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SULSER\Dropbox (IFPRI)\CtEH\Final\2020.12-final-revisions\ExtraDataFiles\"/>
    </mc:Choice>
  </mc:AlternateContent>
  <xr:revisionPtr revIDLastSave="0" documentId="13_ncr:1_{7FFA0802-2958-4FC7-B6E8-79917E63A509}" xr6:coauthVersionLast="45" xr6:coauthVersionMax="45" xr10:uidLastSave="{00000000-0000-0000-0000-000000000000}"/>
  <bookViews>
    <workbookView xWindow="-110" yWindow="-110" windowWidth="19420" windowHeight="10420" tabRatio="927" xr2:uid="{00000000-000D-0000-FFFF-FFFF00000000}"/>
  </bookViews>
  <sheets>
    <sheet name="Table 3a PFAO-WORLD" sheetId="206" r:id="rId1"/>
    <sheet name="Table 3b PFAO-REGION" sheetId="209" r:id="rId2"/>
    <sheet name="Table 3c PFAO-SSA" sheetId="208" r:id="rId3"/>
    <sheet name="TABLE" sheetId="201" r:id="rId4"/>
    <sheet name="Prices" sheetId="187" r:id="rId5"/>
    <sheet name="SUMMARY 2014-16" sheetId="126" r:id="rId6"/>
    <sheet name="Regions &amp; Poverty" sheetId="185" r:id="rId7"/>
    <sheet name="Soybean-Region" sheetId="114" r:id="rId8"/>
    <sheet name="Soybean Prod" sheetId="115" r:id="rId9"/>
    <sheet name="Soybean Area" sheetId="116" r:id="rId10"/>
    <sheet name="Wheat-Region" sheetId="86" r:id="rId11"/>
    <sheet name="Wheat Prod" sheetId="21" r:id="rId12"/>
    <sheet name="Wheat Area" sheetId="22" r:id="rId13"/>
    <sheet name="Rice-Region" sheetId="87" r:id="rId14"/>
    <sheet name="Rice Prod" sheetId="88" r:id="rId15"/>
    <sheet name="Rice Area" sheetId="89" r:id="rId16"/>
    <sheet name="Maize-Region" sheetId="90" r:id="rId17"/>
    <sheet name="Maize Prod" sheetId="91" r:id="rId18"/>
    <sheet name="Maize Area" sheetId="92" r:id="rId19"/>
    <sheet name="Barley-region" sheetId="93" r:id="rId20"/>
    <sheet name="Barley Prod" sheetId="94" r:id="rId21"/>
    <sheet name="Barley Area" sheetId="95" r:id="rId22"/>
    <sheet name="Sorghum-Region" sheetId="96" r:id="rId23"/>
    <sheet name="Sorghum Prod" sheetId="97" r:id="rId24"/>
    <sheet name="Sorghum Area" sheetId="98" r:id="rId25"/>
    <sheet name="Millet-Region" sheetId="99" r:id="rId26"/>
    <sheet name="Millet Prod" sheetId="100" r:id="rId27"/>
    <sheet name="Millet Area" sheetId="101" r:id="rId28"/>
    <sheet name="Potato-Region" sheetId="108" r:id="rId29"/>
    <sheet name="Potato Prod" sheetId="109" r:id="rId30"/>
    <sheet name="Potato Area" sheetId="110" r:id="rId31"/>
    <sheet name="Cassava-Region" sheetId="102" r:id="rId32"/>
    <sheet name="Cassava Prod" sheetId="103" r:id="rId33"/>
    <sheet name="Cassava Area" sheetId="104" r:id="rId34"/>
    <sheet name="Yam-Region" sheetId="105" r:id="rId35"/>
    <sheet name="Yam Prod" sheetId="106" r:id="rId36"/>
    <sheet name="Yam Area" sheetId="107" r:id="rId37"/>
    <sheet name="Sweet Potato-Region" sheetId="111" r:id="rId38"/>
    <sheet name="Sweet Potato Prod" sheetId="112" r:id="rId39"/>
    <sheet name="Sweet Potato Area" sheetId="113" r:id="rId40"/>
    <sheet name="Bean-Region" sheetId="117" r:id="rId41"/>
    <sheet name="Bean Prod" sheetId="118" r:id="rId42"/>
    <sheet name="Bean Area" sheetId="119" r:id="rId43"/>
    <sheet name="Cowpea-Region" sheetId="142" r:id="rId44"/>
    <sheet name="Cowpea Prod" sheetId="143" r:id="rId45"/>
    <sheet name="Cowpea Area" sheetId="144" r:id="rId46"/>
    <sheet name="Chickpea-Region" sheetId="177" r:id="rId47"/>
    <sheet name="Chickpea Prod" sheetId="161" r:id="rId48"/>
    <sheet name="Chickpea Area" sheetId="190" r:id="rId49"/>
    <sheet name="Lentil-Region" sheetId="178" r:id="rId50"/>
    <sheet name="Lentil Prod" sheetId="162" r:id="rId51"/>
    <sheet name="Lentil Area" sheetId="191" r:id="rId52"/>
    <sheet name="Pigeonpea-Region" sheetId="180" r:id="rId53"/>
    <sheet name="Pigeonpea Prod" sheetId="163" r:id="rId54"/>
    <sheet name="Pigeonpea Area" sheetId="192" r:id="rId55"/>
    <sheet name="Groundnut-Region" sheetId="120" r:id="rId56"/>
    <sheet name="Groundnut Prod" sheetId="121" r:id="rId57"/>
    <sheet name="Groundnut Area" sheetId="122" r:id="rId58"/>
    <sheet name="Sesame-Region" sheetId="145" r:id="rId59"/>
    <sheet name="Sesame Prod" sheetId="146" r:id="rId60"/>
    <sheet name="Sesame Area" sheetId="147" r:id="rId61"/>
    <sheet name="Pea-Region" sheetId="158" r:id="rId62"/>
    <sheet name="Pea Prod" sheetId="159" r:id="rId63"/>
    <sheet name="Pea Area" sheetId="189" r:id="rId64"/>
    <sheet name="Broad Bean-Region" sheetId="155" r:id="rId65"/>
    <sheet name="Broad Bean Prod" sheetId="156" r:id="rId66"/>
    <sheet name="Broad Bean Area" sheetId="188" r:id="rId67"/>
    <sheet name="Bambara-Region" sheetId="179" r:id="rId68"/>
    <sheet name="Bambara Prod" sheetId="164" r:id="rId69"/>
    <sheet name="Bambara Area" sheetId="193" r:id="rId70"/>
    <sheet name="Banana-Region" sheetId="127" r:id="rId71"/>
    <sheet name="Banana Prod" sheetId="128" r:id="rId72"/>
    <sheet name="Banana Area" sheetId="129" r:id="rId73"/>
    <sheet name="Plantain-Region" sheetId="212" r:id="rId74"/>
    <sheet name="Plantain Prod" sheetId="210" r:id="rId75"/>
    <sheet name="Plantain Area" sheetId="211" r:id="rId7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87" l="1"/>
  <c r="G4" i="187"/>
  <c r="G5" i="187"/>
  <c r="G6" i="187"/>
  <c r="G7" i="187"/>
  <c r="G8" i="187"/>
  <c r="G9" i="187"/>
  <c r="G10" i="187"/>
  <c r="G11" i="187"/>
  <c r="G12" i="187"/>
  <c r="G13" i="187"/>
  <c r="G14" i="187"/>
  <c r="G15" i="187"/>
  <c r="G16" i="187"/>
  <c r="G17" i="187"/>
  <c r="G18" i="187"/>
  <c r="G19" i="187"/>
  <c r="G20" i="187"/>
  <c r="G21" i="187"/>
  <c r="G22" i="187"/>
  <c r="G23" i="187"/>
  <c r="G24" i="187"/>
  <c r="G25" i="187"/>
  <c r="G26" i="187"/>
  <c r="G27" i="187"/>
  <c r="G29" i="187"/>
  <c r="G2" i="187"/>
  <c r="W52" i="212" l="1"/>
  <c r="V52" i="212"/>
  <c r="U52" i="212"/>
  <c r="T52" i="212"/>
  <c r="S52" i="212"/>
  <c r="R52" i="212"/>
  <c r="Q52" i="212"/>
  <c r="P52" i="212"/>
  <c r="O52" i="212"/>
  <c r="N52" i="212"/>
  <c r="M52" i="212"/>
  <c r="L52" i="212"/>
  <c r="W50" i="212"/>
  <c r="V50" i="212"/>
  <c r="U50" i="212"/>
  <c r="T50" i="212"/>
  <c r="S50" i="212"/>
  <c r="R50" i="212"/>
  <c r="Q50" i="212"/>
  <c r="P50" i="212"/>
  <c r="O50" i="212"/>
  <c r="N50" i="212"/>
  <c r="M50" i="212"/>
  <c r="L50" i="212"/>
  <c r="W47" i="212"/>
  <c r="V47" i="212"/>
  <c r="U47" i="212"/>
  <c r="T47" i="212"/>
  <c r="S47" i="212"/>
  <c r="R47" i="212"/>
  <c r="Q47" i="212"/>
  <c r="P47" i="212"/>
  <c r="O47" i="212"/>
  <c r="N47" i="212"/>
  <c r="M47" i="212"/>
  <c r="L47" i="212"/>
  <c r="W52" i="127"/>
  <c r="V52" i="127"/>
  <c r="U52" i="127"/>
  <c r="T52" i="127"/>
  <c r="S52" i="127"/>
  <c r="R52" i="127"/>
  <c r="Q52" i="127"/>
  <c r="P52" i="127"/>
  <c r="O52" i="127"/>
  <c r="N52" i="127"/>
  <c r="M52" i="127"/>
  <c r="L52" i="127"/>
  <c r="W50" i="127"/>
  <c r="V50" i="127"/>
  <c r="U50" i="127"/>
  <c r="T50" i="127"/>
  <c r="S50" i="127"/>
  <c r="R50" i="127"/>
  <c r="Q50" i="127"/>
  <c r="P50" i="127"/>
  <c r="O50" i="127"/>
  <c r="N50" i="127"/>
  <c r="M50" i="127"/>
  <c r="L50" i="127"/>
  <c r="W47" i="127"/>
  <c r="V47" i="127"/>
  <c r="U47" i="127"/>
  <c r="T47" i="127"/>
  <c r="S47" i="127"/>
  <c r="R47" i="127"/>
  <c r="Q47" i="127"/>
  <c r="P47" i="127"/>
  <c r="O47" i="127"/>
  <c r="N47" i="127"/>
  <c r="M47" i="127"/>
  <c r="L47" i="127"/>
  <c r="Q170" i="127"/>
  <c r="P170" i="127"/>
  <c r="O170" i="127"/>
  <c r="N170" i="127"/>
  <c r="M170" i="127"/>
  <c r="L170" i="127"/>
  <c r="Q128" i="127"/>
  <c r="P128" i="127"/>
  <c r="O128" i="127"/>
  <c r="N128" i="127"/>
  <c r="M128" i="127"/>
  <c r="L128" i="127"/>
  <c r="Q127" i="127"/>
  <c r="Q129" i="127" s="1"/>
  <c r="P127" i="127"/>
  <c r="P129" i="127" s="1"/>
  <c r="O127" i="127"/>
  <c r="O129" i="127" s="1"/>
  <c r="N127" i="127"/>
  <c r="N129" i="127" s="1"/>
  <c r="M127" i="127"/>
  <c r="M129" i="127" s="1"/>
  <c r="L127" i="127"/>
  <c r="L129" i="127" s="1"/>
  <c r="Q170" i="212"/>
  <c r="P170" i="212"/>
  <c r="O170" i="212"/>
  <c r="N170" i="212"/>
  <c r="M170" i="212"/>
  <c r="L170" i="212"/>
  <c r="Q128" i="212"/>
  <c r="P128" i="212"/>
  <c r="O128" i="212"/>
  <c r="N128" i="212"/>
  <c r="M128" i="212"/>
  <c r="L128" i="212"/>
  <c r="Q127" i="212"/>
  <c r="Q129" i="212" s="1"/>
  <c r="P127" i="212"/>
  <c r="P129" i="212" s="1"/>
  <c r="O127" i="212"/>
  <c r="O129" i="212" s="1"/>
  <c r="N127" i="212"/>
  <c r="N129" i="212" s="1"/>
  <c r="M127" i="212"/>
  <c r="M129" i="212" s="1"/>
  <c r="L127" i="212"/>
  <c r="L129" i="212" s="1"/>
  <c r="J95" i="212"/>
  <c r="I95" i="212"/>
  <c r="H95" i="212"/>
  <c r="J93" i="212"/>
  <c r="J136" i="212" s="1"/>
  <c r="I93" i="212"/>
  <c r="H93" i="212"/>
  <c r="J90" i="212"/>
  <c r="I90" i="212"/>
  <c r="H90" i="212"/>
  <c r="J52" i="212"/>
  <c r="J138" i="212" s="1"/>
  <c r="I52" i="212"/>
  <c r="I138" i="212" s="1"/>
  <c r="H52" i="212"/>
  <c r="H138" i="212" s="1"/>
  <c r="J50" i="212"/>
  <c r="I50" i="212"/>
  <c r="H50" i="212"/>
  <c r="J47" i="212"/>
  <c r="J133" i="212" s="1"/>
  <c r="I47" i="212"/>
  <c r="H47" i="212"/>
  <c r="I136" i="212"/>
  <c r="J246" i="211"/>
  <c r="J21" i="211" s="1"/>
  <c r="I246" i="211"/>
  <c r="H246" i="211"/>
  <c r="J245" i="211"/>
  <c r="I245" i="211"/>
  <c r="I21" i="211" s="1"/>
  <c r="H245" i="211"/>
  <c r="J244" i="211"/>
  <c r="I244" i="211"/>
  <c r="H244" i="211"/>
  <c r="J243" i="211"/>
  <c r="I243" i="211"/>
  <c r="H243" i="211"/>
  <c r="J242" i="211"/>
  <c r="I242" i="211"/>
  <c r="H242" i="211"/>
  <c r="J241" i="211"/>
  <c r="I241" i="211"/>
  <c r="H241" i="211"/>
  <c r="J240" i="211"/>
  <c r="I240" i="211"/>
  <c r="H240" i="211"/>
  <c r="J239" i="211"/>
  <c r="I239" i="211"/>
  <c r="H239" i="211"/>
  <c r="J238" i="211"/>
  <c r="I238" i="211"/>
  <c r="H238" i="211"/>
  <c r="J237" i="211"/>
  <c r="I237" i="211"/>
  <c r="H237" i="211"/>
  <c r="J236" i="211"/>
  <c r="I236" i="211"/>
  <c r="H236" i="211"/>
  <c r="J235" i="211"/>
  <c r="I235" i="211"/>
  <c r="H235" i="211"/>
  <c r="J234" i="211"/>
  <c r="I234" i="211"/>
  <c r="H234" i="211"/>
  <c r="J233" i="211"/>
  <c r="I233" i="211"/>
  <c r="H233" i="211"/>
  <c r="J232" i="211"/>
  <c r="I232" i="211"/>
  <c r="H232" i="211"/>
  <c r="J231" i="211"/>
  <c r="I231" i="211"/>
  <c r="H231" i="211"/>
  <c r="J230" i="211"/>
  <c r="I230" i="211"/>
  <c r="H230" i="211"/>
  <c r="J229" i="211"/>
  <c r="I229" i="211"/>
  <c r="H229" i="211"/>
  <c r="J228" i="211"/>
  <c r="I228" i="211"/>
  <c r="H228" i="211"/>
  <c r="J227" i="211"/>
  <c r="I227" i="211"/>
  <c r="H227" i="211"/>
  <c r="J226" i="211"/>
  <c r="I226" i="211"/>
  <c r="H226" i="211"/>
  <c r="J225" i="211"/>
  <c r="I225" i="211"/>
  <c r="H225" i="211"/>
  <c r="J224" i="211"/>
  <c r="I224" i="211"/>
  <c r="H224" i="211"/>
  <c r="J223" i="211"/>
  <c r="I223" i="211"/>
  <c r="H223" i="211"/>
  <c r="J222" i="211"/>
  <c r="I222" i="211"/>
  <c r="H222" i="211"/>
  <c r="J221" i="211"/>
  <c r="I221" i="211"/>
  <c r="I104" i="211" s="1"/>
  <c r="H221" i="211"/>
  <c r="J220" i="211"/>
  <c r="I220" i="211"/>
  <c r="H220" i="211"/>
  <c r="H104" i="211" s="1"/>
  <c r="J219" i="211"/>
  <c r="I219" i="211"/>
  <c r="H219" i="211"/>
  <c r="J218" i="211"/>
  <c r="J104" i="211" s="1"/>
  <c r="I218" i="211"/>
  <c r="H218" i="211"/>
  <c r="J217" i="211"/>
  <c r="I217" i="211"/>
  <c r="H217" i="211"/>
  <c r="J216" i="211"/>
  <c r="I216" i="211"/>
  <c r="H216" i="211"/>
  <c r="J215" i="211"/>
  <c r="I215" i="211"/>
  <c r="H215" i="211"/>
  <c r="J214" i="211"/>
  <c r="I214" i="211"/>
  <c r="H214" i="211"/>
  <c r="J213" i="211"/>
  <c r="I213" i="211"/>
  <c r="I101" i="211" s="1"/>
  <c r="H213" i="211"/>
  <c r="J212" i="211"/>
  <c r="I212" i="211"/>
  <c r="H212" i="211"/>
  <c r="H101" i="211" s="1"/>
  <c r="J211" i="211"/>
  <c r="I211" i="211"/>
  <c r="H211" i="211"/>
  <c r="J210" i="211"/>
  <c r="J101" i="211" s="1"/>
  <c r="I210" i="211"/>
  <c r="H210" i="211"/>
  <c r="J209" i="211"/>
  <c r="I209" i="211"/>
  <c r="H209" i="211"/>
  <c r="J208" i="211"/>
  <c r="I208" i="211"/>
  <c r="H208" i="211"/>
  <c r="J207" i="211"/>
  <c r="I207" i="211"/>
  <c r="H207" i="211"/>
  <c r="J206" i="211"/>
  <c r="J139" i="211" s="1"/>
  <c r="I206" i="211"/>
  <c r="H206" i="211"/>
  <c r="J205" i="211"/>
  <c r="I205" i="211"/>
  <c r="I139" i="211" s="1"/>
  <c r="H205" i="211"/>
  <c r="J204" i="211"/>
  <c r="I204" i="211"/>
  <c r="H204" i="211"/>
  <c r="H139" i="211" s="1"/>
  <c r="J203" i="211"/>
  <c r="I203" i="211"/>
  <c r="H203" i="211"/>
  <c r="J202" i="211"/>
  <c r="J135" i="211" s="1"/>
  <c r="I202" i="211"/>
  <c r="H202" i="211"/>
  <c r="J201" i="211"/>
  <c r="I201" i="211"/>
  <c r="I135" i="211" s="1"/>
  <c r="H201" i="211"/>
  <c r="J200" i="211"/>
  <c r="I200" i="211"/>
  <c r="I115" i="211" s="1"/>
  <c r="H200" i="211"/>
  <c r="H115" i="211" s="1"/>
  <c r="J199" i="211"/>
  <c r="I199" i="211"/>
  <c r="H199" i="211"/>
  <c r="J198" i="211"/>
  <c r="I198" i="211"/>
  <c r="H198" i="211"/>
  <c r="J197" i="211"/>
  <c r="I197" i="211"/>
  <c r="H197" i="211"/>
  <c r="J196" i="211"/>
  <c r="I196" i="211"/>
  <c r="H196" i="211"/>
  <c r="J195" i="211"/>
  <c r="I195" i="211"/>
  <c r="H195" i="211"/>
  <c r="J194" i="211"/>
  <c r="I194" i="211"/>
  <c r="H194" i="211"/>
  <c r="J193" i="211"/>
  <c r="I193" i="211"/>
  <c r="H193" i="211"/>
  <c r="J192" i="211"/>
  <c r="I192" i="211"/>
  <c r="H192" i="211"/>
  <c r="J191" i="211"/>
  <c r="I191" i="211"/>
  <c r="H191" i="211"/>
  <c r="J190" i="211"/>
  <c r="I190" i="211"/>
  <c r="H190" i="211"/>
  <c r="J189" i="211"/>
  <c r="I189" i="211"/>
  <c r="H189" i="211"/>
  <c r="J188" i="211"/>
  <c r="I188" i="211"/>
  <c r="H188" i="211"/>
  <c r="J187" i="211"/>
  <c r="I187" i="211"/>
  <c r="H187" i="211"/>
  <c r="J186" i="211"/>
  <c r="J57" i="211" s="1"/>
  <c r="I186" i="211"/>
  <c r="H186" i="211"/>
  <c r="J185" i="211"/>
  <c r="I185" i="211"/>
  <c r="I57" i="211" s="1"/>
  <c r="H185" i="211"/>
  <c r="J184" i="211"/>
  <c r="I184" i="211"/>
  <c r="H184" i="211"/>
  <c r="H57" i="211" s="1"/>
  <c r="J183" i="211"/>
  <c r="I183" i="211"/>
  <c r="H183" i="211"/>
  <c r="J182" i="211"/>
  <c r="J19" i="211" s="1"/>
  <c r="I182" i="211"/>
  <c r="H182" i="211"/>
  <c r="J181" i="211"/>
  <c r="I181" i="211"/>
  <c r="H181" i="211"/>
  <c r="J175" i="211"/>
  <c r="I175" i="211"/>
  <c r="H175" i="211"/>
  <c r="J174" i="211"/>
  <c r="I174" i="211"/>
  <c r="H174" i="211"/>
  <c r="J173" i="211"/>
  <c r="I173" i="211"/>
  <c r="H173" i="211"/>
  <c r="J172" i="211"/>
  <c r="I172" i="211"/>
  <c r="H172" i="211"/>
  <c r="J171" i="211"/>
  <c r="I171" i="211"/>
  <c r="H171" i="211"/>
  <c r="H121" i="212" s="1"/>
  <c r="J170" i="211"/>
  <c r="I170" i="211"/>
  <c r="H170" i="211"/>
  <c r="J169" i="211"/>
  <c r="I169" i="211"/>
  <c r="H169" i="211"/>
  <c r="J168" i="211"/>
  <c r="I168" i="211"/>
  <c r="H168" i="211"/>
  <c r="J167" i="211"/>
  <c r="I167" i="211"/>
  <c r="H167" i="211"/>
  <c r="J166" i="211"/>
  <c r="I166" i="211"/>
  <c r="H166" i="211"/>
  <c r="J165" i="211"/>
  <c r="I165" i="211"/>
  <c r="H165" i="211"/>
  <c r="J164" i="211"/>
  <c r="I164" i="211"/>
  <c r="H164" i="211"/>
  <c r="J163" i="211"/>
  <c r="I163" i="211"/>
  <c r="H163" i="211"/>
  <c r="J162" i="211"/>
  <c r="I162" i="211"/>
  <c r="H162" i="211"/>
  <c r="J161" i="211"/>
  <c r="J119" i="212" s="1"/>
  <c r="I161" i="211"/>
  <c r="H161" i="211"/>
  <c r="J160" i="211"/>
  <c r="I160" i="211"/>
  <c r="H160" i="211"/>
  <c r="J159" i="211"/>
  <c r="I159" i="211"/>
  <c r="H159" i="211"/>
  <c r="J158" i="211"/>
  <c r="I158" i="211"/>
  <c r="H158" i="211"/>
  <c r="J157" i="211"/>
  <c r="I157" i="211"/>
  <c r="H157" i="211"/>
  <c r="J156" i="211"/>
  <c r="I156" i="211"/>
  <c r="H156" i="211"/>
  <c r="J155" i="211"/>
  <c r="I155" i="211"/>
  <c r="H155" i="211"/>
  <c r="J154" i="211"/>
  <c r="I154" i="211"/>
  <c r="H154" i="211"/>
  <c r="J153" i="211"/>
  <c r="I153" i="211"/>
  <c r="H153" i="211"/>
  <c r="J152" i="211"/>
  <c r="I152" i="211"/>
  <c r="H152" i="211"/>
  <c r="J151" i="211"/>
  <c r="I151" i="211"/>
  <c r="H151" i="211"/>
  <c r="J150" i="211"/>
  <c r="I150" i="211"/>
  <c r="H150" i="211"/>
  <c r="J149" i="211"/>
  <c r="I149" i="211"/>
  <c r="H149" i="211"/>
  <c r="J148" i="211"/>
  <c r="I148" i="211"/>
  <c r="H148" i="211"/>
  <c r="J147" i="211"/>
  <c r="I147" i="211"/>
  <c r="H147" i="211"/>
  <c r="J146" i="211"/>
  <c r="I146" i="211"/>
  <c r="H146" i="211"/>
  <c r="J145" i="211"/>
  <c r="J116" i="212" s="1"/>
  <c r="I145" i="211"/>
  <c r="H145" i="211"/>
  <c r="J144" i="211"/>
  <c r="I144" i="211"/>
  <c r="H144" i="211"/>
  <c r="J143" i="211"/>
  <c r="I143" i="211"/>
  <c r="H143" i="211"/>
  <c r="J142" i="211"/>
  <c r="I142" i="211"/>
  <c r="H142" i="211"/>
  <c r="J141" i="211"/>
  <c r="I141" i="211"/>
  <c r="H141" i="211"/>
  <c r="J140" i="211"/>
  <c r="I140" i="211"/>
  <c r="H140" i="211"/>
  <c r="J138" i="211"/>
  <c r="I138" i="211"/>
  <c r="H138" i="211"/>
  <c r="J137" i="211"/>
  <c r="I137" i="211"/>
  <c r="H137" i="211"/>
  <c r="J136" i="211"/>
  <c r="I136" i="211"/>
  <c r="H136" i="211"/>
  <c r="H135" i="211"/>
  <c r="J134" i="211"/>
  <c r="I134" i="211"/>
  <c r="H134" i="211"/>
  <c r="J133" i="211"/>
  <c r="I133" i="211"/>
  <c r="H133" i="211"/>
  <c r="J132" i="211"/>
  <c r="I132" i="211"/>
  <c r="H132" i="211"/>
  <c r="J131" i="211"/>
  <c r="I131" i="211"/>
  <c r="H131" i="211"/>
  <c r="J130" i="211"/>
  <c r="I130" i="211"/>
  <c r="H130" i="211"/>
  <c r="J129" i="211"/>
  <c r="I129" i="211"/>
  <c r="H129" i="211"/>
  <c r="J128" i="211"/>
  <c r="I128" i="211"/>
  <c r="H128" i="211"/>
  <c r="J127" i="211"/>
  <c r="I127" i="211"/>
  <c r="H127" i="211"/>
  <c r="J126" i="211"/>
  <c r="I126" i="211"/>
  <c r="H126" i="211"/>
  <c r="J125" i="211"/>
  <c r="I125" i="211"/>
  <c r="H125" i="211"/>
  <c r="J124" i="211"/>
  <c r="I124" i="211"/>
  <c r="H124" i="211"/>
  <c r="J123" i="211"/>
  <c r="I123" i="211"/>
  <c r="H123" i="211"/>
  <c r="J122" i="211"/>
  <c r="I122" i="211"/>
  <c r="H122" i="211"/>
  <c r="J121" i="211"/>
  <c r="I121" i="211"/>
  <c r="H121" i="211"/>
  <c r="J120" i="211"/>
  <c r="I120" i="211"/>
  <c r="H120" i="211"/>
  <c r="J119" i="211"/>
  <c r="I119" i="211"/>
  <c r="H119" i="211"/>
  <c r="J118" i="211"/>
  <c r="I118" i="211"/>
  <c r="H118" i="211"/>
  <c r="J117" i="211"/>
  <c r="I117" i="211"/>
  <c r="H117" i="211"/>
  <c r="J116" i="211"/>
  <c r="I116" i="211"/>
  <c r="H116" i="211"/>
  <c r="J115" i="211"/>
  <c r="J114" i="211"/>
  <c r="I114" i="211"/>
  <c r="H114" i="211"/>
  <c r="J113" i="211"/>
  <c r="I113" i="211"/>
  <c r="H113" i="211"/>
  <c r="J112" i="211"/>
  <c r="I112" i="211"/>
  <c r="H112" i="211"/>
  <c r="J111" i="211"/>
  <c r="I111" i="211"/>
  <c r="H111" i="211"/>
  <c r="J110" i="211"/>
  <c r="I110" i="211"/>
  <c r="H110" i="211"/>
  <c r="J109" i="211"/>
  <c r="I109" i="211"/>
  <c r="H109" i="211"/>
  <c r="J108" i="211"/>
  <c r="J107" i="211"/>
  <c r="I107" i="211"/>
  <c r="H107" i="211"/>
  <c r="J106" i="211"/>
  <c r="I106" i="211"/>
  <c r="H106" i="211"/>
  <c r="J105" i="211"/>
  <c r="I105" i="211"/>
  <c r="H105" i="211"/>
  <c r="J103" i="211"/>
  <c r="I103" i="211"/>
  <c r="H103" i="211"/>
  <c r="J102" i="211"/>
  <c r="I102" i="211"/>
  <c r="H102" i="211"/>
  <c r="J100" i="211"/>
  <c r="I100" i="211"/>
  <c r="H100" i="211"/>
  <c r="J99" i="211"/>
  <c r="I99" i="211"/>
  <c r="H99" i="211"/>
  <c r="J98" i="211"/>
  <c r="I98" i="211"/>
  <c r="H98" i="211"/>
  <c r="J97" i="211"/>
  <c r="I97" i="211"/>
  <c r="H97" i="211"/>
  <c r="J96" i="211"/>
  <c r="I96" i="211"/>
  <c r="H96" i="211"/>
  <c r="J95" i="211"/>
  <c r="I95" i="211"/>
  <c r="H95" i="211"/>
  <c r="J94" i="211"/>
  <c r="I94" i="211"/>
  <c r="H94" i="211"/>
  <c r="J93" i="211"/>
  <c r="I93" i="211"/>
  <c r="H93" i="211"/>
  <c r="J92" i="211"/>
  <c r="I92" i="211"/>
  <c r="H92" i="211"/>
  <c r="J91" i="211"/>
  <c r="I91" i="211"/>
  <c r="H91" i="211"/>
  <c r="J90" i="211"/>
  <c r="I90" i="211"/>
  <c r="H90" i="211"/>
  <c r="J89" i="211"/>
  <c r="I89" i="211"/>
  <c r="H89" i="211"/>
  <c r="J88" i="211"/>
  <c r="I88" i="211"/>
  <c r="H88" i="211"/>
  <c r="J87" i="211"/>
  <c r="I87" i="211"/>
  <c r="H87" i="211"/>
  <c r="J86" i="211"/>
  <c r="I86" i="211"/>
  <c r="H86" i="211"/>
  <c r="J85" i="211"/>
  <c r="I85" i="211"/>
  <c r="H85" i="211"/>
  <c r="J84" i="211"/>
  <c r="I84" i="211"/>
  <c r="H84" i="211"/>
  <c r="J83" i="211"/>
  <c r="I83" i="211"/>
  <c r="H83" i="211"/>
  <c r="J82" i="211"/>
  <c r="I82" i="211"/>
  <c r="H82" i="211"/>
  <c r="J81" i="211"/>
  <c r="I81" i="211"/>
  <c r="H81" i="211"/>
  <c r="J80" i="211"/>
  <c r="I80" i="211"/>
  <c r="H80" i="211"/>
  <c r="J79" i="211"/>
  <c r="I79" i="211"/>
  <c r="H79" i="211"/>
  <c r="J78" i="211"/>
  <c r="I78" i="211"/>
  <c r="H78" i="211"/>
  <c r="J77" i="211"/>
  <c r="I77" i="211"/>
  <c r="H77" i="211"/>
  <c r="J76" i="211"/>
  <c r="I76" i="211"/>
  <c r="H76" i="211"/>
  <c r="J75" i="211"/>
  <c r="I75" i="211"/>
  <c r="H75" i="211"/>
  <c r="J74" i="211"/>
  <c r="I74" i="211"/>
  <c r="H74" i="211"/>
  <c r="J73" i="211"/>
  <c r="I73" i="211"/>
  <c r="H73" i="211"/>
  <c r="J72" i="211"/>
  <c r="I72" i="211"/>
  <c r="H72" i="211"/>
  <c r="J71" i="211"/>
  <c r="I71" i="211"/>
  <c r="H71" i="211"/>
  <c r="J70" i="211"/>
  <c r="I70" i="211"/>
  <c r="H70" i="211"/>
  <c r="J69" i="211"/>
  <c r="I69" i="211"/>
  <c r="H69" i="211"/>
  <c r="J68" i="211"/>
  <c r="I68" i="211"/>
  <c r="H68" i="211"/>
  <c r="J67" i="211"/>
  <c r="I67" i="211"/>
  <c r="H67" i="211"/>
  <c r="J66" i="211"/>
  <c r="I66" i="211"/>
  <c r="H66" i="211"/>
  <c r="J65" i="211"/>
  <c r="I65" i="211"/>
  <c r="H65" i="211"/>
  <c r="J64" i="211"/>
  <c r="I64" i="211"/>
  <c r="H64" i="211"/>
  <c r="J63" i="211"/>
  <c r="I63" i="211"/>
  <c r="H63" i="211"/>
  <c r="J62" i="211"/>
  <c r="I62" i="211"/>
  <c r="H62" i="211"/>
  <c r="J61" i="211"/>
  <c r="I61" i="211"/>
  <c r="H61" i="211"/>
  <c r="J60" i="211"/>
  <c r="I60" i="211"/>
  <c r="H60" i="211"/>
  <c r="J59" i="211"/>
  <c r="I59" i="211"/>
  <c r="H59" i="211"/>
  <c r="J58" i="211"/>
  <c r="I58" i="211"/>
  <c r="H58" i="211"/>
  <c r="J56" i="211"/>
  <c r="I56" i="211"/>
  <c r="H56" i="211"/>
  <c r="J55" i="211"/>
  <c r="I55" i="211"/>
  <c r="H55" i="211"/>
  <c r="J54" i="211"/>
  <c r="I54" i="211"/>
  <c r="H54" i="211"/>
  <c r="J53" i="211"/>
  <c r="I53" i="211"/>
  <c r="H53" i="211"/>
  <c r="J52" i="211"/>
  <c r="I52" i="211"/>
  <c r="H52" i="211"/>
  <c r="J51" i="211"/>
  <c r="I51" i="211"/>
  <c r="H51" i="211"/>
  <c r="J50" i="211"/>
  <c r="I50" i="211"/>
  <c r="H50" i="211"/>
  <c r="J49" i="211"/>
  <c r="I49" i="211"/>
  <c r="H49" i="211"/>
  <c r="J48" i="211"/>
  <c r="I48" i="211"/>
  <c r="H48" i="211"/>
  <c r="J47" i="211"/>
  <c r="I47" i="211"/>
  <c r="H47" i="211"/>
  <c r="J46" i="211"/>
  <c r="I46" i="211"/>
  <c r="H46" i="211"/>
  <c r="J45" i="211"/>
  <c r="I45" i="211"/>
  <c r="H45" i="211"/>
  <c r="J44" i="211"/>
  <c r="I44" i="211"/>
  <c r="H44" i="211"/>
  <c r="J43" i="211"/>
  <c r="I43" i="211"/>
  <c r="H43" i="211"/>
  <c r="J42" i="211"/>
  <c r="I42" i="211"/>
  <c r="H42" i="211"/>
  <c r="J41" i="211"/>
  <c r="I41" i="211"/>
  <c r="H41" i="211"/>
  <c r="J40" i="211"/>
  <c r="I40" i="211"/>
  <c r="H40" i="211"/>
  <c r="J39" i="211"/>
  <c r="I39" i="211"/>
  <c r="H39" i="211"/>
  <c r="J38" i="211"/>
  <c r="I38" i="211"/>
  <c r="H38" i="211"/>
  <c r="J37" i="211"/>
  <c r="I37" i="211"/>
  <c r="H37" i="211"/>
  <c r="J36" i="211"/>
  <c r="I36" i="211"/>
  <c r="H36" i="211"/>
  <c r="J35" i="211"/>
  <c r="I35" i="211"/>
  <c r="H35" i="211"/>
  <c r="J34" i="211"/>
  <c r="I34" i="211"/>
  <c r="H34" i="211"/>
  <c r="J33" i="211"/>
  <c r="I33" i="211"/>
  <c r="H33" i="211"/>
  <c r="J32" i="211"/>
  <c r="I32" i="211"/>
  <c r="H32" i="211"/>
  <c r="J31" i="211"/>
  <c r="I31" i="211"/>
  <c r="H31" i="211"/>
  <c r="J30" i="211"/>
  <c r="I30" i="211"/>
  <c r="H30" i="211"/>
  <c r="J29" i="211"/>
  <c r="I29" i="211"/>
  <c r="H29" i="211"/>
  <c r="J28" i="211"/>
  <c r="I28" i="211"/>
  <c r="H28" i="211"/>
  <c r="J27" i="211"/>
  <c r="I27" i="211"/>
  <c r="H27" i="211"/>
  <c r="J26" i="211"/>
  <c r="I26" i="211"/>
  <c r="H26" i="211"/>
  <c r="J25" i="211"/>
  <c r="I25" i="211"/>
  <c r="H25" i="211"/>
  <c r="J24" i="211"/>
  <c r="I24" i="211"/>
  <c r="H24" i="211"/>
  <c r="J23" i="211"/>
  <c r="I23" i="211"/>
  <c r="H23" i="211"/>
  <c r="J22" i="211"/>
  <c r="I22" i="211"/>
  <c r="H22" i="211"/>
  <c r="H21" i="211"/>
  <c r="J20" i="211"/>
  <c r="I20" i="211"/>
  <c r="H20" i="211"/>
  <c r="I19" i="211"/>
  <c r="H19" i="211"/>
  <c r="J18" i="211"/>
  <c r="I18" i="211"/>
  <c r="H18" i="211"/>
  <c r="J17" i="211"/>
  <c r="I17" i="211"/>
  <c r="H17" i="211"/>
  <c r="J16" i="211"/>
  <c r="I16" i="211"/>
  <c r="H16" i="211"/>
  <c r="J15" i="211"/>
  <c r="I15" i="211"/>
  <c r="H15" i="211"/>
  <c r="J14" i="211"/>
  <c r="I14" i="211"/>
  <c r="H14" i="211"/>
  <c r="J13" i="211"/>
  <c r="I13" i="211"/>
  <c r="H13" i="211"/>
  <c r="J12" i="211"/>
  <c r="I12" i="211"/>
  <c r="H12" i="211"/>
  <c r="J11" i="211"/>
  <c r="I11" i="211"/>
  <c r="H11" i="211"/>
  <c r="J10" i="211"/>
  <c r="I10" i="211"/>
  <c r="H10" i="211"/>
  <c r="J9" i="211"/>
  <c r="I9" i="211"/>
  <c r="H9" i="211"/>
  <c r="J8" i="211"/>
  <c r="I8" i="211"/>
  <c r="H8" i="211"/>
  <c r="J7" i="211"/>
  <c r="I7" i="211"/>
  <c r="H7" i="211"/>
  <c r="J6" i="211"/>
  <c r="I6" i="211"/>
  <c r="H6" i="211"/>
  <c r="J5" i="211"/>
  <c r="I5" i="211"/>
  <c r="H5" i="211"/>
  <c r="J4" i="211"/>
  <c r="I4" i="211"/>
  <c r="H4" i="211"/>
  <c r="J246" i="210"/>
  <c r="I246" i="210"/>
  <c r="H246" i="210"/>
  <c r="J245" i="210"/>
  <c r="J21" i="210" s="1"/>
  <c r="I245" i="210"/>
  <c r="H245" i="210"/>
  <c r="J244" i="210"/>
  <c r="I244" i="210"/>
  <c r="H244" i="210"/>
  <c r="J243" i="210"/>
  <c r="I243" i="210"/>
  <c r="H243" i="210"/>
  <c r="J242" i="210"/>
  <c r="I242" i="210"/>
  <c r="H242" i="210"/>
  <c r="J241" i="210"/>
  <c r="I241" i="210"/>
  <c r="H241" i="210"/>
  <c r="J240" i="210"/>
  <c r="I240" i="210"/>
  <c r="H240" i="210"/>
  <c r="J239" i="210"/>
  <c r="I239" i="210"/>
  <c r="H239" i="210"/>
  <c r="J238" i="210"/>
  <c r="I238" i="210"/>
  <c r="H238" i="210"/>
  <c r="J237" i="210"/>
  <c r="I237" i="210"/>
  <c r="H237" i="210"/>
  <c r="J236" i="210"/>
  <c r="I236" i="210"/>
  <c r="H236" i="210"/>
  <c r="J235" i="210"/>
  <c r="I235" i="210"/>
  <c r="H235" i="210"/>
  <c r="J234" i="210"/>
  <c r="I234" i="210"/>
  <c r="H234" i="210"/>
  <c r="J233" i="210"/>
  <c r="I233" i="210"/>
  <c r="H233" i="210"/>
  <c r="J232" i="210"/>
  <c r="I232" i="210"/>
  <c r="H232" i="210"/>
  <c r="J231" i="210"/>
  <c r="I231" i="210"/>
  <c r="H231" i="210"/>
  <c r="J230" i="210"/>
  <c r="I230" i="210"/>
  <c r="H230" i="210"/>
  <c r="J229" i="210"/>
  <c r="I229" i="210"/>
  <c r="H229" i="210"/>
  <c r="J228" i="210"/>
  <c r="I228" i="210"/>
  <c r="H228" i="210"/>
  <c r="J227" i="210"/>
  <c r="I227" i="210"/>
  <c r="H227" i="210"/>
  <c r="J226" i="210"/>
  <c r="I226" i="210"/>
  <c r="H226" i="210"/>
  <c r="J225" i="210"/>
  <c r="I225" i="210"/>
  <c r="H225" i="210"/>
  <c r="J224" i="210"/>
  <c r="I224" i="210"/>
  <c r="H224" i="210"/>
  <c r="J223" i="210"/>
  <c r="I223" i="210"/>
  <c r="H223" i="210"/>
  <c r="J222" i="210"/>
  <c r="I222" i="210"/>
  <c r="H222" i="210"/>
  <c r="J221" i="210"/>
  <c r="I221" i="210"/>
  <c r="H221" i="210"/>
  <c r="J220" i="210"/>
  <c r="I220" i="210"/>
  <c r="H220" i="210"/>
  <c r="J219" i="210"/>
  <c r="I219" i="210"/>
  <c r="H219" i="210"/>
  <c r="J218" i="210"/>
  <c r="I218" i="210"/>
  <c r="H218" i="210"/>
  <c r="J217" i="210"/>
  <c r="I217" i="210"/>
  <c r="H217" i="210"/>
  <c r="J216" i="210"/>
  <c r="I216" i="210"/>
  <c r="H216" i="210"/>
  <c r="J215" i="210"/>
  <c r="I215" i="210"/>
  <c r="H215" i="210"/>
  <c r="J214" i="210"/>
  <c r="I214" i="210"/>
  <c r="H214" i="210"/>
  <c r="J213" i="210"/>
  <c r="I213" i="210"/>
  <c r="H213" i="210"/>
  <c r="J212" i="210"/>
  <c r="I212" i="210"/>
  <c r="H212" i="210"/>
  <c r="J211" i="210"/>
  <c r="I211" i="210"/>
  <c r="I101" i="210" s="1"/>
  <c r="H211" i="210"/>
  <c r="J210" i="210"/>
  <c r="I210" i="210"/>
  <c r="H210" i="210"/>
  <c r="J209" i="210"/>
  <c r="I209" i="210"/>
  <c r="H209" i="210"/>
  <c r="J208" i="210"/>
  <c r="I208" i="210"/>
  <c r="H208" i="210"/>
  <c r="J207" i="210"/>
  <c r="I207" i="210"/>
  <c r="H207" i="210"/>
  <c r="J206" i="210"/>
  <c r="I206" i="210"/>
  <c r="H206" i="210"/>
  <c r="J205" i="210"/>
  <c r="I205" i="210"/>
  <c r="H205" i="210"/>
  <c r="J204" i="210"/>
  <c r="I204" i="210"/>
  <c r="H204" i="210"/>
  <c r="J203" i="210"/>
  <c r="I203" i="210"/>
  <c r="H203" i="210"/>
  <c r="J202" i="210"/>
  <c r="I202" i="210"/>
  <c r="H202" i="210"/>
  <c r="J201" i="210"/>
  <c r="I201" i="210"/>
  <c r="H201" i="210"/>
  <c r="J200" i="210"/>
  <c r="J115" i="210" s="1"/>
  <c r="I200" i="210"/>
  <c r="I115" i="210" s="1"/>
  <c r="H200" i="210"/>
  <c r="J199" i="210"/>
  <c r="I199" i="210"/>
  <c r="I108" i="210" s="1"/>
  <c r="H199" i="210"/>
  <c r="H108" i="210" s="1"/>
  <c r="J198" i="210"/>
  <c r="I198" i="210"/>
  <c r="H198" i="210"/>
  <c r="J197" i="210"/>
  <c r="I197" i="210"/>
  <c r="H197" i="210"/>
  <c r="J196" i="210"/>
  <c r="I196" i="210"/>
  <c r="H196" i="210"/>
  <c r="J195" i="210"/>
  <c r="I195" i="210"/>
  <c r="H195" i="210"/>
  <c r="J194" i="210"/>
  <c r="I194" i="210"/>
  <c r="H194" i="210"/>
  <c r="J193" i="210"/>
  <c r="I193" i="210"/>
  <c r="H193" i="210"/>
  <c r="J192" i="210"/>
  <c r="I192" i="210"/>
  <c r="H192" i="210"/>
  <c r="J191" i="210"/>
  <c r="I191" i="210"/>
  <c r="H191" i="210"/>
  <c r="J190" i="210"/>
  <c r="I190" i="210"/>
  <c r="H190" i="210"/>
  <c r="J189" i="210"/>
  <c r="I189" i="210"/>
  <c r="H189" i="210"/>
  <c r="J188" i="210"/>
  <c r="I188" i="210"/>
  <c r="H188" i="210"/>
  <c r="J187" i="210"/>
  <c r="I187" i="210"/>
  <c r="H187" i="210"/>
  <c r="J186" i="210"/>
  <c r="I186" i="210"/>
  <c r="H186" i="210"/>
  <c r="J185" i="210"/>
  <c r="I185" i="210"/>
  <c r="H185" i="210"/>
  <c r="J184" i="210"/>
  <c r="I184" i="210"/>
  <c r="I57" i="210" s="1"/>
  <c r="H184" i="210"/>
  <c r="J183" i="210"/>
  <c r="I183" i="210"/>
  <c r="H183" i="210"/>
  <c r="J182" i="210"/>
  <c r="I182" i="210"/>
  <c r="H182" i="210"/>
  <c r="J181" i="210"/>
  <c r="I181" i="210"/>
  <c r="H181" i="210"/>
  <c r="J175" i="210"/>
  <c r="I175" i="210"/>
  <c r="H175" i="210"/>
  <c r="J174" i="210"/>
  <c r="I174" i="210"/>
  <c r="H174" i="210"/>
  <c r="J173" i="210"/>
  <c r="I173" i="210"/>
  <c r="H173" i="210"/>
  <c r="J172" i="210"/>
  <c r="I172" i="210"/>
  <c r="H172" i="210"/>
  <c r="J171" i="210"/>
  <c r="I171" i="210"/>
  <c r="H171" i="210"/>
  <c r="J170" i="210"/>
  <c r="I170" i="210"/>
  <c r="H170" i="210"/>
  <c r="J169" i="210"/>
  <c r="I169" i="210"/>
  <c r="H169" i="210"/>
  <c r="J168" i="210"/>
  <c r="I168" i="210"/>
  <c r="H168" i="210"/>
  <c r="J167" i="210"/>
  <c r="I167" i="210"/>
  <c r="H167" i="210"/>
  <c r="J166" i="210"/>
  <c r="I166" i="210"/>
  <c r="H166" i="210"/>
  <c r="J165" i="210"/>
  <c r="I165" i="210"/>
  <c r="H165" i="210"/>
  <c r="J164" i="210"/>
  <c r="I164" i="210"/>
  <c r="H164" i="210"/>
  <c r="J163" i="210"/>
  <c r="I163" i="210"/>
  <c r="H163" i="210"/>
  <c r="J162" i="210"/>
  <c r="I162" i="210"/>
  <c r="H162" i="210"/>
  <c r="J161" i="210"/>
  <c r="I161" i="210"/>
  <c r="H161" i="210"/>
  <c r="J160" i="210"/>
  <c r="I160" i="210"/>
  <c r="H160" i="210"/>
  <c r="J159" i="210"/>
  <c r="I159" i="210"/>
  <c r="H159" i="210"/>
  <c r="J158" i="210"/>
  <c r="I158" i="210"/>
  <c r="H158" i="210"/>
  <c r="J157" i="210"/>
  <c r="I157" i="210"/>
  <c r="H157" i="210"/>
  <c r="J156" i="210"/>
  <c r="I156" i="210"/>
  <c r="H156" i="210"/>
  <c r="J155" i="210"/>
  <c r="I155" i="210"/>
  <c r="H155" i="210"/>
  <c r="J154" i="210"/>
  <c r="I154" i="210"/>
  <c r="H154" i="210"/>
  <c r="J153" i="210"/>
  <c r="I153" i="210"/>
  <c r="H153" i="210"/>
  <c r="J152" i="210"/>
  <c r="I152" i="210"/>
  <c r="H152" i="210"/>
  <c r="J151" i="210"/>
  <c r="I151" i="210"/>
  <c r="H151" i="210"/>
  <c r="J150" i="210"/>
  <c r="I150" i="210"/>
  <c r="H150" i="210"/>
  <c r="J149" i="210"/>
  <c r="I149" i="210"/>
  <c r="H149" i="210"/>
  <c r="J148" i="210"/>
  <c r="I148" i="210"/>
  <c r="H148" i="210"/>
  <c r="J147" i="210"/>
  <c r="I147" i="210"/>
  <c r="H147" i="210"/>
  <c r="J146" i="210"/>
  <c r="I146" i="210"/>
  <c r="H146" i="210"/>
  <c r="J145" i="210"/>
  <c r="I145" i="210"/>
  <c r="H145" i="210"/>
  <c r="J144" i="210"/>
  <c r="I144" i="210"/>
  <c r="H144" i="210"/>
  <c r="J143" i="210"/>
  <c r="I143" i="210"/>
  <c r="H143" i="210"/>
  <c r="J142" i="210"/>
  <c r="I142" i="210"/>
  <c r="H142" i="210"/>
  <c r="J141" i="210"/>
  <c r="I141" i="210"/>
  <c r="H141" i="210"/>
  <c r="J140" i="210"/>
  <c r="I140" i="210"/>
  <c r="H140" i="210"/>
  <c r="J138" i="210"/>
  <c r="I138" i="210"/>
  <c r="H138" i="210"/>
  <c r="J137" i="210"/>
  <c r="I137" i="210"/>
  <c r="H137" i="210"/>
  <c r="J136" i="210"/>
  <c r="I136" i="210"/>
  <c r="H136" i="210"/>
  <c r="J135" i="210"/>
  <c r="J134" i="210"/>
  <c r="I134" i="210"/>
  <c r="H134" i="210"/>
  <c r="J133" i="210"/>
  <c r="I133" i="210"/>
  <c r="H133" i="210"/>
  <c r="J132" i="210"/>
  <c r="I132" i="210"/>
  <c r="H132" i="210"/>
  <c r="J131" i="210"/>
  <c r="I131" i="210"/>
  <c r="H131" i="210"/>
  <c r="J130" i="210"/>
  <c r="I130" i="210"/>
  <c r="H130" i="210"/>
  <c r="J129" i="210"/>
  <c r="I129" i="210"/>
  <c r="H129" i="210"/>
  <c r="J128" i="210"/>
  <c r="I128" i="210"/>
  <c r="H128" i="210"/>
  <c r="J127" i="210"/>
  <c r="I127" i="210"/>
  <c r="H127" i="210"/>
  <c r="J126" i="210"/>
  <c r="I126" i="210"/>
  <c r="H126" i="210"/>
  <c r="J125" i="210"/>
  <c r="I125" i="210"/>
  <c r="H125" i="210"/>
  <c r="J124" i="210"/>
  <c r="I124" i="210"/>
  <c r="H124" i="210"/>
  <c r="J123" i="210"/>
  <c r="I123" i="210"/>
  <c r="H123" i="210"/>
  <c r="J122" i="210"/>
  <c r="I122" i="210"/>
  <c r="H122" i="210"/>
  <c r="J121" i="210"/>
  <c r="I121" i="210"/>
  <c r="H121" i="210"/>
  <c r="J120" i="210"/>
  <c r="I120" i="210"/>
  <c r="H120" i="210"/>
  <c r="J119" i="210"/>
  <c r="I119" i="210"/>
  <c r="H119" i="210"/>
  <c r="J118" i="210"/>
  <c r="I118" i="210"/>
  <c r="H118" i="210"/>
  <c r="J117" i="210"/>
  <c r="I117" i="210"/>
  <c r="H117" i="210"/>
  <c r="J116" i="210"/>
  <c r="I116" i="210"/>
  <c r="H116" i="210"/>
  <c r="J114" i="210"/>
  <c r="I114" i="210"/>
  <c r="H114" i="210"/>
  <c r="J113" i="210"/>
  <c r="I113" i="210"/>
  <c r="H113" i="210"/>
  <c r="J112" i="210"/>
  <c r="I112" i="210"/>
  <c r="H112" i="210"/>
  <c r="J111" i="210"/>
  <c r="I111" i="210"/>
  <c r="H111" i="210"/>
  <c r="J110" i="210"/>
  <c r="I110" i="210"/>
  <c r="H110" i="210"/>
  <c r="J109" i="210"/>
  <c r="I109" i="210"/>
  <c r="H109" i="210"/>
  <c r="J107" i="210"/>
  <c r="I107" i="210"/>
  <c r="H107" i="210"/>
  <c r="J106" i="210"/>
  <c r="I106" i="210"/>
  <c r="H106" i="210"/>
  <c r="J105" i="210"/>
  <c r="I105" i="210"/>
  <c r="H105" i="210"/>
  <c r="J103" i="210"/>
  <c r="I103" i="210"/>
  <c r="H103" i="210"/>
  <c r="J102" i="210"/>
  <c r="I102" i="210"/>
  <c r="H102" i="210"/>
  <c r="J100" i="210"/>
  <c r="I100" i="210"/>
  <c r="H100" i="210"/>
  <c r="J99" i="210"/>
  <c r="I99" i="210"/>
  <c r="H99" i="210"/>
  <c r="J98" i="210"/>
  <c r="I98" i="210"/>
  <c r="H98" i="210"/>
  <c r="J97" i="210"/>
  <c r="I97" i="210"/>
  <c r="H97" i="210"/>
  <c r="J96" i="210"/>
  <c r="I96" i="210"/>
  <c r="H96" i="210"/>
  <c r="J95" i="210"/>
  <c r="I95" i="210"/>
  <c r="H95" i="210"/>
  <c r="J94" i="210"/>
  <c r="I94" i="210"/>
  <c r="H94" i="210"/>
  <c r="J93" i="210"/>
  <c r="I93" i="210"/>
  <c r="H93" i="210"/>
  <c r="J92" i="210"/>
  <c r="I92" i="210"/>
  <c r="H92" i="210"/>
  <c r="J91" i="210"/>
  <c r="I91" i="210"/>
  <c r="H91" i="210"/>
  <c r="J90" i="210"/>
  <c r="I90" i="210"/>
  <c r="H90" i="210"/>
  <c r="J89" i="210"/>
  <c r="I89" i="210"/>
  <c r="H89" i="210"/>
  <c r="J88" i="210"/>
  <c r="I88" i="210"/>
  <c r="H88" i="210"/>
  <c r="J87" i="210"/>
  <c r="I87" i="210"/>
  <c r="H87" i="210"/>
  <c r="J86" i="210"/>
  <c r="I86" i="210"/>
  <c r="H86" i="210"/>
  <c r="J85" i="210"/>
  <c r="I85" i="210"/>
  <c r="H85" i="210"/>
  <c r="J84" i="210"/>
  <c r="I84" i="210"/>
  <c r="H84" i="210"/>
  <c r="J83" i="210"/>
  <c r="I83" i="210"/>
  <c r="H83" i="210"/>
  <c r="J82" i="210"/>
  <c r="I82" i="210"/>
  <c r="H82" i="210"/>
  <c r="J81" i="210"/>
  <c r="I81" i="210"/>
  <c r="H81" i="210"/>
  <c r="J80" i="210"/>
  <c r="I80" i="210"/>
  <c r="H80" i="210"/>
  <c r="J79" i="210"/>
  <c r="I79" i="210"/>
  <c r="H79" i="210"/>
  <c r="J78" i="210"/>
  <c r="I78" i="210"/>
  <c r="H78" i="210"/>
  <c r="J77" i="210"/>
  <c r="I77" i="210"/>
  <c r="H77" i="210"/>
  <c r="J76" i="210"/>
  <c r="I76" i="210"/>
  <c r="H76" i="210"/>
  <c r="J75" i="210"/>
  <c r="I75" i="210"/>
  <c r="H75" i="210"/>
  <c r="J74" i="210"/>
  <c r="I74" i="210"/>
  <c r="H74" i="210"/>
  <c r="J73" i="210"/>
  <c r="I73" i="210"/>
  <c r="H73" i="210"/>
  <c r="J72" i="210"/>
  <c r="I72" i="210"/>
  <c r="H72" i="210"/>
  <c r="J71" i="210"/>
  <c r="I71" i="210"/>
  <c r="H71" i="210"/>
  <c r="J70" i="210"/>
  <c r="I70" i="210"/>
  <c r="H70" i="210"/>
  <c r="J69" i="210"/>
  <c r="I69" i="210"/>
  <c r="H69" i="210"/>
  <c r="J68" i="210"/>
  <c r="I68" i="210"/>
  <c r="H68" i="210"/>
  <c r="J67" i="210"/>
  <c r="I67" i="210"/>
  <c r="H67" i="210"/>
  <c r="J66" i="210"/>
  <c r="I66" i="210"/>
  <c r="H66" i="210"/>
  <c r="J65" i="210"/>
  <c r="I65" i="210"/>
  <c r="H65" i="210"/>
  <c r="J64" i="210"/>
  <c r="I64" i="210"/>
  <c r="H64" i="210"/>
  <c r="J63" i="210"/>
  <c r="I63" i="210"/>
  <c r="H63" i="210"/>
  <c r="J62" i="210"/>
  <c r="I62" i="210"/>
  <c r="H62" i="210"/>
  <c r="J61" i="210"/>
  <c r="I61" i="210"/>
  <c r="H61" i="210"/>
  <c r="J60" i="210"/>
  <c r="I60" i="210"/>
  <c r="H60" i="210"/>
  <c r="J59" i="210"/>
  <c r="I59" i="210"/>
  <c r="H59" i="210"/>
  <c r="J58" i="210"/>
  <c r="I58" i="210"/>
  <c r="H58" i="210"/>
  <c r="H57" i="210"/>
  <c r="J56" i="210"/>
  <c r="I56" i="210"/>
  <c r="H56" i="210"/>
  <c r="J55" i="210"/>
  <c r="I55" i="210"/>
  <c r="H55" i="210"/>
  <c r="J54" i="210"/>
  <c r="I54" i="210"/>
  <c r="H54" i="210"/>
  <c r="J53" i="210"/>
  <c r="I53" i="210"/>
  <c r="H53" i="210"/>
  <c r="J52" i="210"/>
  <c r="I52" i="210"/>
  <c r="H52" i="210"/>
  <c r="J51" i="210"/>
  <c r="I51" i="210"/>
  <c r="H51" i="210"/>
  <c r="J50" i="210"/>
  <c r="I50" i="210"/>
  <c r="H50" i="210"/>
  <c r="J49" i="210"/>
  <c r="I49" i="210"/>
  <c r="H49" i="210"/>
  <c r="J48" i="210"/>
  <c r="I48" i="210"/>
  <c r="H48" i="210"/>
  <c r="J47" i="210"/>
  <c r="I47" i="210"/>
  <c r="H47" i="210"/>
  <c r="J46" i="210"/>
  <c r="I46" i="210"/>
  <c r="H46" i="210"/>
  <c r="J45" i="210"/>
  <c r="I45" i="210"/>
  <c r="H45" i="210"/>
  <c r="J44" i="210"/>
  <c r="I44" i="210"/>
  <c r="H44" i="210"/>
  <c r="J43" i="210"/>
  <c r="I43" i="210"/>
  <c r="H43" i="210"/>
  <c r="J42" i="210"/>
  <c r="I42" i="210"/>
  <c r="H42" i="210"/>
  <c r="J41" i="210"/>
  <c r="I41" i="210"/>
  <c r="H41" i="210"/>
  <c r="J40" i="210"/>
  <c r="I40" i="210"/>
  <c r="H40" i="210"/>
  <c r="J39" i="210"/>
  <c r="I39" i="210"/>
  <c r="H39" i="210"/>
  <c r="J38" i="210"/>
  <c r="I38" i="210"/>
  <c r="H38" i="210"/>
  <c r="J37" i="210"/>
  <c r="I37" i="210"/>
  <c r="H37" i="210"/>
  <c r="J36" i="210"/>
  <c r="I36" i="210"/>
  <c r="H36" i="210"/>
  <c r="J35" i="210"/>
  <c r="I35" i="210"/>
  <c r="H35" i="210"/>
  <c r="J34" i="210"/>
  <c r="I34" i="210"/>
  <c r="H34" i="210"/>
  <c r="J33" i="210"/>
  <c r="I33" i="210"/>
  <c r="H33" i="210"/>
  <c r="J32" i="210"/>
  <c r="I32" i="210"/>
  <c r="H32" i="210"/>
  <c r="J31" i="210"/>
  <c r="I31" i="210"/>
  <c r="H31" i="210"/>
  <c r="J30" i="210"/>
  <c r="I30" i="210"/>
  <c r="H30" i="210"/>
  <c r="J29" i="210"/>
  <c r="I29" i="210"/>
  <c r="H29" i="210"/>
  <c r="J28" i="210"/>
  <c r="I28" i="210"/>
  <c r="H28" i="210"/>
  <c r="J27" i="210"/>
  <c r="I27" i="210"/>
  <c r="H27" i="210"/>
  <c r="J26" i="210"/>
  <c r="I26" i="210"/>
  <c r="H26" i="210"/>
  <c r="J25" i="210"/>
  <c r="I25" i="210"/>
  <c r="H25" i="210"/>
  <c r="J24" i="210"/>
  <c r="I24" i="210"/>
  <c r="H24" i="210"/>
  <c r="J23" i="210"/>
  <c r="I23" i="210"/>
  <c r="H23" i="210"/>
  <c r="J22" i="210"/>
  <c r="I22" i="210"/>
  <c r="H22" i="210"/>
  <c r="H21" i="210"/>
  <c r="J20" i="210"/>
  <c r="I20" i="210"/>
  <c r="H20" i="210"/>
  <c r="J19" i="210"/>
  <c r="H19" i="210"/>
  <c r="J18" i="210"/>
  <c r="I18" i="210"/>
  <c r="H18" i="210"/>
  <c r="J17" i="210"/>
  <c r="I17" i="210"/>
  <c r="H17" i="210"/>
  <c r="J16" i="210"/>
  <c r="I16" i="210"/>
  <c r="H16" i="210"/>
  <c r="J15" i="210"/>
  <c r="I15" i="210"/>
  <c r="H15" i="210"/>
  <c r="J14" i="210"/>
  <c r="I14" i="210"/>
  <c r="H14" i="210"/>
  <c r="J13" i="210"/>
  <c r="I13" i="210"/>
  <c r="H13" i="210"/>
  <c r="J12" i="210"/>
  <c r="I12" i="210"/>
  <c r="H12" i="210"/>
  <c r="J11" i="210"/>
  <c r="I11" i="210"/>
  <c r="H11" i="210"/>
  <c r="J10" i="210"/>
  <c r="I10" i="210"/>
  <c r="H10" i="210"/>
  <c r="J9" i="210"/>
  <c r="I9" i="210"/>
  <c r="H9" i="210"/>
  <c r="J8" i="210"/>
  <c r="I8" i="210"/>
  <c r="H8" i="210"/>
  <c r="J7" i="210"/>
  <c r="I7" i="210"/>
  <c r="H7" i="210"/>
  <c r="J6" i="210"/>
  <c r="I6" i="210"/>
  <c r="H6" i="210"/>
  <c r="J5" i="210"/>
  <c r="I5" i="210"/>
  <c r="H5" i="210"/>
  <c r="J4" i="210"/>
  <c r="I4" i="210"/>
  <c r="H4" i="210"/>
  <c r="H105" i="212" l="1"/>
  <c r="H106" i="212"/>
  <c r="H115" i="210"/>
  <c r="I19" i="210"/>
  <c r="J57" i="210"/>
  <c r="J108" i="210"/>
  <c r="H135" i="210"/>
  <c r="I135" i="210"/>
  <c r="J139" i="210"/>
  <c r="H139" i="210"/>
  <c r="J104" i="210"/>
  <c r="I21" i="210"/>
  <c r="I108" i="211"/>
  <c r="J118" i="212"/>
  <c r="J112" i="212"/>
  <c r="J96" i="212"/>
  <c r="I104" i="212"/>
  <c r="I119" i="212"/>
  <c r="J99" i="212"/>
  <c r="J100" i="212"/>
  <c r="J108" i="212"/>
  <c r="I118" i="212"/>
  <c r="I121" i="212"/>
  <c r="H94" i="212"/>
  <c r="I91" i="212"/>
  <c r="H92" i="212"/>
  <c r="J98" i="212"/>
  <c r="H101" i="212"/>
  <c r="H102" i="212"/>
  <c r="H104" i="212"/>
  <c r="I107" i="212"/>
  <c r="H108" i="211"/>
  <c r="H109" i="212" s="1"/>
  <c r="J113" i="212"/>
  <c r="J121" i="212"/>
  <c r="H133" i="212"/>
  <c r="J91" i="212"/>
  <c r="J97" i="212" s="1"/>
  <c r="I101" i="212"/>
  <c r="I102" i="212"/>
  <c r="J107" i="212"/>
  <c r="I112" i="212"/>
  <c r="H115" i="212"/>
  <c r="I116" i="212"/>
  <c r="H120" i="212"/>
  <c r="I104" i="210"/>
  <c r="H104" i="210"/>
  <c r="H101" i="210"/>
  <c r="J101" i="210"/>
  <c r="I133" i="212"/>
  <c r="I94" i="212"/>
  <c r="I92" i="212"/>
  <c r="J101" i="212"/>
  <c r="J102" i="212"/>
  <c r="J94" i="212"/>
  <c r="J92" i="212"/>
  <c r="H96" i="212"/>
  <c r="H98" i="212"/>
  <c r="H99" i="212"/>
  <c r="H100" i="212"/>
  <c r="H91" i="212"/>
  <c r="I96" i="212"/>
  <c r="I97" i="212" s="1"/>
  <c r="I98" i="212"/>
  <c r="I99" i="212"/>
  <c r="I100" i="212"/>
  <c r="J103" i="212"/>
  <c r="I105" i="212"/>
  <c r="I106" i="212"/>
  <c r="I115" i="212"/>
  <c r="I117" i="212" s="1"/>
  <c r="J104" i="212"/>
  <c r="J105" i="212"/>
  <c r="J106" i="212"/>
  <c r="I109" i="212"/>
  <c r="J115" i="212"/>
  <c r="J117" i="212" s="1"/>
  <c r="J109" i="212"/>
  <c r="H111" i="212"/>
  <c r="H107" i="212"/>
  <c r="H108" i="212"/>
  <c r="I111" i="212"/>
  <c r="H112" i="212"/>
  <c r="H113" i="212"/>
  <c r="H116" i="212"/>
  <c r="H117" i="212" s="1"/>
  <c r="I108" i="212"/>
  <c r="J111" i="212"/>
  <c r="J114" i="212" s="1"/>
  <c r="I113" i="212"/>
  <c r="I120" i="212"/>
  <c r="J120" i="212"/>
  <c r="H118" i="212"/>
  <c r="H176" i="211"/>
  <c r="H122" i="212" s="1"/>
  <c r="H125" i="212" s="1"/>
  <c r="H119" i="212"/>
  <c r="H136" i="212"/>
  <c r="N18" i="210"/>
  <c r="Q18" i="210" s="1"/>
  <c r="T18" i="210"/>
  <c r="W18" i="210" s="1"/>
  <c r="T20" i="210"/>
  <c r="W20" i="210" s="1"/>
  <c r="N20" i="210"/>
  <c r="Q20" i="210" s="1"/>
  <c r="T26" i="210"/>
  <c r="W26" i="210" s="1"/>
  <c r="N26" i="210"/>
  <c r="Q26" i="210" s="1"/>
  <c r="N28" i="210"/>
  <c r="Q28" i="210" s="1"/>
  <c r="T28" i="210"/>
  <c r="W28" i="210" s="1"/>
  <c r="N30" i="210"/>
  <c r="Q30" i="210" s="1"/>
  <c r="T30" i="210"/>
  <c r="W30" i="210" s="1"/>
  <c r="L6" i="210"/>
  <c r="O6" i="210" s="1"/>
  <c r="R6" i="210"/>
  <c r="U6" i="210" s="1"/>
  <c r="R18" i="210"/>
  <c r="U18" i="210" s="1"/>
  <c r="L18" i="210"/>
  <c r="O18" i="210" s="1"/>
  <c r="R28" i="210"/>
  <c r="U28" i="210" s="1"/>
  <c r="L28" i="210"/>
  <c r="O28" i="210" s="1"/>
  <c r="L32" i="210"/>
  <c r="O32" i="210" s="1"/>
  <c r="R32" i="210"/>
  <c r="U32" i="210" s="1"/>
  <c r="T6" i="210"/>
  <c r="W6" i="210" s="1"/>
  <c r="N6" i="210"/>
  <c r="Q6" i="210" s="1"/>
  <c r="N8" i="210"/>
  <c r="Q8" i="210" s="1"/>
  <c r="T8" i="210"/>
  <c r="W8" i="210" s="1"/>
  <c r="T12" i="210"/>
  <c r="N12" i="210"/>
  <c r="J49" i="212"/>
  <c r="J135" i="212" s="1"/>
  <c r="N14" i="210"/>
  <c r="Q14" i="210" s="1"/>
  <c r="T14" i="210"/>
  <c r="W14" i="210" s="1"/>
  <c r="N16" i="210"/>
  <c r="Q16" i="210" s="1"/>
  <c r="T16" i="210"/>
  <c r="W16" i="210" s="1"/>
  <c r="T22" i="210"/>
  <c r="N22" i="210"/>
  <c r="J53" i="212"/>
  <c r="T24" i="210"/>
  <c r="W24" i="210" s="1"/>
  <c r="N24" i="210"/>
  <c r="Q24" i="210" s="1"/>
  <c r="L5" i="210"/>
  <c r="R5" i="210"/>
  <c r="H48" i="212"/>
  <c r="L4" i="210"/>
  <c r="R4" i="210"/>
  <c r="H51" i="212"/>
  <c r="R12" i="210"/>
  <c r="L12" i="210"/>
  <c r="H49" i="212"/>
  <c r="R14" i="210"/>
  <c r="U14" i="210" s="1"/>
  <c r="L14" i="210"/>
  <c r="O14" i="210" s="1"/>
  <c r="R26" i="210"/>
  <c r="U26" i="210" s="1"/>
  <c r="L26" i="210"/>
  <c r="O26" i="210" s="1"/>
  <c r="M4" i="210"/>
  <c r="S4" i="210"/>
  <c r="I51" i="212"/>
  <c r="I137" i="212" s="1"/>
  <c r="N4" i="210"/>
  <c r="T4" i="210"/>
  <c r="J51" i="212"/>
  <c r="J137" i="212" s="1"/>
  <c r="N10" i="210"/>
  <c r="Q10" i="210" s="1"/>
  <c r="T10" i="210"/>
  <c r="W10" i="210" s="1"/>
  <c r="R7" i="210"/>
  <c r="U7" i="210" s="1"/>
  <c r="L7" i="210"/>
  <c r="O7" i="210" s="1"/>
  <c r="R16" i="210"/>
  <c r="U16" i="210" s="1"/>
  <c r="L16" i="210"/>
  <c r="O16" i="210" s="1"/>
  <c r="L22" i="210"/>
  <c r="R22" i="210"/>
  <c r="H53" i="212"/>
  <c r="H139" i="212" s="1"/>
  <c r="L24" i="210"/>
  <c r="O24" i="210" s="1"/>
  <c r="R24" i="210"/>
  <c r="U24" i="210" s="1"/>
  <c r="R30" i="210"/>
  <c r="U30" i="210" s="1"/>
  <c r="L30" i="210"/>
  <c r="O30" i="210" s="1"/>
  <c r="L34" i="210"/>
  <c r="O34" i="210" s="1"/>
  <c r="R34" i="210"/>
  <c r="U34" i="210" s="1"/>
  <c r="L36" i="210"/>
  <c r="O36" i="210" s="1"/>
  <c r="R36" i="210"/>
  <c r="U36" i="210" s="1"/>
  <c r="R38" i="210"/>
  <c r="U38" i="210" s="1"/>
  <c r="L38" i="210"/>
  <c r="O38" i="210" s="1"/>
  <c r="L40" i="210"/>
  <c r="O40" i="210" s="1"/>
  <c r="R40" i="210"/>
  <c r="U40" i="210" s="1"/>
  <c r="L42" i="210"/>
  <c r="O42" i="210" s="1"/>
  <c r="R42" i="210"/>
  <c r="U42" i="210" s="1"/>
  <c r="R44" i="210"/>
  <c r="U44" i="210" s="1"/>
  <c r="L44" i="210"/>
  <c r="O44" i="210" s="1"/>
  <c r="R46" i="210"/>
  <c r="U46" i="210" s="1"/>
  <c r="L46" i="210"/>
  <c r="O46" i="210" s="1"/>
  <c r="L48" i="210"/>
  <c r="O48" i="210" s="1"/>
  <c r="R48" i="210"/>
  <c r="U48" i="210" s="1"/>
  <c r="R8" i="210"/>
  <c r="U8" i="210" s="1"/>
  <c r="L8" i="210"/>
  <c r="O8" i="210" s="1"/>
  <c r="L10" i="210"/>
  <c r="O10" i="210" s="1"/>
  <c r="R10" i="210"/>
  <c r="U10" i="210" s="1"/>
  <c r="R20" i="210"/>
  <c r="U20" i="210" s="1"/>
  <c r="L20" i="210"/>
  <c r="O20" i="210" s="1"/>
  <c r="S6" i="210"/>
  <c r="V6" i="210" s="1"/>
  <c r="M6" i="210"/>
  <c r="P6" i="210" s="1"/>
  <c r="M8" i="210"/>
  <c r="P8" i="210" s="1"/>
  <c r="S8" i="210"/>
  <c r="V8" i="210" s="1"/>
  <c r="M10" i="210"/>
  <c r="P10" i="210" s="1"/>
  <c r="S10" i="210"/>
  <c r="V10" i="210" s="1"/>
  <c r="S12" i="210"/>
  <c r="M12" i="210"/>
  <c r="I49" i="212"/>
  <c r="S14" i="210"/>
  <c r="V14" i="210" s="1"/>
  <c r="M14" i="210"/>
  <c r="P14" i="210" s="1"/>
  <c r="N32" i="210"/>
  <c r="Q32" i="210" s="1"/>
  <c r="T32" i="210"/>
  <c r="W32" i="210" s="1"/>
  <c r="N34" i="210"/>
  <c r="Q34" i="210" s="1"/>
  <c r="T34" i="210"/>
  <c r="W34" i="210" s="1"/>
  <c r="N36" i="210"/>
  <c r="Q36" i="210" s="1"/>
  <c r="T36" i="210"/>
  <c r="W36" i="210" s="1"/>
  <c r="N38" i="210"/>
  <c r="Q38" i="210" s="1"/>
  <c r="T38" i="210"/>
  <c r="W38" i="210" s="1"/>
  <c r="N40" i="210"/>
  <c r="Q40" i="210" s="1"/>
  <c r="T40" i="210"/>
  <c r="W40" i="210" s="1"/>
  <c r="T42" i="210"/>
  <c r="W42" i="210" s="1"/>
  <c r="N42" i="210"/>
  <c r="Q42" i="210" s="1"/>
  <c r="N44" i="210"/>
  <c r="Q44" i="210" s="1"/>
  <c r="T44" i="210"/>
  <c r="W44" i="210" s="1"/>
  <c r="T46" i="210"/>
  <c r="W46" i="210" s="1"/>
  <c r="N46" i="210"/>
  <c r="Q46" i="210" s="1"/>
  <c r="T48" i="210"/>
  <c r="W48" i="210" s="1"/>
  <c r="N48" i="210"/>
  <c r="Q48" i="210" s="1"/>
  <c r="T50" i="210"/>
  <c r="W50" i="210" s="1"/>
  <c r="N50" i="210"/>
  <c r="Q50" i="210" s="1"/>
  <c r="N52" i="210"/>
  <c r="T52" i="210"/>
  <c r="J55" i="212"/>
  <c r="J141" i="212" s="1"/>
  <c r="T54" i="210"/>
  <c r="W54" i="210" s="1"/>
  <c r="N54" i="210"/>
  <c r="Q54" i="210" s="1"/>
  <c r="N56" i="210"/>
  <c r="Q56" i="210" s="1"/>
  <c r="T56" i="210"/>
  <c r="W56" i="210" s="1"/>
  <c r="L103" i="210"/>
  <c r="O103" i="210" s="1"/>
  <c r="R103" i="210"/>
  <c r="U103" i="210" s="1"/>
  <c r="R105" i="210"/>
  <c r="U105" i="210" s="1"/>
  <c r="L105" i="210"/>
  <c r="O105" i="210" s="1"/>
  <c r="R107" i="210"/>
  <c r="L107" i="210"/>
  <c r="H66" i="212"/>
  <c r="L109" i="210"/>
  <c r="O109" i="210" s="1"/>
  <c r="R109" i="210"/>
  <c r="U109" i="210" s="1"/>
  <c r="L111" i="210"/>
  <c r="O111" i="210" s="1"/>
  <c r="R111" i="210"/>
  <c r="U111" i="210" s="1"/>
  <c r="L113" i="210"/>
  <c r="O113" i="210" s="1"/>
  <c r="R113" i="210"/>
  <c r="U113" i="210" s="1"/>
  <c r="L115" i="210"/>
  <c r="O115" i="210" s="1"/>
  <c r="R115" i="210"/>
  <c r="U115" i="210" s="1"/>
  <c r="L117" i="210"/>
  <c r="O117" i="210" s="1"/>
  <c r="R117" i="210"/>
  <c r="U117" i="210" s="1"/>
  <c r="L119" i="210"/>
  <c r="O119" i="210" s="1"/>
  <c r="R119" i="210"/>
  <c r="U119" i="210" s="1"/>
  <c r="R121" i="210"/>
  <c r="U121" i="210" s="1"/>
  <c r="L121" i="210"/>
  <c r="O121" i="210" s="1"/>
  <c r="R123" i="210"/>
  <c r="U123" i="210" s="1"/>
  <c r="L123" i="210"/>
  <c r="O123" i="210" s="1"/>
  <c r="R125" i="210"/>
  <c r="U125" i="210" s="1"/>
  <c r="L125" i="210"/>
  <c r="O125" i="210" s="1"/>
  <c r="R127" i="210"/>
  <c r="L127" i="210"/>
  <c r="H69" i="212"/>
  <c r="R129" i="210"/>
  <c r="U129" i="210" s="1"/>
  <c r="L129" i="210"/>
  <c r="O129" i="210" s="1"/>
  <c r="R131" i="210"/>
  <c r="U131" i="210" s="1"/>
  <c r="L131" i="210"/>
  <c r="O131" i="210" s="1"/>
  <c r="L133" i="210"/>
  <c r="R133" i="210"/>
  <c r="H70" i="212"/>
  <c r="L135" i="210"/>
  <c r="O135" i="210" s="1"/>
  <c r="R135" i="210"/>
  <c r="U135" i="210" s="1"/>
  <c r="R137" i="210"/>
  <c r="U137" i="210" s="1"/>
  <c r="L137" i="210"/>
  <c r="O137" i="210" s="1"/>
  <c r="L143" i="210"/>
  <c r="O143" i="210" s="1"/>
  <c r="R143" i="210"/>
  <c r="U143" i="210" s="1"/>
  <c r="R145" i="210"/>
  <c r="L145" i="210"/>
  <c r="H73" i="212"/>
  <c r="L147" i="210"/>
  <c r="O147" i="210" s="1"/>
  <c r="R147" i="210"/>
  <c r="U147" i="210" s="1"/>
  <c r="S149" i="210"/>
  <c r="V149" i="210" s="1"/>
  <c r="M149" i="210"/>
  <c r="P149" i="210" s="1"/>
  <c r="M151" i="210"/>
  <c r="P151" i="210" s="1"/>
  <c r="S151" i="210"/>
  <c r="V151" i="210" s="1"/>
  <c r="S153" i="210"/>
  <c r="V153" i="210" s="1"/>
  <c r="M153" i="210"/>
  <c r="P153" i="210" s="1"/>
  <c r="M155" i="210"/>
  <c r="P155" i="210" s="1"/>
  <c r="S155" i="210"/>
  <c r="V155" i="210" s="1"/>
  <c r="S157" i="210"/>
  <c r="V157" i="210" s="1"/>
  <c r="M157" i="210"/>
  <c r="P157" i="210" s="1"/>
  <c r="M159" i="210"/>
  <c r="S159" i="210"/>
  <c r="I75" i="212"/>
  <c r="S161" i="210"/>
  <c r="M161" i="210"/>
  <c r="I76" i="212"/>
  <c r="I162" i="212" s="1"/>
  <c r="L59" i="210"/>
  <c r="O59" i="210" s="1"/>
  <c r="R59" i="210"/>
  <c r="U59" i="210" s="1"/>
  <c r="L61" i="210"/>
  <c r="O61" i="210" s="1"/>
  <c r="R61" i="210"/>
  <c r="U61" i="210" s="1"/>
  <c r="L63" i="210"/>
  <c r="O63" i="210" s="1"/>
  <c r="R63" i="210"/>
  <c r="U63" i="210" s="1"/>
  <c r="R65" i="210"/>
  <c r="U65" i="210" s="1"/>
  <c r="L65" i="210"/>
  <c r="O65" i="210" s="1"/>
  <c r="L67" i="210"/>
  <c r="O67" i="210" s="1"/>
  <c r="R67" i="210"/>
  <c r="U67" i="210" s="1"/>
  <c r="R69" i="210"/>
  <c r="U69" i="210" s="1"/>
  <c r="L69" i="210"/>
  <c r="O69" i="210" s="1"/>
  <c r="R71" i="210"/>
  <c r="U71" i="210" s="1"/>
  <c r="L71" i="210"/>
  <c r="O71" i="210" s="1"/>
  <c r="L73" i="210"/>
  <c r="R73" i="210"/>
  <c r="H58" i="212"/>
  <c r="R75" i="210"/>
  <c r="U75" i="210" s="1"/>
  <c r="L75" i="210"/>
  <c r="O75" i="210" s="1"/>
  <c r="L77" i="210"/>
  <c r="R77" i="210"/>
  <c r="H59" i="212"/>
  <c r="H145" i="212" s="1"/>
  <c r="R79" i="210"/>
  <c r="U79" i="210" s="1"/>
  <c r="L79" i="210"/>
  <c r="O79" i="210" s="1"/>
  <c r="R81" i="210"/>
  <c r="L81" i="210"/>
  <c r="H61" i="212"/>
  <c r="H147" i="212" s="1"/>
  <c r="R83" i="210"/>
  <c r="L83" i="210"/>
  <c r="H62" i="212"/>
  <c r="R85" i="210"/>
  <c r="U85" i="210" s="1"/>
  <c r="L85" i="210"/>
  <c r="O85" i="210" s="1"/>
  <c r="L87" i="210"/>
  <c r="R87" i="210"/>
  <c r="H63" i="212"/>
  <c r="H149" i="212" s="1"/>
  <c r="L89" i="210"/>
  <c r="O89" i="210" s="1"/>
  <c r="R89" i="210"/>
  <c r="U89" i="210" s="1"/>
  <c r="L91" i="210"/>
  <c r="O91" i="210" s="1"/>
  <c r="R91" i="210"/>
  <c r="U91" i="210" s="1"/>
  <c r="R93" i="210"/>
  <c r="U93" i="210" s="1"/>
  <c r="L93" i="210"/>
  <c r="O93" i="210" s="1"/>
  <c r="L95" i="210"/>
  <c r="O95" i="210" s="1"/>
  <c r="R95" i="210"/>
  <c r="U95" i="210" s="1"/>
  <c r="R97" i="210"/>
  <c r="U97" i="210" s="1"/>
  <c r="L97" i="210"/>
  <c r="O97" i="210" s="1"/>
  <c r="R99" i="210"/>
  <c r="U99" i="210" s="1"/>
  <c r="L99" i="210"/>
  <c r="O99" i="210" s="1"/>
  <c r="L101" i="210"/>
  <c r="O101" i="210" s="1"/>
  <c r="R101" i="210"/>
  <c r="U101" i="210" s="1"/>
  <c r="S103" i="210"/>
  <c r="V103" i="210" s="1"/>
  <c r="M103" i="210"/>
  <c r="P103" i="210" s="1"/>
  <c r="S105" i="210"/>
  <c r="V105" i="210" s="1"/>
  <c r="M105" i="210"/>
  <c r="P105" i="210" s="1"/>
  <c r="S107" i="210"/>
  <c r="M107" i="210"/>
  <c r="I66" i="212"/>
  <c r="M109" i="210"/>
  <c r="P109" i="210" s="1"/>
  <c r="S109" i="210"/>
  <c r="V109" i="210" s="1"/>
  <c r="M111" i="210"/>
  <c r="P111" i="210" s="1"/>
  <c r="S111" i="210"/>
  <c r="V111" i="210" s="1"/>
  <c r="M113" i="210"/>
  <c r="P113" i="210" s="1"/>
  <c r="S113" i="210"/>
  <c r="V113" i="210" s="1"/>
  <c r="M115" i="210"/>
  <c r="P115" i="210" s="1"/>
  <c r="S115" i="210"/>
  <c r="V115" i="210" s="1"/>
  <c r="M117" i="210"/>
  <c r="P117" i="210" s="1"/>
  <c r="S117" i="210"/>
  <c r="V117" i="210" s="1"/>
  <c r="S119" i="210"/>
  <c r="V119" i="210" s="1"/>
  <c r="M119" i="210"/>
  <c r="P119" i="210" s="1"/>
  <c r="S121" i="210"/>
  <c r="V121" i="210" s="1"/>
  <c r="M121" i="210"/>
  <c r="P121" i="210" s="1"/>
  <c r="S123" i="210"/>
  <c r="V123" i="210" s="1"/>
  <c r="M123" i="210"/>
  <c r="P123" i="210" s="1"/>
  <c r="S125" i="210"/>
  <c r="V125" i="210" s="1"/>
  <c r="M125" i="210"/>
  <c r="P125" i="210" s="1"/>
  <c r="S127" i="210"/>
  <c r="M127" i="210"/>
  <c r="I69" i="212"/>
  <c r="I155" i="212" s="1"/>
  <c r="S129" i="210"/>
  <c r="V129" i="210" s="1"/>
  <c r="M129" i="210"/>
  <c r="P129" i="210" s="1"/>
  <c r="S131" i="210"/>
  <c r="V131" i="210" s="1"/>
  <c r="M131" i="210"/>
  <c r="P131" i="210" s="1"/>
  <c r="M133" i="210"/>
  <c r="S133" i="210"/>
  <c r="S135" i="210"/>
  <c r="V135" i="210" s="1"/>
  <c r="M135" i="210"/>
  <c r="P135" i="210" s="1"/>
  <c r="S137" i="210"/>
  <c r="V137" i="210" s="1"/>
  <c r="M137" i="210"/>
  <c r="P137" i="210" s="1"/>
  <c r="R141" i="210"/>
  <c r="U141" i="210" s="1"/>
  <c r="L141" i="210"/>
  <c r="O141" i="210" s="1"/>
  <c r="M143" i="210"/>
  <c r="P143" i="210" s="1"/>
  <c r="S143" i="210"/>
  <c r="V143" i="210" s="1"/>
  <c r="S145" i="210"/>
  <c r="M145" i="210"/>
  <c r="I73" i="212"/>
  <c r="I159" i="212" s="1"/>
  <c r="M147" i="210"/>
  <c r="P147" i="210" s="1"/>
  <c r="S147" i="210"/>
  <c r="V147" i="210" s="1"/>
  <c r="T149" i="210"/>
  <c r="W149" i="210" s="1"/>
  <c r="N149" i="210"/>
  <c r="Q149" i="210" s="1"/>
  <c r="N151" i="210"/>
  <c r="Q151" i="210" s="1"/>
  <c r="T151" i="210"/>
  <c r="W151" i="210" s="1"/>
  <c r="T153" i="210"/>
  <c r="W153" i="210" s="1"/>
  <c r="N153" i="210"/>
  <c r="Q153" i="210" s="1"/>
  <c r="N155" i="210"/>
  <c r="Q155" i="210" s="1"/>
  <c r="T155" i="210"/>
  <c r="W155" i="210" s="1"/>
  <c r="T157" i="210"/>
  <c r="W157" i="210" s="1"/>
  <c r="N157" i="210"/>
  <c r="Q157" i="210" s="1"/>
  <c r="R9" i="210"/>
  <c r="U9" i="210" s="1"/>
  <c r="L9" i="210"/>
  <c r="O9" i="210" s="1"/>
  <c r="L11" i="210"/>
  <c r="O11" i="210" s="1"/>
  <c r="R11" i="210"/>
  <c r="U11" i="210" s="1"/>
  <c r="R13" i="210"/>
  <c r="U13" i="210" s="1"/>
  <c r="L13" i="210"/>
  <c r="O13" i="210" s="1"/>
  <c r="R15" i="210"/>
  <c r="U15" i="210" s="1"/>
  <c r="L15" i="210"/>
  <c r="O15" i="210" s="1"/>
  <c r="R17" i="210"/>
  <c r="U17" i="210" s="1"/>
  <c r="L17" i="210"/>
  <c r="O17" i="210" s="1"/>
  <c r="R19" i="210"/>
  <c r="U19" i="210" s="1"/>
  <c r="L19" i="210"/>
  <c r="O19" i="210" s="1"/>
  <c r="R21" i="210"/>
  <c r="U21" i="210" s="1"/>
  <c r="L21" i="210"/>
  <c r="O21" i="210" s="1"/>
  <c r="R23" i="210"/>
  <c r="U23" i="210" s="1"/>
  <c r="L23" i="210"/>
  <c r="O23" i="210" s="1"/>
  <c r="R25" i="210"/>
  <c r="U25" i="210" s="1"/>
  <c r="L25" i="210"/>
  <c r="O25" i="210" s="1"/>
  <c r="R27" i="210"/>
  <c r="U27" i="210" s="1"/>
  <c r="L27" i="210"/>
  <c r="O27" i="210" s="1"/>
  <c r="R29" i="210"/>
  <c r="U29" i="210" s="1"/>
  <c r="L29" i="210"/>
  <c r="O29" i="210" s="1"/>
  <c r="R31" i="210"/>
  <c r="U31" i="210" s="1"/>
  <c r="L31" i="210"/>
  <c r="O31" i="210" s="1"/>
  <c r="R33" i="210"/>
  <c r="U33" i="210" s="1"/>
  <c r="L33" i="210"/>
  <c r="O33" i="210" s="1"/>
  <c r="L35" i="210"/>
  <c r="O35" i="210" s="1"/>
  <c r="R35" i="210"/>
  <c r="U35" i="210" s="1"/>
  <c r="R37" i="210"/>
  <c r="U37" i="210" s="1"/>
  <c r="L37" i="210"/>
  <c r="O37" i="210" s="1"/>
  <c r="R39" i="210"/>
  <c r="U39" i="210" s="1"/>
  <c r="L39" i="210"/>
  <c r="O39" i="210" s="1"/>
  <c r="L41" i="210"/>
  <c r="O41" i="210" s="1"/>
  <c r="R41" i="210"/>
  <c r="U41" i="210" s="1"/>
  <c r="R43" i="210"/>
  <c r="U43" i="210" s="1"/>
  <c r="L43" i="210"/>
  <c r="O43" i="210" s="1"/>
  <c r="R45" i="210"/>
  <c r="U45" i="210" s="1"/>
  <c r="L45" i="210"/>
  <c r="O45" i="210" s="1"/>
  <c r="L47" i="210"/>
  <c r="O47" i="210" s="1"/>
  <c r="R47" i="210"/>
  <c r="U47" i="210" s="1"/>
  <c r="R49" i="210"/>
  <c r="L49" i="210"/>
  <c r="L51" i="210"/>
  <c r="O51" i="210" s="1"/>
  <c r="R51" i="210"/>
  <c r="U51" i="210" s="1"/>
  <c r="L53" i="210"/>
  <c r="O53" i="210" s="1"/>
  <c r="R53" i="210"/>
  <c r="U53" i="210" s="1"/>
  <c r="R55" i="210"/>
  <c r="U55" i="210" s="1"/>
  <c r="L55" i="210"/>
  <c r="O55" i="210" s="1"/>
  <c r="L57" i="210"/>
  <c r="O57" i="210" s="1"/>
  <c r="R57" i="210"/>
  <c r="U57" i="210" s="1"/>
  <c r="S59" i="210"/>
  <c r="V59" i="210" s="1"/>
  <c r="M59" i="210"/>
  <c r="P59" i="210" s="1"/>
  <c r="S61" i="210"/>
  <c r="V61" i="210" s="1"/>
  <c r="M61" i="210"/>
  <c r="P61" i="210" s="1"/>
  <c r="S63" i="210"/>
  <c r="V63" i="210" s="1"/>
  <c r="M63" i="210"/>
  <c r="P63" i="210" s="1"/>
  <c r="S65" i="210"/>
  <c r="V65" i="210" s="1"/>
  <c r="M65" i="210"/>
  <c r="P65" i="210" s="1"/>
  <c r="M67" i="210"/>
  <c r="P67" i="210" s="1"/>
  <c r="S67" i="210"/>
  <c r="V67" i="210" s="1"/>
  <c r="S69" i="210"/>
  <c r="V69" i="210" s="1"/>
  <c r="M69" i="210"/>
  <c r="P69" i="210" s="1"/>
  <c r="M71" i="210"/>
  <c r="P71" i="210" s="1"/>
  <c r="S71" i="210"/>
  <c r="V71" i="210" s="1"/>
  <c r="M73" i="210"/>
  <c r="S73" i="210"/>
  <c r="I58" i="212"/>
  <c r="I144" i="212" s="1"/>
  <c r="S75" i="210"/>
  <c r="V75" i="210" s="1"/>
  <c r="M75" i="210"/>
  <c r="P75" i="210" s="1"/>
  <c r="S77" i="210"/>
  <c r="M77" i="210"/>
  <c r="I59" i="212"/>
  <c r="I145" i="212" s="1"/>
  <c r="S79" i="210"/>
  <c r="V79" i="210" s="1"/>
  <c r="M79" i="210"/>
  <c r="P79" i="210" s="1"/>
  <c r="M81" i="210"/>
  <c r="S81" i="210"/>
  <c r="I61" i="212"/>
  <c r="I147" i="212" s="1"/>
  <c r="M83" i="210"/>
  <c r="S83" i="210"/>
  <c r="I62" i="212"/>
  <c r="I148" i="212" s="1"/>
  <c r="M85" i="210"/>
  <c r="P85" i="210" s="1"/>
  <c r="S85" i="210"/>
  <c r="V85" i="210" s="1"/>
  <c r="M87" i="210"/>
  <c r="S87" i="210"/>
  <c r="I63" i="212"/>
  <c r="I149" i="212" s="1"/>
  <c r="S89" i="210"/>
  <c r="V89" i="210" s="1"/>
  <c r="M89" i="210"/>
  <c r="P89" i="210" s="1"/>
  <c r="S91" i="210"/>
  <c r="V91" i="210" s="1"/>
  <c r="M91" i="210"/>
  <c r="P91" i="210" s="1"/>
  <c r="S93" i="210"/>
  <c r="V93" i="210" s="1"/>
  <c r="M93" i="210"/>
  <c r="P93" i="210" s="1"/>
  <c r="S95" i="210"/>
  <c r="V95" i="210" s="1"/>
  <c r="M95" i="210"/>
  <c r="P95" i="210" s="1"/>
  <c r="S97" i="210"/>
  <c r="V97" i="210" s="1"/>
  <c r="M97" i="210"/>
  <c r="P97" i="210" s="1"/>
  <c r="M99" i="210"/>
  <c r="P99" i="210" s="1"/>
  <c r="S99" i="210"/>
  <c r="V99" i="210" s="1"/>
  <c r="M101" i="210"/>
  <c r="P101" i="210" s="1"/>
  <c r="S101" i="210"/>
  <c r="V101" i="210" s="1"/>
  <c r="T103" i="210"/>
  <c r="W103" i="210" s="1"/>
  <c r="N103" i="210"/>
  <c r="Q103" i="210" s="1"/>
  <c r="T105" i="210"/>
  <c r="W105" i="210" s="1"/>
  <c r="N105" i="210"/>
  <c r="Q105" i="210" s="1"/>
  <c r="N107" i="210"/>
  <c r="T107" i="210"/>
  <c r="J66" i="212"/>
  <c r="J152" i="212" s="1"/>
  <c r="N109" i="210"/>
  <c r="Q109" i="210" s="1"/>
  <c r="T109" i="210"/>
  <c r="W109" i="210" s="1"/>
  <c r="N111" i="210"/>
  <c r="Q111" i="210" s="1"/>
  <c r="T111" i="210"/>
  <c r="W111" i="210" s="1"/>
  <c r="T113" i="210"/>
  <c r="W113" i="210" s="1"/>
  <c r="N113" i="210"/>
  <c r="Q113" i="210" s="1"/>
  <c r="T115" i="210"/>
  <c r="W115" i="210" s="1"/>
  <c r="N115" i="210"/>
  <c r="Q115" i="210" s="1"/>
  <c r="T117" i="210"/>
  <c r="W117" i="210" s="1"/>
  <c r="N117" i="210"/>
  <c r="Q117" i="210" s="1"/>
  <c r="T119" i="210"/>
  <c r="W119" i="210" s="1"/>
  <c r="N119" i="210"/>
  <c r="Q119" i="210" s="1"/>
  <c r="T121" i="210"/>
  <c r="W121" i="210" s="1"/>
  <c r="N121" i="210"/>
  <c r="Q121" i="210" s="1"/>
  <c r="T123" i="210"/>
  <c r="W123" i="210" s="1"/>
  <c r="N123" i="210"/>
  <c r="Q123" i="210" s="1"/>
  <c r="N125" i="210"/>
  <c r="Q125" i="210" s="1"/>
  <c r="T125" i="210"/>
  <c r="W125" i="210" s="1"/>
  <c r="N127" i="210"/>
  <c r="T127" i="210"/>
  <c r="J69" i="212"/>
  <c r="J155" i="212" s="1"/>
  <c r="N129" i="210"/>
  <c r="Q129" i="210" s="1"/>
  <c r="T129" i="210"/>
  <c r="W129" i="210" s="1"/>
  <c r="N131" i="210"/>
  <c r="Q131" i="210" s="1"/>
  <c r="T131" i="210"/>
  <c r="W131" i="210" s="1"/>
  <c r="N133" i="210"/>
  <c r="T133" i="210"/>
  <c r="J70" i="212"/>
  <c r="J156" i="212" s="1"/>
  <c r="T135" i="210"/>
  <c r="W135" i="210" s="1"/>
  <c r="N135" i="210"/>
  <c r="Q135" i="210" s="1"/>
  <c r="T137" i="210"/>
  <c r="W137" i="210" s="1"/>
  <c r="N137" i="210"/>
  <c r="Q137" i="210" s="1"/>
  <c r="S141" i="210"/>
  <c r="V141" i="210" s="1"/>
  <c r="M141" i="210"/>
  <c r="P141" i="210" s="1"/>
  <c r="N143" i="210"/>
  <c r="Q143" i="210" s="1"/>
  <c r="T143" i="210"/>
  <c r="W143" i="210" s="1"/>
  <c r="T145" i="210"/>
  <c r="N145" i="210"/>
  <c r="J73" i="212"/>
  <c r="J159" i="212" s="1"/>
  <c r="N147" i="210"/>
  <c r="Q147" i="210" s="1"/>
  <c r="T147" i="210"/>
  <c r="W147" i="210" s="1"/>
  <c r="M5" i="210"/>
  <c r="S5" i="210"/>
  <c r="I48" i="212"/>
  <c r="I134" i="212" s="1"/>
  <c r="S7" i="210"/>
  <c r="V7" i="210" s="1"/>
  <c r="M7" i="210"/>
  <c r="P7" i="210" s="1"/>
  <c r="M9" i="210"/>
  <c r="P9" i="210" s="1"/>
  <c r="S9" i="210"/>
  <c r="V9" i="210" s="1"/>
  <c r="M11" i="210"/>
  <c r="P11" i="210" s="1"/>
  <c r="S11" i="210"/>
  <c r="V11" i="210" s="1"/>
  <c r="S13" i="210"/>
  <c r="V13" i="210" s="1"/>
  <c r="M13" i="210"/>
  <c r="P13" i="210" s="1"/>
  <c r="S15" i="210"/>
  <c r="V15" i="210" s="1"/>
  <c r="M15" i="210"/>
  <c r="P15" i="210" s="1"/>
  <c r="S17" i="210"/>
  <c r="V17" i="210" s="1"/>
  <c r="M17" i="210"/>
  <c r="P17" i="210" s="1"/>
  <c r="S19" i="210"/>
  <c r="V19" i="210" s="1"/>
  <c r="M19" i="210"/>
  <c r="P19" i="210" s="1"/>
  <c r="S21" i="210"/>
  <c r="V21" i="210" s="1"/>
  <c r="M21" i="210"/>
  <c r="P21" i="210" s="1"/>
  <c r="S23" i="210"/>
  <c r="V23" i="210" s="1"/>
  <c r="M23" i="210"/>
  <c r="P23" i="210" s="1"/>
  <c r="S25" i="210"/>
  <c r="V25" i="210" s="1"/>
  <c r="M25" i="210"/>
  <c r="P25" i="210" s="1"/>
  <c r="S27" i="210"/>
  <c r="V27" i="210" s="1"/>
  <c r="M27" i="210"/>
  <c r="P27" i="210" s="1"/>
  <c r="S29" i="210"/>
  <c r="V29" i="210" s="1"/>
  <c r="M29" i="210"/>
  <c r="P29" i="210" s="1"/>
  <c r="S31" i="210"/>
  <c r="V31" i="210" s="1"/>
  <c r="M31" i="210"/>
  <c r="P31" i="210" s="1"/>
  <c r="M33" i="210"/>
  <c r="P33" i="210" s="1"/>
  <c r="S33" i="210"/>
  <c r="V33" i="210" s="1"/>
  <c r="M35" i="210"/>
  <c r="P35" i="210" s="1"/>
  <c r="S35" i="210"/>
  <c r="V35" i="210" s="1"/>
  <c r="S37" i="210"/>
  <c r="V37" i="210" s="1"/>
  <c r="M37" i="210"/>
  <c r="P37" i="210" s="1"/>
  <c r="M39" i="210"/>
  <c r="P39" i="210" s="1"/>
  <c r="S39" i="210"/>
  <c r="V39" i="210" s="1"/>
  <c r="M41" i="210"/>
  <c r="P41" i="210" s="1"/>
  <c r="S41" i="210"/>
  <c r="V41" i="210" s="1"/>
  <c r="M43" i="210"/>
  <c r="P43" i="210" s="1"/>
  <c r="S43" i="210"/>
  <c r="V43" i="210" s="1"/>
  <c r="M45" i="210"/>
  <c r="P45" i="210" s="1"/>
  <c r="S45" i="210"/>
  <c r="V45" i="210" s="1"/>
  <c r="M47" i="210"/>
  <c r="P47" i="210" s="1"/>
  <c r="S47" i="210"/>
  <c r="V47" i="210" s="1"/>
  <c r="S49" i="210"/>
  <c r="M49" i="210"/>
  <c r="M51" i="210"/>
  <c r="P51" i="210" s="1"/>
  <c r="S51" i="210"/>
  <c r="V51" i="210" s="1"/>
  <c r="S53" i="210"/>
  <c r="V53" i="210" s="1"/>
  <c r="M53" i="210"/>
  <c r="P53" i="210" s="1"/>
  <c r="S55" i="210"/>
  <c r="V55" i="210" s="1"/>
  <c r="M55" i="210"/>
  <c r="P55" i="210" s="1"/>
  <c r="M57" i="210"/>
  <c r="P57" i="210" s="1"/>
  <c r="S57" i="210"/>
  <c r="V57" i="210" s="1"/>
  <c r="T59" i="210"/>
  <c r="W59" i="210" s="1"/>
  <c r="N59" i="210"/>
  <c r="Q59" i="210" s="1"/>
  <c r="N61" i="210"/>
  <c r="Q61" i="210" s="1"/>
  <c r="T61" i="210"/>
  <c r="W61" i="210" s="1"/>
  <c r="N63" i="210"/>
  <c r="Q63" i="210" s="1"/>
  <c r="T63" i="210"/>
  <c r="W63" i="210" s="1"/>
  <c r="N65" i="210"/>
  <c r="Q65" i="210" s="1"/>
  <c r="T65" i="210"/>
  <c r="W65" i="210" s="1"/>
  <c r="N67" i="210"/>
  <c r="Q67" i="210" s="1"/>
  <c r="T67" i="210"/>
  <c r="W67" i="210" s="1"/>
  <c r="T69" i="210"/>
  <c r="W69" i="210" s="1"/>
  <c r="N69" i="210"/>
  <c r="Q69" i="210" s="1"/>
  <c r="N71" i="210"/>
  <c r="Q71" i="210" s="1"/>
  <c r="T71" i="210"/>
  <c r="W71" i="210" s="1"/>
  <c r="T73" i="210"/>
  <c r="N73" i="210"/>
  <c r="J58" i="212"/>
  <c r="J144" i="212" s="1"/>
  <c r="N75" i="210"/>
  <c r="Q75" i="210" s="1"/>
  <c r="T75" i="210"/>
  <c r="W75" i="210" s="1"/>
  <c r="N77" i="210"/>
  <c r="T77" i="210"/>
  <c r="J59" i="212"/>
  <c r="N79" i="210"/>
  <c r="Q79" i="210" s="1"/>
  <c r="T79" i="210"/>
  <c r="W79" i="210" s="1"/>
  <c r="N81" i="210"/>
  <c r="T81" i="210"/>
  <c r="J61" i="212"/>
  <c r="T83" i="210"/>
  <c r="N83" i="210"/>
  <c r="J62" i="212"/>
  <c r="J148" i="212" s="1"/>
  <c r="T85" i="210"/>
  <c r="W85" i="210" s="1"/>
  <c r="N85" i="210"/>
  <c r="Q85" i="210" s="1"/>
  <c r="T87" i="210"/>
  <c r="N87" i="210"/>
  <c r="J63" i="212"/>
  <c r="T89" i="210"/>
  <c r="W89" i="210" s="1"/>
  <c r="N89" i="210"/>
  <c r="Q89" i="210" s="1"/>
  <c r="N91" i="210"/>
  <c r="Q91" i="210" s="1"/>
  <c r="T91" i="210"/>
  <c r="W91" i="210" s="1"/>
  <c r="T93" i="210"/>
  <c r="W93" i="210" s="1"/>
  <c r="N93" i="210"/>
  <c r="Q93" i="210" s="1"/>
  <c r="N95" i="210"/>
  <c r="Q95" i="210" s="1"/>
  <c r="T95" i="210"/>
  <c r="W95" i="210" s="1"/>
  <c r="T97" i="210"/>
  <c r="W97" i="210" s="1"/>
  <c r="N97" i="210"/>
  <c r="Q97" i="210" s="1"/>
  <c r="N99" i="210"/>
  <c r="Q99" i="210" s="1"/>
  <c r="T99" i="210"/>
  <c r="W99" i="210" s="1"/>
  <c r="N101" i="210"/>
  <c r="Q101" i="210" s="1"/>
  <c r="T101" i="210"/>
  <c r="W101" i="210" s="1"/>
  <c r="L139" i="210"/>
  <c r="O139" i="210" s="1"/>
  <c r="R139" i="210"/>
  <c r="U139" i="210" s="1"/>
  <c r="T141" i="210"/>
  <c r="W141" i="210" s="1"/>
  <c r="N141" i="210"/>
  <c r="Q141" i="210" s="1"/>
  <c r="R150" i="210"/>
  <c r="U150" i="210" s="1"/>
  <c r="L150" i="210"/>
  <c r="O150" i="210" s="1"/>
  <c r="L152" i="210"/>
  <c r="O152" i="210" s="1"/>
  <c r="R152" i="210"/>
  <c r="U152" i="210" s="1"/>
  <c r="R154" i="210"/>
  <c r="U154" i="210" s="1"/>
  <c r="L154" i="210"/>
  <c r="O154" i="210" s="1"/>
  <c r="L156" i="210"/>
  <c r="O156" i="210" s="1"/>
  <c r="R156" i="210"/>
  <c r="U156" i="210" s="1"/>
  <c r="R158" i="210"/>
  <c r="U158" i="210" s="1"/>
  <c r="L158" i="210"/>
  <c r="O158" i="210" s="1"/>
  <c r="N5" i="210"/>
  <c r="T5" i="210"/>
  <c r="J48" i="212"/>
  <c r="J134" i="212" s="1"/>
  <c r="T7" i="210"/>
  <c r="W7" i="210" s="1"/>
  <c r="N7" i="210"/>
  <c r="Q7" i="210" s="1"/>
  <c r="N9" i="210"/>
  <c r="Q9" i="210" s="1"/>
  <c r="T9" i="210"/>
  <c r="W9" i="210" s="1"/>
  <c r="T11" i="210"/>
  <c r="W11" i="210" s="1"/>
  <c r="N11" i="210"/>
  <c r="Q11" i="210" s="1"/>
  <c r="T13" i="210"/>
  <c r="W13" i="210" s="1"/>
  <c r="N13" i="210"/>
  <c r="Q13" i="210" s="1"/>
  <c r="T15" i="210"/>
  <c r="W15" i="210" s="1"/>
  <c r="N15" i="210"/>
  <c r="Q15" i="210" s="1"/>
  <c r="T17" i="210"/>
  <c r="W17" i="210" s="1"/>
  <c r="N17" i="210"/>
  <c r="Q17" i="210" s="1"/>
  <c r="T19" i="210"/>
  <c r="W19" i="210" s="1"/>
  <c r="N19" i="210"/>
  <c r="Q19" i="210" s="1"/>
  <c r="T21" i="210"/>
  <c r="W21" i="210" s="1"/>
  <c r="N21" i="210"/>
  <c r="Q21" i="210" s="1"/>
  <c r="T23" i="210"/>
  <c r="W23" i="210" s="1"/>
  <c r="N23" i="210"/>
  <c r="Q23" i="210" s="1"/>
  <c r="T25" i="210"/>
  <c r="W25" i="210" s="1"/>
  <c r="N25" i="210"/>
  <c r="Q25" i="210" s="1"/>
  <c r="T27" i="210"/>
  <c r="W27" i="210" s="1"/>
  <c r="N27" i="210"/>
  <c r="Q27" i="210" s="1"/>
  <c r="T29" i="210"/>
  <c r="W29" i="210" s="1"/>
  <c r="N29" i="210"/>
  <c r="Q29" i="210" s="1"/>
  <c r="N31" i="210"/>
  <c r="Q31" i="210" s="1"/>
  <c r="T31" i="210"/>
  <c r="W31" i="210" s="1"/>
  <c r="N33" i="210"/>
  <c r="Q33" i="210" s="1"/>
  <c r="T33" i="210"/>
  <c r="W33" i="210" s="1"/>
  <c r="N35" i="210"/>
  <c r="Q35" i="210" s="1"/>
  <c r="T35" i="210"/>
  <c r="W35" i="210" s="1"/>
  <c r="T37" i="210"/>
  <c r="W37" i="210" s="1"/>
  <c r="N37" i="210"/>
  <c r="Q37" i="210" s="1"/>
  <c r="N39" i="210"/>
  <c r="Q39" i="210" s="1"/>
  <c r="T39" i="210"/>
  <c r="W39" i="210" s="1"/>
  <c r="T41" i="210"/>
  <c r="W41" i="210" s="1"/>
  <c r="N41" i="210"/>
  <c r="Q41" i="210" s="1"/>
  <c r="T43" i="210"/>
  <c r="W43" i="210" s="1"/>
  <c r="N43" i="210"/>
  <c r="Q43" i="210" s="1"/>
  <c r="T45" i="210"/>
  <c r="W45" i="210" s="1"/>
  <c r="N45" i="210"/>
  <c r="Q45" i="210" s="1"/>
  <c r="T47" i="210"/>
  <c r="W47" i="210" s="1"/>
  <c r="N47" i="210"/>
  <c r="Q47" i="210" s="1"/>
  <c r="T49" i="210"/>
  <c r="N49" i="210"/>
  <c r="N51" i="210"/>
  <c r="Q51" i="210" s="1"/>
  <c r="T51" i="210"/>
  <c r="W51" i="210" s="1"/>
  <c r="T53" i="210"/>
  <c r="W53" i="210" s="1"/>
  <c r="N53" i="210"/>
  <c r="Q53" i="210" s="1"/>
  <c r="N55" i="210"/>
  <c r="Q55" i="210" s="1"/>
  <c r="T55" i="210"/>
  <c r="W55" i="210" s="1"/>
  <c r="T57" i="210"/>
  <c r="W57" i="210" s="1"/>
  <c r="N57" i="210"/>
  <c r="Q57" i="210" s="1"/>
  <c r="L102" i="210"/>
  <c r="O102" i="210" s="1"/>
  <c r="R102" i="210"/>
  <c r="U102" i="210" s="1"/>
  <c r="R104" i="210"/>
  <c r="U104" i="210" s="1"/>
  <c r="L104" i="210"/>
  <c r="O104" i="210" s="1"/>
  <c r="R106" i="210"/>
  <c r="U106" i="210" s="1"/>
  <c r="L106" i="210"/>
  <c r="O106" i="210" s="1"/>
  <c r="R108" i="210"/>
  <c r="U108" i="210" s="1"/>
  <c r="L108" i="210"/>
  <c r="O108" i="210" s="1"/>
  <c r="L110" i="210"/>
  <c r="O110" i="210" s="1"/>
  <c r="R110" i="210"/>
  <c r="U110" i="210" s="1"/>
  <c r="L112" i="210"/>
  <c r="O112" i="210" s="1"/>
  <c r="R112" i="210"/>
  <c r="U112" i="210" s="1"/>
  <c r="L114" i="210"/>
  <c r="R114" i="210"/>
  <c r="H68" i="212"/>
  <c r="L116" i="210"/>
  <c r="O116" i="210" s="1"/>
  <c r="R116" i="210"/>
  <c r="U116" i="210" s="1"/>
  <c r="L118" i="210"/>
  <c r="O118" i="210" s="1"/>
  <c r="R118" i="210"/>
  <c r="U118" i="210" s="1"/>
  <c r="R120" i="210"/>
  <c r="U120" i="210" s="1"/>
  <c r="L120" i="210"/>
  <c r="O120" i="210" s="1"/>
  <c r="R122" i="210"/>
  <c r="U122" i="210" s="1"/>
  <c r="L122" i="210"/>
  <c r="O122" i="210" s="1"/>
  <c r="R124" i="210"/>
  <c r="U124" i="210" s="1"/>
  <c r="L124" i="210"/>
  <c r="O124" i="210" s="1"/>
  <c r="R126" i="210"/>
  <c r="U126" i="210" s="1"/>
  <c r="L126" i="210"/>
  <c r="O126" i="210" s="1"/>
  <c r="R128" i="210"/>
  <c r="U128" i="210" s="1"/>
  <c r="L128" i="210"/>
  <c r="O128" i="210" s="1"/>
  <c r="R130" i="210"/>
  <c r="U130" i="210" s="1"/>
  <c r="L130" i="210"/>
  <c r="O130" i="210" s="1"/>
  <c r="L132" i="210"/>
  <c r="O132" i="210" s="1"/>
  <c r="R132" i="210"/>
  <c r="U132" i="210" s="1"/>
  <c r="L134" i="210"/>
  <c r="O134" i="210" s="1"/>
  <c r="R134" i="210"/>
  <c r="U134" i="210" s="1"/>
  <c r="R136" i="210"/>
  <c r="U136" i="210" s="1"/>
  <c r="L136" i="210"/>
  <c r="O136" i="210" s="1"/>
  <c r="R138" i="210"/>
  <c r="U138" i="210" s="1"/>
  <c r="L138" i="210"/>
  <c r="O138" i="210" s="1"/>
  <c r="N139" i="210"/>
  <c r="Q139" i="210" s="1"/>
  <c r="T139" i="210"/>
  <c r="W139" i="210" s="1"/>
  <c r="L144" i="210"/>
  <c r="O144" i="210" s="1"/>
  <c r="R144" i="210"/>
  <c r="U144" i="210" s="1"/>
  <c r="R146" i="210"/>
  <c r="U146" i="210" s="1"/>
  <c r="L146" i="210"/>
  <c r="O146" i="210" s="1"/>
  <c r="L148" i="210"/>
  <c r="O148" i="210" s="1"/>
  <c r="R148" i="210"/>
  <c r="U148" i="210" s="1"/>
  <c r="M150" i="210"/>
  <c r="P150" i="210" s="1"/>
  <c r="S150" i="210"/>
  <c r="V150" i="210" s="1"/>
  <c r="M152" i="210"/>
  <c r="P152" i="210" s="1"/>
  <c r="S152" i="210"/>
  <c r="V152" i="210" s="1"/>
  <c r="M154" i="210"/>
  <c r="P154" i="210" s="1"/>
  <c r="S154" i="210"/>
  <c r="V154" i="210" s="1"/>
  <c r="M156" i="210"/>
  <c r="P156" i="210" s="1"/>
  <c r="S156" i="210"/>
  <c r="V156" i="210" s="1"/>
  <c r="M158" i="210"/>
  <c r="P158" i="210" s="1"/>
  <c r="S158" i="210"/>
  <c r="V158" i="210" s="1"/>
  <c r="L58" i="210"/>
  <c r="O58" i="210" s="1"/>
  <c r="R58" i="210"/>
  <c r="U58" i="210" s="1"/>
  <c r="R60" i="210"/>
  <c r="L60" i="210"/>
  <c r="H56" i="212"/>
  <c r="H142" i="212" s="1"/>
  <c r="L62" i="210"/>
  <c r="O62" i="210" s="1"/>
  <c r="R62" i="210"/>
  <c r="U62" i="210" s="1"/>
  <c r="L64" i="210"/>
  <c r="O64" i="210" s="1"/>
  <c r="R64" i="210"/>
  <c r="U64" i="210" s="1"/>
  <c r="L66" i="210"/>
  <c r="O66" i="210" s="1"/>
  <c r="R66" i="210"/>
  <c r="U66" i="210" s="1"/>
  <c r="R68" i="210"/>
  <c r="L68" i="210"/>
  <c r="H57" i="212"/>
  <c r="H143" i="212" s="1"/>
  <c r="R70" i="210"/>
  <c r="U70" i="210" s="1"/>
  <c r="L70" i="210"/>
  <c r="O70" i="210" s="1"/>
  <c r="R72" i="210"/>
  <c r="U72" i="210" s="1"/>
  <c r="L72" i="210"/>
  <c r="O72" i="210" s="1"/>
  <c r="L74" i="210"/>
  <c r="O74" i="210" s="1"/>
  <c r="R74" i="210"/>
  <c r="U74" i="210" s="1"/>
  <c r="L76" i="210"/>
  <c r="O76" i="210" s="1"/>
  <c r="R76" i="210"/>
  <c r="U76" i="210" s="1"/>
  <c r="L78" i="210"/>
  <c r="O78" i="210" s="1"/>
  <c r="R78" i="210"/>
  <c r="U78" i="210" s="1"/>
  <c r="L80" i="210"/>
  <c r="O80" i="210" s="1"/>
  <c r="R80" i="210"/>
  <c r="U80" i="210" s="1"/>
  <c r="L82" i="210"/>
  <c r="O82" i="210" s="1"/>
  <c r="R82" i="210"/>
  <c r="U82" i="210" s="1"/>
  <c r="R84" i="210"/>
  <c r="U84" i="210" s="1"/>
  <c r="L84" i="210"/>
  <c r="O84" i="210" s="1"/>
  <c r="R86" i="210"/>
  <c r="U86" i="210" s="1"/>
  <c r="L86" i="210"/>
  <c r="O86" i="210" s="1"/>
  <c r="L88" i="210"/>
  <c r="O88" i="210" s="1"/>
  <c r="R88" i="210"/>
  <c r="U88" i="210" s="1"/>
  <c r="L90" i="210"/>
  <c r="R90" i="210"/>
  <c r="H64" i="212"/>
  <c r="H150" i="212" s="1"/>
  <c r="L92" i="210"/>
  <c r="O92" i="210" s="1"/>
  <c r="R92" i="210"/>
  <c r="U92" i="210" s="1"/>
  <c r="L94" i="210"/>
  <c r="O94" i="210" s="1"/>
  <c r="R94" i="210"/>
  <c r="U94" i="210" s="1"/>
  <c r="L96" i="210"/>
  <c r="O96" i="210" s="1"/>
  <c r="R96" i="210"/>
  <c r="U96" i="210" s="1"/>
  <c r="R98" i="210"/>
  <c r="U98" i="210" s="1"/>
  <c r="L98" i="210"/>
  <c r="O98" i="210" s="1"/>
  <c r="L100" i="210"/>
  <c r="R100" i="210"/>
  <c r="H65" i="212"/>
  <c r="M102" i="210"/>
  <c r="P102" i="210" s="1"/>
  <c r="S102" i="210"/>
  <c r="V102" i="210" s="1"/>
  <c r="M104" i="210"/>
  <c r="P104" i="210" s="1"/>
  <c r="S104" i="210"/>
  <c r="V104" i="210" s="1"/>
  <c r="M106" i="210"/>
  <c r="P106" i="210" s="1"/>
  <c r="S106" i="210"/>
  <c r="V106" i="210" s="1"/>
  <c r="M108" i="210"/>
  <c r="P108" i="210" s="1"/>
  <c r="S108" i="210"/>
  <c r="V108" i="210" s="1"/>
  <c r="M110" i="210"/>
  <c r="P110" i="210" s="1"/>
  <c r="S110" i="210"/>
  <c r="V110" i="210" s="1"/>
  <c r="M112" i="210"/>
  <c r="P112" i="210" s="1"/>
  <c r="S112" i="210"/>
  <c r="V112" i="210" s="1"/>
  <c r="M114" i="210"/>
  <c r="S114" i="210"/>
  <c r="I68" i="212"/>
  <c r="I81" i="212" s="1"/>
  <c r="M116" i="210"/>
  <c r="P116" i="210" s="1"/>
  <c r="S116" i="210"/>
  <c r="V116" i="210" s="1"/>
  <c r="M118" i="210"/>
  <c r="P118" i="210" s="1"/>
  <c r="S118" i="210"/>
  <c r="V118" i="210" s="1"/>
  <c r="S120" i="210"/>
  <c r="V120" i="210" s="1"/>
  <c r="M120" i="210"/>
  <c r="P120" i="210" s="1"/>
  <c r="S122" i="210"/>
  <c r="V122" i="210" s="1"/>
  <c r="M122" i="210"/>
  <c r="P122" i="210" s="1"/>
  <c r="S124" i="210"/>
  <c r="V124" i="210" s="1"/>
  <c r="M124" i="210"/>
  <c r="P124" i="210" s="1"/>
  <c r="M126" i="210"/>
  <c r="P126" i="210" s="1"/>
  <c r="S126" i="210"/>
  <c r="V126" i="210" s="1"/>
  <c r="M128" i="210"/>
  <c r="P128" i="210" s="1"/>
  <c r="S128" i="210"/>
  <c r="V128" i="210" s="1"/>
  <c r="M130" i="210"/>
  <c r="P130" i="210" s="1"/>
  <c r="S130" i="210"/>
  <c r="V130" i="210" s="1"/>
  <c r="M132" i="210"/>
  <c r="P132" i="210" s="1"/>
  <c r="S132" i="210"/>
  <c r="V132" i="210" s="1"/>
  <c r="S134" i="210"/>
  <c r="V134" i="210" s="1"/>
  <c r="M134" i="210"/>
  <c r="P134" i="210" s="1"/>
  <c r="S136" i="210"/>
  <c r="V136" i="210" s="1"/>
  <c r="M136" i="210"/>
  <c r="P136" i="210" s="1"/>
  <c r="M138" i="210"/>
  <c r="P138" i="210" s="1"/>
  <c r="S138" i="210"/>
  <c r="V138" i="210" s="1"/>
  <c r="L140" i="210"/>
  <c r="R140" i="210"/>
  <c r="H72" i="212"/>
  <c r="H74" i="212" s="1"/>
  <c r="R142" i="210"/>
  <c r="U142" i="210" s="1"/>
  <c r="L142" i="210"/>
  <c r="O142" i="210" s="1"/>
  <c r="M144" i="210"/>
  <c r="P144" i="210" s="1"/>
  <c r="S144" i="210"/>
  <c r="V144" i="210" s="1"/>
  <c r="M146" i="210"/>
  <c r="P146" i="210" s="1"/>
  <c r="S146" i="210"/>
  <c r="V146" i="210" s="1"/>
  <c r="M148" i="210"/>
  <c r="P148" i="210" s="1"/>
  <c r="S148" i="210"/>
  <c r="V148" i="210" s="1"/>
  <c r="N150" i="210"/>
  <c r="Q150" i="210" s="1"/>
  <c r="T150" i="210"/>
  <c r="W150" i="210" s="1"/>
  <c r="T152" i="210"/>
  <c r="W152" i="210" s="1"/>
  <c r="N152" i="210"/>
  <c r="Q152" i="210" s="1"/>
  <c r="N154" i="210"/>
  <c r="Q154" i="210" s="1"/>
  <c r="T154" i="210"/>
  <c r="W154" i="210" s="1"/>
  <c r="T156" i="210"/>
  <c r="W156" i="210" s="1"/>
  <c r="N156" i="210"/>
  <c r="Q156" i="210" s="1"/>
  <c r="N158" i="210"/>
  <c r="Q158" i="210" s="1"/>
  <c r="T158" i="210"/>
  <c r="W158" i="210" s="1"/>
  <c r="R50" i="210"/>
  <c r="U50" i="210" s="1"/>
  <c r="L50" i="210"/>
  <c r="O50" i="210" s="1"/>
  <c r="L52" i="210"/>
  <c r="R52" i="210"/>
  <c r="H55" i="212"/>
  <c r="H141" i="212" s="1"/>
  <c r="L54" i="210"/>
  <c r="O54" i="210" s="1"/>
  <c r="R54" i="210"/>
  <c r="U54" i="210" s="1"/>
  <c r="R56" i="210"/>
  <c r="U56" i="210" s="1"/>
  <c r="L56" i="210"/>
  <c r="O56" i="210" s="1"/>
  <c r="M58" i="210"/>
  <c r="P58" i="210" s="1"/>
  <c r="S58" i="210"/>
  <c r="V58" i="210" s="1"/>
  <c r="S60" i="210"/>
  <c r="M60" i="210"/>
  <c r="I56" i="212"/>
  <c r="I142" i="212" s="1"/>
  <c r="S62" i="210"/>
  <c r="V62" i="210" s="1"/>
  <c r="M62" i="210"/>
  <c r="P62" i="210" s="1"/>
  <c r="S64" i="210"/>
  <c r="V64" i="210" s="1"/>
  <c r="M64" i="210"/>
  <c r="P64" i="210" s="1"/>
  <c r="S66" i="210"/>
  <c r="V66" i="210" s="1"/>
  <c r="M66" i="210"/>
  <c r="P66" i="210" s="1"/>
  <c r="M68" i="210"/>
  <c r="S68" i="210"/>
  <c r="I57" i="212"/>
  <c r="S70" i="210"/>
  <c r="V70" i="210" s="1"/>
  <c r="M70" i="210"/>
  <c r="P70" i="210" s="1"/>
  <c r="M72" i="210"/>
  <c r="P72" i="210" s="1"/>
  <c r="S72" i="210"/>
  <c r="V72" i="210" s="1"/>
  <c r="M74" i="210"/>
  <c r="P74" i="210" s="1"/>
  <c r="S74" i="210"/>
  <c r="V74" i="210" s="1"/>
  <c r="S76" i="210"/>
  <c r="V76" i="210" s="1"/>
  <c r="M76" i="210"/>
  <c r="P76" i="210" s="1"/>
  <c r="S78" i="210"/>
  <c r="V78" i="210" s="1"/>
  <c r="M78" i="210"/>
  <c r="P78" i="210" s="1"/>
  <c r="S80" i="210"/>
  <c r="V80" i="210" s="1"/>
  <c r="M80" i="210"/>
  <c r="P80" i="210" s="1"/>
  <c r="M82" i="210"/>
  <c r="P82" i="210" s="1"/>
  <c r="S82" i="210"/>
  <c r="V82" i="210" s="1"/>
  <c r="M84" i="210"/>
  <c r="P84" i="210" s="1"/>
  <c r="S84" i="210"/>
  <c r="V84" i="210" s="1"/>
  <c r="M86" i="210"/>
  <c r="P86" i="210" s="1"/>
  <c r="S86" i="210"/>
  <c r="V86" i="210" s="1"/>
  <c r="M88" i="210"/>
  <c r="P88" i="210" s="1"/>
  <c r="S88" i="210"/>
  <c r="V88" i="210" s="1"/>
  <c r="M90" i="210"/>
  <c r="S90" i="210"/>
  <c r="I64" i="212"/>
  <c r="I150" i="212" s="1"/>
  <c r="S92" i="210"/>
  <c r="V92" i="210" s="1"/>
  <c r="M92" i="210"/>
  <c r="P92" i="210" s="1"/>
  <c r="S94" i="210"/>
  <c r="V94" i="210" s="1"/>
  <c r="M94" i="210"/>
  <c r="P94" i="210" s="1"/>
  <c r="M96" i="210"/>
  <c r="P96" i="210" s="1"/>
  <c r="S96" i="210"/>
  <c r="V96" i="210" s="1"/>
  <c r="M98" i="210"/>
  <c r="P98" i="210" s="1"/>
  <c r="S98" i="210"/>
  <c r="V98" i="210" s="1"/>
  <c r="M100" i="210"/>
  <c r="S100" i="210"/>
  <c r="I65" i="212"/>
  <c r="I151" i="212" s="1"/>
  <c r="T102" i="210"/>
  <c r="W102" i="210" s="1"/>
  <c r="N102" i="210"/>
  <c r="Q102" i="210" s="1"/>
  <c r="N104" i="210"/>
  <c r="Q104" i="210" s="1"/>
  <c r="T104" i="210"/>
  <c r="W104" i="210" s="1"/>
  <c r="N106" i="210"/>
  <c r="Q106" i="210" s="1"/>
  <c r="T106" i="210"/>
  <c r="W106" i="210" s="1"/>
  <c r="N108" i="210"/>
  <c r="Q108" i="210" s="1"/>
  <c r="T108" i="210"/>
  <c r="W108" i="210" s="1"/>
  <c r="T110" i="210"/>
  <c r="W110" i="210" s="1"/>
  <c r="N110" i="210"/>
  <c r="Q110" i="210" s="1"/>
  <c r="T112" i="210"/>
  <c r="W112" i="210" s="1"/>
  <c r="N112" i="210"/>
  <c r="Q112" i="210" s="1"/>
  <c r="T114" i="210"/>
  <c r="N114" i="210"/>
  <c r="J68" i="212"/>
  <c r="T116" i="210"/>
  <c r="W116" i="210" s="1"/>
  <c r="N116" i="210"/>
  <c r="Q116" i="210" s="1"/>
  <c r="T118" i="210"/>
  <c r="W118" i="210" s="1"/>
  <c r="N118" i="210"/>
  <c r="Q118" i="210" s="1"/>
  <c r="T120" i="210"/>
  <c r="W120" i="210" s="1"/>
  <c r="N120" i="210"/>
  <c r="Q120" i="210" s="1"/>
  <c r="T122" i="210"/>
  <c r="W122" i="210" s="1"/>
  <c r="N122" i="210"/>
  <c r="Q122" i="210" s="1"/>
  <c r="N124" i="210"/>
  <c r="Q124" i="210" s="1"/>
  <c r="T124" i="210"/>
  <c r="W124" i="210" s="1"/>
  <c r="N126" i="210"/>
  <c r="Q126" i="210" s="1"/>
  <c r="T126" i="210"/>
  <c r="W126" i="210" s="1"/>
  <c r="N128" i="210"/>
  <c r="Q128" i="210" s="1"/>
  <c r="T128" i="210"/>
  <c r="W128" i="210" s="1"/>
  <c r="N130" i="210"/>
  <c r="Q130" i="210" s="1"/>
  <c r="T130" i="210"/>
  <c r="W130" i="210" s="1"/>
  <c r="N132" i="210"/>
  <c r="Q132" i="210" s="1"/>
  <c r="T132" i="210"/>
  <c r="W132" i="210" s="1"/>
  <c r="T134" i="210"/>
  <c r="W134" i="210" s="1"/>
  <c r="N134" i="210"/>
  <c r="Q134" i="210" s="1"/>
  <c r="T136" i="210"/>
  <c r="W136" i="210" s="1"/>
  <c r="N136" i="210"/>
  <c r="Q136" i="210" s="1"/>
  <c r="N138" i="210"/>
  <c r="Q138" i="210" s="1"/>
  <c r="T138" i="210"/>
  <c r="W138" i="210" s="1"/>
  <c r="M140" i="210"/>
  <c r="S140" i="210"/>
  <c r="I72" i="212"/>
  <c r="I158" i="212" s="1"/>
  <c r="M142" i="210"/>
  <c r="P142" i="210" s="1"/>
  <c r="S142" i="210"/>
  <c r="V142" i="210" s="1"/>
  <c r="T144" i="210"/>
  <c r="W144" i="210" s="1"/>
  <c r="N144" i="210"/>
  <c r="Q144" i="210" s="1"/>
  <c r="N146" i="210"/>
  <c r="Q146" i="210" s="1"/>
  <c r="T146" i="210"/>
  <c r="W146" i="210" s="1"/>
  <c r="T148" i="210"/>
  <c r="W148" i="210" s="1"/>
  <c r="N148" i="210"/>
  <c r="Q148" i="210" s="1"/>
  <c r="S16" i="210"/>
  <c r="V16" i="210" s="1"/>
  <c r="M16" i="210"/>
  <c r="P16" i="210" s="1"/>
  <c r="S18" i="210"/>
  <c r="V18" i="210" s="1"/>
  <c r="M18" i="210"/>
  <c r="P18" i="210" s="1"/>
  <c r="S20" i="210"/>
  <c r="V20" i="210" s="1"/>
  <c r="M20" i="210"/>
  <c r="P20" i="210" s="1"/>
  <c r="S22" i="210"/>
  <c r="M22" i="210"/>
  <c r="I53" i="212"/>
  <c r="S24" i="210"/>
  <c r="V24" i="210" s="1"/>
  <c r="M24" i="210"/>
  <c r="P24" i="210" s="1"/>
  <c r="S26" i="210"/>
  <c r="V26" i="210" s="1"/>
  <c r="M26" i="210"/>
  <c r="P26" i="210" s="1"/>
  <c r="S28" i="210"/>
  <c r="V28" i="210" s="1"/>
  <c r="M28" i="210"/>
  <c r="P28" i="210" s="1"/>
  <c r="M30" i="210"/>
  <c r="P30" i="210" s="1"/>
  <c r="S30" i="210"/>
  <c r="V30" i="210" s="1"/>
  <c r="M32" i="210"/>
  <c r="P32" i="210" s="1"/>
  <c r="S32" i="210"/>
  <c r="V32" i="210" s="1"/>
  <c r="M34" i="210"/>
  <c r="P34" i="210" s="1"/>
  <c r="S34" i="210"/>
  <c r="V34" i="210" s="1"/>
  <c r="M36" i="210"/>
  <c r="P36" i="210" s="1"/>
  <c r="S36" i="210"/>
  <c r="V36" i="210" s="1"/>
  <c r="S38" i="210"/>
  <c r="V38" i="210" s="1"/>
  <c r="M38" i="210"/>
  <c r="P38" i="210" s="1"/>
  <c r="M40" i="210"/>
  <c r="P40" i="210" s="1"/>
  <c r="S40" i="210"/>
  <c r="V40" i="210" s="1"/>
  <c r="S42" i="210"/>
  <c r="V42" i="210" s="1"/>
  <c r="M42" i="210"/>
  <c r="P42" i="210" s="1"/>
  <c r="S44" i="210"/>
  <c r="V44" i="210" s="1"/>
  <c r="M44" i="210"/>
  <c r="P44" i="210" s="1"/>
  <c r="M46" i="210"/>
  <c r="P46" i="210" s="1"/>
  <c r="S46" i="210"/>
  <c r="V46" i="210" s="1"/>
  <c r="M48" i="210"/>
  <c r="P48" i="210" s="1"/>
  <c r="S48" i="210"/>
  <c r="V48" i="210" s="1"/>
  <c r="S50" i="210"/>
  <c r="V50" i="210" s="1"/>
  <c r="M50" i="210"/>
  <c r="P50" i="210" s="1"/>
  <c r="M52" i="210"/>
  <c r="S52" i="210"/>
  <c r="I55" i="212"/>
  <c r="I141" i="212" s="1"/>
  <c r="S54" i="210"/>
  <c r="V54" i="210" s="1"/>
  <c r="M54" i="210"/>
  <c r="P54" i="210" s="1"/>
  <c r="S56" i="210"/>
  <c r="V56" i="210" s="1"/>
  <c r="M56" i="210"/>
  <c r="P56" i="210" s="1"/>
  <c r="T58" i="210"/>
  <c r="W58" i="210" s="1"/>
  <c r="N58" i="210"/>
  <c r="Q58" i="210" s="1"/>
  <c r="N60" i="210"/>
  <c r="T60" i="210"/>
  <c r="J56" i="212"/>
  <c r="J142" i="212" s="1"/>
  <c r="N62" i="210"/>
  <c r="Q62" i="210" s="1"/>
  <c r="T62" i="210"/>
  <c r="W62" i="210" s="1"/>
  <c r="T64" i="210"/>
  <c r="W64" i="210" s="1"/>
  <c r="N64" i="210"/>
  <c r="Q64" i="210" s="1"/>
  <c r="N66" i="210"/>
  <c r="Q66" i="210" s="1"/>
  <c r="T66" i="210"/>
  <c r="W66" i="210" s="1"/>
  <c r="N68" i="210"/>
  <c r="T68" i="210"/>
  <c r="J57" i="212"/>
  <c r="J143" i="212" s="1"/>
  <c r="T70" i="210"/>
  <c r="W70" i="210" s="1"/>
  <c r="N70" i="210"/>
  <c r="Q70" i="210" s="1"/>
  <c r="N72" i="210"/>
  <c r="Q72" i="210" s="1"/>
  <c r="T72" i="210"/>
  <c r="W72" i="210" s="1"/>
  <c r="T74" i="210"/>
  <c r="W74" i="210" s="1"/>
  <c r="N74" i="210"/>
  <c r="Q74" i="210" s="1"/>
  <c r="N76" i="210"/>
  <c r="Q76" i="210" s="1"/>
  <c r="T76" i="210"/>
  <c r="W76" i="210" s="1"/>
  <c r="N78" i="210"/>
  <c r="Q78" i="210" s="1"/>
  <c r="T78" i="210"/>
  <c r="W78" i="210" s="1"/>
  <c r="N80" i="210"/>
  <c r="Q80" i="210" s="1"/>
  <c r="T80" i="210"/>
  <c r="W80" i="210" s="1"/>
  <c r="N82" i="210"/>
  <c r="Q82" i="210" s="1"/>
  <c r="T82" i="210"/>
  <c r="W82" i="210" s="1"/>
  <c r="N84" i="210"/>
  <c r="Q84" i="210" s="1"/>
  <c r="T84" i="210"/>
  <c r="W84" i="210" s="1"/>
  <c r="T86" i="210"/>
  <c r="W86" i="210" s="1"/>
  <c r="N86" i="210"/>
  <c r="Q86" i="210" s="1"/>
  <c r="T88" i="210"/>
  <c r="W88" i="210" s="1"/>
  <c r="N88" i="210"/>
  <c r="Q88" i="210" s="1"/>
  <c r="T90" i="210"/>
  <c r="N90" i="210"/>
  <c r="J64" i="212"/>
  <c r="J150" i="212" s="1"/>
  <c r="N92" i="210"/>
  <c r="Q92" i="210" s="1"/>
  <c r="T92" i="210"/>
  <c r="W92" i="210" s="1"/>
  <c r="T94" i="210"/>
  <c r="W94" i="210" s="1"/>
  <c r="N94" i="210"/>
  <c r="Q94" i="210" s="1"/>
  <c r="T96" i="210"/>
  <c r="W96" i="210" s="1"/>
  <c r="N96" i="210"/>
  <c r="Q96" i="210" s="1"/>
  <c r="N98" i="210"/>
  <c r="Q98" i="210" s="1"/>
  <c r="T98" i="210"/>
  <c r="W98" i="210" s="1"/>
  <c r="N100" i="210"/>
  <c r="T100" i="210"/>
  <c r="J65" i="212"/>
  <c r="J151" i="212" s="1"/>
  <c r="T140" i="210"/>
  <c r="N140" i="210"/>
  <c r="J72" i="212"/>
  <c r="N142" i="210"/>
  <c r="Q142" i="210" s="1"/>
  <c r="T142" i="210"/>
  <c r="W142" i="210" s="1"/>
  <c r="R149" i="210"/>
  <c r="U149" i="210" s="1"/>
  <c r="L149" i="210"/>
  <c r="O149" i="210" s="1"/>
  <c r="L151" i="210"/>
  <c r="O151" i="210" s="1"/>
  <c r="R151" i="210"/>
  <c r="U151" i="210" s="1"/>
  <c r="R153" i="210"/>
  <c r="U153" i="210" s="1"/>
  <c r="L153" i="210"/>
  <c r="O153" i="210" s="1"/>
  <c r="L155" i="210"/>
  <c r="O155" i="210" s="1"/>
  <c r="R155" i="210"/>
  <c r="U155" i="210" s="1"/>
  <c r="R157" i="210"/>
  <c r="U157" i="210" s="1"/>
  <c r="L157" i="210"/>
  <c r="O157" i="210" s="1"/>
  <c r="L159" i="210"/>
  <c r="R159" i="210"/>
  <c r="H75" i="212"/>
  <c r="H161" i="212" s="1"/>
  <c r="R161" i="210"/>
  <c r="L161" i="210"/>
  <c r="H76" i="212"/>
  <c r="L163" i="210"/>
  <c r="O163" i="210" s="1"/>
  <c r="R163" i="210"/>
  <c r="U163" i="210" s="1"/>
  <c r="R165" i="210"/>
  <c r="U165" i="210" s="1"/>
  <c r="L165" i="210"/>
  <c r="O165" i="210" s="1"/>
  <c r="L167" i="210"/>
  <c r="O167" i="210" s="1"/>
  <c r="R167" i="210"/>
  <c r="U167" i="210" s="1"/>
  <c r="R169" i="210"/>
  <c r="U169" i="210" s="1"/>
  <c r="L169" i="210"/>
  <c r="O169" i="210" s="1"/>
  <c r="L171" i="210"/>
  <c r="R171" i="210"/>
  <c r="H78" i="212"/>
  <c r="H164" i="212" s="1"/>
  <c r="R173" i="210"/>
  <c r="U173" i="210" s="1"/>
  <c r="L173" i="210"/>
  <c r="O173" i="210" s="1"/>
  <c r="L175" i="210"/>
  <c r="O175" i="210" s="1"/>
  <c r="R175" i="210"/>
  <c r="U175" i="210" s="1"/>
  <c r="M163" i="210"/>
  <c r="P163" i="210" s="1"/>
  <c r="S163" i="210"/>
  <c r="V163" i="210" s="1"/>
  <c r="S165" i="210"/>
  <c r="V165" i="210" s="1"/>
  <c r="M165" i="210"/>
  <c r="P165" i="210" s="1"/>
  <c r="M167" i="210"/>
  <c r="P167" i="210" s="1"/>
  <c r="S167" i="210"/>
  <c r="V167" i="210" s="1"/>
  <c r="S169" i="210"/>
  <c r="V169" i="210" s="1"/>
  <c r="M169" i="210"/>
  <c r="P169" i="210" s="1"/>
  <c r="M171" i="210"/>
  <c r="S171" i="210"/>
  <c r="I78" i="212"/>
  <c r="I164" i="212" s="1"/>
  <c r="S173" i="210"/>
  <c r="V173" i="210" s="1"/>
  <c r="M173" i="210"/>
  <c r="P173" i="210" s="1"/>
  <c r="M175" i="210"/>
  <c r="P175" i="210" s="1"/>
  <c r="S175" i="210"/>
  <c r="V175" i="210" s="1"/>
  <c r="N159" i="210"/>
  <c r="T159" i="210"/>
  <c r="J75" i="212"/>
  <c r="J161" i="212" s="1"/>
  <c r="T161" i="210"/>
  <c r="N161" i="210"/>
  <c r="J76" i="212"/>
  <c r="J162" i="212" s="1"/>
  <c r="N163" i="210"/>
  <c r="Q163" i="210" s="1"/>
  <c r="T163" i="210"/>
  <c r="W163" i="210" s="1"/>
  <c r="T165" i="210"/>
  <c r="W165" i="210" s="1"/>
  <c r="N165" i="210"/>
  <c r="Q165" i="210" s="1"/>
  <c r="N167" i="210"/>
  <c r="Q167" i="210" s="1"/>
  <c r="T167" i="210"/>
  <c r="W167" i="210" s="1"/>
  <c r="T169" i="210"/>
  <c r="W169" i="210" s="1"/>
  <c r="N169" i="210"/>
  <c r="Q169" i="210" s="1"/>
  <c r="N171" i="210"/>
  <c r="T171" i="210"/>
  <c r="J78" i="212"/>
  <c r="J164" i="212" s="1"/>
  <c r="T173" i="210"/>
  <c r="W173" i="210" s="1"/>
  <c r="N173" i="210"/>
  <c r="Q173" i="210" s="1"/>
  <c r="N175" i="210"/>
  <c r="Q175" i="210" s="1"/>
  <c r="T175" i="210"/>
  <c r="W175" i="210" s="1"/>
  <c r="L160" i="210"/>
  <c r="O160" i="210" s="1"/>
  <c r="R160" i="210"/>
  <c r="U160" i="210" s="1"/>
  <c r="R162" i="210"/>
  <c r="U162" i="210" s="1"/>
  <c r="L162" i="210"/>
  <c r="O162" i="210" s="1"/>
  <c r="L164" i="210"/>
  <c r="R164" i="210"/>
  <c r="H77" i="212"/>
  <c r="H163" i="212" s="1"/>
  <c r="R166" i="210"/>
  <c r="U166" i="210" s="1"/>
  <c r="L166" i="210"/>
  <c r="O166" i="210" s="1"/>
  <c r="L168" i="210"/>
  <c r="O168" i="210" s="1"/>
  <c r="R168" i="210"/>
  <c r="U168" i="210" s="1"/>
  <c r="R170" i="210"/>
  <c r="U170" i="210" s="1"/>
  <c r="L170" i="210"/>
  <c r="O170" i="210" s="1"/>
  <c r="L172" i="210"/>
  <c r="O172" i="210" s="1"/>
  <c r="R172" i="210"/>
  <c r="U172" i="210" s="1"/>
  <c r="R174" i="210"/>
  <c r="U174" i="210" s="1"/>
  <c r="L174" i="210"/>
  <c r="O174" i="210" s="1"/>
  <c r="M160" i="210"/>
  <c r="P160" i="210" s="1"/>
  <c r="S160" i="210"/>
  <c r="V160" i="210" s="1"/>
  <c r="M162" i="210"/>
  <c r="P162" i="210" s="1"/>
  <c r="S162" i="210"/>
  <c r="V162" i="210" s="1"/>
  <c r="M164" i="210"/>
  <c r="S164" i="210"/>
  <c r="I77" i="212"/>
  <c r="I163" i="212" s="1"/>
  <c r="M166" i="210"/>
  <c r="P166" i="210" s="1"/>
  <c r="S166" i="210"/>
  <c r="V166" i="210" s="1"/>
  <c r="M168" i="210"/>
  <c r="P168" i="210" s="1"/>
  <c r="S168" i="210"/>
  <c r="V168" i="210" s="1"/>
  <c r="M170" i="210"/>
  <c r="P170" i="210" s="1"/>
  <c r="S170" i="210"/>
  <c r="V170" i="210" s="1"/>
  <c r="M172" i="210"/>
  <c r="P172" i="210" s="1"/>
  <c r="S172" i="210"/>
  <c r="V172" i="210" s="1"/>
  <c r="M174" i="210"/>
  <c r="P174" i="210" s="1"/>
  <c r="S174" i="210"/>
  <c r="V174" i="210" s="1"/>
  <c r="T160" i="210"/>
  <c r="W160" i="210" s="1"/>
  <c r="N160" i="210"/>
  <c r="Q160" i="210" s="1"/>
  <c r="N162" i="210"/>
  <c r="Q162" i="210" s="1"/>
  <c r="T162" i="210"/>
  <c r="W162" i="210" s="1"/>
  <c r="T164" i="210"/>
  <c r="N164" i="210"/>
  <c r="J77" i="212"/>
  <c r="J163" i="212" s="1"/>
  <c r="N166" i="210"/>
  <c r="Q166" i="210" s="1"/>
  <c r="T166" i="210"/>
  <c r="W166" i="210" s="1"/>
  <c r="T168" i="210"/>
  <c r="W168" i="210" s="1"/>
  <c r="N168" i="210"/>
  <c r="Q168" i="210" s="1"/>
  <c r="N170" i="210"/>
  <c r="Q170" i="210" s="1"/>
  <c r="T170" i="210"/>
  <c r="W170" i="210" s="1"/>
  <c r="T172" i="210"/>
  <c r="W172" i="210" s="1"/>
  <c r="N172" i="210"/>
  <c r="Q172" i="210" s="1"/>
  <c r="N174" i="210"/>
  <c r="Q174" i="210" s="1"/>
  <c r="T174" i="210"/>
  <c r="W174" i="210" s="1"/>
  <c r="H135" i="212"/>
  <c r="I176" i="211"/>
  <c r="I122" i="212" s="1"/>
  <c r="I125" i="212" s="1"/>
  <c r="J176" i="211"/>
  <c r="H178" i="211"/>
  <c r="H176" i="210"/>
  <c r="H178" i="210" s="1"/>
  <c r="J176" i="210"/>
  <c r="I139" i="210"/>
  <c r="H148" i="212"/>
  <c r="H134" i="212"/>
  <c r="H154" i="212"/>
  <c r="H71" i="212"/>
  <c r="H158" i="212"/>
  <c r="I161" i="212"/>
  <c r="H159" i="212"/>
  <c r="I176" i="210"/>
  <c r="J126" i="212" l="1"/>
  <c r="J127" i="212" s="1"/>
  <c r="J129" i="212" s="1"/>
  <c r="H54" i="212"/>
  <c r="H152" i="212"/>
  <c r="I152" i="212"/>
  <c r="H137" i="212"/>
  <c r="J139" i="212"/>
  <c r="J154" i="212"/>
  <c r="J149" i="212"/>
  <c r="H97" i="212"/>
  <c r="J71" i="212"/>
  <c r="J157" i="212" s="1"/>
  <c r="H160" i="212"/>
  <c r="H67" i="212"/>
  <c r="J81" i="212"/>
  <c r="I54" i="212"/>
  <c r="H156" i="212"/>
  <c r="H155" i="212"/>
  <c r="H124" i="212"/>
  <c r="H81" i="212"/>
  <c r="J67" i="212"/>
  <c r="J124" i="212"/>
  <c r="I114" i="212"/>
  <c r="P100" i="210"/>
  <c r="P65" i="212" s="1"/>
  <c r="M65" i="212"/>
  <c r="U52" i="210"/>
  <c r="U55" i="212" s="1"/>
  <c r="R55" i="212"/>
  <c r="O87" i="210"/>
  <c r="O63" i="212" s="1"/>
  <c r="L63" i="212"/>
  <c r="U83" i="210"/>
  <c r="U62" i="212" s="1"/>
  <c r="R62" i="212"/>
  <c r="O81" i="210"/>
  <c r="O61" i="212" s="1"/>
  <c r="L61" i="212"/>
  <c r="Q100" i="210"/>
  <c r="Q65" i="212" s="1"/>
  <c r="N65" i="212"/>
  <c r="Q90" i="210"/>
  <c r="Q64" i="212" s="1"/>
  <c r="N64" i="212"/>
  <c r="O52" i="210"/>
  <c r="O55" i="212" s="1"/>
  <c r="L55" i="212"/>
  <c r="Q164" i="210"/>
  <c r="Q77" i="212" s="1"/>
  <c r="N77" i="212"/>
  <c r="W90" i="210"/>
  <c r="W64" i="212" s="1"/>
  <c r="T64" i="212"/>
  <c r="W164" i="210"/>
  <c r="W77" i="212" s="1"/>
  <c r="T77" i="212"/>
  <c r="I178" i="211"/>
  <c r="V68" i="210"/>
  <c r="V57" i="212" s="1"/>
  <c r="S57" i="212"/>
  <c r="J178" i="211"/>
  <c r="J122" i="212"/>
  <c r="J125" i="212" s="1"/>
  <c r="J128" i="212" s="1"/>
  <c r="Q161" i="210"/>
  <c r="Q76" i="212" s="1"/>
  <c r="N76" i="212"/>
  <c r="O60" i="210"/>
  <c r="O56" i="212" s="1"/>
  <c r="L56" i="212"/>
  <c r="V100" i="210"/>
  <c r="V65" i="212" s="1"/>
  <c r="S65" i="212"/>
  <c r="P161" i="210"/>
  <c r="P76" i="212" s="1"/>
  <c r="M76" i="212"/>
  <c r="V5" i="210"/>
  <c r="V48" i="212" s="1"/>
  <c r="S48" i="212"/>
  <c r="V73" i="210"/>
  <c r="V58" i="212" s="1"/>
  <c r="S58" i="212"/>
  <c r="U49" i="210"/>
  <c r="V12" i="210"/>
  <c r="V49" i="212" s="1"/>
  <c r="S49" i="212"/>
  <c r="O12" i="210"/>
  <c r="O49" i="212" s="1"/>
  <c r="L49" i="212"/>
  <c r="P68" i="210"/>
  <c r="P57" i="212" s="1"/>
  <c r="M57" i="212"/>
  <c r="P60" i="210"/>
  <c r="P56" i="212" s="1"/>
  <c r="M56" i="212"/>
  <c r="V107" i="210"/>
  <c r="V66" i="212" s="1"/>
  <c r="S66" i="212"/>
  <c r="H110" i="212"/>
  <c r="H153" i="212" s="1"/>
  <c r="W52" i="210"/>
  <c r="W55" i="212" s="1"/>
  <c r="T55" i="212"/>
  <c r="O133" i="210"/>
  <c r="O70" i="212" s="1"/>
  <c r="L70" i="212"/>
  <c r="V52" i="210"/>
  <c r="V55" i="212" s="1"/>
  <c r="S55" i="212"/>
  <c r="O90" i="210"/>
  <c r="O64" i="212" s="1"/>
  <c r="L64" i="212"/>
  <c r="O164" i="210"/>
  <c r="O77" i="212" s="1"/>
  <c r="L77" i="212"/>
  <c r="Q171" i="210"/>
  <c r="Q78" i="212" s="1"/>
  <c r="N78" i="212"/>
  <c r="O159" i="210"/>
  <c r="O75" i="212" s="1"/>
  <c r="L75" i="212"/>
  <c r="W100" i="210"/>
  <c r="W65" i="212" s="1"/>
  <c r="T65" i="212"/>
  <c r="Q60" i="210"/>
  <c r="Q56" i="212" s="1"/>
  <c r="N56" i="212"/>
  <c r="W114" i="210"/>
  <c r="W68" i="212" s="1"/>
  <c r="T68" i="212"/>
  <c r="I143" i="212"/>
  <c r="O100" i="210"/>
  <c r="O65" i="212" s="1"/>
  <c r="L65" i="212"/>
  <c r="U90" i="210"/>
  <c r="U64" i="212" s="1"/>
  <c r="R64" i="212"/>
  <c r="U68" i="210"/>
  <c r="U57" i="212" s="1"/>
  <c r="R57" i="212"/>
  <c r="Q5" i="210"/>
  <c r="Q48" i="212" s="1"/>
  <c r="N48" i="212"/>
  <c r="Q81" i="210"/>
  <c r="Q61" i="212" s="1"/>
  <c r="N61" i="212"/>
  <c r="P87" i="210"/>
  <c r="P63" i="212" s="1"/>
  <c r="M63" i="212"/>
  <c r="O49" i="210"/>
  <c r="P107" i="210"/>
  <c r="P66" i="212" s="1"/>
  <c r="M66" i="212"/>
  <c r="U87" i="210"/>
  <c r="U63" i="212" s="1"/>
  <c r="R63" i="212"/>
  <c r="O83" i="210"/>
  <c r="O62" i="212" s="1"/>
  <c r="L62" i="212"/>
  <c r="O73" i="210"/>
  <c r="O58" i="212" s="1"/>
  <c r="L58" i="212"/>
  <c r="U133" i="210"/>
  <c r="U70" i="212" s="1"/>
  <c r="R70" i="212"/>
  <c r="U127" i="210"/>
  <c r="U69" i="212" s="1"/>
  <c r="R69" i="212"/>
  <c r="P12" i="210"/>
  <c r="P49" i="212" s="1"/>
  <c r="M49" i="212"/>
  <c r="O5" i="210"/>
  <c r="O48" i="212" s="1"/>
  <c r="L48" i="212"/>
  <c r="W77" i="210"/>
  <c r="W59" i="212" s="1"/>
  <c r="T59" i="212"/>
  <c r="P5" i="210"/>
  <c r="P48" i="212" s="1"/>
  <c r="M48" i="212"/>
  <c r="W127" i="210"/>
  <c r="W69" i="212" s="1"/>
  <c r="T69" i="212"/>
  <c r="V83" i="210"/>
  <c r="V62" i="212" s="1"/>
  <c r="S62" i="212"/>
  <c r="P73" i="210"/>
  <c r="P58" i="212" s="1"/>
  <c r="M58" i="212"/>
  <c r="U81" i="210"/>
  <c r="U61" i="212" s="1"/>
  <c r="R61" i="212"/>
  <c r="V161" i="210"/>
  <c r="V76" i="212" s="1"/>
  <c r="S76" i="212"/>
  <c r="Q52" i="210"/>
  <c r="Q55" i="212" s="1"/>
  <c r="N55" i="212"/>
  <c r="V4" i="210"/>
  <c r="V51" i="212" s="1"/>
  <c r="S51" i="212"/>
  <c r="U12" i="210"/>
  <c r="U49" i="212" s="1"/>
  <c r="R49" i="212"/>
  <c r="J110" i="212"/>
  <c r="V164" i="210"/>
  <c r="V77" i="212" s="1"/>
  <c r="S77" i="212"/>
  <c r="W161" i="210"/>
  <c r="W76" i="212" s="1"/>
  <c r="T76" i="212"/>
  <c r="H162" i="212"/>
  <c r="P52" i="210"/>
  <c r="P55" i="212" s="1"/>
  <c r="M55" i="212"/>
  <c r="P22" i="210"/>
  <c r="M53" i="212"/>
  <c r="V60" i="210"/>
  <c r="V56" i="212" s="1"/>
  <c r="S56" i="212"/>
  <c r="U60" i="210"/>
  <c r="U56" i="212" s="1"/>
  <c r="R56" i="212"/>
  <c r="U114" i="210"/>
  <c r="U68" i="212" s="1"/>
  <c r="R68" i="212"/>
  <c r="Q87" i="210"/>
  <c r="Q63" i="212" s="1"/>
  <c r="N63" i="212"/>
  <c r="Q77" i="210"/>
  <c r="Q59" i="212" s="1"/>
  <c r="N59" i="212"/>
  <c r="Q127" i="210"/>
  <c r="Q69" i="212" s="1"/>
  <c r="N69" i="212"/>
  <c r="P83" i="210"/>
  <c r="P62" i="212" s="1"/>
  <c r="M62" i="212"/>
  <c r="V81" i="210"/>
  <c r="V61" i="212" s="1"/>
  <c r="S61" i="212"/>
  <c r="P4" i="210"/>
  <c r="P51" i="212" s="1"/>
  <c r="M51" i="212"/>
  <c r="Q12" i="210"/>
  <c r="Q49" i="212" s="1"/>
  <c r="N49" i="212"/>
  <c r="I110" i="212"/>
  <c r="P164" i="210"/>
  <c r="P77" i="212" s="1"/>
  <c r="M77" i="212"/>
  <c r="V171" i="210"/>
  <c r="V78" i="212" s="1"/>
  <c r="S78" i="212"/>
  <c r="O161" i="210"/>
  <c r="O76" i="212" s="1"/>
  <c r="L76" i="212"/>
  <c r="W68" i="210"/>
  <c r="W57" i="212" s="1"/>
  <c r="T57" i="212"/>
  <c r="V22" i="210"/>
  <c r="S53" i="212"/>
  <c r="V140" i="210"/>
  <c r="V72" i="212" s="1"/>
  <c r="S72" i="212"/>
  <c r="V90" i="210"/>
  <c r="V64" i="212" s="1"/>
  <c r="S64" i="212"/>
  <c r="U140" i="210"/>
  <c r="U72" i="212" s="1"/>
  <c r="R72" i="212"/>
  <c r="O114" i="210"/>
  <c r="O68" i="212" s="1"/>
  <c r="L68" i="212"/>
  <c r="Q49" i="210"/>
  <c r="W87" i="210"/>
  <c r="W63" i="212" s="1"/>
  <c r="T63" i="212"/>
  <c r="P49" i="210"/>
  <c r="Q145" i="210"/>
  <c r="Q73" i="212" s="1"/>
  <c r="N73" i="212"/>
  <c r="P81" i="210"/>
  <c r="P61" i="212" s="1"/>
  <c r="M61" i="212"/>
  <c r="P127" i="210"/>
  <c r="P69" i="212" s="1"/>
  <c r="M69" i="212"/>
  <c r="U77" i="210"/>
  <c r="U59" i="212" s="1"/>
  <c r="R59" i="212"/>
  <c r="O107" i="210"/>
  <c r="O66" i="212" s="1"/>
  <c r="L66" i="212"/>
  <c r="U4" i="210"/>
  <c r="U51" i="212" s="1"/>
  <c r="R51" i="212"/>
  <c r="Q22" i="210"/>
  <c r="Q53" i="212" s="1"/>
  <c r="N53" i="212"/>
  <c r="W12" i="210"/>
  <c r="W49" i="212" s="1"/>
  <c r="T49" i="212"/>
  <c r="I124" i="212"/>
  <c r="I167" i="212" s="1"/>
  <c r="W159" i="210"/>
  <c r="W75" i="212" s="1"/>
  <c r="T75" i="212"/>
  <c r="P171" i="210"/>
  <c r="P78" i="212" s="1"/>
  <c r="M78" i="212"/>
  <c r="U171" i="210"/>
  <c r="U78" i="212" s="1"/>
  <c r="R78" i="212"/>
  <c r="U161" i="210"/>
  <c r="U76" i="212" s="1"/>
  <c r="R76" i="212"/>
  <c r="Q140" i="210"/>
  <c r="Q72" i="212" s="1"/>
  <c r="N72" i="212"/>
  <c r="Q68" i="210"/>
  <c r="Q57" i="212" s="1"/>
  <c r="N57" i="212"/>
  <c r="P140" i="210"/>
  <c r="P72" i="212" s="1"/>
  <c r="M72" i="212"/>
  <c r="P90" i="210"/>
  <c r="P64" i="212" s="1"/>
  <c r="M64" i="212"/>
  <c r="O140" i="210"/>
  <c r="O72" i="212" s="1"/>
  <c r="L72" i="212"/>
  <c r="W49" i="210"/>
  <c r="Q73" i="210"/>
  <c r="Q58" i="212" s="1"/>
  <c r="N58" i="212"/>
  <c r="V49" i="210"/>
  <c r="W145" i="210"/>
  <c r="W73" i="212" s="1"/>
  <c r="T73" i="212"/>
  <c r="W133" i="210"/>
  <c r="W70" i="212" s="1"/>
  <c r="T70" i="212"/>
  <c r="W107" i="210"/>
  <c r="W66" i="212" s="1"/>
  <c r="T66" i="212"/>
  <c r="P145" i="210"/>
  <c r="P73" i="212" s="1"/>
  <c r="M73" i="212"/>
  <c r="V133" i="210"/>
  <c r="V127" i="210"/>
  <c r="V69" i="212" s="1"/>
  <c r="S69" i="212"/>
  <c r="O77" i="210"/>
  <c r="O59" i="212" s="1"/>
  <c r="L59" i="212"/>
  <c r="O145" i="210"/>
  <c r="O73" i="212" s="1"/>
  <c r="L73" i="212"/>
  <c r="U107" i="210"/>
  <c r="U66" i="212" s="1"/>
  <c r="R66" i="212"/>
  <c r="U22" i="210"/>
  <c r="U53" i="212" s="1"/>
  <c r="R53" i="212"/>
  <c r="W4" i="210"/>
  <c r="W51" i="212" s="1"/>
  <c r="T51" i="212"/>
  <c r="O4" i="210"/>
  <c r="O51" i="212" s="1"/>
  <c r="L51" i="212"/>
  <c r="W22" i="210"/>
  <c r="T53" i="212"/>
  <c r="Q159" i="210"/>
  <c r="Q75" i="212" s="1"/>
  <c r="N75" i="212"/>
  <c r="O171" i="210"/>
  <c r="O78" i="212" s="1"/>
  <c r="L78" i="212"/>
  <c r="W140" i="210"/>
  <c r="W72" i="212" s="1"/>
  <c r="T72" i="212"/>
  <c r="V114" i="210"/>
  <c r="V68" i="212" s="1"/>
  <c r="S68" i="212"/>
  <c r="H151" i="212"/>
  <c r="Q83" i="210"/>
  <c r="Q62" i="212" s="1"/>
  <c r="N62" i="212"/>
  <c r="J147" i="212"/>
  <c r="W73" i="210"/>
  <c r="W58" i="212" s="1"/>
  <c r="T58" i="212"/>
  <c r="Q133" i="210"/>
  <c r="Q70" i="212" s="1"/>
  <c r="N70" i="212"/>
  <c r="Q107" i="210"/>
  <c r="Q66" i="212" s="1"/>
  <c r="N66" i="212"/>
  <c r="P77" i="210"/>
  <c r="P59" i="212" s="1"/>
  <c r="M59" i="212"/>
  <c r="V145" i="210"/>
  <c r="V73" i="212" s="1"/>
  <c r="S73" i="212"/>
  <c r="P133" i="210"/>
  <c r="V159" i="210"/>
  <c r="V75" i="212" s="1"/>
  <c r="S75" i="212"/>
  <c r="U145" i="210"/>
  <c r="U73" i="212" s="1"/>
  <c r="R73" i="212"/>
  <c r="O22" i="210"/>
  <c r="O53" i="212" s="1"/>
  <c r="L53" i="212"/>
  <c r="Q4" i="210"/>
  <c r="Q51" i="212" s="1"/>
  <c r="N51" i="212"/>
  <c r="H114" i="212"/>
  <c r="H157" i="212" s="1"/>
  <c r="H103" i="212"/>
  <c r="H126" i="212" s="1"/>
  <c r="H127" i="212" s="1"/>
  <c r="H129" i="212" s="1"/>
  <c r="U164" i="210"/>
  <c r="U77" i="212" s="1"/>
  <c r="R77" i="212"/>
  <c r="W171" i="210"/>
  <c r="W78" i="212" s="1"/>
  <c r="T78" i="212"/>
  <c r="U159" i="210"/>
  <c r="U75" i="212" s="1"/>
  <c r="R75" i="212"/>
  <c r="W60" i="210"/>
  <c r="W56" i="212" s="1"/>
  <c r="T56" i="212"/>
  <c r="Q114" i="210"/>
  <c r="Q68" i="212" s="1"/>
  <c r="N68" i="212"/>
  <c r="P114" i="210"/>
  <c r="P68" i="212" s="1"/>
  <c r="M68" i="212"/>
  <c r="U100" i="210"/>
  <c r="U65" i="212" s="1"/>
  <c r="R65" i="212"/>
  <c r="O68" i="210"/>
  <c r="O57" i="212" s="1"/>
  <c r="L57" i="212"/>
  <c r="W5" i="210"/>
  <c r="W48" i="212" s="1"/>
  <c r="T48" i="212"/>
  <c r="W83" i="210"/>
  <c r="W62" i="212" s="1"/>
  <c r="T62" i="212"/>
  <c r="W81" i="210"/>
  <c r="W61" i="212" s="1"/>
  <c r="T61" i="212"/>
  <c r="V87" i="210"/>
  <c r="V63" i="212" s="1"/>
  <c r="S63" i="212"/>
  <c r="V77" i="210"/>
  <c r="V59" i="212" s="1"/>
  <c r="S59" i="212"/>
  <c r="U73" i="210"/>
  <c r="U58" i="212" s="1"/>
  <c r="R58" i="212"/>
  <c r="P159" i="210"/>
  <c r="P75" i="212" s="1"/>
  <c r="M75" i="212"/>
  <c r="O127" i="210"/>
  <c r="O69" i="212" s="1"/>
  <c r="L69" i="212"/>
  <c r="U5" i="210"/>
  <c r="U48" i="212" s="1"/>
  <c r="R48" i="212"/>
  <c r="I103" i="212"/>
  <c r="I126" i="212" s="1"/>
  <c r="I127" i="212" s="1"/>
  <c r="I129" i="212" s="1"/>
  <c r="T176" i="210"/>
  <c r="N176" i="210"/>
  <c r="J79" i="212"/>
  <c r="J145" i="212"/>
  <c r="J178" i="210"/>
  <c r="H144" i="212"/>
  <c r="H60" i="212"/>
  <c r="H83" i="212" s="1"/>
  <c r="I67" i="212"/>
  <c r="I153" i="212" s="1"/>
  <c r="I60" i="212"/>
  <c r="L176" i="210"/>
  <c r="R176" i="210"/>
  <c r="H79" i="212"/>
  <c r="I139" i="212"/>
  <c r="J158" i="212"/>
  <c r="I74" i="212"/>
  <c r="I160" i="212" s="1"/>
  <c r="J54" i="212"/>
  <c r="J140" i="212" s="1"/>
  <c r="I135" i="212"/>
  <c r="M139" i="210"/>
  <c r="P139" i="210" s="1"/>
  <c r="S139" i="210"/>
  <c r="V139" i="210" s="1"/>
  <c r="M176" i="210"/>
  <c r="S176" i="210"/>
  <c r="I79" i="212"/>
  <c r="J74" i="212"/>
  <c r="J160" i="212" s="1"/>
  <c r="J60" i="212"/>
  <c r="J146" i="212" s="1"/>
  <c r="I154" i="212"/>
  <c r="I70" i="212"/>
  <c r="I178" i="210"/>
  <c r="I140" i="212"/>
  <c r="H140" i="212"/>
  <c r="H167" i="212"/>
  <c r="N74" i="212" l="1"/>
  <c r="J167" i="212"/>
  <c r="H128" i="212"/>
  <c r="W53" i="212"/>
  <c r="W54" i="212" s="1"/>
  <c r="R71" i="212"/>
  <c r="W67" i="212"/>
  <c r="U81" i="212"/>
  <c r="U74" i="212"/>
  <c r="W74" i="212"/>
  <c r="P53" i="212"/>
  <c r="V53" i="212"/>
  <c r="J153" i="212"/>
  <c r="T54" i="212"/>
  <c r="R81" i="212"/>
  <c r="V81" i="212"/>
  <c r="Q71" i="212"/>
  <c r="T74" i="212"/>
  <c r="R54" i="212"/>
  <c r="S81" i="212"/>
  <c r="Q74" i="212"/>
  <c r="L60" i="212"/>
  <c r="M81" i="212"/>
  <c r="L74" i="212"/>
  <c r="N71" i="212"/>
  <c r="O74" i="212"/>
  <c r="T81" i="212"/>
  <c r="P67" i="212"/>
  <c r="L54" i="212"/>
  <c r="W71" i="212"/>
  <c r="U60" i="212"/>
  <c r="U176" i="210"/>
  <c r="U79" i="212" s="1"/>
  <c r="U82" i="212" s="1"/>
  <c r="R79" i="212"/>
  <c r="R82" i="212" s="1"/>
  <c r="W81" i="212"/>
  <c r="S74" i="212"/>
  <c r="M60" i="212"/>
  <c r="O54" i="212"/>
  <c r="S54" i="212"/>
  <c r="O60" i="212"/>
  <c r="P176" i="210"/>
  <c r="P79" i="212" s="1"/>
  <c r="M79" i="212"/>
  <c r="O176" i="210"/>
  <c r="O79" i="212" s="1"/>
  <c r="O82" i="212" s="1"/>
  <c r="L79" i="212"/>
  <c r="L82" i="212" s="1"/>
  <c r="U54" i="212"/>
  <c r="V74" i="212"/>
  <c r="U71" i="212"/>
  <c r="P60" i="212"/>
  <c r="M54" i="212"/>
  <c r="V54" i="212"/>
  <c r="R67" i="212"/>
  <c r="Q176" i="210"/>
  <c r="Q79" i="212" s="1"/>
  <c r="Q82" i="212" s="1"/>
  <c r="N79" i="212"/>
  <c r="N82" i="212" s="1"/>
  <c r="S70" i="212"/>
  <c r="S71" i="212" s="1"/>
  <c r="L71" i="212"/>
  <c r="N60" i="212"/>
  <c r="P54" i="212"/>
  <c r="N54" i="212"/>
  <c r="U67" i="212"/>
  <c r="V176" i="210"/>
  <c r="V79" i="212" s="1"/>
  <c r="S79" i="212"/>
  <c r="L83" i="212"/>
  <c r="L84" i="212" s="1"/>
  <c r="I146" i="212"/>
  <c r="W176" i="210"/>
  <c r="W79" i="212" s="1"/>
  <c r="W82" i="212" s="1"/>
  <c r="T79" i="212"/>
  <c r="T82" i="212" s="1"/>
  <c r="T67" i="212"/>
  <c r="M70" i="212"/>
  <c r="M71" i="212" s="1"/>
  <c r="N67" i="212"/>
  <c r="N81" i="212"/>
  <c r="V70" i="212"/>
  <c r="V71" i="212" s="1"/>
  <c r="P74" i="212"/>
  <c r="O71" i="212"/>
  <c r="Q60" i="212"/>
  <c r="L81" i="212"/>
  <c r="S60" i="212"/>
  <c r="Q54" i="212"/>
  <c r="P70" i="212"/>
  <c r="P71" i="212" s="1"/>
  <c r="Q67" i="212"/>
  <c r="Q81" i="212"/>
  <c r="M74" i="212"/>
  <c r="R74" i="212"/>
  <c r="S67" i="212"/>
  <c r="L67" i="212"/>
  <c r="O81" i="212"/>
  <c r="V60" i="212"/>
  <c r="T60" i="212"/>
  <c r="T83" i="212" s="1"/>
  <c r="I128" i="212"/>
  <c r="P81" i="212"/>
  <c r="V67" i="212"/>
  <c r="O67" i="212"/>
  <c r="M67" i="212"/>
  <c r="T71" i="212"/>
  <c r="W60" i="212"/>
  <c r="R60" i="212"/>
  <c r="J165" i="212"/>
  <c r="J82" i="212"/>
  <c r="I156" i="212"/>
  <c r="I165" i="212"/>
  <c r="I82" i="212"/>
  <c r="H146" i="212"/>
  <c r="J83" i="212"/>
  <c r="H165" i="212"/>
  <c r="H82" i="212"/>
  <c r="I71" i="212"/>
  <c r="I83" i="212"/>
  <c r="I169" i="212" s="1"/>
  <c r="L86" i="212"/>
  <c r="H169" i="212"/>
  <c r="H84" i="212"/>
  <c r="W83" i="212" l="1"/>
  <c r="W84" i="212" s="1"/>
  <c r="W86" i="212" s="1"/>
  <c r="R83" i="212"/>
  <c r="R84" i="212" s="1"/>
  <c r="R86" i="212" s="1"/>
  <c r="J85" i="212"/>
  <c r="J171" i="212" s="1"/>
  <c r="L85" i="212"/>
  <c r="U83" i="212"/>
  <c r="U84" i="212" s="1"/>
  <c r="U86" i="212" s="1"/>
  <c r="Q83" i="212"/>
  <c r="Q84" i="212" s="1"/>
  <c r="Q86" i="212" s="1"/>
  <c r="P83" i="212"/>
  <c r="J84" i="212"/>
  <c r="J170" i="212" s="1"/>
  <c r="J169" i="212"/>
  <c r="S83" i="212"/>
  <c r="S84" i="212" s="1"/>
  <c r="S86" i="212" s="1"/>
  <c r="P84" i="212"/>
  <c r="P86" i="212" s="1"/>
  <c r="V83" i="212"/>
  <c r="V84" i="212" s="1"/>
  <c r="V86" i="212" s="1"/>
  <c r="M82" i="212"/>
  <c r="O83" i="212"/>
  <c r="O84" i="212" s="1"/>
  <c r="O86" i="212" s="1"/>
  <c r="P82" i="212"/>
  <c r="M83" i="212"/>
  <c r="W85" i="212"/>
  <c r="R85" i="212"/>
  <c r="T85" i="212"/>
  <c r="T84" i="212"/>
  <c r="T86" i="212" s="1"/>
  <c r="S82" i="212"/>
  <c r="U85" i="212"/>
  <c r="V82" i="212"/>
  <c r="N83" i="212"/>
  <c r="N84" i="212" s="1"/>
  <c r="N86" i="212" s="1"/>
  <c r="H168" i="212"/>
  <c r="H85" i="212"/>
  <c r="I168" i="212"/>
  <c r="I85" i="212"/>
  <c r="I84" i="212"/>
  <c r="I170" i="212" s="1"/>
  <c r="I157" i="212"/>
  <c r="J168" i="212"/>
  <c r="H170" i="212"/>
  <c r="H86" i="212"/>
  <c r="I86" i="212"/>
  <c r="J86" i="212"/>
  <c r="Q85" i="212" l="1"/>
  <c r="N85" i="212"/>
  <c r="M84" i="212"/>
  <c r="M85" i="212"/>
  <c r="V85" i="212"/>
  <c r="O85" i="212"/>
  <c r="P85" i="212"/>
  <c r="S85" i="212"/>
  <c r="H171" i="212"/>
  <c r="I171" i="212"/>
  <c r="I172" i="212"/>
  <c r="J172" i="212"/>
  <c r="H172" i="212"/>
  <c r="M86" i="212" l="1"/>
  <c r="W52" i="114" l="1"/>
  <c r="V52" i="114"/>
  <c r="U52" i="114"/>
  <c r="T52" i="114"/>
  <c r="S52" i="114"/>
  <c r="R52" i="114"/>
  <c r="Q52" i="114"/>
  <c r="P52" i="114"/>
  <c r="O52" i="114"/>
  <c r="N52" i="114"/>
  <c r="M52" i="114"/>
  <c r="L52" i="114"/>
  <c r="W50" i="114"/>
  <c r="V50" i="114"/>
  <c r="U50" i="114"/>
  <c r="T50" i="114"/>
  <c r="S50" i="114"/>
  <c r="R50" i="114"/>
  <c r="Q50" i="114"/>
  <c r="P50" i="114"/>
  <c r="O50" i="114"/>
  <c r="N50" i="114"/>
  <c r="M50" i="114"/>
  <c r="L50" i="114"/>
  <c r="W47" i="114"/>
  <c r="V47" i="114"/>
  <c r="U47" i="114"/>
  <c r="T47" i="114"/>
  <c r="S47" i="114"/>
  <c r="R47" i="114"/>
  <c r="Q47" i="114"/>
  <c r="P47" i="114"/>
  <c r="O47" i="114"/>
  <c r="N47" i="114"/>
  <c r="M47" i="114"/>
  <c r="L47" i="114"/>
  <c r="W52" i="120"/>
  <c r="V52" i="120"/>
  <c r="U52" i="120"/>
  <c r="T52" i="120"/>
  <c r="S52" i="120"/>
  <c r="R52" i="120"/>
  <c r="Q52" i="120"/>
  <c r="P52" i="120"/>
  <c r="O52" i="120"/>
  <c r="N52" i="120"/>
  <c r="M52" i="120"/>
  <c r="L52" i="120"/>
  <c r="W50" i="120"/>
  <c r="V50" i="120"/>
  <c r="U50" i="120"/>
  <c r="T50" i="120"/>
  <c r="S50" i="120"/>
  <c r="R50" i="120"/>
  <c r="Q50" i="120"/>
  <c r="P50" i="120"/>
  <c r="O50" i="120"/>
  <c r="N50" i="120"/>
  <c r="M50" i="120"/>
  <c r="L50" i="120"/>
  <c r="W47" i="120"/>
  <c r="V47" i="120"/>
  <c r="U47" i="120"/>
  <c r="T47" i="120"/>
  <c r="S47" i="120"/>
  <c r="R47" i="120"/>
  <c r="Q47" i="120"/>
  <c r="P47" i="120"/>
  <c r="O47" i="120"/>
  <c r="N47" i="120"/>
  <c r="M47" i="120"/>
  <c r="L47" i="12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W50" i="180"/>
  <c r="V50" i="180"/>
  <c r="U50" i="180"/>
  <c r="T50" i="180"/>
  <c r="S50" i="180"/>
  <c r="R50" i="180"/>
  <c r="Q50" i="180"/>
  <c r="P50" i="180"/>
  <c r="O50" i="180"/>
  <c r="N50" i="180"/>
  <c r="M50" i="180"/>
  <c r="L50" i="180"/>
  <c r="W47" i="180"/>
  <c r="V47" i="180"/>
  <c r="U47" i="180"/>
  <c r="T47" i="180"/>
  <c r="S47" i="180"/>
  <c r="R47" i="180"/>
  <c r="Q47" i="180"/>
  <c r="P47" i="180"/>
  <c r="O47" i="180"/>
  <c r="N47" i="180"/>
  <c r="M47" i="180"/>
  <c r="L47" i="180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W50" i="178"/>
  <c r="V50" i="178"/>
  <c r="U50" i="178"/>
  <c r="T50" i="178"/>
  <c r="S50" i="178"/>
  <c r="R50" i="178"/>
  <c r="Q50" i="178"/>
  <c r="P50" i="178"/>
  <c r="O50" i="178"/>
  <c r="N50" i="178"/>
  <c r="M50" i="178"/>
  <c r="L50" i="178"/>
  <c r="W47" i="178"/>
  <c r="V47" i="178"/>
  <c r="U47" i="178"/>
  <c r="T47" i="178"/>
  <c r="S47" i="178"/>
  <c r="R47" i="178"/>
  <c r="Q47" i="178"/>
  <c r="P47" i="178"/>
  <c r="O47" i="178"/>
  <c r="N47" i="178"/>
  <c r="M47" i="178"/>
  <c r="L47" i="178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W50" i="177"/>
  <c r="V50" i="177"/>
  <c r="U50" i="177"/>
  <c r="T50" i="177"/>
  <c r="S50" i="177"/>
  <c r="R50" i="177"/>
  <c r="Q50" i="177"/>
  <c r="P50" i="177"/>
  <c r="O50" i="177"/>
  <c r="N50" i="177"/>
  <c r="M50" i="177"/>
  <c r="L50" i="177"/>
  <c r="W47" i="177"/>
  <c r="V47" i="177"/>
  <c r="U47" i="177"/>
  <c r="T47" i="177"/>
  <c r="S47" i="177"/>
  <c r="R47" i="177"/>
  <c r="Q47" i="177"/>
  <c r="P47" i="177"/>
  <c r="O47" i="177"/>
  <c r="N47" i="177"/>
  <c r="M47" i="177"/>
  <c r="L47" i="177"/>
  <c r="W52" i="142"/>
  <c r="V52" i="142"/>
  <c r="U52" i="142"/>
  <c r="T52" i="142"/>
  <c r="S52" i="142"/>
  <c r="R52" i="142"/>
  <c r="Q52" i="142"/>
  <c r="P52" i="142"/>
  <c r="O52" i="142"/>
  <c r="N52" i="142"/>
  <c r="M52" i="142"/>
  <c r="L52" i="142"/>
  <c r="W50" i="142"/>
  <c r="V50" i="142"/>
  <c r="U50" i="142"/>
  <c r="T50" i="142"/>
  <c r="S50" i="142"/>
  <c r="R50" i="142"/>
  <c r="Q50" i="142"/>
  <c r="P50" i="142"/>
  <c r="O50" i="142"/>
  <c r="N50" i="142"/>
  <c r="M50" i="142"/>
  <c r="L50" i="142"/>
  <c r="W47" i="142"/>
  <c r="V47" i="142"/>
  <c r="U47" i="142"/>
  <c r="T47" i="142"/>
  <c r="S47" i="142"/>
  <c r="R47" i="142"/>
  <c r="Q47" i="142"/>
  <c r="P47" i="142"/>
  <c r="O47" i="142"/>
  <c r="N47" i="142"/>
  <c r="M47" i="142"/>
  <c r="L47" i="142"/>
  <c r="W52" i="117"/>
  <c r="V52" i="117"/>
  <c r="U52" i="117"/>
  <c r="T52" i="117"/>
  <c r="S52" i="117"/>
  <c r="R52" i="117"/>
  <c r="Q52" i="117"/>
  <c r="P52" i="117"/>
  <c r="O52" i="117"/>
  <c r="N52" i="117"/>
  <c r="M52" i="117"/>
  <c r="L52" i="117"/>
  <c r="W50" i="117"/>
  <c r="V50" i="117"/>
  <c r="U50" i="117"/>
  <c r="T50" i="117"/>
  <c r="S50" i="117"/>
  <c r="R50" i="117"/>
  <c r="Q50" i="117"/>
  <c r="P50" i="117"/>
  <c r="O50" i="117"/>
  <c r="N50" i="117"/>
  <c r="M50" i="117"/>
  <c r="L50" i="117"/>
  <c r="W47" i="117"/>
  <c r="V47" i="117"/>
  <c r="U47" i="117"/>
  <c r="T47" i="117"/>
  <c r="S47" i="117"/>
  <c r="R47" i="117"/>
  <c r="Q47" i="117"/>
  <c r="P47" i="117"/>
  <c r="O47" i="117"/>
  <c r="N47" i="117"/>
  <c r="M47" i="117"/>
  <c r="L47" i="117"/>
  <c r="Q50" i="108"/>
  <c r="V50" i="108"/>
  <c r="V47" i="108"/>
  <c r="Q47" i="108"/>
  <c r="M47" i="108"/>
  <c r="U52" i="158"/>
  <c r="V52" i="158"/>
  <c r="U50" i="158"/>
  <c r="W47" i="158"/>
  <c r="V52" i="145"/>
  <c r="U52" i="145"/>
  <c r="V50" i="145"/>
  <c r="U50" i="145"/>
  <c r="L52" i="108"/>
  <c r="T50" i="108"/>
  <c r="P50" i="108"/>
  <c r="N50" i="108"/>
  <c r="M50" i="108"/>
  <c r="L50" i="108"/>
  <c r="T47" i="108"/>
  <c r="S47" i="108"/>
  <c r="R47" i="108"/>
  <c r="O47" i="108"/>
  <c r="N47" i="108"/>
  <c r="L47" i="108"/>
  <c r="W52" i="102"/>
  <c r="V52" i="102"/>
  <c r="S52" i="102"/>
  <c r="R52" i="102"/>
  <c r="Q52" i="102"/>
  <c r="O52" i="102"/>
  <c r="N52" i="102"/>
  <c r="L52" i="102"/>
  <c r="W50" i="102"/>
  <c r="V50" i="102"/>
  <c r="T50" i="102"/>
  <c r="S50" i="102"/>
  <c r="R50" i="102"/>
  <c r="O50" i="102"/>
  <c r="L50" i="102"/>
  <c r="W47" i="102"/>
  <c r="T47" i="102"/>
  <c r="S47" i="102"/>
  <c r="R47" i="102"/>
  <c r="Q47" i="102"/>
  <c r="P47" i="102"/>
  <c r="O47" i="102"/>
  <c r="N47" i="102"/>
  <c r="M47" i="102"/>
  <c r="L47" i="102"/>
  <c r="W52" i="105"/>
  <c r="T52" i="105"/>
  <c r="S52" i="105"/>
  <c r="R52" i="105"/>
  <c r="M52" i="105"/>
  <c r="W50" i="105"/>
  <c r="T50" i="105"/>
  <c r="S50" i="105"/>
  <c r="R50" i="105"/>
  <c r="O50" i="105"/>
  <c r="M50" i="105"/>
  <c r="L50" i="105"/>
  <c r="W47" i="105"/>
  <c r="V47" i="105"/>
  <c r="U47" i="105"/>
  <c r="T47" i="105"/>
  <c r="S47" i="105"/>
  <c r="R47" i="105"/>
  <c r="O47" i="105"/>
  <c r="N47" i="105"/>
  <c r="M47" i="105"/>
  <c r="L47" i="105"/>
  <c r="T52" i="111"/>
  <c r="S52" i="111"/>
  <c r="P52" i="111"/>
  <c r="N52" i="111"/>
  <c r="M52" i="111"/>
  <c r="L52" i="111"/>
  <c r="U50" i="111"/>
  <c r="T50" i="111"/>
  <c r="S50" i="111"/>
  <c r="R50" i="111"/>
  <c r="P50" i="111"/>
  <c r="N50" i="111"/>
  <c r="M50" i="111"/>
  <c r="W47" i="111"/>
  <c r="U47" i="111"/>
  <c r="T47" i="111"/>
  <c r="S47" i="111"/>
  <c r="R47" i="111"/>
  <c r="O47" i="111"/>
  <c r="N47" i="111"/>
  <c r="M47" i="111"/>
  <c r="L47" i="111"/>
  <c r="W52" i="96"/>
  <c r="U52" i="96"/>
  <c r="T52" i="96"/>
  <c r="S52" i="96"/>
  <c r="R52" i="96"/>
  <c r="N52" i="96"/>
  <c r="L52" i="96"/>
  <c r="S50" i="96"/>
  <c r="R50" i="96"/>
  <c r="Q50" i="96"/>
  <c r="P50" i="96"/>
  <c r="O50" i="96"/>
  <c r="N50" i="96"/>
  <c r="M50" i="96"/>
  <c r="L50" i="96"/>
  <c r="W47" i="96"/>
  <c r="U47" i="96"/>
  <c r="T47" i="96"/>
  <c r="S47" i="96"/>
  <c r="R47" i="96"/>
  <c r="P47" i="96"/>
  <c r="O47" i="96"/>
  <c r="M47" i="96"/>
  <c r="L47" i="96"/>
  <c r="V52" i="99"/>
  <c r="U52" i="99"/>
  <c r="T52" i="99"/>
  <c r="S52" i="99"/>
  <c r="R52" i="99"/>
  <c r="P52" i="99"/>
  <c r="N52" i="99"/>
  <c r="L52" i="99"/>
  <c r="W50" i="99"/>
  <c r="V50" i="99"/>
  <c r="T50" i="99"/>
  <c r="S50" i="99"/>
  <c r="R50" i="99"/>
  <c r="Q50" i="99"/>
  <c r="P50" i="99"/>
  <c r="O50" i="99"/>
  <c r="N50" i="99"/>
  <c r="M50" i="99"/>
  <c r="L50" i="99"/>
  <c r="T47" i="99"/>
  <c r="S47" i="99"/>
  <c r="R47" i="99"/>
  <c r="M47" i="99"/>
  <c r="L47" i="99"/>
  <c r="S52" i="93"/>
  <c r="R52" i="93"/>
  <c r="V50" i="93"/>
  <c r="S47" i="93"/>
  <c r="U50" i="93"/>
  <c r="W52" i="93"/>
  <c r="O52" i="93"/>
  <c r="N52" i="93"/>
  <c r="M52" i="93"/>
  <c r="L52" i="93"/>
  <c r="W50" i="93"/>
  <c r="S50" i="93"/>
  <c r="R50" i="93"/>
  <c r="Q50" i="93"/>
  <c r="N50" i="93"/>
  <c r="M50" i="93"/>
  <c r="T47" i="93"/>
  <c r="R47" i="93"/>
  <c r="N47" i="93"/>
  <c r="L47" i="93"/>
  <c r="W52" i="87"/>
  <c r="V52" i="87"/>
  <c r="T52" i="87"/>
  <c r="R52" i="87"/>
  <c r="P52" i="87"/>
  <c r="N52" i="87"/>
  <c r="M52" i="87"/>
  <c r="W50" i="87"/>
  <c r="V50" i="87"/>
  <c r="T50" i="87"/>
  <c r="S50" i="87"/>
  <c r="R50" i="87"/>
  <c r="Q50" i="87"/>
  <c r="P50" i="87"/>
  <c r="N50" i="87"/>
  <c r="M50" i="87"/>
  <c r="T47" i="87"/>
  <c r="S47" i="87"/>
  <c r="R47" i="87"/>
  <c r="Q47" i="87"/>
  <c r="P47" i="87"/>
  <c r="N47" i="87"/>
  <c r="M47" i="87"/>
  <c r="L47" i="87"/>
  <c r="W52" i="90"/>
  <c r="V52" i="90"/>
  <c r="U52" i="90"/>
  <c r="T52" i="90"/>
  <c r="S52" i="90"/>
  <c r="R52" i="90"/>
  <c r="P52" i="90"/>
  <c r="O52" i="90"/>
  <c r="M52" i="90"/>
  <c r="L52" i="90"/>
  <c r="V50" i="90"/>
  <c r="T50" i="90"/>
  <c r="S50" i="90"/>
  <c r="P50" i="90"/>
  <c r="O50" i="90"/>
  <c r="M50" i="90"/>
  <c r="L50" i="90"/>
  <c r="S47" i="90"/>
  <c r="R47" i="90"/>
  <c r="Q47" i="90"/>
  <c r="P47" i="90"/>
  <c r="N47" i="90"/>
  <c r="M47" i="90"/>
  <c r="S52" i="145"/>
  <c r="R52" i="145"/>
  <c r="P52" i="145"/>
  <c r="O52" i="145"/>
  <c r="M52" i="145"/>
  <c r="L52" i="145"/>
  <c r="S50" i="145"/>
  <c r="R50" i="145"/>
  <c r="P50" i="145"/>
  <c r="O50" i="145"/>
  <c r="N50" i="145"/>
  <c r="M50" i="145"/>
  <c r="L50" i="145"/>
  <c r="T47" i="145"/>
  <c r="S47" i="145"/>
  <c r="R47" i="145"/>
  <c r="P47" i="145"/>
  <c r="M47" i="145"/>
  <c r="L47" i="145"/>
  <c r="W52" i="158"/>
  <c r="T52" i="158"/>
  <c r="S52" i="158"/>
  <c r="R52" i="158"/>
  <c r="Q52" i="158"/>
  <c r="N52" i="158"/>
  <c r="M52" i="158"/>
  <c r="T50" i="158"/>
  <c r="S50" i="158"/>
  <c r="Q50" i="158"/>
  <c r="P50" i="158"/>
  <c r="O50" i="158"/>
  <c r="N50" i="158"/>
  <c r="M50" i="158"/>
  <c r="L50" i="158"/>
  <c r="V47" i="158"/>
  <c r="T47" i="158"/>
  <c r="S47" i="158"/>
  <c r="R47" i="158"/>
  <c r="O47" i="158"/>
  <c r="N47" i="158"/>
  <c r="M47" i="158"/>
  <c r="L47" i="158"/>
  <c r="N52" i="155"/>
  <c r="M52" i="155"/>
  <c r="L52" i="155"/>
  <c r="V50" i="155"/>
  <c r="S50" i="155"/>
  <c r="N50" i="155"/>
  <c r="M50" i="155"/>
  <c r="L50" i="155"/>
  <c r="U47" i="155"/>
  <c r="T47" i="155"/>
  <c r="S47" i="155"/>
  <c r="R47" i="155"/>
  <c r="N47" i="155"/>
  <c r="M47" i="155"/>
  <c r="L47" i="155"/>
  <c r="S52" i="179"/>
  <c r="L52" i="179"/>
  <c r="S50" i="179"/>
  <c r="T47" i="179"/>
  <c r="S47" i="179"/>
  <c r="R47" i="179"/>
  <c r="N47" i="179"/>
  <c r="M47" i="179"/>
  <c r="L47" i="179"/>
  <c r="Q170" i="179"/>
  <c r="P170" i="179"/>
  <c r="O170" i="179"/>
  <c r="N170" i="179"/>
  <c r="M170" i="179"/>
  <c r="L170" i="179"/>
  <c r="Q128" i="179"/>
  <c r="P128" i="179"/>
  <c r="O128" i="179"/>
  <c r="N128" i="179"/>
  <c r="M128" i="179"/>
  <c r="L128" i="179"/>
  <c r="Q127" i="179"/>
  <c r="Q129" i="179" s="1"/>
  <c r="P127" i="179"/>
  <c r="P129" i="179" s="1"/>
  <c r="O127" i="179"/>
  <c r="O129" i="179" s="1"/>
  <c r="N127" i="179"/>
  <c r="N129" i="179" s="1"/>
  <c r="M127" i="179"/>
  <c r="M129" i="179" s="1"/>
  <c r="L127" i="179"/>
  <c r="L129" i="179" s="1"/>
  <c r="Q170" i="155"/>
  <c r="P170" i="155"/>
  <c r="O170" i="155"/>
  <c r="N170" i="155"/>
  <c r="M170" i="155"/>
  <c r="L170" i="155"/>
  <c r="Q128" i="155"/>
  <c r="P128" i="155"/>
  <c r="O128" i="155"/>
  <c r="N128" i="155"/>
  <c r="M128" i="155"/>
  <c r="L128" i="155"/>
  <c r="Q127" i="155"/>
  <c r="Q129" i="155" s="1"/>
  <c r="P127" i="155"/>
  <c r="P129" i="155" s="1"/>
  <c r="O127" i="155"/>
  <c r="O129" i="155" s="1"/>
  <c r="N127" i="155"/>
  <c r="N129" i="155" s="1"/>
  <c r="M127" i="155"/>
  <c r="M129" i="155" s="1"/>
  <c r="L127" i="155"/>
  <c r="L129" i="155" s="1"/>
  <c r="Q170" i="158"/>
  <c r="P170" i="158"/>
  <c r="O170" i="158"/>
  <c r="N170" i="158"/>
  <c r="M170" i="158"/>
  <c r="L170" i="158"/>
  <c r="Q128" i="158"/>
  <c r="P128" i="158"/>
  <c r="O128" i="158"/>
  <c r="N128" i="158"/>
  <c r="M128" i="158"/>
  <c r="L128" i="158"/>
  <c r="Q127" i="158"/>
  <c r="Q129" i="158" s="1"/>
  <c r="P127" i="158"/>
  <c r="P129" i="158" s="1"/>
  <c r="O127" i="158"/>
  <c r="O129" i="158" s="1"/>
  <c r="N127" i="158"/>
  <c r="N129" i="158" s="1"/>
  <c r="M127" i="158"/>
  <c r="M129" i="158" s="1"/>
  <c r="L127" i="158"/>
  <c r="L129" i="158" s="1"/>
  <c r="Q170" i="145"/>
  <c r="P170" i="145"/>
  <c r="O170" i="145"/>
  <c r="N170" i="145"/>
  <c r="M170" i="145"/>
  <c r="L170" i="145"/>
  <c r="Q128" i="145"/>
  <c r="P128" i="145"/>
  <c r="O128" i="145"/>
  <c r="N128" i="145"/>
  <c r="M128" i="145"/>
  <c r="L128" i="145"/>
  <c r="Q127" i="145"/>
  <c r="Q129" i="145" s="1"/>
  <c r="P127" i="145"/>
  <c r="P129" i="145" s="1"/>
  <c r="O127" i="145"/>
  <c r="O129" i="145" s="1"/>
  <c r="N127" i="145"/>
  <c r="N129" i="145" s="1"/>
  <c r="M127" i="145"/>
  <c r="M129" i="145" s="1"/>
  <c r="L127" i="145"/>
  <c r="L129" i="145" s="1"/>
  <c r="Q170" i="114"/>
  <c r="P170" i="114"/>
  <c r="O170" i="114"/>
  <c r="N170" i="114"/>
  <c r="M170" i="114"/>
  <c r="L170" i="114"/>
  <c r="Q128" i="114"/>
  <c r="P128" i="114"/>
  <c r="O128" i="114"/>
  <c r="N128" i="114"/>
  <c r="M128" i="114"/>
  <c r="L128" i="114"/>
  <c r="Q127" i="114"/>
  <c r="Q129" i="114" s="1"/>
  <c r="P127" i="114"/>
  <c r="P129" i="114" s="1"/>
  <c r="O127" i="114"/>
  <c r="O129" i="114" s="1"/>
  <c r="N127" i="114"/>
  <c r="N129" i="114" s="1"/>
  <c r="M127" i="114"/>
  <c r="M129" i="114" s="1"/>
  <c r="L127" i="114"/>
  <c r="L129" i="114" s="1"/>
  <c r="Q170" i="120"/>
  <c r="P170" i="120"/>
  <c r="O170" i="120"/>
  <c r="N170" i="120"/>
  <c r="M170" i="120"/>
  <c r="L170" i="120"/>
  <c r="Q128" i="120"/>
  <c r="P128" i="120"/>
  <c r="O128" i="120"/>
  <c r="N128" i="120"/>
  <c r="M128" i="120"/>
  <c r="L128" i="120"/>
  <c r="Q127" i="120"/>
  <c r="Q129" i="120" s="1"/>
  <c r="P127" i="120"/>
  <c r="P129" i="120" s="1"/>
  <c r="O127" i="120"/>
  <c r="O129" i="120" s="1"/>
  <c r="N127" i="120"/>
  <c r="N129" i="120" s="1"/>
  <c r="M127" i="120"/>
  <c r="M129" i="120" s="1"/>
  <c r="L127" i="120"/>
  <c r="L129" i="120" s="1"/>
  <c r="Q170" i="180"/>
  <c r="P170" i="180"/>
  <c r="O170" i="180"/>
  <c r="N170" i="180"/>
  <c r="M170" i="180"/>
  <c r="L170" i="180"/>
  <c r="Q128" i="180"/>
  <c r="P128" i="180"/>
  <c r="O128" i="180"/>
  <c r="N128" i="180"/>
  <c r="M128" i="180"/>
  <c r="L128" i="180"/>
  <c r="Q127" i="180"/>
  <c r="Q129" i="180" s="1"/>
  <c r="P127" i="180"/>
  <c r="P129" i="180" s="1"/>
  <c r="O127" i="180"/>
  <c r="O129" i="180" s="1"/>
  <c r="N127" i="180"/>
  <c r="N129" i="180" s="1"/>
  <c r="M127" i="180"/>
  <c r="M129" i="180" s="1"/>
  <c r="L127" i="180"/>
  <c r="L129" i="180" s="1"/>
  <c r="Q170" i="178"/>
  <c r="P170" i="178"/>
  <c r="O170" i="178"/>
  <c r="N170" i="178"/>
  <c r="M170" i="178"/>
  <c r="L170" i="178"/>
  <c r="Q128" i="178"/>
  <c r="P128" i="178"/>
  <c r="O128" i="178"/>
  <c r="N128" i="178"/>
  <c r="M128" i="178"/>
  <c r="L128" i="178"/>
  <c r="Q127" i="178"/>
  <c r="Q129" i="178" s="1"/>
  <c r="P127" i="178"/>
  <c r="P129" i="178" s="1"/>
  <c r="O127" i="178"/>
  <c r="O129" i="178" s="1"/>
  <c r="N127" i="178"/>
  <c r="N129" i="178" s="1"/>
  <c r="M127" i="178"/>
  <c r="M129" i="178" s="1"/>
  <c r="L127" i="178"/>
  <c r="L129" i="178" s="1"/>
  <c r="Q170" i="177"/>
  <c r="P170" i="177"/>
  <c r="O170" i="177"/>
  <c r="N170" i="177"/>
  <c r="M170" i="177"/>
  <c r="L170" i="177"/>
  <c r="Q128" i="177"/>
  <c r="P128" i="177"/>
  <c r="O128" i="177"/>
  <c r="N128" i="177"/>
  <c r="M128" i="177"/>
  <c r="L128" i="177"/>
  <c r="Q127" i="177"/>
  <c r="Q129" i="177" s="1"/>
  <c r="P127" i="177"/>
  <c r="P129" i="177" s="1"/>
  <c r="O127" i="177"/>
  <c r="O129" i="177" s="1"/>
  <c r="N127" i="177"/>
  <c r="N129" i="177" s="1"/>
  <c r="M127" i="177"/>
  <c r="M129" i="177" s="1"/>
  <c r="L127" i="177"/>
  <c r="L129" i="177" s="1"/>
  <c r="Q170" i="142"/>
  <c r="P170" i="142"/>
  <c r="O170" i="142"/>
  <c r="N170" i="142"/>
  <c r="M170" i="142"/>
  <c r="L170" i="142"/>
  <c r="Q128" i="142"/>
  <c r="P128" i="142"/>
  <c r="O128" i="142"/>
  <c r="N128" i="142"/>
  <c r="M128" i="142"/>
  <c r="L128" i="142"/>
  <c r="Q127" i="142"/>
  <c r="Q129" i="142" s="1"/>
  <c r="P127" i="142"/>
  <c r="P129" i="142" s="1"/>
  <c r="O127" i="142"/>
  <c r="O129" i="142" s="1"/>
  <c r="N127" i="142"/>
  <c r="N129" i="142" s="1"/>
  <c r="M127" i="142"/>
  <c r="M129" i="142" s="1"/>
  <c r="L127" i="142"/>
  <c r="L129" i="142" s="1"/>
  <c r="Q170" i="117"/>
  <c r="P170" i="117"/>
  <c r="O170" i="117"/>
  <c r="N170" i="117"/>
  <c r="M170" i="117"/>
  <c r="L170" i="117"/>
  <c r="Q128" i="117"/>
  <c r="P128" i="117"/>
  <c r="O128" i="117"/>
  <c r="N128" i="117"/>
  <c r="M128" i="117"/>
  <c r="L128" i="117"/>
  <c r="Q127" i="117"/>
  <c r="Q129" i="117" s="1"/>
  <c r="P127" i="117"/>
  <c r="P129" i="117" s="1"/>
  <c r="O127" i="117"/>
  <c r="O129" i="117" s="1"/>
  <c r="N127" i="117"/>
  <c r="N129" i="117" s="1"/>
  <c r="M127" i="117"/>
  <c r="M129" i="117" s="1"/>
  <c r="L127" i="117"/>
  <c r="L129" i="117" s="1"/>
  <c r="Q170" i="111"/>
  <c r="P170" i="111"/>
  <c r="O170" i="111"/>
  <c r="N170" i="111"/>
  <c r="M170" i="111"/>
  <c r="L170" i="111"/>
  <c r="Q128" i="111"/>
  <c r="P128" i="111"/>
  <c r="O128" i="111"/>
  <c r="N128" i="111"/>
  <c r="M128" i="111"/>
  <c r="L128" i="111"/>
  <c r="Q127" i="111"/>
  <c r="Q129" i="111" s="1"/>
  <c r="P127" i="111"/>
  <c r="P129" i="111" s="1"/>
  <c r="O127" i="111"/>
  <c r="O129" i="111" s="1"/>
  <c r="N127" i="111"/>
  <c r="N129" i="111" s="1"/>
  <c r="M127" i="111"/>
  <c r="M129" i="111" s="1"/>
  <c r="L127" i="111"/>
  <c r="L129" i="111" s="1"/>
  <c r="Q170" i="105"/>
  <c r="P170" i="105"/>
  <c r="O170" i="105"/>
  <c r="N170" i="105"/>
  <c r="M170" i="105"/>
  <c r="L170" i="105"/>
  <c r="Q128" i="105"/>
  <c r="P128" i="105"/>
  <c r="O128" i="105"/>
  <c r="N128" i="105"/>
  <c r="M128" i="105"/>
  <c r="L128" i="105"/>
  <c r="Q127" i="105"/>
  <c r="Q129" i="105" s="1"/>
  <c r="P127" i="105"/>
  <c r="P129" i="105" s="1"/>
  <c r="O127" i="105"/>
  <c r="O129" i="105" s="1"/>
  <c r="N127" i="105"/>
  <c r="N129" i="105" s="1"/>
  <c r="M127" i="105"/>
  <c r="M129" i="105" s="1"/>
  <c r="L127" i="105"/>
  <c r="L129" i="105" s="1"/>
  <c r="Q170" i="102"/>
  <c r="P170" i="102"/>
  <c r="O170" i="102"/>
  <c r="N170" i="102"/>
  <c r="M170" i="102"/>
  <c r="L170" i="102"/>
  <c r="Q128" i="102"/>
  <c r="P128" i="102"/>
  <c r="O128" i="102"/>
  <c r="N128" i="102"/>
  <c r="M128" i="102"/>
  <c r="L128" i="102"/>
  <c r="Q127" i="102"/>
  <c r="Q129" i="102" s="1"/>
  <c r="P127" i="102"/>
  <c r="P129" i="102" s="1"/>
  <c r="O127" i="102"/>
  <c r="O129" i="102" s="1"/>
  <c r="N127" i="102"/>
  <c r="N129" i="102" s="1"/>
  <c r="M127" i="102"/>
  <c r="M129" i="102" s="1"/>
  <c r="L127" i="102"/>
  <c r="L129" i="102" s="1"/>
  <c r="Q170" i="108"/>
  <c r="P170" i="108"/>
  <c r="O170" i="108"/>
  <c r="N170" i="108"/>
  <c r="M170" i="108"/>
  <c r="L170" i="108"/>
  <c r="Q128" i="108"/>
  <c r="P128" i="108"/>
  <c r="O128" i="108"/>
  <c r="N128" i="108"/>
  <c r="M128" i="108"/>
  <c r="L128" i="108"/>
  <c r="Q127" i="108"/>
  <c r="Q129" i="108" s="1"/>
  <c r="P127" i="108"/>
  <c r="P129" i="108" s="1"/>
  <c r="O127" i="108"/>
  <c r="O129" i="108" s="1"/>
  <c r="N127" i="108"/>
  <c r="N129" i="108" s="1"/>
  <c r="M127" i="108"/>
  <c r="M129" i="108" s="1"/>
  <c r="L127" i="108"/>
  <c r="L129" i="108" s="1"/>
  <c r="Q170" i="99"/>
  <c r="P170" i="99"/>
  <c r="O170" i="99"/>
  <c r="N170" i="99"/>
  <c r="M170" i="99"/>
  <c r="L170" i="99"/>
  <c r="Q128" i="99"/>
  <c r="P128" i="99"/>
  <c r="O128" i="99"/>
  <c r="N128" i="99"/>
  <c r="M128" i="99"/>
  <c r="L128" i="99"/>
  <c r="Q127" i="99"/>
  <c r="Q129" i="99" s="1"/>
  <c r="P127" i="99"/>
  <c r="P129" i="99" s="1"/>
  <c r="O127" i="99"/>
  <c r="O129" i="99" s="1"/>
  <c r="N127" i="99"/>
  <c r="N129" i="99" s="1"/>
  <c r="M127" i="99"/>
  <c r="M129" i="99" s="1"/>
  <c r="L127" i="99"/>
  <c r="L129" i="99" s="1"/>
  <c r="Q170" i="96"/>
  <c r="P170" i="96"/>
  <c r="O170" i="96"/>
  <c r="N170" i="96"/>
  <c r="M170" i="96"/>
  <c r="L170" i="96"/>
  <c r="Q128" i="96"/>
  <c r="P128" i="96"/>
  <c r="O128" i="96"/>
  <c r="N128" i="96"/>
  <c r="M128" i="96"/>
  <c r="L128" i="96"/>
  <c r="Q127" i="96"/>
  <c r="Q129" i="96" s="1"/>
  <c r="P127" i="96"/>
  <c r="P129" i="96" s="1"/>
  <c r="O127" i="96"/>
  <c r="O129" i="96" s="1"/>
  <c r="N127" i="96"/>
  <c r="N129" i="96" s="1"/>
  <c r="M127" i="96"/>
  <c r="M129" i="96" s="1"/>
  <c r="L127" i="96"/>
  <c r="L129" i="96" s="1"/>
  <c r="Q170" i="93"/>
  <c r="P170" i="93"/>
  <c r="O170" i="93"/>
  <c r="N170" i="93"/>
  <c r="M170" i="93"/>
  <c r="L170" i="93"/>
  <c r="Q128" i="93"/>
  <c r="P128" i="93"/>
  <c r="O128" i="93"/>
  <c r="N128" i="93"/>
  <c r="M128" i="93"/>
  <c r="L128" i="93"/>
  <c r="Q127" i="93"/>
  <c r="Q129" i="93" s="1"/>
  <c r="P127" i="93"/>
  <c r="P129" i="93" s="1"/>
  <c r="O127" i="93"/>
  <c r="O129" i="93" s="1"/>
  <c r="N127" i="93"/>
  <c r="N129" i="93" s="1"/>
  <c r="M127" i="93"/>
  <c r="M129" i="93" s="1"/>
  <c r="L127" i="93"/>
  <c r="L129" i="93" s="1"/>
  <c r="Q170" i="90"/>
  <c r="P170" i="90"/>
  <c r="O170" i="90"/>
  <c r="N170" i="90"/>
  <c r="M170" i="90"/>
  <c r="L170" i="90"/>
  <c r="Q128" i="90"/>
  <c r="P128" i="90"/>
  <c r="O128" i="90"/>
  <c r="N128" i="90"/>
  <c r="M128" i="90"/>
  <c r="L128" i="90"/>
  <c r="Q127" i="90"/>
  <c r="Q129" i="90" s="1"/>
  <c r="P127" i="90"/>
  <c r="P129" i="90" s="1"/>
  <c r="O127" i="90"/>
  <c r="O129" i="90" s="1"/>
  <c r="N127" i="90"/>
  <c r="N129" i="90" s="1"/>
  <c r="M127" i="90"/>
  <c r="M129" i="90" s="1"/>
  <c r="L127" i="90"/>
  <c r="L129" i="90" s="1"/>
  <c r="Q170" i="87"/>
  <c r="P170" i="87"/>
  <c r="O170" i="87"/>
  <c r="N170" i="87"/>
  <c r="M170" i="87"/>
  <c r="L170" i="87"/>
  <c r="Q128" i="87"/>
  <c r="P128" i="87"/>
  <c r="O128" i="87"/>
  <c r="N128" i="87"/>
  <c r="M128" i="87"/>
  <c r="L128" i="87"/>
  <c r="Q127" i="87"/>
  <c r="Q129" i="87" s="1"/>
  <c r="P127" i="87"/>
  <c r="P129" i="87" s="1"/>
  <c r="O127" i="87"/>
  <c r="O129" i="87" s="1"/>
  <c r="N127" i="87"/>
  <c r="N129" i="87" s="1"/>
  <c r="M127" i="87"/>
  <c r="M129" i="87" s="1"/>
  <c r="L127" i="87"/>
  <c r="L129" i="87" s="1"/>
  <c r="V52" i="86"/>
  <c r="T52" i="86"/>
  <c r="S52" i="86"/>
  <c r="R52" i="86"/>
  <c r="V50" i="86"/>
  <c r="T50" i="86"/>
  <c r="S50" i="86"/>
  <c r="R50" i="86"/>
  <c r="W47" i="86"/>
  <c r="V47" i="86"/>
  <c r="U47" i="86"/>
  <c r="T47" i="86"/>
  <c r="S47" i="86"/>
  <c r="R47" i="86"/>
  <c r="J95" i="87"/>
  <c r="I95" i="87"/>
  <c r="H95" i="87"/>
  <c r="J93" i="87"/>
  <c r="I93" i="87"/>
  <c r="H93" i="87"/>
  <c r="J90" i="87"/>
  <c r="I90" i="87"/>
  <c r="H90" i="87"/>
  <c r="J52" i="87"/>
  <c r="J138" i="87" s="1"/>
  <c r="I52" i="87"/>
  <c r="H52" i="87"/>
  <c r="J50" i="87"/>
  <c r="I50" i="87"/>
  <c r="H50" i="87"/>
  <c r="J47" i="87"/>
  <c r="J133" i="87" s="1"/>
  <c r="I47" i="87"/>
  <c r="H47" i="87"/>
  <c r="J95" i="90"/>
  <c r="I95" i="90"/>
  <c r="H95" i="90"/>
  <c r="J93" i="90"/>
  <c r="I93" i="90"/>
  <c r="H93" i="90"/>
  <c r="J90" i="90"/>
  <c r="I90" i="90"/>
  <c r="H90" i="90"/>
  <c r="J52" i="90"/>
  <c r="J138" i="90" s="1"/>
  <c r="I52" i="90"/>
  <c r="H52" i="90"/>
  <c r="J50" i="90"/>
  <c r="I50" i="90"/>
  <c r="I136" i="90" s="1"/>
  <c r="H50" i="90"/>
  <c r="J47" i="90"/>
  <c r="I47" i="90"/>
  <c r="H47" i="90"/>
  <c r="J95" i="93"/>
  <c r="I95" i="93"/>
  <c r="H95" i="93"/>
  <c r="J93" i="93"/>
  <c r="I93" i="93"/>
  <c r="H93" i="93"/>
  <c r="J90" i="93"/>
  <c r="I90" i="93"/>
  <c r="H90" i="93"/>
  <c r="J52" i="93"/>
  <c r="I52" i="93"/>
  <c r="H52" i="93"/>
  <c r="H138" i="93" s="1"/>
  <c r="J50" i="93"/>
  <c r="I50" i="93"/>
  <c r="H50" i="93"/>
  <c r="J47" i="93"/>
  <c r="I47" i="93"/>
  <c r="H47" i="93"/>
  <c r="J95" i="96"/>
  <c r="I95" i="96"/>
  <c r="I138" i="96" s="1"/>
  <c r="H95" i="96"/>
  <c r="J93" i="96"/>
  <c r="I93" i="96"/>
  <c r="H93" i="96"/>
  <c r="J90" i="96"/>
  <c r="I90" i="96"/>
  <c r="H90" i="96"/>
  <c r="J52" i="96"/>
  <c r="I52" i="96"/>
  <c r="H52" i="96"/>
  <c r="J50" i="96"/>
  <c r="I50" i="96"/>
  <c r="H50" i="96"/>
  <c r="J47" i="96"/>
  <c r="I47" i="96"/>
  <c r="H47" i="96"/>
  <c r="H133" i="96" s="1"/>
  <c r="J95" i="99"/>
  <c r="I95" i="99"/>
  <c r="H95" i="99"/>
  <c r="J93" i="99"/>
  <c r="I93" i="99"/>
  <c r="H93" i="99"/>
  <c r="J90" i="99"/>
  <c r="I90" i="99"/>
  <c r="H90" i="99"/>
  <c r="J52" i="99"/>
  <c r="I52" i="99"/>
  <c r="H52" i="99"/>
  <c r="J50" i="99"/>
  <c r="I50" i="99"/>
  <c r="H50" i="99"/>
  <c r="H136" i="99" s="1"/>
  <c r="J47" i="99"/>
  <c r="J133" i="99" s="1"/>
  <c r="I47" i="99"/>
  <c r="H47" i="99"/>
  <c r="J95" i="108"/>
  <c r="I95" i="108"/>
  <c r="H95" i="108"/>
  <c r="J93" i="108"/>
  <c r="I93" i="108"/>
  <c r="H93" i="108"/>
  <c r="J90" i="108"/>
  <c r="I90" i="108"/>
  <c r="H90" i="108"/>
  <c r="J52" i="108"/>
  <c r="I52" i="108"/>
  <c r="H52" i="108"/>
  <c r="J50" i="108"/>
  <c r="J136" i="108" s="1"/>
  <c r="I50" i="108"/>
  <c r="I136" i="108" s="1"/>
  <c r="H50" i="108"/>
  <c r="J47" i="108"/>
  <c r="I47" i="108"/>
  <c r="H47" i="108"/>
  <c r="H133" i="108" s="1"/>
  <c r="J95" i="102"/>
  <c r="I95" i="102"/>
  <c r="H95" i="102"/>
  <c r="J93" i="102"/>
  <c r="I93" i="102"/>
  <c r="H93" i="102"/>
  <c r="J90" i="102"/>
  <c r="I90" i="102"/>
  <c r="H90" i="102"/>
  <c r="J52" i="102"/>
  <c r="I52" i="102"/>
  <c r="H52" i="102"/>
  <c r="J50" i="102"/>
  <c r="I50" i="102"/>
  <c r="H50" i="102"/>
  <c r="J47" i="102"/>
  <c r="J133" i="102" s="1"/>
  <c r="I47" i="102"/>
  <c r="H47" i="102"/>
  <c r="J95" i="105"/>
  <c r="I95" i="105"/>
  <c r="H95" i="105"/>
  <c r="J93" i="105"/>
  <c r="I93" i="105"/>
  <c r="H93" i="105"/>
  <c r="J90" i="105"/>
  <c r="I90" i="105"/>
  <c r="H90" i="105"/>
  <c r="J52" i="105"/>
  <c r="I52" i="105"/>
  <c r="H52" i="105"/>
  <c r="J50" i="105"/>
  <c r="J136" i="105" s="1"/>
  <c r="I50" i="105"/>
  <c r="I136" i="105" s="1"/>
  <c r="H50" i="105"/>
  <c r="J47" i="105"/>
  <c r="I47" i="105"/>
  <c r="H47" i="105"/>
  <c r="H133" i="105" s="1"/>
  <c r="J95" i="111"/>
  <c r="I95" i="111"/>
  <c r="H95" i="111"/>
  <c r="J93" i="111"/>
  <c r="I93" i="111"/>
  <c r="H93" i="111"/>
  <c r="J90" i="111"/>
  <c r="I90" i="111"/>
  <c r="H90" i="111"/>
  <c r="J52" i="111"/>
  <c r="I52" i="111"/>
  <c r="H52" i="111"/>
  <c r="J50" i="111"/>
  <c r="I50" i="111"/>
  <c r="H50" i="111"/>
  <c r="H136" i="111" s="1"/>
  <c r="J47" i="111"/>
  <c r="J133" i="111" s="1"/>
  <c r="I47" i="111"/>
  <c r="H47" i="111"/>
  <c r="J95" i="117"/>
  <c r="I95" i="117"/>
  <c r="H95" i="117"/>
  <c r="J93" i="117"/>
  <c r="I93" i="117"/>
  <c r="H93" i="117"/>
  <c r="J90" i="117"/>
  <c r="I90" i="117"/>
  <c r="H90" i="117"/>
  <c r="J52" i="117"/>
  <c r="J138" i="117" s="1"/>
  <c r="I52" i="117"/>
  <c r="H52" i="117"/>
  <c r="J50" i="117"/>
  <c r="I50" i="117"/>
  <c r="H50" i="117"/>
  <c r="J47" i="117"/>
  <c r="I47" i="117"/>
  <c r="H47" i="117"/>
  <c r="J95" i="142"/>
  <c r="I95" i="142"/>
  <c r="H95" i="142"/>
  <c r="J93" i="142"/>
  <c r="I93" i="142"/>
  <c r="H93" i="142"/>
  <c r="J90" i="142"/>
  <c r="I90" i="142"/>
  <c r="H90" i="142"/>
  <c r="J52" i="142"/>
  <c r="I52" i="142"/>
  <c r="I138" i="142" s="1"/>
  <c r="H52" i="142"/>
  <c r="J50" i="142"/>
  <c r="I50" i="142"/>
  <c r="H50" i="142"/>
  <c r="J47" i="142"/>
  <c r="I47" i="142"/>
  <c r="H47" i="142"/>
  <c r="J95" i="177"/>
  <c r="I95" i="177"/>
  <c r="H95" i="177"/>
  <c r="J93" i="177"/>
  <c r="I93" i="177"/>
  <c r="H93" i="177"/>
  <c r="H136" i="177" s="1"/>
  <c r="J90" i="177"/>
  <c r="I90" i="177"/>
  <c r="H90" i="177"/>
  <c r="J52" i="177"/>
  <c r="J138" i="177" s="1"/>
  <c r="I52" i="177"/>
  <c r="H52" i="177"/>
  <c r="J50" i="177"/>
  <c r="I50" i="177"/>
  <c r="H50" i="177"/>
  <c r="J47" i="177"/>
  <c r="I47" i="177"/>
  <c r="H47" i="177"/>
  <c r="J95" i="178"/>
  <c r="I95" i="178"/>
  <c r="H95" i="178"/>
  <c r="J93" i="178"/>
  <c r="J136" i="178" s="1"/>
  <c r="I93" i="178"/>
  <c r="H93" i="178"/>
  <c r="J90" i="178"/>
  <c r="I90" i="178"/>
  <c r="H90" i="178"/>
  <c r="J52" i="178"/>
  <c r="I52" i="178"/>
  <c r="I138" i="178" s="1"/>
  <c r="H52" i="178"/>
  <c r="J50" i="178"/>
  <c r="I50" i="178"/>
  <c r="H50" i="178"/>
  <c r="J47" i="178"/>
  <c r="I47" i="178"/>
  <c r="H47" i="178"/>
  <c r="J95" i="180"/>
  <c r="I95" i="180"/>
  <c r="H95" i="180"/>
  <c r="J93" i="180"/>
  <c r="I93" i="180"/>
  <c r="H93" i="180"/>
  <c r="H136" i="180" s="1"/>
  <c r="J90" i="180"/>
  <c r="I90" i="180"/>
  <c r="H90" i="180"/>
  <c r="J52" i="180"/>
  <c r="J138" i="180" s="1"/>
  <c r="I52" i="180"/>
  <c r="H52" i="180"/>
  <c r="J50" i="180"/>
  <c r="I50" i="180"/>
  <c r="I136" i="180" s="1"/>
  <c r="H50" i="180"/>
  <c r="J47" i="180"/>
  <c r="I47" i="180"/>
  <c r="H47" i="180"/>
  <c r="J95" i="120"/>
  <c r="I95" i="120"/>
  <c r="H95" i="120"/>
  <c r="J93" i="120"/>
  <c r="I93" i="120"/>
  <c r="H93" i="120"/>
  <c r="J90" i="120"/>
  <c r="I90" i="120"/>
  <c r="H90" i="120"/>
  <c r="J52" i="120"/>
  <c r="I52" i="120"/>
  <c r="I138" i="120" s="1"/>
  <c r="H52" i="120"/>
  <c r="J50" i="120"/>
  <c r="I50" i="120"/>
  <c r="H50" i="120"/>
  <c r="J47" i="120"/>
  <c r="J133" i="120" s="1"/>
  <c r="I47" i="120"/>
  <c r="H47" i="120"/>
  <c r="J95" i="114"/>
  <c r="I95" i="114"/>
  <c r="H95" i="114"/>
  <c r="J93" i="114"/>
  <c r="I93" i="114"/>
  <c r="H93" i="114"/>
  <c r="J90" i="114"/>
  <c r="I90" i="114"/>
  <c r="H90" i="114"/>
  <c r="J52" i="114"/>
  <c r="I52" i="114"/>
  <c r="H52" i="114"/>
  <c r="J50" i="114"/>
  <c r="J136" i="114" s="1"/>
  <c r="I50" i="114"/>
  <c r="I136" i="114" s="1"/>
  <c r="H50" i="114"/>
  <c r="J47" i="114"/>
  <c r="I47" i="114"/>
  <c r="H47" i="114"/>
  <c r="J95" i="145"/>
  <c r="I95" i="145"/>
  <c r="H95" i="145"/>
  <c r="J93" i="145"/>
  <c r="I93" i="145"/>
  <c r="H93" i="145"/>
  <c r="J90" i="145"/>
  <c r="I90" i="145"/>
  <c r="H90" i="145"/>
  <c r="J52" i="145"/>
  <c r="I52" i="145"/>
  <c r="I138" i="145" s="1"/>
  <c r="H52" i="145"/>
  <c r="J50" i="145"/>
  <c r="I50" i="145"/>
  <c r="H50" i="145"/>
  <c r="J47" i="145"/>
  <c r="J133" i="145" s="1"/>
  <c r="I47" i="145"/>
  <c r="H47" i="145"/>
  <c r="J95" i="158"/>
  <c r="I95" i="158"/>
  <c r="H95" i="158"/>
  <c r="J93" i="158"/>
  <c r="I93" i="158"/>
  <c r="H93" i="158"/>
  <c r="J90" i="158"/>
  <c r="I90" i="158"/>
  <c r="H90" i="158"/>
  <c r="J52" i="158"/>
  <c r="I52" i="158"/>
  <c r="H52" i="158"/>
  <c r="J50" i="158"/>
  <c r="I50" i="158"/>
  <c r="H50" i="158"/>
  <c r="J47" i="158"/>
  <c r="I47" i="158"/>
  <c r="H47" i="158"/>
  <c r="J95" i="155"/>
  <c r="I95" i="155"/>
  <c r="H95" i="155"/>
  <c r="J93" i="155"/>
  <c r="I93" i="155"/>
  <c r="I136" i="155" s="1"/>
  <c r="H93" i="155"/>
  <c r="J90" i="155"/>
  <c r="I90" i="155"/>
  <c r="H90" i="155"/>
  <c r="J52" i="155"/>
  <c r="I52" i="155"/>
  <c r="I138" i="155" s="1"/>
  <c r="H52" i="155"/>
  <c r="J50" i="155"/>
  <c r="I50" i="155"/>
  <c r="H50" i="155"/>
  <c r="H136" i="155" s="1"/>
  <c r="J47" i="155"/>
  <c r="I47" i="155"/>
  <c r="H47" i="155"/>
  <c r="J95" i="179"/>
  <c r="I95" i="179"/>
  <c r="H95" i="179"/>
  <c r="J93" i="179"/>
  <c r="I93" i="179"/>
  <c r="H93" i="179"/>
  <c r="J90" i="179"/>
  <c r="I90" i="179"/>
  <c r="H90" i="179"/>
  <c r="J52" i="179"/>
  <c r="I52" i="179"/>
  <c r="H52" i="179"/>
  <c r="J50" i="179"/>
  <c r="I50" i="179"/>
  <c r="H50" i="179"/>
  <c r="J47" i="179"/>
  <c r="I47" i="179"/>
  <c r="H47" i="179"/>
  <c r="J95" i="127"/>
  <c r="I95" i="127"/>
  <c r="H95" i="127"/>
  <c r="J93" i="127"/>
  <c r="I93" i="127"/>
  <c r="H93" i="127"/>
  <c r="J90" i="127"/>
  <c r="I90" i="127"/>
  <c r="H90" i="127"/>
  <c r="J52" i="127"/>
  <c r="I52" i="127"/>
  <c r="H52" i="127"/>
  <c r="J50" i="127"/>
  <c r="I50" i="127"/>
  <c r="H50" i="127"/>
  <c r="J47" i="127"/>
  <c r="I47" i="127"/>
  <c r="H47" i="127"/>
  <c r="J136" i="179"/>
  <c r="J136" i="158"/>
  <c r="H133" i="114"/>
  <c r="I138" i="180"/>
  <c r="J136" i="180"/>
  <c r="J133" i="178"/>
  <c r="J138" i="178"/>
  <c r="I136" i="178"/>
  <c r="H136" i="178"/>
  <c r="J136" i="177"/>
  <c r="I136" i="177"/>
  <c r="J133" i="177"/>
  <c r="I133" i="177"/>
  <c r="H133" i="177"/>
  <c r="J138" i="142"/>
  <c r="I136" i="142"/>
  <c r="J133" i="142"/>
  <c r="H133" i="142"/>
  <c r="H138" i="117"/>
  <c r="J136" i="117"/>
  <c r="J133" i="117"/>
  <c r="J138" i="111"/>
  <c r="I138" i="111"/>
  <c r="H138" i="111"/>
  <c r="I136" i="111"/>
  <c r="J138" i="105"/>
  <c r="H138" i="105"/>
  <c r="J133" i="105"/>
  <c r="J138" i="102"/>
  <c r="I138" i="102"/>
  <c r="J136" i="102"/>
  <c r="I136" i="102"/>
  <c r="H133" i="102"/>
  <c r="J138" i="108"/>
  <c r="H138" i="108"/>
  <c r="J133" i="108"/>
  <c r="J138" i="99"/>
  <c r="I138" i="99"/>
  <c r="H138" i="99"/>
  <c r="I136" i="99"/>
  <c r="J138" i="96"/>
  <c r="H138" i="96"/>
  <c r="J136" i="96"/>
  <c r="J133" i="96"/>
  <c r="I133" i="96"/>
  <c r="J138" i="93"/>
  <c r="I138" i="93"/>
  <c r="I136" i="93"/>
  <c r="H136" i="93"/>
  <c r="J133" i="93"/>
  <c r="H133" i="93"/>
  <c r="I138" i="90"/>
  <c r="H138" i="90"/>
  <c r="J136" i="90"/>
  <c r="H136" i="90"/>
  <c r="J133" i="90"/>
  <c r="I133" i="90"/>
  <c r="I138" i="87"/>
  <c r="H138" i="87"/>
  <c r="I136" i="87"/>
  <c r="H136" i="87"/>
  <c r="H133" i="87"/>
  <c r="Q128" i="86"/>
  <c r="P128" i="86"/>
  <c r="O128" i="86"/>
  <c r="N128" i="86"/>
  <c r="M128" i="86"/>
  <c r="L128" i="86"/>
  <c r="Q127" i="86"/>
  <c r="Q129" i="86" s="1"/>
  <c r="P127" i="86"/>
  <c r="P129" i="86" s="1"/>
  <c r="O127" i="86"/>
  <c r="O129" i="86" s="1"/>
  <c r="N127" i="86"/>
  <c r="N129" i="86" s="1"/>
  <c r="M127" i="86"/>
  <c r="M129" i="86" s="1"/>
  <c r="L127" i="86"/>
  <c r="L129" i="86" s="1"/>
  <c r="J138" i="158" l="1"/>
  <c r="H136" i="179"/>
  <c r="I138" i="179"/>
  <c r="J136" i="155"/>
  <c r="I138" i="158"/>
  <c r="I133" i="145"/>
  <c r="J136" i="145"/>
  <c r="I133" i="120"/>
  <c r="J136" i="120"/>
  <c r="J138" i="120"/>
  <c r="H138" i="180"/>
  <c r="I133" i="178"/>
  <c r="H133" i="178"/>
  <c r="I138" i="177"/>
  <c r="I133" i="142"/>
  <c r="J136" i="142"/>
  <c r="H136" i="117"/>
  <c r="J136" i="111"/>
  <c r="H136" i="105"/>
  <c r="I138" i="105"/>
  <c r="I133" i="102"/>
  <c r="I138" i="108"/>
  <c r="I133" i="99"/>
  <c r="J136" i="99"/>
  <c r="I133" i="93"/>
  <c r="J136" i="93"/>
  <c r="J136" i="87"/>
  <c r="I133" i="180"/>
  <c r="H136" i="142"/>
  <c r="I133" i="117"/>
  <c r="J138" i="179"/>
  <c r="H138" i="155"/>
  <c r="H138" i="142"/>
  <c r="H136" i="96"/>
  <c r="J133" i="155"/>
  <c r="H133" i="158"/>
  <c r="H138" i="178"/>
  <c r="I136" i="179"/>
  <c r="J133" i="114"/>
  <c r="I136" i="120"/>
  <c r="H133" i="127"/>
  <c r="J138" i="127"/>
  <c r="H138" i="179"/>
  <c r="H133" i="155"/>
  <c r="J133" i="158"/>
  <c r="H138" i="158"/>
  <c r="H133" i="145"/>
  <c r="I136" i="145"/>
  <c r="H138" i="114"/>
  <c r="J133" i="180"/>
  <c r="J133" i="127"/>
  <c r="H138" i="127"/>
  <c r="H133" i="179"/>
  <c r="H136" i="158"/>
  <c r="H136" i="114"/>
  <c r="J138" i="155"/>
  <c r="J136" i="127"/>
  <c r="H136" i="145"/>
  <c r="H138" i="145"/>
  <c r="I138" i="114"/>
  <c r="J138" i="114"/>
  <c r="H133" i="180"/>
  <c r="H133" i="111"/>
  <c r="I136" i="96"/>
  <c r="H133" i="90"/>
  <c r="H136" i="127"/>
  <c r="I138" i="127"/>
  <c r="I133" i="158"/>
  <c r="J138" i="145"/>
  <c r="H138" i="177"/>
  <c r="I136" i="117"/>
  <c r="I138" i="117"/>
  <c r="I133" i="111"/>
  <c r="I133" i="105"/>
  <c r="H136" i="108"/>
  <c r="I133" i="87"/>
  <c r="I133" i="127"/>
  <c r="I136" i="127"/>
  <c r="I133" i="179"/>
  <c r="I133" i="155"/>
  <c r="I136" i="158"/>
  <c r="I133" i="114"/>
  <c r="H136" i="120"/>
  <c r="H138" i="120"/>
  <c r="H133" i="99"/>
  <c r="I133" i="108"/>
  <c r="J133" i="179"/>
  <c r="S52" i="87"/>
  <c r="L50" i="87"/>
  <c r="L52" i="87"/>
  <c r="L47" i="90"/>
  <c r="T47" i="90"/>
  <c r="R50" i="90"/>
  <c r="N50" i="90"/>
  <c r="N52" i="90"/>
  <c r="L50" i="93"/>
  <c r="T50" i="96"/>
  <c r="M52" i="96"/>
  <c r="N47" i="99"/>
  <c r="M52" i="99"/>
  <c r="N52" i="108"/>
  <c r="R52" i="108"/>
  <c r="R50" i="108"/>
  <c r="S50" i="108"/>
  <c r="M52" i="108"/>
  <c r="P47" i="108"/>
  <c r="T52" i="102"/>
  <c r="M50" i="102"/>
  <c r="M52" i="102"/>
  <c r="U50" i="105"/>
  <c r="P52" i="105"/>
  <c r="V50" i="105"/>
  <c r="P50" i="105"/>
  <c r="L52" i="105"/>
  <c r="O50" i="111"/>
  <c r="O52" i="111"/>
  <c r="R52" i="111"/>
  <c r="L50" i="111"/>
  <c r="N52" i="145"/>
  <c r="L52" i="158"/>
  <c r="P50" i="179"/>
  <c r="Q52" i="179"/>
  <c r="L50" i="179"/>
  <c r="N52" i="179"/>
  <c r="S52" i="155"/>
  <c r="V52" i="155"/>
  <c r="W50" i="155"/>
  <c r="R52" i="155"/>
  <c r="U50" i="155"/>
  <c r="W52" i="155"/>
  <c r="W52" i="179"/>
  <c r="V50" i="179"/>
  <c r="T50" i="179"/>
  <c r="U50" i="179"/>
  <c r="V52" i="179"/>
  <c r="R50" i="179"/>
  <c r="T52" i="179"/>
  <c r="R50" i="155"/>
  <c r="T50" i="155"/>
  <c r="T52" i="155"/>
  <c r="R50" i="158"/>
  <c r="W52" i="145"/>
  <c r="W50" i="145"/>
  <c r="T50" i="145"/>
  <c r="T52" i="145"/>
  <c r="U52" i="93"/>
  <c r="V52" i="93"/>
  <c r="T50" i="93"/>
  <c r="T52" i="93"/>
  <c r="H133" i="120"/>
  <c r="H133" i="117"/>
  <c r="H136" i="102"/>
  <c r="H138" i="102"/>
  <c r="Z109" i="126"/>
  <c r="AA109" i="126" l="1"/>
  <c r="AB107" i="126"/>
  <c r="AD108" i="126"/>
  <c r="E2" i="212"/>
  <c r="E2" i="127"/>
  <c r="Z107" i="126"/>
  <c r="AC107" i="126"/>
  <c r="AD109" i="126"/>
  <c r="AC108" i="126"/>
  <c r="AA106" i="126"/>
  <c r="Z106" i="126"/>
  <c r="AA108" i="126"/>
  <c r="Z108" i="126"/>
  <c r="AC109" i="126"/>
  <c r="AD107" i="126"/>
  <c r="W52" i="86"/>
  <c r="U50" i="86"/>
  <c r="W50" i="86"/>
  <c r="U52" i="86"/>
  <c r="AB106" i="126"/>
  <c r="AD106" i="126"/>
  <c r="AC106" i="126"/>
  <c r="AA107" i="126" l="1"/>
  <c r="V7" i="127"/>
  <c r="Q4" i="127"/>
  <c r="S7" i="127"/>
  <c r="V4" i="127"/>
  <c r="T4" i="127"/>
  <c r="N7" i="127"/>
  <c r="T9" i="127"/>
  <c r="W4" i="127"/>
  <c r="N4" i="127"/>
  <c r="L4" i="127"/>
  <c r="R9" i="127"/>
  <c r="R4" i="127"/>
  <c r="L9" i="127"/>
  <c r="O4" i="127"/>
  <c r="Q9" i="127"/>
  <c r="V9" i="127"/>
  <c r="W7" i="127"/>
  <c r="T7" i="127"/>
  <c r="W9" i="127"/>
  <c r="Q7" i="127"/>
  <c r="U7" i="127"/>
  <c r="U9" i="127"/>
  <c r="L7" i="127"/>
  <c r="O7" i="127"/>
  <c r="U4" i="127"/>
  <c r="M9" i="127"/>
  <c r="P4" i="127"/>
  <c r="S4" i="127"/>
  <c r="M4" i="127"/>
  <c r="P9" i="127"/>
  <c r="N9" i="127"/>
  <c r="M7" i="127"/>
  <c r="S9" i="127"/>
  <c r="R7" i="127"/>
  <c r="P7" i="127"/>
  <c r="O9" i="127"/>
  <c r="H9" i="212"/>
  <c r="O33" i="212"/>
  <c r="W25" i="212"/>
  <c r="S19" i="212"/>
  <c r="O13" i="212"/>
  <c r="W7" i="212"/>
  <c r="J26" i="212"/>
  <c r="R34" i="212"/>
  <c r="N27" i="212"/>
  <c r="V20" i="212"/>
  <c r="R14" i="212"/>
  <c r="N9" i="212"/>
  <c r="U35" i="212"/>
  <c r="Q29" i="212"/>
  <c r="M22" i="212"/>
  <c r="U15" i="212"/>
  <c r="Q10" i="212"/>
  <c r="M5" i="212"/>
  <c r="T30" i="212"/>
  <c r="P23" i="212"/>
  <c r="L18" i="212"/>
  <c r="P6" i="212"/>
  <c r="W32" i="212"/>
  <c r="S25" i="212"/>
  <c r="O19" i="212"/>
  <c r="W12" i="212"/>
  <c r="S7" i="212"/>
  <c r="V32" i="212"/>
  <c r="R25" i="212"/>
  <c r="N19" i="212"/>
  <c r="V12" i="212"/>
  <c r="R7" i="212"/>
  <c r="M34" i="212"/>
  <c r="U26" i="212"/>
  <c r="Q20" i="212"/>
  <c r="M14" i="212"/>
  <c r="U8" i="212"/>
  <c r="P35" i="212"/>
  <c r="L29" i="212"/>
  <c r="T21" i="212"/>
  <c r="P15" i="212"/>
  <c r="L10" i="212"/>
  <c r="T4" i="212"/>
  <c r="I8" i="212"/>
  <c r="S32" i="212"/>
  <c r="O25" i="212"/>
  <c r="W18" i="212"/>
  <c r="S12" i="212"/>
  <c r="O7" i="212"/>
  <c r="V33" i="212"/>
  <c r="R26" i="212"/>
  <c r="N20" i="212"/>
  <c r="V13" i="212"/>
  <c r="R8" i="212"/>
  <c r="M35" i="212"/>
  <c r="U27" i="212"/>
  <c r="Q21" i="212"/>
  <c r="M15" i="212"/>
  <c r="U9" i="212"/>
  <c r="Q4" i="212"/>
  <c r="L30" i="212"/>
  <c r="T22" i="212"/>
  <c r="P16" i="212"/>
  <c r="T5" i="212"/>
  <c r="O32" i="212"/>
  <c r="W23" i="212"/>
  <c r="S18" i="212"/>
  <c r="O12" i="212"/>
  <c r="W6" i="212"/>
  <c r="J22" i="212"/>
  <c r="N32" i="212"/>
  <c r="V23" i="212"/>
  <c r="R18" i="212"/>
  <c r="N12" i="212"/>
  <c r="V6" i="212"/>
  <c r="Q33" i="212"/>
  <c r="M26" i="212"/>
  <c r="U19" i="212"/>
  <c r="Q13" i="212"/>
  <c r="M8" i="212"/>
  <c r="T34" i="212"/>
  <c r="P27" i="212"/>
  <c r="L21" i="212"/>
  <c r="T14" i="212"/>
  <c r="P9" i="212"/>
  <c r="L4" i="212"/>
  <c r="J12" i="212"/>
  <c r="O30" i="212"/>
  <c r="W22" i="212"/>
  <c r="S16" i="212"/>
  <c r="W5" i="212"/>
  <c r="R32" i="212"/>
  <c r="N25" i="212"/>
  <c r="V18" i="212"/>
  <c r="R12" i="212"/>
  <c r="N7" i="212"/>
  <c r="U33" i="212"/>
  <c r="Q26" i="212"/>
  <c r="M20" i="212"/>
  <c r="U13" i="212"/>
  <c r="Q8" i="212"/>
  <c r="L35" i="212"/>
  <c r="T27" i="212"/>
  <c r="P21" i="212"/>
  <c r="L15" i="212"/>
  <c r="T9" i="212"/>
  <c r="P4" i="212"/>
  <c r="W29" i="212"/>
  <c r="S22" i="212"/>
  <c r="O16" i="212"/>
  <c r="W10" i="212"/>
  <c r="S5" i="212"/>
  <c r="V29" i="212"/>
  <c r="R22" i="212"/>
  <c r="N16" i="212"/>
  <c r="V10" i="212"/>
  <c r="R5" i="212"/>
  <c r="M32" i="212"/>
  <c r="U23" i="212"/>
  <c r="Q18" i="212"/>
  <c r="M12" i="212"/>
  <c r="U6" i="212"/>
  <c r="P33" i="212"/>
  <c r="L26" i="212"/>
  <c r="T19" i="212"/>
  <c r="P13" i="212"/>
  <c r="L8" i="212"/>
  <c r="W35" i="212"/>
  <c r="S29" i="212"/>
  <c r="O22" i="212"/>
  <c r="W15" i="212"/>
  <c r="S10" i="212"/>
  <c r="O5" i="212"/>
  <c r="V30" i="212"/>
  <c r="R23" i="212"/>
  <c r="N18" i="212"/>
  <c r="R6" i="212"/>
  <c r="M33" i="212"/>
  <c r="U25" i="212"/>
  <c r="Q19" i="212"/>
  <c r="M13" i="212"/>
  <c r="U7" i="212"/>
  <c r="P34" i="212"/>
  <c r="L27" i="212"/>
  <c r="T20" i="212"/>
  <c r="P14" i="212"/>
  <c r="L9" i="212"/>
  <c r="S35" i="212"/>
  <c r="O29" i="212"/>
  <c r="S34" i="212"/>
  <c r="W20" i="212"/>
  <c r="O9" i="212"/>
  <c r="R29" i="212"/>
  <c r="V15" i="212"/>
  <c r="N5" i="212"/>
  <c r="Q23" i="212"/>
  <c r="L33" i="212"/>
  <c r="P19" i="212"/>
  <c r="T7" i="212"/>
  <c r="W26" i="212"/>
  <c r="S15" i="212"/>
  <c r="O8" i="212"/>
  <c r="R30" i="212"/>
  <c r="R20" i="212"/>
  <c r="N10" i="212"/>
  <c r="U34" i="212"/>
  <c r="Q22" i="212"/>
  <c r="U12" i="212"/>
  <c r="U4" i="212"/>
  <c r="P25" i="212"/>
  <c r="L16" i="212"/>
  <c r="T6" i="212"/>
  <c r="L31" i="212"/>
  <c r="M24" i="212"/>
  <c r="O31" i="212"/>
  <c r="V28" i="212"/>
  <c r="W28" i="212"/>
  <c r="R11" i="212"/>
  <c r="O38" i="212"/>
  <c r="O11" i="212"/>
  <c r="H21" i="212"/>
  <c r="J30" i="212"/>
  <c r="S26" i="212"/>
  <c r="W13" i="212"/>
  <c r="N35" i="212"/>
  <c r="R21" i="212"/>
  <c r="V9" i="212"/>
  <c r="M30" i="212"/>
  <c r="Q16" i="212"/>
  <c r="U5" i="212"/>
  <c r="L25" i="212"/>
  <c r="P12" i="212"/>
  <c r="S33" i="212"/>
  <c r="S20" i="212"/>
  <c r="O10" i="212"/>
  <c r="V34" i="212"/>
  <c r="N23" i="212"/>
  <c r="N14" i="212"/>
  <c r="V4" i="212"/>
  <c r="Q27" i="212"/>
  <c r="M16" i="212"/>
  <c r="Q7" i="212"/>
  <c r="P30" i="212"/>
  <c r="L19" i="212"/>
  <c r="T10" i="212"/>
  <c r="J10" i="212"/>
  <c r="L24" i="212"/>
  <c r="O24" i="212"/>
  <c r="N17" i="212"/>
  <c r="S17" i="212"/>
  <c r="P11" i="212"/>
  <c r="U11" i="212"/>
  <c r="P38" i="212"/>
  <c r="S21" i="212"/>
  <c r="S6" i="212"/>
  <c r="V35" i="212"/>
  <c r="R16" i="212"/>
  <c r="Q34" i="212"/>
  <c r="M18" i="212"/>
  <c r="T33" i="212"/>
  <c r="T15" i="212"/>
  <c r="O34" i="212"/>
  <c r="W16" i="212"/>
  <c r="W4" i="212"/>
  <c r="R35" i="212"/>
  <c r="N21" i="212"/>
  <c r="V8" i="212"/>
  <c r="M29" i="212"/>
  <c r="U14" i="212"/>
  <c r="L34" i="212"/>
  <c r="P20" i="212"/>
  <c r="P7" i="212"/>
  <c r="L17" i="212"/>
  <c r="O17" i="212"/>
  <c r="M28" i="212"/>
  <c r="R28" i="212"/>
  <c r="H8" i="212"/>
  <c r="H26" i="212"/>
  <c r="I30" i="212"/>
  <c r="H32" i="212"/>
  <c r="O20" i="212"/>
  <c r="S4" i="212"/>
  <c r="N33" i="212"/>
  <c r="N15" i="212"/>
  <c r="Q32" i="212"/>
  <c r="Q14" i="212"/>
  <c r="P32" i="212"/>
  <c r="T13" i="212"/>
  <c r="S30" i="212"/>
  <c r="W14" i="212"/>
  <c r="O4" i="212"/>
  <c r="N34" i="212"/>
  <c r="V19" i="212"/>
  <c r="N8" i="212"/>
  <c r="Q25" i="212"/>
  <c r="T32" i="212"/>
  <c r="P18" i="212"/>
  <c r="L6" i="212"/>
  <c r="T17" i="212"/>
  <c r="W17" i="212"/>
  <c r="U28" i="212"/>
  <c r="R31" i="212"/>
  <c r="S11" i="212"/>
  <c r="W11" i="212"/>
  <c r="H12" i="212"/>
  <c r="O35" i="212"/>
  <c r="O18" i="212"/>
  <c r="N30" i="212"/>
  <c r="N13" i="212"/>
  <c r="U30" i="212"/>
  <c r="Q12" i="212"/>
  <c r="P29" i="212"/>
  <c r="L13" i="212"/>
  <c r="S27" i="212"/>
  <c r="O14" i="212"/>
  <c r="R33" i="212"/>
  <c r="V16" i="212"/>
  <c r="N6" i="212"/>
  <c r="M23" i="212"/>
  <c r="U10" i="212"/>
  <c r="L32" i="212"/>
  <c r="T16" i="212"/>
  <c r="P5" i="212"/>
  <c r="J8" i="212"/>
  <c r="I33" i="212"/>
  <c r="T24" i="212"/>
  <c r="U24" i="212"/>
  <c r="W24" i="212"/>
  <c r="Q31" i="212"/>
  <c r="L38" i="212"/>
  <c r="W38" i="212"/>
  <c r="W30" i="212"/>
  <c r="S14" i="212"/>
  <c r="V25" i="212"/>
  <c r="R10" i="212"/>
  <c r="M25" i="212"/>
  <c r="M9" i="212"/>
  <c r="T25" i="212"/>
  <c r="P8" i="212"/>
  <c r="O23" i="212"/>
  <c r="V53" i="126" s="1"/>
  <c r="AZ18" i="201" s="1"/>
  <c r="R27" i="212"/>
  <c r="V14" i="212"/>
  <c r="Q35" i="212"/>
  <c r="M21" i="212"/>
  <c r="Q9" i="212"/>
  <c r="T26" i="212"/>
  <c r="T12" i="212"/>
  <c r="T31" i="212"/>
  <c r="M31" i="212"/>
  <c r="W31" i="212"/>
  <c r="S24" i="212"/>
  <c r="Q11" i="212"/>
  <c r="H10" i="212"/>
  <c r="W33" i="212"/>
  <c r="P10" i="212"/>
  <c r="S13" i="212"/>
  <c r="N29" i="212"/>
  <c r="N4" i="212"/>
  <c r="M10" i="212"/>
  <c r="L14" i="212"/>
  <c r="S28" i="212"/>
  <c r="I4" i="212"/>
  <c r="I23" i="212"/>
  <c r="J34" i="212"/>
  <c r="I35" i="212"/>
  <c r="H34" i="212"/>
  <c r="W27" i="212"/>
  <c r="V7" i="212"/>
  <c r="M7" i="212"/>
  <c r="L7" i="212"/>
  <c r="S9" i="212"/>
  <c r="V26" i="212"/>
  <c r="U32" i="212"/>
  <c r="M6" i="212"/>
  <c r="L12" i="212"/>
  <c r="U31" i="212"/>
  <c r="J21" i="212"/>
  <c r="I14" i="212"/>
  <c r="J27" i="212"/>
  <c r="I7" i="212"/>
  <c r="H7" i="212"/>
  <c r="J33" i="212"/>
  <c r="H23" i="212"/>
  <c r="J35" i="212"/>
  <c r="H20" i="212"/>
  <c r="O27" i="212"/>
  <c r="V5" i="212"/>
  <c r="Q6" i="212"/>
  <c r="L5" i="212"/>
  <c r="W8" i="212"/>
  <c r="N26" i="212"/>
  <c r="Q30" i="212"/>
  <c r="Q5" i="212"/>
  <c r="R17" i="212"/>
  <c r="N11" i="212"/>
  <c r="I25" i="212"/>
  <c r="H29" i="212"/>
  <c r="I22" i="212"/>
  <c r="J15" i="212"/>
  <c r="J9" i="212"/>
  <c r="I19" i="212"/>
  <c r="J23" i="212"/>
  <c r="S23" i="212"/>
  <c r="R4" i="212"/>
  <c r="T35" i="212"/>
  <c r="W34" i="212"/>
  <c r="O6" i="212"/>
  <c r="V21" i="212"/>
  <c r="U29" i="212"/>
  <c r="M4" i="212"/>
  <c r="T8" i="212"/>
  <c r="H5" i="212"/>
  <c r="V17" i="212"/>
  <c r="O15" i="212"/>
  <c r="V27" i="212"/>
  <c r="M27" i="212"/>
  <c r="P26" i="212"/>
  <c r="O26" i="212"/>
  <c r="R15" i="212"/>
  <c r="U21" i="212"/>
  <c r="T29" i="212"/>
  <c r="I18" i="212"/>
  <c r="P28" i="212"/>
  <c r="N28" i="212"/>
  <c r="V22" i="212"/>
  <c r="U22" i="212"/>
  <c r="L22" i="212"/>
  <c r="W21" i="212"/>
  <c r="R13" i="212"/>
  <c r="M19" i="212"/>
  <c r="T23" i="212"/>
  <c r="H27" i="212"/>
  <c r="I26" i="212"/>
  <c r="I21" i="212"/>
  <c r="I15" i="212"/>
  <c r="J25" i="212"/>
  <c r="W9" i="212"/>
  <c r="N22" i="212"/>
  <c r="U20" i="212"/>
  <c r="L20" i="212"/>
  <c r="O21" i="212"/>
  <c r="U16" i="212"/>
  <c r="L23" i="212"/>
  <c r="H19" i="212"/>
  <c r="O28" i="212"/>
  <c r="H6" i="212"/>
  <c r="H4" i="212"/>
  <c r="H25" i="212"/>
  <c r="J18" i="212"/>
  <c r="I20" i="212"/>
  <c r="U18" i="212"/>
  <c r="M11" i="212"/>
  <c r="T18" i="212"/>
  <c r="I16" i="212"/>
  <c r="J7" i="212"/>
  <c r="W19" i="212"/>
  <c r="I5" i="212"/>
  <c r="H18" i="212"/>
  <c r="J13" i="212"/>
  <c r="R9" i="212"/>
  <c r="J19" i="212"/>
  <c r="I9" i="212"/>
  <c r="I32" i="212"/>
  <c r="J20" i="212"/>
  <c r="Q15" i="212"/>
  <c r="R19" i="212"/>
  <c r="S8" i="212"/>
  <c r="P22" i="212"/>
  <c r="Q17" i="212"/>
  <c r="J4" i="212"/>
  <c r="S31" i="212"/>
  <c r="J14" i="212"/>
  <c r="T11" i="212"/>
  <c r="I11" i="212"/>
  <c r="J28" i="212"/>
  <c r="H28" i="212"/>
  <c r="I13" i="212"/>
  <c r="S38" i="212"/>
  <c r="U38" i="212"/>
  <c r="I17" i="212"/>
  <c r="H24" i="212"/>
  <c r="H15" i="212"/>
  <c r="H30" i="212"/>
  <c r="H13" i="212"/>
  <c r="H14" i="212"/>
  <c r="L40" i="212"/>
  <c r="U40" i="212"/>
  <c r="V40" i="212"/>
  <c r="T40" i="212"/>
  <c r="H11" i="212"/>
  <c r="I38" i="212"/>
  <c r="J29" i="212"/>
  <c r="Q40" i="212"/>
  <c r="I29" i="212"/>
  <c r="H35" i="212"/>
  <c r="S40" i="212"/>
  <c r="P40" i="212"/>
  <c r="W40" i="212"/>
  <c r="N38" i="212"/>
  <c r="H31" i="212"/>
  <c r="I12" i="212"/>
  <c r="I34" i="212"/>
  <c r="H16" i="212"/>
  <c r="H22" i="212"/>
  <c r="V38" i="212"/>
  <c r="N40" i="212"/>
  <c r="H38" i="212"/>
  <c r="M38" i="212"/>
  <c r="J16" i="212"/>
  <c r="J5" i="212"/>
  <c r="J32" i="212"/>
  <c r="I10" i="212"/>
  <c r="R40" i="212"/>
  <c r="J38" i="212"/>
  <c r="H33" i="212"/>
  <c r="I6" i="212"/>
  <c r="J6" i="212"/>
  <c r="O40" i="212"/>
  <c r="J31" i="212"/>
  <c r="J24" i="212"/>
  <c r="J11" i="212"/>
  <c r="I31" i="212"/>
  <c r="T41" i="212"/>
  <c r="T38" i="212"/>
  <c r="J36" i="212"/>
  <c r="H17" i="212"/>
  <c r="W41" i="212"/>
  <c r="P41" i="212"/>
  <c r="L11" i="212"/>
  <c r="I36" i="212"/>
  <c r="N41" i="212"/>
  <c r="U41" i="212"/>
  <c r="O41" i="212"/>
  <c r="H40" i="212"/>
  <c r="R41" i="212"/>
  <c r="J42" i="212"/>
  <c r="J17" i="212"/>
  <c r="H36" i="212"/>
  <c r="S41" i="212"/>
  <c r="L41" i="212"/>
  <c r="I27" i="212"/>
  <c r="N31" i="212"/>
  <c r="R38" i="212"/>
  <c r="I24" i="212"/>
  <c r="P24" i="212"/>
  <c r="Q28" i="212"/>
  <c r="V41" i="212"/>
  <c r="Q41" i="212"/>
  <c r="R43" i="212"/>
  <c r="L39" i="212"/>
  <c r="U17" i="212"/>
  <c r="R39" i="212"/>
  <c r="W39" i="212"/>
  <c r="I39" i="212"/>
  <c r="I28" i="212"/>
  <c r="J39" i="212"/>
  <c r="H41" i="212"/>
  <c r="U43" i="212"/>
  <c r="W43" i="212"/>
  <c r="Q38" i="212"/>
  <c r="H39" i="212"/>
  <c r="J40" i="212"/>
  <c r="J41" i="212"/>
  <c r="Q43" i="212"/>
  <c r="O39" i="212"/>
  <c r="L43" i="212"/>
  <c r="P31" i="212"/>
  <c r="P17" i="212"/>
  <c r="Q24" i="212"/>
  <c r="L28" i="212"/>
  <c r="N24" i="212"/>
  <c r="I40" i="212"/>
  <c r="V11" i="212"/>
  <c r="T28" i="212"/>
  <c r="L42" i="212"/>
  <c r="V24" i="212"/>
  <c r="I41" i="212"/>
  <c r="V31" i="212"/>
  <c r="Q39" i="212"/>
  <c r="T39" i="212"/>
  <c r="U39" i="212"/>
  <c r="R24" i="212"/>
  <c r="N39" i="212"/>
  <c r="M17" i="212"/>
  <c r="N43" i="212"/>
  <c r="S43" i="212"/>
  <c r="U42" i="212"/>
  <c r="T42" i="212"/>
  <c r="W42" i="212"/>
  <c r="V43" i="212"/>
  <c r="J43" i="212"/>
  <c r="H43" i="212"/>
  <c r="T43" i="212"/>
  <c r="P39" i="212"/>
  <c r="M40" i="212"/>
  <c r="P43" i="212"/>
  <c r="Q42" i="212"/>
  <c r="I42" i="212"/>
  <c r="V39" i="212"/>
  <c r="N42" i="212"/>
  <c r="M39" i="212"/>
  <c r="S39" i="212"/>
  <c r="O43" i="212"/>
  <c r="R42" i="212"/>
  <c r="H42" i="212"/>
  <c r="I43" i="212"/>
  <c r="S42" i="212"/>
  <c r="O42" i="212"/>
  <c r="M42" i="212"/>
  <c r="V42" i="212"/>
  <c r="M41" i="212"/>
  <c r="P42" i="212"/>
  <c r="M43" i="212"/>
  <c r="AB109" i="126"/>
  <c r="Z110" i="126"/>
  <c r="U106" i="126" l="1"/>
  <c r="O66" i="201" s="1"/>
  <c r="X109" i="126"/>
  <c r="BB66" i="201" s="1"/>
  <c r="T57" i="126"/>
  <c r="N36" i="212"/>
  <c r="X107" i="126"/>
  <c r="AD66" i="201" s="1"/>
  <c r="W57" i="126"/>
  <c r="W106" i="126"/>
  <c r="Q66" i="201" s="1"/>
  <c r="W59" i="126"/>
  <c r="W109" i="126"/>
  <c r="BA66" i="201" s="1"/>
  <c r="U59" i="126"/>
  <c r="T56" i="126"/>
  <c r="V57" i="126"/>
  <c r="V60" i="126"/>
  <c r="P18" i="201" s="1"/>
  <c r="T52" i="126"/>
  <c r="BJ18" i="201" s="1"/>
  <c r="M18" i="209" s="1"/>
  <c r="T58" i="126"/>
  <c r="B18" i="201" s="1"/>
  <c r="U58" i="126"/>
  <c r="C18" i="201" s="1"/>
  <c r="V52" i="126"/>
  <c r="BL18" i="201" s="1"/>
  <c r="U107" i="126"/>
  <c r="AA66" i="201" s="1"/>
  <c r="X59" i="126"/>
  <c r="T53" i="126"/>
  <c r="AX18" i="201" s="1"/>
  <c r="H18" i="209" s="1"/>
  <c r="T108" i="126"/>
  <c r="AL66" i="201" s="1"/>
  <c r="R18" i="208" s="1"/>
  <c r="T60" i="126"/>
  <c r="N18" i="201" s="1"/>
  <c r="C18" i="206" s="1"/>
  <c r="U55" i="126"/>
  <c r="T51" i="126"/>
  <c r="AL18" i="201" s="1"/>
  <c r="W18" i="209" s="1"/>
  <c r="X57" i="126"/>
  <c r="X108" i="126"/>
  <c r="AP66" i="201" s="1"/>
  <c r="U57" i="126"/>
  <c r="AC110" i="126"/>
  <c r="U60" i="126"/>
  <c r="O18" i="201" s="1"/>
  <c r="X60" i="126"/>
  <c r="R18" i="201" s="1"/>
  <c r="W56" i="126"/>
  <c r="U110" i="126"/>
  <c r="U50" i="126"/>
  <c r="AA18" i="201" s="1"/>
  <c r="C66" i="201" s="1"/>
  <c r="X110" i="126"/>
  <c r="X50" i="126"/>
  <c r="AD18" i="201" s="1"/>
  <c r="F66" i="201" s="1"/>
  <c r="X106" i="126"/>
  <c r="R66" i="201" s="1"/>
  <c r="M36" i="212"/>
  <c r="V106" i="126"/>
  <c r="P66" i="201" s="1"/>
  <c r="Q36" i="212"/>
  <c r="W108" i="126"/>
  <c r="AO66" i="201" s="1"/>
  <c r="L36" i="212"/>
  <c r="V56" i="126"/>
  <c r="T55" i="126"/>
  <c r="V107" i="126"/>
  <c r="AB66" i="201" s="1"/>
  <c r="T36" i="212"/>
  <c r="W107" i="126"/>
  <c r="AC66" i="201" s="1"/>
  <c r="U108" i="126"/>
  <c r="AM66" i="201" s="1"/>
  <c r="X53" i="126"/>
  <c r="BB18" i="201" s="1"/>
  <c r="U36" i="212"/>
  <c r="U52" i="126"/>
  <c r="BK18" i="201" s="1"/>
  <c r="V51" i="126"/>
  <c r="AN18" i="201" s="1"/>
  <c r="U109" i="126"/>
  <c r="AY66" i="201" s="1"/>
  <c r="X56" i="126"/>
  <c r="U56" i="126"/>
  <c r="V58" i="126"/>
  <c r="D18" i="201" s="1"/>
  <c r="T50" i="126"/>
  <c r="Z18" i="201" s="1"/>
  <c r="B66" i="201" s="1"/>
  <c r="T110" i="126"/>
  <c r="U53" i="126"/>
  <c r="AY18" i="201" s="1"/>
  <c r="W36" i="212"/>
  <c r="R36" i="212"/>
  <c r="V110" i="126"/>
  <c r="V50" i="126"/>
  <c r="AB18" i="201" s="1"/>
  <c r="D66" i="201" s="1"/>
  <c r="V54" i="126"/>
  <c r="BX18" i="201" s="1"/>
  <c r="V108" i="126"/>
  <c r="AN66" i="201" s="1"/>
  <c r="AB108" i="126"/>
  <c r="V59" i="126"/>
  <c r="W60" i="126"/>
  <c r="Q18" i="201" s="1"/>
  <c r="X58" i="126"/>
  <c r="F18" i="201" s="1"/>
  <c r="T54" i="126"/>
  <c r="BV18" i="201" s="1"/>
  <c r="R18" i="209" s="1"/>
  <c r="T107" i="126"/>
  <c r="Z66" i="201" s="1"/>
  <c r="M18" i="208" s="1"/>
  <c r="T106" i="126"/>
  <c r="N66" i="201" s="1"/>
  <c r="H18" i="208" s="1"/>
  <c r="T109" i="126"/>
  <c r="AX66" i="201" s="1"/>
  <c r="W18" i="208" s="1"/>
  <c r="W54" i="126"/>
  <c r="BY18" i="201" s="1"/>
  <c r="V109" i="126"/>
  <c r="AZ66" i="201" s="1"/>
  <c r="V55" i="126"/>
  <c r="X51" i="126"/>
  <c r="AP18" i="201" s="1"/>
  <c r="W51" i="126"/>
  <c r="AO18" i="201" s="1"/>
  <c r="W58" i="126"/>
  <c r="E18" i="201" s="1"/>
  <c r="X55" i="126"/>
  <c r="U51" i="126"/>
  <c r="AM18" i="201" s="1"/>
  <c r="W52" i="126"/>
  <c r="BM18" i="201" s="1"/>
  <c r="W110" i="126"/>
  <c r="W50" i="126"/>
  <c r="AC18" i="201" s="1"/>
  <c r="E66" i="201" s="1"/>
  <c r="U54" i="126"/>
  <c r="BW18" i="201" s="1"/>
  <c r="W53" i="126"/>
  <c r="BA18" i="201" s="1"/>
  <c r="V36" i="212"/>
  <c r="T59" i="126"/>
  <c r="W55" i="126"/>
  <c r="X52" i="126"/>
  <c r="BN18" i="201" s="1"/>
  <c r="X54" i="126"/>
  <c r="BZ18" i="201" s="1"/>
  <c r="S36" i="212"/>
  <c r="P36" i="212"/>
  <c r="O36" i="212"/>
  <c r="AD110" i="126"/>
  <c r="AA110" i="126"/>
  <c r="C18" i="208" l="1"/>
  <c r="C18" i="209"/>
  <c r="AB110" i="126" l="1"/>
  <c r="Q170" i="86" l="1"/>
  <c r="P170" i="86"/>
  <c r="O170" i="86"/>
  <c r="N170" i="86"/>
  <c r="M170" i="86"/>
  <c r="L170" i="86"/>
  <c r="E2" i="145" l="1"/>
  <c r="E2" i="120"/>
  <c r="E2" i="114"/>
  <c r="E2" i="179"/>
  <c r="E2" i="180"/>
  <c r="E2" i="178"/>
  <c r="E2" i="177"/>
  <c r="E2" i="158"/>
  <c r="E2" i="155"/>
  <c r="E2" i="142"/>
  <c r="E2" i="117"/>
  <c r="E2" i="111"/>
  <c r="E2" i="108"/>
  <c r="E2" i="105"/>
  <c r="E2" i="102"/>
  <c r="E2" i="96"/>
  <c r="E2" i="99"/>
  <c r="E2" i="93"/>
  <c r="E2" i="90"/>
  <c r="E2" i="87"/>
  <c r="E2" i="86"/>
  <c r="N9" i="96" l="1"/>
  <c r="O4" i="96"/>
  <c r="M4" i="96"/>
  <c r="R7" i="96"/>
  <c r="Q7" i="96"/>
  <c r="W9" i="96"/>
  <c r="P7" i="96"/>
  <c r="T4" i="96"/>
  <c r="S9" i="96"/>
  <c r="O7" i="96"/>
  <c r="S4" i="96"/>
  <c r="R9" i="96"/>
  <c r="R4" i="96"/>
  <c r="S7" i="96"/>
  <c r="T9" i="96"/>
  <c r="U4" i="96"/>
  <c r="L4" i="96"/>
  <c r="P4" i="96"/>
  <c r="W4" i="96"/>
  <c r="L9" i="96"/>
  <c r="N7" i="96"/>
  <c r="L7" i="96"/>
  <c r="U9" i="96"/>
  <c r="M7" i="96"/>
  <c r="M9" i="96"/>
  <c r="T7" i="96"/>
  <c r="L4" i="105"/>
  <c r="M9" i="105"/>
  <c r="T4" i="105"/>
  <c r="S4" i="105"/>
  <c r="W7" i="105"/>
  <c r="O4" i="105"/>
  <c r="T7" i="105"/>
  <c r="W9" i="105"/>
  <c r="S7" i="105"/>
  <c r="T9" i="105"/>
  <c r="L7" i="105"/>
  <c r="S9" i="105"/>
  <c r="R9" i="105"/>
  <c r="U4" i="105"/>
  <c r="V4" i="105"/>
  <c r="N4" i="105"/>
  <c r="R4" i="105"/>
  <c r="O7" i="105"/>
  <c r="R7" i="105"/>
  <c r="M4" i="105"/>
  <c r="W4" i="105"/>
  <c r="M7" i="105"/>
  <c r="V7" i="105"/>
  <c r="P7" i="105"/>
  <c r="P9" i="105"/>
  <c r="U7" i="105"/>
  <c r="L9" i="105"/>
  <c r="Q4" i="87"/>
  <c r="N4" i="87"/>
  <c r="W7" i="87"/>
  <c r="M4" i="87"/>
  <c r="P7" i="87"/>
  <c r="L4" i="87"/>
  <c r="M7" i="87"/>
  <c r="R9" i="87"/>
  <c r="P9" i="87"/>
  <c r="M9" i="87"/>
  <c r="N9" i="87"/>
  <c r="N7" i="87"/>
  <c r="T9" i="87"/>
  <c r="W9" i="87"/>
  <c r="R4" i="87"/>
  <c r="R7" i="87"/>
  <c r="T4" i="87"/>
  <c r="T7" i="87"/>
  <c r="S7" i="87"/>
  <c r="V7" i="87"/>
  <c r="S4" i="87"/>
  <c r="P4" i="87"/>
  <c r="Q7" i="87"/>
  <c r="V9" i="87"/>
  <c r="L7" i="87"/>
  <c r="S9" i="87"/>
  <c r="L9" i="87"/>
  <c r="T4" i="179"/>
  <c r="N4" i="179"/>
  <c r="S7" i="179"/>
  <c r="M4" i="179"/>
  <c r="L9" i="179"/>
  <c r="S9" i="179"/>
  <c r="R4" i="179"/>
  <c r="S4" i="179"/>
  <c r="L4" i="179"/>
  <c r="L7" i="179"/>
  <c r="T7" i="179"/>
  <c r="Q9" i="179"/>
  <c r="T9" i="179"/>
  <c r="V7" i="179"/>
  <c r="P7" i="179"/>
  <c r="N9" i="179"/>
  <c r="R7" i="179"/>
  <c r="W9" i="179"/>
  <c r="U7" i="179"/>
  <c r="V9" i="179"/>
  <c r="V9" i="102"/>
  <c r="S9" i="102"/>
  <c r="W4" i="102"/>
  <c r="L4" i="102"/>
  <c r="Q9" i="102"/>
  <c r="V7" i="102"/>
  <c r="T4" i="102"/>
  <c r="N9" i="102"/>
  <c r="S7" i="102"/>
  <c r="R4" i="102"/>
  <c r="Q4" i="102"/>
  <c r="O4" i="102"/>
  <c r="N4" i="102"/>
  <c r="M4" i="102"/>
  <c r="R9" i="102"/>
  <c r="O7" i="102"/>
  <c r="S4" i="102"/>
  <c r="W9" i="102"/>
  <c r="L7" i="102"/>
  <c r="T7" i="102"/>
  <c r="O9" i="102"/>
  <c r="P4" i="102"/>
  <c r="W7" i="102"/>
  <c r="L9" i="102"/>
  <c r="R7" i="102"/>
  <c r="T9" i="102"/>
  <c r="M7" i="102"/>
  <c r="M9" i="102"/>
  <c r="T7" i="108"/>
  <c r="T4" i="108"/>
  <c r="S4" i="108"/>
  <c r="L4" i="108"/>
  <c r="M7" i="108"/>
  <c r="N4" i="108"/>
  <c r="L9" i="108"/>
  <c r="M4" i="108"/>
  <c r="O4" i="108"/>
  <c r="V7" i="108"/>
  <c r="L7" i="108"/>
  <c r="R4" i="108"/>
  <c r="P7" i="108"/>
  <c r="Q7" i="108"/>
  <c r="V4" i="108"/>
  <c r="N7" i="108"/>
  <c r="Q4" i="108"/>
  <c r="S7" i="108"/>
  <c r="M9" i="108"/>
  <c r="P4" i="108"/>
  <c r="R7" i="108"/>
  <c r="R9" i="108"/>
  <c r="N9" i="108"/>
  <c r="S7" i="117"/>
  <c r="Q7" i="117"/>
  <c r="R4" i="117"/>
  <c r="V9" i="117"/>
  <c r="P7" i="117"/>
  <c r="Q4" i="117"/>
  <c r="V4" i="117"/>
  <c r="S9" i="117"/>
  <c r="N7" i="117"/>
  <c r="O4" i="117"/>
  <c r="N4" i="117"/>
  <c r="R9" i="117"/>
  <c r="M7" i="117"/>
  <c r="M4" i="117"/>
  <c r="P9" i="117"/>
  <c r="W4" i="117"/>
  <c r="L4" i="117"/>
  <c r="N9" i="117"/>
  <c r="U4" i="117"/>
  <c r="V7" i="117"/>
  <c r="T4" i="117"/>
  <c r="M9" i="117"/>
  <c r="R7" i="117"/>
  <c r="S4" i="117"/>
  <c r="T9" i="117"/>
  <c r="P4" i="117"/>
  <c r="L7" i="117"/>
  <c r="T7" i="117"/>
  <c r="L9" i="117"/>
  <c r="O9" i="117"/>
  <c r="Q9" i="117"/>
  <c r="W7" i="117"/>
  <c r="W9" i="117"/>
  <c r="O7" i="117"/>
  <c r="U9" i="117"/>
  <c r="U7" i="117"/>
  <c r="M9" i="114"/>
  <c r="S4" i="114"/>
  <c r="R4" i="114"/>
  <c r="Q4" i="114"/>
  <c r="N4" i="114"/>
  <c r="S7" i="114"/>
  <c r="M4" i="114"/>
  <c r="N7" i="114"/>
  <c r="L4" i="114"/>
  <c r="S9" i="114"/>
  <c r="M7" i="114"/>
  <c r="U4" i="114"/>
  <c r="P7" i="114"/>
  <c r="P9" i="114"/>
  <c r="T4" i="114"/>
  <c r="V4" i="114"/>
  <c r="L7" i="114"/>
  <c r="P4" i="114"/>
  <c r="O4" i="114"/>
  <c r="V9" i="114"/>
  <c r="W4" i="114"/>
  <c r="T9" i="114"/>
  <c r="R7" i="114"/>
  <c r="Q7" i="114"/>
  <c r="N9" i="114"/>
  <c r="T7" i="114"/>
  <c r="R9" i="114"/>
  <c r="L9" i="114"/>
  <c r="O7" i="114"/>
  <c r="W9" i="114"/>
  <c r="O9" i="114"/>
  <c r="Q9" i="114"/>
  <c r="U7" i="114"/>
  <c r="W7" i="114"/>
  <c r="U9" i="114"/>
  <c r="N7" i="158"/>
  <c r="R9" i="158"/>
  <c r="L4" i="158"/>
  <c r="N9" i="158"/>
  <c r="V4" i="158"/>
  <c r="O7" i="158"/>
  <c r="O4" i="158"/>
  <c r="L7" i="158"/>
  <c r="M4" i="158"/>
  <c r="T9" i="158"/>
  <c r="P7" i="158"/>
  <c r="S4" i="158"/>
  <c r="Q9" i="158"/>
  <c r="S9" i="158"/>
  <c r="W9" i="158"/>
  <c r="W4" i="158"/>
  <c r="U9" i="158"/>
  <c r="S7" i="158"/>
  <c r="M7" i="158"/>
  <c r="U7" i="158"/>
  <c r="M9" i="158"/>
  <c r="V9" i="158"/>
  <c r="T4" i="158"/>
  <c r="Q7" i="158"/>
  <c r="R4" i="158"/>
  <c r="T7" i="158"/>
  <c r="N4" i="158"/>
  <c r="R7" i="158"/>
  <c r="L9" i="158"/>
  <c r="L9" i="178"/>
  <c r="M7" i="178"/>
  <c r="S4" i="178"/>
  <c r="L7" i="178"/>
  <c r="Q4" i="178"/>
  <c r="O4" i="178"/>
  <c r="M4" i="178"/>
  <c r="N4" i="178"/>
  <c r="L4" i="178"/>
  <c r="S9" i="178"/>
  <c r="S7" i="178"/>
  <c r="W4" i="178"/>
  <c r="R9" i="178"/>
  <c r="R7" i="178"/>
  <c r="V4" i="178"/>
  <c r="M9" i="178"/>
  <c r="Q7" i="178"/>
  <c r="U4" i="178"/>
  <c r="V7" i="178"/>
  <c r="R4" i="178"/>
  <c r="T4" i="178"/>
  <c r="N9" i="178"/>
  <c r="P7" i="178"/>
  <c r="P4" i="178"/>
  <c r="P9" i="178"/>
  <c r="T7" i="178"/>
  <c r="T9" i="178"/>
  <c r="V9" i="178"/>
  <c r="N7" i="178"/>
  <c r="O7" i="178"/>
  <c r="W7" i="178"/>
  <c r="U9" i="178"/>
  <c r="W9" i="178"/>
  <c r="U7" i="178"/>
  <c r="Q9" i="178"/>
  <c r="O9" i="178"/>
  <c r="L4" i="180"/>
  <c r="N9" i="180"/>
  <c r="N4" i="180"/>
  <c r="M9" i="180"/>
  <c r="V7" i="180"/>
  <c r="M4" i="180"/>
  <c r="R7" i="180"/>
  <c r="Q7" i="180"/>
  <c r="N7" i="180"/>
  <c r="U4" i="180"/>
  <c r="P7" i="180"/>
  <c r="M7" i="180"/>
  <c r="S4" i="180"/>
  <c r="R9" i="180"/>
  <c r="R4" i="180"/>
  <c r="T4" i="180"/>
  <c r="P9" i="180"/>
  <c r="Q4" i="180"/>
  <c r="T9" i="180"/>
  <c r="V4" i="180"/>
  <c r="O4" i="180"/>
  <c r="W4" i="180"/>
  <c r="T7" i="180"/>
  <c r="P4" i="180"/>
  <c r="S7" i="180"/>
  <c r="V9" i="180"/>
  <c r="L7" i="180"/>
  <c r="S9" i="180"/>
  <c r="L9" i="180"/>
  <c r="O7" i="180"/>
  <c r="W7" i="180"/>
  <c r="U9" i="180"/>
  <c r="W9" i="180"/>
  <c r="U7" i="180"/>
  <c r="O9" i="180"/>
  <c r="Q9" i="180"/>
  <c r="N7" i="93"/>
  <c r="O9" i="93"/>
  <c r="M7" i="93"/>
  <c r="N9" i="93"/>
  <c r="T4" i="93"/>
  <c r="R4" i="93"/>
  <c r="S9" i="93"/>
  <c r="L4" i="93"/>
  <c r="S4" i="93"/>
  <c r="Q7" i="93"/>
  <c r="S7" i="93"/>
  <c r="W7" i="93"/>
  <c r="W9" i="93"/>
  <c r="L9" i="93"/>
  <c r="M9" i="93"/>
  <c r="V7" i="93"/>
  <c r="R9" i="93"/>
  <c r="R7" i="93"/>
  <c r="U7" i="93"/>
  <c r="N4" i="93"/>
  <c r="T7" i="93"/>
  <c r="U9" i="93"/>
  <c r="V9" i="93"/>
  <c r="L7" i="93"/>
  <c r="T9" i="93"/>
  <c r="Q7" i="142"/>
  <c r="M9" i="142"/>
  <c r="R7" i="142"/>
  <c r="S4" i="142"/>
  <c r="N7" i="142"/>
  <c r="R4" i="142"/>
  <c r="M7" i="142"/>
  <c r="Q4" i="142"/>
  <c r="O4" i="142"/>
  <c r="V9" i="142"/>
  <c r="N4" i="142"/>
  <c r="U4" i="142"/>
  <c r="S9" i="142"/>
  <c r="W4" i="142"/>
  <c r="M4" i="142"/>
  <c r="R9" i="142"/>
  <c r="V7" i="142"/>
  <c r="V4" i="142"/>
  <c r="N9" i="142"/>
  <c r="S7" i="142"/>
  <c r="T4" i="142"/>
  <c r="L9" i="142"/>
  <c r="T9" i="142"/>
  <c r="L4" i="142"/>
  <c r="L7" i="142"/>
  <c r="P7" i="142"/>
  <c r="T7" i="142"/>
  <c r="P9" i="142"/>
  <c r="P4" i="142"/>
  <c r="Q9" i="142"/>
  <c r="W7" i="142"/>
  <c r="U9" i="142"/>
  <c r="W9" i="142"/>
  <c r="U7" i="142"/>
  <c r="O7" i="142"/>
  <c r="O9" i="142"/>
  <c r="N4" i="120"/>
  <c r="N9" i="120"/>
  <c r="P7" i="120"/>
  <c r="Q4" i="120"/>
  <c r="M9" i="120"/>
  <c r="N7" i="120"/>
  <c r="M4" i="120"/>
  <c r="M7" i="120"/>
  <c r="L4" i="120"/>
  <c r="V7" i="120"/>
  <c r="W4" i="120"/>
  <c r="S9" i="120"/>
  <c r="U4" i="120"/>
  <c r="V4" i="120"/>
  <c r="R9" i="120"/>
  <c r="S7" i="120"/>
  <c r="T4" i="120"/>
  <c r="O4" i="120"/>
  <c r="P9" i="120"/>
  <c r="R7" i="120"/>
  <c r="R4" i="120"/>
  <c r="L9" i="120"/>
  <c r="L7" i="120"/>
  <c r="S4" i="120"/>
  <c r="V9" i="120"/>
  <c r="T7" i="120"/>
  <c r="T9" i="120"/>
  <c r="P4" i="120"/>
  <c r="Q7" i="120"/>
  <c r="W7" i="120"/>
  <c r="U9" i="120"/>
  <c r="U7" i="120"/>
  <c r="O7" i="120"/>
  <c r="O9" i="120"/>
  <c r="Q9" i="120"/>
  <c r="W9" i="120"/>
  <c r="V4" i="177"/>
  <c r="R7" i="177"/>
  <c r="M4" i="177"/>
  <c r="S9" i="177"/>
  <c r="O4" i="177"/>
  <c r="Q7" i="177"/>
  <c r="N4" i="177"/>
  <c r="P7" i="177"/>
  <c r="L4" i="177"/>
  <c r="V9" i="177"/>
  <c r="N7" i="177"/>
  <c r="U4" i="177"/>
  <c r="R9" i="177"/>
  <c r="M7" i="177"/>
  <c r="T4" i="177"/>
  <c r="P9" i="177"/>
  <c r="S4" i="177"/>
  <c r="N9" i="177"/>
  <c r="V7" i="177"/>
  <c r="R4" i="177"/>
  <c r="W4" i="177"/>
  <c r="M9" i="177"/>
  <c r="S7" i="177"/>
  <c r="Q4" i="177"/>
  <c r="T9" i="177"/>
  <c r="T7" i="177"/>
  <c r="P4" i="177"/>
  <c r="L7" i="177"/>
  <c r="L9" i="177"/>
  <c r="O9" i="177"/>
  <c r="U9" i="177"/>
  <c r="U7" i="177"/>
  <c r="W7" i="177"/>
  <c r="W9" i="177"/>
  <c r="O7" i="177"/>
  <c r="Q9" i="177"/>
  <c r="S4" i="86"/>
  <c r="V4" i="86"/>
  <c r="T7" i="86"/>
  <c r="W4" i="86"/>
  <c r="T9" i="86"/>
  <c r="R7" i="86"/>
  <c r="T4" i="86"/>
  <c r="R9" i="86"/>
  <c r="V7" i="86"/>
  <c r="R4" i="86"/>
  <c r="V9" i="86"/>
  <c r="S7" i="86"/>
  <c r="S9" i="86"/>
  <c r="U4" i="86"/>
  <c r="U7" i="86"/>
  <c r="W9" i="86"/>
  <c r="U9" i="86"/>
  <c r="W7" i="86"/>
  <c r="S9" i="111"/>
  <c r="M7" i="111"/>
  <c r="M4" i="111"/>
  <c r="P9" i="111"/>
  <c r="M9" i="111"/>
  <c r="W4" i="111"/>
  <c r="L4" i="111"/>
  <c r="U7" i="111"/>
  <c r="O4" i="111"/>
  <c r="P7" i="111"/>
  <c r="N4" i="111"/>
  <c r="S7" i="111"/>
  <c r="T7" i="111"/>
  <c r="L9" i="111"/>
  <c r="N7" i="111"/>
  <c r="S4" i="111"/>
  <c r="R7" i="111"/>
  <c r="N9" i="111"/>
  <c r="R4" i="111"/>
  <c r="T4" i="111"/>
  <c r="U4" i="111"/>
  <c r="T9" i="111"/>
  <c r="R9" i="111"/>
  <c r="L7" i="111"/>
  <c r="O7" i="111"/>
  <c r="O9" i="111"/>
  <c r="T9" i="90"/>
  <c r="S7" i="90"/>
  <c r="P4" i="90"/>
  <c r="R9" i="90"/>
  <c r="P7" i="90"/>
  <c r="P9" i="90"/>
  <c r="L7" i="90"/>
  <c r="S4" i="90"/>
  <c r="V7" i="90"/>
  <c r="R4" i="90"/>
  <c r="M9" i="90"/>
  <c r="T7" i="90"/>
  <c r="W9" i="90"/>
  <c r="O9" i="90"/>
  <c r="L9" i="90"/>
  <c r="S9" i="90"/>
  <c r="N4" i="90"/>
  <c r="Q4" i="90"/>
  <c r="V9" i="90"/>
  <c r="O7" i="90"/>
  <c r="U9" i="90"/>
  <c r="M4" i="90"/>
  <c r="M7" i="90"/>
  <c r="T4" i="90"/>
  <c r="N7" i="90"/>
  <c r="L4" i="90"/>
  <c r="R7" i="90"/>
  <c r="N9" i="90"/>
  <c r="O7" i="99"/>
  <c r="M4" i="99"/>
  <c r="V9" i="99"/>
  <c r="M7" i="99"/>
  <c r="R9" i="99"/>
  <c r="W7" i="99"/>
  <c r="S4" i="99"/>
  <c r="V7" i="99"/>
  <c r="R4" i="99"/>
  <c r="T7" i="99"/>
  <c r="U9" i="99"/>
  <c r="R7" i="99"/>
  <c r="S7" i="99"/>
  <c r="T9" i="99"/>
  <c r="L9" i="99"/>
  <c r="N7" i="99"/>
  <c r="N9" i="99"/>
  <c r="P7" i="99"/>
  <c r="Q7" i="99"/>
  <c r="L4" i="99"/>
  <c r="S9" i="99"/>
  <c r="L7" i="99"/>
  <c r="P9" i="99"/>
  <c r="T4" i="99"/>
  <c r="M9" i="99"/>
  <c r="N4" i="99"/>
  <c r="M9" i="155"/>
  <c r="L9" i="155"/>
  <c r="S7" i="155"/>
  <c r="N7" i="155"/>
  <c r="M7" i="155"/>
  <c r="L4" i="155"/>
  <c r="N9" i="155"/>
  <c r="M4" i="155"/>
  <c r="R4" i="155"/>
  <c r="T4" i="155"/>
  <c r="N4" i="155"/>
  <c r="S4" i="155"/>
  <c r="L7" i="155"/>
  <c r="V7" i="155"/>
  <c r="U4" i="155"/>
  <c r="U7" i="155"/>
  <c r="T7" i="155"/>
  <c r="R9" i="155"/>
  <c r="W9" i="155"/>
  <c r="R7" i="155"/>
  <c r="T9" i="155"/>
  <c r="S9" i="155"/>
  <c r="W7" i="155"/>
  <c r="V9" i="155"/>
  <c r="O7" i="145"/>
  <c r="S9" i="145"/>
  <c r="M4" i="145"/>
  <c r="M9" i="145"/>
  <c r="U9" i="145"/>
  <c r="M7" i="145"/>
  <c r="N7" i="145"/>
  <c r="V9" i="145"/>
  <c r="P9" i="145"/>
  <c r="T4" i="145"/>
  <c r="P4" i="145"/>
  <c r="R7" i="145"/>
  <c r="S7" i="145"/>
  <c r="L9" i="145"/>
  <c r="R9" i="145"/>
  <c r="R4" i="145"/>
  <c r="L4" i="145"/>
  <c r="P7" i="145"/>
  <c r="U7" i="145"/>
  <c r="S4" i="145"/>
  <c r="O9" i="145"/>
  <c r="L7" i="145"/>
  <c r="V7" i="145"/>
  <c r="T9" i="145"/>
  <c r="W7" i="145"/>
  <c r="T7" i="145"/>
  <c r="W9" i="145"/>
  <c r="N9" i="145"/>
  <c r="J246" i="193"/>
  <c r="I246" i="193"/>
  <c r="H246" i="193"/>
  <c r="J245" i="193"/>
  <c r="I245" i="193"/>
  <c r="H245" i="193"/>
  <c r="J244" i="193"/>
  <c r="I244" i="193"/>
  <c r="H244" i="193"/>
  <c r="J243" i="193"/>
  <c r="I243" i="193"/>
  <c r="H243" i="193"/>
  <c r="J242" i="193"/>
  <c r="I242" i="193"/>
  <c r="H242" i="193"/>
  <c r="J241" i="193"/>
  <c r="I241" i="193"/>
  <c r="H241" i="193"/>
  <c r="J240" i="193"/>
  <c r="I240" i="193"/>
  <c r="H240" i="193"/>
  <c r="J239" i="193"/>
  <c r="I239" i="193"/>
  <c r="H239" i="193"/>
  <c r="J238" i="193"/>
  <c r="I238" i="193"/>
  <c r="H238" i="193"/>
  <c r="J237" i="193"/>
  <c r="I237" i="193"/>
  <c r="H237" i="193"/>
  <c r="J236" i="193"/>
  <c r="I236" i="193"/>
  <c r="H236" i="193"/>
  <c r="J235" i="193"/>
  <c r="I235" i="193"/>
  <c r="H235" i="193"/>
  <c r="J234" i="193"/>
  <c r="I234" i="193"/>
  <c r="H234" i="193"/>
  <c r="J233" i="193"/>
  <c r="I233" i="193"/>
  <c r="H233" i="193"/>
  <c r="J232" i="193"/>
  <c r="I232" i="193"/>
  <c r="H232" i="193"/>
  <c r="J231" i="193"/>
  <c r="I231" i="193"/>
  <c r="H231" i="193"/>
  <c r="J230" i="193"/>
  <c r="I230" i="193"/>
  <c r="H230" i="193"/>
  <c r="J229" i="193"/>
  <c r="I229" i="193"/>
  <c r="H229" i="193"/>
  <c r="J228" i="193"/>
  <c r="I228" i="193"/>
  <c r="H228" i="193"/>
  <c r="J227" i="193"/>
  <c r="I227" i="193"/>
  <c r="H227" i="193"/>
  <c r="J226" i="193"/>
  <c r="I226" i="193"/>
  <c r="H226" i="193"/>
  <c r="J225" i="193"/>
  <c r="I225" i="193"/>
  <c r="H225" i="193"/>
  <c r="J224" i="193"/>
  <c r="I224" i="193"/>
  <c r="H224" i="193"/>
  <c r="J223" i="193"/>
  <c r="I223" i="193"/>
  <c r="H223" i="193"/>
  <c r="J222" i="193"/>
  <c r="I222" i="193"/>
  <c r="H222" i="193"/>
  <c r="J221" i="193"/>
  <c r="I221" i="193"/>
  <c r="H221" i="193"/>
  <c r="J220" i="193"/>
  <c r="I220" i="193"/>
  <c r="H220" i="193"/>
  <c r="J219" i="193"/>
  <c r="I219" i="193"/>
  <c r="H219" i="193"/>
  <c r="J218" i="193"/>
  <c r="I218" i="193"/>
  <c r="H218" i="193"/>
  <c r="J217" i="193"/>
  <c r="I217" i="193"/>
  <c r="H217" i="193"/>
  <c r="J216" i="193"/>
  <c r="I216" i="193"/>
  <c r="H216" i="193"/>
  <c r="J215" i="193"/>
  <c r="I215" i="193"/>
  <c r="H215" i="193"/>
  <c r="J214" i="193"/>
  <c r="I214" i="193"/>
  <c r="H214" i="193"/>
  <c r="J213" i="193"/>
  <c r="I213" i="193"/>
  <c r="H213" i="193"/>
  <c r="J212" i="193"/>
  <c r="I212" i="193"/>
  <c r="H212" i="193"/>
  <c r="J211" i="193"/>
  <c r="I211" i="193"/>
  <c r="H211" i="193"/>
  <c r="J210" i="193"/>
  <c r="I210" i="193"/>
  <c r="H210" i="193"/>
  <c r="J209" i="193"/>
  <c r="I209" i="193"/>
  <c r="H209" i="193"/>
  <c r="J208" i="193"/>
  <c r="I208" i="193"/>
  <c r="H208" i="193"/>
  <c r="J207" i="193"/>
  <c r="I207" i="193"/>
  <c r="H207" i="193"/>
  <c r="J206" i="193"/>
  <c r="I206" i="193"/>
  <c r="H206" i="193"/>
  <c r="J205" i="193"/>
  <c r="I205" i="193"/>
  <c r="H205" i="193"/>
  <c r="J204" i="193"/>
  <c r="I204" i="193"/>
  <c r="H204" i="193"/>
  <c r="J203" i="193"/>
  <c r="I203" i="193"/>
  <c r="H203" i="193"/>
  <c r="J202" i="193"/>
  <c r="I202" i="193"/>
  <c r="H202" i="193"/>
  <c r="J201" i="193"/>
  <c r="I201" i="193"/>
  <c r="H201" i="193"/>
  <c r="J200" i="193"/>
  <c r="I200" i="193"/>
  <c r="H200" i="193"/>
  <c r="J199" i="193"/>
  <c r="I199" i="193"/>
  <c r="I108" i="193" s="1"/>
  <c r="H199" i="193"/>
  <c r="J198" i="193"/>
  <c r="I198" i="193"/>
  <c r="H198" i="193"/>
  <c r="J197" i="193"/>
  <c r="I197" i="193"/>
  <c r="H197" i="193"/>
  <c r="J196" i="193"/>
  <c r="I196" i="193"/>
  <c r="H196" i="193"/>
  <c r="J195" i="193"/>
  <c r="I195" i="193"/>
  <c r="H195" i="193"/>
  <c r="J194" i="193"/>
  <c r="I194" i="193"/>
  <c r="H194" i="193"/>
  <c r="J193" i="193"/>
  <c r="I193" i="193"/>
  <c r="H193" i="193"/>
  <c r="J192" i="193"/>
  <c r="I192" i="193"/>
  <c r="H192" i="193"/>
  <c r="J191" i="193"/>
  <c r="I191" i="193"/>
  <c r="H191" i="193"/>
  <c r="J190" i="193"/>
  <c r="I190" i="193"/>
  <c r="H190" i="193"/>
  <c r="J189" i="193"/>
  <c r="I189" i="193"/>
  <c r="H189" i="193"/>
  <c r="J188" i="193"/>
  <c r="I188" i="193"/>
  <c r="H188" i="193"/>
  <c r="J187" i="193"/>
  <c r="I187" i="193"/>
  <c r="H187" i="193"/>
  <c r="J186" i="193"/>
  <c r="I186" i="193"/>
  <c r="H186" i="193"/>
  <c r="J185" i="193"/>
  <c r="I185" i="193"/>
  <c r="H185" i="193"/>
  <c r="J184" i="193"/>
  <c r="I184" i="193"/>
  <c r="H184" i="193"/>
  <c r="J183" i="193"/>
  <c r="I183" i="193"/>
  <c r="H183" i="193"/>
  <c r="J182" i="193"/>
  <c r="I182" i="193"/>
  <c r="H182" i="193"/>
  <c r="J181" i="193"/>
  <c r="I181" i="193"/>
  <c r="H181" i="193"/>
  <c r="J175" i="193"/>
  <c r="I175" i="193"/>
  <c r="H175" i="193"/>
  <c r="J174" i="193"/>
  <c r="I174" i="193"/>
  <c r="H174" i="193"/>
  <c r="J173" i="193"/>
  <c r="I173" i="193"/>
  <c r="H173" i="193"/>
  <c r="J172" i="193"/>
  <c r="I172" i="193"/>
  <c r="H172" i="193"/>
  <c r="J171" i="193"/>
  <c r="I171" i="193"/>
  <c r="H171" i="193"/>
  <c r="J170" i="193"/>
  <c r="I170" i="193"/>
  <c r="H170" i="193"/>
  <c r="J169" i="193"/>
  <c r="I169" i="193"/>
  <c r="H169" i="193"/>
  <c r="J168" i="193"/>
  <c r="I168" i="193"/>
  <c r="H168" i="193"/>
  <c r="J167" i="193"/>
  <c r="I167" i="193"/>
  <c r="H167" i="193"/>
  <c r="J166" i="193"/>
  <c r="I166" i="193"/>
  <c r="H166" i="193"/>
  <c r="J165" i="193"/>
  <c r="I165" i="193"/>
  <c r="H165" i="193"/>
  <c r="J164" i="193"/>
  <c r="I164" i="193"/>
  <c r="H164" i="193"/>
  <c r="H120" i="179" s="1"/>
  <c r="J163" i="193"/>
  <c r="I163" i="193"/>
  <c r="H163" i="193"/>
  <c r="J162" i="193"/>
  <c r="I162" i="193"/>
  <c r="H162" i="193"/>
  <c r="J161" i="193"/>
  <c r="I161" i="193"/>
  <c r="H161" i="193"/>
  <c r="J160" i="193"/>
  <c r="I160" i="193"/>
  <c r="H160" i="193"/>
  <c r="J159" i="193"/>
  <c r="I159" i="193"/>
  <c r="I118" i="179" s="1"/>
  <c r="H159" i="193"/>
  <c r="J158" i="193"/>
  <c r="I158" i="193"/>
  <c r="H158" i="193"/>
  <c r="J157" i="193"/>
  <c r="I157" i="193"/>
  <c r="H157" i="193"/>
  <c r="J156" i="193"/>
  <c r="I156" i="193"/>
  <c r="H156" i="193"/>
  <c r="J155" i="193"/>
  <c r="I155" i="193"/>
  <c r="H155" i="193"/>
  <c r="J154" i="193"/>
  <c r="I154" i="193"/>
  <c r="H154" i="193"/>
  <c r="J153" i="193"/>
  <c r="I153" i="193"/>
  <c r="H153" i="193"/>
  <c r="J152" i="193"/>
  <c r="I152" i="193"/>
  <c r="H152" i="193"/>
  <c r="J151" i="193"/>
  <c r="I151" i="193"/>
  <c r="H151" i="193"/>
  <c r="J150" i="193"/>
  <c r="I150" i="193"/>
  <c r="H150" i="193"/>
  <c r="J149" i="193"/>
  <c r="I149" i="193"/>
  <c r="H149" i="193"/>
  <c r="J148" i="193"/>
  <c r="I148" i="193"/>
  <c r="H148" i="193"/>
  <c r="J147" i="193"/>
  <c r="I147" i="193"/>
  <c r="H147" i="193"/>
  <c r="J146" i="193"/>
  <c r="I146" i="193"/>
  <c r="H146" i="193"/>
  <c r="J145" i="193"/>
  <c r="I145" i="193"/>
  <c r="I116" i="179" s="1"/>
  <c r="H145" i="193"/>
  <c r="J144" i="193"/>
  <c r="I144" i="193"/>
  <c r="H144" i="193"/>
  <c r="J143" i="193"/>
  <c r="I143" i="193"/>
  <c r="H143" i="193"/>
  <c r="J142" i="193"/>
  <c r="I142" i="193"/>
  <c r="H142" i="193"/>
  <c r="J141" i="193"/>
  <c r="I141" i="193"/>
  <c r="H141" i="193"/>
  <c r="J140" i="193"/>
  <c r="I140" i="193"/>
  <c r="H140" i="193"/>
  <c r="H115" i="179" s="1"/>
  <c r="H139" i="193"/>
  <c r="J138" i="193"/>
  <c r="I138" i="193"/>
  <c r="H138" i="193"/>
  <c r="J137" i="193"/>
  <c r="I137" i="193"/>
  <c r="H137" i="193"/>
  <c r="J136" i="193"/>
  <c r="I136" i="193"/>
  <c r="H136" i="193"/>
  <c r="H135" i="193"/>
  <c r="J134" i="193"/>
  <c r="I134" i="193"/>
  <c r="H134" i="193"/>
  <c r="J133" i="193"/>
  <c r="I133" i="193"/>
  <c r="H133" i="193"/>
  <c r="J132" i="193"/>
  <c r="I132" i="193"/>
  <c r="H132" i="193"/>
  <c r="J131" i="193"/>
  <c r="I131" i="193"/>
  <c r="H131" i="193"/>
  <c r="J130" i="193"/>
  <c r="I130" i="193"/>
  <c r="H130" i="193"/>
  <c r="J129" i="193"/>
  <c r="I129" i="193"/>
  <c r="H129" i="193"/>
  <c r="J128" i="193"/>
  <c r="I128" i="193"/>
  <c r="H128" i="193"/>
  <c r="J127" i="193"/>
  <c r="I127" i="193"/>
  <c r="H127" i="193"/>
  <c r="J126" i="193"/>
  <c r="I126" i="193"/>
  <c r="H126" i="193"/>
  <c r="J125" i="193"/>
  <c r="I125" i="193"/>
  <c r="H125" i="193"/>
  <c r="J124" i="193"/>
  <c r="I124" i="193"/>
  <c r="H124" i="193"/>
  <c r="J123" i="193"/>
  <c r="I123" i="193"/>
  <c r="H123" i="193"/>
  <c r="J122" i="193"/>
  <c r="I122" i="193"/>
  <c r="H122" i="193"/>
  <c r="J121" i="193"/>
  <c r="I121" i="193"/>
  <c r="H121" i="193"/>
  <c r="J120" i="193"/>
  <c r="I120" i="193"/>
  <c r="H120" i="193"/>
  <c r="J119" i="193"/>
  <c r="I119" i="193"/>
  <c r="H119" i="193"/>
  <c r="J118" i="193"/>
  <c r="I118" i="193"/>
  <c r="H118" i="193"/>
  <c r="J117" i="193"/>
  <c r="I117" i="193"/>
  <c r="H117" i="193"/>
  <c r="J116" i="193"/>
  <c r="I116" i="193"/>
  <c r="H116" i="193"/>
  <c r="I115" i="193"/>
  <c r="H115" i="193"/>
  <c r="J114" i="193"/>
  <c r="I114" i="193"/>
  <c r="H114" i="193"/>
  <c r="J113" i="193"/>
  <c r="I113" i="193"/>
  <c r="H113" i="193"/>
  <c r="J112" i="193"/>
  <c r="I112" i="193"/>
  <c r="H112" i="193"/>
  <c r="J111" i="193"/>
  <c r="I111" i="193"/>
  <c r="H111" i="193"/>
  <c r="J110" i="193"/>
  <c r="I110" i="193"/>
  <c r="H110" i="193"/>
  <c r="J109" i="193"/>
  <c r="I109" i="193"/>
  <c r="H109" i="193"/>
  <c r="J107" i="193"/>
  <c r="I107" i="193"/>
  <c r="H107" i="193"/>
  <c r="J106" i="193"/>
  <c r="I106" i="193"/>
  <c r="H106" i="193"/>
  <c r="J105" i="193"/>
  <c r="I105" i="193"/>
  <c r="H105" i="193"/>
  <c r="I104" i="193"/>
  <c r="J103" i="193"/>
  <c r="I103" i="193"/>
  <c r="H103" i="193"/>
  <c r="J102" i="193"/>
  <c r="I102" i="193"/>
  <c r="H102" i="193"/>
  <c r="H101" i="193"/>
  <c r="J100" i="193"/>
  <c r="I100" i="193"/>
  <c r="H100" i="193"/>
  <c r="J99" i="193"/>
  <c r="I99" i="193"/>
  <c r="H99" i="193"/>
  <c r="J98" i="193"/>
  <c r="I98" i="193"/>
  <c r="H98" i="193"/>
  <c r="J97" i="193"/>
  <c r="I97" i="193"/>
  <c r="H97" i="193"/>
  <c r="J96" i="193"/>
  <c r="I96" i="193"/>
  <c r="H96" i="193"/>
  <c r="J95" i="193"/>
  <c r="I95" i="193"/>
  <c r="H95" i="193"/>
  <c r="J94" i="193"/>
  <c r="I94" i="193"/>
  <c r="H94" i="193"/>
  <c r="J93" i="193"/>
  <c r="I93" i="193"/>
  <c r="H93" i="193"/>
  <c r="J92" i="193"/>
  <c r="I92" i="193"/>
  <c r="H92" i="193"/>
  <c r="J91" i="193"/>
  <c r="I91" i="193"/>
  <c r="H91" i="193"/>
  <c r="J90" i="193"/>
  <c r="I90" i="193"/>
  <c r="H90" i="193"/>
  <c r="J89" i="193"/>
  <c r="I89" i="193"/>
  <c r="H89" i="193"/>
  <c r="J88" i="193"/>
  <c r="I88" i="193"/>
  <c r="H88" i="193"/>
  <c r="J87" i="193"/>
  <c r="I87" i="193"/>
  <c r="H87" i="193"/>
  <c r="J86" i="193"/>
  <c r="I86" i="193"/>
  <c r="H86" i="193"/>
  <c r="J85" i="193"/>
  <c r="I85" i="193"/>
  <c r="H85" i="193"/>
  <c r="J84" i="193"/>
  <c r="I84" i="193"/>
  <c r="H84" i="193"/>
  <c r="J83" i="193"/>
  <c r="I83" i="193"/>
  <c r="H83" i="193"/>
  <c r="J82" i="193"/>
  <c r="I82" i="193"/>
  <c r="H82" i="193"/>
  <c r="J81" i="193"/>
  <c r="I81" i="193"/>
  <c r="I104" i="179" s="1"/>
  <c r="H81" i="193"/>
  <c r="J80" i="193"/>
  <c r="I80" i="193"/>
  <c r="H80" i="193"/>
  <c r="J79" i="193"/>
  <c r="I79" i="193"/>
  <c r="H79" i="193"/>
  <c r="J78" i="193"/>
  <c r="I78" i="193"/>
  <c r="H78" i="193"/>
  <c r="J77" i="193"/>
  <c r="I77" i="193"/>
  <c r="I102" i="179" s="1"/>
  <c r="H77" i="193"/>
  <c r="J76" i="193"/>
  <c r="I76" i="193"/>
  <c r="H76" i="193"/>
  <c r="J75" i="193"/>
  <c r="I75" i="193"/>
  <c r="H75" i="193"/>
  <c r="J74" i="193"/>
  <c r="I74" i="193"/>
  <c r="H74" i="193"/>
  <c r="J73" i="193"/>
  <c r="I73" i="193"/>
  <c r="I101" i="179" s="1"/>
  <c r="H73" i="193"/>
  <c r="J72" i="193"/>
  <c r="I72" i="193"/>
  <c r="H72" i="193"/>
  <c r="J71" i="193"/>
  <c r="I71" i="193"/>
  <c r="H71" i="193"/>
  <c r="J70" i="193"/>
  <c r="I70" i="193"/>
  <c r="H70" i="193"/>
  <c r="J69" i="193"/>
  <c r="I69" i="193"/>
  <c r="H69" i="193"/>
  <c r="J68" i="193"/>
  <c r="I68" i="193"/>
  <c r="H68" i="193"/>
  <c r="J67" i="193"/>
  <c r="I67" i="193"/>
  <c r="H67" i="193"/>
  <c r="J66" i="193"/>
  <c r="I66" i="193"/>
  <c r="H66" i="193"/>
  <c r="J65" i="193"/>
  <c r="I65" i="193"/>
  <c r="H65" i="193"/>
  <c r="J64" i="193"/>
  <c r="I64" i="193"/>
  <c r="H64" i="193"/>
  <c r="J63" i="193"/>
  <c r="I63" i="193"/>
  <c r="H63" i="193"/>
  <c r="J62" i="193"/>
  <c r="I62" i="193"/>
  <c r="H62" i="193"/>
  <c r="J61" i="193"/>
  <c r="I61" i="193"/>
  <c r="H61" i="193"/>
  <c r="J60" i="193"/>
  <c r="I60" i="193"/>
  <c r="H60" i="193"/>
  <c r="J59" i="193"/>
  <c r="I59" i="193"/>
  <c r="H59" i="193"/>
  <c r="J58" i="193"/>
  <c r="I58" i="193"/>
  <c r="H58" i="193"/>
  <c r="H57" i="193"/>
  <c r="J56" i="193"/>
  <c r="I56" i="193"/>
  <c r="H56" i="193"/>
  <c r="J55" i="193"/>
  <c r="I55" i="193"/>
  <c r="H55" i="193"/>
  <c r="J54" i="193"/>
  <c r="I54" i="193"/>
  <c r="H54" i="193"/>
  <c r="J53" i="193"/>
  <c r="I53" i="193"/>
  <c r="H53" i="193"/>
  <c r="J52" i="193"/>
  <c r="I52" i="193"/>
  <c r="H52" i="193"/>
  <c r="J51" i="193"/>
  <c r="I51" i="193"/>
  <c r="H51" i="193"/>
  <c r="J50" i="193"/>
  <c r="I50" i="193"/>
  <c r="H50" i="193"/>
  <c r="J49" i="193"/>
  <c r="I49" i="193"/>
  <c r="H49" i="193"/>
  <c r="J48" i="193"/>
  <c r="I48" i="193"/>
  <c r="H48" i="193"/>
  <c r="J47" i="193"/>
  <c r="I47" i="193"/>
  <c r="H47" i="193"/>
  <c r="J46" i="193"/>
  <c r="I46" i="193"/>
  <c r="H46" i="193"/>
  <c r="J45" i="193"/>
  <c r="I45" i="193"/>
  <c r="H45" i="193"/>
  <c r="J44" i="193"/>
  <c r="I44" i="193"/>
  <c r="H44" i="193"/>
  <c r="J43" i="193"/>
  <c r="I43" i="193"/>
  <c r="H43" i="193"/>
  <c r="J42" i="193"/>
  <c r="I42" i="193"/>
  <c r="H42" i="193"/>
  <c r="J41" i="193"/>
  <c r="I41" i="193"/>
  <c r="H41" i="193"/>
  <c r="J40" i="193"/>
  <c r="I40" i="193"/>
  <c r="H40" i="193"/>
  <c r="J39" i="193"/>
  <c r="I39" i="193"/>
  <c r="H39" i="193"/>
  <c r="J38" i="193"/>
  <c r="I38" i="193"/>
  <c r="H38" i="193"/>
  <c r="J37" i="193"/>
  <c r="I37" i="193"/>
  <c r="H37" i="193"/>
  <c r="J36" i="193"/>
  <c r="I36" i="193"/>
  <c r="H36" i="193"/>
  <c r="J35" i="193"/>
  <c r="I35" i="193"/>
  <c r="H35" i="193"/>
  <c r="J34" i="193"/>
  <c r="I34" i="193"/>
  <c r="H34" i="193"/>
  <c r="J33" i="193"/>
  <c r="I33" i="193"/>
  <c r="H33" i="193"/>
  <c r="J32" i="193"/>
  <c r="I32" i="193"/>
  <c r="H32" i="193"/>
  <c r="J31" i="193"/>
  <c r="I31" i="193"/>
  <c r="H31" i="193"/>
  <c r="J30" i="193"/>
  <c r="I30" i="193"/>
  <c r="H30" i="193"/>
  <c r="J29" i="193"/>
  <c r="I29" i="193"/>
  <c r="H29" i="193"/>
  <c r="J28" i="193"/>
  <c r="I28" i="193"/>
  <c r="H28" i="193"/>
  <c r="J27" i="193"/>
  <c r="I27" i="193"/>
  <c r="H27" i="193"/>
  <c r="J26" i="193"/>
  <c r="I26" i="193"/>
  <c r="H26" i="193"/>
  <c r="J25" i="193"/>
  <c r="I25" i="193"/>
  <c r="H25" i="193"/>
  <c r="J24" i="193"/>
  <c r="I24" i="193"/>
  <c r="H24" i="193"/>
  <c r="J23" i="193"/>
  <c r="I23" i="193"/>
  <c r="H23" i="193"/>
  <c r="J22" i="193"/>
  <c r="I22" i="193"/>
  <c r="H22" i="193"/>
  <c r="H96" i="179" s="1"/>
  <c r="J21" i="193"/>
  <c r="H21" i="193"/>
  <c r="J20" i="193"/>
  <c r="I20" i="193"/>
  <c r="H20" i="193"/>
  <c r="H19" i="193"/>
  <c r="J18" i="193"/>
  <c r="I18" i="193"/>
  <c r="H18" i="193"/>
  <c r="J17" i="193"/>
  <c r="I17" i="193"/>
  <c r="H17" i="193"/>
  <c r="J16" i="193"/>
  <c r="I16" i="193"/>
  <c r="H16" i="193"/>
  <c r="J15" i="193"/>
  <c r="I15" i="193"/>
  <c r="H15" i="193"/>
  <c r="J14" i="193"/>
  <c r="I14" i="193"/>
  <c r="H14" i="193"/>
  <c r="J13" i="193"/>
  <c r="I13" i="193"/>
  <c r="H13" i="193"/>
  <c r="J12" i="193"/>
  <c r="I12" i="193"/>
  <c r="H12" i="193"/>
  <c r="J11" i="193"/>
  <c r="I11" i="193"/>
  <c r="H11" i="193"/>
  <c r="J10" i="193"/>
  <c r="I10" i="193"/>
  <c r="H10" i="193"/>
  <c r="J9" i="193"/>
  <c r="I9" i="193"/>
  <c r="H9" i="193"/>
  <c r="J8" i="193"/>
  <c r="I8" i="193"/>
  <c r="H8" i="193"/>
  <c r="J7" i="193"/>
  <c r="I7" i="193"/>
  <c r="H7" i="193"/>
  <c r="J6" i="193"/>
  <c r="I6" i="193"/>
  <c r="H6" i="193"/>
  <c r="J5" i="193"/>
  <c r="I5" i="193"/>
  <c r="H5" i="193"/>
  <c r="J4" i="193"/>
  <c r="I4" i="193"/>
  <c r="H4" i="193"/>
  <c r="J246" i="192"/>
  <c r="I246" i="192"/>
  <c r="H246" i="192"/>
  <c r="J245" i="192"/>
  <c r="I245" i="192"/>
  <c r="H245" i="192"/>
  <c r="J244" i="192"/>
  <c r="I244" i="192"/>
  <c r="H244" i="192"/>
  <c r="J243" i="192"/>
  <c r="I243" i="192"/>
  <c r="H243" i="192"/>
  <c r="J242" i="192"/>
  <c r="I242" i="192"/>
  <c r="H242" i="192"/>
  <c r="J241" i="192"/>
  <c r="I241" i="192"/>
  <c r="H241" i="192"/>
  <c r="J240" i="192"/>
  <c r="I240" i="192"/>
  <c r="H240" i="192"/>
  <c r="J239" i="192"/>
  <c r="I239" i="192"/>
  <c r="H239" i="192"/>
  <c r="J238" i="192"/>
  <c r="I238" i="192"/>
  <c r="H238" i="192"/>
  <c r="J237" i="192"/>
  <c r="I237" i="192"/>
  <c r="H237" i="192"/>
  <c r="J236" i="192"/>
  <c r="I236" i="192"/>
  <c r="H236" i="192"/>
  <c r="J235" i="192"/>
  <c r="I235" i="192"/>
  <c r="H235" i="192"/>
  <c r="J234" i="192"/>
  <c r="I234" i="192"/>
  <c r="H234" i="192"/>
  <c r="J233" i="192"/>
  <c r="I233" i="192"/>
  <c r="H233" i="192"/>
  <c r="J232" i="192"/>
  <c r="I232" i="192"/>
  <c r="H232" i="192"/>
  <c r="J231" i="192"/>
  <c r="I231" i="192"/>
  <c r="H231" i="192"/>
  <c r="J230" i="192"/>
  <c r="I230" i="192"/>
  <c r="H230" i="192"/>
  <c r="J229" i="192"/>
  <c r="I229" i="192"/>
  <c r="H229" i="192"/>
  <c r="J228" i="192"/>
  <c r="I228" i="192"/>
  <c r="H228" i="192"/>
  <c r="J227" i="192"/>
  <c r="I227" i="192"/>
  <c r="H227" i="192"/>
  <c r="J226" i="192"/>
  <c r="I226" i="192"/>
  <c r="H226" i="192"/>
  <c r="J225" i="192"/>
  <c r="I225" i="192"/>
  <c r="H225" i="192"/>
  <c r="J224" i="192"/>
  <c r="I224" i="192"/>
  <c r="H224" i="192"/>
  <c r="J223" i="192"/>
  <c r="I223" i="192"/>
  <c r="H223" i="192"/>
  <c r="J222" i="192"/>
  <c r="I222" i="192"/>
  <c r="H222" i="192"/>
  <c r="J221" i="192"/>
  <c r="I221" i="192"/>
  <c r="I104" i="192" s="1"/>
  <c r="H221" i="192"/>
  <c r="J220" i="192"/>
  <c r="I220" i="192"/>
  <c r="H220" i="192"/>
  <c r="H104" i="192" s="1"/>
  <c r="J219" i="192"/>
  <c r="I219" i="192"/>
  <c r="H219" i="192"/>
  <c r="J218" i="192"/>
  <c r="J104" i="192" s="1"/>
  <c r="I218" i="192"/>
  <c r="H218" i="192"/>
  <c r="J217" i="192"/>
  <c r="I217" i="192"/>
  <c r="H217" i="192"/>
  <c r="J216" i="192"/>
  <c r="I216" i="192"/>
  <c r="H216" i="192"/>
  <c r="J215" i="192"/>
  <c r="I215" i="192"/>
  <c r="H215" i="192"/>
  <c r="J214" i="192"/>
  <c r="I214" i="192"/>
  <c r="H214" i="192"/>
  <c r="J213" i="192"/>
  <c r="I213" i="192"/>
  <c r="I101" i="192" s="1"/>
  <c r="H213" i="192"/>
  <c r="J212" i="192"/>
  <c r="I212" i="192"/>
  <c r="H212" i="192"/>
  <c r="H101" i="192" s="1"/>
  <c r="J211" i="192"/>
  <c r="I211" i="192"/>
  <c r="H211" i="192"/>
  <c r="J210" i="192"/>
  <c r="I210" i="192"/>
  <c r="H210" i="192"/>
  <c r="J209" i="192"/>
  <c r="I209" i="192"/>
  <c r="H209" i="192"/>
  <c r="J208" i="192"/>
  <c r="I208" i="192"/>
  <c r="H208" i="192"/>
  <c r="J207" i="192"/>
  <c r="I207" i="192"/>
  <c r="H207" i="192"/>
  <c r="J206" i="192"/>
  <c r="J139" i="192" s="1"/>
  <c r="I206" i="192"/>
  <c r="H206" i="192"/>
  <c r="J205" i="192"/>
  <c r="I205" i="192"/>
  <c r="I139" i="192" s="1"/>
  <c r="H205" i="192"/>
  <c r="J204" i="192"/>
  <c r="I204" i="192"/>
  <c r="H204" i="192"/>
  <c r="H139" i="192" s="1"/>
  <c r="J203" i="192"/>
  <c r="I203" i="192"/>
  <c r="H203" i="192"/>
  <c r="J202" i="192"/>
  <c r="J135" i="192" s="1"/>
  <c r="I202" i="192"/>
  <c r="H202" i="192"/>
  <c r="J201" i="192"/>
  <c r="I201" i="192"/>
  <c r="I135" i="192" s="1"/>
  <c r="H201" i="192"/>
  <c r="J200" i="192"/>
  <c r="I200" i="192"/>
  <c r="H200" i="192"/>
  <c r="H108" i="192" s="1"/>
  <c r="J199" i="192"/>
  <c r="J108" i="192" s="1"/>
  <c r="I199" i="192"/>
  <c r="H199" i="192"/>
  <c r="J198" i="192"/>
  <c r="I198" i="192"/>
  <c r="H198" i="192"/>
  <c r="J197" i="192"/>
  <c r="I197" i="192"/>
  <c r="H197" i="192"/>
  <c r="J196" i="192"/>
  <c r="I196" i="192"/>
  <c r="H196" i="192"/>
  <c r="J195" i="192"/>
  <c r="I195" i="192"/>
  <c r="H195" i="192"/>
  <c r="J194" i="192"/>
  <c r="I194" i="192"/>
  <c r="H194" i="192"/>
  <c r="J193" i="192"/>
  <c r="I193" i="192"/>
  <c r="H193" i="192"/>
  <c r="J192" i="192"/>
  <c r="I192" i="192"/>
  <c r="H192" i="192"/>
  <c r="J191" i="192"/>
  <c r="I191" i="192"/>
  <c r="H191" i="192"/>
  <c r="J190" i="192"/>
  <c r="I190" i="192"/>
  <c r="H190" i="192"/>
  <c r="J189" i="192"/>
  <c r="I189" i="192"/>
  <c r="H189" i="192"/>
  <c r="J188" i="192"/>
  <c r="I188" i="192"/>
  <c r="H188" i="192"/>
  <c r="J187" i="192"/>
  <c r="I187" i="192"/>
  <c r="H187" i="192"/>
  <c r="J186" i="192"/>
  <c r="J57" i="192" s="1"/>
  <c r="I186" i="192"/>
  <c r="H186" i="192"/>
  <c r="J185" i="192"/>
  <c r="I185" i="192"/>
  <c r="I57" i="192" s="1"/>
  <c r="H185" i="192"/>
  <c r="J184" i="192"/>
  <c r="I184" i="192"/>
  <c r="H184" i="192"/>
  <c r="H57" i="192" s="1"/>
  <c r="J183" i="192"/>
  <c r="I183" i="192"/>
  <c r="H183" i="192"/>
  <c r="J182" i="192"/>
  <c r="J19" i="192" s="1"/>
  <c r="I182" i="192"/>
  <c r="H182" i="192"/>
  <c r="J181" i="192"/>
  <c r="I181" i="192"/>
  <c r="H181" i="192"/>
  <c r="J175" i="192"/>
  <c r="I175" i="192"/>
  <c r="H175" i="192"/>
  <c r="J174" i="192"/>
  <c r="I174" i="192"/>
  <c r="H174" i="192"/>
  <c r="J173" i="192"/>
  <c r="I173" i="192"/>
  <c r="H173" i="192"/>
  <c r="J172" i="192"/>
  <c r="I172" i="192"/>
  <c r="H172" i="192"/>
  <c r="J171" i="192"/>
  <c r="I171" i="192"/>
  <c r="H171" i="192"/>
  <c r="H121" i="180" s="1"/>
  <c r="J170" i="192"/>
  <c r="I170" i="192"/>
  <c r="H170" i="192"/>
  <c r="J169" i="192"/>
  <c r="I169" i="192"/>
  <c r="H169" i="192"/>
  <c r="J168" i="192"/>
  <c r="I168" i="192"/>
  <c r="H168" i="192"/>
  <c r="J167" i="192"/>
  <c r="I167" i="192"/>
  <c r="H167" i="192"/>
  <c r="J166" i="192"/>
  <c r="I166" i="192"/>
  <c r="H166" i="192"/>
  <c r="J165" i="192"/>
  <c r="I165" i="192"/>
  <c r="H165" i="192"/>
  <c r="J164" i="192"/>
  <c r="I164" i="192"/>
  <c r="H164" i="192"/>
  <c r="J163" i="192"/>
  <c r="I163" i="192"/>
  <c r="H163" i="192"/>
  <c r="J162" i="192"/>
  <c r="I162" i="192"/>
  <c r="H162" i="192"/>
  <c r="J161" i="192"/>
  <c r="J119" i="180" s="1"/>
  <c r="I161" i="192"/>
  <c r="H161" i="192"/>
  <c r="J160" i="192"/>
  <c r="I160" i="192"/>
  <c r="H160" i="192"/>
  <c r="J159" i="192"/>
  <c r="I159" i="192"/>
  <c r="H159" i="192"/>
  <c r="H118" i="180" s="1"/>
  <c r="J158" i="192"/>
  <c r="I158" i="192"/>
  <c r="H158" i="192"/>
  <c r="J157" i="192"/>
  <c r="I157" i="192"/>
  <c r="H157" i="192"/>
  <c r="J156" i="192"/>
  <c r="I156" i="192"/>
  <c r="H156" i="192"/>
  <c r="J155" i="192"/>
  <c r="I155" i="192"/>
  <c r="H155" i="192"/>
  <c r="J154" i="192"/>
  <c r="I154" i="192"/>
  <c r="H154" i="192"/>
  <c r="J153" i="192"/>
  <c r="I153" i="192"/>
  <c r="H153" i="192"/>
  <c r="J152" i="192"/>
  <c r="I152" i="192"/>
  <c r="H152" i="192"/>
  <c r="J151" i="192"/>
  <c r="I151" i="192"/>
  <c r="H151" i="192"/>
  <c r="J150" i="192"/>
  <c r="I150" i="192"/>
  <c r="H150" i="192"/>
  <c r="J149" i="192"/>
  <c r="I149" i="192"/>
  <c r="H149" i="192"/>
  <c r="J148" i="192"/>
  <c r="I148" i="192"/>
  <c r="H148" i="192"/>
  <c r="J147" i="192"/>
  <c r="I147" i="192"/>
  <c r="H147" i="192"/>
  <c r="J146" i="192"/>
  <c r="I146" i="192"/>
  <c r="H146" i="192"/>
  <c r="J145" i="192"/>
  <c r="I145" i="192"/>
  <c r="H145" i="192"/>
  <c r="J144" i="192"/>
  <c r="I144" i="192"/>
  <c r="H144" i="192"/>
  <c r="J143" i="192"/>
  <c r="I143" i="192"/>
  <c r="H143" i="192"/>
  <c r="J142" i="192"/>
  <c r="I142" i="192"/>
  <c r="H142" i="192"/>
  <c r="J141" i="192"/>
  <c r="I141" i="192"/>
  <c r="H141" i="192"/>
  <c r="J140" i="192"/>
  <c r="I140" i="192"/>
  <c r="H140" i="192"/>
  <c r="J138" i="192"/>
  <c r="I138" i="192"/>
  <c r="H138" i="192"/>
  <c r="J137" i="192"/>
  <c r="I137" i="192"/>
  <c r="H137" i="192"/>
  <c r="J136" i="192"/>
  <c r="I136" i="192"/>
  <c r="H136" i="192"/>
  <c r="H135" i="192"/>
  <c r="J134" i="192"/>
  <c r="I134" i="192"/>
  <c r="H134" i="192"/>
  <c r="J133" i="192"/>
  <c r="I133" i="192"/>
  <c r="H133" i="192"/>
  <c r="J132" i="192"/>
  <c r="I132" i="192"/>
  <c r="H132" i="192"/>
  <c r="J131" i="192"/>
  <c r="I131" i="192"/>
  <c r="H131" i="192"/>
  <c r="J130" i="192"/>
  <c r="I130" i="192"/>
  <c r="H130" i="192"/>
  <c r="J129" i="192"/>
  <c r="I129" i="192"/>
  <c r="H129" i="192"/>
  <c r="J128" i="192"/>
  <c r="I128" i="192"/>
  <c r="H128" i="192"/>
  <c r="J127" i="192"/>
  <c r="I127" i="192"/>
  <c r="H127" i="192"/>
  <c r="J126" i="192"/>
  <c r="I126" i="192"/>
  <c r="H126" i="192"/>
  <c r="J125" i="192"/>
  <c r="I125" i="192"/>
  <c r="H125" i="192"/>
  <c r="J124" i="192"/>
  <c r="I124" i="192"/>
  <c r="H124" i="192"/>
  <c r="J123" i="192"/>
  <c r="I123" i="192"/>
  <c r="H123" i="192"/>
  <c r="J122" i="192"/>
  <c r="I122" i="192"/>
  <c r="H122" i="192"/>
  <c r="J121" i="192"/>
  <c r="I121" i="192"/>
  <c r="H121" i="192"/>
  <c r="J120" i="192"/>
  <c r="I120" i="192"/>
  <c r="H120" i="192"/>
  <c r="J119" i="192"/>
  <c r="I119" i="192"/>
  <c r="H119" i="192"/>
  <c r="J118" i="192"/>
  <c r="I118" i="192"/>
  <c r="H118" i="192"/>
  <c r="J117" i="192"/>
  <c r="I117" i="192"/>
  <c r="H117" i="192"/>
  <c r="J116" i="192"/>
  <c r="I116" i="192"/>
  <c r="H116" i="192"/>
  <c r="J115" i="192"/>
  <c r="I115" i="192"/>
  <c r="H115" i="192"/>
  <c r="J114" i="192"/>
  <c r="I114" i="192"/>
  <c r="H114" i="192"/>
  <c r="J113" i="192"/>
  <c r="I113" i="192"/>
  <c r="H113" i="192"/>
  <c r="J112" i="192"/>
  <c r="I112" i="192"/>
  <c r="H112" i="192"/>
  <c r="J111" i="192"/>
  <c r="I111" i="192"/>
  <c r="H111" i="192"/>
  <c r="J110" i="192"/>
  <c r="I110" i="192"/>
  <c r="H110" i="192"/>
  <c r="J109" i="192"/>
  <c r="I109" i="192"/>
  <c r="H109" i="192"/>
  <c r="I108" i="192"/>
  <c r="J107" i="192"/>
  <c r="I107" i="192"/>
  <c r="H107" i="192"/>
  <c r="J106" i="192"/>
  <c r="I106" i="192"/>
  <c r="H106" i="192"/>
  <c r="J105" i="192"/>
  <c r="I105" i="192"/>
  <c r="H105" i="192"/>
  <c r="J103" i="192"/>
  <c r="I103" i="192"/>
  <c r="H103" i="192"/>
  <c r="J102" i="192"/>
  <c r="I102" i="192"/>
  <c r="H102" i="192"/>
  <c r="J101" i="192"/>
  <c r="J100" i="192"/>
  <c r="I100" i="192"/>
  <c r="H100" i="192"/>
  <c r="J99" i="192"/>
  <c r="I99" i="192"/>
  <c r="H99" i="192"/>
  <c r="J98" i="192"/>
  <c r="I98" i="192"/>
  <c r="H98" i="192"/>
  <c r="J97" i="192"/>
  <c r="I97" i="192"/>
  <c r="H97" i="192"/>
  <c r="J96" i="192"/>
  <c r="I96" i="192"/>
  <c r="H96" i="192"/>
  <c r="J95" i="192"/>
  <c r="I95" i="192"/>
  <c r="H95" i="192"/>
  <c r="J94" i="192"/>
  <c r="I94" i="192"/>
  <c r="H94" i="192"/>
  <c r="J93" i="192"/>
  <c r="I93" i="192"/>
  <c r="H93" i="192"/>
  <c r="J92" i="192"/>
  <c r="I92" i="192"/>
  <c r="H92" i="192"/>
  <c r="J91" i="192"/>
  <c r="I91" i="192"/>
  <c r="H91" i="192"/>
  <c r="J90" i="192"/>
  <c r="I90" i="192"/>
  <c r="H90" i="192"/>
  <c r="J89" i="192"/>
  <c r="I89" i="192"/>
  <c r="H89" i="192"/>
  <c r="J88" i="192"/>
  <c r="I88" i="192"/>
  <c r="H88" i="192"/>
  <c r="J87" i="192"/>
  <c r="I87" i="192"/>
  <c r="H87" i="192"/>
  <c r="J86" i="192"/>
  <c r="I86" i="192"/>
  <c r="H86" i="192"/>
  <c r="J85" i="192"/>
  <c r="I85" i="192"/>
  <c r="H85" i="192"/>
  <c r="J84" i="192"/>
  <c r="I84" i="192"/>
  <c r="H84" i="192"/>
  <c r="J83" i="192"/>
  <c r="I83" i="192"/>
  <c r="H83" i="192"/>
  <c r="J82" i="192"/>
  <c r="I82" i="192"/>
  <c r="H82" i="192"/>
  <c r="J81" i="192"/>
  <c r="I81" i="192"/>
  <c r="I104" i="180" s="1"/>
  <c r="H81" i="192"/>
  <c r="J80" i="192"/>
  <c r="I80" i="192"/>
  <c r="H80" i="192"/>
  <c r="J79" i="192"/>
  <c r="I79" i="192"/>
  <c r="H79" i="192"/>
  <c r="J78" i="192"/>
  <c r="I78" i="192"/>
  <c r="H78" i="192"/>
  <c r="J77" i="192"/>
  <c r="I77" i="192"/>
  <c r="H77" i="192"/>
  <c r="J76" i="192"/>
  <c r="I76" i="192"/>
  <c r="H76" i="192"/>
  <c r="J75" i="192"/>
  <c r="I75" i="192"/>
  <c r="H75" i="192"/>
  <c r="J74" i="192"/>
  <c r="I74" i="192"/>
  <c r="H74" i="192"/>
  <c r="J73" i="192"/>
  <c r="I73" i="192"/>
  <c r="H73" i="192"/>
  <c r="J72" i="192"/>
  <c r="I72" i="192"/>
  <c r="H72" i="192"/>
  <c r="J71" i="192"/>
  <c r="I71" i="192"/>
  <c r="H71" i="192"/>
  <c r="J70" i="192"/>
  <c r="I70" i="192"/>
  <c r="H70" i="192"/>
  <c r="J69" i="192"/>
  <c r="I69" i="192"/>
  <c r="H69" i="192"/>
  <c r="J68" i="192"/>
  <c r="I68" i="192"/>
  <c r="H68" i="192"/>
  <c r="J67" i="192"/>
  <c r="I67" i="192"/>
  <c r="H67" i="192"/>
  <c r="J66" i="192"/>
  <c r="I66" i="192"/>
  <c r="H66" i="192"/>
  <c r="J65" i="192"/>
  <c r="I65" i="192"/>
  <c r="H65" i="192"/>
  <c r="J64" i="192"/>
  <c r="I64" i="192"/>
  <c r="H64" i="192"/>
  <c r="J63" i="192"/>
  <c r="I63" i="192"/>
  <c r="H63" i="192"/>
  <c r="J62" i="192"/>
  <c r="I62" i="192"/>
  <c r="H62" i="192"/>
  <c r="J61" i="192"/>
  <c r="I61" i="192"/>
  <c r="H61" i="192"/>
  <c r="J60" i="192"/>
  <c r="I60" i="192"/>
  <c r="H60" i="192"/>
  <c r="J59" i="192"/>
  <c r="I59" i="192"/>
  <c r="H59" i="192"/>
  <c r="J58" i="192"/>
  <c r="I58" i="192"/>
  <c r="H58" i="192"/>
  <c r="J56" i="192"/>
  <c r="I56" i="192"/>
  <c r="H56" i="192"/>
  <c r="J55" i="192"/>
  <c r="I55" i="192"/>
  <c r="H55" i="192"/>
  <c r="J54" i="192"/>
  <c r="I54" i="192"/>
  <c r="H54" i="192"/>
  <c r="J53" i="192"/>
  <c r="I53" i="192"/>
  <c r="H53" i="192"/>
  <c r="J52" i="192"/>
  <c r="I52" i="192"/>
  <c r="H52" i="192"/>
  <c r="J51" i="192"/>
  <c r="I51" i="192"/>
  <c r="H51" i="192"/>
  <c r="J50" i="192"/>
  <c r="I50" i="192"/>
  <c r="H50" i="192"/>
  <c r="J49" i="192"/>
  <c r="I49" i="192"/>
  <c r="H49" i="192"/>
  <c r="J48" i="192"/>
  <c r="I48" i="192"/>
  <c r="H48" i="192"/>
  <c r="J47" i="192"/>
  <c r="I47" i="192"/>
  <c r="H47" i="192"/>
  <c r="J46" i="192"/>
  <c r="I46" i="192"/>
  <c r="H46" i="192"/>
  <c r="J45" i="192"/>
  <c r="I45" i="192"/>
  <c r="H45" i="192"/>
  <c r="J44" i="192"/>
  <c r="I44" i="192"/>
  <c r="H44" i="192"/>
  <c r="J43" i="192"/>
  <c r="I43" i="192"/>
  <c r="H43" i="192"/>
  <c r="J42" i="192"/>
  <c r="I42" i="192"/>
  <c r="H42" i="192"/>
  <c r="J41" i="192"/>
  <c r="I41" i="192"/>
  <c r="H41" i="192"/>
  <c r="J40" i="192"/>
  <c r="I40" i="192"/>
  <c r="H40" i="192"/>
  <c r="J39" i="192"/>
  <c r="I39" i="192"/>
  <c r="H39" i="192"/>
  <c r="J38" i="192"/>
  <c r="I38" i="192"/>
  <c r="H38" i="192"/>
  <c r="J37" i="192"/>
  <c r="I37" i="192"/>
  <c r="H37" i="192"/>
  <c r="J36" i="192"/>
  <c r="I36" i="192"/>
  <c r="H36" i="192"/>
  <c r="J35" i="192"/>
  <c r="I35" i="192"/>
  <c r="H35" i="192"/>
  <c r="J34" i="192"/>
  <c r="I34" i="192"/>
  <c r="H34" i="192"/>
  <c r="J33" i="192"/>
  <c r="I33" i="192"/>
  <c r="H33" i="192"/>
  <c r="J32" i="192"/>
  <c r="I32" i="192"/>
  <c r="H32" i="192"/>
  <c r="J31" i="192"/>
  <c r="I31" i="192"/>
  <c r="H31" i="192"/>
  <c r="J30" i="192"/>
  <c r="I30" i="192"/>
  <c r="H30" i="192"/>
  <c r="J29" i="192"/>
  <c r="I29" i="192"/>
  <c r="H29" i="192"/>
  <c r="J28" i="192"/>
  <c r="I28" i="192"/>
  <c r="H28" i="192"/>
  <c r="J27" i="192"/>
  <c r="I27" i="192"/>
  <c r="H27" i="192"/>
  <c r="J26" i="192"/>
  <c r="I26" i="192"/>
  <c r="H26" i="192"/>
  <c r="J25" i="192"/>
  <c r="I25" i="192"/>
  <c r="H25" i="192"/>
  <c r="J24" i="192"/>
  <c r="I24" i="192"/>
  <c r="H24" i="192"/>
  <c r="J23" i="192"/>
  <c r="I23" i="192"/>
  <c r="H23" i="192"/>
  <c r="J22" i="192"/>
  <c r="I22" i="192"/>
  <c r="H22" i="192"/>
  <c r="J21" i="192"/>
  <c r="I21" i="192"/>
  <c r="H21" i="192"/>
  <c r="J20" i="192"/>
  <c r="I20" i="192"/>
  <c r="H20" i="192"/>
  <c r="I19" i="192"/>
  <c r="H19" i="192"/>
  <c r="J18" i="192"/>
  <c r="I18" i="192"/>
  <c r="H18" i="192"/>
  <c r="J17" i="192"/>
  <c r="I17" i="192"/>
  <c r="H17" i="192"/>
  <c r="J16" i="192"/>
  <c r="I16" i="192"/>
  <c r="H16" i="192"/>
  <c r="J15" i="192"/>
  <c r="I15" i="192"/>
  <c r="H15" i="192"/>
  <c r="J14" i="192"/>
  <c r="I14" i="192"/>
  <c r="H14" i="192"/>
  <c r="J13" i="192"/>
  <c r="I13" i="192"/>
  <c r="H13" i="192"/>
  <c r="J12" i="192"/>
  <c r="I12" i="192"/>
  <c r="H12" i="192"/>
  <c r="J11" i="192"/>
  <c r="I11" i="192"/>
  <c r="H11" i="192"/>
  <c r="J10" i="192"/>
  <c r="I10" i="192"/>
  <c r="H10" i="192"/>
  <c r="J9" i="192"/>
  <c r="I9" i="192"/>
  <c r="H9" i="192"/>
  <c r="J8" i="192"/>
  <c r="I8" i="192"/>
  <c r="H8" i="192"/>
  <c r="J7" i="192"/>
  <c r="I7" i="192"/>
  <c r="H7" i="192"/>
  <c r="J6" i="192"/>
  <c r="I6" i="192"/>
  <c r="H6" i="192"/>
  <c r="J5" i="192"/>
  <c r="I5" i="192"/>
  <c r="H5" i="192"/>
  <c r="J4" i="192"/>
  <c r="I4" i="192"/>
  <c r="H4" i="192"/>
  <c r="J246" i="191"/>
  <c r="I246" i="191"/>
  <c r="H246" i="191"/>
  <c r="J245" i="191"/>
  <c r="I245" i="191"/>
  <c r="H245" i="191"/>
  <c r="J244" i="191"/>
  <c r="I244" i="191"/>
  <c r="H244" i="191"/>
  <c r="J243" i="191"/>
  <c r="I243" i="191"/>
  <c r="H243" i="191"/>
  <c r="J242" i="191"/>
  <c r="I242" i="191"/>
  <c r="H242" i="191"/>
  <c r="J241" i="191"/>
  <c r="I241" i="191"/>
  <c r="H241" i="191"/>
  <c r="J240" i="191"/>
  <c r="I240" i="191"/>
  <c r="H240" i="191"/>
  <c r="J239" i="191"/>
  <c r="I239" i="191"/>
  <c r="H239" i="191"/>
  <c r="J238" i="191"/>
  <c r="I238" i="191"/>
  <c r="H238" i="191"/>
  <c r="J237" i="191"/>
  <c r="I237" i="191"/>
  <c r="H237" i="191"/>
  <c r="J236" i="191"/>
  <c r="I236" i="191"/>
  <c r="H236" i="191"/>
  <c r="J235" i="191"/>
  <c r="I235" i="191"/>
  <c r="H235" i="191"/>
  <c r="J234" i="191"/>
  <c r="I234" i="191"/>
  <c r="H234" i="191"/>
  <c r="J233" i="191"/>
  <c r="I233" i="191"/>
  <c r="H233" i="191"/>
  <c r="J232" i="191"/>
  <c r="I232" i="191"/>
  <c r="H232" i="191"/>
  <c r="J231" i="191"/>
  <c r="I231" i="191"/>
  <c r="H231" i="191"/>
  <c r="J230" i="191"/>
  <c r="I230" i="191"/>
  <c r="H230" i="191"/>
  <c r="J229" i="191"/>
  <c r="I229" i="191"/>
  <c r="H229" i="191"/>
  <c r="J228" i="191"/>
  <c r="I228" i="191"/>
  <c r="H228" i="191"/>
  <c r="J227" i="191"/>
  <c r="I227" i="191"/>
  <c r="H227" i="191"/>
  <c r="J226" i="191"/>
  <c r="I226" i="191"/>
  <c r="H226" i="191"/>
  <c r="J225" i="191"/>
  <c r="I225" i="191"/>
  <c r="H225" i="191"/>
  <c r="J224" i="191"/>
  <c r="I224" i="191"/>
  <c r="H224" i="191"/>
  <c r="J223" i="191"/>
  <c r="I223" i="191"/>
  <c r="H223" i="191"/>
  <c r="J222" i="191"/>
  <c r="I222" i="191"/>
  <c r="H222" i="191"/>
  <c r="J221" i="191"/>
  <c r="I221" i="191"/>
  <c r="H221" i="191"/>
  <c r="J220" i="191"/>
  <c r="I220" i="191"/>
  <c r="H220" i="191"/>
  <c r="J219" i="191"/>
  <c r="J104" i="191" s="1"/>
  <c r="I219" i="191"/>
  <c r="H219" i="191"/>
  <c r="J218" i="191"/>
  <c r="I218" i="191"/>
  <c r="H218" i="191"/>
  <c r="J217" i="191"/>
  <c r="I217" i="191"/>
  <c r="H217" i="191"/>
  <c r="J216" i="191"/>
  <c r="I216" i="191"/>
  <c r="H216" i="191"/>
  <c r="J215" i="191"/>
  <c r="I215" i="191"/>
  <c r="H215" i="191"/>
  <c r="J214" i="191"/>
  <c r="I214" i="191"/>
  <c r="H214" i="191"/>
  <c r="J213" i="191"/>
  <c r="I213" i="191"/>
  <c r="H213" i="191"/>
  <c r="J212" i="191"/>
  <c r="I212" i="191"/>
  <c r="H212" i="191"/>
  <c r="J211" i="191"/>
  <c r="I211" i="191"/>
  <c r="H211" i="191"/>
  <c r="J210" i="191"/>
  <c r="I210" i="191"/>
  <c r="H210" i="191"/>
  <c r="J209" i="191"/>
  <c r="I209" i="191"/>
  <c r="H209" i="191"/>
  <c r="J208" i="191"/>
  <c r="I208" i="191"/>
  <c r="H208" i="191"/>
  <c r="J207" i="191"/>
  <c r="I207" i="191"/>
  <c r="H207" i="191"/>
  <c r="J206" i="191"/>
  <c r="I206" i="191"/>
  <c r="H206" i="191"/>
  <c r="J205" i="191"/>
  <c r="I205" i="191"/>
  <c r="H205" i="191"/>
  <c r="H139" i="191" s="1"/>
  <c r="J204" i="191"/>
  <c r="I204" i="191"/>
  <c r="H204" i="191"/>
  <c r="J203" i="191"/>
  <c r="I203" i="191"/>
  <c r="H203" i="191"/>
  <c r="J202" i="191"/>
  <c r="I202" i="191"/>
  <c r="H202" i="191"/>
  <c r="J201" i="191"/>
  <c r="I201" i="191"/>
  <c r="H201" i="191"/>
  <c r="J200" i="191"/>
  <c r="I200" i="191"/>
  <c r="H200" i="191"/>
  <c r="J199" i="191"/>
  <c r="I199" i="191"/>
  <c r="H199" i="191"/>
  <c r="J198" i="191"/>
  <c r="I198" i="191"/>
  <c r="H198" i="191"/>
  <c r="J197" i="191"/>
  <c r="I197" i="191"/>
  <c r="H197" i="191"/>
  <c r="J196" i="191"/>
  <c r="I196" i="191"/>
  <c r="H196" i="191"/>
  <c r="J195" i="191"/>
  <c r="I195" i="191"/>
  <c r="H195" i="191"/>
  <c r="J194" i="191"/>
  <c r="I194" i="191"/>
  <c r="H194" i="191"/>
  <c r="J193" i="191"/>
  <c r="I193" i="191"/>
  <c r="H193" i="191"/>
  <c r="J192" i="191"/>
  <c r="I192" i="191"/>
  <c r="H192" i="191"/>
  <c r="J191" i="191"/>
  <c r="I191" i="191"/>
  <c r="H191" i="191"/>
  <c r="J190" i="191"/>
  <c r="I190" i="191"/>
  <c r="H190" i="191"/>
  <c r="J189" i="191"/>
  <c r="I189" i="191"/>
  <c r="H189" i="191"/>
  <c r="J188" i="191"/>
  <c r="I188" i="191"/>
  <c r="H188" i="191"/>
  <c r="J187" i="191"/>
  <c r="J57" i="191" s="1"/>
  <c r="I187" i="191"/>
  <c r="H187" i="191"/>
  <c r="J186" i="191"/>
  <c r="I186" i="191"/>
  <c r="H186" i="191"/>
  <c r="J185" i="191"/>
  <c r="I185" i="191"/>
  <c r="H185" i="191"/>
  <c r="J184" i="191"/>
  <c r="I184" i="191"/>
  <c r="H184" i="191"/>
  <c r="J183" i="191"/>
  <c r="J19" i="191" s="1"/>
  <c r="I183" i="191"/>
  <c r="H183" i="191"/>
  <c r="J182" i="191"/>
  <c r="I182" i="191"/>
  <c r="H182" i="191"/>
  <c r="J181" i="191"/>
  <c r="I181" i="191"/>
  <c r="H181" i="191"/>
  <c r="J175" i="191"/>
  <c r="I175" i="191"/>
  <c r="H175" i="191"/>
  <c r="J174" i="191"/>
  <c r="I174" i="191"/>
  <c r="H174" i="191"/>
  <c r="J173" i="191"/>
  <c r="I173" i="191"/>
  <c r="H173" i="191"/>
  <c r="J172" i="191"/>
  <c r="I172" i="191"/>
  <c r="H172" i="191"/>
  <c r="J171" i="191"/>
  <c r="I171" i="191"/>
  <c r="H171" i="191"/>
  <c r="J170" i="191"/>
  <c r="I170" i="191"/>
  <c r="H170" i="191"/>
  <c r="J169" i="191"/>
  <c r="I169" i="191"/>
  <c r="H169" i="191"/>
  <c r="J168" i="191"/>
  <c r="I168" i="191"/>
  <c r="H168" i="191"/>
  <c r="J167" i="191"/>
  <c r="I167" i="191"/>
  <c r="H167" i="191"/>
  <c r="J166" i="191"/>
  <c r="I166" i="191"/>
  <c r="H166" i="191"/>
  <c r="J165" i="191"/>
  <c r="I165" i="191"/>
  <c r="H165" i="191"/>
  <c r="J164" i="191"/>
  <c r="I164" i="191"/>
  <c r="H164" i="191"/>
  <c r="J163" i="191"/>
  <c r="I163" i="191"/>
  <c r="H163" i="191"/>
  <c r="J162" i="191"/>
  <c r="I162" i="191"/>
  <c r="H162" i="191"/>
  <c r="J161" i="191"/>
  <c r="I161" i="191"/>
  <c r="H161" i="191"/>
  <c r="H119" i="178" s="1"/>
  <c r="J160" i="191"/>
  <c r="I160" i="191"/>
  <c r="H160" i="191"/>
  <c r="J159" i="191"/>
  <c r="J118" i="178" s="1"/>
  <c r="I159" i="191"/>
  <c r="H159" i="191"/>
  <c r="J158" i="191"/>
  <c r="I158" i="191"/>
  <c r="H158" i="191"/>
  <c r="J157" i="191"/>
  <c r="I157" i="191"/>
  <c r="H157" i="191"/>
  <c r="J156" i="191"/>
  <c r="I156" i="191"/>
  <c r="H156" i="191"/>
  <c r="J155" i="191"/>
  <c r="I155" i="191"/>
  <c r="H155" i="191"/>
  <c r="J154" i="191"/>
  <c r="I154" i="191"/>
  <c r="H154" i="191"/>
  <c r="J153" i="191"/>
  <c r="I153" i="191"/>
  <c r="H153" i="191"/>
  <c r="J152" i="191"/>
  <c r="I152" i="191"/>
  <c r="H152" i="191"/>
  <c r="J151" i="191"/>
  <c r="I151" i="191"/>
  <c r="H151" i="191"/>
  <c r="J150" i="191"/>
  <c r="I150" i="191"/>
  <c r="H150" i="191"/>
  <c r="J149" i="191"/>
  <c r="I149" i="191"/>
  <c r="H149" i="191"/>
  <c r="J148" i="191"/>
  <c r="I148" i="191"/>
  <c r="H148" i="191"/>
  <c r="J147" i="191"/>
  <c r="I147" i="191"/>
  <c r="H147" i="191"/>
  <c r="J146" i="191"/>
  <c r="I146" i="191"/>
  <c r="H146" i="191"/>
  <c r="J145" i="191"/>
  <c r="I145" i="191"/>
  <c r="H145" i="191"/>
  <c r="J144" i="191"/>
  <c r="I144" i="191"/>
  <c r="H144" i="191"/>
  <c r="J143" i="191"/>
  <c r="I143" i="191"/>
  <c r="H143" i="191"/>
  <c r="J142" i="191"/>
  <c r="I142" i="191"/>
  <c r="H142" i="191"/>
  <c r="J141" i="191"/>
  <c r="I141" i="191"/>
  <c r="H141" i="191"/>
  <c r="J140" i="191"/>
  <c r="I140" i="191"/>
  <c r="H140" i="191"/>
  <c r="J138" i="191"/>
  <c r="I138" i="191"/>
  <c r="H138" i="191"/>
  <c r="J137" i="191"/>
  <c r="I137" i="191"/>
  <c r="H137" i="191"/>
  <c r="J136" i="191"/>
  <c r="I136" i="191"/>
  <c r="H136" i="191"/>
  <c r="J135" i="191"/>
  <c r="J134" i="191"/>
  <c r="I134" i="191"/>
  <c r="H134" i="191"/>
  <c r="J133" i="191"/>
  <c r="I133" i="191"/>
  <c r="H133" i="191"/>
  <c r="J132" i="191"/>
  <c r="I132" i="191"/>
  <c r="H132" i="191"/>
  <c r="J131" i="191"/>
  <c r="I131" i="191"/>
  <c r="H131" i="191"/>
  <c r="J130" i="191"/>
  <c r="I130" i="191"/>
  <c r="H130" i="191"/>
  <c r="J129" i="191"/>
  <c r="I129" i="191"/>
  <c r="H129" i="191"/>
  <c r="J128" i="191"/>
  <c r="I128" i="191"/>
  <c r="H128" i="191"/>
  <c r="J127" i="191"/>
  <c r="I127" i="191"/>
  <c r="H127" i="191"/>
  <c r="J126" i="191"/>
  <c r="I126" i="191"/>
  <c r="H126" i="191"/>
  <c r="J125" i="191"/>
  <c r="I125" i="191"/>
  <c r="H125" i="191"/>
  <c r="J124" i="191"/>
  <c r="I124" i="191"/>
  <c r="H124" i="191"/>
  <c r="J123" i="191"/>
  <c r="I123" i="191"/>
  <c r="H123" i="191"/>
  <c r="J122" i="191"/>
  <c r="I122" i="191"/>
  <c r="H122" i="191"/>
  <c r="J121" i="191"/>
  <c r="I121" i="191"/>
  <c r="H121" i="191"/>
  <c r="J120" i="191"/>
  <c r="I120" i="191"/>
  <c r="H120" i="191"/>
  <c r="J119" i="191"/>
  <c r="I119" i="191"/>
  <c r="H119" i="191"/>
  <c r="J118" i="191"/>
  <c r="I118" i="191"/>
  <c r="H118" i="191"/>
  <c r="J117" i="191"/>
  <c r="I117" i="191"/>
  <c r="H117" i="191"/>
  <c r="J116" i="191"/>
  <c r="I116" i="191"/>
  <c r="H116" i="191"/>
  <c r="J115" i="191"/>
  <c r="J114" i="191"/>
  <c r="I114" i="191"/>
  <c r="H114" i="191"/>
  <c r="J113" i="191"/>
  <c r="I113" i="191"/>
  <c r="H113" i="191"/>
  <c r="J112" i="191"/>
  <c r="I112" i="191"/>
  <c r="H112" i="191"/>
  <c r="J111" i="191"/>
  <c r="I111" i="191"/>
  <c r="H111" i="191"/>
  <c r="J110" i="191"/>
  <c r="I110" i="191"/>
  <c r="H110" i="191"/>
  <c r="J109" i="191"/>
  <c r="I109" i="191"/>
  <c r="H109" i="191"/>
  <c r="J108" i="191"/>
  <c r="J107" i="191"/>
  <c r="I107" i="191"/>
  <c r="H107" i="191"/>
  <c r="J106" i="191"/>
  <c r="I106" i="191"/>
  <c r="H106" i="191"/>
  <c r="J105" i="191"/>
  <c r="I105" i="191"/>
  <c r="H105" i="191"/>
  <c r="J103" i="191"/>
  <c r="I103" i="191"/>
  <c r="H103" i="191"/>
  <c r="J102" i="191"/>
  <c r="I102" i="191"/>
  <c r="H102" i="191"/>
  <c r="J101" i="191"/>
  <c r="J100" i="191"/>
  <c r="I100" i="191"/>
  <c r="H100" i="191"/>
  <c r="J99" i="191"/>
  <c r="I99" i="191"/>
  <c r="H99" i="191"/>
  <c r="J98" i="191"/>
  <c r="I98" i="191"/>
  <c r="H98" i="191"/>
  <c r="J97" i="191"/>
  <c r="I97" i="191"/>
  <c r="H97" i="191"/>
  <c r="J96" i="191"/>
  <c r="I96" i="191"/>
  <c r="H96" i="191"/>
  <c r="J95" i="191"/>
  <c r="I95" i="191"/>
  <c r="H95" i="191"/>
  <c r="J94" i="191"/>
  <c r="I94" i="191"/>
  <c r="H94" i="191"/>
  <c r="J93" i="191"/>
  <c r="I93" i="191"/>
  <c r="H93" i="191"/>
  <c r="J92" i="191"/>
  <c r="I92" i="191"/>
  <c r="H92" i="191"/>
  <c r="J91" i="191"/>
  <c r="I91" i="191"/>
  <c r="H91" i="191"/>
  <c r="J90" i="191"/>
  <c r="I90" i="191"/>
  <c r="H90" i="191"/>
  <c r="J89" i="191"/>
  <c r="I89" i="191"/>
  <c r="H89" i="191"/>
  <c r="J88" i="191"/>
  <c r="I88" i="191"/>
  <c r="H88" i="191"/>
  <c r="J87" i="191"/>
  <c r="I87" i="191"/>
  <c r="H87" i="191"/>
  <c r="J86" i="191"/>
  <c r="I86" i="191"/>
  <c r="H86" i="191"/>
  <c r="J85" i="191"/>
  <c r="I85" i="191"/>
  <c r="H85" i="191"/>
  <c r="J84" i="191"/>
  <c r="I84" i="191"/>
  <c r="H84" i="191"/>
  <c r="J83" i="191"/>
  <c r="I83" i="191"/>
  <c r="H83" i="191"/>
  <c r="J82" i="191"/>
  <c r="I82" i="191"/>
  <c r="H82" i="191"/>
  <c r="J81" i="191"/>
  <c r="I81" i="191"/>
  <c r="I104" i="178" s="1"/>
  <c r="H81" i="191"/>
  <c r="J80" i="191"/>
  <c r="I80" i="191"/>
  <c r="H80" i="191"/>
  <c r="J79" i="191"/>
  <c r="I79" i="191"/>
  <c r="H79" i="191"/>
  <c r="J78" i="191"/>
  <c r="I78" i="191"/>
  <c r="H78" i="191"/>
  <c r="J77" i="191"/>
  <c r="I77" i="191"/>
  <c r="H77" i="191"/>
  <c r="J76" i="191"/>
  <c r="I76" i="191"/>
  <c r="H76" i="191"/>
  <c r="J75" i="191"/>
  <c r="I75" i="191"/>
  <c r="H75" i="191"/>
  <c r="J74" i="191"/>
  <c r="I74" i="191"/>
  <c r="H74" i="191"/>
  <c r="J73" i="191"/>
  <c r="I73" i="191"/>
  <c r="H73" i="191"/>
  <c r="J72" i="191"/>
  <c r="I72" i="191"/>
  <c r="H72" i="191"/>
  <c r="J71" i="191"/>
  <c r="I71" i="191"/>
  <c r="H71" i="191"/>
  <c r="J70" i="191"/>
  <c r="I70" i="191"/>
  <c r="H70" i="191"/>
  <c r="J69" i="191"/>
  <c r="I69" i="191"/>
  <c r="H69" i="191"/>
  <c r="J68" i="191"/>
  <c r="I68" i="191"/>
  <c r="H68" i="191"/>
  <c r="J67" i="191"/>
  <c r="I67" i="191"/>
  <c r="H67" i="191"/>
  <c r="J66" i="191"/>
  <c r="I66" i="191"/>
  <c r="H66" i="191"/>
  <c r="J65" i="191"/>
  <c r="I65" i="191"/>
  <c r="H65" i="191"/>
  <c r="J64" i="191"/>
  <c r="I64" i="191"/>
  <c r="H64" i="191"/>
  <c r="J63" i="191"/>
  <c r="I63" i="191"/>
  <c r="H63" i="191"/>
  <c r="J62" i="191"/>
  <c r="I62" i="191"/>
  <c r="H62" i="191"/>
  <c r="J61" i="191"/>
  <c r="I61" i="191"/>
  <c r="H61" i="191"/>
  <c r="J60" i="191"/>
  <c r="I60" i="191"/>
  <c r="H60" i="191"/>
  <c r="J59" i="191"/>
  <c r="I59" i="191"/>
  <c r="H59" i="191"/>
  <c r="J58" i="191"/>
  <c r="I58" i="191"/>
  <c r="H58" i="191"/>
  <c r="H57" i="191"/>
  <c r="J56" i="191"/>
  <c r="I56" i="191"/>
  <c r="H56" i="191"/>
  <c r="J55" i="191"/>
  <c r="I55" i="191"/>
  <c r="H55" i="191"/>
  <c r="J54" i="191"/>
  <c r="I54" i="191"/>
  <c r="H54" i="191"/>
  <c r="J53" i="191"/>
  <c r="I53" i="191"/>
  <c r="H53" i="191"/>
  <c r="J52" i="191"/>
  <c r="I52" i="191"/>
  <c r="H52" i="191"/>
  <c r="J51" i="191"/>
  <c r="I51" i="191"/>
  <c r="H51" i="191"/>
  <c r="J50" i="191"/>
  <c r="I50" i="191"/>
  <c r="H50" i="191"/>
  <c r="J49" i="191"/>
  <c r="I49" i="191"/>
  <c r="H49" i="191"/>
  <c r="J48" i="191"/>
  <c r="I48" i="191"/>
  <c r="H48" i="191"/>
  <c r="J47" i="191"/>
  <c r="I47" i="191"/>
  <c r="H47" i="191"/>
  <c r="J46" i="191"/>
  <c r="I46" i="191"/>
  <c r="H46" i="191"/>
  <c r="J45" i="191"/>
  <c r="I45" i="191"/>
  <c r="H45" i="191"/>
  <c r="J44" i="191"/>
  <c r="I44" i="191"/>
  <c r="H44" i="191"/>
  <c r="J43" i="191"/>
  <c r="I43" i="191"/>
  <c r="H43" i="191"/>
  <c r="J42" i="191"/>
  <c r="I42" i="191"/>
  <c r="H42" i="191"/>
  <c r="J41" i="191"/>
  <c r="I41" i="191"/>
  <c r="H41" i="191"/>
  <c r="J40" i="191"/>
  <c r="I40" i="191"/>
  <c r="H40" i="191"/>
  <c r="J39" i="191"/>
  <c r="I39" i="191"/>
  <c r="H39" i="191"/>
  <c r="J38" i="191"/>
  <c r="I38" i="191"/>
  <c r="H38" i="191"/>
  <c r="J37" i="191"/>
  <c r="I37" i="191"/>
  <c r="H37" i="191"/>
  <c r="J36" i="191"/>
  <c r="I36" i="191"/>
  <c r="H36" i="191"/>
  <c r="J35" i="191"/>
  <c r="I35" i="191"/>
  <c r="H35" i="191"/>
  <c r="J34" i="191"/>
  <c r="I34" i="191"/>
  <c r="H34" i="191"/>
  <c r="J33" i="191"/>
  <c r="I33" i="191"/>
  <c r="H33" i="191"/>
  <c r="J32" i="191"/>
  <c r="I32" i="191"/>
  <c r="H32" i="191"/>
  <c r="J31" i="191"/>
  <c r="I31" i="191"/>
  <c r="H31" i="191"/>
  <c r="J30" i="191"/>
  <c r="I30" i="191"/>
  <c r="H30" i="191"/>
  <c r="J29" i="191"/>
  <c r="I29" i="191"/>
  <c r="H29" i="191"/>
  <c r="J28" i="191"/>
  <c r="I28" i="191"/>
  <c r="H28" i="191"/>
  <c r="J27" i="191"/>
  <c r="I27" i="191"/>
  <c r="H27" i="191"/>
  <c r="J26" i="191"/>
  <c r="I26" i="191"/>
  <c r="H26" i="191"/>
  <c r="J25" i="191"/>
  <c r="I25" i="191"/>
  <c r="H25" i="191"/>
  <c r="J24" i="191"/>
  <c r="I24" i="191"/>
  <c r="H24" i="191"/>
  <c r="J23" i="191"/>
  <c r="I23" i="191"/>
  <c r="H23" i="191"/>
  <c r="J22" i="191"/>
  <c r="I22" i="191"/>
  <c r="H22" i="191"/>
  <c r="J21" i="191"/>
  <c r="J20" i="191"/>
  <c r="I20" i="191"/>
  <c r="H20" i="191"/>
  <c r="J18" i="191"/>
  <c r="I18" i="191"/>
  <c r="H18" i="191"/>
  <c r="J17" i="191"/>
  <c r="I17" i="191"/>
  <c r="H17" i="191"/>
  <c r="J16" i="191"/>
  <c r="I16" i="191"/>
  <c r="H16" i="191"/>
  <c r="J15" i="191"/>
  <c r="I15" i="191"/>
  <c r="H15" i="191"/>
  <c r="J14" i="191"/>
  <c r="I14" i="191"/>
  <c r="H14" i="191"/>
  <c r="J13" i="191"/>
  <c r="I13" i="191"/>
  <c r="H13" i="191"/>
  <c r="J12" i="191"/>
  <c r="I12" i="191"/>
  <c r="H12" i="191"/>
  <c r="J11" i="191"/>
  <c r="I11" i="191"/>
  <c r="H11" i="191"/>
  <c r="J10" i="191"/>
  <c r="I10" i="191"/>
  <c r="H10" i="191"/>
  <c r="J9" i="191"/>
  <c r="I9" i="191"/>
  <c r="H9" i="191"/>
  <c r="J8" i="191"/>
  <c r="I8" i="191"/>
  <c r="H8" i="191"/>
  <c r="J7" i="191"/>
  <c r="I7" i="191"/>
  <c r="H7" i="191"/>
  <c r="J6" i="191"/>
  <c r="I6" i="191"/>
  <c r="H6" i="191"/>
  <c r="J5" i="191"/>
  <c r="I5" i="191"/>
  <c r="H5" i="191"/>
  <c r="J4" i="191"/>
  <c r="I4" i="191"/>
  <c r="H4" i="191"/>
  <c r="J246" i="190"/>
  <c r="I246" i="190"/>
  <c r="H246" i="190"/>
  <c r="J245" i="190"/>
  <c r="I245" i="190"/>
  <c r="H245" i="190"/>
  <c r="H21" i="190" s="1"/>
  <c r="J244" i="190"/>
  <c r="I244" i="190"/>
  <c r="H244" i="190"/>
  <c r="J243" i="190"/>
  <c r="I243" i="190"/>
  <c r="H243" i="190"/>
  <c r="J242" i="190"/>
  <c r="I242" i="190"/>
  <c r="H242" i="190"/>
  <c r="J241" i="190"/>
  <c r="I241" i="190"/>
  <c r="H241" i="190"/>
  <c r="J240" i="190"/>
  <c r="I240" i="190"/>
  <c r="H240" i="190"/>
  <c r="J239" i="190"/>
  <c r="I239" i="190"/>
  <c r="H239" i="190"/>
  <c r="J238" i="190"/>
  <c r="I238" i="190"/>
  <c r="H238" i="190"/>
  <c r="J237" i="190"/>
  <c r="I237" i="190"/>
  <c r="H237" i="190"/>
  <c r="J236" i="190"/>
  <c r="I236" i="190"/>
  <c r="H236" i="190"/>
  <c r="J235" i="190"/>
  <c r="I235" i="190"/>
  <c r="H235" i="190"/>
  <c r="J234" i="190"/>
  <c r="I234" i="190"/>
  <c r="H234" i="190"/>
  <c r="J233" i="190"/>
  <c r="I233" i="190"/>
  <c r="H233" i="190"/>
  <c r="J232" i="190"/>
  <c r="I232" i="190"/>
  <c r="H232" i="190"/>
  <c r="J231" i="190"/>
  <c r="I231" i="190"/>
  <c r="H231" i="190"/>
  <c r="J230" i="190"/>
  <c r="I230" i="190"/>
  <c r="H230" i="190"/>
  <c r="J229" i="190"/>
  <c r="I229" i="190"/>
  <c r="H229" i="190"/>
  <c r="J228" i="190"/>
  <c r="I228" i="190"/>
  <c r="H228" i="190"/>
  <c r="J227" i="190"/>
  <c r="I227" i="190"/>
  <c r="H227" i="190"/>
  <c r="J226" i="190"/>
  <c r="I226" i="190"/>
  <c r="H226" i="190"/>
  <c r="J225" i="190"/>
  <c r="I225" i="190"/>
  <c r="H225" i="190"/>
  <c r="J224" i="190"/>
  <c r="I224" i="190"/>
  <c r="H224" i="190"/>
  <c r="J223" i="190"/>
  <c r="I223" i="190"/>
  <c r="H223" i="190"/>
  <c r="J222" i="190"/>
  <c r="I222" i="190"/>
  <c r="H222" i="190"/>
  <c r="J221" i="190"/>
  <c r="I221" i="190"/>
  <c r="H221" i="190"/>
  <c r="J220" i="190"/>
  <c r="I220" i="190"/>
  <c r="H220" i="190"/>
  <c r="H104" i="190" s="1"/>
  <c r="J219" i="190"/>
  <c r="I219" i="190"/>
  <c r="H219" i="190"/>
  <c r="J218" i="190"/>
  <c r="I218" i="190"/>
  <c r="H218" i="190"/>
  <c r="J217" i="190"/>
  <c r="I217" i="190"/>
  <c r="H217" i="190"/>
  <c r="J216" i="190"/>
  <c r="I216" i="190"/>
  <c r="H216" i="190"/>
  <c r="J215" i="190"/>
  <c r="I215" i="190"/>
  <c r="H215" i="190"/>
  <c r="J214" i="190"/>
  <c r="I214" i="190"/>
  <c r="H214" i="190"/>
  <c r="J213" i="190"/>
  <c r="I213" i="190"/>
  <c r="H213" i="190"/>
  <c r="J212" i="190"/>
  <c r="I212" i="190"/>
  <c r="H212" i="190"/>
  <c r="H101" i="190" s="1"/>
  <c r="J211" i="190"/>
  <c r="I211" i="190"/>
  <c r="H211" i="190"/>
  <c r="J210" i="190"/>
  <c r="I210" i="190"/>
  <c r="H210" i="190"/>
  <c r="J209" i="190"/>
  <c r="I209" i="190"/>
  <c r="H209" i="190"/>
  <c r="J208" i="190"/>
  <c r="I208" i="190"/>
  <c r="H208" i="190"/>
  <c r="J207" i="190"/>
  <c r="I207" i="190"/>
  <c r="H207" i="190"/>
  <c r="J206" i="190"/>
  <c r="I206" i="190"/>
  <c r="H206" i="190"/>
  <c r="J205" i="190"/>
  <c r="I205" i="190"/>
  <c r="I139" i="190" s="1"/>
  <c r="H205" i="190"/>
  <c r="J204" i="190"/>
  <c r="I204" i="190"/>
  <c r="H204" i="190"/>
  <c r="J203" i="190"/>
  <c r="I203" i="190"/>
  <c r="H203" i="190"/>
  <c r="J202" i="190"/>
  <c r="I202" i="190"/>
  <c r="H202" i="190"/>
  <c r="J201" i="190"/>
  <c r="I201" i="190"/>
  <c r="H201" i="190"/>
  <c r="H135" i="190" s="1"/>
  <c r="J200" i="190"/>
  <c r="I200" i="190"/>
  <c r="H200" i="190"/>
  <c r="J199" i="190"/>
  <c r="J115" i="190" s="1"/>
  <c r="I199" i="190"/>
  <c r="H199" i="190"/>
  <c r="J198" i="190"/>
  <c r="I198" i="190"/>
  <c r="H198" i="190"/>
  <c r="J197" i="190"/>
  <c r="I197" i="190"/>
  <c r="H197" i="190"/>
  <c r="J196" i="190"/>
  <c r="I196" i="190"/>
  <c r="H196" i="190"/>
  <c r="J195" i="190"/>
  <c r="I195" i="190"/>
  <c r="H195" i="190"/>
  <c r="J194" i="190"/>
  <c r="I194" i="190"/>
  <c r="H194" i="190"/>
  <c r="J193" i="190"/>
  <c r="I193" i="190"/>
  <c r="H193" i="190"/>
  <c r="J192" i="190"/>
  <c r="I192" i="190"/>
  <c r="H192" i="190"/>
  <c r="J191" i="190"/>
  <c r="I191" i="190"/>
  <c r="H191" i="190"/>
  <c r="J190" i="190"/>
  <c r="I190" i="190"/>
  <c r="H190" i="190"/>
  <c r="J189" i="190"/>
  <c r="I189" i="190"/>
  <c r="H189" i="190"/>
  <c r="J188" i="190"/>
  <c r="I188" i="190"/>
  <c r="H188" i="190"/>
  <c r="J187" i="190"/>
  <c r="I187" i="190"/>
  <c r="H187" i="190"/>
  <c r="J186" i="190"/>
  <c r="I186" i="190"/>
  <c r="H186" i="190"/>
  <c r="J185" i="190"/>
  <c r="I185" i="190"/>
  <c r="H185" i="190"/>
  <c r="J184" i="190"/>
  <c r="I184" i="190"/>
  <c r="H184" i="190"/>
  <c r="H57" i="190" s="1"/>
  <c r="J183" i="190"/>
  <c r="I183" i="190"/>
  <c r="H183" i="190"/>
  <c r="J182" i="190"/>
  <c r="I182" i="190"/>
  <c r="I19" i="190" s="1"/>
  <c r="H182" i="190"/>
  <c r="J181" i="190"/>
  <c r="I181" i="190"/>
  <c r="H181" i="190"/>
  <c r="J175" i="190"/>
  <c r="I175" i="190"/>
  <c r="H175" i="190"/>
  <c r="J174" i="190"/>
  <c r="I174" i="190"/>
  <c r="H174" i="190"/>
  <c r="J173" i="190"/>
  <c r="I173" i="190"/>
  <c r="H173" i="190"/>
  <c r="J172" i="190"/>
  <c r="I172" i="190"/>
  <c r="H172" i="190"/>
  <c r="J171" i="190"/>
  <c r="I171" i="190"/>
  <c r="H171" i="190"/>
  <c r="J170" i="190"/>
  <c r="I170" i="190"/>
  <c r="H170" i="190"/>
  <c r="J169" i="190"/>
  <c r="I169" i="190"/>
  <c r="H169" i="190"/>
  <c r="J168" i="190"/>
  <c r="I168" i="190"/>
  <c r="H168" i="190"/>
  <c r="J167" i="190"/>
  <c r="I167" i="190"/>
  <c r="H167" i="190"/>
  <c r="J166" i="190"/>
  <c r="I166" i="190"/>
  <c r="H166" i="190"/>
  <c r="J165" i="190"/>
  <c r="I165" i="190"/>
  <c r="H165" i="190"/>
  <c r="J164" i="190"/>
  <c r="I164" i="190"/>
  <c r="H164" i="190"/>
  <c r="J163" i="190"/>
  <c r="I163" i="190"/>
  <c r="H163" i="190"/>
  <c r="J162" i="190"/>
  <c r="I162" i="190"/>
  <c r="H162" i="190"/>
  <c r="J161" i="190"/>
  <c r="I161" i="190"/>
  <c r="H161" i="190"/>
  <c r="J160" i="190"/>
  <c r="I160" i="190"/>
  <c r="H160" i="190"/>
  <c r="J159" i="190"/>
  <c r="I159" i="190"/>
  <c r="H159" i="190"/>
  <c r="J158" i="190"/>
  <c r="I158" i="190"/>
  <c r="H158" i="190"/>
  <c r="J157" i="190"/>
  <c r="I157" i="190"/>
  <c r="H157" i="190"/>
  <c r="J156" i="190"/>
  <c r="I156" i="190"/>
  <c r="H156" i="190"/>
  <c r="J155" i="190"/>
  <c r="I155" i="190"/>
  <c r="H155" i="190"/>
  <c r="J154" i="190"/>
  <c r="I154" i="190"/>
  <c r="H154" i="190"/>
  <c r="J153" i="190"/>
  <c r="I153" i="190"/>
  <c r="H153" i="190"/>
  <c r="J152" i="190"/>
  <c r="I152" i="190"/>
  <c r="H152" i="190"/>
  <c r="J151" i="190"/>
  <c r="I151" i="190"/>
  <c r="H151" i="190"/>
  <c r="J150" i="190"/>
  <c r="I150" i="190"/>
  <c r="H150" i="190"/>
  <c r="J149" i="190"/>
  <c r="I149" i="190"/>
  <c r="H149" i="190"/>
  <c r="J148" i="190"/>
  <c r="I148" i="190"/>
  <c r="H148" i="190"/>
  <c r="J147" i="190"/>
  <c r="I147" i="190"/>
  <c r="H147" i="190"/>
  <c r="J146" i="190"/>
  <c r="I146" i="190"/>
  <c r="H146" i="190"/>
  <c r="J145" i="190"/>
  <c r="I145" i="190"/>
  <c r="H145" i="190"/>
  <c r="J144" i="190"/>
  <c r="I144" i="190"/>
  <c r="H144" i="190"/>
  <c r="J143" i="190"/>
  <c r="I143" i="190"/>
  <c r="H143" i="190"/>
  <c r="J142" i="190"/>
  <c r="I142" i="190"/>
  <c r="H142" i="190"/>
  <c r="J141" i="190"/>
  <c r="I141" i="190"/>
  <c r="H141" i="190"/>
  <c r="J140" i="190"/>
  <c r="I140" i="190"/>
  <c r="H140" i="190"/>
  <c r="J138" i="190"/>
  <c r="I138" i="190"/>
  <c r="H138" i="190"/>
  <c r="J137" i="190"/>
  <c r="I137" i="190"/>
  <c r="H137" i="190"/>
  <c r="J136" i="190"/>
  <c r="I136" i="190"/>
  <c r="H136" i="190"/>
  <c r="J134" i="190"/>
  <c r="I134" i="190"/>
  <c r="H134" i="190"/>
  <c r="J133" i="190"/>
  <c r="I133" i="190"/>
  <c r="H133" i="190"/>
  <c r="J132" i="190"/>
  <c r="I132" i="190"/>
  <c r="H132" i="190"/>
  <c r="J131" i="190"/>
  <c r="I131" i="190"/>
  <c r="H131" i="190"/>
  <c r="J130" i="190"/>
  <c r="I130" i="190"/>
  <c r="H130" i="190"/>
  <c r="J129" i="190"/>
  <c r="I129" i="190"/>
  <c r="H129" i="190"/>
  <c r="J128" i="190"/>
  <c r="I128" i="190"/>
  <c r="H128" i="190"/>
  <c r="J127" i="190"/>
  <c r="I127" i="190"/>
  <c r="H127" i="190"/>
  <c r="J126" i="190"/>
  <c r="I126" i="190"/>
  <c r="H126" i="190"/>
  <c r="J125" i="190"/>
  <c r="I125" i="190"/>
  <c r="H125" i="190"/>
  <c r="J124" i="190"/>
  <c r="I124" i="190"/>
  <c r="H124" i="190"/>
  <c r="J123" i="190"/>
  <c r="I123" i="190"/>
  <c r="H123" i="190"/>
  <c r="J122" i="190"/>
  <c r="I122" i="190"/>
  <c r="H122" i="190"/>
  <c r="J121" i="190"/>
  <c r="I121" i="190"/>
  <c r="H121" i="190"/>
  <c r="J120" i="190"/>
  <c r="I120" i="190"/>
  <c r="H120" i="190"/>
  <c r="J119" i="190"/>
  <c r="I119" i="190"/>
  <c r="H119" i="190"/>
  <c r="J118" i="190"/>
  <c r="I118" i="190"/>
  <c r="H118" i="190"/>
  <c r="J117" i="190"/>
  <c r="I117" i="190"/>
  <c r="H117" i="190"/>
  <c r="J116" i="190"/>
  <c r="I116" i="190"/>
  <c r="H116" i="190"/>
  <c r="I115" i="190"/>
  <c r="J114" i="190"/>
  <c r="I114" i="190"/>
  <c r="H114" i="190"/>
  <c r="J113" i="190"/>
  <c r="I113" i="190"/>
  <c r="H113" i="190"/>
  <c r="J112" i="190"/>
  <c r="I112" i="190"/>
  <c r="H112" i="190"/>
  <c r="J111" i="190"/>
  <c r="I111" i="190"/>
  <c r="H111" i="190"/>
  <c r="J110" i="190"/>
  <c r="I110" i="190"/>
  <c r="H110" i="190"/>
  <c r="J109" i="190"/>
  <c r="I109" i="190"/>
  <c r="H109" i="190"/>
  <c r="J107" i="190"/>
  <c r="I107" i="190"/>
  <c r="H107" i="190"/>
  <c r="J106" i="190"/>
  <c r="I106" i="190"/>
  <c r="H106" i="190"/>
  <c r="J105" i="190"/>
  <c r="I105" i="190"/>
  <c r="H105" i="190"/>
  <c r="J103" i="190"/>
  <c r="I103" i="190"/>
  <c r="H103" i="190"/>
  <c r="J102" i="190"/>
  <c r="I102" i="190"/>
  <c r="H102" i="190"/>
  <c r="J100" i="190"/>
  <c r="I100" i="190"/>
  <c r="H100" i="190"/>
  <c r="J99" i="190"/>
  <c r="I99" i="190"/>
  <c r="H99" i="190"/>
  <c r="J98" i="190"/>
  <c r="I98" i="190"/>
  <c r="H98" i="190"/>
  <c r="J97" i="190"/>
  <c r="I97" i="190"/>
  <c r="H97" i="190"/>
  <c r="J96" i="190"/>
  <c r="I96" i="190"/>
  <c r="H96" i="190"/>
  <c r="J95" i="190"/>
  <c r="I95" i="190"/>
  <c r="H95" i="190"/>
  <c r="J94" i="190"/>
  <c r="I94" i="190"/>
  <c r="H94" i="190"/>
  <c r="J93" i="190"/>
  <c r="I93" i="190"/>
  <c r="H93" i="190"/>
  <c r="J92" i="190"/>
  <c r="I92" i="190"/>
  <c r="H92" i="190"/>
  <c r="J91" i="190"/>
  <c r="I91" i="190"/>
  <c r="H91" i="190"/>
  <c r="J90" i="190"/>
  <c r="I90" i="190"/>
  <c r="H90" i="190"/>
  <c r="J89" i="190"/>
  <c r="I89" i="190"/>
  <c r="H89" i="190"/>
  <c r="J88" i="190"/>
  <c r="I88" i="190"/>
  <c r="H88" i="190"/>
  <c r="J87" i="190"/>
  <c r="I87" i="190"/>
  <c r="H87" i="190"/>
  <c r="J86" i="190"/>
  <c r="I86" i="190"/>
  <c r="H86" i="190"/>
  <c r="J85" i="190"/>
  <c r="I85" i="190"/>
  <c r="H85" i="190"/>
  <c r="J84" i="190"/>
  <c r="I84" i="190"/>
  <c r="H84" i="190"/>
  <c r="J83" i="190"/>
  <c r="I83" i="190"/>
  <c r="H83" i="190"/>
  <c r="J82" i="190"/>
  <c r="I82" i="190"/>
  <c r="H82" i="190"/>
  <c r="J81" i="190"/>
  <c r="I81" i="190"/>
  <c r="H81" i="190"/>
  <c r="H104" i="177" s="1"/>
  <c r="J80" i="190"/>
  <c r="I80" i="190"/>
  <c r="H80" i="190"/>
  <c r="J79" i="190"/>
  <c r="I79" i="190"/>
  <c r="H79" i="190"/>
  <c r="J78" i="190"/>
  <c r="I78" i="190"/>
  <c r="H78" i="190"/>
  <c r="J77" i="190"/>
  <c r="I77" i="190"/>
  <c r="H77" i="190"/>
  <c r="J76" i="190"/>
  <c r="I76" i="190"/>
  <c r="H76" i="190"/>
  <c r="J75" i="190"/>
  <c r="I75" i="190"/>
  <c r="H75" i="190"/>
  <c r="J74" i="190"/>
  <c r="I74" i="190"/>
  <c r="H74" i="190"/>
  <c r="J73" i="190"/>
  <c r="I73" i="190"/>
  <c r="H73" i="190"/>
  <c r="J72" i="190"/>
  <c r="I72" i="190"/>
  <c r="H72" i="190"/>
  <c r="J71" i="190"/>
  <c r="I71" i="190"/>
  <c r="H71" i="190"/>
  <c r="J70" i="190"/>
  <c r="I70" i="190"/>
  <c r="H70" i="190"/>
  <c r="J69" i="190"/>
  <c r="I69" i="190"/>
  <c r="H69" i="190"/>
  <c r="J68" i="190"/>
  <c r="I68" i="190"/>
  <c r="H68" i="190"/>
  <c r="J67" i="190"/>
  <c r="I67" i="190"/>
  <c r="H67" i="190"/>
  <c r="J66" i="190"/>
  <c r="I66" i="190"/>
  <c r="H66" i="190"/>
  <c r="J65" i="190"/>
  <c r="I65" i="190"/>
  <c r="H65" i="190"/>
  <c r="J64" i="190"/>
  <c r="I64" i="190"/>
  <c r="H64" i="190"/>
  <c r="J63" i="190"/>
  <c r="I63" i="190"/>
  <c r="H63" i="190"/>
  <c r="J62" i="190"/>
  <c r="I62" i="190"/>
  <c r="H62" i="190"/>
  <c r="J61" i="190"/>
  <c r="I61" i="190"/>
  <c r="H61" i="190"/>
  <c r="J60" i="190"/>
  <c r="I60" i="190"/>
  <c r="H60" i="190"/>
  <c r="J59" i="190"/>
  <c r="I59" i="190"/>
  <c r="H59" i="190"/>
  <c r="J58" i="190"/>
  <c r="I58" i="190"/>
  <c r="H58" i="190"/>
  <c r="J56" i="190"/>
  <c r="I56" i="190"/>
  <c r="H56" i="190"/>
  <c r="J55" i="190"/>
  <c r="I55" i="190"/>
  <c r="H55" i="190"/>
  <c r="J54" i="190"/>
  <c r="I54" i="190"/>
  <c r="H54" i="190"/>
  <c r="J53" i="190"/>
  <c r="I53" i="190"/>
  <c r="H53" i="190"/>
  <c r="J52" i="190"/>
  <c r="I52" i="190"/>
  <c r="H52" i="190"/>
  <c r="J51" i="190"/>
  <c r="I51" i="190"/>
  <c r="H51" i="190"/>
  <c r="J50" i="190"/>
  <c r="I50" i="190"/>
  <c r="H50" i="190"/>
  <c r="J49" i="190"/>
  <c r="I49" i="190"/>
  <c r="H49" i="190"/>
  <c r="J48" i="190"/>
  <c r="I48" i="190"/>
  <c r="H48" i="190"/>
  <c r="J47" i="190"/>
  <c r="I47" i="190"/>
  <c r="H47" i="190"/>
  <c r="J46" i="190"/>
  <c r="I46" i="190"/>
  <c r="H46" i="190"/>
  <c r="J45" i="190"/>
  <c r="I45" i="190"/>
  <c r="H45" i="190"/>
  <c r="J44" i="190"/>
  <c r="I44" i="190"/>
  <c r="H44" i="190"/>
  <c r="J43" i="190"/>
  <c r="I43" i="190"/>
  <c r="H43" i="190"/>
  <c r="J42" i="190"/>
  <c r="I42" i="190"/>
  <c r="H42" i="190"/>
  <c r="J41" i="190"/>
  <c r="I41" i="190"/>
  <c r="H41" i="190"/>
  <c r="J40" i="190"/>
  <c r="I40" i="190"/>
  <c r="H40" i="190"/>
  <c r="J39" i="190"/>
  <c r="I39" i="190"/>
  <c r="H39" i="190"/>
  <c r="J38" i="190"/>
  <c r="I38" i="190"/>
  <c r="H38" i="190"/>
  <c r="J37" i="190"/>
  <c r="I37" i="190"/>
  <c r="H37" i="190"/>
  <c r="J36" i="190"/>
  <c r="I36" i="190"/>
  <c r="H36" i="190"/>
  <c r="J35" i="190"/>
  <c r="I35" i="190"/>
  <c r="H35" i="190"/>
  <c r="J34" i="190"/>
  <c r="I34" i="190"/>
  <c r="H34" i="190"/>
  <c r="J33" i="190"/>
  <c r="I33" i="190"/>
  <c r="H33" i="190"/>
  <c r="J32" i="190"/>
  <c r="I32" i="190"/>
  <c r="H32" i="190"/>
  <c r="J31" i="190"/>
  <c r="I31" i="190"/>
  <c r="H31" i="190"/>
  <c r="J30" i="190"/>
  <c r="I30" i="190"/>
  <c r="H30" i="190"/>
  <c r="J29" i="190"/>
  <c r="I29" i="190"/>
  <c r="H29" i="190"/>
  <c r="J28" i="190"/>
  <c r="I28" i="190"/>
  <c r="H28" i="190"/>
  <c r="J27" i="190"/>
  <c r="I27" i="190"/>
  <c r="H27" i="190"/>
  <c r="J26" i="190"/>
  <c r="I26" i="190"/>
  <c r="H26" i="190"/>
  <c r="J25" i="190"/>
  <c r="I25" i="190"/>
  <c r="H25" i="190"/>
  <c r="J24" i="190"/>
  <c r="I24" i="190"/>
  <c r="H24" i="190"/>
  <c r="J23" i="190"/>
  <c r="I23" i="190"/>
  <c r="H23" i="190"/>
  <c r="J22" i="190"/>
  <c r="I22" i="190"/>
  <c r="H22" i="190"/>
  <c r="I21" i="190"/>
  <c r="J20" i="190"/>
  <c r="I20" i="190"/>
  <c r="H20" i="190"/>
  <c r="H19" i="190"/>
  <c r="J18" i="190"/>
  <c r="I18" i="190"/>
  <c r="H18" i="190"/>
  <c r="J17" i="190"/>
  <c r="I17" i="190"/>
  <c r="H17" i="190"/>
  <c r="J16" i="190"/>
  <c r="I16" i="190"/>
  <c r="H16" i="190"/>
  <c r="J15" i="190"/>
  <c r="I15" i="190"/>
  <c r="H15" i="190"/>
  <c r="J14" i="190"/>
  <c r="I14" i="190"/>
  <c r="H14" i="190"/>
  <c r="J13" i="190"/>
  <c r="I13" i="190"/>
  <c r="H13" i="190"/>
  <c r="J12" i="190"/>
  <c r="I12" i="190"/>
  <c r="H12" i="190"/>
  <c r="J11" i="190"/>
  <c r="I11" i="190"/>
  <c r="H11" i="190"/>
  <c r="J10" i="190"/>
  <c r="I10" i="190"/>
  <c r="H10" i="190"/>
  <c r="J9" i="190"/>
  <c r="I9" i="190"/>
  <c r="H9" i="190"/>
  <c r="J8" i="190"/>
  <c r="I8" i="190"/>
  <c r="H8" i="190"/>
  <c r="J7" i="190"/>
  <c r="I7" i="190"/>
  <c r="H7" i="190"/>
  <c r="J6" i="190"/>
  <c r="I6" i="190"/>
  <c r="H6" i="190"/>
  <c r="J5" i="190"/>
  <c r="I5" i="190"/>
  <c r="H5" i="190"/>
  <c r="J4" i="190"/>
  <c r="I4" i="190"/>
  <c r="H4" i="190"/>
  <c r="J246" i="189"/>
  <c r="I246" i="189"/>
  <c r="H246" i="189"/>
  <c r="J245" i="189"/>
  <c r="I245" i="189"/>
  <c r="H245" i="189"/>
  <c r="H21" i="189" s="1"/>
  <c r="J244" i="189"/>
  <c r="I244" i="189"/>
  <c r="H244" i="189"/>
  <c r="J243" i="189"/>
  <c r="I243" i="189"/>
  <c r="H243" i="189"/>
  <c r="J242" i="189"/>
  <c r="I242" i="189"/>
  <c r="H242" i="189"/>
  <c r="J241" i="189"/>
  <c r="I241" i="189"/>
  <c r="H241" i="189"/>
  <c r="J240" i="189"/>
  <c r="I240" i="189"/>
  <c r="H240" i="189"/>
  <c r="J239" i="189"/>
  <c r="I239" i="189"/>
  <c r="H239" i="189"/>
  <c r="J238" i="189"/>
  <c r="I238" i="189"/>
  <c r="H238" i="189"/>
  <c r="J237" i="189"/>
  <c r="I237" i="189"/>
  <c r="H237" i="189"/>
  <c r="J236" i="189"/>
  <c r="I236" i="189"/>
  <c r="H236" i="189"/>
  <c r="J235" i="189"/>
  <c r="I235" i="189"/>
  <c r="H235" i="189"/>
  <c r="J234" i="189"/>
  <c r="I234" i="189"/>
  <c r="H234" i="189"/>
  <c r="J233" i="189"/>
  <c r="I233" i="189"/>
  <c r="H233" i="189"/>
  <c r="J232" i="189"/>
  <c r="I232" i="189"/>
  <c r="H232" i="189"/>
  <c r="J231" i="189"/>
  <c r="I231" i="189"/>
  <c r="H231" i="189"/>
  <c r="J230" i="189"/>
  <c r="I230" i="189"/>
  <c r="H230" i="189"/>
  <c r="J229" i="189"/>
  <c r="I229" i="189"/>
  <c r="H229" i="189"/>
  <c r="J228" i="189"/>
  <c r="I228" i="189"/>
  <c r="H228" i="189"/>
  <c r="J227" i="189"/>
  <c r="I227" i="189"/>
  <c r="H227" i="189"/>
  <c r="J226" i="189"/>
  <c r="I226" i="189"/>
  <c r="H226" i="189"/>
  <c r="J225" i="189"/>
  <c r="I225" i="189"/>
  <c r="H225" i="189"/>
  <c r="J224" i="189"/>
  <c r="I224" i="189"/>
  <c r="H224" i="189"/>
  <c r="J223" i="189"/>
  <c r="I223" i="189"/>
  <c r="H223" i="189"/>
  <c r="J222" i="189"/>
  <c r="I222" i="189"/>
  <c r="H222" i="189"/>
  <c r="J221" i="189"/>
  <c r="I221" i="189"/>
  <c r="H221" i="189"/>
  <c r="J220" i="189"/>
  <c r="I220" i="189"/>
  <c r="H220" i="189"/>
  <c r="J219" i="189"/>
  <c r="I219" i="189"/>
  <c r="H219" i="189"/>
  <c r="J218" i="189"/>
  <c r="I218" i="189"/>
  <c r="H218" i="189"/>
  <c r="J217" i="189"/>
  <c r="I217" i="189"/>
  <c r="H217" i="189"/>
  <c r="J216" i="189"/>
  <c r="I216" i="189"/>
  <c r="H216" i="189"/>
  <c r="J215" i="189"/>
  <c r="I215" i="189"/>
  <c r="H215" i="189"/>
  <c r="J214" i="189"/>
  <c r="I214" i="189"/>
  <c r="H214" i="189"/>
  <c r="J213" i="189"/>
  <c r="I213" i="189"/>
  <c r="H213" i="189"/>
  <c r="J212" i="189"/>
  <c r="I212" i="189"/>
  <c r="H212" i="189"/>
  <c r="J211" i="189"/>
  <c r="I211" i="189"/>
  <c r="H211" i="189"/>
  <c r="J210" i="189"/>
  <c r="I210" i="189"/>
  <c r="H210" i="189"/>
  <c r="J209" i="189"/>
  <c r="I209" i="189"/>
  <c r="H209" i="189"/>
  <c r="J208" i="189"/>
  <c r="I208" i="189"/>
  <c r="H208" i="189"/>
  <c r="J207" i="189"/>
  <c r="I207" i="189"/>
  <c r="H207" i="189"/>
  <c r="J206" i="189"/>
  <c r="I206" i="189"/>
  <c r="H206" i="189"/>
  <c r="J205" i="189"/>
  <c r="I205" i="189"/>
  <c r="H205" i="189"/>
  <c r="J204" i="189"/>
  <c r="I204" i="189"/>
  <c r="H204" i="189"/>
  <c r="J203" i="189"/>
  <c r="J139" i="189" s="1"/>
  <c r="I203" i="189"/>
  <c r="H203" i="189"/>
  <c r="J202" i="189"/>
  <c r="I202" i="189"/>
  <c r="H202" i="189"/>
  <c r="J201" i="189"/>
  <c r="I201" i="189"/>
  <c r="H201" i="189"/>
  <c r="H135" i="189" s="1"/>
  <c r="J200" i="189"/>
  <c r="I200" i="189"/>
  <c r="H200" i="189"/>
  <c r="J199" i="189"/>
  <c r="J115" i="189" s="1"/>
  <c r="I199" i="189"/>
  <c r="H199" i="189"/>
  <c r="J198" i="189"/>
  <c r="I198" i="189"/>
  <c r="H198" i="189"/>
  <c r="J197" i="189"/>
  <c r="I197" i="189"/>
  <c r="H197" i="189"/>
  <c r="J196" i="189"/>
  <c r="I196" i="189"/>
  <c r="H196" i="189"/>
  <c r="J195" i="189"/>
  <c r="I195" i="189"/>
  <c r="H195" i="189"/>
  <c r="J194" i="189"/>
  <c r="I194" i="189"/>
  <c r="H194" i="189"/>
  <c r="J193" i="189"/>
  <c r="I193" i="189"/>
  <c r="H193" i="189"/>
  <c r="J192" i="189"/>
  <c r="I192" i="189"/>
  <c r="H192" i="189"/>
  <c r="J191" i="189"/>
  <c r="I191" i="189"/>
  <c r="H191" i="189"/>
  <c r="J190" i="189"/>
  <c r="I190" i="189"/>
  <c r="H190" i="189"/>
  <c r="J189" i="189"/>
  <c r="I189" i="189"/>
  <c r="H189" i="189"/>
  <c r="J188" i="189"/>
  <c r="I188" i="189"/>
  <c r="H188" i="189"/>
  <c r="J187" i="189"/>
  <c r="I187" i="189"/>
  <c r="H187" i="189"/>
  <c r="J186" i="189"/>
  <c r="I186" i="189"/>
  <c r="H186" i="189"/>
  <c r="J185" i="189"/>
  <c r="I185" i="189"/>
  <c r="H185" i="189"/>
  <c r="H57" i="189" s="1"/>
  <c r="J184" i="189"/>
  <c r="I184" i="189"/>
  <c r="H184" i="189"/>
  <c r="J183" i="189"/>
  <c r="I183" i="189"/>
  <c r="H183" i="189"/>
  <c r="J182" i="189"/>
  <c r="I182" i="189"/>
  <c r="H182" i="189"/>
  <c r="J181" i="189"/>
  <c r="I181" i="189"/>
  <c r="H181" i="189"/>
  <c r="J175" i="189"/>
  <c r="I175" i="189"/>
  <c r="H175" i="189"/>
  <c r="J174" i="189"/>
  <c r="I174" i="189"/>
  <c r="H174" i="189"/>
  <c r="J173" i="189"/>
  <c r="I173" i="189"/>
  <c r="H173" i="189"/>
  <c r="J172" i="189"/>
  <c r="I172" i="189"/>
  <c r="H172" i="189"/>
  <c r="J171" i="189"/>
  <c r="I171" i="189"/>
  <c r="H171" i="189"/>
  <c r="J170" i="189"/>
  <c r="I170" i="189"/>
  <c r="H170" i="189"/>
  <c r="J169" i="189"/>
  <c r="I169" i="189"/>
  <c r="H169" i="189"/>
  <c r="J168" i="189"/>
  <c r="I168" i="189"/>
  <c r="H168" i="189"/>
  <c r="J167" i="189"/>
  <c r="I167" i="189"/>
  <c r="H167" i="189"/>
  <c r="J166" i="189"/>
  <c r="I166" i="189"/>
  <c r="H166" i="189"/>
  <c r="J165" i="189"/>
  <c r="I165" i="189"/>
  <c r="H165" i="189"/>
  <c r="J164" i="189"/>
  <c r="I164" i="189"/>
  <c r="H164" i="189"/>
  <c r="J163" i="189"/>
  <c r="I163" i="189"/>
  <c r="H163" i="189"/>
  <c r="J162" i="189"/>
  <c r="I162" i="189"/>
  <c r="H162" i="189"/>
  <c r="J161" i="189"/>
  <c r="I161" i="189"/>
  <c r="H161" i="189"/>
  <c r="J160" i="189"/>
  <c r="I160" i="189"/>
  <c r="H160" i="189"/>
  <c r="J159" i="189"/>
  <c r="I159" i="189"/>
  <c r="H159" i="189"/>
  <c r="J158" i="189"/>
  <c r="I158" i="189"/>
  <c r="H158" i="189"/>
  <c r="J157" i="189"/>
  <c r="I157" i="189"/>
  <c r="H157" i="189"/>
  <c r="J156" i="189"/>
  <c r="I156" i="189"/>
  <c r="H156" i="189"/>
  <c r="J155" i="189"/>
  <c r="I155" i="189"/>
  <c r="H155" i="189"/>
  <c r="J154" i="189"/>
  <c r="I154" i="189"/>
  <c r="H154" i="189"/>
  <c r="J153" i="189"/>
  <c r="I153" i="189"/>
  <c r="H153" i="189"/>
  <c r="J152" i="189"/>
  <c r="I152" i="189"/>
  <c r="H152" i="189"/>
  <c r="J151" i="189"/>
  <c r="I151" i="189"/>
  <c r="H151" i="189"/>
  <c r="J150" i="189"/>
  <c r="I150" i="189"/>
  <c r="H150" i="189"/>
  <c r="J149" i="189"/>
  <c r="I149" i="189"/>
  <c r="H149" i="189"/>
  <c r="J148" i="189"/>
  <c r="I148" i="189"/>
  <c r="H148" i="189"/>
  <c r="J147" i="189"/>
  <c r="I147" i="189"/>
  <c r="H147" i="189"/>
  <c r="J146" i="189"/>
  <c r="I146" i="189"/>
  <c r="H146" i="189"/>
  <c r="J145" i="189"/>
  <c r="I145" i="189"/>
  <c r="H145" i="189"/>
  <c r="J144" i="189"/>
  <c r="I144" i="189"/>
  <c r="H144" i="189"/>
  <c r="J143" i="189"/>
  <c r="I143" i="189"/>
  <c r="H143" i="189"/>
  <c r="J142" i="189"/>
  <c r="I142" i="189"/>
  <c r="H142" i="189"/>
  <c r="J141" i="189"/>
  <c r="I141" i="189"/>
  <c r="H141" i="189"/>
  <c r="J140" i="189"/>
  <c r="I140" i="189"/>
  <c r="H140" i="189"/>
  <c r="J138" i="189"/>
  <c r="I138" i="189"/>
  <c r="H138" i="189"/>
  <c r="J137" i="189"/>
  <c r="I137" i="189"/>
  <c r="H137" i="189"/>
  <c r="J136" i="189"/>
  <c r="I136" i="189"/>
  <c r="H136" i="189"/>
  <c r="J134" i="189"/>
  <c r="I134" i="189"/>
  <c r="H134" i="189"/>
  <c r="J133" i="189"/>
  <c r="I133" i="189"/>
  <c r="H133" i="189"/>
  <c r="J132" i="189"/>
  <c r="I132" i="189"/>
  <c r="H132" i="189"/>
  <c r="J131" i="189"/>
  <c r="I131" i="189"/>
  <c r="H131" i="189"/>
  <c r="J130" i="189"/>
  <c r="I130" i="189"/>
  <c r="H130" i="189"/>
  <c r="J129" i="189"/>
  <c r="I129" i="189"/>
  <c r="H129" i="189"/>
  <c r="J128" i="189"/>
  <c r="I128" i="189"/>
  <c r="H128" i="189"/>
  <c r="J127" i="189"/>
  <c r="I127" i="189"/>
  <c r="H127" i="189"/>
  <c r="J126" i="189"/>
  <c r="I126" i="189"/>
  <c r="H126" i="189"/>
  <c r="J125" i="189"/>
  <c r="I125" i="189"/>
  <c r="H125" i="189"/>
  <c r="J124" i="189"/>
  <c r="I124" i="189"/>
  <c r="H124" i="189"/>
  <c r="J123" i="189"/>
  <c r="I123" i="189"/>
  <c r="H123" i="189"/>
  <c r="J122" i="189"/>
  <c r="I122" i="189"/>
  <c r="H122" i="189"/>
  <c r="J121" i="189"/>
  <c r="I121" i="189"/>
  <c r="H121" i="189"/>
  <c r="J120" i="189"/>
  <c r="I120" i="189"/>
  <c r="H120" i="189"/>
  <c r="J119" i="189"/>
  <c r="I119" i="189"/>
  <c r="H119" i="189"/>
  <c r="J118" i="189"/>
  <c r="I118" i="189"/>
  <c r="H118" i="189"/>
  <c r="J117" i="189"/>
  <c r="I117" i="189"/>
  <c r="H117" i="189"/>
  <c r="J116" i="189"/>
  <c r="I116" i="189"/>
  <c r="H116" i="189"/>
  <c r="J114" i="189"/>
  <c r="I114" i="189"/>
  <c r="H114" i="189"/>
  <c r="J113" i="189"/>
  <c r="I113" i="189"/>
  <c r="H113" i="189"/>
  <c r="J112" i="189"/>
  <c r="I112" i="189"/>
  <c r="H112" i="189"/>
  <c r="J111" i="189"/>
  <c r="I111" i="189"/>
  <c r="H111" i="189"/>
  <c r="J110" i="189"/>
  <c r="I110" i="189"/>
  <c r="H110" i="189"/>
  <c r="J109" i="189"/>
  <c r="I109" i="189"/>
  <c r="H109" i="189"/>
  <c r="H108" i="189"/>
  <c r="J107" i="189"/>
  <c r="I107" i="189"/>
  <c r="H107" i="189"/>
  <c r="J106" i="189"/>
  <c r="I106" i="189"/>
  <c r="H106" i="189"/>
  <c r="J105" i="189"/>
  <c r="I105" i="189"/>
  <c r="H105" i="189"/>
  <c r="J103" i="189"/>
  <c r="I103" i="189"/>
  <c r="H103" i="189"/>
  <c r="J102" i="189"/>
  <c r="I102" i="189"/>
  <c r="H102" i="189"/>
  <c r="J100" i="189"/>
  <c r="I100" i="189"/>
  <c r="H100" i="189"/>
  <c r="J99" i="189"/>
  <c r="I99" i="189"/>
  <c r="H99" i="189"/>
  <c r="J98" i="189"/>
  <c r="I98" i="189"/>
  <c r="H98" i="189"/>
  <c r="J97" i="189"/>
  <c r="I97" i="189"/>
  <c r="H97" i="189"/>
  <c r="J96" i="189"/>
  <c r="I96" i="189"/>
  <c r="H96" i="189"/>
  <c r="J95" i="189"/>
  <c r="I95" i="189"/>
  <c r="H95" i="189"/>
  <c r="J94" i="189"/>
  <c r="I94" i="189"/>
  <c r="H94" i="189"/>
  <c r="J93" i="189"/>
  <c r="I93" i="189"/>
  <c r="H93" i="189"/>
  <c r="J92" i="189"/>
  <c r="I92" i="189"/>
  <c r="H92" i="189"/>
  <c r="J91" i="189"/>
  <c r="I91" i="189"/>
  <c r="H91" i="189"/>
  <c r="J90" i="189"/>
  <c r="I90" i="189"/>
  <c r="H90" i="189"/>
  <c r="J89" i="189"/>
  <c r="I89" i="189"/>
  <c r="H89" i="189"/>
  <c r="J88" i="189"/>
  <c r="I88" i="189"/>
  <c r="H88" i="189"/>
  <c r="J87" i="189"/>
  <c r="I87" i="189"/>
  <c r="H87" i="189"/>
  <c r="J86" i="189"/>
  <c r="I86" i="189"/>
  <c r="H86" i="189"/>
  <c r="J85" i="189"/>
  <c r="I85" i="189"/>
  <c r="H85" i="189"/>
  <c r="J84" i="189"/>
  <c r="I84" i="189"/>
  <c r="H84" i="189"/>
  <c r="J83" i="189"/>
  <c r="I83" i="189"/>
  <c r="H83" i="189"/>
  <c r="J82" i="189"/>
  <c r="I82" i="189"/>
  <c r="H82" i="189"/>
  <c r="J81" i="189"/>
  <c r="I81" i="189"/>
  <c r="H81" i="189"/>
  <c r="J80" i="189"/>
  <c r="I80" i="189"/>
  <c r="H80" i="189"/>
  <c r="J79" i="189"/>
  <c r="I79" i="189"/>
  <c r="H79" i="189"/>
  <c r="J78" i="189"/>
  <c r="I78" i="189"/>
  <c r="H78" i="189"/>
  <c r="J77" i="189"/>
  <c r="I77" i="189"/>
  <c r="H77" i="189"/>
  <c r="J76" i="189"/>
  <c r="I76" i="189"/>
  <c r="H76" i="189"/>
  <c r="J75" i="189"/>
  <c r="I75" i="189"/>
  <c r="H75" i="189"/>
  <c r="J74" i="189"/>
  <c r="I74" i="189"/>
  <c r="H74" i="189"/>
  <c r="J73" i="189"/>
  <c r="I73" i="189"/>
  <c r="H73" i="189"/>
  <c r="J72" i="189"/>
  <c r="I72" i="189"/>
  <c r="H72" i="189"/>
  <c r="J71" i="189"/>
  <c r="I71" i="189"/>
  <c r="H71" i="189"/>
  <c r="J70" i="189"/>
  <c r="I70" i="189"/>
  <c r="H70" i="189"/>
  <c r="J69" i="189"/>
  <c r="I69" i="189"/>
  <c r="H69" i="189"/>
  <c r="J68" i="189"/>
  <c r="I68" i="189"/>
  <c r="H68" i="189"/>
  <c r="J67" i="189"/>
  <c r="I67" i="189"/>
  <c r="H67" i="189"/>
  <c r="J66" i="189"/>
  <c r="I66" i="189"/>
  <c r="H66" i="189"/>
  <c r="J65" i="189"/>
  <c r="I65" i="189"/>
  <c r="H65" i="189"/>
  <c r="J64" i="189"/>
  <c r="I64" i="189"/>
  <c r="H64" i="189"/>
  <c r="J63" i="189"/>
  <c r="I63" i="189"/>
  <c r="H63" i="189"/>
  <c r="J62" i="189"/>
  <c r="I62" i="189"/>
  <c r="H62" i="189"/>
  <c r="J61" i="189"/>
  <c r="I61" i="189"/>
  <c r="H61" i="189"/>
  <c r="J60" i="189"/>
  <c r="I60" i="189"/>
  <c r="H60" i="189"/>
  <c r="J59" i="189"/>
  <c r="I59" i="189"/>
  <c r="H59" i="189"/>
  <c r="J58" i="189"/>
  <c r="I58" i="189"/>
  <c r="H58" i="189"/>
  <c r="J56" i="189"/>
  <c r="I56" i="189"/>
  <c r="H56" i="189"/>
  <c r="J55" i="189"/>
  <c r="I55" i="189"/>
  <c r="H55" i="189"/>
  <c r="J54" i="189"/>
  <c r="I54" i="189"/>
  <c r="H54" i="189"/>
  <c r="J53" i="189"/>
  <c r="I53" i="189"/>
  <c r="H53" i="189"/>
  <c r="J52" i="189"/>
  <c r="I52" i="189"/>
  <c r="H52" i="189"/>
  <c r="J51" i="189"/>
  <c r="I51" i="189"/>
  <c r="H51" i="189"/>
  <c r="J50" i="189"/>
  <c r="I50" i="189"/>
  <c r="H50" i="189"/>
  <c r="J49" i="189"/>
  <c r="I49" i="189"/>
  <c r="H49" i="189"/>
  <c r="J48" i="189"/>
  <c r="I48" i="189"/>
  <c r="H48" i="189"/>
  <c r="J47" i="189"/>
  <c r="I47" i="189"/>
  <c r="H47" i="189"/>
  <c r="J46" i="189"/>
  <c r="I46" i="189"/>
  <c r="H46" i="189"/>
  <c r="J45" i="189"/>
  <c r="I45" i="189"/>
  <c r="H45" i="189"/>
  <c r="J44" i="189"/>
  <c r="I44" i="189"/>
  <c r="H44" i="189"/>
  <c r="J43" i="189"/>
  <c r="I43" i="189"/>
  <c r="H43" i="189"/>
  <c r="J42" i="189"/>
  <c r="I42" i="189"/>
  <c r="H42" i="189"/>
  <c r="J41" i="189"/>
  <c r="I41" i="189"/>
  <c r="H41" i="189"/>
  <c r="J40" i="189"/>
  <c r="I40" i="189"/>
  <c r="H40" i="189"/>
  <c r="J39" i="189"/>
  <c r="I39" i="189"/>
  <c r="H39" i="189"/>
  <c r="J38" i="189"/>
  <c r="I38" i="189"/>
  <c r="H38" i="189"/>
  <c r="J37" i="189"/>
  <c r="I37" i="189"/>
  <c r="H37" i="189"/>
  <c r="J36" i="189"/>
  <c r="I36" i="189"/>
  <c r="H36" i="189"/>
  <c r="J35" i="189"/>
  <c r="I35" i="189"/>
  <c r="H35" i="189"/>
  <c r="J34" i="189"/>
  <c r="I34" i="189"/>
  <c r="H34" i="189"/>
  <c r="J33" i="189"/>
  <c r="I33" i="189"/>
  <c r="H33" i="189"/>
  <c r="J32" i="189"/>
  <c r="I32" i="189"/>
  <c r="H32" i="189"/>
  <c r="J31" i="189"/>
  <c r="I31" i="189"/>
  <c r="H31" i="189"/>
  <c r="J30" i="189"/>
  <c r="I30" i="189"/>
  <c r="H30" i="189"/>
  <c r="J29" i="189"/>
  <c r="I29" i="189"/>
  <c r="H29" i="189"/>
  <c r="J28" i="189"/>
  <c r="I28" i="189"/>
  <c r="H28" i="189"/>
  <c r="J27" i="189"/>
  <c r="I27" i="189"/>
  <c r="H27" i="189"/>
  <c r="J26" i="189"/>
  <c r="I26" i="189"/>
  <c r="H26" i="189"/>
  <c r="J25" i="189"/>
  <c r="I25" i="189"/>
  <c r="H25" i="189"/>
  <c r="J24" i="189"/>
  <c r="I24" i="189"/>
  <c r="H24" i="189"/>
  <c r="J23" i="189"/>
  <c r="I23" i="189"/>
  <c r="H23" i="189"/>
  <c r="J22" i="189"/>
  <c r="I22" i="189"/>
  <c r="H22" i="189"/>
  <c r="J20" i="189"/>
  <c r="I20" i="189"/>
  <c r="H20" i="189"/>
  <c r="H19" i="189"/>
  <c r="J18" i="189"/>
  <c r="I18" i="189"/>
  <c r="H18" i="189"/>
  <c r="J17" i="189"/>
  <c r="I17" i="189"/>
  <c r="H17" i="189"/>
  <c r="J16" i="189"/>
  <c r="I16" i="189"/>
  <c r="H16" i="189"/>
  <c r="J15" i="189"/>
  <c r="I15" i="189"/>
  <c r="H15" i="189"/>
  <c r="J14" i="189"/>
  <c r="I14" i="189"/>
  <c r="H14" i="189"/>
  <c r="J13" i="189"/>
  <c r="I13" i="189"/>
  <c r="H13" i="189"/>
  <c r="J12" i="189"/>
  <c r="I12" i="189"/>
  <c r="H12" i="189"/>
  <c r="J11" i="189"/>
  <c r="I11" i="189"/>
  <c r="H11" i="189"/>
  <c r="J10" i="189"/>
  <c r="I10" i="189"/>
  <c r="H10" i="189"/>
  <c r="J9" i="189"/>
  <c r="I9" i="189"/>
  <c r="H9" i="189"/>
  <c r="J8" i="189"/>
  <c r="I8" i="189"/>
  <c r="H8" i="189"/>
  <c r="J7" i="189"/>
  <c r="I7" i="189"/>
  <c r="H7" i="189"/>
  <c r="J6" i="189"/>
  <c r="I6" i="189"/>
  <c r="H6" i="189"/>
  <c r="J5" i="189"/>
  <c r="I5" i="189"/>
  <c r="H5" i="189"/>
  <c r="J4" i="189"/>
  <c r="I4" i="189"/>
  <c r="H4" i="189"/>
  <c r="J246" i="188"/>
  <c r="I246" i="188"/>
  <c r="H246" i="188"/>
  <c r="J245" i="188"/>
  <c r="I245" i="188"/>
  <c r="H245" i="188"/>
  <c r="J244" i="188"/>
  <c r="I244" i="188"/>
  <c r="H244" i="188"/>
  <c r="J243" i="188"/>
  <c r="I243" i="188"/>
  <c r="H243" i="188"/>
  <c r="J242" i="188"/>
  <c r="I242" i="188"/>
  <c r="H242" i="188"/>
  <c r="J241" i="188"/>
  <c r="I241" i="188"/>
  <c r="H241" i="188"/>
  <c r="J240" i="188"/>
  <c r="I240" i="188"/>
  <c r="H240" i="188"/>
  <c r="J239" i="188"/>
  <c r="I239" i="188"/>
  <c r="H239" i="188"/>
  <c r="J238" i="188"/>
  <c r="I238" i="188"/>
  <c r="H238" i="188"/>
  <c r="J237" i="188"/>
  <c r="I237" i="188"/>
  <c r="H237" i="188"/>
  <c r="J236" i="188"/>
  <c r="I236" i="188"/>
  <c r="H236" i="188"/>
  <c r="J235" i="188"/>
  <c r="I235" i="188"/>
  <c r="H235" i="188"/>
  <c r="J234" i="188"/>
  <c r="I234" i="188"/>
  <c r="H234" i="188"/>
  <c r="J233" i="188"/>
  <c r="I233" i="188"/>
  <c r="H233" i="188"/>
  <c r="J232" i="188"/>
  <c r="I232" i="188"/>
  <c r="H232" i="188"/>
  <c r="J231" i="188"/>
  <c r="I231" i="188"/>
  <c r="H231" i="188"/>
  <c r="J230" i="188"/>
  <c r="I230" i="188"/>
  <c r="H230" i="188"/>
  <c r="J229" i="188"/>
  <c r="I229" i="188"/>
  <c r="H229" i="188"/>
  <c r="J228" i="188"/>
  <c r="I228" i="188"/>
  <c r="H228" i="188"/>
  <c r="J227" i="188"/>
  <c r="I227" i="188"/>
  <c r="H227" i="188"/>
  <c r="J226" i="188"/>
  <c r="I226" i="188"/>
  <c r="H226" i="188"/>
  <c r="J225" i="188"/>
  <c r="I225" i="188"/>
  <c r="H225" i="188"/>
  <c r="J224" i="188"/>
  <c r="I224" i="188"/>
  <c r="H224" i="188"/>
  <c r="J223" i="188"/>
  <c r="I223" i="188"/>
  <c r="H223" i="188"/>
  <c r="J222" i="188"/>
  <c r="I222" i="188"/>
  <c r="H222" i="188"/>
  <c r="J221" i="188"/>
  <c r="I221" i="188"/>
  <c r="H221" i="188"/>
  <c r="J220" i="188"/>
  <c r="I220" i="188"/>
  <c r="I104" i="188" s="1"/>
  <c r="H220" i="188"/>
  <c r="J219" i="188"/>
  <c r="I219" i="188"/>
  <c r="H219" i="188"/>
  <c r="J218" i="188"/>
  <c r="I218" i="188"/>
  <c r="H218" i="188"/>
  <c r="H104" i="188" s="1"/>
  <c r="J217" i="188"/>
  <c r="I217" i="188"/>
  <c r="H217" i="188"/>
  <c r="J216" i="188"/>
  <c r="I216" i="188"/>
  <c r="H216" i="188"/>
  <c r="J215" i="188"/>
  <c r="I215" i="188"/>
  <c r="H215" i="188"/>
  <c r="J214" i="188"/>
  <c r="I214" i="188"/>
  <c r="H214" i="188"/>
  <c r="J213" i="188"/>
  <c r="I213" i="188"/>
  <c r="H213" i="188"/>
  <c r="J212" i="188"/>
  <c r="I212" i="188"/>
  <c r="H212" i="188"/>
  <c r="J211" i="188"/>
  <c r="I211" i="188"/>
  <c r="H211" i="188"/>
  <c r="J210" i="188"/>
  <c r="I210" i="188"/>
  <c r="H210" i="188"/>
  <c r="J209" i="188"/>
  <c r="I209" i="188"/>
  <c r="H209" i="188"/>
  <c r="J208" i="188"/>
  <c r="I208" i="188"/>
  <c r="H208" i="188"/>
  <c r="J207" i="188"/>
  <c r="I207" i="188"/>
  <c r="H207" i="188"/>
  <c r="J206" i="188"/>
  <c r="I206" i="188"/>
  <c r="H206" i="188"/>
  <c r="J205" i="188"/>
  <c r="I205" i="188"/>
  <c r="H205" i="188"/>
  <c r="J204" i="188"/>
  <c r="I204" i="188"/>
  <c r="H204" i="188"/>
  <c r="J203" i="188"/>
  <c r="I203" i="188"/>
  <c r="H203" i="188"/>
  <c r="J202" i="188"/>
  <c r="I202" i="188"/>
  <c r="H202" i="188"/>
  <c r="H135" i="188" s="1"/>
  <c r="J201" i="188"/>
  <c r="I201" i="188"/>
  <c r="H201" i="188"/>
  <c r="J200" i="188"/>
  <c r="I200" i="188"/>
  <c r="H200" i="188"/>
  <c r="J199" i="188"/>
  <c r="I199" i="188"/>
  <c r="H199" i="188"/>
  <c r="J198" i="188"/>
  <c r="I198" i="188"/>
  <c r="H198" i="188"/>
  <c r="J197" i="188"/>
  <c r="I197" i="188"/>
  <c r="H197" i="188"/>
  <c r="J196" i="188"/>
  <c r="I196" i="188"/>
  <c r="H196" i="188"/>
  <c r="J195" i="188"/>
  <c r="I195" i="188"/>
  <c r="H195" i="188"/>
  <c r="J194" i="188"/>
  <c r="I194" i="188"/>
  <c r="H194" i="188"/>
  <c r="J193" i="188"/>
  <c r="I193" i="188"/>
  <c r="H193" i="188"/>
  <c r="J192" i="188"/>
  <c r="I192" i="188"/>
  <c r="H192" i="188"/>
  <c r="J191" i="188"/>
  <c r="I191" i="188"/>
  <c r="H191" i="188"/>
  <c r="J190" i="188"/>
  <c r="I190" i="188"/>
  <c r="H190" i="188"/>
  <c r="J189" i="188"/>
  <c r="I189" i="188"/>
  <c r="H189" i="188"/>
  <c r="J188" i="188"/>
  <c r="I188" i="188"/>
  <c r="H188" i="188"/>
  <c r="J187" i="188"/>
  <c r="I187" i="188"/>
  <c r="H187" i="188"/>
  <c r="J186" i="188"/>
  <c r="I186" i="188"/>
  <c r="H186" i="188"/>
  <c r="J185" i="188"/>
  <c r="I185" i="188"/>
  <c r="H185" i="188"/>
  <c r="J184" i="188"/>
  <c r="I184" i="188"/>
  <c r="I57" i="188" s="1"/>
  <c r="H184" i="188"/>
  <c r="J183" i="188"/>
  <c r="I183" i="188"/>
  <c r="H183" i="188"/>
  <c r="J182" i="188"/>
  <c r="I182" i="188"/>
  <c r="H182" i="188"/>
  <c r="J181" i="188"/>
  <c r="I181" i="188"/>
  <c r="H181" i="188"/>
  <c r="J175" i="188"/>
  <c r="I175" i="188"/>
  <c r="H175" i="188"/>
  <c r="J174" i="188"/>
  <c r="I174" i="188"/>
  <c r="H174" i="188"/>
  <c r="J173" i="188"/>
  <c r="I173" i="188"/>
  <c r="H173" i="188"/>
  <c r="J172" i="188"/>
  <c r="I172" i="188"/>
  <c r="H172" i="188"/>
  <c r="J171" i="188"/>
  <c r="I171" i="188"/>
  <c r="H171" i="188"/>
  <c r="J170" i="188"/>
  <c r="I170" i="188"/>
  <c r="H170" i="188"/>
  <c r="J169" i="188"/>
  <c r="I169" i="188"/>
  <c r="H169" i="188"/>
  <c r="J168" i="188"/>
  <c r="I168" i="188"/>
  <c r="H168" i="188"/>
  <c r="J167" i="188"/>
  <c r="I167" i="188"/>
  <c r="H167" i="188"/>
  <c r="J166" i="188"/>
  <c r="I166" i="188"/>
  <c r="H166" i="188"/>
  <c r="J165" i="188"/>
  <c r="I165" i="188"/>
  <c r="H165" i="188"/>
  <c r="J164" i="188"/>
  <c r="I164" i="188"/>
  <c r="H164" i="188"/>
  <c r="J163" i="188"/>
  <c r="I163" i="188"/>
  <c r="H163" i="188"/>
  <c r="J162" i="188"/>
  <c r="I162" i="188"/>
  <c r="H162" i="188"/>
  <c r="J161" i="188"/>
  <c r="I161" i="188"/>
  <c r="H161" i="188"/>
  <c r="J160" i="188"/>
  <c r="I160" i="188"/>
  <c r="H160" i="188"/>
  <c r="J159" i="188"/>
  <c r="I159" i="188"/>
  <c r="H159" i="188"/>
  <c r="J158" i="188"/>
  <c r="I158" i="188"/>
  <c r="H158" i="188"/>
  <c r="J157" i="188"/>
  <c r="I157" i="188"/>
  <c r="H157" i="188"/>
  <c r="J156" i="188"/>
  <c r="I156" i="188"/>
  <c r="H156" i="188"/>
  <c r="J155" i="188"/>
  <c r="I155" i="188"/>
  <c r="H155" i="188"/>
  <c r="J154" i="188"/>
  <c r="I154" i="188"/>
  <c r="H154" i="188"/>
  <c r="J153" i="188"/>
  <c r="I153" i="188"/>
  <c r="H153" i="188"/>
  <c r="J152" i="188"/>
  <c r="I152" i="188"/>
  <c r="H152" i="188"/>
  <c r="J151" i="188"/>
  <c r="I151" i="188"/>
  <c r="H151" i="188"/>
  <c r="J150" i="188"/>
  <c r="I150" i="188"/>
  <c r="H150" i="188"/>
  <c r="J149" i="188"/>
  <c r="I149" i="188"/>
  <c r="H149" i="188"/>
  <c r="J148" i="188"/>
  <c r="I148" i="188"/>
  <c r="H148" i="188"/>
  <c r="J147" i="188"/>
  <c r="I147" i="188"/>
  <c r="H147" i="188"/>
  <c r="J146" i="188"/>
  <c r="I146" i="188"/>
  <c r="H146" i="188"/>
  <c r="J145" i="188"/>
  <c r="I145" i="188"/>
  <c r="H145" i="188"/>
  <c r="J144" i="188"/>
  <c r="I144" i="188"/>
  <c r="H144" i="188"/>
  <c r="J143" i="188"/>
  <c r="I143" i="188"/>
  <c r="H143" i="188"/>
  <c r="J142" i="188"/>
  <c r="I142" i="188"/>
  <c r="H142" i="188"/>
  <c r="J141" i="188"/>
  <c r="I141" i="188"/>
  <c r="H141" i="188"/>
  <c r="J140" i="188"/>
  <c r="I140" i="188"/>
  <c r="H140" i="188"/>
  <c r="J138" i="188"/>
  <c r="I138" i="188"/>
  <c r="H138" i="188"/>
  <c r="J137" i="188"/>
  <c r="I137" i="188"/>
  <c r="H137" i="188"/>
  <c r="J136" i="188"/>
  <c r="I136" i="188"/>
  <c r="H136" i="188"/>
  <c r="I135" i="188"/>
  <c r="J134" i="188"/>
  <c r="I134" i="188"/>
  <c r="H134" i="188"/>
  <c r="J133" i="188"/>
  <c r="I133" i="188"/>
  <c r="H133" i="188"/>
  <c r="J132" i="188"/>
  <c r="I132" i="188"/>
  <c r="H132" i="188"/>
  <c r="J131" i="188"/>
  <c r="I131" i="188"/>
  <c r="H131" i="188"/>
  <c r="J130" i="188"/>
  <c r="I130" i="188"/>
  <c r="H130" i="188"/>
  <c r="J129" i="188"/>
  <c r="I129" i="188"/>
  <c r="H129" i="188"/>
  <c r="J128" i="188"/>
  <c r="I128" i="188"/>
  <c r="H128" i="188"/>
  <c r="J127" i="188"/>
  <c r="I127" i="188"/>
  <c r="H127" i="188"/>
  <c r="J126" i="188"/>
  <c r="I126" i="188"/>
  <c r="H126" i="188"/>
  <c r="J125" i="188"/>
  <c r="I125" i="188"/>
  <c r="H125" i="188"/>
  <c r="J124" i="188"/>
  <c r="I124" i="188"/>
  <c r="H124" i="188"/>
  <c r="J123" i="188"/>
  <c r="I123" i="188"/>
  <c r="H123" i="188"/>
  <c r="J122" i="188"/>
  <c r="I122" i="188"/>
  <c r="H122" i="188"/>
  <c r="J121" i="188"/>
  <c r="I121" i="188"/>
  <c r="H121" i="188"/>
  <c r="J120" i="188"/>
  <c r="I120" i="188"/>
  <c r="H120" i="188"/>
  <c r="J119" i="188"/>
  <c r="I119" i="188"/>
  <c r="H119" i="188"/>
  <c r="J118" i="188"/>
  <c r="I118" i="188"/>
  <c r="H118" i="188"/>
  <c r="J117" i="188"/>
  <c r="I117" i="188"/>
  <c r="H117" i="188"/>
  <c r="J116" i="188"/>
  <c r="I116" i="188"/>
  <c r="H116" i="188"/>
  <c r="J114" i="188"/>
  <c r="I114" i="188"/>
  <c r="H114" i="188"/>
  <c r="J113" i="188"/>
  <c r="I113" i="188"/>
  <c r="H113" i="188"/>
  <c r="J112" i="188"/>
  <c r="I112" i="188"/>
  <c r="H112" i="188"/>
  <c r="J111" i="188"/>
  <c r="I111" i="188"/>
  <c r="H111" i="188"/>
  <c r="J110" i="188"/>
  <c r="I110" i="188"/>
  <c r="H110" i="188"/>
  <c r="J109" i="188"/>
  <c r="I109" i="188"/>
  <c r="H109" i="188"/>
  <c r="J107" i="188"/>
  <c r="I107" i="188"/>
  <c r="H107" i="188"/>
  <c r="J106" i="188"/>
  <c r="I106" i="188"/>
  <c r="H106" i="188"/>
  <c r="J105" i="188"/>
  <c r="I105" i="188"/>
  <c r="H105" i="188"/>
  <c r="J103" i="188"/>
  <c r="I103" i="188"/>
  <c r="H103" i="188"/>
  <c r="J102" i="188"/>
  <c r="I102" i="188"/>
  <c r="H102" i="188"/>
  <c r="J100" i="188"/>
  <c r="I100" i="188"/>
  <c r="H100" i="188"/>
  <c r="J99" i="188"/>
  <c r="I99" i="188"/>
  <c r="H99" i="188"/>
  <c r="J98" i="188"/>
  <c r="I98" i="188"/>
  <c r="H98" i="188"/>
  <c r="J97" i="188"/>
  <c r="I97" i="188"/>
  <c r="H97" i="188"/>
  <c r="J96" i="188"/>
  <c r="I96" i="188"/>
  <c r="H96" i="188"/>
  <c r="J95" i="188"/>
  <c r="I95" i="188"/>
  <c r="H95" i="188"/>
  <c r="J94" i="188"/>
  <c r="I94" i="188"/>
  <c r="H94" i="188"/>
  <c r="J93" i="188"/>
  <c r="I93" i="188"/>
  <c r="H93" i="188"/>
  <c r="J92" i="188"/>
  <c r="I92" i="188"/>
  <c r="H92" i="188"/>
  <c r="J91" i="188"/>
  <c r="I91" i="188"/>
  <c r="H91" i="188"/>
  <c r="J90" i="188"/>
  <c r="I90" i="188"/>
  <c r="H90" i="188"/>
  <c r="J89" i="188"/>
  <c r="I89" i="188"/>
  <c r="H89" i="188"/>
  <c r="J88" i="188"/>
  <c r="I88" i="188"/>
  <c r="H88" i="188"/>
  <c r="J87" i="188"/>
  <c r="I87" i="188"/>
  <c r="H87" i="188"/>
  <c r="J86" i="188"/>
  <c r="I86" i="188"/>
  <c r="H86" i="188"/>
  <c r="J85" i="188"/>
  <c r="I85" i="188"/>
  <c r="H85" i="188"/>
  <c r="J84" i="188"/>
  <c r="I84" i="188"/>
  <c r="H84" i="188"/>
  <c r="J83" i="188"/>
  <c r="I83" i="188"/>
  <c r="H83" i="188"/>
  <c r="J82" i="188"/>
  <c r="I82" i="188"/>
  <c r="H82" i="188"/>
  <c r="J81" i="188"/>
  <c r="I81" i="188"/>
  <c r="H81" i="188"/>
  <c r="J80" i="188"/>
  <c r="I80" i="188"/>
  <c r="H80" i="188"/>
  <c r="J79" i="188"/>
  <c r="I79" i="188"/>
  <c r="H79" i="188"/>
  <c r="J78" i="188"/>
  <c r="I78" i="188"/>
  <c r="H78" i="188"/>
  <c r="J77" i="188"/>
  <c r="I77" i="188"/>
  <c r="H77" i="188"/>
  <c r="J76" i="188"/>
  <c r="I76" i="188"/>
  <c r="H76" i="188"/>
  <c r="J75" i="188"/>
  <c r="I75" i="188"/>
  <c r="H75" i="188"/>
  <c r="J74" i="188"/>
  <c r="I74" i="188"/>
  <c r="H74" i="188"/>
  <c r="J73" i="188"/>
  <c r="I73" i="188"/>
  <c r="H73" i="188"/>
  <c r="J72" i="188"/>
  <c r="I72" i="188"/>
  <c r="H72" i="188"/>
  <c r="J71" i="188"/>
  <c r="I71" i="188"/>
  <c r="H71" i="188"/>
  <c r="J70" i="188"/>
  <c r="I70" i="188"/>
  <c r="H70" i="188"/>
  <c r="J69" i="188"/>
  <c r="I69" i="188"/>
  <c r="H69" i="188"/>
  <c r="J68" i="188"/>
  <c r="I68" i="188"/>
  <c r="H68" i="188"/>
  <c r="J67" i="188"/>
  <c r="I67" i="188"/>
  <c r="H67" i="188"/>
  <c r="J66" i="188"/>
  <c r="I66" i="188"/>
  <c r="H66" i="188"/>
  <c r="J65" i="188"/>
  <c r="I65" i="188"/>
  <c r="H65" i="188"/>
  <c r="J64" i="188"/>
  <c r="I64" i="188"/>
  <c r="H64" i="188"/>
  <c r="J63" i="188"/>
  <c r="I63" i="188"/>
  <c r="H63" i="188"/>
  <c r="J62" i="188"/>
  <c r="I62" i="188"/>
  <c r="H62" i="188"/>
  <c r="J61" i="188"/>
  <c r="I61" i="188"/>
  <c r="H61" i="188"/>
  <c r="J60" i="188"/>
  <c r="I60" i="188"/>
  <c r="H60" i="188"/>
  <c r="J59" i="188"/>
  <c r="I59" i="188"/>
  <c r="H59" i="188"/>
  <c r="J58" i="188"/>
  <c r="I58" i="188"/>
  <c r="H58" i="188"/>
  <c r="J56" i="188"/>
  <c r="I56" i="188"/>
  <c r="H56" i="188"/>
  <c r="J55" i="188"/>
  <c r="I55" i="188"/>
  <c r="H55" i="188"/>
  <c r="J54" i="188"/>
  <c r="I54" i="188"/>
  <c r="H54" i="188"/>
  <c r="J53" i="188"/>
  <c r="I53" i="188"/>
  <c r="H53" i="188"/>
  <c r="J52" i="188"/>
  <c r="I52" i="188"/>
  <c r="H52" i="188"/>
  <c r="J51" i="188"/>
  <c r="I51" i="188"/>
  <c r="H51" i="188"/>
  <c r="J50" i="188"/>
  <c r="I50" i="188"/>
  <c r="H50" i="188"/>
  <c r="J49" i="188"/>
  <c r="I49" i="188"/>
  <c r="H49" i="188"/>
  <c r="J48" i="188"/>
  <c r="I48" i="188"/>
  <c r="H48" i="188"/>
  <c r="J47" i="188"/>
  <c r="I47" i="188"/>
  <c r="H47" i="188"/>
  <c r="J46" i="188"/>
  <c r="I46" i="188"/>
  <c r="H46" i="188"/>
  <c r="J45" i="188"/>
  <c r="I45" i="188"/>
  <c r="H45" i="188"/>
  <c r="J44" i="188"/>
  <c r="I44" i="188"/>
  <c r="H44" i="188"/>
  <c r="J43" i="188"/>
  <c r="I43" i="188"/>
  <c r="H43" i="188"/>
  <c r="J42" i="188"/>
  <c r="I42" i="188"/>
  <c r="H42" i="188"/>
  <c r="J41" i="188"/>
  <c r="I41" i="188"/>
  <c r="H41" i="188"/>
  <c r="J40" i="188"/>
  <c r="I40" i="188"/>
  <c r="H40" i="188"/>
  <c r="J39" i="188"/>
  <c r="I39" i="188"/>
  <c r="H39" i="188"/>
  <c r="J38" i="188"/>
  <c r="I38" i="188"/>
  <c r="H38" i="188"/>
  <c r="J37" i="188"/>
  <c r="I37" i="188"/>
  <c r="H37" i="188"/>
  <c r="J36" i="188"/>
  <c r="I36" i="188"/>
  <c r="H36" i="188"/>
  <c r="J35" i="188"/>
  <c r="I35" i="188"/>
  <c r="H35" i="188"/>
  <c r="J34" i="188"/>
  <c r="I34" i="188"/>
  <c r="H34" i="188"/>
  <c r="J33" i="188"/>
  <c r="I33" i="188"/>
  <c r="H33" i="188"/>
  <c r="J32" i="188"/>
  <c r="I32" i="188"/>
  <c r="H32" i="188"/>
  <c r="J31" i="188"/>
  <c r="I31" i="188"/>
  <c r="H31" i="188"/>
  <c r="J30" i="188"/>
  <c r="I30" i="188"/>
  <c r="H30" i="188"/>
  <c r="J29" i="188"/>
  <c r="I29" i="188"/>
  <c r="H29" i="188"/>
  <c r="J28" i="188"/>
  <c r="I28" i="188"/>
  <c r="H28" i="188"/>
  <c r="J27" i="188"/>
  <c r="I27" i="188"/>
  <c r="H27" i="188"/>
  <c r="J26" i="188"/>
  <c r="I26" i="188"/>
  <c r="H26" i="188"/>
  <c r="J25" i="188"/>
  <c r="I25" i="188"/>
  <c r="H25" i="188"/>
  <c r="J24" i="188"/>
  <c r="I24" i="188"/>
  <c r="H24" i="188"/>
  <c r="J23" i="188"/>
  <c r="I23" i="188"/>
  <c r="H23" i="188"/>
  <c r="J22" i="188"/>
  <c r="I22" i="188"/>
  <c r="H22" i="188"/>
  <c r="I21" i="188"/>
  <c r="H21" i="188"/>
  <c r="J20" i="188"/>
  <c r="I20" i="188"/>
  <c r="H20" i="188"/>
  <c r="I19" i="188"/>
  <c r="J18" i="188"/>
  <c r="I18" i="188"/>
  <c r="H18" i="188"/>
  <c r="J17" i="188"/>
  <c r="I17" i="188"/>
  <c r="H17" i="188"/>
  <c r="J16" i="188"/>
  <c r="I16" i="188"/>
  <c r="H16" i="188"/>
  <c r="J15" i="188"/>
  <c r="I15" i="188"/>
  <c r="H15" i="188"/>
  <c r="J14" i="188"/>
  <c r="I14" i="188"/>
  <c r="H14" i="188"/>
  <c r="J13" i="188"/>
  <c r="I13" i="188"/>
  <c r="H13" i="188"/>
  <c r="J12" i="188"/>
  <c r="I12" i="188"/>
  <c r="H12" i="188"/>
  <c r="J11" i="188"/>
  <c r="I11" i="188"/>
  <c r="H11" i="188"/>
  <c r="J10" i="188"/>
  <c r="I10" i="188"/>
  <c r="H10" i="188"/>
  <c r="J9" i="188"/>
  <c r="I9" i="188"/>
  <c r="H9" i="188"/>
  <c r="J8" i="188"/>
  <c r="I8" i="188"/>
  <c r="H8" i="188"/>
  <c r="J7" i="188"/>
  <c r="I7" i="188"/>
  <c r="H7" i="188"/>
  <c r="J6" i="188"/>
  <c r="I6" i="188"/>
  <c r="H6" i="188"/>
  <c r="J5" i="188"/>
  <c r="I5" i="188"/>
  <c r="H5" i="188"/>
  <c r="J4" i="188"/>
  <c r="I4" i="188"/>
  <c r="H4" i="188"/>
  <c r="I108" i="188" l="1"/>
  <c r="H99" i="158"/>
  <c r="H100" i="158"/>
  <c r="J107" i="158"/>
  <c r="J19" i="189"/>
  <c r="H115" i="189"/>
  <c r="J135" i="189"/>
  <c r="J101" i="189"/>
  <c r="H104" i="189"/>
  <c r="J21" i="189"/>
  <c r="I91" i="155"/>
  <c r="H101" i="177"/>
  <c r="H102" i="177"/>
  <c r="J19" i="190"/>
  <c r="I135" i="190"/>
  <c r="J139" i="190"/>
  <c r="I101" i="190"/>
  <c r="H96" i="178"/>
  <c r="H116" i="178"/>
  <c r="J121" i="178"/>
  <c r="J139" i="191"/>
  <c r="J91" i="180"/>
  <c r="I139" i="188"/>
  <c r="I96" i="158"/>
  <c r="H118" i="158"/>
  <c r="H139" i="189"/>
  <c r="J104" i="189"/>
  <c r="I118" i="180"/>
  <c r="I121" i="180"/>
  <c r="I91" i="179"/>
  <c r="I135" i="193"/>
  <c r="J101" i="193"/>
  <c r="J104" i="193"/>
  <c r="I21" i="193"/>
  <c r="J118" i="155"/>
  <c r="I98" i="155"/>
  <c r="I115" i="188"/>
  <c r="I57" i="190"/>
  <c r="J57" i="190"/>
  <c r="H115" i="190"/>
  <c r="J135" i="190"/>
  <c r="H139" i="190"/>
  <c r="J21" i="190"/>
  <c r="H118" i="178"/>
  <c r="I96" i="180"/>
  <c r="I111" i="180"/>
  <c r="J118" i="180"/>
  <c r="I105" i="179"/>
  <c r="J115" i="179"/>
  <c r="J120" i="179"/>
  <c r="J121" i="155"/>
  <c r="I101" i="188"/>
  <c r="J107" i="155"/>
  <c r="H116" i="158"/>
  <c r="H119" i="158"/>
  <c r="J57" i="189"/>
  <c r="J108" i="189"/>
  <c r="H101" i="189"/>
  <c r="I105" i="178"/>
  <c r="I106" i="178"/>
  <c r="I112" i="178"/>
  <c r="H99" i="180"/>
  <c r="H100" i="180"/>
  <c r="I101" i="180"/>
  <c r="I102" i="180"/>
  <c r="H108" i="180"/>
  <c r="I139" i="193"/>
  <c r="H104" i="193"/>
  <c r="H108" i="179" s="1"/>
  <c r="I115" i="155"/>
  <c r="J116" i="155"/>
  <c r="I120" i="155"/>
  <c r="I96" i="155"/>
  <c r="J99" i="155"/>
  <c r="J100" i="155"/>
  <c r="H91" i="155"/>
  <c r="J96" i="155"/>
  <c r="H101" i="155"/>
  <c r="H102" i="155"/>
  <c r="H104" i="155"/>
  <c r="I107" i="155"/>
  <c r="I94" i="158"/>
  <c r="J91" i="155"/>
  <c r="I99" i="155"/>
  <c r="I100" i="155"/>
  <c r="H105" i="155"/>
  <c r="H106" i="155"/>
  <c r="J99" i="158"/>
  <c r="J100" i="158"/>
  <c r="H107" i="158"/>
  <c r="J108" i="158"/>
  <c r="J112" i="158"/>
  <c r="I115" i="158"/>
  <c r="I120" i="158"/>
  <c r="H121" i="158"/>
  <c r="H91" i="177"/>
  <c r="H105" i="177"/>
  <c r="H106" i="177"/>
  <c r="H115" i="177"/>
  <c r="H120" i="177"/>
  <c r="J101" i="190"/>
  <c r="J104" i="190"/>
  <c r="J94" i="178"/>
  <c r="J92" i="178"/>
  <c r="H98" i="178"/>
  <c r="I101" i="178"/>
  <c r="I102" i="178"/>
  <c r="J112" i="155"/>
  <c r="H19" i="188"/>
  <c r="J57" i="188"/>
  <c r="H115" i="188"/>
  <c r="J135" i="188"/>
  <c r="H139" i="188"/>
  <c r="H101" i="188"/>
  <c r="J21" i="188"/>
  <c r="H92" i="158"/>
  <c r="J96" i="158"/>
  <c r="H98" i="158"/>
  <c r="I107" i="158"/>
  <c r="J115" i="158"/>
  <c r="J120" i="158"/>
  <c r="I91" i="177"/>
  <c r="H96" i="177"/>
  <c r="J99" i="177"/>
  <c r="J100" i="177"/>
  <c r="I105" i="177"/>
  <c r="I106" i="177"/>
  <c r="I115" i="177"/>
  <c r="J116" i="177"/>
  <c r="I120" i="177"/>
  <c r="J101" i="178"/>
  <c r="J102" i="178"/>
  <c r="J104" i="178"/>
  <c r="H105" i="178"/>
  <c r="H106" i="178"/>
  <c r="I116" i="178"/>
  <c r="I119" i="178"/>
  <c r="H135" i="191"/>
  <c r="H21" i="191"/>
  <c r="J101" i="180"/>
  <c r="J102" i="180"/>
  <c r="J104" i="180"/>
  <c r="J109" i="180"/>
  <c r="H116" i="180"/>
  <c r="H119" i="180"/>
  <c r="J121" i="180"/>
  <c r="J91" i="179"/>
  <c r="J101" i="179"/>
  <c r="J102" i="179"/>
  <c r="J104" i="179"/>
  <c r="H105" i="179"/>
  <c r="H106" i="179"/>
  <c r="I115" i="179"/>
  <c r="I117" i="179" s="1"/>
  <c r="J116" i="179"/>
  <c r="J117" i="179" s="1"/>
  <c r="J119" i="179"/>
  <c r="J19" i="193"/>
  <c r="I57" i="193"/>
  <c r="H108" i="193"/>
  <c r="J135" i="193"/>
  <c r="H111" i="158"/>
  <c r="J116" i="178"/>
  <c r="J119" i="178"/>
  <c r="H121" i="178"/>
  <c r="I98" i="180"/>
  <c r="I105" i="180"/>
  <c r="I106" i="180"/>
  <c r="H107" i="180"/>
  <c r="I112" i="180"/>
  <c r="I116" i="180"/>
  <c r="I119" i="180"/>
  <c r="H98" i="179"/>
  <c r="I106" i="179"/>
  <c r="I121" i="179"/>
  <c r="H115" i="155"/>
  <c r="H120" i="155"/>
  <c r="J19" i="188"/>
  <c r="H57" i="188"/>
  <c r="J115" i="188"/>
  <c r="J139" i="188"/>
  <c r="J101" i="188"/>
  <c r="J94" i="158"/>
  <c r="J92" i="158"/>
  <c r="H96" i="158"/>
  <c r="J98" i="158"/>
  <c r="I99" i="158"/>
  <c r="I100" i="158"/>
  <c r="I112" i="158"/>
  <c r="I19" i="189"/>
  <c r="I21" i="189"/>
  <c r="J94" i="177"/>
  <c r="H98" i="177"/>
  <c r="I101" i="177"/>
  <c r="I102" i="177"/>
  <c r="I104" i="177"/>
  <c r="J107" i="177"/>
  <c r="J118" i="177"/>
  <c r="J121" i="177"/>
  <c r="I94" i="178"/>
  <c r="H101" i="178"/>
  <c r="H102" i="178"/>
  <c r="H104" i="178"/>
  <c r="J105" i="178"/>
  <c r="J106" i="178"/>
  <c r="J111" i="178"/>
  <c r="H112" i="178"/>
  <c r="I118" i="178"/>
  <c r="I121" i="178"/>
  <c r="H19" i="191"/>
  <c r="H108" i="191"/>
  <c r="H109" i="178" s="1"/>
  <c r="H101" i="191"/>
  <c r="H104" i="191"/>
  <c r="H94" i="180"/>
  <c r="I91" i="180"/>
  <c r="H92" i="180"/>
  <c r="H96" i="180"/>
  <c r="J105" i="180"/>
  <c r="J106" i="180"/>
  <c r="H109" i="180"/>
  <c r="J112" i="180"/>
  <c r="J116" i="180"/>
  <c r="H91" i="179"/>
  <c r="H101" i="179"/>
  <c r="H102" i="179"/>
  <c r="H104" i="179"/>
  <c r="J105" i="179"/>
  <c r="J106" i="179"/>
  <c r="H109" i="179"/>
  <c r="J112" i="179"/>
  <c r="J118" i="179"/>
  <c r="J121" i="179"/>
  <c r="I19" i="193"/>
  <c r="J57" i="193"/>
  <c r="J115" i="193"/>
  <c r="J111" i="179" s="1"/>
  <c r="J139" i="193"/>
  <c r="I101" i="193"/>
  <c r="I101" i="155"/>
  <c r="I102" i="155"/>
  <c r="I104" i="155"/>
  <c r="I105" i="155"/>
  <c r="I106" i="155"/>
  <c r="J115" i="155"/>
  <c r="J117" i="155" s="1"/>
  <c r="J120" i="155"/>
  <c r="I116" i="158"/>
  <c r="I118" i="158"/>
  <c r="I176" i="189"/>
  <c r="I122" i="158" s="1"/>
  <c r="I119" i="158"/>
  <c r="I121" i="158"/>
  <c r="J91" i="177"/>
  <c r="I96" i="177"/>
  <c r="I98" i="177"/>
  <c r="J101" i="177"/>
  <c r="J102" i="177"/>
  <c r="J104" i="177"/>
  <c r="J105" i="177"/>
  <c r="J106" i="177"/>
  <c r="H111" i="177"/>
  <c r="J115" i="177"/>
  <c r="J117" i="177" s="1"/>
  <c r="J120" i="177"/>
  <c r="I96" i="178"/>
  <c r="H99" i="178"/>
  <c r="H100" i="178"/>
  <c r="H107" i="178"/>
  <c r="J112" i="178"/>
  <c r="J113" i="178"/>
  <c r="H115" i="178"/>
  <c r="H117" i="178" s="1"/>
  <c r="H120" i="178"/>
  <c r="I115" i="191"/>
  <c r="I135" i="191"/>
  <c r="I139" i="191"/>
  <c r="I21" i="191"/>
  <c r="I94" i="180"/>
  <c r="I92" i="180"/>
  <c r="J96" i="180"/>
  <c r="J98" i="180"/>
  <c r="I99" i="180"/>
  <c r="I100" i="180"/>
  <c r="I107" i="180"/>
  <c r="I108" i="180"/>
  <c r="H94" i="179"/>
  <c r="H92" i="179"/>
  <c r="I96" i="179"/>
  <c r="I98" i="179"/>
  <c r="H99" i="179"/>
  <c r="H100" i="179"/>
  <c r="H107" i="179"/>
  <c r="I120" i="179"/>
  <c r="H94" i="155"/>
  <c r="J101" i="155"/>
  <c r="J102" i="155"/>
  <c r="J104" i="155"/>
  <c r="J105" i="155"/>
  <c r="J106" i="155"/>
  <c r="I109" i="155"/>
  <c r="H111" i="155"/>
  <c r="H91" i="158"/>
  <c r="H101" i="158"/>
  <c r="H102" i="158"/>
  <c r="H104" i="158"/>
  <c r="H105" i="158"/>
  <c r="H106" i="158"/>
  <c r="H109" i="158"/>
  <c r="J111" i="158"/>
  <c r="J116" i="158"/>
  <c r="J118" i="158"/>
  <c r="J119" i="158"/>
  <c r="J121" i="158"/>
  <c r="J96" i="177"/>
  <c r="J98" i="177"/>
  <c r="I111" i="177"/>
  <c r="H112" i="177"/>
  <c r="H113" i="177"/>
  <c r="H91" i="178"/>
  <c r="J96" i="178"/>
  <c r="J98" i="178"/>
  <c r="I99" i="178"/>
  <c r="I100" i="178"/>
  <c r="I107" i="178"/>
  <c r="J109" i="178"/>
  <c r="H115" i="191"/>
  <c r="I115" i="178"/>
  <c r="I117" i="178" s="1"/>
  <c r="I120" i="178"/>
  <c r="J94" i="180"/>
  <c r="J97" i="180" s="1"/>
  <c r="J92" i="180"/>
  <c r="J99" i="180"/>
  <c r="J100" i="180"/>
  <c r="J107" i="180"/>
  <c r="J110" i="180" s="1"/>
  <c r="J108" i="180"/>
  <c r="H115" i="180"/>
  <c r="H117" i="180" s="1"/>
  <c r="H120" i="180"/>
  <c r="I94" i="179"/>
  <c r="I92" i="179"/>
  <c r="J96" i="179"/>
  <c r="J98" i="179"/>
  <c r="I99" i="179"/>
  <c r="I100" i="179"/>
  <c r="I107" i="179"/>
  <c r="I108" i="179"/>
  <c r="I109" i="179"/>
  <c r="H92" i="155"/>
  <c r="I94" i="155"/>
  <c r="I92" i="155"/>
  <c r="H108" i="188"/>
  <c r="H109" i="155" s="1"/>
  <c r="I111" i="155"/>
  <c r="H112" i="155"/>
  <c r="H113" i="155"/>
  <c r="H116" i="155"/>
  <c r="H117" i="155" s="1"/>
  <c r="H118" i="155"/>
  <c r="H119" i="155"/>
  <c r="H121" i="155"/>
  <c r="I91" i="158"/>
  <c r="I101" i="158"/>
  <c r="I102" i="158"/>
  <c r="I104" i="158"/>
  <c r="I105" i="158"/>
  <c r="I106" i="158"/>
  <c r="H94" i="177"/>
  <c r="H92" i="177"/>
  <c r="H99" i="177"/>
  <c r="H100" i="177"/>
  <c r="H107" i="177"/>
  <c r="H108" i="177"/>
  <c r="J111" i="177"/>
  <c r="I112" i="177"/>
  <c r="I113" i="177"/>
  <c r="H116" i="177"/>
  <c r="H118" i="177"/>
  <c r="H119" i="177"/>
  <c r="H121" i="177"/>
  <c r="I91" i="178"/>
  <c r="J99" i="178"/>
  <c r="J100" i="178"/>
  <c r="J107" i="178"/>
  <c r="J108" i="178"/>
  <c r="J115" i="178"/>
  <c r="J117" i="178" s="1"/>
  <c r="J120" i="178"/>
  <c r="I115" i="180"/>
  <c r="I117" i="180" s="1"/>
  <c r="I120" i="180"/>
  <c r="J94" i="179"/>
  <c r="J92" i="179"/>
  <c r="J99" i="179"/>
  <c r="J100" i="179"/>
  <c r="J107" i="179"/>
  <c r="J108" i="179"/>
  <c r="H111" i="179"/>
  <c r="H112" i="179"/>
  <c r="H113" i="179"/>
  <c r="J94" i="155"/>
  <c r="J92" i="155"/>
  <c r="H96" i="155"/>
  <c r="H97" i="155" s="1"/>
  <c r="H98" i="155"/>
  <c r="H99" i="155"/>
  <c r="H100" i="155"/>
  <c r="H107" i="155"/>
  <c r="H108" i="155"/>
  <c r="J111" i="155"/>
  <c r="I112" i="155"/>
  <c r="I113" i="155"/>
  <c r="I116" i="155"/>
  <c r="I117" i="155" s="1"/>
  <c r="I118" i="155"/>
  <c r="I119" i="155"/>
  <c r="I121" i="155"/>
  <c r="J91" i="158"/>
  <c r="J97" i="158" s="1"/>
  <c r="J101" i="158"/>
  <c r="J102" i="158"/>
  <c r="J104" i="158"/>
  <c r="J105" i="158"/>
  <c r="J106" i="158"/>
  <c r="J109" i="158"/>
  <c r="H112" i="158"/>
  <c r="H113" i="158"/>
  <c r="H115" i="158"/>
  <c r="H117" i="158" s="1"/>
  <c r="H176" i="189"/>
  <c r="H122" i="158" s="1"/>
  <c r="H120" i="158"/>
  <c r="I57" i="189"/>
  <c r="I98" i="158" s="1"/>
  <c r="I103" i="158" s="1"/>
  <c r="I115" i="189"/>
  <c r="I111" i="158" s="1"/>
  <c r="I135" i="189"/>
  <c r="I139" i="189"/>
  <c r="I113" i="158" s="1"/>
  <c r="I101" i="189"/>
  <c r="I104" i="189"/>
  <c r="I94" i="177"/>
  <c r="I92" i="177"/>
  <c r="I99" i="177"/>
  <c r="I100" i="177"/>
  <c r="I107" i="177"/>
  <c r="J108" i="190"/>
  <c r="J109" i="177" s="1"/>
  <c r="J112" i="177"/>
  <c r="J124" i="177" s="1"/>
  <c r="J113" i="177"/>
  <c r="I116" i="177"/>
  <c r="I117" i="177" s="1"/>
  <c r="I118" i="177"/>
  <c r="I124" i="177" s="1"/>
  <c r="I176" i="190"/>
  <c r="I122" i="177" s="1"/>
  <c r="I119" i="177"/>
  <c r="I121" i="177"/>
  <c r="J91" i="178"/>
  <c r="J97" i="178" s="1"/>
  <c r="H111" i="178"/>
  <c r="H124" i="178" s="1"/>
  <c r="H91" i="180"/>
  <c r="H97" i="180" s="1"/>
  <c r="H101" i="180"/>
  <c r="H102" i="180"/>
  <c r="H104" i="180"/>
  <c r="H105" i="180"/>
  <c r="H106" i="180"/>
  <c r="H112" i="180"/>
  <c r="H113" i="180"/>
  <c r="J115" i="180"/>
  <c r="J117" i="180" s="1"/>
  <c r="J120" i="180"/>
  <c r="I111" i="179"/>
  <c r="I112" i="179"/>
  <c r="I113" i="179"/>
  <c r="H116" i="179"/>
  <c r="H117" i="179" s="1"/>
  <c r="H118" i="179"/>
  <c r="H176" i="193"/>
  <c r="H122" i="179" s="1"/>
  <c r="H125" i="179" s="1"/>
  <c r="H119" i="179"/>
  <c r="H121" i="179"/>
  <c r="I103" i="155"/>
  <c r="I108" i="155"/>
  <c r="J113" i="155"/>
  <c r="J176" i="188"/>
  <c r="J122" i="155" s="1"/>
  <c r="J119" i="155"/>
  <c r="I117" i="158"/>
  <c r="J92" i="177"/>
  <c r="J108" i="177"/>
  <c r="J176" i="190"/>
  <c r="J122" i="177" s="1"/>
  <c r="J119" i="177"/>
  <c r="I111" i="178"/>
  <c r="I124" i="178" s="1"/>
  <c r="I97" i="180"/>
  <c r="H111" i="180"/>
  <c r="I113" i="180"/>
  <c r="I114" i="180" s="1"/>
  <c r="H97" i="179"/>
  <c r="I176" i="193"/>
  <c r="I122" i="179" s="1"/>
  <c r="I119" i="179"/>
  <c r="J98" i="155"/>
  <c r="H178" i="189"/>
  <c r="H94" i="158"/>
  <c r="H108" i="158"/>
  <c r="J113" i="158"/>
  <c r="J117" i="158"/>
  <c r="H94" i="178"/>
  <c r="H92" i="178"/>
  <c r="J114" i="178"/>
  <c r="J113" i="180"/>
  <c r="I92" i="158"/>
  <c r="H117" i="177"/>
  <c r="H113" i="178"/>
  <c r="J124" i="178"/>
  <c r="H98" i="180"/>
  <c r="I109" i="180"/>
  <c r="J111" i="180"/>
  <c r="I124" i="180"/>
  <c r="J176" i="193"/>
  <c r="J122" i="179" s="1"/>
  <c r="J108" i="193"/>
  <c r="I176" i="192"/>
  <c r="I122" i="180" s="1"/>
  <c r="H176" i="192"/>
  <c r="H122" i="180" s="1"/>
  <c r="J176" i="192"/>
  <c r="I19" i="191"/>
  <c r="I92" i="178" s="1"/>
  <c r="I57" i="191"/>
  <c r="I98" i="178" s="1"/>
  <c r="I101" i="191"/>
  <c r="I104" i="191"/>
  <c r="J176" i="191"/>
  <c r="J122" i="178" s="1"/>
  <c r="J125" i="178" s="1"/>
  <c r="I108" i="191"/>
  <c r="I109" i="178" s="1"/>
  <c r="H176" i="191"/>
  <c r="I176" i="191"/>
  <c r="I122" i="178" s="1"/>
  <c r="H176" i="190"/>
  <c r="H122" i="177" s="1"/>
  <c r="H125" i="177" s="1"/>
  <c r="I104" i="190"/>
  <c r="I108" i="177" s="1"/>
  <c r="H108" i="190"/>
  <c r="I108" i="190"/>
  <c r="I108" i="189"/>
  <c r="J176" i="189"/>
  <c r="J122" i="158" s="1"/>
  <c r="H176" i="188"/>
  <c r="H122" i="155" s="1"/>
  <c r="I176" i="188"/>
  <c r="I122" i="155" s="1"/>
  <c r="J108" i="188"/>
  <c r="J109" i="155" s="1"/>
  <c r="J104" i="188"/>
  <c r="J178" i="190" l="1"/>
  <c r="I97" i="179"/>
  <c r="H110" i="179"/>
  <c r="I108" i="178"/>
  <c r="H125" i="180"/>
  <c r="H178" i="193"/>
  <c r="I124" i="179"/>
  <c r="H178" i="188"/>
  <c r="I108" i="158"/>
  <c r="J124" i="155"/>
  <c r="H108" i="178"/>
  <c r="H110" i="178"/>
  <c r="I178" i="193"/>
  <c r="J178" i="188"/>
  <c r="I125" i="155"/>
  <c r="I178" i="189"/>
  <c r="H124" i="180"/>
  <c r="J110" i="178"/>
  <c r="J103" i="177"/>
  <c r="H103" i="158"/>
  <c r="I113" i="178"/>
  <c r="I114" i="178" s="1"/>
  <c r="J113" i="179"/>
  <c r="J125" i="179" s="1"/>
  <c r="J124" i="179"/>
  <c r="H97" i="177"/>
  <c r="I178" i="190"/>
  <c r="I109" i="177"/>
  <c r="I110" i="179"/>
  <c r="J97" i="179"/>
  <c r="J178" i="193"/>
  <c r="H125" i="155"/>
  <c r="I110" i="180"/>
  <c r="H124" i="179"/>
  <c r="H124" i="177"/>
  <c r="J125" i="158"/>
  <c r="I103" i="178"/>
  <c r="J103" i="155"/>
  <c r="J125" i="177"/>
  <c r="I125" i="177"/>
  <c r="H125" i="158"/>
  <c r="J103" i="158"/>
  <c r="J126" i="158" s="1"/>
  <c r="J127" i="158" s="1"/>
  <c r="J129" i="158" s="1"/>
  <c r="H114" i="158"/>
  <c r="H124" i="155"/>
  <c r="I97" i="177"/>
  <c r="I97" i="155"/>
  <c r="H103" i="178"/>
  <c r="I125" i="180"/>
  <c r="J114" i="180"/>
  <c r="H103" i="180"/>
  <c r="H126" i="180" s="1"/>
  <c r="H114" i="180"/>
  <c r="I103" i="180"/>
  <c r="I114" i="158"/>
  <c r="H110" i="155"/>
  <c r="J97" i="155"/>
  <c r="J125" i="155"/>
  <c r="H103" i="179"/>
  <c r="I125" i="179"/>
  <c r="I110" i="177"/>
  <c r="I110" i="178"/>
  <c r="H178" i="191"/>
  <c r="H122" i="178"/>
  <c r="H125" i="178" s="1"/>
  <c r="H110" i="180"/>
  <c r="I97" i="158"/>
  <c r="H124" i="158"/>
  <c r="J110" i="177"/>
  <c r="I114" i="179"/>
  <c r="I97" i="178"/>
  <c r="I126" i="178" s="1"/>
  <c r="I127" i="178" s="1"/>
  <c r="I129" i="178" s="1"/>
  <c r="J103" i="178"/>
  <c r="J126" i="178" s="1"/>
  <c r="J127" i="178" s="1"/>
  <c r="J129" i="178" s="1"/>
  <c r="J114" i="158"/>
  <c r="J124" i="180"/>
  <c r="H126" i="179"/>
  <c r="H127" i="179" s="1"/>
  <c r="H129" i="179" s="1"/>
  <c r="I124" i="155"/>
  <c r="H103" i="155"/>
  <c r="H126" i="155" s="1"/>
  <c r="J109" i="179"/>
  <c r="J110" i="179" s="1"/>
  <c r="H97" i="158"/>
  <c r="H126" i="158" s="1"/>
  <c r="H127" i="158" s="1"/>
  <c r="H129" i="158" s="1"/>
  <c r="H114" i="177"/>
  <c r="J97" i="177"/>
  <c r="J178" i="189"/>
  <c r="I125" i="178"/>
  <c r="J178" i="192"/>
  <c r="J122" i="180"/>
  <c r="J125" i="180" s="1"/>
  <c r="H114" i="178"/>
  <c r="H114" i="179"/>
  <c r="H103" i="177"/>
  <c r="J124" i="158"/>
  <c r="I110" i="155"/>
  <c r="J178" i="191"/>
  <c r="I178" i="192"/>
  <c r="I114" i="177"/>
  <c r="I103" i="179"/>
  <c r="I126" i="179" s="1"/>
  <c r="I127" i="179" s="1"/>
  <c r="I129" i="179" s="1"/>
  <c r="I103" i="177"/>
  <c r="I126" i="177" s="1"/>
  <c r="H178" i="190"/>
  <c r="H109" i="177"/>
  <c r="H110" i="177" s="1"/>
  <c r="J108" i="155"/>
  <c r="H128" i="179"/>
  <c r="J110" i="158"/>
  <c r="I114" i="155"/>
  <c r="I125" i="158"/>
  <c r="I178" i="188"/>
  <c r="H178" i="192"/>
  <c r="I126" i="180"/>
  <c r="I127" i="180" s="1"/>
  <c r="I129" i="180" s="1"/>
  <c r="J114" i="155"/>
  <c r="J114" i="177"/>
  <c r="I109" i="158"/>
  <c r="I110" i="158" s="1"/>
  <c r="I126" i="155"/>
  <c r="I127" i="155" s="1"/>
  <c r="I129" i="155" s="1"/>
  <c r="H110" i="158"/>
  <c r="J103" i="180"/>
  <c r="J126" i="180" s="1"/>
  <c r="J127" i="180" s="1"/>
  <c r="J129" i="180" s="1"/>
  <c r="I124" i="158"/>
  <c r="J103" i="179"/>
  <c r="H97" i="178"/>
  <c r="H114" i="155"/>
  <c r="I178" i="191"/>
  <c r="J128" i="158" l="1"/>
  <c r="J114" i="179"/>
  <c r="H126" i="178"/>
  <c r="H127" i="178" s="1"/>
  <c r="H129" i="178" s="1"/>
  <c r="J126" i="155"/>
  <c r="J126" i="177"/>
  <c r="J127" i="177" s="1"/>
  <c r="J129" i="177" s="1"/>
  <c r="J126" i="179"/>
  <c r="J127" i="179" s="1"/>
  <c r="J129" i="179" s="1"/>
  <c r="I127" i="177"/>
  <c r="I129" i="177" s="1"/>
  <c r="I128" i="177"/>
  <c r="H126" i="177"/>
  <c r="H128" i="177" s="1"/>
  <c r="J128" i="178"/>
  <c r="H127" i="180"/>
  <c r="H129" i="180" s="1"/>
  <c r="H128" i="180"/>
  <c r="H127" i="155"/>
  <c r="H129" i="155" s="1"/>
  <c r="H128" i="155"/>
  <c r="J127" i="155"/>
  <c r="J129" i="155" s="1"/>
  <c r="J128" i="155"/>
  <c r="H127" i="177"/>
  <c r="H129" i="177" s="1"/>
  <c r="I128" i="179"/>
  <c r="I128" i="180"/>
  <c r="I128" i="178"/>
  <c r="I128" i="155"/>
  <c r="J110" i="155"/>
  <c r="J128" i="180"/>
  <c r="J128" i="177"/>
  <c r="H128" i="178"/>
  <c r="H128" i="158"/>
  <c r="I126" i="158"/>
  <c r="I127" i="158" s="1"/>
  <c r="I129" i="158" s="1"/>
  <c r="J7" i="93"/>
  <c r="I7" i="93"/>
  <c r="H7" i="93"/>
  <c r="H4" i="93"/>
  <c r="J9" i="90"/>
  <c r="I9" i="90"/>
  <c r="J7" i="90"/>
  <c r="H7" i="90"/>
  <c r="I4" i="90"/>
  <c r="H4" i="90"/>
  <c r="H9" i="87"/>
  <c r="J9" i="87"/>
  <c r="I9" i="87"/>
  <c r="J7" i="87"/>
  <c r="I7" i="87"/>
  <c r="H7" i="87"/>
  <c r="H4" i="87"/>
  <c r="J9" i="120"/>
  <c r="I9" i="120"/>
  <c r="J7" i="120"/>
  <c r="I7" i="120"/>
  <c r="H7" i="120"/>
  <c r="J4" i="120"/>
  <c r="I4" i="120"/>
  <c r="H4" i="120"/>
  <c r="I4" i="102"/>
  <c r="H9" i="105"/>
  <c r="H4" i="111"/>
  <c r="J9" i="111"/>
  <c r="I9" i="111"/>
  <c r="H7" i="111"/>
  <c r="I4" i="111"/>
  <c r="J9" i="108"/>
  <c r="I9" i="108"/>
  <c r="J7" i="108"/>
  <c r="I7" i="108"/>
  <c r="H7" i="108"/>
  <c r="J9" i="105"/>
  <c r="I9" i="105"/>
  <c r="J7" i="105"/>
  <c r="I7" i="105"/>
  <c r="I4" i="105"/>
  <c r="H4" i="105"/>
  <c r="J9" i="102"/>
  <c r="H9" i="102"/>
  <c r="J7" i="102"/>
  <c r="I7" i="102"/>
  <c r="J4" i="102"/>
  <c r="H4" i="102"/>
  <c r="J9" i="99"/>
  <c r="I9" i="99"/>
  <c r="H9" i="99"/>
  <c r="J7" i="99"/>
  <c r="I7" i="99"/>
  <c r="H7" i="99"/>
  <c r="H4" i="99"/>
  <c r="J9" i="96"/>
  <c r="I9" i="96"/>
  <c r="H9" i="96"/>
  <c r="J7" i="96"/>
  <c r="I7" i="96"/>
  <c r="H7" i="96"/>
  <c r="J4" i="96"/>
  <c r="H4" i="96"/>
  <c r="J128" i="179" l="1"/>
  <c r="I128" i="158"/>
  <c r="J4" i="90"/>
  <c r="H9" i="90"/>
  <c r="I4" i="93"/>
  <c r="I9" i="93"/>
  <c r="H9" i="93"/>
  <c r="J9" i="93"/>
  <c r="J4" i="93"/>
  <c r="I7" i="90"/>
  <c r="I4" i="87"/>
  <c r="J4" i="87"/>
  <c r="H9" i="120"/>
  <c r="I4" i="96"/>
  <c r="I4" i="99"/>
  <c r="J4" i="105"/>
  <c r="J4" i="108"/>
  <c r="H9" i="108"/>
  <c r="J7" i="111"/>
  <c r="H9" i="111"/>
  <c r="J4" i="111"/>
  <c r="I7" i="111"/>
  <c r="H4" i="108"/>
  <c r="I4" i="108"/>
  <c r="H7" i="105"/>
  <c r="H7" i="102"/>
  <c r="I9" i="102"/>
  <c r="J4" i="99"/>
  <c r="I7" i="179" l="1"/>
  <c r="J9" i="179"/>
  <c r="I9" i="179"/>
  <c r="H9" i="179"/>
  <c r="J7" i="179"/>
  <c r="H7" i="179"/>
  <c r="J4" i="179"/>
  <c r="I4" i="179"/>
  <c r="H4" i="179"/>
  <c r="I7" i="180"/>
  <c r="I4" i="180"/>
  <c r="J9" i="180"/>
  <c r="I9" i="180"/>
  <c r="H9" i="180"/>
  <c r="J7" i="180"/>
  <c r="H7" i="180"/>
  <c r="J4" i="180"/>
  <c r="H4" i="180"/>
  <c r="J9" i="178"/>
  <c r="I9" i="178"/>
  <c r="H9" i="178"/>
  <c r="J7" i="178"/>
  <c r="I7" i="178"/>
  <c r="H7" i="178"/>
  <c r="J4" i="178"/>
  <c r="I4" i="178"/>
  <c r="H4" i="178"/>
  <c r="I7" i="177"/>
  <c r="J9" i="177"/>
  <c r="I9" i="177"/>
  <c r="H9" i="177"/>
  <c r="J7" i="177"/>
  <c r="H7" i="177"/>
  <c r="J4" i="177"/>
  <c r="I4" i="177"/>
  <c r="H4" i="177"/>
  <c r="I7" i="158"/>
  <c r="J9" i="158"/>
  <c r="I9" i="158"/>
  <c r="H9" i="158"/>
  <c r="J7" i="158"/>
  <c r="H7" i="158"/>
  <c r="I4" i="158"/>
  <c r="H4" i="158"/>
  <c r="J9" i="145"/>
  <c r="I9" i="145"/>
  <c r="J7" i="145"/>
  <c r="I7" i="145"/>
  <c r="H7" i="145"/>
  <c r="H4" i="145"/>
  <c r="J9" i="114"/>
  <c r="I9" i="114"/>
  <c r="H9" i="114"/>
  <c r="I7" i="114"/>
  <c r="H7" i="114"/>
  <c r="J9" i="155"/>
  <c r="I9" i="155"/>
  <c r="H9" i="155"/>
  <c r="J7" i="155"/>
  <c r="I7" i="155"/>
  <c r="J4" i="155"/>
  <c r="H4" i="155"/>
  <c r="H9" i="142"/>
  <c r="J7" i="142"/>
  <c r="I7" i="142"/>
  <c r="H7" i="142"/>
  <c r="J9" i="117"/>
  <c r="I9" i="117"/>
  <c r="H9" i="117"/>
  <c r="J7" i="117"/>
  <c r="I7" i="117"/>
  <c r="H7" i="117"/>
  <c r="J4" i="117"/>
  <c r="M47" i="86"/>
  <c r="M4" i="86" s="1"/>
  <c r="N47" i="86"/>
  <c r="N4" i="86" s="1"/>
  <c r="O47" i="86"/>
  <c r="O4" i="86" s="1"/>
  <c r="P47" i="86"/>
  <c r="P4" i="86" s="1"/>
  <c r="Q47" i="86"/>
  <c r="Q4" i="86" s="1"/>
  <c r="M50" i="86"/>
  <c r="M7" i="86" s="1"/>
  <c r="N50" i="86"/>
  <c r="N7" i="86" s="1"/>
  <c r="O50" i="86"/>
  <c r="O7" i="86" s="1"/>
  <c r="P50" i="86"/>
  <c r="P7" i="86" s="1"/>
  <c r="Q50" i="86"/>
  <c r="Q7" i="86" s="1"/>
  <c r="M52" i="86"/>
  <c r="M9" i="86" s="1"/>
  <c r="N52" i="86"/>
  <c r="N9" i="86" s="1"/>
  <c r="O52" i="86"/>
  <c r="O9" i="86" s="1"/>
  <c r="P52" i="86"/>
  <c r="P9" i="86" s="1"/>
  <c r="Q52" i="86"/>
  <c r="Q9" i="86" s="1"/>
  <c r="L52" i="86"/>
  <c r="L9" i="86" s="1"/>
  <c r="L50" i="86"/>
  <c r="L7" i="86" s="1"/>
  <c r="L47" i="86"/>
  <c r="L4" i="86" s="1"/>
  <c r="P156" i="185"/>
  <c r="P35" i="185"/>
  <c r="P17" i="185"/>
  <c r="P173" i="185"/>
  <c r="P172" i="185"/>
  <c r="P171" i="185"/>
  <c r="P170" i="185"/>
  <c r="P169" i="185"/>
  <c r="P168" i="185"/>
  <c r="P167" i="185"/>
  <c r="P166" i="185"/>
  <c r="P165" i="185"/>
  <c r="P164" i="185"/>
  <c r="P163" i="185"/>
  <c r="P162" i="185"/>
  <c r="P161" i="185"/>
  <c r="P157" i="185"/>
  <c r="P154" i="185"/>
  <c r="P153" i="185"/>
  <c r="P152" i="185"/>
  <c r="P151" i="185"/>
  <c r="P150" i="185"/>
  <c r="P149" i="185"/>
  <c r="P147" i="185"/>
  <c r="P146" i="185"/>
  <c r="P145" i="185"/>
  <c r="P144" i="185"/>
  <c r="P142" i="185"/>
  <c r="P141" i="185"/>
  <c r="P140" i="185"/>
  <c r="P139" i="185"/>
  <c r="P138" i="185"/>
  <c r="P136" i="185"/>
  <c r="P135" i="185"/>
  <c r="P134" i="185"/>
  <c r="P132" i="185"/>
  <c r="P131" i="185"/>
  <c r="P130" i="185"/>
  <c r="P129" i="185"/>
  <c r="P127" i="185"/>
  <c r="P126" i="185"/>
  <c r="P125" i="185"/>
  <c r="P124" i="185"/>
  <c r="P123" i="185"/>
  <c r="P122" i="185"/>
  <c r="P121" i="185"/>
  <c r="P120" i="185"/>
  <c r="P119" i="185"/>
  <c r="P118" i="185"/>
  <c r="P117" i="185"/>
  <c r="P116" i="185"/>
  <c r="P115" i="185"/>
  <c r="P114" i="185"/>
  <c r="P113" i="185"/>
  <c r="P112" i="185"/>
  <c r="P111" i="185"/>
  <c r="P110" i="185"/>
  <c r="P109" i="185"/>
  <c r="P108" i="185"/>
  <c r="P107" i="185"/>
  <c r="P106" i="185"/>
  <c r="P105" i="185"/>
  <c r="P104" i="185"/>
  <c r="P103" i="185"/>
  <c r="P101" i="185"/>
  <c r="P100" i="185"/>
  <c r="P98" i="185"/>
  <c r="P97" i="185"/>
  <c r="P96" i="185"/>
  <c r="P95" i="185"/>
  <c r="P94" i="185"/>
  <c r="P93" i="185"/>
  <c r="P92" i="185"/>
  <c r="P91" i="185"/>
  <c r="P90" i="185"/>
  <c r="P89" i="185"/>
  <c r="P87" i="185"/>
  <c r="P86" i="185"/>
  <c r="P85" i="185"/>
  <c r="P82" i="185"/>
  <c r="P81" i="185"/>
  <c r="P80" i="185"/>
  <c r="P79" i="185"/>
  <c r="P78" i="185"/>
  <c r="P77" i="185"/>
  <c r="P76" i="185"/>
  <c r="P75" i="185"/>
  <c r="P72" i="185"/>
  <c r="P71" i="185"/>
  <c r="P70" i="185"/>
  <c r="P69" i="185"/>
  <c r="P68" i="185"/>
  <c r="P67" i="185"/>
  <c r="P66" i="185"/>
  <c r="P65" i="185"/>
  <c r="P64" i="185"/>
  <c r="P63" i="185"/>
  <c r="P62" i="185"/>
  <c r="P61" i="185"/>
  <c r="P60" i="185"/>
  <c r="P59" i="185"/>
  <c r="P58" i="185"/>
  <c r="P55" i="185"/>
  <c r="P54" i="185"/>
  <c r="P53" i="185"/>
  <c r="P52" i="185"/>
  <c r="P51" i="185"/>
  <c r="P49" i="185"/>
  <c r="P48" i="185"/>
  <c r="P47" i="185"/>
  <c r="P46" i="185"/>
  <c r="P45" i="185"/>
  <c r="P44" i="185"/>
  <c r="P43" i="185"/>
  <c r="P42" i="185"/>
  <c r="P41" i="185"/>
  <c r="P40" i="185"/>
  <c r="P39" i="185"/>
  <c r="P38" i="185"/>
  <c r="P36" i="185"/>
  <c r="P33" i="185"/>
  <c r="P32" i="185"/>
  <c r="P31" i="185"/>
  <c r="P29" i="185"/>
  <c r="P28" i="185"/>
  <c r="P27" i="185"/>
  <c r="P26" i="185"/>
  <c r="P25" i="185"/>
  <c r="P24" i="185"/>
  <c r="P23" i="185"/>
  <c r="P22" i="185"/>
  <c r="P20" i="185"/>
  <c r="P19" i="185"/>
  <c r="P18" i="185"/>
  <c r="P16" i="185"/>
  <c r="P15" i="185"/>
  <c r="P14" i="185"/>
  <c r="P12" i="185"/>
  <c r="P11" i="185"/>
  <c r="P10" i="185"/>
  <c r="P8" i="185"/>
  <c r="P7" i="185"/>
  <c r="P6" i="185"/>
  <c r="P5" i="185"/>
  <c r="P4" i="185"/>
  <c r="P3" i="185"/>
  <c r="P2" i="185"/>
  <c r="J246" i="129"/>
  <c r="I246" i="129"/>
  <c r="H246" i="129"/>
  <c r="J245" i="129"/>
  <c r="I245" i="129"/>
  <c r="H245" i="129"/>
  <c r="J244" i="129"/>
  <c r="I244" i="129"/>
  <c r="H244" i="129"/>
  <c r="J243" i="129"/>
  <c r="I243" i="129"/>
  <c r="H243" i="129"/>
  <c r="J242" i="129"/>
  <c r="I242" i="129"/>
  <c r="H242" i="129"/>
  <c r="J241" i="129"/>
  <c r="I241" i="129"/>
  <c r="H241" i="129"/>
  <c r="J240" i="129"/>
  <c r="I240" i="129"/>
  <c r="H240" i="129"/>
  <c r="J239" i="129"/>
  <c r="I239" i="129"/>
  <c r="H239" i="129"/>
  <c r="J238" i="129"/>
  <c r="I238" i="129"/>
  <c r="H238" i="129"/>
  <c r="J237" i="129"/>
  <c r="I237" i="129"/>
  <c r="H237" i="129"/>
  <c r="J236" i="129"/>
  <c r="I236" i="129"/>
  <c r="H236" i="129"/>
  <c r="J235" i="129"/>
  <c r="I235" i="129"/>
  <c r="H235" i="129"/>
  <c r="J234" i="129"/>
  <c r="I234" i="129"/>
  <c r="H234" i="129"/>
  <c r="J233" i="129"/>
  <c r="I233" i="129"/>
  <c r="H233" i="129"/>
  <c r="J232" i="129"/>
  <c r="I232" i="129"/>
  <c r="H232" i="129"/>
  <c r="J231" i="129"/>
  <c r="I231" i="129"/>
  <c r="H231" i="129"/>
  <c r="J230" i="129"/>
  <c r="I230" i="129"/>
  <c r="H230" i="129"/>
  <c r="J229" i="129"/>
  <c r="I229" i="129"/>
  <c r="H229" i="129"/>
  <c r="J228" i="129"/>
  <c r="I228" i="129"/>
  <c r="H228" i="129"/>
  <c r="J227" i="129"/>
  <c r="I227" i="129"/>
  <c r="H227" i="129"/>
  <c r="J226" i="129"/>
  <c r="I226" i="129"/>
  <c r="H226" i="129"/>
  <c r="J225" i="129"/>
  <c r="I225" i="129"/>
  <c r="H225" i="129"/>
  <c r="J224" i="129"/>
  <c r="I224" i="129"/>
  <c r="H224" i="129"/>
  <c r="J223" i="129"/>
  <c r="I223" i="129"/>
  <c r="H223" i="129"/>
  <c r="J222" i="129"/>
  <c r="I222" i="129"/>
  <c r="H222" i="129"/>
  <c r="J221" i="129"/>
  <c r="I221" i="129"/>
  <c r="H221" i="129"/>
  <c r="J220" i="129"/>
  <c r="I220" i="129"/>
  <c r="H220" i="129"/>
  <c r="J219" i="129"/>
  <c r="I219" i="129"/>
  <c r="H219" i="129"/>
  <c r="J218" i="129"/>
  <c r="I218" i="129"/>
  <c r="H218" i="129"/>
  <c r="J217" i="129"/>
  <c r="I217" i="129"/>
  <c r="H217" i="129"/>
  <c r="J216" i="129"/>
  <c r="I216" i="129"/>
  <c r="H216" i="129"/>
  <c r="J215" i="129"/>
  <c r="I215" i="129"/>
  <c r="H215" i="129"/>
  <c r="J214" i="129"/>
  <c r="I214" i="129"/>
  <c r="H214" i="129"/>
  <c r="J213" i="129"/>
  <c r="I213" i="129"/>
  <c r="H213" i="129"/>
  <c r="J212" i="129"/>
  <c r="I212" i="129"/>
  <c r="H212" i="129"/>
  <c r="J211" i="129"/>
  <c r="I211" i="129"/>
  <c r="H211" i="129"/>
  <c r="J210" i="129"/>
  <c r="I210" i="129"/>
  <c r="H210" i="129"/>
  <c r="J209" i="129"/>
  <c r="I209" i="129"/>
  <c r="H209" i="129"/>
  <c r="J208" i="129"/>
  <c r="I208" i="129"/>
  <c r="H208" i="129"/>
  <c r="J207" i="129"/>
  <c r="I207" i="129"/>
  <c r="H207" i="129"/>
  <c r="J206" i="129"/>
  <c r="I206" i="129"/>
  <c r="H206" i="129"/>
  <c r="J205" i="129"/>
  <c r="I205" i="129"/>
  <c r="H205" i="129"/>
  <c r="J204" i="129"/>
  <c r="I204" i="129"/>
  <c r="H204" i="129"/>
  <c r="J203" i="129"/>
  <c r="I203" i="129"/>
  <c r="H203" i="129"/>
  <c r="J202" i="129"/>
  <c r="I202" i="129"/>
  <c r="H202" i="129"/>
  <c r="J201" i="129"/>
  <c r="I201" i="129"/>
  <c r="H201" i="129"/>
  <c r="J200" i="129"/>
  <c r="I200" i="129"/>
  <c r="H200" i="129"/>
  <c r="J199" i="129"/>
  <c r="I199" i="129"/>
  <c r="H199" i="129"/>
  <c r="J198" i="129"/>
  <c r="I198" i="129"/>
  <c r="H198" i="129"/>
  <c r="J197" i="129"/>
  <c r="I197" i="129"/>
  <c r="H197" i="129"/>
  <c r="J196" i="129"/>
  <c r="I196" i="129"/>
  <c r="H196" i="129"/>
  <c r="J195" i="129"/>
  <c r="I195" i="129"/>
  <c r="H195" i="129"/>
  <c r="J194" i="129"/>
  <c r="I194" i="129"/>
  <c r="H194" i="129"/>
  <c r="J193" i="129"/>
  <c r="I193" i="129"/>
  <c r="H193" i="129"/>
  <c r="J192" i="129"/>
  <c r="I192" i="129"/>
  <c r="H192" i="129"/>
  <c r="J191" i="129"/>
  <c r="I191" i="129"/>
  <c r="H191" i="129"/>
  <c r="J190" i="129"/>
  <c r="I190" i="129"/>
  <c r="H190" i="129"/>
  <c r="J189" i="129"/>
  <c r="I189" i="129"/>
  <c r="H189" i="129"/>
  <c r="J188" i="129"/>
  <c r="I188" i="129"/>
  <c r="H188" i="129"/>
  <c r="J187" i="129"/>
  <c r="I187" i="129"/>
  <c r="H187" i="129"/>
  <c r="J186" i="129"/>
  <c r="I186" i="129"/>
  <c r="H186" i="129"/>
  <c r="J185" i="129"/>
  <c r="I185" i="129"/>
  <c r="H185" i="129"/>
  <c r="J184" i="129"/>
  <c r="I184" i="129"/>
  <c r="H184" i="129"/>
  <c r="J183" i="129"/>
  <c r="I183" i="129"/>
  <c r="H183" i="129"/>
  <c r="J182" i="129"/>
  <c r="I182" i="129"/>
  <c r="H182" i="129"/>
  <c r="J181" i="129"/>
  <c r="I181" i="129"/>
  <c r="H181" i="129"/>
  <c r="J175" i="129"/>
  <c r="I175" i="129"/>
  <c r="H175" i="129"/>
  <c r="J174" i="129"/>
  <c r="I174" i="129"/>
  <c r="H174" i="129"/>
  <c r="J173" i="129"/>
  <c r="I173" i="129"/>
  <c r="H173" i="129"/>
  <c r="J172" i="129"/>
  <c r="I172" i="129"/>
  <c r="H172" i="129"/>
  <c r="J171" i="129"/>
  <c r="I171" i="129"/>
  <c r="H171" i="129"/>
  <c r="J170" i="129"/>
  <c r="I170" i="129"/>
  <c r="H170" i="129"/>
  <c r="J169" i="129"/>
  <c r="I169" i="129"/>
  <c r="H169" i="129"/>
  <c r="J168" i="129"/>
  <c r="I168" i="129"/>
  <c r="H168" i="129"/>
  <c r="J167" i="129"/>
  <c r="I167" i="129"/>
  <c r="H167" i="129"/>
  <c r="J166" i="129"/>
  <c r="I166" i="129"/>
  <c r="H166" i="129"/>
  <c r="J165" i="129"/>
  <c r="I165" i="129"/>
  <c r="H165" i="129"/>
  <c r="J164" i="129"/>
  <c r="I164" i="129"/>
  <c r="H164" i="129"/>
  <c r="J163" i="129"/>
  <c r="I163" i="129"/>
  <c r="H163" i="129"/>
  <c r="J162" i="129"/>
  <c r="I162" i="129"/>
  <c r="H162" i="129"/>
  <c r="J161" i="129"/>
  <c r="I161" i="129"/>
  <c r="H161" i="129"/>
  <c r="J160" i="129"/>
  <c r="I160" i="129"/>
  <c r="H160" i="129"/>
  <c r="J159" i="129"/>
  <c r="J118" i="127" s="1"/>
  <c r="I159" i="129"/>
  <c r="H159" i="129"/>
  <c r="J158" i="129"/>
  <c r="I158" i="129"/>
  <c r="H158" i="129"/>
  <c r="J157" i="129"/>
  <c r="I157" i="129"/>
  <c r="H157" i="129"/>
  <c r="J156" i="129"/>
  <c r="I156" i="129"/>
  <c r="H156" i="129"/>
  <c r="J155" i="129"/>
  <c r="I155" i="129"/>
  <c r="H155" i="129"/>
  <c r="J154" i="129"/>
  <c r="I154" i="129"/>
  <c r="H154" i="129"/>
  <c r="J153" i="129"/>
  <c r="I153" i="129"/>
  <c r="H153" i="129"/>
  <c r="J152" i="129"/>
  <c r="I152" i="129"/>
  <c r="H152" i="129"/>
  <c r="J151" i="129"/>
  <c r="I151" i="129"/>
  <c r="H151" i="129"/>
  <c r="J150" i="129"/>
  <c r="I150" i="129"/>
  <c r="H150" i="129"/>
  <c r="J149" i="129"/>
  <c r="I149" i="129"/>
  <c r="H149" i="129"/>
  <c r="J148" i="129"/>
  <c r="I148" i="129"/>
  <c r="H148" i="129"/>
  <c r="J147" i="129"/>
  <c r="I147" i="129"/>
  <c r="H147" i="129"/>
  <c r="J146" i="129"/>
  <c r="I146" i="129"/>
  <c r="H146" i="129"/>
  <c r="J145" i="129"/>
  <c r="I145" i="129"/>
  <c r="H145" i="129"/>
  <c r="J144" i="129"/>
  <c r="I144" i="129"/>
  <c r="H144" i="129"/>
  <c r="J143" i="129"/>
  <c r="I143" i="129"/>
  <c r="H143" i="129"/>
  <c r="J142" i="129"/>
  <c r="I142" i="129"/>
  <c r="H142" i="129"/>
  <c r="J141" i="129"/>
  <c r="I141" i="129"/>
  <c r="H141" i="129"/>
  <c r="J140" i="129"/>
  <c r="I140" i="129"/>
  <c r="H140" i="129"/>
  <c r="J138" i="129"/>
  <c r="I138" i="129"/>
  <c r="H138" i="129"/>
  <c r="J137" i="129"/>
  <c r="I137" i="129"/>
  <c r="H137" i="129"/>
  <c r="J136" i="129"/>
  <c r="I136" i="129"/>
  <c r="H136" i="129"/>
  <c r="J134" i="129"/>
  <c r="I134" i="129"/>
  <c r="H134" i="129"/>
  <c r="J133" i="129"/>
  <c r="I133" i="129"/>
  <c r="H133" i="129"/>
  <c r="J132" i="129"/>
  <c r="I132" i="129"/>
  <c r="H132" i="129"/>
  <c r="J131" i="129"/>
  <c r="I131" i="129"/>
  <c r="H131" i="129"/>
  <c r="J130" i="129"/>
  <c r="I130" i="129"/>
  <c r="H130" i="129"/>
  <c r="J129" i="129"/>
  <c r="I129" i="129"/>
  <c r="H129" i="129"/>
  <c r="J128" i="129"/>
  <c r="I128" i="129"/>
  <c r="H128" i="129"/>
  <c r="J127" i="129"/>
  <c r="I127" i="129"/>
  <c r="H127" i="129"/>
  <c r="J126" i="129"/>
  <c r="I126" i="129"/>
  <c r="H126" i="129"/>
  <c r="J125" i="129"/>
  <c r="I125" i="129"/>
  <c r="H125" i="129"/>
  <c r="J124" i="129"/>
  <c r="I124" i="129"/>
  <c r="H124" i="129"/>
  <c r="J123" i="129"/>
  <c r="I123" i="129"/>
  <c r="H123" i="129"/>
  <c r="J122" i="129"/>
  <c r="I122" i="129"/>
  <c r="H122" i="129"/>
  <c r="J121" i="129"/>
  <c r="I121" i="129"/>
  <c r="H121" i="129"/>
  <c r="J120" i="129"/>
  <c r="I120" i="129"/>
  <c r="H120" i="129"/>
  <c r="J119" i="129"/>
  <c r="I119" i="129"/>
  <c r="H119" i="129"/>
  <c r="J118" i="129"/>
  <c r="I118" i="129"/>
  <c r="H118" i="129"/>
  <c r="J117" i="129"/>
  <c r="I117" i="129"/>
  <c r="H117" i="129"/>
  <c r="J116" i="129"/>
  <c r="I116" i="129"/>
  <c r="H116" i="129"/>
  <c r="J114" i="129"/>
  <c r="I114" i="129"/>
  <c r="H114" i="129"/>
  <c r="J113" i="129"/>
  <c r="I113" i="129"/>
  <c r="H113" i="129"/>
  <c r="J112" i="129"/>
  <c r="I112" i="129"/>
  <c r="H112" i="129"/>
  <c r="J111" i="129"/>
  <c r="I111" i="129"/>
  <c r="H111" i="129"/>
  <c r="J110" i="129"/>
  <c r="I110" i="129"/>
  <c r="H110" i="129"/>
  <c r="J109" i="129"/>
  <c r="I109" i="129"/>
  <c r="H109" i="129"/>
  <c r="J107" i="129"/>
  <c r="I107" i="129"/>
  <c r="H107" i="129"/>
  <c r="J106" i="129"/>
  <c r="I106" i="129"/>
  <c r="H106" i="129"/>
  <c r="J105" i="129"/>
  <c r="I105" i="129"/>
  <c r="H105" i="129"/>
  <c r="J103" i="129"/>
  <c r="I103" i="129"/>
  <c r="H103" i="129"/>
  <c r="J102" i="129"/>
  <c r="I102" i="129"/>
  <c r="H102" i="129"/>
  <c r="J100" i="129"/>
  <c r="I100" i="129"/>
  <c r="H100" i="129"/>
  <c r="J99" i="129"/>
  <c r="I99" i="129"/>
  <c r="H99" i="129"/>
  <c r="J98" i="129"/>
  <c r="I98" i="129"/>
  <c r="H98" i="129"/>
  <c r="J97" i="129"/>
  <c r="I97" i="129"/>
  <c r="H97" i="129"/>
  <c r="J96" i="129"/>
  <c r="I96" i="129"/>
  <c r="H96" i="129"/>
  <c r="J95" i="129"/>
  <c r="I95" i="129"/>
  <c r="H95" i="129"/>
  <c r="J94" i="129"/>
  <c r="I94" i="129"/>
  <c r="H94" i="129"/>
  <c r="J93" i="129"/>
  <c r="I93" i="129"/>
  <c r="H93" i="129"/>
  <c r="J92" i="129"/>
  <c r="I92" i="129"/>
  <c r="H92" i="129"/>
  <c r="J91" i="129"/>
  <c r="I91" i="129"/>
  <c r="H91" i="129"/>
  <c r="J90" i="129"/>
  <c r="I90" i="129"/>
  <c r="H90" i="129"/>
  <c r="J89" i="129"/>
  <c r="I89" i="129"/>
  <c r="H89" i="129"/>
  <c r="J88" i="129"/>
  <c r="I88" i="129"/>
  <c r="H88" i="129"/>
  <c r="J87" i="129"/>
  <c r="I87" i="129"/>
  <c r="H87" i="129"/>
  <c r="J86" i="129"/>
  <c r="I86" i="129"/>
  <c r="H86" i="129"/>
  <c r="J85" i="129"/>
  <c r="I85" i="129"/>
  <c r="H85" i="129"/>
  <c r="J84" i="129"/>
  <c r="I84" i="129"/>
  <c r="H84" i="129"/>
  <c r="J83" i="129"/>
  <c r="I83" i="129"/>
  <c r="H83" i="129"/>
  <c r="J82" i="129"/>
  <c r="I82" i="129"/>
  <c r="H82" i="129"/>
  <c r="J81" i="129"/>
  <c r="I81" i="129"/>
  <c r="H81" i="129"/>
  <c r="J80" i="129"/>
  <c r="I80" i="129"/>
  <c r="H80" i="129"/>
  <c r="J79" i="129"/>
  <c r="I79" i="129"/>
  <c r="H79" i="129"/>
  <c r="J78" i="129"/>
  <c r="I78" i="129"/>
  <c r="H78" i="129"/>
  <c r="J77" i="129"/>
  <c r="I77" i="129"/>
  <c r="H77" i="129"/>
  <c r="J76" i="129"/>
  <c r="I76" i="129"/>
  <c r="H76" i="129"/>
  <c r="J75" i="129"/>
  <c r="I75" i="129"/>
  <c r="H75" i="129"/>
  <c r="J74" i="129"/>
  <c r="I74" i="129"/>
  <c r="H74" i="129"/>
  <c r="J73" i="129"/>
  <c r="I73" i="129"/>
  <c r="H73" i="129"/>
  <c r="J72" i="129"/>
  <c r="I72" i="129"/>
  <c r="H72" i="129"/>
  <c r="J71" i="129"/>
  <c r="I71" i="129"/>
  <c r="H71" i="129"/>
  <c r="J70" i="129"/>
  <c r="I70" i="129"/>
  <c r="H70" i="129"/>
  <c r="J69" i="129"/>
  <c r="I69" i="129"/>
  <c r="H69" i="129"/>
  <c r="J68" i="129"/>
  <c r="I68" i="129"/>
  <c r="H68" i="129"/>
  <c r="J67" i="129"/>
  <c r="I67" i="129"/>
  <c r="H67" i="129"/>
  <c r="J66" i="129"/>
  <c r="I66" i="129"/>
  <c r="H66" i="129"/>
  <c r="J65" i="129"/>
  <c r="I65" i="129"/>
  <c r="H65" i="129"/>
  <c r="J64" i="129"/>
  <c r="I64" i="129"/>
  <c r="H64" i="129"/>
  <c r="J63" i="129"/>
  <c r="I63" i="129"/>
  <c r="H63" i="129"/>
  <c r="J62" i="129"/>
  <c r="I62" i="129"/>
  <c r="H62" i="129"/>
  <c r="J61" i="129"/>
  <c r="I61" i="129"/>
  <c r="H61" i="129"/>
  <c r="J60" i="129"/>
  <c r="I60" i="129"/>
  <c r="H60" i="129"/>
  <c r="J59" i="129"/>
  <c r="I59" i="129"/>
  <c r="H59" i="129"/>
  <c r="J58" i="129"/>
  <c r="I58" i="129"/>
  <c r="H58" i="129"/>
  <c r="J56" i="129"/>
  <c r="I56" i="129"/>
  <c r="H56" i="129"/>
  <c r="J55" i="129"/>
  <c r="I55" i="129"/>
  <c r="H55" i="129"/>
  <c r="J54" i="129"/>
  <c r="I54" i="129"/>
  <c r="H54" i="129"/>
  <c r="J53" i="129"/>
  <c r="I53" i="129"/>
  <c r="H53" i="129"/>
  <c r="J52" i="129"/>
  <c r="I52" i="129"/>
  <c r="H52" i="129"/>
  <c r="J51" i="129"/>
  <c r="I51" i="129"/>
  <c r="H51" i="129"/>
  <c r="J50" i="129"/>
  <c r="I50" i="129"/>
  <c r="H50" i="129"/>
  <c r="J49" i="129"/>
  <c r="I49" i="129"/>
  <c r="H49" i="129"/>
  <c r="J48" i="129"/>
  <c r="I48" i="129"/>
  <c r="H48" i="129"/>
  <c r="J47" i="129"/>
  <c r="I47" i="129"/>
  <c r="H47" i="129"/>
  <c r="J46" i="129"/>
  <c r="I46" i="129"/>
  <c r="H46" i="129"/>
  <c r="J45" i="129"/>
  <c r="I45" i="129"/>
  <c r="H45" i="129"/>
  <c r="J44" i="129"/>
  <c r="I44" i="129"/>
  <c r="H44" i="129"/>
  <c r="J43" i="129"/>
  <c r="I43" i="129"/>
  <c r="H43" i="129"/>
  <c r="J42" i="129"/>
  <c r="I42" i="129"/>
  <c r="H42" i="129"/>
  <c r="J41" i="129"/>
  <c r="I41" i="129"/>
  <c r="H41" i="129"/>
  <c r="J40" i="129"/>
  <c r="I40" i="129"/>
  <c r="H40" i="129"/>
  <c r="J39" i="129"/>
  <c r="I39" i="129"/>
  <c r="H39" i="129"/>
  <c r="J38" i="129"/>
  <c r="I38" i="129"/>
  <c r="H38" i="129"/>
  <c r="J37" i="129"/>
  <c r="I37" i="129"/>
  <c r="H37" i="129"/>
  <c r="J36" i="129"/>
  <c r="I36" i="129"/>
  <c r="H36" i="129"/>
  <c r="J35" i="129"/>
  <c r="I35" i="129"/>
  <c r="H35" i="129"/>
  <c r="J34" i="129"/>
  <c r="I34" i="129"/>
  <c r="H34" i="129"/>
  <c r="J33" i="129"/>
  <c r="I33" i="129"/>
  <c r="H33" i="129"/>
  <c r="J32" i="129"/>
  <c r="I32" i="129"/>
  <c r="H32" i="129"/>
  <c r="J31" i="129"/>
  <c r="I31" i="129"/>
  <c r="H31" i="129"/>
  <c r="J30" i="129"/>
  <c r="I30" i="129"/>
  <c r="H30" i="129"/>
  <c r="J29" i="129"/>
  <c r="I29" i="129"/>
  <c r="H29" i="129"/>
  <c r="J28" i="129"/>
  <c r="I28" i="129"/>
  <c r="H28" i="129"/>
  <c r="J27" i="129"/>
  <c r="I27" i="129"/>
  <c r="H27" i="129"/>
  <c r="J26" i="129"/>
  <c r="I26" i="129"/>
  <c r="H26" i="129"/>
  <c r="J25" i="129"/>
  <c r="I25" i="129"/>
  <c r="H25" i="129"/>
  <c r="J24" i="129"/>
  <c r="I24" i="129"/>
  <c r="H24" i="129"/>
  <c r="J23" i="129"/>
  <c r="I23" i="129"/>
  <c r="H23" i="129"/>
  <c r="J22" i="129"/>
  <c r="I22" i="129"/>
  <c r="H22" i="129"/>
  <c r="J20" i="129"/>
  <c r="I20" i="129"/>
  <c r="H20" i="129"/>
  <c r="J18" i="129"/>
  <c r="I18" i="129"/>
  <c r="H18" i="129"/>
  <c r="J17" i="129"/>
  <c r="I17" i="129"/>
  <c r="H17" i="129"/>
  <c r="J16" i="129"/>
  <c r="I16" i="129"/>
  <c r="H16" i="129"/>
  <c r="J15" i="129"/>
  <c r="I15" i="129"/>
  <c r="H15" i="129"/>
  <c r="J14" i="129"/>
  <c r="I14" i="129"/>
  <c r="H14" i="129"/>
  <c r="J13" i="129"/>
  <c r="I13" i="129"/>
  <c r="H13" i="129"/>
  <c r="J12" i="129"/>
  <c r="I12" i="129"/>
  <c r="H12" i="129"/>
  <c r="J11" i="129"/>
  <c r="I11" i="129"/>
  <c r="H11" i="129"/>
  <c r="J10" i="129"/>
  <c r="I10" i="129"/>
  <c r="H10" i="129"/>
  <c r="J9" i="129"/>
  <c r="I9" i="129"/>
  <c r="H9" i="129"/>
  <c r="J8" i="129"/>
  <c r="I8" i="129"/>
  <c r="H8" i="129"/>
  <c r="J7" i="129"/>
  <c r="I7" i="129"/>
  <c r="H7" i="129"/>
  <c r="J6" i="129"/>
  <c r="I6" i="129"/>
  <c r="H6" i="129"/>
  <c r="J5" i="129"/>
  <c r="I5" i="129"/>
  <c r="H5" i="129"/>
  <c r="J4" i="129"/>
  <c r="I4" i="129"/>
  <c r="H4" i="129"/>
  <c r="J246" i="128"/>
  <c r="I246" i="128"/>
  <c r="H246" i="128"/>
  <c r="J245" i="128"/>
  <c r="I245" i="128"/>
  <c r="H245" i="128"/>
  <c r="J244" i="128"/>
  <c r="I244" i="128"/>
  <c r="H244" i="128"/>
  <c r="J243" i="128"/>
  <c r="I243" i="128"/>
  <c r="H243" i="128"/>
  <c r="J242" i="128"/>
  <c r="I242" i="128"/>
  <c r="H242" i="128"/>
  <c r="J241" i="128"/>
  <c r="I241" i="128"/>
  <c r="H241" i="128"/>
  <c r="J240" i="128"/>
  <c r="I240" i="128"/>
  <c r="H240" i="128"/>
  <c r="J239" i="128"/>
  <c r="I239" i="128"/>
  <c r="H239" i="128"/>
  <c r="J238" i="128"/>
  <c r="I238" i="128"/>
  <c r="H238" i="128"/>
  <c r="J237" i="128"/>
  <c r="I237" i="128"/>
  <c r="H237" i="128"/>
  <c r="J236" i="128"/>
  <c r="I236" i="128"/>
  <c r="H236" i="128"/>
  <c r="J235" i="128"/>
  <c r="I235" i="128"/>
  <c r="H235" i="128"/>
  <c r="J234" i="128"/>
  <c r="I234" i="128"/>
  <c r="H234" i="128"/>
  <c r="J233" i="128"/>
  <c r="I233" i="128"/>
  <c r="H233" i="128"/>
  <c r="J232" i="128"/>
  <c r="I232" i="128"/>
  <c r="H232" i="128"/>
  <c r="J231" i="128"/>
  <c r="I231" i="128"/>
  <c r="H231" i="128"/>
  <c r="J230" i="128"/>
  <c r="I230" i="128"/>
  <c r="H230" i="128"/>
  <c r="J229" i="128"/>
  <c r="I229" i="128"/>
  <c r="H229" i="128"/>
  <c r="J228" i="128"/>
  <c r="I228" i="128"/>
  <c r="H228" i="128"/>
  <c r="J227" i="128"/>
  <c r="I227" i="128"/>
  <c r="H227" i="128"/>
  <c r="J226" i="128"/>
  <c r="I226" i="128"/>
  <c r="H226" i="128"/>
  <c r="J225" i="128"/>
  <c r="I225" i="128"/>
  <c r="H225" i="128"/>
  <c r="J224" i="128"/>
  <c r="I224" i="128"/>
  <c r="H224" i="128"/>
  <c r="J223" i="128"/>
  <c r="I223" i="128"/>
  <c r="H223" i="128"/>
  <c r="J222" i="128"/>
  <c r="I222" i="128"/>
  <c r="H222" i="128"/>
  <c r="J221" i="128"/>
  <c r="I221" i="128"/>
  <c r="H221" i="128"/>
  <c r="J220" i="128"/>
  <c r="I220" i="128"/>
  <c r="H220" i="128"/>
  <c r="J219" i="128"/>
  <c r="I219" i="128"/>
  <c r="H219" i="128"/>
  <c r="J218" i="128"/>
  <c r="I218" i="128"/>
  <c r="H218" i="128"/>
  <c r="J217" i="128"/>
  <c r="I217" i="128"/>
  <c r="H217" i="128"/>
  <c r="J216" i="128"/>
  <c r="I216" i="128"/>
  <c r="H216" i="128"/>
  <c r="J215" i="128"/>
  <c r="I215" i="128"/>
  <c r="H215" i="128"/>
  <c r="J214" i="128"/>
  <c r="I214" i="128"/>
  <c r="H214" i="128"/>
  <c r="J213" i="128"/>
  <c r="I213" i="128"/>
  <c r="H213" i="128"/>
  <c r="J212" i="128"/>
  <c r="I212" i="128"/>
  <c r="H212" i="128"/>
  <c r="J211" i="128"/>
  <c r="I211" i="128"/>
  <c r="H211" i="128"/>
  <c r="J210" i="128"/>
  <c r="I210" i="128"/>
  <c r="H210" i="128"/>
  <c r="J209" i="128"/>
  <c r="I209" i="128"/>
  <c r="H209" i="128"/>
  <c r="J208" i="128"/>
  <c r="I208" i="128"/>
  <c r="H208" i="128"/>
  <c r="J207" i="128"/>
  <c r="I207" i="128"/>
  <c r="H207" i="128"/>
  <c r="J206" i="128"/>
  <c r="I206" i="128"/>
  <c r="H206" i="128"/>
  <c r="J205" i="128"/>
  <c r="I205" i="128"/>
  <c r="H205" i="128"/>
  <c r="J204" i="128"/>
  <c r="I204" i="128"/>
  <c r="H204" i="128"/>
  <c r="J203" i="128"/>
  <c r="I203" i="128"/>
  <c r="H203" i="128"/>
  <c r="J202" i="128"/>
  <c r="I202" i="128"/>
  <c r="H202" i="128"/>
  <c r="J201" i="128"/>
  <c r="I201" i="128"/>
  <c r="H201" i="128"/>
  <c r="J200" i="128"/>
  <c r="I200" i="128"/>
  <c r="H200" i="128"/>
  <c r="J199" i="128"/>
  <c r="I199" i="128"/>
  <c r="H199" i="128"/>
  <c r="J198" i="128"/>
  <c r="I198" i="128"/>
  <c r="H198" i="128"/>
  <c r="J197" i="128"/>
  <c r="I197" i="128"/>
  <c r="H197" i="128"/>
  <c r="J196" i="128"/>
  <c r="I196" i="128"/>
  <c r="H196" i="128"/>
  <c r="J195" i="128"/>
  <c r="I195" i="128"/>
  <c r="H195" i="128"/>
  <c r="J194" i="128"/>
  <c r="I194" i="128"/>
  <c r="H194" i="128"/>
  <c r="J193" i="128"/>
  <c r="I193" i="128"/>
  <c r="H193" i="128"/>
  <c r="J192" i="128"/>
  <c r="I192" i="128"/>
  <c r="H192" i="128"/>
  <c r="J191" i="128"/>
  <c r="I191" i="128"/>
  <c r="H191" i="128"/>
  <c r="J190" i="128"/>
  <c r="I190" i="128"/>
  <c r="H190" i="128"/>
  <c r="J189" i="128"/>
  <c r="I189" i="128"/>
  <c r="H189" i="128"/>
  <c r="J188" i="128"/>
  <c r="I188" i="128"/>
  <c r="H188" i="128"/>
  <c r="J187" i="128"/>
  <c r="I187" i="128"/>
  <c r="H187" i="128"/>
  <c r="J186" i="128"/>
  <c r="I186" i="128"/>
  <c r="H186" i="128"/>
  <c r="J185" i="128"/>
  <c r="I185" i="128"/>
  <c r="H185" i="128"/>
  <c r="J184" i="128"/>
  <c r="I184" i="128"/>
  <c r="H184" i="128"/>
  <c r="J183" i="128"/>
  <c r="I183" i="128"/>
  <c r="H183" i="128"/>
  <c r="J182" i="128"/>
  <c r="I182" i="128"/>
  <c r="H182" i="128"/>
  <c r="J181" i="128"/>
  <c r="I181" i="128"/>
  <c r="H181" i="128"/>
  <c r="J175" i="128"/>
  <c r="I175" i="128"/>
  <c r="H175" i="128"/>
  <c r="J174" i="128"/>
  <c r="I174" i="128"/>
  <c r="H174" i="128"/>
  <c r="J173" i="128"/>
  <c r="I173" i="128"/>
  <c r="H173" i="128"/>
  <c r="J172" i="128"/>
  <c r="I172" i="128"/>
  <c r="H172" i="128"/>
  <c r="J171" i="128"/>
  <c r="I171" i="128"/>
  <c r="H171" i="128"/>
  <c r="J170" i="128"/>
  <c r="I170" i="128"/>
  <c r="H170" i="128"/>
  <c r="J169" i="128"/>
  <c r="I169" i="128"/>
  <c r="H169" i="128"/>
  <c r="J168" i="128"/>
  <c r="I168" i="128"/>
  <c r="H168" i="128"/>
  <c r="J167" i="128"/>
  <c r="I167" i="128"/>
  <c r="H167" i="128"/>
  <c r="J166" i="128"/>
  <c r="I166" i="128"/>
  <c r="H166" i="128"/>
  <c r="J165" i="128"/>
  <c r="I165" i="128"/>
  <c r="H165" i="128"/>
  <c r="J164" i="128"/>
  <c r="I164" i="128"/>
  <c r="H164" i="128"/>
  <c r="J163" i="128"/>
  <c r="I163" i="128"/>
  <c r="H163" i="128"/>
  <c r="J162" i="128"/>
  <c r="I162" i="128"/>
  <c r="H162" i="128"/>
  <c r="J161" i="128"/>
  <c r="I161" i="128"/>
  <c r="H161" i="128"/>
  <c r="J160" i="128"/>
  <c r="I160" i="128"/>
  <c r="H160" i="128"/>
  <c r="J159" i="128"/>
  <c r="I159" i="128"/>
  <c r="H159" i="128"/>
  <c r="J158" i="128"/>
  <c r="I158" i="128"/>
  <c r="H158" i="128"/>
  <c r="J157" i="128"/>
  <c r="I157" i="128"/>
  <c r="H157" i="128"/>
  <c r="J156" i="128"/>
  <c r="I156" i="128"/>
  <c r="H156" i="128"/>
  <c r="J155" i="128"/>
  <c r="I155" i="128"/>
  <c r="H155" i="128"/>
  <c r="J154" i="128"/>
  <c r="I154" i="128"/>
  <c r="H154" i="128"/>
  <c r="J153" i="128"/>
  <c r="I153" i="128"/>
  <c r="H153" i="128"/>
  <c r="J152" i="128"/>
  <c r="I152" i="128"/>
  <c r="H152" i="128"/>
  <c r="J151" i="128"/>
  <c r="I151" i="128"/>
  <c r="H151" i="128"/>
  <c r="J150" i="128"/>
  <c r="I150" i="128"/>
  <c r="H150" i="128"/>
  <c r="J149" i="128"/>
  <c r="I149" i="128"/>
  <c r="H149" i="128"/>
  <c r="J148" i="128"/>
  <c r="I148" i="128"/>
  <c r="H148" i="128"/>
  <c r="J147" i="128"/>
  <c r="I147" i="128"/>
  <c r="H147" i="128"/>
  <c r="J146" i="128"/>
  <c r="I146" i="128"/>
  <c r="H146" i="128"/>
  <c r="J145" i="128"/>
  <c r="I145" i="128"/>
  <c r="H145" i="128"/>
  <c r="J144" i="128"/>
  <c r="I144" i="128"/>
  <c r="H144" i="128"/>
  <c r="J143" i="128"/>
  <c r="I143" i="128"/>
  <c r="H143" i="128"/>
  <c r="J142" i="128"/>
  <c r="I142" i="128"/>
  <c r="H142" i="128"/>
  <c r="J141" i="128"/>
  <c r="I141" i="128"/>
  <c r="H141" i="128"/>
  <c r="J140" i="128"/>
  <c r="I140" i="128"/>
  <c r="H140" i="128"/>
  <c r="J138" i="128"/>
  <c r="I138" i="128"/>
  <c r="H138" i="128"/>
  <c r="J137" i="128"/>
  <c r="I137" i="128"/>
  <c r="H137" i="128"/>
  <c r="J136" i="128"/>
  <c r="I136" i="128"/>
  <c r="H136" i="128"/>
  <c r="J134" i="128"/>
  <c r="I134" i="128"/>
  <c r="H134" i="128"/>
  <c r="J133" i="128"/>
  <c r="I133" i="128"/>
  <c r="H133" i="128"/>
  <c r="J132" i="128"/>
  <c r="I132" i="128"/>
  <c r="H132" i="128"/>
  <c r="J131" i="128"/>
  <c r="I131" i="128"/>
  <c r="H131" i="128"/>
  <c r="J130" i="128"/>
  <c r="I130" i="128"/>
  <c r="H130" i="128"/>
  <c r="J129" i="128"/>
  <c r="I129" i="128"/>
  <c r="H129" i="128"/>
  <c r="J128" i="128"/>
  <c r="I128" i="128"/>
  <c r="H128" i="128"/>
  <c r="J127" i="128"/>
  <c r="I127" i="128"/>
  <c r="H127" i="128"/>
  <c r="J126" i="128"/>
  <c r="I126" i="128"/>
  <c r="H126" i="128"/>
  <c r="J125" i="128"/>
  <c r="I125" i="128"/>
  <c r="H125" i="128"/>
  <c r="J124" i="128"/>
  <c r="I124" i="128"/>
  <c r="H124" i="128"/>
  <c r="J123" i="128"/>
  <c r="I123" i="128"/>
  <c r="H123" i="128"/>
  <c r="J122" i="128"/>
  <c r="I122" i="128"/>
  <c r="H122" i="128"/>
  <c r="J121" i="128"/>
  <c r="I121" i="128"/>
  <c r="H121" i="128"/>
  <c r="J120" i="128"/>
  <c r="I120" i="128"/>
  <c r="H120" i="128"/>
  <c r="J119" i="128"/>
  <c r="I119" i="128"/>
  <c r="H119" i="128"/>
  <c r="J118" i="128"/>
  <c r="I118" i="128"/>
  <c r="H118" i="128"/>
  <c r="J117" i="128"/>
  <c r="I117" i="128"/>
  <c r="H117" i="128"/>
  <c r="J116" i="128"/>
  <c r="I116" i="128"/>
  <c r="H116" i="128"/>
  <c r="J114" i="128"/>
  <c r="I114" i="128"/>
  <c r="H114" i="128"/>
  <c r="J113" i="128"/>
  <c r="I113" i="128"/>
  <c r="H113" i="128"/>
  <c r="J112" i="128"/>
  <c r="I112" i="128"/>
  <c r="H112" i="128"/>
  <c r="J111" i="128"/>
  <c r="I111" i="128"/>
  <c r="H111" i="128"/>
  <c r="J110" i="128"/>
  <c r="I110" i="128"/>
  <c r="H110" i="128"/>
  <c r="J109" i="128"/>
  <c r="I109" i="128"/>
  <c r="H109" i="128"/>
  <c r="J107" i="128"/>
  <c r="I107" i="128"/>
  <c r="H107" i="128"/>
  <c r="J106" i="128"/>
  <c r="I106" i="128"/>
  <c r="H106" i="128"/>
  <c r="J105" i="128"/>
  <c r="I105" i="128"/>
  <c r="H105" i="128"/>
  <c r="J103" i="128"/>
  <c r="I103" i="128"/>
  <c r="H103" i="128"/>
  <c r="J102" i="128"/>
  <c r="I102" i="128"/>
  <c r="H102" i="128"/>
  <c r="J100" i="128"/>
  <c r="I100" i="128"/>
  <c r="H100" i="128"/>
  <c r="J99" i="128"/>
  <c r="I99" i="128"/>
  <c r="H99" i="128"/>
  <c r="J98" i="128"/>
  <c r="I98" i="128"/>
  <c r="H98" i="128"/>
  <c r="J97" i="128"/>
  <c r="I97" i="128"/>
  <c r="H97" i="128"/>
  <c r="J96" i="128"/>
  <c r="I96" i="128"/>
  <c r="H96" i="128"/>
  <c r="J95" i="128"/>
  <c r="I95" i="128"/>
  <c r="H95" i="128"/>
  <c r="J94" i="128"/>
  <c r="I94" i="128"/>
  <c r="H94" i="128"/>
  <c r="J93" i="128"/>
  <c r="I93" i="128"/>
  <c r="H93" i="128"/>
  <c r="J92" i="128"/>
  <c r="I92" i="128"/>
  <c r="H92" i="128"/>
  <c r="J91" i="128"/>
  <c r="I91" i="128"/>
  <c r="H91" i="128"/>
  <c r="J90" i="128"/>
  <c r="I90" i="128"/>
  <c r="H90" i="128"/>
  <c r="J89" i="128"/>
  <c r="I89" i="128"/>
  <c r="H89" i="128"/>
  <c r="J88" i="128"/>
  <c r="I88" i="128"/>
  <c r="H88" i="128"/>
  <c r="J87" i="128"/>
  <c r="I87" i="128"/>
  <c r="H87" i="128"/>
  <c r="J86" i="128"/>
  <c r="I86" i="128"/>
  <c r="H86" i="128"/>
  <c r="J85" i="128"/>
  <c r="I85" i="128"/>
  <c r="H85" i="128"/>
  <c r="J84" i="128"/>
  <c r="I84" i="128"/>
  <c r="H84" i="128"/>
  <c r="J83" i="128"/>
  <c r="I83" i="128"/>
  <c r="H83" i="128"/>
  <c r="J82" i="128"/>
  <c r="I82" i="128"/>
  <c r="H82" i="128"/>
  <c r="J81" i="128"/>
  <c r="I81" i="128"/>
  <c r="H81" i="128"/>
  <c r="J80" i="128"/>
  <c r="I80" i="128"/>
  <c r="H80" i="128"/>
  <c r="J79" i="128"/>
  <c r="I79" i="128"/>
  <c r="H79" i="128"/>
  <c r="J78" i="128"/>
  <c r="I78" i="128"/>
  <c r="H78" i="128"/>
  <c r="J77" i="128"/>
  <c r="I77" i="128"/>
  <c r="H77" i="128"/>
  <c r="J76" i="128"/>
  <c r="I76" i="128"/>
  <c r="H76" i="128"/>
  <c r="J75" i="128"/>
  <c r="I75" i="128"/>
  <c r="H75" i="128"/>
  <c r="J74" i="128"/>
  <c r="I74" i="128"/>
  <c r="H74" i="128"/>
  <c r="J73" i="128"/>
  <c r="I73" i="128"/>
  <c r="H73" i="128"/>
  <c r="J72" i="128"/>
  <c r="I72" i="128"/>
  <c r="H72" i="128"/>
  <c r="J71" i="128"/>
  <c r="I71" i="128"/>
  <c r="H71" i="128"/>
  <c r="J70" i="128"/>
  <c r="I70" i="128"/>
  <c r="H70" i="128"/>
  <c r="J69" i="128"/>
  <c r="I69" i="128"/>
  <c r="H69" i="128"/>
  <c r="J68" i="128"/>
  <c r="I68" i="128"/>
  <c r="H68" i="128"/>
  <c r="J67" i="128"/>
  <c r="I67" i="128"/>
  <c r="H67" i="128"/>
  <c r="J66" i="128"/>
  <c r="I66" i="128"/>
  <c r="H66" i="128"/>
  <c r="J65" i="128"/>
  <c r="I65" i="128"/>
  <c r="H65" i="128"/>
  <c r="J64" i="128"/>
  <c r="I64" i="128"/>
  <c r="H64" i="128"/>
  <c r="J63" i="128"/>
  <c r="I63" i="128"/>
  <c r="H63" i="128"/>
  <c r="J62" i="128"/>
  <c r="I62" i="128"/>
  <c r="H62" i="128"/>
  <c r="J61" i="128"/>
  <c r="I61" i="128"/>
  <c r="H61" i="128"/>
  <c r="J60" i="128"/>
  <c r="I60" i="128"/>
  <c r="H60" i="128"/>
  <c r="J59" i="128"/>
  <c r="I59" i="128"/>
  <c r="H59" i="128"/>
  <c r="J58" i="128"/>
  <c r="I58" i="128"/>
  <c r="H58" i="128"/>
  <c r="J56" i="128"/>
  <c r="I56" i="128"/>
  <c r="H56" i="128"/>
  <c r="J55" i="128"/>
  <c r="I55" i="128"/>
  <c r="H55" i="128"/>
  <c r="J54" i="128"/>
  <c r="I54" i="128"/>
  <c r="H54" i="128"/>
  <c r="J53" i="128"/>
  <c r="I53" i="128"/>
  <c r="H53" i="128"/>
  <c r="J52" i="128"/>
  <c r="I52" i="128"/>
  <c r="H52" i="128"/>
  <c r="J51" i="128"/>
  <c r="I51" i="128"/>
  <c r="H51" i="128"/>
  <c r="J50" i="128"/>
  <c r="I50" i="128"/>
  <c r="H50" i="128"/>
  <c r="J49" i="128"/>
  <c r="I49" i="128"/>
  <c r="H49" i="128"/>
  <c r="J48" i="128"/>
  <c r="I48" i="128"/>
  <c r="H48" i="128"/>
  <c r="J47" i="128"/>
  <c r="I47" i="128"/>
  <c r="H47" i="128"/>
  <c r="J46" i="128"/>
  <c r="I46" i="128"/>
  <c r="H46" i="128"/>
  <c r="J45" i="128"/>
  <c r="I45" i="128"/>
  <c r="H45" i="128"/>
  <c r="J44" i="128"/>
  <c r="I44" i="128"/>
  <c r="H44" i="128"/>
  <c r="J43" i="128"/>
  <c r="I43" i="128"/>
  <c r="H43" i="128"/>
  <c r="J42" i="128"/>
  <c r="I42" i="128"/>
  <c r="H42" i="128"/>
  <c r="J41" i="128"/>
  <c r="I41" i="128"/>
  <c r="H41" i="128"/>
  <c r="J40" i="128"/>
  <c r="I40" i="128"/>
  <c r="H40" i="128"/>
  <c r="J39" i="128"/>
  <c r="I39" i="128"/>
  <c r="H39" i="128"/>
  <c r="J38" i="128"/>
  <c r="I38" i="128"/>
  <c r="H38" i="128"/>
  <c r="J37" i="128"/>
  <c r="I37" i="128"/>
  <c r="H37" i="128"/>
  <c r="J36" i="128"/>
  <c r="I36" i="128"/>
  <c r="H36" i="128"/>
  <c r="J35" i="128"/>
  <c r="I35" i="128"/>
  <c r="H35" i="128"/>
  <c r="J34" i="128"/>
  <c r="I34" i="128"/>
  <c r="H34" i="128"/>
  <c r="J33" i="128"/>
  <c r="I33" i="128"/>
  <c r="H33" i="128"/>
  <c r="J32" i="128"/>
  <c r="I32" i="128"/>
  <c r="H32" i="128"/>
  <c r="J31" i="128"/>
  <c r="I31" i="128"/>
  <c r="H31" i="128"/>
  <c r="J30" i="128"/>
  <c r="I30" i="128"/>
  <c r="H30" i="128"/>
  <c r="J29" i="128"/>
  <c r="I29" i="128"/>
  <c r="H29" i="128"/>
  <c r="J28" i="128"/>
  <c r="I28" i="128"/>
  <c r="H28" i="128"/>
  <c r="J27" i="128"/>
  <c r="I27" i="128"/>
  <c r="H27" i="128"/>
  <c r="J26" i="128"/>
  <c r="I26" i="128"/>
  <c r="H26" i="128"/>
  <c r="J25" i="128"/>
  <c r="I25" i="128"/>
  <c r="H25" i="128"/>
  <c r="J24" i="128"/>
  <c r="I24" i="128"/>
  <c r="H24" i="128"/>
  <c r="J23" i="128"/>
  <c r="I23" i="128"/>
  <c r="H23" i="128"/>
  <c r="J22" i="128"/>
  <c r="I22" i="128"/>
  <c r="H22" i="128"/>
  <c r="J20" i="128"/>
  <c r="I20" i="128"/>
  <c r="H20" i="128"/>
  <c r="J18" i="128"/>
  <c r="I18" i="128"/>
  <c r="H18" i="128"/>
  <c r="J17" i="128"/>
  <c r="I17" i="128"/>
  <c r="H17" i="128"/>
  <c r="J16" i="128"/>
  <c r="I16" i="128"/>
  <c r="H16" i="128"/>
  <c r="J15" i="128"/>
  <c r="I15" i="128"/>
  <c r="H15" i="128"/>
  <c r="J14" i="128"/>
  <c r="I14" i="128"/>
  <c r="H14" i="128"/>
  <c r="J13" i="128"/>
  <c r="I13" i="128"/>
  <c r="H13" i="128"/>
  <c r="J12" i="128"/>
  <c r="I12" i="128"/>
  <c r="H12" i="128"/>
  <c r="J11" i="128"/>
  <c r="I11" i="128"/>
  <c r="H11" i="128"/>
  <c r="J10" i="128"/>
  <c r="I10" i="128"/>
  <c r="H10" i="128"/>
  <c r="J9" i="128"/>
  <c r="I9" i="128"/>
  <c r="H9" i="128"/>
  <c r="J8" i="128"/>
  <c r="I8" i="128"/>
  <c r="H8" i="128"/>
  <c r="J7" i="128"/>
  <c r="I7" i="128"/>
  <c r="H7" i="128"/>
  <c r="J6" i="128"/>
  <c r="I6" i="128"/>
  <c r="H6" i="128"/>
  <c r="J5" i="128"/>
  <c r="I5" i="128"/>
  <c r="H5" i="128"/>
  <c r="J4" i="128"/>
  <c r="I4" i="128"/>
  <c r="H4" i="128"/>
  <c r="J246" i="147"/>
  <c r="I246" i="147"/>
  <c r="H246" i="147"/>
  <c r="J245" i="147"/>
  <c r="I245" i="147"/>
  <c r="H245" i="147"/>
  <c r="J244" i="147"/>
  <c r="I244" i="147"/>
  <c r="H244" i="147"/>
  <c r="J243" i="147"/>
  <c r="I243" i="147"/>
  <c r="H243" i="147"/>
  <c r="J242" i="147"/>
  <c r="I242" i="147"/>
  <c r="H242" i="147"/>
  <c r="J241" i="147"/>
  <c r="I241" i="147"/>
  <c r="H241" i="147"/>
  <c r="J240" i="147"/>
  <c r="I240" i="147"/>
  <c r="H240" i="147"/>
  <c r="J239" i="147"/>
  <c r="I239" i="147"/>
  <c r="H239" i="147"/>
  <c r="J238" i="147"/>
  <c r="I238" i="147"/>
  <c r="H238" i="147"/>
  <c r="J237" i="147"/>
  <c r="I237" i="147"/>
  <c r="H237" i="147"/>
  <c r="J236" i="147"/>
  <c r="I236" i="147"/>
  <c r="H236" i="147"/>
  <c r="J235" i="147"/>
  <c r="I235" i="147"/>
  <c r="H235" i="147"/>
  <c r="J234" i="147"/>
  <c r="I234" i="147"/>
  <c r="H234" i="147"/>
  <c r="J233" i="147"/>
  <c r="I233" i="147"/>
  <c r="H233" i="147"/>
  <c r="J232" i="147"/>
  <c r="I232" i="147"/>
  <c r="H232" i="147"/>
  <c r="J231" i="147"/>
  <c r="I231" i="147"/>
  <c r="H231" i="147"/>
  <c r="J230" i="147"/>
  <c r="I230" i="147"/>
  <c r="H230" i="147"/>
  <c r="J229" i="147"/>
  <c r="I229" i="147"/>
  <c r="H229" i="147"/>
  <c r="J228" i="147"/>
  <c r="I228" i="147"/>
  <c r="H228" i="147"/>
  <c r="J227" i="147"/>
  <c r="I227" i="147"/>
  <c r="H227" i="147"/>
  <c r="J226" i="147"/>
  <c r="I226" i="147"/>
  <c r="H226" i="147"/>
  <c r="J225" i="147"/>
  <c r="I225" i="147"/>
  <c r="H225" i="147"/>
  <c r="J224" i="147"/>
  <c r="I224" i="147"/>
  <c r="H224" i="147"/>
  <c r="J223" i="147"/>
  <c r="I223" i="147"/>
  <c r="H223" i="147"/>
  <c r="J222" i="147"/>
  <c r="I222" i="147"/>
  <c r="H222" i="147"/>
  <c r="J221" i="147"/>
  <c r="I221" i="147"/>
  <c r="H221" i="147"/>
  <c r="J220" i="147"/>
  <c r="I220" i="147"/>
  <c r="H220" i="147"/>
  <c r="J219" i="147"/>
  <c r="I219" i="147"/>
  <c r="H219" i="147"/>
  <c r="J218" i="147"/>
  <c r="I218" i="147"/>
  <c r="H218" i="147"/>
  <c r="J217" i="147"/>
  <c r="I217" i="147"/>
  <c r="H217" i="147"/>
  <c r="J216" i="147"/>
  <c r="I216" i="147"/>
  <c r="H216" i="147"/>
  <c r="J215" i="147"/>
  <c r="I215" i="147"/>
  <c r="H215" i="147"/>
  <c r="J214" i="147"/>
  <c r="I214" i="147"/>
  <c r="H214" i="147"/>
  <c r="J213" i="147"/>
  <c r="I213" i="147"/>
  <c r="H213" i="147"/>
  <c r="J212" i="147"/>
  <c r="I212" i="147"/>
  <c r="H212" i="147"/>
  <c r="J211" i="147"/>
  <c r="I211" i="147"/>
  <c r="H211" i="147"/>
  <c r="J210" i="147"/>
  <c r="I210" i="147"/>
  <c r="H210" i="147"/>
  <c r="J209" i="147"/>
  <c r="I209" i="147"/>
  <c r="H209" i="147"/>
  <c r="J208" i="147"/>
  <c r="I208" i="147"/>
  <c r="H208" i="147"/>
  <c r="J207" i="147"/>
  <c r="I207" i="147"/>
  <c r="H207" i="147"/>
  <c r="J206" i="147"/>
  <c r="I206" i="147"/>
  <c r="H206" i="147"/>
  <c r="J205" i="147"/>
  <c r="I205" i="147"/>
  <c r="H205" i="147"/>
  <c r="J204" i="147"/>
  <c r="I204" i="147"/>
  <c r="H204" i="147"/>
  <c r="J203" i="147"/>
  <c r="I203" i="147"/>
  <c r="H203" i="147"/>
  <c r="J202" i="147"/>
  <c r="I202" i="147"/>
  <c r="H202" i="147"/>
  <c r="J201" i="147"/>
  <c r="I201" i="147"/>
  <c r="H201" i="147"/>
  <c r="J200" i="147"/>
  <c r="I200" i="147"/>
  <c r="H200" i="147"/>
  <c r="J199" i="147"/>
  <c r="I199" i="147"/>
  <c r="H199" i="147"/>
  <c r="J198" i="147"/>
  <c r="I198" i="147"/>
  <c r="H198" i="147"/>
  <c r="J197" i="147"/>
  <c r="I197" i="147"/>
  <c r="H197" i="147"/>
  <c r="J196" i="147"/>
  <c r="I196" i="147"/>
  <c r="H196" i="147"/>
  <c r="J195" i="147"/>
  <c r="I195" i="147"/>
  <c r="H195" i="147"/>
  <c r="J194" i="147"/>
  <c r="I194" i="147"/>
  <c r="H194" i="147"/>
  <c r="J193" i="147"/>
  <c r="I193" i="147"/>
  <c r="H193" i="147"/>
  <c r="J192" i="147"/>
  <c r="I192" i="147"/>
  <c r="H192" i="147"/>
  <c r="J191" i="147"/>
  <c r="I191" i="147"/>
  <c r="H191" i="147"/>
  <c r="J190" i="147"/>
  <c r="I190" i="147"/>
  <c r="H190" i="147"/>
  <c r="J189" i="147"/>
  <c r="I189" i="147"/>
  <c r="H189" i="147"/>
  <c r="J188" i="147"/>
  <c r="I188" i="147"/>
  <c r="H188" i="147"/>
  <c r="J187" i="147"/>
  <c r="I187" i="147"/>
  <c r="H187" i="147"/>
  <c r="J186" i="147"/>
  <c r="I186" i="147"/>
  <c r="H186" i="147"/>
  <c r="J185" i="147"/>
  <c r="I185" i="147"/>
  <c r="H185" i="147"/>
  <c r="J184" i="147"/>
  <c r="I184" i="147"/>
  <c r="H184" i="147"/>
  <c r="J183" i="147"/>
  <c r="I183" i="147"/>
  <c r="H183" i="147"/>
  <c r="J182" i="147"/>
  <c r="I182" i="147"/>
  <c r="H182" i="147"/>
  <c r="J181" i="147"/>
  <c r="I181" i="147"/>
  <c r="H181" i="147"/>
  <c r="J175" i="147"/>
  <c r="I175" i="147"/>
  <c r="H175" i="147"/>
  <c r="J174" i="147"/>
  <c r="I174" i="147"/>
  <c r="H174" i="147"/>
  <c r="J173" i="147"/>
  <c r="I173" i="147"/>
  <c r="H173" i="147"/>
  <c r="J172" i="147"/>
  <c r="I172" i="147"/>
  <c r="H172" i="147"/>
  <c r="J171" i="147"/>
  <c r="I171" i="147"/>
  <c r="H171" i="147"/>
  <c r="J170" i="147"/>
  <c r="I170" i="147"/>
  <c r="H170" i="147"/>
  <c r="J169" i="147"/>
  <c r="I169" i="147"/>
  <c r="H169" i="147"/>
  <c r="J168" i="147"/>
  <c r="I168" i="147"/>
  <c r="H168" i="147"/>
  <c r="J167" i="147"/>
  <c r="I167" i="147"/>
  <c r="H167" i="147"/>
  <c r="J166" i="147"/>
  <c r="I166" i="147"/>
  <c r="H166" i="147"/>
  <c r="J165" i="147"/>
  <c r="I165" i="147"/>
  <c r="H165" i="147"/>
  <c r="J164" i="147"/>
  <c r="I164" i="147"/>
  <c r="H164" i="147"/>
  <c r="J163" i="147"/>
  <c r="I163" i="147"/>
  <c r="H163" i="147"/>
  <c r="J162" i="147"/>
  <c r="I162" i="147"/>
  <c r="H162" i="147"/>
  <c r="J161" i="147"/>
  <c r="I161" i="147"/>
  <c r="H161" i="147"/>
  <c r="J160" i="147"/>
  <c r="I160" i="147"/>
  <c r="H160" i="147"/>
  <c r="J159" i="147"/>
  <c r="I159" i="147"/>
  <c r="H159" i="147"/>
  <c r="J158" i="147"/>
  <c r="I158" i="147"/>
  <c r="H158" i="147"/>
  <c r="J157" i="147"/>
  <c r="I157" i="147"/>
  <c r="H157" i="147"/>
  <c r="J156" i="147"/>
  <c r="I156" i="147"/>
  <c r="H156" i="147"/>
  <c r="J155" i="147"/>
  <c r="I155" i="147"/>
  <c r="H155" i="147"/>
  <c r="J154" i="147"/>
  <c r="I154" i="147"/>
  <c r="H154" i="147"/>
  <c r="J153" i="147"/>
  <c r="I153" i="147"/>
  <c r="H153" i="147"/>
  <c r="J152" i="147"/>
  <c r="I152" i="147"/>
  <c r="H152" i="147"/>
  <c r="J151" i="147"/>
  <c r="I151" i="147"/>
  <c r="H151" i="147"/>
  <c r="J150" i="147"/>
  <c r="I150" i="147"/>
  <c r="H150" i="147"/>
  <c r="J149" i="147"/>
  <c r="I149" i="147"/>
  <c r="H149" i="147"/>
  <c r="J148" i="147"/>
  <c r="I148" i="147"/>
  <c r="H148" i="147"/>
  <c r="J147" i="147"/>
  <c r="I147" i="147"/>
  <c r="H147" i="147"/>
  <c r="J146" i="147"/>
  <c r="I146" i="147"/>
  <c r="H146" i="147"/>
  <c r="J145" i="147"/>
  <c r="I145" i="147"/>
  <c r="H145" i="147"/>
  <c r="J144" i="147"/>
  <c r="I144" i="147"/>
  <c r="H144" i="147"/>
  <c r="J143" i="147"/>
  <c r="I143" i="147"/>
  <c r="H143" i="147"/>
  <c r="J142" i="147"/>
  <c r="I142" i="147"/>
  <c r="H142" i="147"/>
  <c r="J141" i="147"/>
  <c r="I141" i="147"/>
  <c r="H141" i="147"/>
  <c r="J140" i="147"/>
  <c r="I140" i="147"/>
  <c r="H140" i="147"/>
  <c r="J138" i="147"/>
  <c r="I138" i="147"/>
  <c r="H138" i="147"/>
  <c r="J137" i="147"/>
  <c r="I137" i="147"/>
  <c r="H137" i="147"/>
  <c r="J136" i="147"/>
  <c r="I136" i="147"/>
  <c r="H136" i="147"/>
  <c r="J134" i="147"/>
  <c r="I134" i="147"/>
  <c r="H134" i="147"/>
  <c r="J133" i="147"/>
  <c r="I133" i="147"/>
  <c r="H133" i="147"/>
  <c r="J132" i="147"/>
  <c r="I132" i="147"/>
  <c r="H132" i="147"/>
  <c r="J131" i="147"/>
  <c r="I131" i="147"/>
  <c r="H131" i="147"/>
  <c r="J130" i="147"/>
  <c r="I130" i="147"/>
  <c r="H130" i="147"/>
  <c r="J129" i="147"/>
  <c r="I129" i="147"/>
  <c r="H129" i="147"/>
  <c r="J128" i="147"/>
  <c r="I128" i="147"/>
  <c r="H128" i="147"/>
  <c r="J127" i="147"/>
  <c r="I127" i="147"/>
  <c r="H127" i="147"/>
  <c r="J126" i="147"/>
  <c r="I126" i="147"/>
  <c r="H126" i="147"/>
  <c r="J125" i="147"/>
  <c r="I125" i="147"/>
  <c r="H125" i="147"/>
  <c r="J124" i="147"/>
  <c r="I124" i="147"/>
  <c r="H124" i="147"/>
  <c r="J123" i="147"/>
  <c r="I123" i="147"/>
  <c r="H123" i="147"/>
  <c r="J122" i="147"/>
  <c r="I122" i="147"/>
  <c r="H122" i="147"/>
  <c r="J121" i="147"/>
  <c r="I121" i="147"/>
  <c r="H121" i="147"/>
  <c r="J120" i="147"/>
  <c r="I120" i="147"/>
  <c r="H120" i="147"/>
  <c r="J119" i="147"/>
  <c r="I119" i="147"/>
  <c r="H119" i="147"/>
  <c r="J118" i="147"/>
  <c r="I118" i="147"/>
  <c r="H118" i="147"/>
  <c r="J117" i="147"/>
  <c r="I117" i="147"/>
  <c r="H117" i="147"/>
  <c r="J116" i="147"/>
  <c r="I116" i="147"/>
  <c r="H116" i="147"/>
  <c r="J114" i="147"/>
  <c r="I114" i="147"/>
  <c r="H114" i="147"/>
  <c r="J113" i="147"/>
  <c r="I113" i="147"/>
  <c r="H113" i="147"/>
  <c r="J112" i="147"/>
  <c r="I112" i="147"/>
  <c r="H112" i="147"/>
  <c r="J111" i="147"/>
  <c r="I111" i="147"/>
  <c r="H111" i="147"/>
  <c r="J110" i="147"/>
  <c r="I110" i="147"/>
  <c r="H110" i="147"/>
  <c r="J109" i="147"/>
  <c r="I109" i="147"/>
  <c r="H109" i="147"/>
  <c r="J107" i="147"/>
  <c r="I107" i="147"/>
  <c r="H107" i="147"/>
  <c r="J106" i="147"/>
  <c r="I106" i="147"/>
  <c r="H106" i="147"/>
  <c r="J105" i="147"/>
  <c r="I105" i="147"/>
  <c r="H105" i="147"/>
  <c r="J103" i="147"/>
  <c r="I103" i="147"/>
  <c r="H103" i="147"/>
  <c r="J102" i="147"/>
  <c r="I102" i="147"/>
  <c r="H102" i="147"/>
  <c r="J100" i="147"/>
  <c r="I100" i="147"/>
  <c r="H100" i="147"/>
  <c r="J99" i="147"/>
  <c r="I99" i="147"/>
  <c r="H99" i="147"/>
  <c r="J98" i="147"/>
  <c r="I98" i="147"/>
  <c r="H98" i="147"/>
  <c r="J97" i="147"/>
  <c r="I97" i="147"/>
  <c r="H97" i="147"/>
  <c r="J96" i="147"/>
  <c r="I96" i="147"/>
  <c r="H96" i="147"/>
  <c r="J95" i="147"/>
  <c r="I95" i="147"/>
  <c r="H95" i="147"/>
  <c r="J94" i="147"/>
  <c r="I94" i="147"/>
  <c r="H94" i="147"/>
  <c r="J93" i="147"/>
  <c r="I93" i="147"/>
  <c r="H93" i="147"/>
  <c r="J92" i="147"/>
  <c r="I92" i="147"/>
  <c r="H92" i="147"/>
  <c r="J91" i="147"/>
  <c r="I91" i="147"/>
  <c r="H91" i="147"/>
  <c r="J90" i="147"/>
  <c r="I90" i="147"/>
  <c r="H90" i="147"/>
  <c r="J89" i="147"/>
  <c r="I89" i="147"/>
  <c r="H89" i="147"/>
  <c r="J88" i="147"/>
  <c r="I88" i="147"/>
  <c r="H88" i="147"/>
  <c r="J87" i="147"/>
  <c r="I87" i="147"/>
  <c r="H87" i="147"/>
  <c r="J86" i="147"/>
  <c r="I86" i="147"/>
  <c r="H86" i="147"/>
  <c r="J85" i="147"/>
  <c r="I85" i="147"/>
  <c r="H85" i="147"/>
  <c r="J84" i="147"/>
  <c r="I84" i="147"/>
  <c r="H84" i="147"/>
  <c r="J83" i="147"/>
  <c r="I83" i="147"/>
  <c r="H83" i="147"/>
  <c r="J82" i="147"/>
  <c r="I82" i="147"/>
  <c r="H82" i="147"/>
  <c r="J81" i="147"/>
  <c r="I81" i="147"/>
  <c r="H81" i="147"/>
  <c r="H104" i="145" s="1"/>
  <c r="J80" i="147"/>
  <c r="I80" i="147"/>
  <c r="H80" i="147"/>
  <c r="J79" i="147"/>
  <c r="I79" i="147"/>
  <c r="H79" i="147"/>
  <c r="J78" i="147"/>
  <c r="I78" i="147"/>
  <c r="H78" i="147"/>
  <c r="J77" i="147"/>
  <c r="I77" i="147"/>
  <c r="H77" i="147"/>
  <c r="J76" i="147"/>
  <c r="I76" i="147"/>
  <c r="H76" i="147"/>
  <c r="J75" i="147"/>
  <c r="I75" i="147"/>
  <c r="H75" i="147"/>
  <c r="J74" i="147"/>
  <c r="I74" i="147"/>
  <c r="H74" i="147"/>
  <c r="J73" i="147"/>
  <c r="I73" i="147"/>
  <c r="H73" i="147"/>
  <c r="J72" i="147"/>
  <c r="I72" i="147"/>
  <c r="H72" i="147"/>
  <c r="J71" i="147"/>
  <c r="I71" i="147"/>
  <c r="H71" i="147"/>
  <c r="J70" i="147"/>
  <c r="I70" i="147"/>
  <c r="H70" i="147"/>
  <c r="J69" i="147"/>
  <c r="I69" i="147"/>
  <c r="H69" i="147"/>
  <c r="J68" i="147"/>
  <c r="I68" i="147"/>
  <c r="H68" i="147"/>
  <c r="J67" i="147"/>
  <c r="I67" i="147"/>
  <c r="H67" i="147"/>
  <c r="J66" i="147"/>
  <c r="I66" i="147"/>
  <c r="H66" i="147"/>
  <c r="J65" i="147"/>
  <c r="I65" i="147"/>
  <c r="H65" i="147"/>
  <c r="J64" i="147"/>
  <c r="I64" i="147"/>
  <c r="H64" i="147"/>
  <c r="J63" i="147"/>
  <c r="I63" i="147"/>
  <c r="H63" i="147"/>
  <c r="J62" i="147"/>
  <c r="I62" i="147"/>
  <c r="H62" i="147"/>
  <c r="J61" i="147"/>
  <c r="I61" i="147"/>
  <c r="H61" i="147"/>
  <c r="J60" i="147"/>
  <c r="I60" i="147"/>
  <c r="H60" i="147"/>
  <c r="J59" i="147"/>
  <c r="I59" i="147"/>
  <c r="H59" i="147"/>
  <c r="J58" i="147"/>
  <c r="I58" i="147"/>
  <c r="H58" i="147"/>
  <c r="J56" i="147"/>
  <c r="I56" i="147"/>
  <c r="H56" i="147"/>
  <c r="J55" i="147"/>
  <c r="I55" i="147"/>
  <c r="H55" i="147"/>
  <c r="J54" i="147"/>
  <c r="I54" i="147"/>
  <c r="H54" i="147"/>
  <c r="J53" i="147"/>
  <c r="I53" i="147"/>
  <c r="H53" i="147"/>
  <c r="J52" i="147"/>
  <c r="I52" i="147"/>
  <c r="H52" i="147"/>
  <c r="J51" i="147"/>
  <c r="I51" i="147"/>
  <c r="H51" i="147"/>
  <c r="J50" i="147"/>
  <c r="I50" i="147"/>
  <c r="H50" i="147"/>
  <c r="J49" i="147"/>
  <c r="I49" i="147"/>
  <c r="H49" i="147"/>
  <c r="J48" i="147"/>
  <c r="I48" i="147"/>
  <c r="H48" i="147"/>
  <c r="J47" i="147"/>
  <c r="I47" i="147"/>
  <c r="H47" i="147"/>
  <c r="J46" i="147"/>
  <c r="I46" i="147"/>
  <c r="H46" i="147"/>
  <c r="J45" i="147"/>
  <c r="I45" i="147"/>
  <c r="H45" i="147"/>
  <c r="J44" i="147"/>
  <c r="I44" i="147"/>
  <c r="H44" i="147"/>
  <c r="J43" i="147"/>
  <c r="I43" i="147"/>
  <c r="H43" i="147"/>
  <c r="J42" i="147"/>
  <c r="I42" i="147"/>
  <c r="H42" i="147"/>
  <c r="J41" i="147"/>
  <c r="I41" i="147"/>
  <c r="H41" i="147"/>
  <c r="J40" i="147"/>
  <c r="I40" i="147"/>
  <c r="H40" i="147"/>
  <c r="J39" i="147"/>
  <c r="I39" i="147"/>
  <c r="H39" i="147"/>
  <c r="J38" i="147"/>
  <c r="I38" i="147"/>
  <c r="H38" i="147"/>
  <c r="J37" i="147"/>
  <c r="I37" i="147"/>
  <c r="H37" i="147"/>
  <c r="J36" i="147"/>
  <c r="I36" i="147"/>
  <c r="H36" i="147"/>
  <c r="J35" i="147"/>
  <c r="I35" i="147"/>
  <c r="H35" i="147"/>
  <c r="J34" i="147"/>
  <c r="I34" i="147"/>
  <c r="H34" i="147"/>
  <c r="J33" i="147"/>
  <c r="I33" i="147"/>
  <c r="H33" i="147"/>
  <c r="J32" i="147"/>
  <c r="I32" i="147"/>
  <c r="H32" i="147"/>
  <c r="J31" i="147"/>
  <c r="I31" i="147"/>
  <c r="H31" i="147"/>
  <c r="J30" i="147"/>
  <c r="I30" i="147"/>
  <c r="H30" i="147"/>
  <c r="J29" i="147"/>
  <c r="I29" i="147"/>
  <c r="H29" i="147"/>
  <c r="J28" i="147"/>
  <c r="I28" i="147"/>
  <c r="H28" i="147"/>
  <c r="J27" i="147"/>
  <c r="I27" i="147"/>
  <c r="H27" i="147"/>
  <c r="J26" i="147"/>
  <c r="I26" i="147"/>
  <c r="H26" i="147"/>
  <c r="J25" i="147"/>
  <c r="I25" i="147"/>
  <c r="H25" i="147"/>
  <c r="J24" i="147"/>
  <c r="I24" i="147"/>
  <c r="H24" i="147"/>
  <c r="J23" i="147"/>
  <c r="I23" i="147"/>
  <c r="H23" i="147"/>
  <c r="J22" i="147"/>
  <c r="I22" i="147"/>
  <c r="H22" i="147"/>
  <c r="J20" i="147"/>
  <c r="I20" i="147"/>
  <c r="H20" i="147"/>
  <c r="J18" i="147"/>
  <c r="I18" i="147"/>
  <c r="H18" i="147"/>
  <c r="J17" i="147"/>
  <c r="I17" i="147"/>
  <c r="H17" i="147"/>
  <c r="J16" i="147"/>
  <c r="I16" i="147"/>
  <c r="H16" i="147"/>
  <c r="J15" i="147"/>
  <c r="I15" i="147"/>
  <c r="H15" i="147"/>
  <c r="J14" i="147"/>
  <c r="I14" i="147"/>
  <c r="H14" i="147"/>
  <c r="J13" i="147"/>
  <c r="I13" i="147"/>
  <c r="H13" i="147"/>
  <c r="J12" i="147"/>
  <c r="I12" i="147"/>
  <c r="H12" i="147"/>
  <c r="J11" i="147"/>
  <c r="I11" i="147"/>
  <c r="H11" i="147"/>
  <c r="J10" i="147"/>
  <c r="I10" i="147"/>
  <c r="H10" i="147"/>
  <c r="J9" i="147"/>
  <c r="I9" i="147"/>
  <c r="H9" i="147"/>
  <c r="J8" i="147"/>
  <c r="I8" i="147"/>
  <c r="H8" i="147"/>
  <c r="J7" i="147"/>
  <c r="I7" i="147"/>
  <c r="H7" i="147"/>
  <c r="J6" i="147"/>
  <c r="I6" i="147"/>
  <c r="H6" i="147"/>
  <c r="J5" i="147"/>
  <c r="I5" i="147"/>
  <c r="H5" i="147"/>
  <c r="J4" i="147"/>
  <c r="I4" i="147"/>
  <c r="H4" i="147"/>
  <c r="J246" i="146"/>
  <c r="I246" i="146"/>
  <c r="H246" i="146"/>
  <c r="J245" i="146"/>
  <c r="I245" i="146"/>
  <c r="H245" i="146"/>
  <c r="J244" i="146"/>
  <c r="I244" i="146"/>
  <c r="H244" i="146"/>
  <c r="J243" i="146"/>
  <c r="I243" i="146"/>
  <c r="H243" i="146"/>
  <c r="J242" i="146"/>
  <c r="I242" i="146"/>
  <c r="H242" i="146"/>
  <c r="J241" i="146"/>
  <c r="I241" i="146"/>
  <c r="H241" i="146"/>
  <c r="J240" i="146"/>
  <c r="I240" i="146"/>
  <c r="H240" i="146"/>
  <c r="J239" i="146"/>
  <c r="I239" i="146"/>
  <c r="H239" i="146"/>
  <c r="J238" i="146"/>
  <c r="I238" i="146"/>
  <c r="H238" i="146"/>
  <c r="J237" i="146"/>
  <c r="I237" i="146"/>
  <c r="H237" i="146"/>
  <c r="J236" i="146"/>
  <c r="I236" i="146"/>
  <c r="H236" i="146"/>
  <c r="J235" i="146"/>
  <c r="I235" i="146"/>
  <c r="H235" i="146"/>
  <c r="J234" i="146"/>
  <c r="I234" i="146"/>
  <c r="H234" i="146"/>
  <c r="J233" i="146"/>
  <c r="I233" i="146"/>
  <c r="H233" i="146"/>
  <c r="J232" i="146"/>
  <c r="I232" i="146"/>
  <c r="H232" i="146"/>
  <c r="J231" i="146"/>
  <c r="I231" i="146"/>
  <c r="H231" i="146"/>
  <c r="J230" i="146"/>
  <c r="I230" i="146"/>
  <c r="H230" i="146"/>
  <c r="J229" i="146"/>
  <c r="I229" i="146"/>
  <c r="H229" i="146"/>
  <c r="J228" i="146"/>
  <c r="I228" i="146"/>
  <c r="H228" i="146"/>
  <c r="J227" i="146"/>
  <c r="I227" i="146"/>
  <c r="H227" i="146"/>
  <c r="J226" i="146"/>
  <c r="I226" i="146"/>
  <c r="H226" i="146"/>
  <c r="J225" i="146"/>
  <c r="I225" i="146"/>
  <c r="H225" i="146"/>
  <c r="J224" i="146"/>
  <c r="I224" i="146"/>
  <c r="H224" i="146"/>
  <c r="J223" i="146"/>
  <c r="I223" i="146"/>
  <c r="H223" i="146"/>
  <c r="J222" i="146"/>
  <c r="I222" i="146"/>
  <c r="H222" i="146"/>
  <c r="J221" i="146"/>
  <c r="I221" i="146"/>
  <c r="H221" i="146"/>
  <c r="J220" i="146"/>
  <c r="I220" i="146"/>
  <c r="H220" i="146"/>
  <c r="J219" i="146"/>
  <c r="I219" i="146"/>
  <c r="H219" i="146"/>
  <c r="J218" i="146"/>
  <c r="I218" i="146"/>
  <c r="H218" i="146"/>
  <c r="J217" i="146"/>
  <c r="I217" i="146"/>
  <c r="H217" i="146"/>
  <c r="J216" i="146"/>
  <c r="I216" i="146"/>
  <c r="H216" i="146"/>
  <c r="J215" i="146"/>
  <c r="I215" i="146"/>
  <c r="H215" i="146"/>
  <c r="J214" i="146"/>
  <c r="I214" i="146"/>
  <c r="H214" i="146"/>
  <c r="J213" i="146"/>
  <c r="I213" i="146"/>
  <c r="H213" i="146"/>
  <c r="J212" i="146"/>
  <c r="I212" i="146"/>
  <c r="H212" i="146"/>
  <c r="J211" i="146"/>
  <c r="I211" i="146"/>
  <c r="H211" i="146"/>
  <c r="J210" i="146"/>
  <c r="I210" i="146"/>
  <c r="H210" i="146"/>
  <c r="J209" i="146"/>
  <c r="I209" i="146"/>
  <c r="H209" i="146"/>
  <c r="J208" i="146"/>
  <c r="I208" i="146"/>
  <c r="H208" i="146"/>
  <c r="J207" i="146"/>
  <c r="I207" i="146"/>
  <c r="H207" i="146"/>
  <c r="J206" i="146"/>
  <c r="I206" i="146"/>
  <c r="H206" i="146"/>
  <c r="J205" i="146"/>
  <c r="I205" i="146"/>
  <c r="H205" i="146"/>
  <c r="J204" i="146"/>
  <c r="I204" i="146"/>
  <c r="H204" i="146"/>
  <c r="J203" i="146"/>
  <c r="I203" i="146"/>
  <c r="H203" i="146"/>
  <c r="J202" i="146"/>
  <c r="I202" i="146"/>
  <c r="H202" i="146"/>
  <c r="J201" i="146"/>
  <c r="I201" i="146"/>
  <c r="H201" i="146"/>
  <c r="J200" i="146"/>
  <c r="I200" i="146"/>
  <c r="H200" i="146"/>
  <c r="J199" i="146"/>
  <c r="I199" i="146"/>
  <c r="H199" i="146"/>
  <c r="J198" i="146"/>
  <c r="I198" i="146"/>
  <c r="H198" i="146"/>
  <c r="J197" i="146"/>
  <c r="I197" i="146"/>
  <c r="H197" i="146"/>
  <c r="J196" i="146"/>
  <c r="I196" i="146"/>
  <c r="H196" i="146"/>
  <c r="J195" i="146"/>
  <c r="I195" i="146"/>
  <c r="H195" i="146"/>
  <c r="J194" i="146"/>
  <c r="I194" i="146"/>
  <c r="H194" i="146"/>
  <c r="J193" i="146"/>
  <c r="I193" i="146"/>
  <c r="H193" i="146"/>
  <c r="J192" i="146"/>
  <c r="I192" i="146"/>
  <c r="H192" i="146"/>
  <c r="J191" i="146"/>
  <c r="I191" i="146"/>
  <c r="H191" i="146"/>
  <c r="J190" i="146"/>
  <c r="I190" i="146"/>
  <c r="H190" i="146"/>
  <c r="J189" i="146"/>
  <c r="I189" i="146"/>
  <c r="H189" i="146"/>
  <c r="J188" i="146"/>
  <c r="I188" i="146"/>
  <c r="H188" i="146"/>
  <c r="J187" i="146"/>
  <c r="I187" i="146"/>
  <c r="H187" i="146"/>
  <c r="J186" i="146"/>
  <c r="I186" i="146"/>
  <c r="H186" i="146"/>
  <c r="J185" i="146"/>
  <c r="I185" i="146"/>
  <c r="H185" i="146"/>
  <c r="J184" i="146"/>
  <c r="I184" i="146"/>
  <c r="H184" i="146"/>
  <c r="J183" i="146"/>
  <c r="I183" i="146"/>
  <c r="H183" i="146"/>
  <c r="J182" i="146"/>
  <c r="I182" i="146"/>
  <c r="H182" i="146"/>
  <c r="J181" i="146"/>
  <c r="I181" i="146"/>
  <c r="H181" i="146"/>
  <c r="J175" i="146"/>
  <c r="I175" i="146"/>
  <c r="H175" i="146"/>
  <c r="J174" i="146"/>
  <c r="I174" i="146"/>
  <c r="H174" i="146"/>
  <c r="J173" i="146"/>
  <c r="I173" i="146"/>
  <c r="H173" i="146"/>
  <c r="J172" i="146"/>
  <c r="I172" i="146"/>
  <c r="H172" i="146"/>
  <c r="J171" i="146"/>
  <c r="I171" i="146"/>
  <c r="H171" i="146"/>
  <c r="J170" i="146"/>
  <c r="I170" i="146"/>
  <c r="H170" i="146"/>
  <c r="J169" i="146"/>
  <c r="I169" i="146"/>
  <c r="H169" i="146"/>
  <c r="J168" i="146"/>
  <c r="I168" i="146"/>
  <c r="H168" i="146"/>
  <c r="J167" i="146"/>
  <c r="I167" i="146"/>
  <c r="H167" i="146"/>
  <c r="J166" i="146"/>
  <c r="I166" i="146"/>
  <c r="H166" i="146"/>
  <c r="J165" i="146"/>
  <c r="I165" i="146"/>
  <c r="H165" i="146"/>
  <c r="J164" i="146"/>
  <c r="I164" i="146"/>
  <c r="H164" i="146"/>
  <c r="J163" i="146"/>
  <c r="I163" i="146"/>
  <c r="H163" i="146"/>
  <c r="J162" i="146"/>
  <c r="I162" i="146"/>
  <c r="H162" i="146"/>
  <c r="J161" i="146"/>
  <c r="I161" i="146"/>
  <c r="H161" i="146"/>
  <c r="J160" i="146"/>
  <c r="I160" i="146"/>
  <c r="H160" i="146"/>
  <c r="J159" i="146"/>
  <c r="I159" i="146"/>
  <c r="H159" i="146"/>
  <c r="J158" i="146"/>
  <c r="I158" i="146"/>
  <c r="H158" i="146"/>
  <c r="J157" i="146"/>
  <c r="I157" i="146"/>
  <c r="H157" i="146"/>
  <c r="J156" i="146"/>
  <c r="I156" i="146"/>
  <c r="H156" i="146"/>
  <c r="J155" i="146"/>
  <c r="I155" i="146"/>
  <c r="H155" i="146"/>
  <c r="J154" i="146"/>
  <c r="I154" i="146"/>
  <c r="H154" i="146"/>
  <c r="J153" i="146"/>
  <c r="I153" i="146"/>
  <c r="H153" i="146"/>
  <c r="J152" i="146"/>
  <c r="I152" i="146"/>
  <c r="H152" i="146"/>
  <c r="J151" i="146"/>
  <c r="I151" i="146"/>
  <c r="H151" i="146"/>
  <c r="J150" i="146"/>
  <c r="I150" i="146"/>
  <c r="H150" i="146"/>
  <c r="J149" i="146"/>
  <c r="I149" i="146"/>
  <c r="H149" i="146"/>
  <c r="J148" i="146"/>
  <c r="I148" i="146"/>
  <c r="H148" i="146"/>
  <c r="J147" i="146"/>
  <c r="I147" i="146"/>
  <c r="H147" i="146"/>
  <c r="J146" i="146"/>
  <c r="I146" i="146"/>
  <c r="H146" i="146"/>
  <c r="J145" i="146"/>
  <c r="I145" i="146"/>
  <c r="H145" i="146"/>
  <c r="J144" i="146"/>
  <c r="I144" i="146"/>
  <c r="H144" i="146"/>
  <c r="J143" i="146"/>
  <c r="I143" i="146"/>
  <c r="H143" i="146"/>
  <c r="J142" i="146"/>
  <c r="I142" i="146"/>
  <c r="H142" i="146"/>
  <c r="J141" i="146"/>
  <c r="I141" i="146"/>
  <c r="H141" i="146"/>
  <c r="J140" i="146"/>
  <c r="I140" i="146"/>
  <c r="H140" i="146"/>
  <c r="J138" i="146"/>
  <c r="I138" i="146"/>
  <c r="H138" i="146"/>
  <c r="J137" i="146"/>
  <c r="I137" i="146"/>
  <c r="H137" i="146"/>
  <c r="J136" i="146"/>
  <c r="I136" i="146"/>
  <c r="H136" i="146"/>
  <c r="J134" i="146"/>
  <c r="I134" i="146"/>
  <c r="H134" i="146"/>
  <c r="J133" i="146"/>
  <c r="I133" i="146"/>
  <c r="H133" i="146"/>
  <c r="J132" i="146"/>
  <c r="I132" i="146"/>
  <c r="H132" i="146"/>
  <c r="J131" i="146"/>
  <c r="I131" i="146"/>
  <c r="H131" i="146"/>
  <c r="J130" i="146"/>
  <c r="I130" i="146"/>
  <c r="H130" i="146"/>
  <c r="J129" i="146"/>
  <c r="I129" i="146"/>
  <c r="H129" i="146"/>
  <c r="J128" i="146"/>
  <c r="I128" i="146"/>
  <c r="H128" i="146"/>
  <c r="J127" i="146"/>
  <c r="I127" i="146"/>
  <c r="H127" i="146"/>
  <c r="J126" i="146"/>
  <c r="I126" i="146"/>
  <c r="H126" i="146"/>
  <c r="J125" i="146"/>
  <c r="I125" i="146"/>
  <c r="H125" i="146"/>
  <c r="J124" i="146"/>
  <c r="I124" i="146"/>
  <c r="H124" i="146"/>
  <c r="J123" i="146"/>
  <c r="I123" i="146"/>
  <c r="H123" i="146"/>
  <c r="J122" i="146"/>
  <c r="I122" i="146"/>
  <c r="H122" i="146"/>
  <c r="J121" i="146"/>
  <c r="I121" i="146"/>
  <c r="H121" i="146"/>
  <c r="J120" i="146"/>
  <c r="I120" i="146"/>
  <c r="H120" i="146"/>
  <c r="J119" i="146"/>
  <c r="I119" i="146"/>
  <c r="H119" i="146"/>
  <c r="J118" i="146"/>
  <c r="I118" i="146"/>
  <c r="H118" i="146"/>
  <c r="J117" i="146"/>
  <c r="I117" i="146"/>
  <c r="H117" i="146"/>
  <c r="J116" i="146"/>
  <c r="I116" i="146"/>
  <c r="H116" i="146"/>
  <c r="J114" i="146"/>
  <c r="I114" i="146"/>
  <c r="H114" i="146"/>
  <c r="J113" i="146"/>
  <c r="I113" i="146"/>
  <c r="H113" i="146"/>
  <c r="J112" i="146"/>
  <c r="I112" i="146"/>
  <c r="H112" i="146"/>
  <c r="J111" i="146"/>
  <c r="I111" i="146"/>
  <c r="H111" i="146"/>
  <c r="J110" i="146"/>
  <c r="I110" i="146"/>
  <c r="H110" i="146"/>
  <c r="J109" i="146"/>
  <c r="I109" i="146"/>
  <c r="H109" i="146"/>
  <c r="J107" i="146"/>
  <c r="I107" i="146"/>
  <c r="H107" i="146"/>
  <c r="J106" i="146"/>
  <c r="I106" i="146"/>
  <c r="H106" i="146"/>
  <c r="J105" i="146"/>
  <c r="I105" i="146"/>
  <c r="H105" i="146"/>
  <c r="J103" i="146"/>
  <c r="I103" i="146"/>
  <c r="H103" i="146"/>
  <c r="J102" i="146"/>
  <c r="I102" i="146"/>
  <c r="H102" i="146"/>
  <c r="J100" i="146"/>
  <c r="I100" i="146"/>
  <c r="H100" i="146"/>
  <c r="J99" i="146"/>
  <c r="I99" i="146"/>
  <c r="H99" i="146"/>
  <c r="J98" i="146"/>
  <c r="I98" i="146"/>
  <c r="H98" i="146"/>
  <c r="J97" i="146"/>
  <c r="I97" i="146"/>
  <c r="H97" i="146"/>
  <c r="J96" i="146"/>
  <c r="I96" i="146"/>
  <c r="H96" i="146"/>
  <c r="J95" i="146"/>
  <c r="I95" i="146"/>
  <c r="H95" i="146"/>
  <c r="J94" i="146"/>
  <c r="I94" i="146"/>
  <c r="H94" i="146"/>
  <c r="J93" i="146"/>
  <c r="I93" i="146"/>
  <c r="H93" i="146"/>
  <c r="J92" i="146"/>
  <c r="I92" i="146"/>
  <c r="H92" i="146"/>
  <c r="J91" i="146"/>
  <c r="I91" i="146"/>
  <c r="H91" i="146"/>
  <c r="J90" i="146"/>
  <c r="I90" i="146"/>
  <c r="H90" i="146"/>
  <c r="J89" i="146"/>
  <c r="I89" i="146"/>
  <c r="H89" i="146"/>
  <c r="J88" i="146"/>
  <c r="I88" i="146"/>
  <c r="H88" i="146"/>
  <c r="J87" i="146"/>
  <c r="I87" i="146"/>
  <c r="H87" i="146"/>
  <c r="J86" i="146"/>
  <c r="I86" i="146"/>
  <c r="H86" i="146"/>
  <c r="J85" i="146"/>
  <c r="I85" i="146"/>
  <c r="H85" i="146"/>
  <c r="J84" i="146"/>
  <c r="I84" i="146"/>
  <c r="H84" i="146"/>
  <c r="J83" i="146"/>
  <c r="I83" i="146"/>
  <c r="H83" i="146"/>
  <c r="J82" i="146"/>
  <c r="I82" i="146"/>
  <c r="H82" i="146"/>
  <c r="J81" i="146"/>
  <c r="I81" i="146"/>
  <c r="H81" i="146"/>
  <c r="J80" i="146"/>
  <c r="I80" i="146"/>
  <c r="H80" i="146"/>
  <c r="J79" i="146"/>
  <c r="I79" i="146"/>
  <c r="H79" i="146"/>
  <c r="J78" i="146"/>
  <c r="I78" i="146"/>
  <c r="H78" i="146"/>
  <c r="J77" i="146"/>
  <c r="I77" i="146"/>
  <c r="H77" i="146"/>
  <c r="J76" i="146"/>
  <c r="I76" i="146"/>
  <c r="H76" i="146"/>
  <c r="J75" i="146"/>
  <c r="I75" i="146"/>
  <c r="H75" i="146"/>
  <c r="J74" i="146"/>
  <c r="I74" i="146"/>
  <c r="H74" i="146"/>
  <c r="J73" i="146"/>
  <c r="I73" i="146"/>
  <c r="H73" i="146"/>
  <c r="J72" i="146"/>
  <c r="I72" i="146"/>
  <c r="H72" i="146"/>
  <c r="J71" i="146"/>
  <c r="I71" i="146"/>
  <c r="H71" i="146"/>
  <c r="J70" i="146"/>
  <c r="I70" i="146"/>
  <c r="H70" i="146"/>
  <c r="J69" i="146"/>
  <c r="I69" i="146"/>
  <c r="H69" i="146"/>
  <c r="J68" i="146"/>
  <c r="I68" i="146"/>
  <c r="H68" i="146"/>
  <c r="J67" i="146"/>
  <c r="I67" i="146"/>
  <c r="H67" i="146"/>
  <c r="J66" i="146"/>
  <c r="I66" i="146"/>
  <c r="H66" i="146"/>
  <c r="J65" i="146"/>
  <c r="I65" i="146"/>
  <c r="H65" i="146"/>
  <c r="J64" i="146"/>
  <c r="I64" i="146"/>
  <c r="H64" i="146"/>
  <c r="J63" i="146"/>
  <c r="I63" i="146"/>
  <c r="H63" i="146"/>
  <c r="J62" i="146"/>
  <c r="I62" i="146"/>
  <c r="H62" i="146"/>
  <c r="J61" i="146"/>
  <c r="I61" i="146"/>
  <c r="H61" i="146"/>
  <c r="J60" i="146"/>
  <c r="I60" i="146"/>
  <c r="H60" i="146"/>
  <c r="J59" i="146"/>
  <c r="I59" i="146"/>
  <c r="H59" i="146"/>
  <c r="J58" i="146"/>
  <c r="I58" i="146"/>
  <c r="H58" i="146"/>
  <c r="J56" i="146"/>
  <c r="I56" i="146"/>
  <c r="H56" i="146"/>
  <c r="J55" i="146"/>
  <c r="I55" i="146"/>
  <c r="H55" i="146"/>
  <c r="J54" i="146"/>
  <c r="I54" i="146"/>
  <c r="H54" i="146"/>
  <c r="J53" i="146"/>
  <c r="I53" i="146"/>
  <c r="H53" i="146"/>
  <c r="J52" i="146"/>
  <c r="I52" i="146"/>
  <c r="H52" i="146"/>
  <c r="J51" i="146"/>
  <c r="I51" i="146"/>
  <c r="H51" i="146"/>
  <c r="J50" i="146"/>
  <c r="I50" i="146"/>
  <c r="H50" i="146"/>
  <c r="J49" i="146"/>
  <c r="I49" i="146"/>
  <c r="H49" i="146"/>
  <c r="J48" i="146"/>
  <c r="I48" i="146"/>
  <c r="H48" i="146"/>
  <c r="J47" i="146"/>
  <c r="I47" i="146"/>
  <c r="H47" i="146"/>
  <c r="J46" i="146"/>
  <c r="I46" i="146"/>
  <c r="H46" i="146"/>
  <c r="J45" i="146"/>
  <c r="I45" i="146"/>
  <c r="H45" i="146"/>
  <c r="J44" i="146"/>
  <c r="I44" i="146"/>
  <c r="H44" i="146"/>
  <c r="J43" i="146"/>
  <c r="I43" i="146"/>
  <c r="H43" i="146"/>
  <c r="J42" i="146"/>
  <c r="I42" i="146"/>
  <c r="H42" i="146"/>
  <c r="J41" i="146"/>
  <c r="I41" i="146"/>
  <c r="H41" i="146"/>
  <c r="J40" i="146"/>
  <c r="I40" i="146"/>
  <c r="H40" i="146"/>
  <c r="J39" i="146"/>
  <c r="I39" i="146"/>
  <c r="H39" i="146"/>
  <c r="J38" i="146"/>
  <c r="I38" i="146"/>
  <c r="H38" i="146"/>
  <c r="J37" i="146"/>
  <c r="I37" i="146"/>
  <c r="H37" i="146"/>
  <c r="J36" i="146"/>
  <c r="I36" i="146"/>
  <c r="H36" i="146"/>
  <c r="J35" i="146"/>
  <c r="I35" i="146"/>
  <c r="H35" i="146"/>
  <c r="J34" i="146"/>
  <c r="I34" i="146"/>
  <c r="H34" i="146"/>
  <c r="J33" i="146"/>
  <c r="I33" i="146"/>
  <c r="H33" i="146"/>
  <c r="J32" i="146"/>
  <c r="I32" i="146"/>
  <c r="H32" i="146"/>
  <c r="J31" i="146"/>
  <c r="I31" i="146"/>
  <c r="H31" i="146"/>
  <c r="J30" i="146"/>
  <c r="I30" i="146"/>
  <c r="H30" i="146"/>
  <c r="J29" i="146"/>
  <c r="I29" i="146"/>
  <c r="H29" i="146"/>
  <c r="J28" i="146"/>
  <c r="I28" i="146"/>
  <c r="H28" i="146"/>
  <c r="J27" i="146"/>
  <c r="I27" i="146"/>
  <c r="H27" i="146"/>
  <c r="J26" i="146"/>
  <c r="I26" i="146"/>
  <c r="H26" i="146"/>
  <c r="J25" i="146"/>
  <c r="I25" i="146"/>
  <c r="H25" i="146"/>
  <c r="J24" i="146"/>
  <c r="I24" i="146"/>
  <c r="H24" i="146"/>
  <c r="J23" i="146"/>
  <c r="I23" i="146"/>
  <c r="H23" i="146"/>
  <c r="J22" i="146"/>
  <c r="I22" i="146"/>
  <c r="H22" i="146"/>
  <c r="J20" i="146"/>
  <c r="I20" i="146"/>
  <c r="H20" i="146"/>
  <c r="J18" i="146"/>
  <c r="I18" i="146"/>
  <c r="H18" i="146"/>
  <c r="J17" i="146"/>
  <c r="I17" i="146"/>
  <c r="H17" i="146"/>
  <c r="J16" i="146"/>
  <c r="I16" i="146"/>
  <c r="H16" i="146"/>
  <c r="J15" i="146"/>
  <c r="I15" i="146"/>
  <c r="H15" i="146"/>
  <c r="J14" i="146"/>
  <c r="I14" i="146"/>
  <c r="H14" i="146"/>
  <c r="J13" i="146"/>
  <c r="I13" i="146"/>
  <c r="H13" i="146"/>
  <c r="J12" i="146"/>
  <c r="I12" i="146"/>
  <c r="H12" i="146"/>
  <c r="J11" i="146"/>
  <c r="I11" i="146"/>
  <c r="H11" i="146"/>
  <c r="J10" i="146"/>
  <c r="I10" i="146"/>
  <c r="H10" i="146"/>
  <c r="J9" i="146"/>
  <c r="I9" i="146"/>
  <c r="H9" i="146"/>
  <c r="J8" i="146"/>
  <c r="I8" i="146"/>
  <c r="H8" i="146"/>
  <c r="J7" i="146"/>
  <c r="I7" i="146"/>
  <c r="H7" i="146"/>
  <c r="J6" i="146"/>
  <c r="I6" i="146"/>
  <c r="H6" i="146"/>
  <c r="J5" i="146"/>
  <c r="I5" i="146"/>
  <c r="H5" i="146"/>
  <c r="J4" i="146"/>
  <c r="I4" i="146"/>
  <c r="H4" i="146"/>
  <c r="J246" i="164"/>
  <c r="I246" i="164"/>
  <c r="H246" i="164"/>
  <c r="J245" i="164"/>
  <c r="I245" i="164"/>
  <c r="H245" i="164"/>
  <c r="J244" i="164"/>
  <c r="I244" i="164"/>
  <c r="H244" i="164"/>
  <c r="J243" i="164"/>
  <c r="I243" i="164"/>
  <c r="H243" i="164"/>
  <c r="J242" i="164"/>
  <c r="I242" i="164"/>
  <c r="H242" i="164"/>
  <c r="J241" i="164"/>
  <c r="I241" i="164"/>
  <c r="H241" i="164"/>
  <c r="J240" i="164"/>
  <c r="I240" i="164"/>
  <c r="H240" i="164"/>
  <c r="J239" i="164"/>
  <c r="I239" i="164"/>
  <c r="H239" i="164"/>
  <c r="J238" i="164"/>
  <c r="I238" i="164"/>
  <c r="H238" i="164"/>
  <c r="J237" i="164"/>
  <c r="I237" i="164"/>
  <c r="H237" i="164"/>
  <c r="J236" i="164"/>
  <c r="I236" i="164"/>
  <c r="H236" i="164"/>
  <c r="J235" i="164"/>
  <c r="I235" i="164"/>
  <c r="H235" i="164"/>
  <c r="J234" i="164"/>
  <c r="I234" i="164"/>
  <c r="H234" i="164"/>
  <c r="J233" i="164"/>
  <c r="I233" i="164"/>
  <c r="H233" i="164"/>
  <c r="J232" i="164"/>
  <c r="I232" i="164"/>
  <c r="H232" i="164"/>
  <c r="J231" i="164"/>
  <c r="I231" i="164"/>
  <c r="H231" i="164"/>
  <c r="J230" i="164"/>
  <c r="I230" i="164"/>
  <c r="H230" i="164"/>
  <c r="J229" i="164"/>
  <c r="I229" i="164"/>
  <c r="H229" i="164"/>
  <c r="J228" i="164"/>
  <c r="I228" i="164"/>
  <c r="H228" i="164"/>
  <c r="J227" i="164"/>
  <c r="I227" i="164"/>
  <c r="H227" i="164"/>
  <c r="J226" i="164"/>
  <c r="I226" i="164"/>
  <c r="H226" i="164"/>
  <c r="J225" i="164"/>
  <c r="I225" i="164"/>
  <c r="H225" i="164"/>
  <c r="J224" i="164"/>
  <c r="I224" i="164"/>
  <c r="H224" i="164"/>
  <c r="J223" i="164"/>
  <c r="I223" i="164"/>
  <c r="H223" i="164"/>
  <c r="J222" i="164"/>
  <c r="I222" i="164"/>
  <c r="H222" i="164"/>
  <c r="J221" i="164"/>
  <c r="I221" i="164"/>
  <c r="H221" i="164"/>
  <c r="J220" i="164"/>
  <c r="I220" i="164"/>
  <c r="H220" i="164"/>
  <c r="J219" i="164"/>
  <c r="I219" i="164"/>
  <c r="H219" i="164"/>
  <c r="J218" i="164"/>
  <c r="I218" i="164"/>
  <c r="H218" i="164"/>
  <c r="J217" i="164"/>
  <c r="I217" i="164"/>
  <c r="H217" i="164"/>
  <c r="J216" i="164"/>
  <c r="I216" i="164"/>
  <c r="H216" i="164"/>
  <c r="J215" i="164"/>
  <c r="I215" i="164"/>
  <c r="H215" i="164"/>
  <c r="J214" i="164"/>
  <c r="I214" i="164"/>
  <c r="H214" i="164"/>
  <c r="J213" i="164"/>
  <c r="I213" i="164"/>
  <c r="H213" i="164"/>
  <c r="J212" i="164"/>
  <c r="I212" i="164"/>
  <c r="H212" i="164"/>
  <c r="J211" i="164"/>
  <c r="I211" i="164"/>
  <c r="H211" i="164"/>
  <c r="J210" i="164"/>
  <c r="I210" i="164"/>
  <c r="H210" i="164"/>
  <c r="J209" i="164"/>
  <c r="I209" i="164"/>
  <c r="H209" i="164"/>
  <c r="J208" i="164"/>
  <c r="I208" i="164"/>
  <c r="H208" i="164"/>
  <c r="J207" i="164"/>
  <c r="I207" i="164"/>
  <c r="H207" i="164"/>
  <c r="J206" i="164"/>
  <c r="I206" i="164"/>
  <c r="H206" i="164"/>
  <c r="J205" i="164"/>
  <c r="I205" i="164"/>
  <c r="H205" i="164"/>
  <c r="J204" i="164"/>
  <c r="I204" i="164"/>
  <c r="H204" i="164"/>
  <c r="J203" i="164"/>
  <c r="I203" i="164"/>
  <c r="H203" i="164"/>
  <c r="J202" i="164"/>
  <c r="I202" i="164"/>
  <c r="H202" i="164"/>
  <c r="J201" i="164"/>
  <c r="I201" i="164"/>
  <c r="H201" i="164"/>
  <c r="J200" i="164"/>
  <c r="I200" i="164"/>
  <c r="H200" i="164"/>
  <c r="J199" i="164"/>
  <c r="I199" i="164"/>
  <c r="H199" i="164"/>
  <c r="J198" i="164"/>
  <c r="I198" i="164"/>
  <c r="H198" i="164"/>
  <c r="J197" i="164"/>
  <c r="I197" i="164"/>
  <c r="H197" i="164"/>
  <c r="J196" i="164"/>
  <c r="I196" i="164"/>
  <c r="H196" i="164"/>
  <c r="J195" i="164"/>
  <c r="I195" i="164"/>
  <c r="H195" i="164"/>
  <c r="J194" i="164"/>
  <c r="I194" i="164"/>
  <c r="H194" i="164"/>
  <c r="J193" i="164"/>
  <c r="I193" i="164"/>
  <c r="H193" i="164"/>
  <c r="J192" i="164"/>
  <c r="I192" i="164"/>
  <c r="H192" i="164"/>
  <c r="J191" i="164"/>
  <c r="I191" i="164"/>
  <c r="H191" i="164"/>
  <c r="J190" i="164"/>
  <c r="I190" i="164"/>
  <c r="H190" i="164"/>
  <c r="J189" i="164"/>
  <c r="I189" i="164"/>
  <c r="H189" i="164"/>
  <c r="J188" i="164"/>
  <c r="I188" i="164"/>
  <c r="H188" i="164"/>
  <c r="J187" i="164"/>
  <c r="I187" i="164"/>
  <c r="H187" i="164"/>
  <c r="J186" i="164"/>
  <c r="I186" i="164"/>
  <c r="H186" i="164"/>
  <c r="J185" i="164"/>
  <c r="I185" i="164"/>
  <c r="H185" i="164"/>
  <c r="J184" i="164"/>
  <c r="I184" i="164"/>
  <c r="H184" i="164"/>
  <c r="J183" i="164"/>
  <c r="I183" i="164"/>
  <c r="H183" i="164"/>
  <c r="J182" i="164"/>
  <c r="I182" i="164"/>
  <c r="H182" i="164"/>
  <c r="J181" i="164"/>
  <c r="I181" i="164"/>
  <c r="H181" i="164"/>
  <c r="J175" i="164"/>
  <c r="I175" i="164"/>
  <c r="H175" i="164"/>
  <c r="J174" i="164"/>
  <c r="I174" i="164"/>
  <c r="H174" i="164"/>
  <c r="J173" i="164"/>
  <c r="I173" i="164"/>
  <c r="H173" i="164"/>
  <c r="J172" i="164"/>
  <c r="I172" i="164"/>
  <c r="H172" i="164"/>
  <c r="J171" i="164"/>
  <c r="I171" i="164"/>
  <c r="H171" i="164"/>
  <c r="J170" i="164"/>
  <c r="I170" i="164"/>
  <c r="H170" i="164"/>
  <c r="J169" i="164"/>
  <c r="I169" i="164"/>
  <c r="H169" i="164"/>
  <c r="J168" i="164"/>
  <c r="I168" i="164"/>
  <c r="H168" i="164"/>
  <c r="J167" i="164"/>
  <c r="I167" i="164"/>
  <c r="H167" i="164"/>
  <c r="J166" i="164"/>
  <c r="I166" i="164"/>
  <c r="H166" i="164"/>
  <c r="J165" i="164"/>
  <c r="I165" i="164"/>
  <c r="H165" i="164"/>
  <c r="J164" i="164"/>
  <c r="I164" i="164"/>
  <c r="H164" i="164"/>
  <c r="J163" i="164"/>
  <c r="I163" i="164"/>
  <c r="H163" i="164"/>
  <c r="J162" i="164"/>
  <c r="I162" i="164"/>
  <c r="H162" i="164"/>
  <c r="J161" i="164"/>
  <c r="I161" i="164"/>
  <c r="H161" i="164"/>
  <c r="J160" i="164"/>
  <c r="I160" i="164"/>
  <c r="H160" i="164"/>
  <c r="J159" i="164"/>
  <c r="I159" i="164"/>
  <c r="H159" i="164"/>
  <c r="J158" i="164"/>
  <c r="I158" i="164"/>
  <c r="H158" i="164"/>
  <c r="J157" i="164"/>
  <c r="I157" i="164"/>
  <c r="H157" i="164"/>
  <c r="J156" i="164"/>
  <c r="I156" i="164"/>
  <c r="H156" i="164"/>
  <c r="J155" i="164"/>
  <c r="I155" i="164"/>
  <c r="H155" i="164"/>
  <c r="J154" i="164"/>
  <c r="I154" i="164"/>
  <c r="H154" i="164"/>
  <c r="J153" i="164"/>
  <c r="I153" i="164"/>
  <c r="H153" i="164"/>
  <c r="J152" i="164"/>
  <c r="I152" i="164"/>
  <c r="H152" i="164"/>
  <c r="J151" i="164"/>
  <c r="I151" i="164"/>
  <c r="H151" i="164"/>
  <c r="J150" i="164"/>
  <c r="I150" i="164"/>
  <c r="H150" i="164"/>
  <c r="J149" i="164"/>
  <c r="I149" i="164"/>
  <c r="H149" i="164"/>
  <c r="J148" i="164"/>
  <c r="I148" i="164"/>
  <c r="H148" i="164"/>
  <c r="J147" i="164"/>
  <c r="I147" i="164"/>
  <c r="H147" i="164"/>
  <c r="J146" i="164"/>
  <c r="I146" i="164"/>
  <c r="H146" i="164"/>
  <c r="J145" i="164"/>
  <c r="I145" i="164"/>
  <c r="H145" i="164"/>
  <c r="J144" i="164"/>
  <c r="I144" i="164"/>
  <c r="H144" i="164"/>
  <c r="J143" i="164"/>
  <c r="I143" i="164"/>
  <c r="H143" i="164"/>
  <c r="J142" i="164"/>
  <c r="I142" i="164"/>
  <c r="H142" i="164"/>
  <c r="J141" i="164"/>
  <c r="I141" i="164"/>
  <c r="H141" i="164"/>
  <c r="J140" i="164"/>
  <c r="I140" i="164"/>
  <c r="H140" i="164"/>
  <c r="J138" i="164"/>
  <c r="I138" i="164"/>
  <c r="H138" i="164"/>
  <c r="J137" i="164"/>
  <c r="I137" i="164"/>
  <c r="H137" i="164"/>
  <c r="J136" i="164"/>
  <c r="I136" i="164"/>
  <c r="H136" i="164"/>
  <c r="J134" i="164"/>
  <c r="I134" i="164"/>
  <c r="H134" i="164"/>
  <c r="J133" i="164"/>
  <c r="I133" i="164"/>
  <c r="H133" i="164"/>
  <c r="J132" i="164"/>
  <c r="I132" i="164"/>
  <c r="H132" i="164"/>
  <c r="J131" i="164"/>
  <c r="I131" i="164"/>
  <c r="H131" i="164"/>
  <c r="J130" i="164"/>
  <c r="I130" i="164"/>
  <c r="H130" i="164"/>
  <c r="J129" i="164"/>
  <c r="I129" i="164"/>
  <c r="H129" i="164"/>
  <c r="J128" i="164"/>
  <c r="I128" i="164"/>
  <c r="H128" i="164"/>
  <c r="J127" i="164"/>
  <c r="I127" i="164"/>
  <c r="H127" i="164"/>
  <c r="J126" i="164"/>
  <c r="I126" i="164"/>
  <c r="H126" i="164"/>
  <c r="J125" i="164"/>
  <c r="I125" i="164"/>
  <c r="H125" i="164"/>
  <c r="J124" i="164"/>
  <c r="I124" i="164"/>
  <c r="H124" i="164"/>
  <c r="J123" i="164"/>
  <c r="I123" i="164"/>
  <c r="H123" i="164"/>
  <c r="J122" i="164"/>
  <c r="I122" i="164"/>
  <c r="H122" i="164"/>
  <c r="J121" i="164"/>
  <c r="I121" i="164"/>
  <c r="H121" i="164"/>
  <c r="J120" i="164"/>
  <c r="I120" i="164"/>
  <c r="H120" i="164"/>
  <c r="J119" i="164"/>
  <c r="I119" i="164"/>
  <c r="H119" i="164"/>
  <c r="J118" i="164"/>
  <c r="I118" i="164"/>
  <c r="H118" i="164"/>
  <c r="J117" i="164"/>
  <c r="I117" i="164"/>
  <c r="H117" i="164"/>
  <c r="J116" i="164"/>
  <c r="I116" i="164"/>
  <c r="H116" i="164"/>
  <c r="J114" i="164"/>
  <c r="I114" i="164"/>
  <c r="H114" i="164"/>
  <c r="J113" i="164"/>
  <c r="I113" i="164"/>
  <c r="H113" i="164"/>
  <c r="J112" i="164"/>
  <c r="I112" i="164"/>
  <c r="H112" i="164"/>
  <c r="J111" i="164"/>
  <c r="I111" i="164"/>
  <c r="H111" i="164"/>
  <c r="J110" i="164"/>
  <c r="I110" i="164"/>
  <c r="H110" i="164"/>
  <c r="J109" i="164"/>
  <c r="I109" i="164"/>
  <c r="H109" i="164"/>
  <c r="J107" i="164"/>
  <c r="I107" i="164"/>
  <c r="H107" i="164"/>
  <c r="J106" i="164"/>
  <c r="I106" i="164"/>
  <c r="H106" i="164"/>
  <c r="J105" i="164"/>
  <c r="I105" i="164"/>
  <c r="H105" i="164"/>
  <c r="J103" i="164"/>
  <c r="I103" i="164"/>
  <c r="H103" i="164"/>
  <c r="J102" i="164"/>
  <c r="I102" i="164"/>
  <c r="H102" i="164"/>
  <c r="J100" i="164"/>
  <c r="I100" i="164"/>
  <c r="H100" i="164"/>
  <c r="J99" i="164"/>
  <c r="I99" i="164"/>
  <c r="H99" i="164"/>
  <c r="J98" i="164"/>
  <c r="I98" i="164"/>
  <c r="H98" i="164"/>
  <c r="J97" i="164"/>
  <c r="I97" i="164"/>
  <c r="H97" i="164"/>
  <c r="J96" i="164"/>
  <c r="I96" i="164"/>
  <c r="H96" i="164"/>
  <c r="J95" i="164"/>
  <c r="I95" i="164"/>
  <c r="H95" i="164"/>
  <c r="J94" i="164"/>
  <c r="I94" i="164"/>
  <c r="H94" i="164"/>
  <c r="J93" i="164"/>
  <c r="I93" i="164"/>
  <c r="H93" i="164"/>
  <c r="J92" i="164"/>
  <c r="I92" i="164"/>
  <c r="H92" i="164"/>
  <c r="J91" i="164"/>
  <c r="I91" i="164"/>
  <c r="H91" i="164"/>
  <c r="J90" i="164"/>
  <c r="I90" i="164"/>
  <c r="H90" i="164"/>
  <c r="J89" i="164"/>
  <c r="I89" i="164"/>
  <c r="H89" i="164"/>
  <c r="J88" i="164"/>
  <c r="I88" i="164"/>
  <c r="H88" i="164"/>
  <c r="J87" i="164"/>
  <c r="I87" i="164"/>
  <c r="H87" i="164"/>
  <c r="J86" i="164"/>
  <c r="I86" i="164"/>
  <c r="H86" i="164"/>
  <c r="J85" i="164"/>
  <c r="I85" i="164"/>
  <c r="H85" i="164"/>
  <c r="J84" i="164"/>
  <c r="I84" i="164"/>
  <c r="H84" i="164"/>
  <c r="J83" i="164"/>
  <c r="I83" i="164"/>
  <c r="H83" i="164"/>
  <c r="J82" i="164"/>
  <c r="I82" i="164"/>
  <c r="H82" i="164"/>
  <c r="J81" i="164"/>
  <c r="I81" i="164"/>
  <c r="H81" i="164"/>
  <c r="J80" i="164"/>
  <c r="I80" i="164"/>
  <c r="H80" i="164"/>
  <c r="J79" i="164"/>
  <c r="I79" i="164"/>
  <c r="H79" i="164"/>
  <c r="J78" i="164"/>
  <c r="I78" i="164"/>
  <c r="H78" i="164"/>
  <c r="J77" i="164"/>
  <c r="I77" i="164"/>
  <c r="H77" i="164"/>
  <c r="J76" i="164"/>
  <c r="I76" i="164"/>
  <c r="H76" i="164"/>
  <c r="J75" i="164"/>
  <c r="I75" i="164"/>
  <c r="H75" i="164"/>
  <c r="J74" i="164"/>
  <c r="I74" i="164"/>
  <c r="H74" i="164"/>
  <c r="J73" i="164"/>
  <c r="I73" i="164"/>
  <c r="H73" i="164"/>
  <c r="J72" i="164"/>
  <c r="I72" i="164"/>
  <c r="H72" i="164"/>
  <c r="J71" i="164"/>
  <c r="I71" i="164"/>
  <c r="H71" i="164"/>
  <c r="J70" i="164"/>
  <c r="I70" i="164"/>
  <c r="H70" i="164"/>
  <c r="J69" i="164"/>
  <c r="I69" i="164"/>
  <c r="H69" i="164"/>
  <c r="J68" i="164"/>
  <c r="I68" i="164"/>
  <c r="H68" i="164"/>
  <c r="J67" i="164"/>
  <c r="I67" i="164"/>
  <c r="H67" i="164"/>
  <c r="J66" i="164"/>
  <c r="I66" i="164"/>
  <c r="H66" i="164"/>
  <c r="J65" i="164"/>
  <c r="I65" i="164"/>
  <c r="H65" i="164"/>
  <c r="J64" i="164"/>
  <c r="I64" i="164"/>
  <c r="H64" i="164"/>
  <c r="J63" i="164"/>
  <c r="I63" i="164"/>
  <c r="H63" i="164"/>
  <c r="J62" i="164"/>
  <c r="I62" i="164"/>
  <c r="H62" i="164"/>
  <c r="J61" i="164"/>
  <c r="I61" i="164"/>
  <c r="H61" i="164"/>
  <c r="J60" i="164"/>
  <c r="I60" i="164"/>
  <c r="H60" i="164"/>
  <c r="J59" i="164"/>
  <c r="I59" i="164"/>
  <c r="H59" i="164"/>
  <c r="J58" i="164"/>
  <c r="I58" i="164"/>
  <c r="H58" i="164"/>
  <c r="J56" i="164"/>
  <c r="I56" i="164"/>
  <c r="H56" i="164"/>
  <c r="J55" i="164"/>
  <c r="I55" i="164"/>
  <c r="H55" i="164"/>
  <c r="J54" i="164"/>
  <c r="I54" i="164"/>
  <c r="H54" i="164"/>
  <c r="J53" i="164"/>
  <c r="I53" i="164"/>
  <c r="H53" i="164"/>
  <c r="J52" i="164"/>
  <c r="I52" i="164"/>
  <c r="H52" i="164"/>
  <c r="J51" i="164"/>
  <c r="I51" i="164"/>
  <c r="H51" i="164"/>
  <c r="J50" i="164"/>
  <c r="I50" i="164"/>
  <c r="H50" i="164"/>
  <c r="J49" i="164"/>
  <c r="I49" i="164"/>
  <c r="H49" i="164"/>
  <c r="J48" i="164"/>
  <c r="I48" i="164"/>
  <c r="H48" i="164"/>
  <c r="J47" i="164"/>
  <c r="I47" i="164"/>
  <c r="H47" i="164"/>
  <c r="J46" i="164"/>
  <c r="I46" i="164"/>
  <c r="H46" i="164"/>
  <c r="J45" i="164"/>
  <c r="I45" i="164"/>
  <c r="H45" i="164"/>
  <c r="J44" i="164"/>
  <c r="I44" i="164"/>
  <c r="H44" i="164"/>
  <c r="J43" i="164"/>
  <c r="I43" i="164"/>
  <c r="H43" i="164"/>
  <c r="J42" i="164"/>
  <c r="I42" i="164"/>
  <c r="H42" i="164"/>
  <c r="J41" i="164"/>
  <c r="I41" i="164"/>
  <c r="H41" i="164"/>
  <c r="J40" i="164"/>
  <c r="I40" i="164"/>
  <c r="H40" i="164"/>
  <c r="J39" i="164"/>
  <c r="I39" i="164"/>
  <c r="H39" i="164"/>
  <c r="J38" i="164"/>
  <c r="I38" i="164"/>
  <c r="H38" i="164"/>
  <c r="J37" i="164"/>
  <c r="I37" i="164"/>
  <c r="H37" i="164"/>
  <c r="J36" i="164"/>
  <c r="I36" i="164"/>
  <c r="H36" i="164"/>
  <c r="J35" i="164"/>
  <c r="I35" i="164"/>
  <c r="H35" i="164"/>
  <c r="J34" i="164"/>
  <c r="I34" i="164"/>
  <c r="H34" i="164"/>
  <c r="J33" i="164"/>
  <c r="I33" i="164"/>
  <c r="H33" i="164"/>
  <c r="J32" i="164"/>
  <c r="I32" i="164"/>
  <c r="H32" i="164"/>
  <c r="J31" i="164"/>
  <c r="I31" i="164"/>
  <c r="H31" i="164"/>
  <c r="J30" i="164"/>
  <c r="I30" i="164"/>
  <c r="H30" i="164"/>
  <c r="J29" i="164"/>
  <c r="I29" i="164"/>
  <c r="H29" i="164"/>
  <c r="J28" i="164"/>
  <c r="I28" i="164"/>
  <c r="H28" i="164"/>
  <c r="J27" i="164"/>
  <c r="I27" i="164"/>
  <c r="H27" i="164"/>
  <c r="J26" i="164"/>
  <c r="I26" i="164"/>
  <c r="H26" i="164"/>
  <c r="J25" i="164"/>
  <c r="I25" i="164"/>
  <c r="H25" i="164"/>
  <c r="J24" i="164"/>
  <c r="I24" i="164"/>
  <c r="H24" i="164"/>
  <c r="J23" i="164"/>
  <c r="I23" i="164"/>
  <c r="H23" i="164"/>
  <c r="J22" i="164"/>
  <c r="I22" i="164"/>
  <c r="H22" i="164"/>
  <c r="J20" i="164"/>
  <c r="I20" i="164"/>
  <c r="H20" i="164"/>
  <c r="J18" i="164"/>
  <c r="I18" i="164"/>
  <c r="H18" i="164"/>
  <c r="J17" i="164"/>
  <c r="I17" i="164"/>
  <c r="H17" i="164"/>
  <c r="J16" i="164"/>
  <c r="I16" i="164"/>
  <c r="H16" i="164"/>
  <c r="J15" i="164"/>
  <c r="I15" i="164"/>
  <c r="H15" i="164"/>
  <c r="J14" i="164"/>
  <c r="I14" i="164"/>
  <c r="H14" i="164"/>
  <c r="J13" i="164"/>
  <c r="I13" i="164"/>
  <c r="H13" i="164"/>
  <c r="J12" i="164"/>
  <c r="I12" i="164"/>
  <c r="H12" i="164"/>
  <c r="J11" i="164"/>
  <c r="I11" i="164"/>
  <c r="H11" i="164"/>
  <c r="J10" i="164"/>
  <c r="I10" i="164"/>
  <c r="H10" i="164"/>
  <c r="J9" i="164"/>
  <c r="I9" i="164"/>
  <c r="H9" i="164"/>
  <c r="J8" i="164"/>
  <c r="I8" i="164"/>
  <c r="H8" i="164"/>
  <c r="J7" i="164"/>
  <c r="I7" i="164"/>
  <c r="H7" i="164"/>
  <c r="J6" i="164"/>
  <c r="I6" i="164"/>
  <c r="H6" i="164"/>
  <c r="J5" i="164"/>
  <c r="I5" i="164"/>
  <c r="H5" i="164"/>
  <c r="J4" i="164"/>
  <c r="I4" i="164"/>
  <c r="H4" i="164"/>
  <c r="J246" i="163"/>
  <c r="I246" i="163"/>
  <c r="H246" i="163"/>
  <c r="J245" i="163"/>
  <c r="I245" i="163"/>
  <c r="H245" i="163"/>
  <c r="J244" i="163"/>
  <c r="I244" i="163"/>
  <c r="H244" i="163"/>
  <c r="J243" i="163"/>
  <c r="I243" i="163"/>
  <c r="H243" i="163"/>
  <c r="J242" i="163"/>
  <c r="I242" i="163"/>
  <c r="H242" i="163"/>
  <c r="J241" i="163"/>
  <c r="I241" i="163"/>
  <c r="H241" i="163"/>
  <c r="J240" i="163"/>
  <c r="I240" i="163"/>
  <c r="H240" i="163"/>
  <c r="J239" i="163"/>
  <c r="I239" i="163"/>
  <c r="H239" i="163"/>
  <c r="J238" i="163"/>
  <c r="I238" i="163"/>
  <c r="H238" i="163"/>
  <c r="J237" i="163"/>
  <c r="I237" i="163"/>
  <c r="H237" i="163"/>
  <c r="J236" i="163"/>
  <c r="I236" i="163"/>
  <c r="H236" i="163"/>
  <c r="J235" i="163"/>
  <c r="I235" i="163"/>
  <c r="H235" i="163"/>
  <c r="J234" i="163"/>
  <c r="I234" i="163"/>
  <c r="H234" i="163"/>
  <c r="J233" i="163"/>
  <c r="I233" i="163"/>
  <c r="H233" i="163"/>
  <c r="J232" i="163"/>
  <c r="I232" i="163"/>
  <c r="H232" i="163"/>
  <c r="J231" i="163"/>
  <c r="I231" i="163"/>
  <c r="H231" i="163"/>
  <c r="J230" i="163"/>
  <c r="I230" i="163"/>
  <c r="H230" i="163"/>
  <c r="J229" i="163"/>
  <c r="I229" i="163"/>
  <c r="H229" i="163"/>
  <c r="J228" i="163"/>
  <c r="I228" i="163"/>
  <c r="H228" i="163"/>
  <c r="J227" i="163"/>
  <c r="I227" i="163"/>
  <c r="H227" i="163"/>
  <c r="J226" i="163"/>
  <c r="I226" i="163"/>
  <c r="H226" i="163"/>
  <c r="J225" i="163"/>
  <c r="I225" i="163"/>
  <c r="H225" i="163"/>
  <c r="J224" i="163"/>
  <c r="I224" i="163"/>
  <c r="H224" i="163"/>
  <c r="J223" i="163"/>
  <c r="I223" i="163"/>
  <c r="H223" i="163"/>
  <c r="J222" i="163"/>
  <c r="I222" i="163"/>
  <c r="H222" i="163"/>
  <c r="J221" i="163"/>
  <c r="I221" i="163"/>
  <c r="H221" i="163"/>
  <c r="J220" i="163"/>
  <c r="I220" i="163"/>
  <c r="H220" i="163"/>
  <c r="J219" i="163"/>
  <c r="I219" i="163"/>
  <c r="H219" i="163"/>
  <c r="J218" i="163"/>
  <c r="I218" i="163"/>
  <c r="H218" i="163"/>
  <c r="J217" i="163"/>
  <c r="I217" i="163"/>
  <c r="H217" i="163"/>
  <c r="J216" i="163"/>
  <c r="I216" i="163"/>
  <c r="H216" i="163"/>
  <c r="J215" i="163"/>
  <c r="I215" i="163"/>
  <c r="H215" i="163"/>
  <c r="J214" i="163"/>
  <c r="I214" i="163"/>
  <c r="H214" i="163"/>
  <c r="J213" i="163"/>
  <c r="I213" i="163"/>
  <c r="H213" i="163"/>
  <c r="J212" i="163"/>
  <c r="I212" i="163"/>
  <c r="H212" i="163"/>
  <c r="J211" i="163"/>
  <c r="I211" i="163"/>
  <c r="H211" i="163"/>
  <c r="J210" i="163"/>
  <c r="I210" i="163"/>
  <c r="H210" i="163"/>
  <c r="J209" i="163"/>
  <c r="I209" i="163"/>
  <c r="H209" i="163"/>
  <c r="J208" i="163"/>
  <c r="I208" i="163"/>
  <c r="H208" i="163"/>
  <c r="J207" i="163"/>
  <c r="I207" i="163"/>
  <c r="H207" i="163"/>
  <c r="J206" i="163"/>
  <c r="I206" i="163"/>
  <c r="H206" i="163"/>
  <c r="J205" i="163"/>
  <c r="I205" i="163"/>
  <c r="H205" i="163"/>
  <c r="J204" i="163"/>
  <c r="I204" i="163"/>
  <c r="H204" i="163"/>
  <c r="J203" i="163"/>
  <c r="I203" i="163"/>
  <c r="H203" i="163"/>
  <c r="J202" i="163"/>
  <c r="I202" i="163"/>
  <c r="H202" i="163"/>
  <c r="J201" i="163"/>
  <c r="I201" i="163"/>
  <c r="H201" i="163"/>
  <c r="J200" i="163"/>
  <c r="I200" i="163"/>
  <c r="H200" i="163"/>
  <c r="J199" i="163"/>
  <c r="I199" i="163"/>
  <c r="H199" i="163"/>
  <c r="J198" i="163"/>
  <c r="I198" i="163"/>
  <c r="H198" i="163"/>
  <c r="J197" i="163"/>
  <c r="I197" i="163"/>
  <c r="H197" i="163"/>
  <c r="J196" i="163"/>
  <c r="I196" i="163"/>
  <c r="H196" i="163"/>
  <c r="J195" i="163"/>
  <c r="I195" i="163"/>
  <c r="H195" i="163"/>
  <c r="J194" i="163"/>
  <c r="I194" i="163"/>
  <c r="H194" i="163"/>
  <c r="J193" i="163"/>
  <c r="I193" i="163"/>
  <c r="H193" i="163"/>
  <c r="J192" i="163"/>
  <c r="I192" i="163"/>
  <c r="H192" i="163"/>
  <c r="J191" i="163"/>
  <c r="I191" i="163"/>
  <c r="H191" i="163"/>
  <c r="J190" i="163"/>
  <c r="I190" i="163"/>
  <c r="H190" i="163"/>
  <c r="J189" i="163"/>
  <c r="I189" i="163"/>
  <c r="H189" i="163"/>
  <c r="J188" i="163"/>
  <c r="I188" i="163"/>
  <c r="H188" i="163"/>
  <c r="J187" i="163"/>
  <c r="I187" i="163"/>
  <c r="H187" i="163"/>
  <c r="J186" i="163"/>
  <c r="I186" i="163"/>
  <c r="H186" i="163"/>
  <c r="J185" i="163"/>
  <c r="I185" i="163"/>
  <c r="H185" i="163"/>
  <c r="J184" i="163"/>
  <c r="I184" i="163"/>
  <c r="H184" i="163"/>
  <c r="J183" i="163"/>
  <c r="I183" i="163"/>
  <c r="H183" i="163"/>
  <c r="J182" i="163"/>
  <c r="I182" i="163"/>
  <c r="H182" i="163"/>
  <c r="J181" i="163"/>
  <c r="I181" i="163"/>
  <c r="H181" i="163"/>
  <c r="J175" i="163"/>
  <c r="I175" i="163"/>
  <c r="H175" i="163"/>
  <c r="J174" i="163"/>
  <c r="I174" i="163"/>
  <c r="H174" i="163"/>
  <c r="J173" i="163"/>
  <c r="I173" i="163"/>
  <c r="H173" i="163"/>
  <c r="J172" i="163"/>
  <c r="I172" i="163"/>
  <c r="H172" i="163"/>
  <c r="J171" i="163"/>
  <c r="I171" i="163"/>
  <c r="H171" i="163"/>
  <c r="J170" i="163"/>
  <c r="I170" i="163"/>
  <c r="H170" i="163"/>
  <c r="J169" i="163"/>
  <c r="I169" i="163"/>
  <c r="H169" i="163"/>
  <c r="J168" i="163"/>
  <c r="I168" i="163"/>
  <c r="H168" i="163"/>
  <c r="J167" i="163"/>
  <c r="I167" i="163"/>
  <c r="H167" i="163"/>
  <c r="J166" i="163"/>
  <c r="I166" i="163"/>
  <c r="H166" i="163"/>
  <c r="J165" i="163"/>
  <c r="I165" i="163"/>
  <c r="H165" i="163"/>
  <c r="J164" i="163"/>
  <c r="I164" i="163"/>
  <c r="H164" i="163"/>
  <c r="J163" i="163"/>
  <c r="I163" i="163"/>
  <c r="H163" i="163"/>
  <c r="J162" i="163"/>
  <c r="I162" i="163"/>
  <c r="H162" i="163"/>
  <c r="J161" i="163"/>
  <c r="I161" i="163"/>
  <c r="H161" i="163"/>
  <c r="J160" i="163"/>
  <c r="I160" i="163"/>
  <c r="H160" i="163"/>
  <c r="J159" i="163"/>
  <c r="I159" i="163"/>
  <c r="H159" i="163"/>
  <c r="J158" i="163"/>
  <c r="I158" i="163"/>
  <c r="H158" i="163"/>
  <c r="J157" i="163"/>
  <c r="I157" i="163"/>
  <c r="H157" i="163"/>
  <c r="J156" i="163"/>
  <c r="I156" i="163"/>
  <c r="H156" i="163"/>
  <c r="J155" i="163"/>
  <c r="I155" i="163"/>
  <c r="H155" i="163"/>
  <c r="J154" i="163"/>
  <c r="I154" i="163"/>
  <c r="H154" i="163"/>
  <c r="J153" i="163"/>
  <c r="I153" i="163"/>
  <c r="H153" i="163"/>
  <c r="J152" i="163"/>
  <c r="I152" i="163"/>
  <c r="H152" i="163"/>
  <c r="J151" i="163"/>
  <c r="I151" i="163"/>
  <c r="H151" i="163"/>
  <c r="J150" i="163"/>
  <c r="I150" i="163"/>
  <c r="H150" i="163"/>
  <c r="J149" i="163"/>
  <c r="I149" i="163"/>
  <c r="H149" i="163"/>
  <c r="J148" i="163"/>
  <c r="I148" i="163"/>
  <c r="H148" i="163"/>
  <c r="J147" i="163"/>
  <c r="I147" i="163"/>
  <c r="H147" i="163"/>
  <c r="J146" i="163"/>
  <c r="I146" i="163"/>
  <c r="H146" i="163"/>
  <c r="J145" i="163"/>
  <c r="I145" i="163"/>
  <c r="H145" i="163"/>
  <c r="J144" i="163"/>
  <c r="I144" i="163"/>
  <c r="H144" i="163"/>
  <c r="J143" i="163"/>
  <c r="I143" i="163"/>
  <c r="H143" i="163"/>
  <c r="J142" i="163"/>
  <c r="I142" i="163"/>
  <c r="H142" i="163"/>
  <c r="J141" i="163"/>
  <c r="I141" i="163"/>
  <c r="H141" i="163"/>
  <c r="J140" i="163"/>
  <c r="I140" i="163"/>
  <c r="H140" i="163"/>
  <c r="J138" i="163"/>
  <c r="I138" i="163"/>
  <c r="H138" i="163"/>
  <c r="J137" i="163"/>
  <c r="I137" i="163"/>
  <c r="H137" i="163"/>
  <c r="J136" i="163"/>
  <c r="I136" i="163"/>
  <c r="H136" i="163"/>
  <c r="J134" i="163"/>
  <c r="I134" i="163"/>
  <c r="H134" i="163"/>
  <c r="J133" i="163"/>
  <c r="I133" i="163"/>
  <c r="H133" i="163"/>
  <c r="J132" i="163"/>
  <c r="I132" i="163"/>
  <c r="H132" i="163"/>
  <c r="J131" i="163"/>
  <c r="I131" i="163"/>
  <c r="H131" i="163"/>
  <c r="J130" i="163"/>
  <c r="I130" i="163"/>
  <c r="H130" i="163"/>
  <c r="J129" i="163"/>
  <c r="I129" i="163"/>
  <c r="H129" i="163"/>
  <c r="J128" i="163"/>
  <c r="I128" i="163"/>
  <c r="H128" i="163"/>
  <c r="J127" i="163"/>
  <c r="I127" i="163"/>
  <c r="H127" i="163"/>
  <c r="J126" i="163"/>
  <c r="I126" i="163"/>
  <c r="H126" i="163"/>
  <c r="J125" i="163"/>
  <c r="I125" i="163"/>
  <c r="H125" i="163"/>
  <c r="J124" i="163"/>
  <c r="I124" i="163"/>
  <c r="H124" i="163"/>
  <c r="J123" i="163"/>
  <c r="I123" i="163"/>
  <c r="H123" i="163"/>
  <c r="J122" i="163"/>
  <c r="I122" i="163"/>
  <c r="H122" i="163"/>
  <c r="J121" i="163"/>
  <c r="I121" i="163"/>
  <c r="H121" i="163"/>
  <c r="J120" i="163"/>
  <c r="I120" i="163"/>
  <c r="H120" i="163"/>
  <c r="J119" i="163"/>
  <c r="I119" i="163"/>
  <c r="H119" i="163"/>
  <c r="J118" i="163"/>
  <c r="I118" i="163"/>
  <c r="H118" i="163"/>
  <c r="J117" i="163"/>
  <c r="I117" i="163"/>
  <c r="H117" i="163"/>
  <c r="J116" i="163"/>
  <c r="I116" i="163"/>
  <c r="H116" i="163"/>
  <c r="J114" i="163"/>
  <c r="I114" i="163"/>
  <c r="H114" i="163"/>
  <c r="J113" i="163"/>
  <c r="I113" i="163"/>
  <c r="H113" i="163"/>
  <c r="J112" i="163"/>
  <c r="I112" i="163"/>
  <c r="H112" i="163"/>
  <c r="J111" i="163"/>
  <c r="I111" i="163"/>
  <c r="H111" i="163"/>
  <c r="J110" i="163"/>
  <c r="I110" i="163"/>
  <c r="H110" i="163"/>
  <c r="J109" i="163"/>
  <c r="I109" i="163"/>
  <c r="H109" i="163"/>
  <c r="J107" i="163"/>
  <c r="I107" i="163"/>
  <c r="H107" i="163"/>
  <c r="J106" i="163"/>
  <c r="I106" i="163"/>
  <c r="H106" i="163"/>
  <c r="J105" i="163"/>
  <c r="I105" i="163"/>
  <c r="H105" i="163"/>
  <c r="J103" i="163"/>
  <c r="I103" i="163"/>
  <c r="H103" i="163"/>
  <c r="J102" i="163"/>
  <c r="I102" i="163"/>
  <c r="H102" i="163"/>
  <c r="J100" i="163"/>
  <c r="I100" i="163"/>
  <c r="H100" i="163"/>
  <c r="J99" i="163"/>
  <c r="I99" i="163"/>
  <c r="H99" i="163"/>
  <c r="J98" i="163"/>
  <c r="I98" i="163"/>
  <c r="H98" i="163"/>
  <c r="J97" i="163"/>
  <c r="I97" i="163"/>
  <c r="H97" i="163"/>
  <c r="J96" i="163"/>
  <c r="I96" i="163"/>
  <c r="H96" i="163"/>
  <c r="J95" i="163"/>
  <c r="I95" i="163"/>
  <c r="H95" i="163"/>
  <c r="J94" i="163"/>
  <c r="I94" i="163"/>
  <c r="H94" i="163"/>
  <c r="J93" i="163"/>
  <c r="I93" i="163"/>
  <c r="H93" i="163"/>
  <c r="J92" i="163"/>
  <c r="I92" i="163"/>
  <c r="H92" i="163"/>
  <c r="J91" i="163"/>
  <c r="I91" i="163"/>
  <c r="H91" i="163"/>
  <c r="J90" i="163"/>
  <c r="I90" i="163"/>
  <c r="H90" i="163"/>
  <c r="J89" i="163"/>
  <c r="I89" i="163"/>
  <c r="H89" i="163"/>
  <c r="J88" i="163"/>
  <c r="I88" i="163"/>
  <c r="H88" i="163"/>
  <c r="J87" i="163"/>
  <c r="I87" i="163"/>
  <c r="H87" i="163"/>
  <c r="J86" i="163"/>
  <c r="I86" i="163"/>
  <c r="H86" i="163"/>
  <c r="J85" i="163"/>
  <c r="I85" i="163"/>
  <c r="H85" i="163"/>
  <c r="J84" i="163"/>
  <c r="I84" i="163"/>
  <c r="H84" i="163"/>
  <c r="J83" i="163"/>
  <c r="I83" i="163"/>
  <c r="H83" i="163"/>
  <c r="J82" i="163"/>
  <c r="I82" i="163"/>
  <c r="H82" i="163"/>
  <c r="J81" i="163"/>
  <c r="I81" i="163"/>
  <c r="H81" i="163"/>
  <c r="J80" i="163"/>
  <c r="I80" i="163"/>
  <c r="H80" i="163"/>
  <c r="J79" i="163"/>
  <c r="I79" i="163"/>
  <c r="H79" i="163"/>
  <c r="J78" i="163"/>
  <c r="I78" i="163"/>
  <c r="H78" i="163"/>
  <c r="J77" i="163"/>
  <c r="I77" i="163"/>
  <c r="H77" i="163"/>
  <c r="J76" i="163"/>
  <c r="I76" i="163"/>
  <c r="H76" i="163"/>
  <c r="J75" i="163"/>
  <c r="I75" i="163"/>
  <c r="H75" i="163"/>
  <c r="J74" i="163"/>
  <c r="I74" i="163"/>
  <c r="H74" i="163"/>
  <c r="J73" i="163"/>
  <c r="I73" i="163"/>
  <c r="H73" i="163"/>
  <c r="J72" i="163"/>
  <c r="I72" i="163"/>
  <c r="H72" i="163"/>
  <c r="J71" i="163"/>
  <c r="I71" i="163"/>
  <c r="H71" i="163"/>
  <c r="J70" i="163"/>
  <c r="I70" i="163"/>
  <c r="H70" i="163"/>
  <c r="J69" i="163"/>
  <c r="I69" i="163"/>
  <c r="H69" i="163"/>
  <c r="J68" i="163"/>
  <c r="I68" i="163"/>
  <c r="H68" i="163"/>
  <c r="J67" i="163"/>
  <c r="I67" i="163"/>
  <c r="H67" i="163"/>
  <c r="J66" i="163"/>
  <c r="I66" i="163"/>
  <c r="H66" i="163"/>
  <c r="J65" i="163"/>
  <c r="I65" i="163"/>
  <c r="H65" i="163"/>
  <c r="J64" i="163"/>
  <c r="I64" i="163"/>
  <c r="H64" i="163"/>
  <c r="J63" i="163"/>
  <c r="I63" i="163"/>
  <c r="H63" i="163"/>
  <c r="J62" i="163"/>
  <c r="I62" i="163"/>
  <c r="H62" i="163"/>
  <c r="J61" i="163"/>
  <c r="I61" i="163"/>
  <c r="H61" i="163"/>
  <c r="J60" i="163"/>
  <c r="I60" i="163"/>
  <c r="H60" i="163"/>
  <c r="J59" i="163"/>
  <c r="I59" i="163"/>
  <c r="H59" i="163"/>
  <c r="J58" i="163"/>
  <c r="I58" i="163"/>
  <c r="H58" i="163"/>
  <c r="J56" i="163"/>
  <c r="I56" i="163"/>
  <c r="H56" i="163"/>
  <c r="J55" i="163"/>
  <c r="I55" i="163"/>
  <c r="H55" i="163"/>
  <c r="J54" i="163"/>
  <c r="I54" i="163"/>
  <c r="H54" i="163"/>
  <c r="J53" i="163"/>
  <c r="I53" i="163"/>
  <c r="H53" i="163"/>
  <c r="J52" i="163"/>
  <c r="I52" i="163"/>
  <c r="H52" i="163"/>
  <c r="J51" i="163"/>
  <c r="I51" i="163"/>
  <c r="H51" i="163"/>
  <c r="J50" i="163"/>
  <c r="I50" i="163"/>
  <c r="H50" i="163"/>
  <c r="J49" i="163"/>
  <c r="I49" i="163"/>
  <c r="H49" i="163"/>
  <c r="J48" i="163"/>
  <c r="I48" i="163"/>
  <c r="H48" i="163"/>
  <c r="J47" i="163"/>
  <c r="I47" i="163"/>
  <c r="H47" i="163"/>
  <c r="J46" i="163"/>
  <c r="I46" i="163"/>
  <c r="H46" i="163"/>
  <c r="J45" i="163"/>
  <c r="I45" i="163"/>
  <c r="H45" i="163"/>
  <c r="J44" i="163"/>
  <c r="I44" i="163"/>
  <c r="H44" i="163"/>
  <c r="J43" i="163"/>
  <c r="I43" i="163"/>
  <c r="H43" i="163"/>
  <c r="J42" i="163"/>
  <c r="I42" i="163"/>
  <c r="H42" i="163"/>
  <c r="J41" i="163"/>
  <c r="I41" i="163"/>
  <c r="H41" i="163"/>
  <c r="J40" i="163"/>
  <c r="I40" i="163"/>
  <c r="H40" i="163"/>
  <c r="J39" i="163"/>
  <c r="I39" i="163"/>
  <c r="H39" i="163"/>
  <c r="J38" i="163"/>
  <c r="I38" i="163"/>
  <c r="H38" i="163"/>
  <c r="J37" i="163"/>
  <c r="I37" i="163"/>
  <c r="H37" i="163"/>
  <c r="J36" i="163"/>
  <c r="I36" i="163"/>
  <c r="H36" i="163"/>
  <c r="J35" i="163"/>
  <c r="I35" i="163"/>
  <c r="H35" i="163"/>
  <c r="J34" i="163"/>
  <c r="I34" i="163"/>
  <c r="H34" i="163"/>
  <c r="J33" i="163"/>
  <c r="I33" i="163"/>
  <c r="H33" i="163"/>
  <c r="J32" i="163"/>
  <c r="I32" i="163"/>
  <c r="H32" i="163"/>
  <c r="J31" i="163"/>
  <c r="I31" i="163"/>
  <c r="H31" i="163"/>
  <c r="J30" i="163"/>
  <c r="I30" i="163"/>
  <c r="H30" i="163"/>
  <c r="J29" i="163"/>
  <c r="I29" i="163"/>
  <c r="H29" i="163"/>
  <c r="J28" i="163"/>
  <c r="I28" i="163"/>
  <c r="H28" i="163"/>
  <c r="J27" i="163"/>
  <c r="I27" i="163"/>
  <c r="H27" i="163"/>
  <c r="J26" i="163"/>
  <c r="I26" i="163"/>
  <c r="H26" i="163"/>
  <c r="J25" i="163"/>
  <c r="I25" i="163"/>
  <c r="H25" i="163"/>
  <c r="J24" i="163"/>
  <c r="I24" i="163"/>
  <c r="H24" i="163"/>
  <c r="J23" i="163"/>
  <c r="I23" i="163"/>
  <c r="H23" i="163"/>
  <c r="J22" i="163"/>
  <c r="I22" i="163"/>
  <c r="H22" i="163"/>
  <c r="J20" i="163"/>
  <c r="I20" i="163"/>
  <c r="H20" i="163"/>
  <c r="J18" i="163"/>
  <c r="I18" i="163"/>
  <c r="H18" i="163"/>
  <c r="J17" i="163"/>
  <c r="I17" i="163"/>
  <c r="H17" i="163"/>
  <c r="J16" i="163"/>
  <c r="I16" i="163"/>
  <c r="H16" i="163"/>
  <c r="J15" i="163"/>
  <c r="I15" i="163"/>
  <c r="H15" i="163"/>
  <c r="J14" i="163"/>
  <c r="I14" i="163"/>
  <c r="H14" i="163"/>
  <c r="J13" i="163"/>
  <c r="I13" i="163"/>
  <c r="H13" i="163"/>
  <c r="J12" i="163"/>
  <c r="I12" i="163"/>
  <c r="H12" i="163"/>
  <c r="J11" i="163"/>
  <c r="I11" i="163"/>
  <c r="H11" i="163"/>
  <c r="J10" i="163"/>
  <c r="I10" i="163"/>
  <c r="H10" i="163"/>
  <c r="J9" i="163"/>
  <c r="I9" i="163"/>
  <c r="H9" i="163"/>
  <c r="J8" i="163"/>
  <c r="I8" i="163"/>
  <c r="H8" i="163"/>
  <c r="J7" i="163"/>
  <c r="I7" i="163"/>
  <c r="H7" i="163"/>
  <c r="J6" i="163"/>
  <c r="I6" i="163"/>
  <c r="H6" i="163"/>
  <c r="J5" i="163"/>
  <c r="I5" i="163"/>
  <c r="H5" i="163"/>
  <c r="J4" i="163"/>
  <c r="I4" i="163"/>
  <c r="H4" i="163"/>
  <c r="J246" i="162"/>
  <c r="I246" i="162"/>
  <c r="H246" i="162"/>
  <c r="J245" i="162"/>
  <c r="I245" i="162"/>
  <c r="H245" i="162"/>
  <c r="J244" i="162"/>
  <c r="I244" i="162"/>
  <c r="H244" i="162"/>
  <c r="J243" i="162"/>
  <c r="I243" i="162"/>
  <c r="H243" i="162"/>
  <c r="J242" i="162"/>
  <c r="I242" i="162"/>
  <c r="H242" i="162"/>
  <c r="J241" i="162"/>
  <c r="I241" i="162"/>
  <c r="H241" i="162"/>
  <c r="J240" i="162"/>
  <c r="I240" i="162"/>
  <c r="H240" i="162"/>
  <c r="J239" i="162"/>
  <c r="I239" i="162"/>
  <c r="H239" i="162"/>
  <c r="J238" i="162"/>
  <c r="I238" i="162"/>
  <c r="H238" i="162"/>
  <c r="J237" i="162"/>
  <c r="I237" i="162"/>
  <c r="H237" i="162"/>
  <c r="J236" i="162"/>
  <c r="I236" i="162"/>
  <c r="H236" i="162"/>
  <c r="J235" i="162"/>
  <c r="I235" i="162"/>
  <c r="H235" i="162"/>
  <c r="J234" i="162"/>
  <c r="I234" i="162"/>
  <c r="H234" i="162"/>
  <c r="J233" i="162"/>
  <c r="I233" i="162"/>
  <c r="H233" i="162"/>
  <c r="J232" i="162"/>
  <c r="I232" i="162"/>
  <c r="H232" i="162"/>
  <c r="J231" i="162"/>
  <c r="I231" i="162"/>
  <c r="H231" i="162"/>
  <c r="J230" i="162"/>
  <c r="I230" i="162"/>
  <c r="H230" i="162"/>
  <c r="J229" i="162"/>
  <c r="I229" i="162"/>
  <c r="H229" i="162"/>
  <c r="J228" i="162"/>
  <c r="I228" i="162"/>
  <c r="H228" i="162"/>
  <c r="J227" i="162"/>
  <c r="I227" i="162"/>
  <c r="H227" i="162"/>
  <c r="J226" i="162"/>
  <c r="I226" i="162"/>
  <c r="H226" i="162"/>
  <c r="J225" i="162"/>
  <c r="I225" i="162"/>
  <c r="H225" i="162"/>
  <c r="J224" i="162"/>
  <c r="I224" i="162"/>
  <c r="H224" i="162"/>
  <c r="J223" i="162"/>
  <c r="I223" i="162"/>
  <c r="H223" i="162"/>
  <c r="J222" i="162"/>
  <c r="I222" i="162"/>
  <c r="H222" i="162"/>
  <c r="J221" i="162"/>
  <c r="I221" i="162"/>
  <c r="H221" i="162"/>
  <c r="J220" i="162"/>
  <c r="I220" i="162"/>
  <c r="H220" i="162"/>
  <c r="J219" i="162"/>
  <c r="I219" i="162"/>
  <c r="H219" i="162"/>
  <c r="J218" i="162"/>
  <c r="I218" i="162"/>
  <c r="H218" i="162"/>
  <c r="J217" i="162"/>
  <c r="I217" i="162"/>
  <c r="H217" i="162"/>
  <c r="J216" i="162"/>
  <c r="I216" i="162"/>
  <c r="H216" i="162"/>
  <c r="J215" i="162"/>
  <c r="I215" i="162"/>
  <c r="H215" i="162"/>
  <c r="J214" i="162"/>
  <c r="I214" i="162"/>
  <c r="H214" i="162"/>
  <c r="J213" i="162"/>
  <c r="I213" i="162"/>
  <c r="H213" i="162"/>
  <c r="J212" i="162"/>
  <c r="I212" i="162"/>
  <c r="H212" i="162"/>
  <c r="J211" i="162"/>
  <c r="I211" i="162"/>
  <c r="H211" i="162"/>
  <c r="J210" i="162"/>
  <c r="I210" i="162"/>
  <c r="H210" i="162"/>
  <c r="J209" i="162"/>
  <c r="I209" i="162"/>
  <c r="H209" i="162"/>
  <c r="J208" i="162"/>
  <c r="I208" i="162"/>
  <c r="H208" i="162"/>
  <c r="J207" i="162"/>
  <c r="I207" i="162"/>
  <c r="H207" i="162"/>
  <c r="J206" i="162"/>
  <c r="I206" i="162"/>
  <c r="H206" i="162"/>
  <c r="J205" i="162"/>
  <c r="I205" i="162"/>
  <c r="H205" i="162"/>
  <c r="J204" i="162"/>
  <c r="I204" i="162"/>
  <c r="H204" i="162"/>
  <c r="J203" i="162"/>
  <c r="I203" i="162"/>
  <c r="H203" i="162"/>
  <c r="J202" i="162"/>
  <c r="I202" i="162"/>
  <c r="H202" i="162"/>
  <c r="J201" i="162"/>
  <c r="I201" i="162"/>
  <c r="H201" i="162"/>
  <c r="J200" i="162"/>
  <c r="I200" i="162"/>
  <c r="H200" i="162"/>
  <c r="J199" i="162"/>
  <c r="I199" i="162"/>
  <c r="H199" i="162"/>
  <c r="J198" i="162"/>
  <c r="I198" i="162"/>
  <c r="H198" i="162"/>
  <c r="J197" i="162"/>
  <c r="I197" i="162"/>
  <c r="H197" i="162"/>
  <c r="J196" i="162"/>
  <c r="I196" i="162"/>
  <c r="H196" i="162"/>
  <c r="J195" i="162"/>
  <c r="I195" i="162"/>
  <c r="H195" i="162"/>
  <c r="J194" i="162"/>
  <c r="I194" i="162"/>
  <c r="H194" i="162"/>
  <c r="J193" i="162"/>
  <c r="I193" i="162"/>
  <c r="H193" i="162"/>
  <c r="J192" i="162"/>
  <c r="I192" i="162"/>
  <c r="H192" i="162"/>
  <c r="J191" i="162"/>
  <c r="I191" i="162"/>
  <c r="H191" i="162"/>
  <c r="J190" i="162"/>
  <c r="I190" i="162"/>
  <c r="H190" i="162"/>
  <c r="J189" i="162"/>
  <c r="I189" i="162"/>
  <c r="H189" i="162"/>
  <c r="J188" i="162"/>
  <c r="I188" i="162"/>
  <c r="H188" i="162"/>
  <c r="J187" i="162"/>
  <c r="I187" i="162"/>
  <c r="H187" i="162"/>
  <c r="J186" i="162"/>
  <c r="I186" i="162"/>
  <c r="H186" i="162"/>
  <c r="J185" i="162"/>
  <c r="I185" i="162"/>
  <c r="H185" i="162"/>
  <c r="J184" i="162"/>
  <c r="I184" i="162"/>
  <c r="H184" i="162"/>
  <c r="J183" i="162"/>
  <c r="I183" i="162"/>
  <c r="H183" i="162"/>
  <c r="J182" i="162"/>
  <c r="I182" i="162"/>
  <c r="H182" i="162"/>
  <c r="J181" i="162"/>
  <c r="I181" i="162"/>
  <c r="H181" i="162"/>
  <c r="J175" i="162"/>
  <c r="I175" i="162"/>
  <c r="H175" i="162"/>
  <c r="J174" i="162"/>
  <c r="I174" i="162"/>
  <c r="H174" i="162"/>
  <c r="J173" i="162"/>
  <c r="I173" i="162"/>
  <c r="H173" i="162"/>
  <c r="J172" i="162"/>
  <c r="I172" i="162"/>
  <c r="H172" i="162"/>
  <c r="J171" i="162"/>
  <c r="I171" i="162"/>
  <c r="H171" i="162"/>
  <c r="J170" i="162"/>
  <c r="I170" i="162"/>
  <c r="H170" i="162"/>
  <c r="J169" i="162"/>
  <c r="I169" i="162"/>
  <c r="H169" i="162"/>
  <c r="J168" i="162"/>
  <c r="I168" i="162"/>
  <c r="H168" i="162"/>
  <c r="J167" i="162"/>
  <c r="I167" i="162"/>
  <c r="H167" i="162"/>
  <c r="J166" i="162"/>
  <c r="I166" i="162"/>
  <c r="H166" i="162"/>
  <c r="J165" i="162"/>
  <c r="I165" i="162"/>
  <c r="H165" i="162"/>
  <c r="J164" i="162"/>
  <c r="I164" i="162"/>
  <c r="H164" i="162"/>
  <c r="J163" i="162"/>
  <c r="I163" i="162"/>
  <c r="H163" i="162"/>
  <c r="J162" i="162"/>
  <c r="I162" i="162"/>
  <c r="H162" i="162"/>
  <c r="J161" i="162"/>
  <c r="I161" i="162"/>
  <c r="H161" i="162"/>
  <c r="J160" i="162"/>
  <c r="I160" i="162"/>
  <c r="H160" i="162"/>
  <c r="J159" i="162"/>
  <c r="I159" i="162"/>
  <c r="H159" i="162"/>
  <c r="J158" i="162"/>
  <c r="I158" i="162"/>
  <c r="H158" i="162"/>
  <c r="J157" i="162"/>
  <c r="I157" i="162"/>
  <c r="H157" i="162"/>
  <c r="J156" i="162"/>
  <c r="I156" i="162"/>
  <c r="H156" i="162"/>
  <c r="J155" i="162"/>
  <c r="I155" i="162"/>
  <c r="H155" i="162"/>
  <c r="J154" i="162"/>
  <c r="I154" i="162"/>
  <c r="H154" i="162"/>
  <c r="J153" i="162"/>
  <c r="I153" i="162"/>
  <c r="H153" i="162"/>
  <c r="J152" i="162"/>
  <c r="I152" i="162"/>
  <c r="H152" i="162"/>
  <c r="J151" i="162"/>
  <c r="I151" i="162"/>
  <c r="H151" i="162"/>
  <c r="J150" i="162"/>
  <c r="I150" i="162"/>
  <c r="H150" i="162"/>
  <c r="J149" i="162"/>
  <c r="I149" i="162"/>
  <c r="H149" i="162"/>
  <c r="J148" i="162"/>
  <c r="I148" i="162"/>
  <c r="H148" i="162"/>
  <c r="J147" i="162"/>
  <c r="I147" i="162"/>
  <c r="H147" i="162"/>
  <c r="J146" i="162"/>
  <c r="I146" i="162"/>
  <c r="H146" i="162"/>
  <c r="J145" i="162"/>
  <c r="I145" i="162"/>
  <c r="H145" i="162"/>
  <c r="J144" i="162"/>
  <c r="I144" i="162"/>
  <c r="H144" i="162"/>
  <c r="J143" i="162"/>
  <c r="I143" i="162"/>
  <c r="H143" i="162"/>
  <c r="J142" i="162"/>
  <c r="I142" i="162"/>
  <c r="H142" i="162"/>
  <c r="J141" i="162"/>
  <c r="I141" i="162"/>
  <c r="H141" i="162"/>
  <c r="J140" i="162"/>
  <c r="I140" i="162"/>
  <c r="H140" i="162"/>
  <c r="J138" i="162"/>
  <c r="I138" i="162"/>
  <c r="H138" i="162"/>
  <c r="J137" i="162"/>
  <c r="I137" i="162"/>
  <c r="H137" i="162"/>
  <c r="J136" i="162"/>
  <c r="I136" i="162"/>
  <c r="H136" i="162"/>
  <c r="J134" i="162"/>
  <c r="I134" i="162"/>
  <c r="H134" i="162"/>
  <c r="J133" i="162"/>
  <c r="I133" i="162"/>
  <c r="H133" i="162"/>
  <c r="J132" i="162"/>
  <c r="I132" i="162"/>
  <c r="H132" i="162"/>
  <c r="J131" i="162"/>
  <c r="I131" i="162"/>
  <c r="H131" i="162"/>
  <c r="J130" i="162"/>
  <c r="I130" i="162"/>
  <c r="H130" i="162"/>
  <c r="J129" i="162"/>
  <c r="I129" i="162"/>
  <c r="H129" i="162"/>
  <c r="J128" i="162"/>
  <c r="I128" i="162"/>
  <c r="H128" i="162"/>
  <c r="J127" i="162"/>
  <c r="I127" i="162"/>
  <c r="H127" i="162"/>
  <c r="J126" i="162"/>
  <c r="I126" i="162"/>
  <c r="H126" i="162"/>
  <c r="J125" i="162"/>
  <c r="I125" i="162"/>
  <c r="H125" i="162"/>
  <c r="J124" i="162"/>
  <c r="I124" i="162"/>
  <c r="H124" i="162"/>
  <c r="J123" i="162"/>
  <c r="I123" i="162"/>
  <c r="H123" i="162"/>
  <c r="J122" i="162"/>
  <c r="I122" i="162"/>
  <c r="H122" i="162"/>
  <c r="J121" i="162"/>
  <c r="I121" i="162"/>
  <c r="H121" i="162"/>
  <c r="J120" i="162"/>
  <c r="I120" i="162"/>
  <c r="H120" i="162"/>
  <c r="J119" i="162"/>
  <c r="I119" i="162"/>
  <c r="H119" i="162"/>
  <c r="J118" i="162"/>
  <c r="I118" i="162"/>
  <c r="H118" i="162"/>
  <c r="J117" i="162"/>
  <c r="I117" i="162"/>
  <c r="H117" i="162"/>
  <c r="J116" i="162"/>
  <c r="I116" i="162"/>
  <c r="H116" i="162"/>
  <c r="J114" i="162"/>
  <c r="I114" i="162"/>
  <c r="H114" i="162"/>
  <c r="J113" i="162"/>
  <c r="I113" i="162"/>
  <c r="H113" i="162"/>
  <c r="J112" i="162"/>
  <c r="I112" i="162"/>
  <c r="H112" i="162"/>
  <c r="J111" i="162"/>
  <c r="I111" i="162"/>
  <c r="H111" i="162"/>
  <c r="J110" i="162"/>
  <c r="I110" i="162"/>
  <c r="H110" i="162"/>
  <c r="J109" i="162"/>
  <c r="I109" i="162"/>
  <c r="H109" i="162"/>
  <c r="J107" i="162"/>
  <c r="I107" i="162"/>
  <c r="H107" i="162"/>
  <c r="J106" i="162"/>
  <c r="I106" i="162"/>
  <c r="H106" i="162"/>
  <c r="J105" i="162"/>
  <c r="I105" i="162"/>
  <c r="H105" i="162"/>
  <c r="J103" i="162"/>
  <c r="I103" i="162"/>
  <c r="H103" i="162"/>
  <c r="J102" i="162"/>
  <c r="I102" i="162"/>
  <c r="H102" i="162"/>
  <c r="J100" i="162"/>
  <c r="I100" i="162"/>
  <c r="H100" i="162"/>
  <c r="J99" i="162"/>
  <c r="I99" i="162"/>
  <c r="H99" i="162"/>
  <c r="J98" i="162"/>
  <c r="I98" i="162"/>
  <c r="H98" i="162"/>
  <c r="J97" i="162"/>
  <c r="I97" i="162"/>
  <c r="H97" i="162"/>
  <c r="J96" i="162"/>
  <c r="I96" i="162"/>
  <c r="H96" i="162"/>
  <c r="J95" i="162"/>
  <c r="I95" i="162"/>
  <c r="H95" i="162"/>
  <c r="J94" i="162"/>
  <c r="I94" i="162"/>
  <c r="H94" i="162"/>
  <c r="J93" i="162"/>
  <c r="I93" i="162"/>
  <c r="H93" i="162"/>
  <c r="J92" i="162"/>
  <c r="I92" i="162"/>
  <c r="H92" i="162"/>
  <c r="J91" i="162"/>
  <c r="I91" i="162"/>
  <c r="H91" i="162"/>
  <c r="J90" i="162"/>
  <c r="I90" i="162"/>
  <c r="H90" i="162"/>
  <c r="J89" i="162"/>
  <c r="I89" i="162"/>
  <c r="H89" i="162"/>
  <c r="J88" i="162"/>
  <c r="I88" i="162"/>
  <c r="H88" i="162"/>
  <c r="J87" i="162"/>
  <c r="I87" i="162"/>
  <c r="H87" i="162"/>
  <c r="J86" i="162"/>
  <c r="I86" i="162"/>
  <c r="H86" i="162"/>
  <c r="J85" i="162"/>
  <c r="I85" i="162"/>
  <c r="H85" i="162"/>
  <c r="J84" i="162"/>
  <c r="I84" i="162"/>
  <c r="H84" i="162"/>
  <c r="J83" i="162"/>
  <c r="I83" i="162"/>
  <c r="H83" i="162"/>
  <c r="J82" i="162"/>
  <c r="I82" i="162"/>
  <c r="H82" i="162"/>
  <c r="J81" i="162"/>
  <c r="I81" i="162"/>
  <c r="H81" i="162"/>
  <c r="J80" i="162"/>
  <c r="I80" i="162"/>
  <c r="H80" i="162"/>
  <c r="J79" i="162"/>
  <c r="I79" i="162"/>
  <c r="H79" i="162"/>
  <c r="J78" i="162"/>
  <c r="I78" i="162"/>
  <c r="H78" i="162"/>
  <c r="J77" i="162"/>
  <c r="I77" i="162"/>
  <c r="H77" i="162"/>
  <c r="J76" i="162"/>
  <c r="I76" i="162"/>
  <c r="H76" i="162"/>
  <c r="J75" i="162"/>
  <c r="I75" i="162"/>
  <c r="H75" i="162"/>
  <c r="J74" i="162"/>
  <c r="I74" i="162"/>
  <c r="H74" i="162"/>
  <c r="J73" i="162"/>
  <c r="I73" i="162"/>
  <c r="H73" i="162"/>
  <c r="J72" i="162"/>
  <c r="I72" i="162"/>
  <c r="H72" i="162"/>
  <c r="J71" i="162"/>
  <c r="I71" i="162"/>
  <c r="H71" i="162"/>
  <c r="J70" i="162"/>
  <c r="I70" i="162"/>
  <c r="H70" i="162"/>
  <c r="J69" i="162"/>
  <c r="I69" i="162"/>
  <c r="H69" i="162"/>
  <c r="J68" i="162"/>
  <c r="I68" i="162"/>
  <c r="H68" i="162"/>
  <c r="J67" i="162"/>
  <c r="I67" i="162"/>
  <c r="H67" i="162"/>
  <c r="J66" i="162"/>
  <c r="I66" i="162"/>
  <c r="H66" i="162"/>
  <c r="J65" i="162"/>
  <c r="I65" i="162"/>
  <c r="H65" i="162"/>
  <c r="J64" i="162"/>
  <c r="I64" i="162"/>
  <c r="H64" i="162"/>
  <c r="J63" i="162"/>
  <c r="I63" i="162"/>
  <c r="H63" i="162"/>
  <c r="J62" i="162"/>
  <c r="I62" i="162"/>
  <c r="H62" i="162"/>
  <c r="J61" i="162"/>
  <c r="I61" i="162"/>
  <c r="H61" i="162"/>
  <c r="J60" i="162"/>
  <c r="I60" i="162"/>
  <c r="H60" i="162"/>
  <c r="J59" i="162"/>
  <c r="I59" i="162"/>
  <c r="H59" i="162"/>
  <c r="J58" i="162"/>
  <c r="I58" i="162"/>
  <c r="H58" i="162"/>
  <c r="J56" i="162"/>
  <c r="I56" i="162"/>
  <c r="H56" i="162"/>
  <c r="J55" i="162"/>
  <c r="I55" i="162"/>
  <c r="H55" i="162"/>
  <c r="J54" i="162"/>
  <c r="I54" i="162"/>
  <c r="H54" i="162"/>
  <c r="J53" i="162"/>
  <c r="I53" i="162"/>
  <c r="H53" i="162"/>
  <c r="J52" i="162"/>
  <c r="I52" i="162"/>
  <c r="H52" i="162"/>
  <c r="J51" i="162"/>
  <c r="I51" i="162"/>
  <c r="H51" i="162"/>
  <c r="J50" i="162"/>
  <c r="I50" i="162"/>
  <c r="H50" i="162"/>
  <c r="J49" i="162"/>
  <c r="I49" i="162"/>
  <c r="H49" i="162"/>
  <c r="J48" i="162"/>
  <c r="I48" i="162"/>
  <c r="H48" i="162"/>
  <c r="J47" i="162"/>
  <c r="I47" i="162"/>
  <c r="H47" i="162"/>
  <c r="J46" i="162"/>
  <c r="I46" i="162"/>
  <c r="H46" i="162"/>
  <c r="J45" i="162"/>
  <c r="I45" i="162"/>
  <c r="H45" i="162"/>
  <c r="J44" i="162"/>
  <c r="I44" i="162"/>
  <c r="H44" i="162"/>
  <c r="J43" i="162"/>
  <c r="I43" i="162"/>
  <c r="H43" i="162"/>
  <c r="J42" i="162"/>
  <c r="I42" i="162"/>
  <c r="H42" i="162"/>
  <c r="J41" i="162"/>
  <c r="I41" i="162"/>
  <c r="H41" i="162"/>
  <c r="J40" i="162"/>
  <c r="I40" i="162"/>
  <c r="H40" i="162"/>
  <c r="J39" i="162"/>
  <c r="I39" i="162"/>
  <c r="H39" i="162"/>
  <c r="J38" i="162"/>
  <c r="I38" i="162"/>
  <c r="H38" i="162"/>
  <c r="J37" i="162"/>
  <c r="I37" i="162"/>
  <c r="H37" i="162"/>
  <c r="J36" i="162"/>
  <c r="I36" i="162"/>
  <c r="H36" i="162"/>
  <c r="J35" i="162"/>
  <c r="I35" i="162"/>
  <c r="H35" i="162"/>
  <c r="J34" i="162"/>
  <c r="I34" i="162"/>
  <c r="H34" i="162"/>
  <c r="J33" i="162"/>
  <c r="I33" i="162"/>
  <c r="H33" i="162"/>
  <c r="J32" i="162"/>
  <c r="I32" i="162"/>
  <c r="H32" i="162"/>
  <c r="J31" i="162"/>
  <c r="I31" i="162"/>
  <c r="H31" i="162"/>
  <c r="J30" i="162"/>
  <c r="I30" i="162"/>
  <c r="H30" i="162"/>
  <c r="J29" i="162"/>
  <c r="I29" i="162"/>
  <c r="H29" i="162"/>
  <c r="J28" i="162"/>
  <c r="I28" i="162"/>
  <c r="H28" i="162"/>
  <c r="J27" i="162"/>
  <c r="I27" i="162"/>
  <c r="H27" i="162"/>
  <c r="J26" i="162"/>
  <c r="I26" i="162"/>
  <c r="H26" i="162"/>
  <c r="J25" i="162"/>
  <c r="I25" i="162"/>
  <c r="H25" i="162"/>
  <c r="J24" i="162"/>
  <c r="I24" i="162"/>
  <c r="H24" i="162"/>
  <c r="J23" i="162"/>
  <c r="I23" i="162"/>
  <c r="H23" i="162"/>
  <c r="J22" i="162"/>
  <c r="I22" i="162"/>
  <c r="H22" i="162"/>
  <c r="J20" i="162"/>
  <c r="I20" i="162"/>
  <c r="H20" i="162"/>
  <c r="J18" i="162"/>
  <c r="I18" i="162"/>
  <c r="H18" i="162"/>
  <c r="J17" i="162"/>
  <c r="I17" i="162"/>
  <c r="H17" i="162"/>
  <c r="J16" i="162"/>
  <c r="I16" i="162"/>
  <c r="H16" i="162"/>
  <c r="J15" i="162"/>
  <c r="I15" i="162"/>
  <c r="H15" i="162"/>
  <c r="J14" i="162"/>
  <c r="I14" i="162"/>
  <c r="H14" i="162"/>
  <c r="J13" i="162"/>
  <c r="I13" i="162"/>
  <c r="H13" i="162"/>
  <c r="J12" i="162"/>
  <c r="I12" i="162"/>
  <c r="H12" i="162"/>
  <c r="J11" i="162"/>
  <c r="I11" i="162"/>
  <c r="H11" i="162"/>
  <c r="J10" i="162"/>
  <c r="I10" i="162"/>
  <c r="H10" i="162"/>
  <c r="J9" i="162"/>
  <c r="I9" i="162"/>
  <c r="H9" i="162"/>
  <c r="J8" i="162"/>
  <c r="I8" i="162"/>
  <c r="H8" i="162"/>
  <c r="J7" i="162"/>
  <c r="I7" i="162"/>
  <c r="H7" i="162"/>
  <c r="J6" i="162"/>
  <c r="I6" i="162"/>
  <c r="H6" i="162"/>
  <c r="J5" i="162"/>
  <c r="I5" i="162"/>
  <c r="H5" i="162"/>
  <c r="J4" i="162"/>
  <c r="I4" i="162"/>
  <c r="H4" i="162"/>
  <c r="J246" i="161"/>
  <c r="I246" i="161"/>
  <c r="H246" i="161"/>
  <c r="J245" i="161"/>
  <c r="I245" i="161"/>
  <c r="H245" i="161"/>
  <c r="J244" i="161"/>
  <c r="I244" i="161"/>
  <c r="H244" i="161"/>
  <c r="J243" i="161"/>
  <c r="I243" i="161"/>
  <c r="H243" i="161"/>
  <c r="J242" i="161"/>
  <c r="I242" i="161"/>
  <c r="H242" i="161"/>
  <c r="J241" i="161"/>
  <c r="I241" i="161"/>
  <c r="H241" i="161"/>
  <c r="J240" i="161"/>
  <c r="I240" i="161"/>
  <c r="H240" i="161"/>
  <c r="J239" i="161"/>
  <c r="I239" i="161"/>
  <c r="H239" i="161"/>
  <c r="J238" i="161"/>
  <c r="I238" i="161"/>
  <c r="H238" i="161"/>
  <c r="J237" i="161"/>
  <c r="I237" i="161"/>
  <c r="H237" i="161"/>
  <c r="J236" i="161"/>
  <c r="I236" i="161"/>
  <c r="H236" i="161"/>
  <c r="J235" i="161"/>
  <c r="I235" i="161"/>
  <c r="H235" i="161"/>
  <c r="J234" i="161"/>
  <c r="I234" i="161"/>
  <c r="H234" i="161"/>
  <c r="J233" i="161"/>
  <c r="I233" i="161"/>
  <c r="H233" i="161"/>
  <c r="J232" i="161"/>
  <c r="I232" i="161"/>
  <c r="H232" i="161"/>
  <c r="J231" i="161"/>
  <c r="I231" i="161"/>
  <c r="H231" i="161"/>
  <c r="J230" i="161"/>
  <c r="I230" i="161"/>
  <c r="H230" i="161"/>
  <c r="J229" i="161"/>
  <c r="I229" i="161"/>
  <c r="H229" i="161"/>
  <c r="J228" i="161"/>
  <c r="I228" i="161"/>
  <c r="H228" i="161"/>
  <c r="J227" i="161"/>
  <c r="I227" i="161"/>
  <c r="H227" i="161"/>
  <c r="J226" i="161"/>
  <c r="I226" i="161"/>
  <c r="H226" i="161"/>
  <c r="J225" i="161"/>
  <c r="I225" i="161"/>
  <c r="H225" i="161"/>
  <c r="J224" i="161"/>
  <c r="I224" i="161"/>
  <c r="H224" i="161"/>
  <c r="J223" i="161"/>
  <c r="I223" i="161"/>
  <c r="H223" i="161"/>
  <c r="J222" i="161"/>
  <c r="I222" i="161"/>
  <c r="H222" i="161"/>
  <c r="J221" i="161"/>
  <c r="I221" i="161"/>
  <c r="H221" i="161"/>
  <c r="J220" i="161"/>
  <c r="I220" i="161"/>
  <c r="H220" i="161"/>
  <c r="J219" i="161"/>
  <c r="I219" i="161"/>
  <c r="H219" i="161"/>
  <c r="J218" i="161"/>
  <c r="I218" i="161"/>
  <c r="H218" i="161"/>
  <c r="J217" i="161"/>
  <c r="I217" i="161"/>
  <c r="H217" i="161"/>
  <c r="J216" i="161"/>
  <c r="I216" i="161"/>
  <c r="H216" i="161"/>
  <c r="J215" i="161"/>
  <c r="I215" i="161"/>
  <c r="H215" i="161"/>
  <c r="J214" i="161"/>
  <c r="I214" i="161"/>
  <c r="H214" i="161"/>
  <c r="J213" i="161"/>
  <c r="I213" i="161"/>
  <c r="H213" i="161"/>
  <c r="J212" i="161"/>
  <c r="I212" i="161"/>
  <c r="H212" i="161"/>
  <c r="J211" i="161"/>
  <c r="I211" i="161"/>
  <c r="H211" i="161"/>
  <c r="J210" i="161"/>
  <c r="I210" i="161"/>
  <c r="H210" i="161"/>
  <c r="J209" i="161"/>
  <c r="I209" i="161"/>
  <c r="H209" i="161"/>
  <c r="J208" i="161"/>
  <c r="I208" i="161"/>
  <c r="H208" i="161"/>
  <c r="J207" i="161"/>
  <c r="I207" i="161"/>
  <c r="H207" i="161"/>
  <c r="J206" i="161"/>
  <c r="I206" i="161"/>
  <c r="H206" i="161"/>
  <c r="J205" i="161"/>
  <c r="I205" i="161"/>
  <c r="H205" i="161"/>
  <c r="J204" i="161"/>
  <c r="I204" i="161"/>
  <c r="H204" i="161"/>
  <c r="J203" i="161"/>
  <c r="I203" i="161"/>
  <c r="H203" i="161"/>
  <c r="J202" i="161"/>
  <c r="I202" i="161"/>
  <c r="H202" i="161"/>
  <c r="J201" i="161"/>
  <c r="I201" i="161"/>
  <c r="H201" i="161"/>
  <c r="J200" i="161"/>
  <c r="I200" i="161"/>
  <c r="H200" i="161"/>
  <c r="J199" i="161"/>
  <c r="I199" i="161"/>
  <c r="H199" i="161"/>
  <c r="J198" i="161"/>
  <c r="I198" i="161"/>
  <c r="H198" i="161"/>
  <c r="J197" i="161"/>
  <c r="I197" i="161"/>
  <c r="H197" i="161"/>
  <c r="J196" i="161"/>
  <c r="I196" i="161"/>
  <c r="H196" i="161"/>
  <c r="J195" i="161"/>
  <c r="I195" i="161"/>
  <c r="H195" i="161"/>
  <c r="J194" i="161"/>
  <c r="I194" i="161"/>
  <c r="H194" i="161"/>
  <c r="J193" i="161"/>
  <c r="I193" i="161"/>
  <c r="H193" i="161"/>
  <c r="J192" i="161"/>
  <c r="I192" i="161"/>
  <c r="H192" i="161"/>
  <c r="J191" i="161"/>
  <c r="I191" i="161"/>
  <c r="H191" i="161"/>
  <c r="J190" i="161"/>
  <c r="I190" i="161"/>
  <c r="H190" i="161"/>
  <c r="J189" i="161"/>
  <c r="I189" i="161"/>
  <c r="H189" i="161"/>
  <c r="J188" i="161"/>
  <c r="I188" i="161"/>
  <c r="H188" i="161"/>
  <c r="J187" i="161"/>
  <c r="I187" i="161"/>
  <c r="H187" i="161"/>
  <c r="J186" i="161"/>
  <c r="I186" i="161"/>
  <c r="H186" i="161"/>
  <c r="J185" i="161"/>
  <c r="I185" i="161"/>
  <c r="H185" i="161"/>
  <c r="J184" i="161"/>
  <c r="I184" i="161"/>
  <c r="H184" i="161"/>
  <c r="J183" i="161"/>
  <c r="I183" i="161"/>
  <c r="H183" i="161"/>
  <c r="J182" i="161"/>
  <c r="I182" i="161"/>
  <c r="H182" i="161"/>
  <c r="J181" i="161"/>
  <c r="I181" i="161"/>
  <c r="H181" i="161"/>
  <c r="J175" i="161"/>
  <c r="I175" i="161"/>
  <c r="H175" i="161"/>
  <c r="J174" i="161"/>
  <c r="I174" i="161"/>
  <c r="H174" i="161"/>
  <c r="J173" i="161"/>
  <c r="I173" i="161"/>
  <c r="H173" i="161"/>
  <c r="J172" i="161"/>
  <c r="I172" i="161"/>
  <c r="H172" i="161"/>
  <c r="J171" i="161"/>
  <c r="I171" i="161"/>
  <c r="H171" i="161"/>
  <c r="J170" i="161"/>
  <c r="I170" i="161"/>
  <c r="H170" i="161"/>
  <c r="J169" i="161"/>
  <c r="I169" i="161"/>
  <c r="H169" i="161"/>
  <c r="J168" i="161"/>
  <c r="I168" i="161"/>
  <c r="H168" i="161"/>
  <c r="J167" i="161"/>
  <c r="I167" i="161"/>
  <c r="H167" i="161"/>
  <c r="J166" i="161"/>
  <c r="I166" i="161"/>
  <c r="H166" i="161"/>
  <c r="J165" i="161"/>
  <c r="I165" i="161"/>
  <c r="H165" i="161"/>
  <c r="J164" i="161"/>
  <c r="I164" i="161"/>
  <c r="H164" i="161"/>
  <c r="J163" i="161"/>
  <c r="I163" i="161"/>
  <c r="H163" i="161"/>
  <c r="J162" i="161"/>
  <c r="I162" i="161"/>
  <c r="H162" i="161"/>
  <c r="J161" i="161"/>
  <c r="I161" i="161"/>
  <c r="H161" i="161"/>
  <c r="J160" i="161"/>
  <c r="I160" i="161"/>
  <c r="H160" i="161"/>
  <c r="J159" i="161"/>
  <c r="I159" i="161"/>
  <c r="H159" i="161"/>
  <c r="J158" i="161"/>
  <c r="I158" i="161"/>
  <c r="H158" i="161"/>
  <c r="J157" i="161"/>
  <c r="I157" i="161"/>
  <c r="H157" i="161"/>
  <c r="J156" i="161"/>
  <c r="I156" i="161"/>
  <c r="H156" i="161"/>
  <c r="J155" i="161"/>
  <c r="I155" i="161"/>
  <c r="H155" i="161"/>
  <c r="J154" i="161"/>
  <c r="I154" i="161"/>
  <c r="H154" i="161"/>
  <c r="J153" i="161"/>
  <c r="I153" i="161"/>
  <c r="H153" i="161"/>
  <c r="J152" i="161"/>
  <c r="I152" i="161"/>
  <c r="H152" i="161"/>
  <c r="J151" i="161"/>
  <c r="I151" i="161"/>
  <c r="H151" i="161"/>
  <c r="J150" i="161"/>
  <c r="I150" i="161"/>
  <c r="H150" i="161"/>
  <c r="J149" i="161"/>
  <c r="I149" i="161"/>
  <c r="H149" i="161"/>
  <c r="J148" i="161"/>
  <c r="I148" i="161"/>
  <c r="H148" i="161"/>
  <c r="J147" i="161"/>
  <c r="I147" i="161"/>
  <c r="H147" i="161"/>
  <c r="J146" i="161"/>
  <c r="I146" i="161"/>
  <c r="H146" i="161"/>
  <c r="J145" i="161"/>
  <c r="I145" i="161"/>
  <c r="H145" i="161"/>
  <c r="J144" i="161"/>
  <c r="I144" i="161"/>
  <c r="H144" i="161"/>
  <c r="J143" i="161"/>
  <c r="I143" i="161"/>
  <c r="H143" i="161"/>
  <c r="J142" i="161"/>
  <c r="I142" i="161"/>
  <c r="H142" i="161"/>
  <c r="J141" i="161"/>
  <c r="I141" i="161"/>
  <c r="H141" i="161"/>
  <c r="J140" i="161"/>
  <c r="I140" i="161"/>
  <c r="H140" i="161"/>
  <c r="J138" i="161"/>
  <c r="I138" i="161"/>
  <c r="H138" i="161"/>
  <c r="J137" i="161"/>
  <c r="I137" i="161"/>
  <c r="H137" i="161"/>
  <c r="J136" i="161"/>
  <c r="I136" i="161"/>
  <c r="H136" i="161"/>
  <c r="J134" i="161"/>
  <c r="I134" i="161"/>
  <c r="H134" i="161"/>
  <c r="J133" i="161"/>
  <c r="I133" i="161"/>
  <c r="H133" i="161"/>
  <c r="J132" i="161"/>
  <c r="I132" i="161"/>
  <c r="H132" i="161"/>
  <c r="J131" i="161"/>
  <c r="I131" i="161"/>
  <c r="H131" i="161"/>
  <c r="J130" i="161"/>
  <c r="I130" i="161"/>
  <c r="H130" i="161"/>
  <c r="J129" i="161"/>
  <c r="I129" i="161"/>
  <c r="H129" i="161"/>
  <c r="J128" i="161"/>
  <c r="I128" i="161"/>
  <c r="H128" i="161"/>
  <c r="J127" i="161"/>
  <c r="I127" i="161"/>
  <c r="H127" i="161"/>
  <c r="J126" i="161"/>
  <c r="I126" i="161"/>
  <c r="H126" i="161"/>
  <c r="J125" i="161"/>
  <c r="I125" i="161"/>
  <c r="H125" i="161"/>
  <c r="J124" i="161"/>
  <c r="I124" i="161"/>
  <c r="H124" i="161"/>
  <c r="J123" i="161"/>
  <c r="I123" i="161"/>
  <c r="H123" i="161"/>
  <c r="J122" i="161"/>
  <c r="I122" i="161"/>
  <c r="H122" i="161"/>
  <c r="J121" i="161"/>
  <c r="I121" i="161"/>
  <c r="H121" i="161"/>
  <c r="J120" i="161"/>
  <c r="I120" i="161"/>
  <c r="H120" i="161"/>
  <c r="J119" i="161"/>
  <c r="I119" i="161"/>
  <c r="H119" i="161"/>
  <c r="J118" i="161"/>
  <c r="I118" i="161"/>
  <c r="H118" i="161"/>
  <c r="J117" i="161"/>
  <c r="I117" i="161"/>
  <c r="H117" i="161"/>
  <c r="J116" i="161"/>
  <c r="I116" i="161"/>
  <c r="H116" i="161"/>
  <c r="J114" i="161"/>
  <c r="I114" i="161"/>
  <c r="H114" i="161"/>
  <c r="J113" i="161"/>
  <c r="I113" i="161"/>
  <c r="H113" i="161"/>
  <c r="J112" i="161"/>
  <c r="I112" i="161"/>
  <c r="H112" i="161"/>
  <c r="J111" i="161"/>
  <c r="I111" i="161"/>
  <c r="H111" i="161"/>
  <c r="J110" i="161"/>
  <c r="I110" i="161"/>
  <c r="H110" i="161"/>
  <c r="J109" i="161"/>
  <c r="I109" i="161"/>
  <c r="H109" i="161"/>
  <c r="J107" i="161"/>
  <c r="I107" i="161"/>
  <c r="H107" i="161"/>
  <c r="J106" i="161"/>
  <c r="I106" i="161"/>
  <c r="H106" i="161"/>
  <c r="J105" i="161"/>
  <c r="I105" i="161"/>
  <c r="H105" i="161"/>
  <c r="J103" i="161"/>
  <c r="I103" i="161"/>
  <c r="H103" i="161"/>
  <c r="J102" i="161"/>
  <c r="I102" i="161"/>
  <c r="H102" i="161"/>
  <c r="J100" i="161"/>
  <c r="I100" i="161"/>
  <c r="H100" i="161"/>
  <c r="J99" i="161"/>
  <c r="I99" i="161"/>
  <c r="H99" i="161"/>
  <c r="J98" i="161"/>
  <c r="I98" i="161"/>
  <c r="H98" i="161"/>
  <c r="J97" i="161"/>
  <c r="I97" i="161"/>
  <c r="H97" i="161"/>
  <c r="J96" i="161"/>
  <c r="I96" i="161"/>
  <c r="H96" i="161"/>
  <c r="J95" i="161"/>
  <c r="I95" i="161"/>
  <c r="H95" i="161"/>
  <c r="J94" i="161"/>
  <c r="I94" i="161"/>
  <c r="H94" i="161"/>
  <c r="J93" i="161"/>
  <c r="I93" i="161"/>
  <c r="H93" i="161"/>
  <c r="J92" i="161"/>
  <c r="I92" i="161"/>
  <c r="H92" i="161"/>
  <c r="J91" i="161"/>
  <c r="I91" i="161"/>
  <c r="H91" i="161"/>
  <c r="J90" i="161"/>
  <c r="I90" i="161"/>
  <c r="H90" i="161"/>
  <c r="J89" i="161"/>
  <c r="I89" i="161"/>
  <c r="H89" i="161"/>
  <c r="J88" i="161"/>
  <c r="I88" i="161"/>
  <c r="H88" i="161"/>
  <c r="J87" i="161"/>
  <c r="I87" i="161"/>
  <c r="H87" i="161"/>
  <c r="J86" i="161"/>
  <c r="I86" i="161"/>
  <c r="H86" i="161"/>
  <c r="J85" i="161"/>
  <c r="I85" i="161"/>
  <c r="H85" i="161"/>
  <c r="J84" i="161"/>
  <c r="I84" i="161"/>
  <c r="H84" i="161"/>
  <c r="J83" i="161"/>
  <c r="I83" i="161"/>
  <c r="H83" i="161"/>
  <c r="J82" i="161"/>
  <c r="I82" i="161"/>
  <c r="H82" i="161"/>
  <c r="J81" i="161"/>
  <c r="I81" i="161"/>
  <c r="H81" i="161"/>
  <c r="J80" i="161"/>
  <c r="I80" i="161"/>
  <c r="H80" i="161"/>
  <c r="J79" i="161"/>
  <c r="I79" i="161"/>
  <c r="H79" i="161"/>
  <c r="J78" i="161"/>
  <c r="I78" i="161"/>
  <c r="H78" i="161"/>
  <c r="J77" i="161"/>
  <c r="I77" i="161"/>
  <c r="H77" i="161"/>
  <c r="J76" i="161"/>
  <c r="I76" i="161"/>
  <c r="H76" i="161"/>
  <c r="J75" i="161"/>
  <c r="I75" i="161"/>
  <c r="H75" i="161"/>
  <c r="J74" i="161"/>
  <c r="I74" i="161"/>
  <c r="H74" i="161"/>
  <c r="J73" i="161"/>
  <c r="I73" i="161"/>
  <c r="H73" i="161"/>
  <c r="J72" i="161"/>
  <c r="I72" i="161"/>
  <c r="H72" i="161"/>
  <c r="J71" i="161"/>
  <c r="I71" i="161"/>
  <c r="H71" i="161"/>
  <c r="J70" i="161"/>
  <c r="I70" i="161"/>
  <c r="H70" i="161"/>
  <c r="J69" i="161"/>
  <c r="I69" i="161"/>
  <c r="H69" i="161"/>
  <c r="J68" i="161"/>
  <c r="I68" i="161"/>
  <c r="H68" i="161"/>
  <c r="J67" i="161"/>
  <c r="I67" i="161"/>
  <c r="H67" i="161"/>
  <c r="J66" i="161"/>
  <c r="I66" i="161"/>
  <c r="H66" i="161"/>
  <c r="J65" i="161"/>
  <c r="I65" i="161"/>
  <c r="H65" i="161"/>
  <c r="J64" i="161"/>
  <c r="I64" i="161"/>
  <c r="H64" i="161"/>
  <c r="J63" i="161"/>
  <c r="I63" i="161"/>
  <c r="H63" i="161"/>
  <c r="J62" i="161"/>
  <c r="I62" i="161"/>
  <c r="H62" i="161"/>
  <c r="J61" i="161"/>
  <c r="I61" i="161"/>
  <c r="H61" i="161"/>
  <c r="J60" i="161"/>
  <c r="I60" i="161"/>
  <c r="H60" i="161"/>
  <c r="J59" i="161"/>
  <c r="I59" i="161"/>
  <c r="H59" i="161"/>
  <c r="J58" i="161"/>
  <c r="I58" i="161"/>
  <c r="H58" i="161"/>
  <c r="J56" i="161"/>
  <c r="I56" i="161"/>
  <c r="H56" i="161"/>
  <c r="J55" i="161"/>
  <c r="I55" i="161"/>
  <c r="H55" i="161"/>
  <c r="J54" i="161"/>
  <c r="I54" i="161"/>
  <c r="H54" i="161"/>
  <c r="J53" i="161"/>
  <c r="I53" i="161"/>
  <c r="H53" i="161"/>
  <c r="J52" i="161"/>
  <c r="I52" i="161"/>
  <c r="H52" i="161"/>
  <c r="J51" i="161"/>
  <c r="I51" i="161"/>
  <c r="H51" i="161"/>
  <c r="J50" i="161"/>
  <c r="I50" i="161"/>
  <c r="H50" i="161"/>
  <c r="J49" i="161"/>
  <c r="I49" i="161"/>
  <c r="H49" i="161"/>
  <c r="J48" i="161"/>
  <c r="I48" i="161"/>
  <c r="H48" i="161"/>
  <c r="J47" i="161"/>
  <c r="I47" i="161"/>
  <c r="H47" i="161"/>
  <c r="J46" i="161"/>
  <c r="I46" i="161"/>
  <c r="H46" i="161"/>
  <c r="J45" i="161"/>
  <c r="I45" i="161"/>
  <c r="H45" i="161"/>
  <c r="J44" i="161"/>
  <c r="I44" i="161"/>
  <c r="H44" i="161"/>
  <c r="J43" i="161"/>
  <c r="I43" i="161"/>
  <c r="H43" i="161"/>
  <c r="J42" i="161"/>
  <c r="I42" i="161"/>
  <c r="H42" i="161"/>
  <c r="J41" i="161"/>
  <c r="I41" i="161"/>
  <c r="H41" i="161"/>
  <c r="J40" i="161"/>
  <c r="I40" i="161"/>
  <c r="H40" i="161"/>
  <c r="J39" i="161"/>
  <c r="I39" i="161"/>
  <c r="H39" i="161"/>
  <c r="J38" i="161"/>
  <c r="I38" i="161"/>
  <c r="H38" i="161"/>
  <c r="J37" i="161"/>
  <c r="I37" i="161"/>
  <c r="H37" i="161"/>
  <c r="J36" i="161"/>
  <c r="I36" i="161"/>
  <c r="H36" i="161"/>
  <c r="J35" i="161"/>
  <c r="I35" i="161"/>
  <c r="H35" i="161"/>
  <c r="J34" i="161"/>
  <c r="I34" i="161"/>
  <c r="H34" i="161"/>
  <c r="J33" i="161"/>
  <c r="I33" i="161"/>
  <c r="H33" i="161"/>
  <c r="J32" i="161"/>
  <c r="I32" i="161"/>
  <c r="H32" i="161"/>
  <c r="J31" i="161"/>
  <c r="I31" i="161"/>
  <c r="H31" i="161"/>
  <c r="J30" i="161"/>
  <c r="I30" i="161"/>
  <c r="H30" i="161"/>
  <c r="J29" i="161"/>
  <c r="I29" i="161"/>
  <c r="H29" i="161"/>
  <c r="J28" i="161"/>
  <c r="I28" i="161"/>
  <c r="H28" i="161"/>
  <c r="J27" i="161"/>
  <c r="I27" i="161"/>
  <c r="H27" i="161"/>
  <c r="J26" i="161"/>
  <c r="I26" i="161"/>
  <c r="H26" i="161"/>
  <c r="J25" i="161"/>
  <c r="I25" i="161"/>
  <c r="H25" i="161"/>
  <c r="J24" i="161"/>
  <c r="I24" i="161"/>
  <c r="H24" i="161"/>
  <c r="J23" i="161"/>
  <c r="I23" i="161"/>
  <c r="H23" i="161"/>
  <c r="J22" i="161"/>
  <c r="I22" i="161"/>
  <c r="H22" i="161"/>
  <c r="J20" i="161"/>
  <c r="I20" i="161"/>
  <c r="H20" i="161"/>
  <c r="J18" i="161"/>
  <c r="I18" i="161"/>
  <c r="H18" i="161"/>
  <c r="J17" i="161"/>
  <c r="I17" i="161"/>
  <c r="H17" i="161"/>
  <c r="J16" i="161"/>
  <c r="I16" i="161"/>
  <c r="H16" i="161"/>
  <c r="J15" i="161"/>
  <c r="I15" i="161"/>
  <c r="H15" i="161"/>
  <c r="J14" i="161"/>
  <c r="I14" i="161"/>
  <c r="H14" i="161"/>
  <c r="J13" i="161"/>
  <c r="I13" i="161"/>
  <c r="H13" i="161"/>
  <c r="J12" i="161"/>
  <c r="I12" i="161"/>
  <c r="H12" i="161"/>
  <c r="J11" i="161"/>
  <c r="I11" i="161"/>
  <c r="H11" i="161"/>
  <c r="J10" i="161"/>
  <c r="I10" i="161"/>
  <c r="H10" i="161"/>
  <c r="J9" i="161"/>
  <c r="I9" i="161"/>
  <c r="H9" i="161"/>
  <c r="J8" i="161"/>
  <c r="I8" i="161"/>
  <c r="H8" i="161"/>
  <c r="J7" i="161"/>
  <c r="I7" i="161"/>
  <c r="H7" i="161"/>
  <c r="J6" i="161"/>
  <c r="I6" i="161"/>
  <c r="H6" i="161"/>
  <c r="J5" i="161"/>
  <c r="I5" i="161"/>
  <c r="H5" i="161"/>
  <c r="J4" i="161"/>
  <c r="I4" i="161"/>
  <c r="H4" i="161"/>
  <c r="J246" i="159"/>
  <c r="I246" i="159"/>
  <c r="H246" i="159"/>
  <c r="J245" i="159"/>
  <c r="I245" i="159"/>
  <c r="H245" i="159"/>
  <c r="J244" i="159"/>
  <c r="I244" i="159"/>
  <c r="H244" i="159"/>
  <c r="J243" i="159"/>
  <c r="I243" i="159"/>
  <c r="H243" i="159"/>
  <c r="J242" i="159"/>
  <c r="I242" i="159"/>
  <c r="H242" i="159"/>
  <c r="J241" i="159"/>
  <c r="I241" i="159"/>
  <c r="H241" i="159"/>
  <c r="J240" i="159"/>
  <c r="I240" i="159"/>
  <c r="H240" i="159"/>
  <c r="J239" i="159"/>
  <c r="I239" i="159"/>
  <c r="H239" i="159"/>
  <c r="J238" i="159"/>
  <c r="I238" i="159"/>
  <c r="H238" i="159"/>
  <c r="J237" i="159"/>
  <c r="I237" i="159"/>
  <c r="H237" i="159"/>
  <c r="J236" i="159"/>
  <c r="I236" i="159"/>
  <c r="H236" i="159"/>
  <c r="J235" i="159"/>
  <c r="I235" i="159"/>
  <c r="H235" i="159"/>
  <c r="J234" i="159"/>
  <c r="I234" i="159"/>
  <c r="H234" i="159"/>
  <c r="J233" i="159"/>
  <c r="I233" i="159"/>
  <c r="H233" i="159"/>
  <c r="J232" i="159"/>
  <c r="I232" i="159"/>
  <c r="H232" i="159"/>
  <c r="J231" i="159"/>
  <c r="I231" i="159"/>
  <c r="H231" i="159"/>
  <c r="J230" i="159"/>
  <c r="I230" i="159"/>
  <c r="H230" i="159"/>
  <c r="J229" i="159"/>
  <c r="I229" i="159"/>
  <c r="H229" i="159"/>
  <c r="J228" i="159"/>
  <c r="I228" i="159"/>
  <c r="H228" i="159"/>
  <c r="J227" i="159"/>
  <c r="I227" i="159"/>
  <c r="H227" i="159"/>
  <c r="J226" i="159"/>
  <c r="I226" i="159"/>
  <c r="H226" i="159"/>
  <c r="J225" i="159"/>
  <c r="I225" i="159"/>
  <c r="H225" i="159"/>
  <c r="J224" i="159"/>
  <c r="I224" i="159"/>
  <c r="H224" i="159"/>
  <c r="J223" i="159"/>
  <c r="I223" i="159"/>
  <c r="H223" i="159"/>
  <c r="J222" i="159"/>
  <c r="I222" i="159"/>
  <c r="H222" i="159"/>
  <c r="J221" i="159"/>
  <c r="I221" i="159"/>
  <c r="H221" i="159"/>
  <c r="J220" i="159"/>
  <c r="I220" i="159"/>
  <c r="H220" i="159"/>
  <c r="J219" i="159"/>
  <c r="I219" i="159"/>
  <c r="H219" i="159"/>
  <c r="J218" i="159"/>
  <c r="I218" i="159"/>
  <c r="H218" i="159"/>
  <c r="J217" i="159"/>
  <c r="I217" i="159"/>
  <c r="H217" i="159"/>
  <c r="J216" i="159"/>
  <c r="I216" i="159"/>
  <c r="H216" i="159"/>
  <c r="J215" i="159"/>
  <c r="I215" i="159"/>
  <c r="H215" i="159"/>
  <c r="J214" i="159"/>
  <c r="I214" i="159"/>
  <c r="H214" i="159"/>
  <c r="J213" i="159"/>
  <c r="I213" i="159"/>
  <c r="H213" i="159"/>
  <c r="J212" i="159"/>
  <c r="I212" i="159"/>
  <c r="H212" i="159"/>
  <c r="J211" i="159"/>
  <c r="I211" i="159"/>
  <c r="H211" i="159"/>
  <c r="J210" i="159"/>
  <c r="I210" i="159"/>
  <c r="H210" i="159"/>
  <c r="J209" i="159"/>
  <c r="I209" i="159"/>
  <c r="H209" i="159"/>
  <c r="J208" i="159"/>
  <c r="I208" i="159"/>
  <c r="H208" i="159"/>
  <c r="J207" i="159"/>
  <c r="I207" i="159"/>
  <c r="H207" i="159"/>
  <c r="J206" i="159"/>
  <c r="I206" i="159"/>
  <c r="H206" i="159"/>
  <c r="J205" i="159"/>
  <c r="I205" i="159"/>
  <c r="H205" i="159"/>
  <c r="J204" i="159"/>
  <c r="I204" i="159"/>
  <c r="H204" i="159"/>
  <c r="J203" i="159"/>
  <c r="I203" i="159"/>
  <c r="H203" i="159"/>
  <c r="J202" i="159"/>
  <c r="I202" i="159"/>
  <c r="H202" i="159"/>
  <c r="J201" i="159"/>
  <c r="I201" i="159"/>
  <c r="H201" i="159"/>
  <c r="J200" i="159"/>
  <c r="I200" i="159"/>
  <c r="H200" i="159"/>
  <c r="J199" i="159"/>
  <c r="I199" i="159"/>
  <c r="H199" i="159"/>
  <c r="J198" i="159"/>
  <c r="I198" i="159"/>
  <c r="H198" i="159"/>
  <c r="J197" i="159"/>
  <c r="I197" i="159"/>
  <c r="H197" i="159"/>
  <c r="J196" i="159"/>
  <c r="I196" i="159"/>
  <c r="H196" i="159"/>
  <c r="J195" i="159"/>
  <c r="I195" i="159"/>
  <c r="H195" i="159"/>
  <c r="J194" i="159"/>
  <c r="I194" i="159"/>
  <c r="H194" i="159"/>
  <c r="J193" i="159"/>
  <c r="I193" i="159"/>
  <c r="H193" i="159"/>
  <c r="J192" i="159"/>
  <c r="I192" i="159"/>
  <c r="H192" i="159"/>
  <c r="J191" i="159"/>
  <c r="I191" i="159"/>
  <c r="H191" i="159"/>
  <c r="J190" i="159"/>
  <c r="I190" i="159"/>
  <c r="H190" i="159"/>
  <c r="J189" i="159"/>
  <c r="I189" i="159"/>
  <c r="H189" i="159"/>
  <c r="J188" i="159"/>
  <c r="I188" i="159"/>
  <c r="H188" i="159"/>
  <c r="J187" i="159"/>
  <c r="I187" i="159"/>
  <c r="H187" i="159"/>
  <c r="J186" i="159"/>
  <c r="I186" i="159"/>
  <c r="H186" i="159"/>
  <c r="J185" i="159"/>
  <c r="I185" i="159"/>
  <c r="H185" i="159"/>
  <c r="J184" i="159"/>
  <c r="I184" i="159"/>
  <c r="H184" i="159"/>
  <c r="J183" i="159"/>
  <c r="I183" i="159"/>
  <c r="H183" i="159"/>
  <c r="J182" i="159"/>
  <c r="I182" i="159"/>
  <c r="H182" i="159"/>
  <c r="J181" i="159"/>
  <c r="I181" i="159"/>
  <c r="H181" i="159"/>
  <c r="J175" i="159"/>
  <c r="I175" i="159"/>
  <c r="H175" i="159"/>
  <c r="J174" i="159"/>
  <c r="I174" i="159"/>
  <c r="H174" i="159"/>
  <c r="J173" i="159"/>
  <c r="I173" i="159"/>
  <c r="H173" i="159"/>
  <c r="J172" i="159"/>
  <c r="I172" i="159"/>
  <c r="H172" i="159"/>
  <c r="J171" i="159"/>
  <c r="I171" i="159"/>
  <c r="H171" i="159"/>
  <c r="J170" i="159"/>
  <c r="I170" i="159"/>
  <c r="H170" i="159"/>
  <c r="J169" i="159"/>
  <c r="I169" i="159"/>
  <c r="H169" i="159"/>
  <c r="J168" i="159"/>
  <c r="I168" i="159"/>
  <c r="H168" i="159"/>
  <c r="J167" i="159"/>
  <c r="I167" i="159"/>
  <c r="H167" i="159"/>
  <c r="J166" i="159"/>
  <c r="I166" i="159"/>
  <c r="H166" i="159"/>
  <c r="J165" i="159"/>
  <c r="I165" i="159"/>
  <c r="H165" i="159"/>
  <c r="J164" i="159"/>
  <c r="I164" i="159"/>
  <c r="H164" i="159"/>
  <c r="J163" i="159"/>
  <c r="I163" i="159"/>
  <c r="H163" i="159"/>
  <c r="J162" i="159"/>
  <c r="I162" i="159"/>
  <c r="H162" i="159"/>
  <c r="J161" i="159"/>
  <c r="I161" i="159"/>
  <c r="H161" i="159"/>
  <c r="J160" i="159"/>
  <c r="I160" i="159"/>
  <c r="H160" i="159"/>
  <c r="J159" i="159"/>
  <c r="I159" i="159"/>
  <c r="H159" i="159"/>
  <c r="J158" i="159"/>
  <c r="I158" i="159"/>
  <c r="H158" i="159"/>
  <c r="J157" i="159"/>
  <c r="I157" i="159"/>
  <c r="H157" i="159"/>
  <c r="J156" i="159"/>
  <c r="I156" i="159"/>
  <c r="H156" i="159"/>
  <c r="J155" i="159"/>
  <c r="I155" i="159"/>
  <c r="H155" i="159"/>
  <c r="J154" i="159"/>
  <c r="I154" i="159"/>
  <c r="H154" i="159"/>
  <c r="J153" i="159"/>
  <c r="I153" i="159"/>
  <c r="H153" i="159"/>
  <c r="J152" i="159"/>
  <c r="I152" i="159"/>
  <c r="H152" i="159"/>
  <c r="J151" i="159"/>
  <c r="I151" i="159"/>
  <c r="H151" i="159"/>
  <c r="J150" i="159"/>
  <c r="I150" i="159"/>
  <c r="H150" i="159"/>
  <c r="J149" i="159"/>
  <c r="I149" i="159"/>
  <c r="H149" i="159"/>
  <c r="J148" i="159"/>
  <c r="I148" i="159"/>
  <c r="H148" i="159"/>
  <c r="J147" i="159"/>
  <c r="I147" i="159"/>
  <c r="H147" i="159"/>
  <c r="J146" i="159"/>
  <c r="I146" i="159"/>
  <c r="H146" i="159"/>
  <c r="J145" i="159"/>
  <c r="I145" i="159"/>
  <c r="H145" i="159"/>
  <c r="J144" i="159"/>
  <c r="I144" i="159"/>
  <c r="H144" i="159"/>
  <c r="J143" i="159"/>
  <c r="I143" i="159"/>
  <c r="H143" i="159"/>
  <c r="J142" i="159"/>
  <c r="I142" i="159"/>
  <c r="H142" i="159"/>
  <c r="J141" i="159"/>
  <c r="I141" i="159"/>
  <c r="H141" i="159"/>
  <c r="J140" i="159"/>
  <c r="I140" i="159"/>
  <c r="H140" i="159"/>
  <c r="J138" i="159"/>
  <c r="I138" i="159"/>
  <c r="H138" i="159"/>
  <c r="J137" i="159"/>
  <c r="I137" i="159"/>
  <c r="H137" i="159"/>
  <c r="J136" i="159"/>
  <c r="I136" i="159"/>
  <c r="H136" i="159"/>
  <c r="J134" i="159"/>
  <c r="I134" i="159"/>
  <c r="H134" i="159"/>
  <c r="J133" i="159"/>
  <c r="I133" i="159"/>
  <c r="H133" i="159"/>
  <c r="J132" i="159"/>
  <c r="I132" i="159"/>
  <c r="H132" i="159"/>
  <c r="J131" i="159"/>
  <c r="I131" i="159"/>
  <c r="H131" i="159"/>
  <c r="J130" i="159"/>
  <c r="I130" i="159"/>
  <c r="H130" i="159"/>
  <c r="J129" i="159"/>
  <c r="I129" i="159"/>
  <c r="H129" i="159"/>
  <c r="J128" i="159"/>
  <c r="I128" i="159"/>
  <c r="H128" i="159"/>
  <c r="J127" i="159"/>
  <c r="I127" i="159"/>
  <c r="H127" i="159"/>
  <c r="J126" i="159"/>
  <c r="I126" i="159"/>
  <c r="H126" i="159"/>
  <c r="J125" i="159"/>
  <c r="I125" i="159"/>
  <c r="H125" i="159"/>
  <c r="J124" i="159"/>
  <c r="I124" i="159"/>
  <c r="H124" i="159"/>
  <c r="J123" i="159"/>
  <c r="I123" i="159"/>
  <c r="H123" i="159"/>
  <c r="J122" i="159"/>
  <c r="I122" i="159"/>
  <c r="H122" i="159"/>
  <c r="J121" i="159"/>
  <c r="I121" i="159"/>
  <c r="H121" i="159"/>
  <c r="J120" i="159"/>
  <c r="I120" i="159"/>
  <c r="H120" i="159"/>
  <c r="J119" i="159"/>
  <c r="I119" i="159"/>
  <c r="H119" i="159"/>
  <c r="J118" i="159"/>
  <c r="I118" i="159"/>
  <c r="H118" i="159"/>
  <c r="J117" i="159"/>
  <c r="I117" i="159"/>
  <c r="H117" i="159"/>
  <c r="J116" i="159"/>
  <c r="I116" i="159"/>
  <c r="H116" i="159"/>
  <c r="J114" i="159"/>
  <c r="I114" i="159"/>
  <c r="H114" i="159"/>
  <c r="J113" i="159"/>
  <c r="I113" i="159"/>
  <c r="H113" i="159"/>
  <c r="J112" i="159"/>
  <c r="I112" i="159"/>
  <c r="H112" i="159"/>
  <c r="J111" i="159"/>
  <c r="I111" i="159"/>
  <c r="H111" i="159"/>
  <c r="J110" i="159"/>
  <c r="I110" i="159"/>
  <c r="H110" i="159"/>
  <c r="J109" i="159"/>
  <c r="I109" i="159"/>
  <c r="H109" i="159"/>
  <c r="J107" i="159"/>
  <c r="I107" i="159"/>
  <c r="H107" i="159"/>
  <c r="J106" i="159"/>
  <c r="I106" i="159"/>
  <c r="H106" i="159"/>
  <c r="J105" i="159"/>
  <c r="I105" i="159"/>
  <c r="H105" i="159"/>
  <c r="J103" i="159"/>
  <c r="I103" i="159"/>
  <c r="H103" i="159"/>
  <c r="J102" i="159"/>
  <c r="I102" i="159"/>
  <c r="H102" i="159"/>
  <c r="J100" i="159"/>
  <c r="I100" i="159"/>
  <c r="H100" i="159"/>
  <c r="J99" i="159"/>
  <c r="I99" i="159"/>
  <c r="H99" i="159"/>
  <c r="J98" i="159"/>
  <c r="I98" i="159"/>
  <c r="H98" i="159"/>
  <c r="J97" i="159"/>
  <c r="I97" i="159"/>
  <c r="H97" i="159"/>
  <c r="J96" i="159"/>
  <c r="I96" i="159"/>
  <c r="H96" i="159"/>
  <c r="J95" i="159"/>
  <c r="I95" i="159"/>
  <c r="H95" i="159"/>
  <c r="J94" i="159"/>
  <c r="I94" i="159"/>
  <c r="H94" i="159"/>
  <c r="J93" i="159"/>
  <c r="I93" i="159"/>
  <c r="H93" i="159"/>
  <c r="J92" i="159"/>
  <c r="I92" i="159"/>
  <c r="H92" i="159"/>
  <c r="J91" i="159"/>
  <c r="I91" i="159"/>
  <c r="H91" i="159"/>
  <c r="J90" i="159"/>
  <c r="I90" i="159"/>
  <c r="H90" i="159"/>
  <c r="J89" i="159"/>
  <c r="I89" i="159"/>
  <c r="H89" i="159"/>
  <c r="J88" i="159"/>
  <c r="I88" i="159"/>
  <c r="H88" i="159"/>
  <c r="J87" i="159"/>
  <c r="I87" i="159"/>
  <c r="H87" i="159"/>
  <c r="J86" i="159"/>
  <c r="I86" i="159"/>
  <c r="H86" i="159"/>
  <c r="J85" i="159"/>
  <c r="I85" i="159"/>
  <c r="H85" i="159"/>
  <c r="J84" i="159"/>
  <c r="I84" i="159"/>
  <c r="H84" i="159"/>
  <c r="J83" i="159"/>
  <c r="I83" i="159"/>
  <c r="H83" i="159"/>
  <c r="J82" i="159"/>
  <c r="I82" i="159"/>
  <c r="H82" i="159"/>
  <c r="J81" i="159"/>
  <c r="I81" i="159"/>
  <c r="H81" i="159"/>
  <c r="J80" i="159"/>
  <c r="I80" i="159"/>
  <c r="H80" i="159"/>
  <c r="J79" i="159"/>
  <c r="I79" i="159"/>
  <c r="H79" i="159"/>
  <c r="J78" i="159"/>
  <c r="I78" i="159"/>
  <c r="H78" i="159"/>
  <c r="J77" i="159"/>
  <c r="I77" i="159"/>
  <c r="H77" i="159"/>
  <c r="J76" i="159"/>
  <c r="I76" i="159"/>
  <c r="H76" i="159"/>
  <c r="J75" i="159"/>
  <c r="I75" i="159"/>
  <c r="H75" i="159"/>
  <c r="J74" i="159"/>
  <c r="I74" i="159"/>
  <c r="H74" i="159"/>
  <c r="J73" i="159"/>
  <c r="I73" i="159"/>
  <c r="H73" i="159"/>
  <c r="J72" i="159"/>
  <c r="I72" i="159"/>
  <c r="H72" i="159"/>
  <c r="J71" i="159"/>
  <c r="I71" i="159"/>
  <c r="H71" i="159"/>
  <c r="J70" i="159"/>
  <c r="I70" i="159"/>
  <c r="H70" i="159"/>
  <c r="J69" i="159"/>
  <c r="I69" i="159"/>
  <c r="H69" i="159"/>
  <c r="J68" i="159"/>
  <c r="I68" i="159"/>
  <c r="H68" i="159"/>
  <c r="J67" i="159"/>
  <c r="I67" i="159"/>
  <c r="H67" i="159"/>
  <c r="J66" i="159"/>
  <c r="I66" i="159"/>
  <c r="H66" i="159"/>
  <c r="J65" i="159"/>
  <c r="I65" i="159"/>
  <c r="H65" i="159"/>
  <c r="J64" i="159"/>
  <c r="I64" i="159"/>
  <c r="H64" i="159"/>
  <c r="J63" i="159"/>
  <c r="I63" i="159"/>
  <c r="H63" i="159"/>
  <c r="J62" i="159"/>
  <c r="I62" i="159"/>
  <c r="H62" i="159"/>
  <c r="J61" i="159"/>
  <c r="I61" i="159"/>
  <c r="H61" i="159"/>
  <c r="J60" i="159"/>
  <c r="I60" i="159"/>
  <c r="H60" i="159"/>
  <c r="J59" i="159"/>
  <c r="I59" i="159"/>
  <c r="H59" i="159"/>
  <c r="J58" i="159"/>
  <c r="I58" i="159"/>
  <c r="H58" i="159"/>
  <c r="J56" i="159"/>
  <c r="I56" i="159"/>
  <c r="H56" i="159"/>
  <c r="J55" i="159"/>
  <c r="I55" i="159"/>
  <c r="H55" i="159"/>
  <c r="J54" i="159"/>
  <c r="I54" i="159"/>
  <c r="H54" i="159"/>
  <c r="J53" i="159"/>
  <c r="I53" i="159"/>
  <c r="H53" i="159"/>
  <c r="J52" i="159"/>
  <c r="I52" i="159"/>
  <c r="H52" i="159"/>
  <c r="J51" i="159"/>
  <c r="I51" i="159"/>
  <c r="H51" i="159"/>
  <c r="J50" i="159"/>
  <c r="I50" i="159"/>
  <c r="H50" i="159"/>
  <c r="J49" i="159"/>
  <c r="I49" i="159"/>
  <c r="H49" i="159"/>
  <c r="J48" i="159"/>
  <c r="I48" i="159"/>
  <c r="H48" i="159"/>
  <c r="J47" i="159"/>
  <c r="I47" i="159"/>
  <c r="H47" i="159"/>
  <c r="J46" i="159"/>
  <c r="I46" i="159"/>
  <c r="H46" i="159"/>
  <c r="J45" i="159"/>
  <c r="I45" i="159"/>
  <c r="H45" i="159"/>
  <c r="J44" i="159"/>
  <c r="I44" i="159"/>
  <c r="H44" i="159"/>
  <c r="J43" i="159"/>
  <c r="I43" i="159"/>
  <c r="H43" i="159"/>
  <c r="J42" i="159"/>
  <c r="I42" i="159"/>
  <c r="H42" i="159"/>
  <c r="J41" i="159"/>
  <c r="I41" i="159"/>
  <c r="H41" i="159"/>
  <c r="J40" i="159"/>
  <c r="I40" i="159"/>
  <c r="H40" i="159"/>
  <c r="J39" i="159"/>
  <c r="I39" i="159"/>
  <c r="H39" i="159"/>
  <c r="J38" i="159"/>
  <c r="I38" i="159"/>
  <c r="H38" i="159"/>
  <c r="J37" i="159"/>
  <c r="I37" i="159"/>
  <c r="H37" i="159"/>
  <c r="J36" i="159"/>
  <c r="I36" i="159"/>
  <c r="H36" i="159"/>
  <c r="J35" i="159"/>
  <c r="I35" i="159"/>
  <c r="H35" i="159"/>
  <c r="J34" i="159"/>
  <c r="I34" i="159"/>
  <c r="H34" i="159"/>
  <c r="J33" i="159"/>
  <c r="I33" i="159"/>
  <c r="H33" i="159"/>
  <c r="J32" i="159"/>
  <c r="I32" i="159"/>
  <c r="H32" i="159"/>
  <c r="J31" i="159"/>
  <c r="I31" i="159"/>
  <c r="H31" i="159"/>
  <c r="J30" i="159"/>
  <c r="I30" i="159"/>
  <c r="H30" i="159"/>
  <c r="J29" i="159"/>
  <c r="I29" i="159"/>
  <c r="H29" i="159"/>
  <c r="J28" i="159"/>
  <c r="I28" i="159"/>
  <c r="H28" i="159"/>
  <c r="J27" i="159"/>
  <c r="I27" i="159"/>
  <c r="H27" i="159"/>
  <c r="J26" i="159"/>
  <c r="I26" i="159"/>
  <c r="H26" i="159"/>
  <c r="J25" i="159"/>
  <c r="I25" i="159"/>
  <c r="H25" i="159"/>
  <c r="J24" i="159"/>
  <c r="I24" i="159"/>
  <c r="H24" i="159"/>
  <c r="J23" i="159"/>
  <c r="I23" i="159"/>
  <c r="H23" i="159"/>
  <c r="J22" i="159"/>
  <c r="I22" i="159"/>
  <c r="H22" i="159"/>
  <c r="J20" i="159"/>
  <c r="I20" i="159"/>
  <c r="H20" i="159"/>
  <c r="J18" i="159"/>
  <c r="I18" i="159"/>
  <c r="H18" i="159"/>
  <c r="J17" i="159"/>
  <c r="I17" i="159"/>
  <c r="H17" i="159"/>
  <c r="J16" i="159"/>
  <c r="I16" i="159"/>
  <c r="H16" i="159"/>
  <c r="J15" i="159"/>
  <c r="I15" i="159"/>
  <c r="H15" i="159"/>
  <c r="J14" i="159"/>
  <c r="I14" i="159"/>
  <c r="H14" i="159"/>
  <c r="J13" i="159"/>
  <c r="I13" i="159"/>
  <c r="H13" i="159"/>
  <c r="J12" i="159"/>
  <c r="I12" i="159"/>
  <c r="H12" i="159"/>
  <c r="J11" i="159"/>
  <c r="I11" i="159"/>
  <c r="H11" i="159"/>
  <c r="J10" i="159"/>
  <c r="I10" i="159"/>
  <c r="H10" i="159"/>
  <c r="J9" i="159"/>
  <c r="I9" i="159"/>
  <c r="H9" i="159"/>
  <c r="J8" i="159"/>
  <c r="I8" i="159"/>
  <c r="H8" i="159"/>
  <c r="J7" i="159"/>
  <c r="I7" i="159"/>
  <c r="H7" i="159"/>
  <c r="J6" i="159"/>
  <c r="I6" i="159"/>
  <c r="H6" i="159"/>
  <c r="J5" i="159"/>
  <c r="I5" i="159"/>
  <c r="H5" i="159"/>
  <c r="J4" i="159"/>
  <c r="I4" i="159"/>
  <c r="H4" i="159"/>
  <c r="J246" i="156"/>
  <c r="I246" i="156"/>
  <c r="H246" i="156"/>
  <c r="J245" i="156"/>
  <c r="I245" i="156"/>
  <c r="H245" i="156"/>
  <c r="J244" i="156"/>
  <c r="I244" i="156"/>
  <c r="H244" i="156"/>
  <c r="J243" i="156"/>
  <c r="I243" i="156"/>
  <c r="H243" i="156"/>
  <c r="J242" i="156"/>
  <c r="I242" i="156"/>
  <c r="H242" i="156"/>
  <c r="J241" i="156"/>
  <c r="I241" i="156"/>
  <c r="H241" i="156"/>
  <c r="J240" i="156"/>
  <c r="I240" i="156"/>
  <c r="H240" i="156"/>
  <c r="J239" i="156"/>
  <c r="I239" i="156"/>
  <c r="H239" i="156"/>
  <c r="J238" i="156"/>
  <c r="I238" i="156"/>
  <c r="H238" i="156"/>
  <c r="J237" i="156"/>
  <c r="I237" i="156"/>
  <c r="H237" i="156"/>
  <c r="J236" i="156"/>
  <c r="I236" i="156"/>
  <c r="H236" i="156"/>
  <c r="J235" i="156"/>
  <c r="I235" i="156"/>
  <c r="H235" i="156"/>
  <c r="J234" i="156"/>
  <c r="I234" i="156"/>
  <c r="H234" i="156"/>
  <c r="J233" i="156"/>
  <c r="I233" i="156"/>
  <c r="H233" i="156"/>
  <c r="J232" i="156"/>
  <c r="I232" i="156"/>
  <c r="H232" i="156"/>
  <c r="J231" i="156"/>
  <c r="I231" i="156"/>
  <c r="H231" i="156"/>
  <c r="J230" i="156"/>
  <c r="I230" i="156"/>
  <c r="H230" i="156"/>
  <c r="J229" i="156"/>
  <c r="I229" i="156"/>
  <c r="H229" i="156"/>
  <c r="J228" i="156"/>
  <c r="I228" i="156"/>
  <c r="H228" i="156"/>
  <c r="J227" i="156"/>
  <c r="I227" i="156"/>
  <c r="H227" i="156"/>
  <c r="J226" i="156"/>
  <c r="I226" i="156"/>
  <c r="H226" i="156"/>
  <c r="J225" i="156"/>
  <c r="I225" i="156"/>
  <c r="H225" i="156"/>
  <c r="J224" i="156"/>
  <c r="I224" i="156"/>
  <c r="H224" i="156"/>
  <c r="J223" i="156"/>
  <c r="I223" i="156"/>
  <c r="H223" i="156"/>
  <c r="J222" i="156"/>
  <c r="I222" i="156"/>
  <c r="H222" i="156"/>
  <c r="J221" i="156"/>
  <c r="I221" i="156"/>
  <c r="H221" i="156"/>
  <c r="J220" i="156"/>
  <c r="I220" i="156"/>
  <c r="H220" i="156"/>
  <c r="J219" i="156"/>
  <c r="I219" i="156"/>
  <c r="H219" i="156"/>
  <c r="J218" i="156"/>
  <c r="I218" i="156"/>
  <c r="H218" i="156"/>
  <c r="J217" i="156"/>
  <c r="I217" i="156"/>
  <c r="H217" i="156"/>
  <c r="J216" i="156"/>
  <c r="I216" i="156"/>
  <c r="H216" i="156"/>
  <c r="J215" i="156"/>
  <c r="I215" i="156"/>
  <c r="H215" i="156"/>
  <c r="J214" i="156"/>
  <c r="I214" i="156"/>
  <c r="H214" i="156"/>
  <c r="J213" i="156"/>
  <c r="I213" i="156"/>
  <c r="H213" i="156"/>
  <c r="J212" i="156"/>
  <c r="I212" i="156"/>
  <c r="H212" i="156"/>
  <c r="J211" i="156"/>
  <c r="I211" i="156"/>
  <c r="H211" i="156"/>
  <c r="J210" i="156"/>
  <c r="I210" i="156"/>
  <c r="H210" i="156"/>
  <c r="J209" i="156"/>
  <c r="I209" i="156"/>
  <c r="H209" i="156"/>
  <c r="J208" i="156"/>
  <c r="I208" i="156"/>
  <c r="H208" i="156"/>
  <c r="J207" i="156"/>
  <c r="I207" i="156"/>
  <c r="H207" i="156"/>
  <c r="J206" i="156"/>
  <c r="I206" i="156"/>
  <c r="H206" i="156"/>
  <c r="J205" i="156"/>
  <c r="I205" i="156"/>
  <c r="H205" i="156"/>
  <c r="J204" i="156"/>
  <c r="I204" i="156"/>
  <c r="H204" i="156"/>
  <c r="J203" i="156"/>
  <c r="I203" i="156"/>
  <c r="H203" i="156"/>
  <c r="J202" i="156"/>
  <c r="I202" i="156"/>
  <c r="H202" i="156"/>
  <c r="J201" i="156"/>
  <c r="I201" i="156"/>
  <c r="H201" i="156"/>
  <c r="J200" i="156"/>
  <c r="I200" i="156"/>
  <c r="H200" i="156"/>
  <c r="J199" i="156"/>
  <c r="I199" i="156"/>
  <c r="H199" i="156"/>
  <c r="J198" i="156"/>
  <c r="I198" i="156"/>
  <c r="H198" i="156"/>
  <c r="J197" i="156"/>
  <c r="I197" i="156"/>
  <c r="H197" i="156"/>
  <c r="J196" i="156"/>
  <c r="I196" i="156"/>
  <c r="H196" i="156"/>
  <c r="J195" i="156"/>
  <c r="I195" i="156"/>
  <c r="H195" i="156"/>
  <c r="J194" i="156"/>
  <c r="I194" i="156"/>
  <c r="H194" i="156"/>
  <c r="J193" i="156"/>
  <c r="I193" i="156"/>
  <c r="H193" i="156"/>
  <c r="J192" i="156"/>
  <c r="I192" i="156"/>
  <c r="H192" i="156"/>
  <c r="J191" i="156"/>
  <c r="I191" i="156"/>
  <c r="H191" i="156"/>
  <c r="J190" i="156"/>
  <c r="I190" i="156"/>
  <c r="H190" i="156"/>
  <c r="J189" i="156"/>
  <c r="I189" i="156"/>
  <c r="H189" i="156"/>
  <c r="J188" i="156"/>
  <c r="I188" i="156"/>
  <c r="H188" i="156"/>
  <c r="J187" i="156"/>
  <c r="I187" i="156"/>
  <c r="H187" i="156"/>
  <c r="J186" i="156"/>
  <c r="I186" i="156"/>
  <c r="H186" i="156"/>
  <c r="J185" i="156"/>
  <c r="I185" i="156"/>
  <c r="H185" i="156"/>
  <c r="J184" i="156"/>
  <c r="I184" i="156"/>
  <c r="H184" i="156"/>
  <c r="J183" i="156"/>
  <c r="I183" i="156"/>
  <c r="H183" i="156"/>
  <c r="J182" i="156"/>
  <c r="I182" i="156"/>
  <c r="H182" i="156"/>
  <c r="J181" i="156"/>
  <c r="I181" i="156"/>
  <c r="H181" i="156"/>
  <c r="J175" i="156"/>
  <c r="I175" i="156"/>
  <c r="H175" i="156"/>
  <c r="J174" i="156"/>
  <c r="I174" i="156"/>
  <c r="H174" i="156"/>
  <c r="J173" i="156"/>
  <c r="I173" i="156"/>
  <c r="H173" i="156"/>
  <c r="J172" i="156"/>
  <c r="I172" i="156"/>
  <c r="H172" i="156"/>
  <c r="J171" i="156"/>
  <c r="I171" i="156"/>
  <c r="H171" i="156"/>
  <c r="J170" i="156"/>
  <c r="I170" i="156"/>
  <c r="H170" i="156"/>
  <c r="J169" i="156"/>
  <c r="I169" i="156"/>
  <c r="H169" i="156"/>
  <c r="J168" i="156"/>
  <c r="I168" i="156"/>
  <c r="H168" i="156"/>
  <c r="J167" i="156"/>
  <c r="I167" i="156"/>
  <c r="H167" i="156"/>
  <c r="J166" i="156"/>
  <c r="I166" i="156"/>
  <c r="H166" i="156"/>
  <c r="J165" i="156"/>
  <c r="I165" i="156"/>
  <c r="H165" i="156"/>
  <c r="J164" i="156"/>
  <c r="I164" i="156"/>
  <c r="H164" i="156"/>
  <c r="J163" i="156"/>
  <c r="I163" i="156"/>
  <c r="H163" i="156"/>
  <c r="J162" i="156"/>
  <c r="I162" i="156"/>
  <c r="H162" i="156"/>
  <c r="J161" i="156"/>
  <c r="I161" i="156"/>
  <c r="H161" i="156"/>
  <c r="J160" i="156"/>
  <c r="I160" i="156"/>
  <c r="H160" i="156"/>
  <c r="J159" i="156"/>
  <c r="I159" i="156"/>
  <c r="H159" i="156"/>
  <c r="J158" i="156"/>
  <c r="I158" i="156"/>
  <c r="H158" i="156"/>
  <c r="J157" i="156"/>
  <c r="I157" i="156"/>
  <c r="H157" i="156"/>
  <c r="J156" i="156"/>
  <c r="I156" i="156"/>
  <c r="H156" i="156"/>
  <c r="J155" i="156"/>
  <c r="I155" i="156"/>
  <c r="H155" i="156"/>
  <c r="J154" i="156"/>
  <c r="I154" i="156"/>
  <c r="H154" i="156"/>
  <c r="J153" i="156"/>
  <c r="I153" i="156"/>
  <c r="H153" i="156"/>
  <c r="J152" i="156"/>
  <c r="I152" i="156"/>
  <c r="H152" i="156"/>
  <c r="J151" i="156"/>
  <c r="I151" i="156"/>
  <c r="H151" i="156"/>
  <c r="J150" i="156"/>
  <c r="I150" i="156"/>
  <c r="H150" i="156"/>
  <c r="J149" i="156"/>
  <c r="I149" i="156"/>
  <c r="H149" i="156"/>
  <c r="J148" i="156"/>
  <c r="I148" i="156"/>
  <c r="H148" i="156"/>
  <c r="J147" i="156"/>
  <c r="I147" i="156"/>
  <c r="H147" i="156"/>
  <c r="J146" i="156"/>
  <c r="I146" i="156"/>
  <c r="H146" i="156"/>
  <c r="J145" i="156"/>
  <c r="I145" i="156"/>
  <c r="H145" i="156"/>
  <c r="J144" i="156"/>
  <c r="I144" i="156"/>
  <c r="H144" i="156"/>
  <c r="J143" i="156"/>
  <c r="I143" i="156"/>
  <c r="H143" i="156"/>
  <c r="J142" i="156"/>
  <c r="I142" i="156"/>
  <c r="H142" i="156"/>
  <c r="J141" i="156"/>
  <c r="I141" i="156"/>
  <c r="H141" i="156"/>
  <c r="J140" i="156"/>
  <c r="I140" i="156"/>
  <c r="H140" i="156"/>
  <c r="J138" i="156"/>
  <c r="I138" i="156"/>
  <c r="H138" i="156"/>
  <c r="J137" i="156"/>
  <c r="I137" i="156"/>
  <c r="H137" i="156"/>
  <c r="J136" i="156"/>
  <c r="I136" i="156"/>
  <c r="H136" i="156"/>
  <c r="J134" i="156"/>
  <c r="I134" i="156"/>
  <c r="H134" i="156"/>
  <c r="J133" i="156"/>
  <c r="I133" i="156"/>
  <c r="H133" i="156"/>
  <c r="J132" i="156"/>
  <c r="I132" i="156"/>
  <c r="H132" i="156"/>
  <c r="J131" i="156"/>
  <c r="I131" i="156"/>
  <c r="H131" i="156"/>
  <c r="J130" i="156"/>
  <c r="I130" i="156"/>
  <c r="H130" i="156"/>
  <c r="J129" i="156"/>
  <c r="I129" i="156"/>
  <c r="H129" i="156"/>
  <c r="J128" i="156"/>
  <c r="I128" i="156"/>
  <c r="H128" i="156"/>
  <c r="J127" i="156"/>
  <c r="I127" i="156"/>
  <c r="H127" i="156"/>
  <c r="J126" i="156"/>
  <c r="I126" i="156"/>
  <c r="H126" i="156"/>
  <c r="J125" i="156"/>
  <c r="I125" i="156"/>
  <c r="H125" i="156"/>
  <c r="J124" i="156"/>
  <c r="I124" i="156"/>
  <c r="H124" i="156"/>
  <c r="J123" i="156"/>
  <c r="I123" i="156"/>
  <c r="H123" i="156"/>
  <c r="J122" i="156"/>
  <c r="I122" i="156"/>
  <c r="H122" i="156"/>
  <c r="J121" i="156"/>
  <c r="I121" i="156"/>
  <c r="H121" i="156"/>
  <c r="J120" i="156"/>
  <c r="I120" i="156"/>
  <c r="H120" i="156"/>
  <c r="J119" i="156"/>
  <c r="I119" i="156"/>
  <c r="H119" i="156"/>
  <c r="J118" i="156"/>
  <c r="I118" i="156"/>
  <c r="H118" i="156"/>
  <c r="J117" i="156"/>
  <c r="I117" i="156"/>
  <c r="H117" i="156"/>
  <c r="J116" i="156"/>
  <c r="I116" i="156"/>
  <c r="H116" i="156"/>
  <c r="J114" i="156"/>
  <c r="I114" i="156"/>
  <c r="H114" i="156"/>
  <c r="J113" i="156"/>
  <c r="I113" i="156"/>
  <c r="H113" i="156"/>
  <c r="J112" i="156"/>
  <c r="I112" i="156"/>
  <c r="H112" i="156"/>
  <c r="J111" i="156"/>
  <c r="I111" i="156"/>
  <c r="H111" i="156"/>
  <c r="J110" i="156"/>
  <c r="I110" i="156"/>
  <c r="H110" i="156"/>
  <c r="J109" i="156"/>
  <c r="I109" i="156"/>
  <c r="H109" i="156"/>
  <c r="J107" i="156"/>
  <c r="I107" i="156"/>
  <c r="H107" i="156"/>
  <c r="J106" i="156"/>
  <c r="I106" i="156"/>
  <c r="H106" i="156"/>
  <c r="J105" i="156"/>
  <c r="I105" i="156"/>
  <c r="H105" i="156"/>
  <c r="J103" i="156"/>
  <c r="I103" i="156"/>
  <c r="H103" i="156"/>
  <c r="J102" i="156"/>
  <c r="I102" i="156"/>
  <c r="H102" i="156"/>
  <c r="J100" i="156"/>
  <c r="I100" i="156"/>
  <c r="H100" i="156"/>
  <c r="J99" i="156"/>
  <c r="I99" i="156"/>
  <c r="H99" i="156"/>
  <c r="J98" i="156"/>
  <c r="I98" i="156"/>
  <c r="H98" i="156"/>
  <c r="J97" i="156"/>
  <c r="I97" i="156"/>
  <c r="H97" i="156"/>
  <c r="J96" i="156"/>
  <c r="I96" i="156"/>
  <c r="H96" i="156"/>
  <c r="J95" i="156"/>
  <c r="I95" i="156"/>
  <c r="H95" i="156"/>
  <c r="J94" i="156"/>
  <c r="I94" i="156"/>
  <c r="H94" i="156"/>
  <c r="J93" i="156"/>
  <c r="I93" i="156"/>
  <c r="H93" i="156"/>
  <c r="J92" i="156"/>
  <c r="I92" i="156"/>
  <c r="H92" i="156"/>
  <c r="J91" i="156"/>
  <c r="I91" i="156"/>
  <c r="H91" i="156"/>
  <c r="J90" i="156"/>
  <c r="I90" i="156"/>
  <c r="H90" i="156"/>
  <c r="J89" i="156"/>
  <c r="I89" i="156"/>
  <c r="H89" i="156"/>
  <c r="J88" i="156"/>
  <c r="I88" i="156"/>
  <c r="H88" i="156"/>
  <c r="J87" i="156"/>
  <c r="I87" i="156"/>
  <c r="H87" i="156"/>
  <c r="J86" i="156"/>
  <c r="I86" i="156"/>
  <c r="H86" i="156"/>
  <c r="J85" i="156"/>
  <c r="I85" i="156"/>
  <c r="H85" i="156"/>
  <c r="J84" i="156"/>
  <c r="I84" i="156"/>
  <c r="H84" i="156"/>
  <c r="J83" i="156"/>
  <c r="I83" i="156"/>
  <c r="H83" i="156"/>
  <c r="J82" i="156"/>
  <c r="I82" i="156"/>
  <c r="H82" i="156"/>
  <c r="J81" i="156"/>
  <c r="I81" i="156"/>
  <c r="H81" i="156"/>
  <c r="J80" i="156"/>
  <c r="I80" i="156"/>
  <c r="H80" i="156"/>
  <c r="J79" i="156"/>
  <c r="I79" i="156"/>
  <c r="H79" i="156"/>
  <c r="J78" i="156"/>
  <c r="I78" i="156"/>
  <c r="H78" i="156"/>
  <c r="J77" i="156"/>
  <c r="I77" i="156"/>
  <c r="H77" i="156"/>
  <c r="J76" i="156"/>
  <c r="I76" i="156"/>
  <c r="H76" i="156"/>
  <c r="J75" i="156"/>
  <c r="I75" i="156"/>
  <c r="H75" i="156"/>
  <c r="J74" i="156"/>
  <c r="I74" i="156"/>
  <c r="H74" i="156"/>
  <c r="J73" i="156"/>
  <c r="I73" i="156"/>
  <c r="H73" i="156"/>
  <c r="J72" i="156"/>
  <c r="I72" i="156"/>
  <c r="H72" i="156"/>
  <c r="J71" i="156"/>
  <c r="I71" i="156"/>
  <c r="H71" i="156"/>
  <c r="J70" i="156"/>
  <c r="I70" i="156"/>
  <c r="H70" i="156"/>
  <c r="J69" i="156"/>
  <c r="I69" i="156"/>
  <c r="H69" i="156"/>
  <c r="J68" i="156"/>
  <c r="I68" i="156"/>
  <c r="H68" i="156"/>
  <c r="J67" i="156"/>
  <c r="I67" i="156"/>
  <c r="H67" i="156"/>
  <c r="J66" i="156"/>
  <c r="I66" i="156"/>
  <c r="H66" i="156"/>
  <c r="J65" i="156"/>
  <c r="I65" i="156"/>
  <c r="H65" i="156"/>
  <c r="J64" i="156"/>
  <c r="I64" i="156"/>
  <c r="H64" i="156"/>
  <c r="J63" i="156"/>
  <c r="I63" i="156"/>
  <c r="H63" i="156"/>
  <c r="J62" i="156"/>
  <c r="I62" i="156"/>
  <c r="H62" i="156"/>
  <c r="J61" i="156"/>
  <c r="I61" i="156"/>
  <c r="H61" i="156"/>
  <c r="J60" i="156"/>
  <c r="I60" i="156"/>
  <c r="H60" i="156"/>
  <c r="J59" i="156"/>
  <c r="I59" i="156"/>
  <c r="H59" i="156"/>
  <c r="J58" i="156"/>
  <c r="I58" i="156"/>
  <c r="H58" i="156"/>
  <c r="J56" i="156"/>
  <c r="I56" i="156"/>
  <c r="H56" i="156"/>
  <c r="J55" i="156"/>
  <c r="I55" i="156"/>
  <c r="H55" i="156"/>
  <c r="J54" i="156"/>
  <c r="I54" i="156"/>
  <c r="H54" i="156"/>
  <c r="J53" i="156"/>
  <c r="I53" i="156"/>
  <c r="H53" i="156"/>
  <c r="J52" i="156"/>
  <c r="I52" i="156"/>
  <c r="H52" i="156"/>
  <c r="J51" i="156"/>
  <c r="I51" i="156"/>
  <c r="H51" i="156"/>
  <c r="J50" i="156"/>
  <c r="I50" i="156"/>
  <c r="H50" i="156"/>
  <c r="J49" i="156"/>
  <c r="I49" i="156"/>
  <c r="H49" i="156"/>
  <c r="J48" i="156"/>
  <c r="I48" i="156"/>
  <c r="H48" i="156"/>
  <c r="J47" i="156"/>
  <c r="I47" i="156"/>
  <c r="H47" i="156"/>
  <c r="J46" i="156"/>
  <c r="I46" i="156"/>
  <c r="H46" i="156"/>
  <c r="J45" i="156"/>
  <c r="I45" i="156"/>
  <c r="H45" i="156"/>
  <c r="J44" i="156"/>
  <c r="I44" i="156"/>
  <c r="H44" i="156"/>
  <c r="J43" i="156"/>
  <c r="I43" i="156"/>
  <c r="H43" i="156"/>
  <c r="J42" i="156"/>
  <c r="I42" i="156"/>
  <c r="H42" i="156"/>
  <c r="J41" i="156"/>
  <c r="I41" i="156"/>
  <c r="H41" i="156"/>
  <c r="J40" i="156"/>
  <c r="I40" i="156"/>
  <c r="H40" i="156"/>
  <c r="J39" i="156"/>
  <c r="I39" i="156"/>
  <c r="H39" i="156"/>
  <c r="J38" i="156"/>
  <c r="I38" i="156"/>
  <c r="H38" i="156"/>
  <c r="J37" i="156"/>
  <c r="I37" i="156"/>
  <c r="H37" i="156"/>
  <c r="J36" i="156"/>
  <c r="I36" i="156"/>
  <c r="H36" i="156"/>
  <c r="J35" i="156"/>
  <c r="I35" i="156"/>
  <c r="H35" i="156"/>
  <c r="J34" i="156"/>
  <c r="I34" i="156"/>
  <c r="H34" i="156"/>
  <c r="J33" i="156"/>
  <c r="I33" i="156"/>
  <c r="H33" i="156"/>
  <c r="J32" i="156"/>
  <c r="I32" i="156"/>
  <c r="H32" i="156"/>
  <c r="J31" i="156"/>
  <c r="I31" i="156"/>
  <c r="H31" i="156"/>
  <c r="J30" i="156"/>
  <c r="I30" i="156"/>
  <c r="H30" i="156"/>
  <c r="J29" i="156"/>
  <c r="I29" i="156"/>
  <c r="H29" i="156"/>
  <c r="J28" i="156"/>
  <c r="I28" i="156"/>
  <c r="H28" i="156"/>
  <c r="J27" i="156"/>
  <c r="I27" i="156"/>
  <c r="H27" i="156"/>
  <c r="J26" i="156"/>
  <c r="I26" i="156"/>
  <c r="H26" i="156"/>
  <c r="J25" i="156"/>
  <c r="I25" i="156"/>
  <c r="H25" i="156"/>
  <c r="J24" i="156"/>
  <c r="I24" i="156"/>
  <c r="H24" i="156"/>
  <c r="J23" i="156"/>
  <c r="I23" i="156"/>
  <c r="H23" i="156"/>
  <c r="J22" i="156"/>
  <c r="I22" i="156"/>
  <c r="H22" i="156"/>
  <c r="J20" i="156"/>
  <c r="I20" i="156"/>
  <c r="H20" i="156"/>
  <c r="J18" i="156"/>
  <c r="I18" i="156"/>
  <c r="H18" i="156"/>
  <c r="J17" i="156"/>
  <c r="I17" i="156"/>
  <c r="H17" i="156"/>
  <c r="J16" i="156"/>
  <c r="I16" i="156"/>
  <c r="H16" i="156"/>
  <c r="J15" i="156"/>
  <c r="I15" i="156"/>
  <c r="H15" i="156"/>
  <c r="J14" i="156"/>
  <c r="I14" i="156"/>
  <c r="H14" i="156"/>
  <c r="J13" i="156"/>
  <c r="I13" i="156"/>
  <c r="H13" i="156"/>
  <c r="J12" i="156"/>
  <c r="I12" i="156"/>
  <c r="H12" i="156"/>
  <c r="J11" i="156"/>
  <c r="I11" i="156"/>
  <c r="H11" i="156"/>
  <c r="J10" i="156"/>
  <c r="I10" i="156"/>
  <c r="H10" i="156"/>
  <c r="J9" i="156"/>
  <c r="I9" i="156"/>
  <c r="H9" i="156"/>
  <c r="J8" i="156"/>
  <c r="I8" i="156"/>
  <c r="H8" i="156"/>
  <c r="J7" i="156"/>
  <c r="I7" i="156"/>
  <c r="H7" i="156"/>
  <c r="J6" i="156"/>
  <c r="I6" i="156"/>
  <c r="H6" i="156"/>
  <c r="J5" i="156"/>
  <c r="I5" i="156"/>
  <c r="H5" i="156"/>
  <c r="J4" i="156"/>
  <c r="I4" i="156"/>
  <c r="H4" i="156"/>
  <c r="J246" i="144"/>
  <c r="I246" i="144"/>
  <c r="H246" i="144"/>
  <c r="J245" i="144"/>
  <c r="I245" i="144"/>
  <c r="H245" i="144"/>
  <c r="J244" i="144"/>
  <c r="I244" i="144"/>
  <c r="H244" i="144"/>
  <c r="J243" i="144"/>
  <c r="I243" i="144"/>
  <c r="H243" i="144"/>
  <c r="J242" i="144"/>
  <c r="I242" i="144"/>
  <c r="H242" i="144"/>
  <c r="J241" i="144"/>
  <c r="I241" i="144"/>
  <c r="H241" i="144"/>
  <c r="J240" i="144"/>
  <c r="I240" i="144"/>
  <c r="H240" i="144"/>
  <c r="J239" i="144"/>
  <c r="I239" i="144"/>
  <c r="H239" i="144"/>
  <c r="J238" i="144"/>
  <c r="I238" i="144"/>
  <c r="H238" i="144"/>
  <c r="J237" i="144"/>
  <c r="I237" i="144"/>
  <c r="H237" i="144"/>
  <c r="J236" i="144"/>
  <c r="I236" i="144"/>
  <c r="H236" i="144"/>
  <c r="J235" i="144"/>
  <c r="I235" i="144"/>
  <c r="H235" i="144"/>
  <c r="J234" i="144"/>
  <c r="I234" i="144"/>
  <c r="H234" i="144"/>
  <c r="J233" i="144"/>
  <c r="I233" i="144"/>
  <c r="H233" i="144"/>
  <c r="J232" i="144"/>
  <c r="I232" i="144"/>
  <c r="H232" i="144"/>
  <c r="J231" i="144"/>
  <c r="I231" i="144"/>
  <c r="H231" i="144"/>
  <c r="J230" i="144"/>
  <c r="I230" i="144"/>
  <c r="H230" i="144"/>
  <c r="J229" i="144"/>
  <c r="I229" i="144"/>
  <c r="H229" i="144"/>
  <c r="J228" i="144"/>
  <c r="I228" i="144"/>
  <c r="H228" i="144"/>
  <c r="J227" i="144"/>
  <c r="I227" i="144"/>
  <c r="H227" i="144"/>
  <c r="J226" i="144"/>
  <c r="I226" i="144"/>
  <c r="H226" i="144"/>
  <c r="J225" i="144"/>
  <c r="I225" i="144"/>
  <c r="H225" i="144"/>
  <c r="J224" i="144"/>
  <c r="I224" i="144"/>
  <c r="H224" i="144"/>
  <c r="J223" i="144"/>
  <c r="I223" i="144"/>
  <c r="H223" i="144"/>
  <c r="J222" i="144"/>
  <c r="I222" i="144"/>
  <c r="H222" i="144"/>
  <c r="J221" i="144"/>
  <c r="I221" i="144"/>
  <c r="H221" i="144"/>
  <c r="J220" i="144"/>
  <c r="I220" i="144"/>
  <c r="H220" i="144"/>
  <c r="J219" i="144"/>
  <c r="I219" i="144"/>
  <c r="H219" i="144"/>
  <c r="J218" i="144"/>
  <c r="I218" i="144"/>
  <c r="H218" i="144"/>
  <c r="J217" i="144"/>
  <c r="I217" i="144"/>
  <c r="H217" i="144"/>
  <c r="J216" i="144"/>
  <c r="I216" i="144"/>
  <c r="H216" i="144"/>
  <c r="J215" i="144"/>
  <c r="I215" i="144"/>
  <c r="H215" i="144"/>
  <c r="J214" i="144"/>
  <c r="I214" i="144"/>
  <c r="H214" i="144"/>
  <c r="J213" i="144"/>
  <c r="I213" i="144"/>
  <c r="H213" i="144"/>
  <c r="J212" i="144"/>
  <c r="I212" i="144"/>
  <c r="H212" i="144"/>
  <c r="J211" i="144"/>
  <c r="I211" i="144"/>
  <c r="H211" i="144"/>
  <c r="J210" i="144"/>
  <c r="I210" i="144"/>
  <c r="H210" i="144"/>
  <c r="J209" i="144"/>
  <c r="I209" i="144"/>
  <c r="H209" i="144"/>
  <c r="J208" i="144"/>
  <c r="I208" i="144"/>
  <c r="H208" i="144"/>
  <c r="J207" i="144"/>
  <c r="I207" i="144"/>
  <c r="H207" i="144"/>
  <c r="J206" i="144"/>
  <c r="I206" i="144"/>
  <c r="H206" i="144"/>
  <c r="J205" i="144"/>
  <c r="I205" i="144"/>
  <c r="H205" i="144"/>
  <c r="J204" i="144"/>
  <c r="I204" i="144"/>
  <c r="H204" i="144"/>
  <c r="J203" i="144"/>
  <c r="I203" i="144"/>
  <c r="H203" i="144"/>
  <c r="J202" i="144"/>
  <c r="I202" i="144"/>
  <c r="H202" i="144"/>
  <c r="J201" i="144"/>
  <c r="I201" i="144"/>
  <c r="H201" i="144"/>
  <c r="J200" i="144"/>
  <c r="I200" i="144"/>
  <c r="H200" i="144"/>
  <c r="J199" i="144"/>
  <c r="I199" i="144"/>
  <c r="H199" i="144"/>
  <c r="J198" i="144"/>
  <c r="I198" i="144"/>
  <c r="H198" i="144"/>
  <c r="J197" i="144"/>
  <c r="I197" i="144"/>
  <c r="H197" i="144"/>
  <c r="J196" i="144"/>
  <c r="I196" i="144"/>
  <c r="H196" i="144"/>
  <c r="J195" i="144"/>
  <c r="I195" i="144"/>
  <c r="H195" i="144"/>
  <c r="J194" i="144"/>
  <c r="I194" i="144"/>
  <c r="H194" i="144"/>
  <c r="J193" i="144"/>
  <c r="I193" i="144"/>
  <c r="H193" i="144"/>
  <c r="J192" i="144"/>
  <c r="I192" i="144"/>
  <c r="H192" i="144"/>
  <c r="J191" i="144"/>
  <c r="I191" i="144"/>
  <c r="H191" i="144"/>
  <c r="J190" i="144"/>
  <c r="I190" i="144"/>
  <c r="H190" i="144"/>
  <c r="J189" i="144"/>
  <c r="I189" i="144"/>
  <c r="H189" i="144"/>
  <c r="J188" i="144"/>
  <c r="I188" i="144"/>
  <c r="H188" i="144"/>
  <c r="J187" i="144"/>
  <c r="I187" i="144"/>
  <c r="H187" i="144"/>
  <c r="J186" i="144"/>
  <c r="I186" i="144"/>
  <c r="H186" i="144"/>
  <c r="J185" i="144"/>
  <c r="I185" i="144"/>
  <c r="H185" i="144"/>
  <c r="J184" i="144"/>
  <c r="I184" i="144"/>
  <c r="H184" i="144"/>
  <c r="J183" i="144"/>
  <c r="I183" i="144"/>
  <c r="H183" i="144"/>
  <c r="J182" i="144"/>
  <c r="I182" i="144"/>
  <c r="H182" i="144"/>
  <c r="J181" i="144"/>
  <c r="I181" i="144"/>
  <c r="H181" i="144"/>
  <c r="J175" i="144"/>
  <c r="I175" i="144"/>
  <c r="H175" i="144"/>
  <c r="J174" i="144"/>
  <c r="I174" i="144"/>
  <c r="H174" i="144"/>
  <c r="J173" i="144"/>
  <c r="I173" i="144"/>
  <c r="H173" i="144"/>
  <c r="J172" i="144"/>
  <c r="I172" i="144"/>
  <c r="H172" i="144"/>
  <c r="J171" i="144"/>
  <c r="I171" i="144"/>
  <c r="H171" i="144"/>
  <c r="J170" i="144"/>
  <c r="I170" i="144"/>
  <c r="H170" i="144"/>
  <c r="J169" i="144"/>
  <c r="I169" i="144"/>
  <c r="H169" i="144"/>
  <c r="J168" i="144"/>
  <c r="I168" i="144"/>
  <c r="H168" i="144"/>
  <c r="J167" i="144"/>
  <c r="I167" i="144"/>
  <c r="H167" i="144"/>
  <c r="J166" i="144"/>
  <c r="I166" i="144"/>
  <c r="H166" i="144"/>
  <c r="J165" i="144"/>
  <c r="I165" i="144"/>
  <c r="H165" i="144"/>
  <c r="J164" i="144"/>
  <c r="I164" i="144"/>
  <c r="H164" i="144"/>
  <c r="J163" i="144"/>
  <c r="I163" i="144"/>
  <c r="H163" i="144"/>
  <c r="J162" i="144"/>
  <c r="I162" i="144"/>
  <c r="H162" i="144"/>
  <c r="J161" i="144"/>
  <c r="I161" i="144"/>
  <c r="H161" i="144"/>
  <c r="J160" i="144"/>
  <c r="I160" i="144"/>
  <c r="H160" i="144"/>
  <c r="J159" i="144"/>
  <c r="I159" i="144"/>
  <c r="H159" i="144"/>
  <c r="J158" i="144"/>
  <c r="I158" i="144"/>
  <c r="H158" i="144"/>
  <c r="J157" i="144"/>
  <c r="I157" i="144"/>
  <c r="H157" i="144"/>
  <c r="J156" i="144"/>
  <c r="I156" i="144"/>
  <c r="H156" i="144"/>
  <c r="J155" i="144"/>
  <c r="I155" i="144"/>
  <c r="H155" i="144"/>
  <c r="J154" i="144"/>
  <c r="I154" i="144"/>
  <c r="H154" i="144"/>
  <c r="J153" i="144"/>
  <c r="I153" i="144"/>
  <c r="H153" i="144"/>
  <c r="J152" i="144"/>
  <c r="I152" i="144"/>
  <c r="H152" i="144"/>
  <c r="J151" i="144"/>
  <c r="I151" i="144"/>
  <c r="H151" i="144"/>
  <c r="J150" i="144"/>
  <c r="I150" i="144"/>
  <c r="H150" i="144"/>
  <c r="J149" i="144"/>
  <c r="I149" i="144"/>
  <c r="H149" i="144"/>
  <c r="J148" i="144"/>
  <c r="I148" i="144"/>
  <c r="H148" i="144"/>
  <c r="J147" i="144"/>
  <c r="I147" i="144"/>
  <c r="H147" i="144"/>
  <c r="J146" i="144"/>
  <c r="I146" i="144"/>
  <c r="H146" i="144"/>
  <c r="J145" i="144"/>
  <c r="I145" i="144"/>
  <c r="H145" i="144"/>
  <c r="J144" i="144"/>
  <c r="I144" i="144"/>
  <c r="H144" i="144"/>
  <c r="J143" i="144"/>
  <c r="I143" i="144"/>
  <c r="H143" i="144"/>
  <c r="J142" i="144"/>
  <c r="I142" i="144"/>
  <c r="H142" i="144"/>
  <c r="J141" i="144"/>
  <c r="I141" i="144"/>
  <c r="H141" i="144"/>
  <c r="J140" i="144"/>
  <c r="I140" i="144"/>
  <c r="H140" i="144"/>
  <c r="J138" i="144"/>
  <c r="I138" i="144"/>
  <c r="H138" i="144"/>
  <c r="J137" i="144"/>
  <c r="I137" i="144"/>
  <c r="H137" i="144"/>
  <c r="J136" i="144"/>
  <c r="I136" i="144"/>
  <c r="H136" i="144"/>
  <c r="J134" i="144"/>
  <c r="I134" i="144"/>
  <c r="H134" i="144"/>
  <c r="J133" i="144"/>
  <c r="I133" i="144"/>
  <c r="H133" i="144"/>
  <c r="J132" i="144"/>
  <c r="I132" i="144"/>
  <c r="H132" i="144"/>
  <c r="J131" i="144"/>
  <c r="I131" i="144"/>
  <c r="H131" i="144"/>
  <c r="J130" i="144"/>
  <c r="I130" i="144"/>
  <c r="H130" i="144"/>
  <c r="J129" i="144"/>
  <c r="I129" i="144"/>
  <c r="H129" i="144"/>
  <c r="J128" i="144"/>
  <c r="I128" i="144"/>
  <c r="H128" i="144"/>
  <c r="J127" i="144"/>
  <c r="I127" i="144"/>
  <c r="H127" i="144"/>
  <c r="J126" i="144"/>
  <c r="I126" i="144"/>
  <c r="H126" i="144"/>
  <c r="J125" i="144"/>
  <c r="I125" i="144"/>
  <c r="H125" i="144"/>
  <c r="J124" i="144"/>
  <c r="I124" i="144"/>
  <c r="H124" i="144"/>
  <c r="J123" i="144"/>
  <c r="I123" i="144"/>
  <c r="H123" i="144"/>
  <c r="J122" i="144"/>
  <c r="I122" i="144"/>
  <c r="H122" i="144"/>
  <c r="J121" i="144"/>
  <c r="I121" i="144"/>
  <c r="H121" i="144"/>
  <c r="J120" i="144"/>
  <c r="I120" i="144"/>
  <c r="H120" i="144"/>
  <c r="J119" i="144"/>
  <c r="I119" i="144"/>
  <c r="H119" i="144"/>
  <c r="J118" i="144"/>
  <c r="I118" i="144"/>
  <c r="H118" i="144"/>
  <c r="J117" i="144"/>
  <c r="I117" i="144"/>
  <c r="H117" i="144"/>
  <c r="J116" i="144"/>
  <c r="I116" i="144"/>
  <c r="H116" i="144"/>
  <c r="J114" i="144"/>
  <c r="I114" i="144"/>
  <c r="H114" i="144"/>
  <c r="J113" i="144"/>
  <c r="I113" i="144"/>
  <c r="H113" i="144"/>
  <c r="J112" i="144"/>
  <c r="I112" i="144"/>
  <c r="H112" i="144"/>
  <c r="J111" i="144"/>
  <c r="I111" i="144"/>
  <c r="H111" i="144"/>
  <c r="J110" i="144"/>
  <c r="I110" i="144"/>
  <c r="H110" i="144"/>
  <c r="J109" i="144"/>
  <c r="I109" i="144"/>
  <c r="H109" i="144"/>
  <c r="J107" i="144"/>
  <c r="I107" i="144"/>
  <c r="H107" i="144"/>
  <c r="J106" i="144"/>
  <c r="I106" i="144"/>
  <c r="H106" i="144"/>
  <c r="J105" i="144"/>
  <c r="I105" i="144"/>
  <c r="H105" i="144"/>
  <c r="J103" i="144"/>
  <c r="I103" i="144"/>
  <c r="H103" i="144"/>
  <c r="J102" i="144"/>
  <c r="I102" i="144"/>
  <c r="H102" i="144"/>
  <c r="J100" i="144"/>
  <c r="I100" i="144"/>
  <c r="H100" i="144"/>
  <c r="J99" i="144"/>
  <c r="I99" i="144"/>
  <c r="H99" i="144"/>
  <c r="J98" i="144"/>
  <c r="I98" i="144"/>
  <c r="H98" i="144"/>
  <c r="J97" i="144"/>
  <c r="I97" i="144"/>
  <c r="H97" i="144"/>
  <c r="J96" i="144"/>
  <c r="I96" i="144"/>
  <c r="H96" i="144"/>
  <c r="J95" i="144"/>
  <c r="I95" i="144"/>
  <c r="H95" i="144"/>
  <c r="J94" i="144"/>
  <c r="I94" i="144"/>
  <c r="H94" i="144"/>
  <c r="J93" i="144"/>
  <c r="I93" i="144"/>
  <c r="H93" i="144"/>
  <c r="J92" i="144"/>
  <c r="I92" i="144"/>
  <c r="H92" i="144"/>
  <c r="J91" i="144"/>
  <c r="I91" i="144"/>
  <c r="H91" i="144"/>
  <c r="J90" i="144"/>
  <c r="I90" i="144"/>
  <c r="H90" i="144"/>
  <c r="J89" i="144"/>
  <c r="I89" i="144"/>
  <c r="H89" i="144"/>
  <c r="J88" i="144"/>
  <c r="I88" i="144"/>
  <c r="H88" i="144"/>
  <c r="J87" i="144"/>
  <c r="I87" i="144"/>
  <c r="H87" i="144"/>
  <c r="J86" i="144"/>
  <c r="I86" i="144"/>
  <c r="H86" i="144"/>
  <c r="J85" i="144"/>
  <c r="I85" i="144"/>
  <c r="H85" i="144"/>
  <c r="J84" i="144"/>
  <c r="I84" i="144"/>
  <c r="H84" i="144"/>
  <c r="J83" i="144"/>
  <c r="I83" i="144"/>
  <c r="H83" i="144"/>
  <c r="J82" i="144"/>
  <c r="I82" i="144"/>
  <c r="H82" i="144"/>
  <c r="J81" i="144"/>
  <c r="I81" i="144"/>
  <c r="H81" i="144"/>
  <c r="J80" i="144"/>
  <c r="I80" i="144"/>
  <c r="H80" i="144"/>
  <c r="J79" i="144"/>
  <c r="I79" i="144"/>
  <c r="H79" i="144"/>
  <c r="J78" i="144"/>
  <c r="I78" i="144"/>
  <c r="H78" i="144"/>
  <c r="J77" i="144"/>
  <c r="I77" i="144"/>
  <c r="H77" i="144"/>
  <c r="J76" i="144"/>
  <c r="I76" i="144"/>
  <c r="H76" i="144"/>
  <c r="J75" i="144"/>
  <c r="I75" i="144"/>
  <c r="H75" i="144"/>
  <c r="J74" i="144"/>
  <c r="I74" i="144"/>
  <c r="H74" i="144"/>
  <c r="J73" i="144"/>
  <c r="I73" i="144"/>
  <c r="H73" i="144"/>
  <c r="J72" i="144"/>
  <c r="I72" i="144"/>
  <c r="H72" i="144"/>
  <c r="J71" i="144"/>
  <c r="I71" i="144"/>
  <c r="H71" i="144"/>
  <c r="J70" i="144"/>
  <c r="I70" i="144"/>
  <c r="H70" i="144"/>
  <c r="J69" i="144"/>
  <c r="I69" i="144"/>
  <c r="H69" i="144"/>
  <c r="J68" i="144"/>
  <c r="I68" i="144"/>
  <c r="H68" i="144"/>
  <c r="J67" i="144"/>
  <c r="I67" i="144"/>
  <c r="H67" i="144"/>
  <c r="J66" i="144"/>
  <c r="I66" i="144"/>
  <c r="H66" i="144"/>
  <c r="J65" i="144"/>
  <c r="I65" i="144"/>
  <c r="H65" i="144"/>
  <c r="J64" i="144"/>
  <c r="I64" i="144"/>
  <c r="H64" i="144"/>
  <c r="J63" i="144"/>
  <c r="I63" i="144"/>
  <c r="H63" i="144"/>
  <c r="J62" i="144"/>
  <c r="I62" i="144"/>
  <c r="H62" i="144"/>
  <c r="J61" i="144"/>
  <c r="I61" i="144"/>
  <c r="H61" i="144"/>
  <c r="J60" i="144"/>
  <c r="I60" i="144"/>
  <c r="H60" i="144"/>
  <c r="J59" i="144"/>
  <c r="I59" i="144"/>
  <c r="H59" i="144"/>
  <c r="J58" i="144"/>
  <c r="I58" i="144"/>
  <c r="H58" i="144"/>
  <c r="J56" i="144"/>
  <c r="I56" i="144"/>
  <c r="H56" i="144"/>
  <c r="J55" i="144"/>
  <c r="I55" i="144"/>
  <c r="H55" i="144"/>
  <c r="J54" i="144"/>
  <c r="I54" i="144"/>
  <c r="H54" i="144"/>
  <c r="J53" i="144"/>
  <c r="I53" i="144"/>
  <c r="H53" i="144"/>
  <c r="J52" i="144"/>
  <c r="I52" i="144"/>
  <c r="H52" i="144"/>
  <c r="J51" i="144"/>
  <c r="I51" i="144"/>
  <c r="H51" i="144"/>
  <c r="J50" i="144"/>
  <c r="I50" i="144"/>
  <c r="H50" i="144"/>
  <c r="J49" i="144"/>
  <c r="I49" i="144"/>
  <c r="H49" i="144"/>
  <c r="J48" i="144"/>
  <c r="I48" i="144"/>
  <c r="H48" i="144"/>
  <c r="J47" i="144"/>
  <c r="I47" i="144"/>
  <c r="H47" i="144"/>
  <c r="J46" i="144"/>
  <c r="I46" i="144"/>
  <c r="H46" i="144"/>
  <c r="J45" i="144"/>
  <c r="I45" i="144"/>
  <c r="H45" i="144"/>
  <c r="J44" i="144"/>
  <c r="I44" i="144"/>
  <c r="H44" i="144"/>
  <c r="J43" i="144"/>
  <c r="I43" i="144"/>
  <c r="H43" i="144"/>
  <c r="J42" i="144"/>
  <c r="I42" i="144"/>
  <c r="H42" i="144"/>
  <c r="J41" i="144"/>
  <c r="I41" i="144"/>
  <c r="H41" i="144"/>
  <c r="J40" i="144"/>
  <c r="I40" i="144"/>
  <c r="H40" i="144"/>
  <c r="J39" i="144"/>
  <c r="I39" i="144"/>
  <c r="H39" i="144"/>
  <c r="J38" i="144"/>
  <c r="I38" i="144"/>
  <c r="H38" i="144"/>
  <c r="J37" i="144"/>
  <c r="I37" i="144"/>
  <c r="H37" i="144"/>
  <c r="J36" i="144"/>
  <c r="I36" i="144"/>
  <c r="H36" i="144"/>
  <c r="J35" i="144"/>
  <c r="I35" i="144"/>
  <c r="H35" i="144"/>
  <c r="J34" i="144"/>
  <c r="I34" i="144"/>
  <c r="H34" i="144"/>
  <c r="J33" i="144"/>
  <c r="I33" i="144"/>
  <c r="H33" i="144"/>
  <c r="J32" i="144"/>
  <c r="I32" i="144"/>
  <c r="H32" i="144"/>
  <c r="J31" i="144"/>
  <c r="I31" i="144"/>
  <c r="H31" i="144"/>
  <c r="J30" i="144"/>
  <c r="I30" i="144"/>
  <c r="H30" i="144"/>
  <c r="J29" i="144"/>
  <c r="I29" i="144"/>
  <c r="H29" i="144"/>
  <c r="J28" i="144"/>
  <c r="I28" i="144"/>
  <c r="H28" i="144"/>
  <c r="J27" i="144"/>
  <c r="I27" i="144"/>
  <c r="H27" i="144"/>
  <c r="J26" i="144"/>
  <c r="I26" i="144"/>
  <c r="H26" i="144"/>
  <c r="J25" i="144"/>
  <c r="I25" i="144"/>
  <c r="H25" i="144"/>
  <c r="J24" i="144"/>
  <c r="I24" i="144"/>
  <c r="H24" i="144"/>
  <c r="J23" i="144"/>
  <c r="I23" i="144"/>
  <c r="H23" i="144"/>
  <c r="J22" i="144"/>
  <c r="I22" i="144"/>
  <c r="H22" i="144"/>
  <c r="J20" i="144"/>
  <c r="I20" i="144"/>
  <c r="H20" i="144"/>
  <c r="J18" i="144"/>
  <c r="I18" i="144"/>
  <c r="H18" i="144"/>
  <c r="J17" i="144"/>
  <c r="I17" i="144"/>
  <c r="H17" i="144"/>
  <c r="J16" i="144"/>
  <c r="I16" i="144"/>
  <c r="H16" i="144"/>
  <c r="J15" i="144"/>
  <c r="I15" i="144"/>
  <c r="H15" i="144"/>
  <c r="J14" i="144"/>
  <c r="I14" i="144"/>
  <c r="H14" i="144"/>
  <c r="J13" i="144"/>
  <c r="I13" i="144"/>
  <c r="H13" i="144"/>
  <c r="J12" i="144"/>
  <c r="I12" i="144"/>
  <c r="H12" i="144"/>
  <c r="J11" i="144"/>
  <c r="I11" i="144"/>
  <c r="H11" i="144"/>
  <c r="J10" i="144"/>
  <c r="I10" i="144"/>
  <c r="H10" i="144"/>
  <c r="J9" i="144"/>
  <c r="I9" i="144"/>
  <c r="H9" i="144"/>
  <c r="J8" i="144"/>
  <c r="I8" i="144"/>
  <c r="H8" i="144"/>
  <c r="J7" i="144"/>
  <c r="I7" i="144"/>
  <c r="H7" i="144"/>
  <c r="J6" i="144"/>
  <c r="I6" i="144"/>
  <c r="H6" i="144"/>
  <c r="J5" i="144"/>
  <c r="I5" i="144"/>
  <c r="H5" i="144"/>
  <c r="J4" i="144"/>
  <c r="I4" i="144"/>
  <c r="H4" i="144"/>
  <c r="J246" i="143"/>
  <c r="I246" i="143"/>
  <c r="H246" i="143"/>
  <c r="J245" i="143"/>
  <c r="I245" i="143"/>
  <c r="H245" i="143"/>
  <c r="J244" i="143"/>
  <c r="I244" i="143"/>
  <c r="H244" i="143"/>
  <c r="J243" i="143"/>
  <c r="I243" i="143"/>
  <c r="H243" i="143"/>
  <c r="J242" i="143"/>
  <c r="I242" i="143"/>
  <c r="H242" i="143"/>
  <c r="J241" i="143"/>
  <c r="I241" i="143"/>
  <c r="H241" i="143"/>
  <c r="J240" i="143"/>
  <c r="I240" i="143"/>
  <c r="H240" i="143"/>
  <c r="J239" i="143"/>
  <c r="I239" i="143"/>
  <c r="H239" i="143"/>
  <c r="J238" i="143"/>
  <c r="I238" i="143"/>
  <c r="H238" i="143"/>
  <c r="J237" i="143"/>
  <c r="I237" i="143"/>
  <c r="H237" i="143"/>
  <c r="J236" i="143"/>
  <c r="I236" i="143"/>
  <c r="H236" i="143"/>
  <c r="J235" i="143"/>
  <c r="I235" i="143"/>
  <c r="H235" i="143"/>
  <c r="J234" i="143"/>
  <c r="I234" i="143"/>
  <c r="H234" i="143"/>
  <c r="J233" i="143"/>
  <c r="I233" i="143"/>
  <c r="H233" i="143"/>
  <c r="J232" i="143"/>
  <c r="I232" i="143"/>
  <c r="H232" i="143"/>
  <c r="J231" i="143"/>
  <c r="I231" i="143"/>
  <c r="H231" i="143"/>
  <c r="J230" i="143"/>
  <c r="I230" i="143"/>
  <c r="H230" i="143"/>
  <c r="J229" i="143"/>
  <c r="I229" i="143"/>
  <c r="H229" i="143"/>
  <c r="J228" i="143"/>
  <c r="I228" i="143"/>
  <c r="H228" i="143"/>
  <c r="J227" i="143"/>
  <c r="I227" i="143"/>
  <c r="H227" i="143"/>
  <c r="J226" i="143"/>
  <c r="I226" i="143"/>
  <c r="H226" i="143"/>
  <c r="J225" i="143"/>
  <c r="I225" i="143"/>
  <c r="H225" i="143"/>
  <c r="J224" i="143"/>
  <c r="I224" i="143"/>
  <c r="H224" i="143"/>
  <c r="J223" i="143"/>
  <c r="I223" i="143"/>
  <c r="H223" i="143"/>
  <c r="J222" i="143"/>
  <c r="I222" i="143"/>
  <c r="H222" i="143"/>
  <c r="J221" i="143"/>
  <c r="I221" i="143"/>
  <c r="H221" i="143"/>
  <c r="J220" i="143"/>
  <c r="I220" i="143"/>
  <c r="H220" i="143"/>
  <c r="J219" i="143"/>
  <c r="I219" i="143"/>
  <c r="H219" i="143"/>
  <c r="J218" i="143"/>
  <c r="I218" i="143"/>
  <c r="H218" i="143"/>
  <c r="J217" i="143"/>
  <c r="I217" i="143"/>
  <c r="H217" i="143"/>
  <c r="J216" i="143"/>
  <c r="I216" i="143"/>
  <c r="H216" i="143"/>
  <c r="J215" i="143"/>
  <c r="I215" i="143"/>
  <c r="H215" i="143"/>
  <c r="J214" i="143"/>
  <c r="I214" i="143"/>
  <c r="H214" i="143"/>
  <c r="J213" i="143"/>
  <c r="I213" i="143"/>
  <c r="H213" i="143"/>
  <c r="J212" i="143"/>
  <c r="I212" i="143"/>
  <c r="H212" i="143"/>
  <c r="J211" i="143"/>
  <c r="I211" i="143"/>
  <c r="H211" i="143"/>
  <c r="J210" i="143"/>
  <c r="I210" i="143"/>
  <c r="H210" i="143"/>
  <c r="J209" i="143"/>
  <c r="I209" i="143"/>
  <c r="H209" i="143"/>
  <c r="J208" i="143"/>
  <c r="I208" i="143"/>
  <c r="H208" i="143"/>
  <c r="J207" i="143"/>
  <c r="I207" i="143"/>
  <c r="H207" i="143"/>
  <c r="J206" i="143"/>
  <c r="I206" i="143"/>
  <c r="H206" i="143"/>
  <c r="J205" i="143"/>
  <c r="I205" i="143"/>
  <c r="H205" i="143"/>
  <c r="J204" i="143"/>
  <c r="I204" i="143"/>
  <c r="H204" i="143"/>
  <c r="J203" i="143"/>
  <c r="I203" i="143"/>
  <c r="H203" i="143"/>
  <c r="J202" i="143"/>
  <c r="I202" i="143"/>
  <c r="H202" i="143"/>
  <c r="J201" i="143"/>
  <c r="I201" i="143"/>
  <c r="H201" i="143"/>
  <c r="J200" i="143"/>
  <c r="I200" i="143"/>
  <c r="H200" i="143"/>
  <c r="J199" i="143"/>
  <c r="I199" i="143"/>
  <c r="H199" i="143"/>
  <c r="J198" i="143"/>
  <c r="I198" i="143"/>
  <c r="H198" i="143"/>
  <c r="J197" i="143"/>
  <c r="I197" i="143"/>
  <c r="H197" i="143"/>
  <c r="J196" i="143"/>
  <c r="I196" i="143"/>
  <c r="H196" i="143"/>
  <c r="J195" i="143"/>
  <c r="I195" i="143"/>
  <c r="H195" i="143"/>
  <c r="J194" i="143"/>
  <c r="I194" i="143"/>
  <c r="H194" i="143"/>
  <c r="J193" i="143"/>
  <c r="I193" i="143"/>
  <c r="H193" i="143"/>
  <c r="J192" i="143"/>
  <c r="I192" i="143"/>
  <c r="H192" i="143"/>
  <c r="J191" i="143"/>
  <c r="I191" i="143"/>
  <c r="H191" i="143"/>
  <c r="J190" i="143"/>
  <c r="I190" i="143"/>
  <c r="H190" i="143"/>
  <c r="J189" i="143"/>
  <c r="I189" i="143"/>
  <c r="H189" i="143"/>
  <c r="J188" i="143"/>
  <c r="I188" i="143"/>
  <c r="H188" i="143"/>
  <c r="J187" i="143"/>
  <c r="I187" i="143"/>
  <c r="H187" i="143"/>
  <c r="J186" i="143"/>
  <c r="I186" i="143"/>
  <c r="H186" i="143"/>
  <c r="J185" i="143"/>
  <c r="I185" i="143"/>
  <c r="H185" i="143"/>
  <c r="J184" i="143"/>
  <c r="I184" i="143"/>
  <c r="H184" i="143"/>
  <c r="J183" i="143"/>
  <c r="I183" i="143"/>
  <c r="H183" i="143"/>
  <c r="J182" i="143"/>
  <c r="I182" i="143"/>
  <c r="H182" i="143"/>
  <c r="J181" i="143"/>
  <c r="I181" i="143"/>
  <c r="H181" i="143"/>
  <c r="J175" i="143"/>
  <c r="I175" i="143"/>
  <c r="H175" i="143"/>
  <c r="J174" i="143"/>
  <c r="I174" i="143"/>
  <c r="H174" i="143"/>
  <c r="J173" i="143"/>
  <c r="I173" i="143"/>
  <c r="H173" i="143"/>
  <c r="J172" i="143"/>
  <c r="I172" i="143"/>
  <c r="H172" i="143"/>
  <c r="J171" i="143"/>
  <c r="I171" i="143"/>
  <c r="H171" i="143"/>
  <c r="J170" i="143"/>
  <c r="I170" i="143"/>
  <c r="H170" i="143"/>
  <c r="J169" i="143"/>
  <c r="I169" i="143"/>
  <c r="H169" i="143"/>
  <c r="J168" i="143"/>
  <c r="I168" i="143"/>
  <c r="H168" i="143"/>
  <c r="J167" i="143"/>
  <c r="I167" i="143"/>
  <c r="H167" i="143"/>
  <c r="J166" i="143"/>
  <c r="I166" i="143"/>
  <c r="H166" i="143"/>
  <c r="J165" i="143"/>
  <c r="I165" i="143"/>
  <c r="H165" i="143"/>
  <c r="J164" i="143"/>
  <c r="I164" i="143"/>
  <c r="H164" i="143"/>
  <c r="J163" i="143"/>
  <c r="I163" i="143"/>
  <c r="H163" i="143"/>
  <c r="J162" i="143"/>
  <c r="I162" i="143"/>
  <c r="H162" i="143"/>
  <c r="J161" i="143"/>
  <c r="I161" i="143"/>
  <c r="H161" i="143"/>
  <c r="J160" i="143"/>
  <c r="I160" i="143"/>
  <c r="H160" i="143"/>
  <c r="J159" i="143"/>
  <c r="I159" i="143"/>
  <c r="H159" i="143"/>
  <c r="J158" i="143"/>
  <c r="I158" i="143"/>
  <c r="H158" i="143"/>
  <c r="J157" i="143"/>
  <c r="I157" i="143"/>
  <c r="H157" i="143"/>
  <c r="J156" i="143"/>
  <c r="I156" i="143"/>
  <c r="H156" i="143"/>
  <c r="J155" i="143"/>
  <c r="I155" i="143"/>
  <c r="H155" i="143"/>
  <c r="J154" i="143"/>
  <c r="I154" i="143"/>
  <c r="H154" i="143"/>
  <c r="J153" i="143"/>
  <c r="I153" i="143"/>
  <c r="H153" i="143"/>
  <c r="J152" i="143"/>
  <c r="I152" i="143"/>
  <c r="H152" i="143"/>
  <c r="J151" i="143"/>
  <c r="I151" i="143"/>
  <c r="H151" i="143"/>
  <c r="J150" i="143"/>
  <c r="I150" i="143"/>
  <c r="H150" i="143"/>
  <c r="J149" i="143"/>
  <c r="I149" i="143"/>
  <c r="H149" i="143"/>
  <c r="J148" i="143"/>
  <c r="I148" i="143"/>
  <c r="H148" i="143"/>
  <c r="J147" i="143"/>
  <c r="I147" i="143"/>
  <c r="H147" i="143"/>
  <c r="J146" i="143"/>
  <c r="I146" i="143"/>
  <c r="H146" i="143"/>
  <c r="J145" i="143"/>
  <c r="I145" i="143"/>
  <c r="H145" i="143"/>
  <c r="J144" i="143"/>
  <c r="I144" i="143"/>
  <c r="H144" i="143"/>
  <c r="J143" i="143"/>
  <c r="I143" i="143"/>
  <c r="H143" i="143"/>
  <c r="J142" i="143"/>
  <c r="I142" i="143"/>
  <c r="H142" i="143"/>
  <c r="J141" i="143"/>
  <c r="I141" i="143"/>
  <c r="H141" i="143"/>
  <c r="J140" i="143"/>
  <c r="I140" i="143"/>
  <c r="H140" i="143"/>
  <c r="J138" i="143"/>
  <c r="I138" i="143"/>
  <c r="H138" i="143"/>
  <c r="J137" i="143"/>
  <c r="I137" i="143"/>
  <c r="H137" i="143"/>
  <c r="J136" i="143"/>
  <c r="I136" i="143"/>
  <c r="H136" i="143"/>
  <c r="J134" i="143"/>
  <c r="I134" i="143"/>
  <c r="H134" i="143"/>
  <c r="J133" i="143"/>
  <c r="I133" i="143"/>
  <c r="H133" i="143"/>
  <c r="J132" i="143"/>
  <c r="I132" i="143"/>
  <c r="H132" i="143"/>
  <c r="J131" i="143"/>
  <c r="I131" i="143"/>
  <c r="H131" i="143"/>
  <c r="J130" i="143"/>
  <c r="I130" i="143"/>
  <c r="H130" i="143"/>
  <c r="J129" i="143"/>
  <c r="I129" i="143"/>
  <c r="H129" i="143"/>
  <c r="J128" i="143"/>
  <c r="I128" i="143"/>
  <c r="H128" i="143"/>
  <c r="J127" i="143"/>
  <c r="I127" i="143"/>
  <c r="H127" i="143"/>
  <c r="J126" i="143"/>
  <c r="I126" i="143"/>
  <c r="H126" i="143"/>
  <c r="J125" i="143"/>
  <c r="I125" i="143"/>
  <c r="H125" i="143"/>
  <c r="J124" i="143"/>
  <c r="I124" i="143"/>
  <c r="H124" i="143"/>
  <c r="J123" i="143"/>
  <c r="I123" i="143"/>
  <c r="H123" i="143"/>
  <c r="J122" i="143"/>
  <c r="I122" i="143"/>
  <c r="H122" i="143"/>
  <c r="J121" i="143"/>
  <c r="I121" i="143"/>
  <c r="H121" i="143"/>
  <c r="J120" i="143"/>
  <c r="I120" i="143"/>
  <c r="H120" i="143"/>
  <c r="J119" i="143"/>
  <c r="I119" i="143"/>
  <c r="H119" i="143"/>
  <c r="J118" i="143"/>
  <c r="I118" i="143"/>
  <c r="H118" i="143"/>
  <c r="J117" i="143"/>
  <c r="I117" i="143"/>
  <c r="H117" i="143"/>
  <c r="J116" i="143"/>
  <c r="I116" i="143"/>
  <c r="H116" i="143"/>
  <c r="J114" i="143"/>
  <c r="I114" i="143"/>
  <c r="H114" i="143"/>
  <c r="J113" i="143"/>
  <c r="I113" i="143"/>
  <c r="H113" i="143"/>
  <c r="J112" i="143"/>
  <c r="I112" i="143"/>
  <c r="H112" i="143"/>
  <c r="J111" i="143"/>
  <c r="I111" i="143"/>
  <c r="H111" i="143"/>
  <c r="J110" i="143"/>
  <c r="I110" i="143"/>
  <c r="H110" i="143"/>
  <c r="J109" i="143"/>
  <c r="I109" i="143"/>
  <c r="H109" i="143"/>
  <c r="J107" i="143"/>
  <c r="I107" i="143"/>
  <c r="H107" i="143"/>
  <c r="J106" i="143"/>
  <c r="I106" i="143"/>
  <c r="H106" i="143"/>
  <c r="J105" i="143"/>
  <c r="I105" i="143"/>
  <c r="H105" i="143"/>
  <c r="J103" i="143"/>
  <c r="I103" i="143"/>
  <c r="H103" i="143"/>
  <c r="J102" i="143"/>
  <c r="I102" i="143"/>
  <c r="H102" i="143"/>
  <c r="J100" i="143"/>
  <c r="I100" i="143"/>
  <c r="H100" i="143"/>
  <c r="J99" i="143"/>
  <c r="I99" i="143"/>
  <c r="H99" i="143"/>
  <c r="J98" i="143"/>
  <c r="I98" i="143"/>
  <c r="H98" i="143"/>
  <c r="J97" i="143"/>
  <c r="I97" i="143"/>
  <c r="H97" i="143"/>
  <c r="J96" i="143"/>
  <c r="I96" i="143"/>
  <c r="H96" i="143"/>
  <c r="J95" i="143"/>
  <c r="I95" i="143"/>
  <c r="H95" i="143"/>
  <c r="J94" i="143"/>
  <c r="I94" i="143"/>
  <c r="H94" i="143"/>
  <c r="J93" i="143"/>
  <c r="I93" i="143"/>
  <c r="H93" i="143"/>
  <c r="J92" i="143"/>
  <c r="I92" i="143"/>
  <c r="H92" i="143"/>
  <c r="J91" i="143"/>
  <c r="I91" i="143"/>
  <c r="H91" i="143"/>
  <c r="J90" i="143"/>
  <c r="I90" i="143"/>
  <c r="H90" i="143"/>
  <c r="J89" i="143"/>
  <c r="I89" i="143"/>
  <c r="H89" i="143"/>
  <c r="J88" i="143"/>
  <c r="I88" i="143"/>
  <c r="H88" i="143"/>
  <c r="J87" i="143"/>
  <c r="I87" i="143"/>
  <c r="H87" i="143"/>
  <c r="J86" i="143"/>
  <c r="I86" i="143"/>
  <c r="H86" i="143"/>
  <c r="J85" i="143"/>
  <c r="I85" i="143"/>
  <c r="H85" i="143"/>
  <c r="J84" i="143"/>
  <c r="I84" i="143"/>
  <c r="H84" i="143"/>
  <c r="J83" i="143"/>
  <c r="I83" i="143"/>
  <c r="H83" i="143"/>
  <c r="J82" i="143"/>
  <c r="I82" i="143"/>
  <c r="H82" i="143"/>
  <c r="J81" i="143"/>
  <c r="I81" i="143"/>
  <c r="H81" i="143"/>
  <c r="J80" i="143"/>
  <c r="I80" i="143"/>
  <c r="H80" i="143"/>
  <c r="J79" i="143"/>
  <c r="I79" i="143"/>
  <c r="H79" i="143"/>
  <c r="J78" i="143"/>
  <c r="I78" i="143"/>
  <c r="H78" i="143"/>
  <c r="J77" i="143"/>
  <c r="I77" i="143"/>
  <c r="H77" i="143"/>
  <c r="J76" i="143"/>
  <c r="I76" i="143"/>
  <c r="H76" i="143"/>
  <c r="J75" i="143"/>
  <c r="I75" i="143"/>
  <c r="H75" i="143"/>
  <c r="J74" i="143"/>
  <c r="I74" i="143"/>
  <c r="H74" i="143"/>
  <c r="J73" i="143"/>
  <c r="I73" i="143"/>
  <c r="H73" i="143"/>
  <c r="J72" i="143"/>
  <c r="I72" i="143"/>
  <c r="H72" i="143"/>
  <c r="J71" i="143"/>
  <c r="I71" i="143"/>
  <c r="H71" i="143"/>
  <c r="J70" i="143"/>
  <c r="I70" i="143"/>
  <c r="H70" i="143"/>
  <c r="J69" i="143"/>
  <c r="I69" i="143"/>
  <c r="H69" i="143"/>
  <c r="J68" i="143"/>
  <c r="I68" i="143"/>
  <c r="H68" i="143"/>
  <c r="J67" i="143"/>
  <c r="I67" i="143"/>
  <c r="H67" i="143"/>
  <c r="J66" i="143"/>
  <c r="I66" i="143"/>
  <c r="H66" i="143"/>
  <c r="J65" i="143"/>
  <c r="I65" i="143"/>
  <c r="H65" i="143"/>
  <c r="J64" i="143"/>
  <c r="I64" i="143"/>
  <c r="H64" i="143"/>
  <c r="J63" i="143"/>
  <c r="I63" i="143"/>
  <c r="H63" i="143"/>
  <c r="J62" i="143"/>
  <c r="I62" i="143"/>
  <c r="H62" i="143"/>
  <c r="J61" i="143"/>
  <c r="I61" i="143"/>
  <c r="H61" i="143"/>
  <c r="J60" i="143"/>
  <c r="I60" i="143"/>
  <c r="H60" i="143"/>
  <c r="J59" i="143"/>
  <c r="I59" i="143"/>
  <c r="H59" i="143"/>
  <c r="J58" i="143"/>
  <c r="I58" i="143"/>
  <c r="H58" i="143"/>
  <c r="J56" i="143"/>
  <c r="I56" i="143"/>
  <c r="H56" i="143"/>
  <c r="J55" i="143"/>
  <c r="I55" i="143"/>
  <c r="H55" i="143"/>
  <c r="J54" i="143"/>
  <c r="I54" i="143"/>
  <c r="H54" i="143"/>
  <c r="J53" i="143"/>
  <c r="I53" i="143"/>
  <c r="H53" i="143"/>
  <c r="J52" i="143"/>
  <c r="I52" i="143"/>
  <c r="H52" i="143"/>
  <c r="J51" i="143"/>
  <c r="I51" i="143"/>
  <c r="H51" i="143"/>
  <c r="J50" i="143"/>
  <c r="I50" i="143"/>
  <c r="H50" i="143"/>
  <c r="J49" i="143"/>
  <c r="I49" i="143"/>
  <c r="H49" i="143"/>
  <c r="J48" i="143"/>
  <c r="I48" i="143"/>
  <c r="H48" i="143"/>
  <c r="J47" i="143"/>
  <c r="I47" i="143"/>
  <c r="H47" i="143"/>
  <c r="J46" i="143"/>
  <c r="I46" i="143"/>
  <c r="H46" i="143"/>
  <c r="J45" i="143"/>
  <c r="I45" i="143"/>
  <c r="H45" i="143"/>
  <c r="J44" i="143"/>
  <c r="I44" i="143"/>
  <c r="H44" i="143"/>
  <c r="J43" i="143"/>
  <c r="I43" i="143"/>
  <c r="H43" i="143"/>
  <c r="J42" i="143"/>
  <c r="I42" i="143"/>
  <c r="H42" i="143"/>
  <c r="J41" i="143"/>
  <c r="I41" i="143"/>
  <c r="H41" i="143"/>
  <c r="J40" i="143"/>
  <c r="I40" i="143"/>
  <c r="H40" i="143"/>
  <c r="J39" i="143"/>
  <c r="I39" i="143"/>
  <c r="H39" i="143"/>
  <c r="J38" i="143"/>
  <c r="I38" i="143"/>
  <c r="H38" i="143"/>
  <c r="J37" i="143"/>
  <c r="I37" i="143"/>
  <c r="H37" i="143"/>
  <c r="J36" i="143"/>
  <c r="I36" i="143"/>
  <c r="H36" i="143"/>
  <c r="J35" i="143"/>
  <c r="I35" i="143"/>
  <c r="H35" i="143"/>
  <c r="J34" i="143"/>
  <c r="I34" i="143"/>
  <c r="H34" i="143"/>
  <c r="J33" i="143"/>
  <c r="I33" i="143"/>
  <c r="H33" i="143"/>
  <c r="J32" i="143"/>
  <c r="I32" i="143"/>
  <c r="H32" i="143"/>
  <c r="J31" i="143"/>
  <c r="I31" i="143"/>
  <c r="H31" i="143"/>
  <c r="J30" i="143"/>
  <c r="I30" i="143"/>
  <c r="H30" i="143"/>
  <c r="J29" i="143"/>
  <c r="I29" i="143"/>
  <c r="H29" i="143"/>
  <c r="J28" i="143"/>
  <c r="I28" i="143"/>
  <c r="H28" i="143"/>
  <c r="J27" i="143"/>
  <c r="I27" i="143"/>
  <c r="H27" i="143"/>
  <c r="J26" i="143"/>
  <c r="I26" i="143"/>
  <c r="H26" i="143"/>
  <c r="J25" i="143"/>
  <c r="I25" i="143"/>
  <c r="H25" i="143"/>
  <c r="J24" i="143"/>
  <c r="I24" i="143"/>
  <c r="H24" i="143"/>
  <c r="J23" i="143"/>
  <c r="I23" i="143"/>
  <c r="H23" i="143"/>
  <c r="J22" i="143"/>
  <c r="I22" i="143"/>
  <c r="H22" i="143"/>
  <c r="J20" i="143"/>
  <c r="I20" i="143"/>
  <c r="H20" i="143"/>
  <c r="J18" i="143"/>
  <c r="I18" i="143"/>
  <c r="H18" i="143"/>
  <c r="J17" i="143"/>
  <c r="I17" i="143"/>
  <c r="H17" i="143"/>
  <c r="J16" i="143"/>
  <c r="I16" i="143"/>
  <c r="H16" i="143"/>
  <c r="J15" i="143"/>
  <c r="I15" i="143"/>
  <c r="H15" i="143"/>
  <c r="J14" i="143"/>
  <c r="I14" i="143"/>
  <c r="H14" i="143"/>
  <c r="J13" i="143"/>
  <c r="I13" i="143"/>
  <c r="H13" i="143"/>
  <c r="J12" i="143"/>
  <c r="I12" i="143"/>
  <c r="H12" i="143"/>
  <c r="J11" i="143"/>
  <c r="I11" i="143"/>
  <c r="H11" i="143"/>
  <c r="J10" i="143"/>
  <c r="I10" i="143"/>
  <c r="H10" i="143"/>
  <c r="J9" i="143"/>
  <c r="I9" i="143"/>
  <c r="H9" i="143"/>
  <c r="J8" i="143"/>
  <c r="I8" i="143"/>
  <c r="H8" i="143"/>
  <c r="J7" i="143"/>
  <c r="I7" i="143"/>
  <c r="H7" i="143"/>
  <c r="J6" i="143"/>
  <c r="I6" i="143"/>
  <c r="H6" i="143"/>
  <c r="J5" i="143"/>
  <c r="I5" i="143"/>
  <c r="H5" i="143"/>
  <c r="J4" i="143"/>
  <c r="I4" i="143"/>
  <c r="H4" i="143"/>
  <c r="J246" i="107"/>
  <c r="I246" i="107"/>
  <c r="H246" i="107"/>
  <c r="J245" i="107"/>
  <c r="I245" i="107"/>
  <c r="H245" i="107"/>
  <c r="J244" i="107"/>
  <c r="I244" i="107"/>
  <c r="H244" i="107"/>
  <c r="J243" i="107"/>
  <c r="I243" i="107"/>
  <c r="H243" i="107"/>
  <c r="J242" i="107"/>
  <c r="I242" i="107"/>
  <c r="H242" i="107"/>
  <c r="J241" i="107"/>
  <c r="I241" i="107"/>
  <c r="H241" i="107"/>
  <c r="J240" i="107"/>
  <c r="I240" i="107"/>
  <c r="H240" i="107"/>
  <c r="J239" i="107"/>
  <c r="I239" i="107"/>
  <c r="H239" i="107"/>
  <c r="J238" i="107"/>
  <c r="I238" i="107"/>
  <c r="H238" i="107"/>
  <c r="J237" i="107"/>
  <c r="I237" i="107"/>
  <c r="H237" i="107"/>
  <c r="J236" i="107"/>
  <c r="I236" i="107"/>
  <c r="H236" i="107"/>
  <c r="J235" i="107"/>
  <c r="I235" i="107"/>
  <c r="H235" i="107"/>
  <c r="J234" i="107"/>
  <c r="I234" i="107"/>
  <c r="H234" i="107"/>
  <c r="J233" i="107"/>
  <c r="I233" i="107"/>
  <c r="H233" i="107"/>
  <c r="J232" i="107"/>
  <c r="I232" i="107"/>
  <c r="H232" i="107"/>
  <c r="J231" i="107"/>
  <c r="I231" i="107"/>
  <c r="H231" i="107"/>
  <c r="J230" i="107"/>
  <c r="I230" i="107"/>
  <c r="H230" i="107"/>
  <c r="J229" i="107"/>
  <c r="I229" i="107"/>
  <c r="H229" i="107"/>
  <c r="J228" i="107"/>
  <c r="I228" i="107"/>
  <c r="H228" i="107"/>
  <c r="J227" i="107"/>
  <c r="I227" i="107"/>
  <c r="H227" i="107"/>
  <c r="J226" i="107"/>
  <c r="I226" i="107"/>
  <c r="H226" i="107"/>
  <c r="J225" i="107"/>
  <c r="I225" i="107"/>
  <c r="H225" i="107"/>
  <c r="J224" i="107"/>
  <c r="I224" i="107"/>
  <c r="H224" i="107"/>
  <c r="J223" i="107"/>
  <c r="I223" i="107"/>
  <c r="H223" i="107"/>
  <c r="J222" i="107"/>
  <c r="I222" i="107"/>
  <c r="H222" i="107"/>
  <c r="J221" i="107"/>
  <c r="I221" i="107"/>
  <c r="H221" i="107"/>
  <c r="J220" i="107"/>
  <c r="I220" i="107"/>
  <c r="H220" i="107"/>
  <c r="J219" i="107"/>
  <c r="I219" i="107"/>
  <c r="H219" i="107"/>
  <c r="J218" i="107"/>
  <c r="I218" i="107"/>
  <c r="H218" i="107"/>
  <c r="J217" i="107"/>
  <c r="I217" i="107"/>
  <c r="H217" i="107"/>
  <c r="J216" i="107"/>
  <c r="I216" i="107"/>
  <c r="H216" i="107"/>
  <c r="J215" i="107"/>
  <c r="I215" i="107"/>
  <c r="H215" i="107"/>
  <c r="J214" i="107"/>
  <c r="I214" i="107"/>
  <c r="H214" i="107"/>
  <c r="J213" i="107"/>
  <c r="I213" i="107"/>
  <c r="H213" i="107"/>
  <c r="J212" i="107"/>
  <c r="I212" i="107"/>
  <c r="H212" i="107"/>
  <c r="J211" i="107"/>
  <c r="I211" i="107"/>
  <c r="H211" i="107"/>
  <c r="J210" i="107"/>
  <c r="I210" i="107"/>
  <c r="H210" i="107"/>
  <c r="J209" i="107"/>
  <c r="I209" i="107"/>
  <c r="H209" i="107"/>
  <c r="J208" i="107"/>
  <c r="I208" i="107"/>
  <c r="H208" i="107"/>
  <c r="J207" i="107"/>
  <c r="I207" i="107"/>
  <c r="H207" i="107"/>
  <c r="J206" i="107"/>
  <c r="I206" i="107"/>
  <c r="H206" i="107"/>
  <c r="J205" i="107"/>
  <c r="I205" i="107"/>
  <c r="H205" i="107"/>
  <c r="J204" i="107"/>
  <c r="I204" i="107"/>
  <c r="H204" i="107"/>
  <c r="J203" i="107"/>
  <c r="I203" i="107"/>
  <c r="H203" i="107"/>
  <c r="J202" i="107"/>
  <c r="I202" i="107"/>
  <c r="H202" i="107"/>
  <c r="J201" i="107"/>
  <c r="I201" i="107"/>
  <c r="H201" i="107"/>
  <c r="J200" i="107"/>
  <c r="I200" i="107"/>
  <c r="H200" i="107"/>
  <c r="J199" i="107"/>
  <c r="I199" i="107"/>
  <c r="H199" i="107"/>
  <c r="J198" i="107"/>
  <c r="I198" i="107"/>
  <c r="H198" i="107"/>
  <c r="J197" i="107"/>
  <c r="I197" i="107"/>
  <c r="H197" i="107"/>
  <c r="J196" i="107"/>
  <c r="I196" i="107"/>
  <c r="H196" i="107"/>
  <c r="J195" i="107"/>
  <c r="I195" i="107"/>
  <c r="H195" i="107"/>
  <c r="J194" i="107"/>
  <c r="I194" i="107"/>
  <c r="H194" i="107"/>
  <c r="J193" i="107"/>
  <c r="I193" i="107"/>
  <c r="H193" i="107"/>
  <c r="J192" i="107"/>
  <c r="I192" i="107"/>
  <c r="H192" i="107"/>
  <c r="J191" i="107"/>
  <c r="I191" i="107"/>
  <c r="H191" i="107"/>
  <c r="J190" i="107"/>
  <c r="I190" i="107"/>
  <c r="H190" i="107"/>
  <c r="J189" i="107"/>
  <c r="I189" i="107"/>
  <c r="H189" i="107"/>
  <c r="J188" i="107"/>
  <c r="I188" i="107"/>
  <c r="H188" i="107"/>
  <c r="J187" i="107"/>
  <c r="I187" i="107"/>
  <c r="H187" i="107"/>
  <c r="J186" i="107"/>
  <c r="I186" i="107"/>
  <c r="H186" i="107"/>
  <c r="J185" i="107"/>
  <c r="I185" i="107"/>
  <c r="H185" i="107"/>
  <c r="J184" i="107"/>
  <c r="I184" i="107"/>
  <c r="H184" i="107"/>
  <c r="J183" i="107"/>
  <c r="I183" i="107"/>
  <c r="H183" i="107"/>
  <c r="J182" i="107"/>
  <c r="I182" i="107"/>
  <c r="H182" i="107"/>
  <c r="J181" i="107"/>
  <c r="I181" i="107"/>
  <c r="H181" i="107"/>
  <c r="J175" i="107"/>
  <c r="I175" i="107"/>
  <c r="H175" i="107"/>
  <c r="J174" i="107"/>
  <c r="I174" i="107"/>
  <c r="H174" i="107"/>
  <c r="J173" i="107"/>
  <c r="I173" i="107"/>
  <c r="H173" i="107"/>
  <c r="J172" i="107"/>
  <c r="I172" i="107"/>
  <c r="H172" i="107"/>
  <c r="J171" i="107"/>
  <c r="I171" i="107"/>
  <c r="H171" i="107"/>
  <c r="J170" i="107"/>
  <c r="I170" i="107"/>
  <c r="H170" i="107"/>
  <c r="J169" i="107"/>
  <c r="I169" i="107"/>
  <c r="H169" i="107"/>
  <c r="J168" i="107"/>
  <c r="I168" i="107"/>
  <c r="H168" i="107"/>
  <c r="J167" i="107"/>
  <c r="I167" i="107"/>
  <c r="H167" i="107"/>
  <c r="J166" i="107"/>
  <c r="I166" i="107"/>
  <c r="H166" i="107"/>
  <c r="J165" i="107"/>
  <c r="I165" i="107"/>
  <c r="H165" i="107"/>
  <c r="J164" i="107"/>
  <c r="I164" i="107"/>
  <c r="H164" i="107"/>
  <c r="J163" i="107"/>
  <c r="I163" i="107"/>
  <c r="H163" i="107"/>
  <c r="J162" i="107"/>
  <c r="I162" i="107"/>
  <c r="H162" i="107"/>
  <c r="J161" i="107"/>
  <c r="I161" i="107"/>
  <c r="H161" i="107"/>
  <c r="J160" i="107"/>
  <c r="I160" i="107"/>
  <c r="H160" i="107"/>
  <c r="J159" i="107"/>
  <c r="I159" i="107"/>
  <c r="I118" i="105" s="1"/>
  <c r="H159" i="107"/>
  <c r="J158" i="107"/>
  <c r="I158" i="107"/>
  <c r="H158" i="107"/>
  <c r="J157" i="107"/>
  <c r="I157" i="107"/>
  <c r="H157" i="107"/>
  <c r="J156" i="107"/>
  <c r="I156" i="107"/>
  <c r="H156" i="107"/>
  <c r="J155" i="107"/>
  <c r="I155" i="107"/>
  <c r="H155" i="107"/>
  <c r="J154" i="107"/>
  <c r="I154" i="107"/>
  <c r="H154" i="107"/>
  <c r="J153" i="107"/>
  <c r="I153" i="107"/>
  <c r="H153" i="107"/>
  <c r="J152" i="107"/>
  <c r="I152" i="107"/>
  <c r="H152" i="107"/>
  <c r="J151" i="107"/>
  <c r="I151" i="107"/>
  <c r="H151" i="107"/>
  <c r="J150" i="107"/>
  <c r="I150" i="107"/>
  <c r="H150" i="107"/>
  <c r="J149" i="107"/>
  <c r="I149" i="107"/>
  <c r="H149" i="107"/>
  <c r="J148" i="107"/>
  <c r="I148" i="107"/>
  <c r="H148" i="107"/>
  <c r="J147" i="107"/>
  <c r="I147" i="107"/>
  <c r="H147" i="107"/>
  <c r="J146" i="107"/>
  <c r="I146" i="107"/>
  <c r="H146" i="107"/>
  <c r="J145" i="107"/>
  <c r="I145" i="107"/>
  <c r="H145" i="107"/>
  <c r="J144" i="107"/>
  <c r="I144" i="107"/>
  <c r="H144" i="107"/>
  <c r="J143" i="107"/>
  <c r="I143" i="107"/>
  <c r="H143" i="107"/>
  <c r="J142" i="107"/>
  <c r="I142" i="107"/>
  <c r="H142" i="107"/>
  <c r="J141" i="107"/>
  <c r="I141" i="107"/>
  <c r="H141" i="107"/>
  <c r="J140" i="107"/>
  <c r="I140" i="107"/>
  <c r="H140" i="107"/>
  <c r="J138" i="107"/>
  <c r="I138" i="107"/>
  <c r="H138" i="107"/>
  <c r="J137" i="107"/>
  <c r="I137" i="107"/>
  <c r="H137" i="107"/>
  <c r="J136" i="107"/>
  <c r="I136" i="107"/>
  <c r="H136" i="107"/>
  <c r="J134" i="107"/>
  <c r="I134" i="107"/>
  <c r="H134" i="107"/>
  <c r="J133" i="107"/>
  <c r="I133" i="107"/>
  <c r="H133" i="107"/>
  <c r="J132" i="107"/>
  <c r="I132" i="107"/>
  <c r="H132" i="107"/>
  <c r="J131" i="107"/>
  <c r="I131" i="107"/>
  <c r="H131" i="107"/>
  <c r="J130" i="107"/>
  <c r="I130" i="107"/>
  <c r="H130" i="107"/>
  <c r="J129" i="107"/>
  <c r="I129" i="107"/>
  <c r="H129" i="107"/>
  <c r="J128" i="107"/>
  <c r="I128" i="107"/>
  <c r="H128" i="107"/>
  <c r="J127" i="107"/>
  <c r="I127" i="107"/>
  <c r="H127" i="107"/>
  <c r="J126" i="107"/>
  <c r="I126" i="107"/>
  <c r="H126" i="107"/>
  <c r="J125" i="107"/>
  <c r="I125" i="107"/>
  <c r="H125" i="107"/>
  <c r="J124" i="107"/>
  <c r="I124" i="107"/>
  <c r="H124" i="107"/>
  <c r="J123" i="107"/>
  <c r="I123" i="107"/>
  <c r="H123" i="107"/>
  <c r="J122" i="107"/>
  <c r="I122" i="107"/>
  <c r="H122" i="107"/>
  <c r="J121" i="107"/>
  <c r="I121" i="107"/>
  <c r="H121" i="107"/>
  <c r="J120" i="107"/>
  <c r="I120" i="107"/>
  <c r="H120" i="107"/>
  <c r="J119" i="107"/>
  <c r="I119" i="107"/>
  <c r="H119" i="107"/>
  <c r="J118" i="107"/>
  <c r="I118" i="107"/>
  <c r="H118" i="107"/>
  <c r="J117" i="107"/>
  <c r="I117" i="107"/>
  <c r="H117" i="107"/>
  <c r="J116" i="107"/>
  <c r="I116" i="107"/>
  <c r="H116" i="107"/>
  <c r="J114" i="107"/>
  <c r="I114" i="107"/>
  <c r="H114" i="107"/>
  <c r="J113" i="107"/>
  <c r="I113" i="107"/>
  <c r="H113" i="107"/>
  <c r="J112" i="107"/>
  <c r="I112" i="107"/>
  <c r="H112" i="107"/>
  <c r="J111" i="107"/>
  <c r="I111" i="107"/>
  <c r="H111" i="107"/>
  <c r="J110" i="107"/>
  <c r="I110" i="107"/>
  <c r="H110" i="107"/>
  <c r="J109" i="107"/>
  <c r="I109" i="107"/>
  <c r="H109" i="107"/>
  <c r="J107" i="107"/>
  <c r="I107" i="107"/>
  <c r="H107" i="107"/>
  <c r="J106" i="107"/>
  <c r="I106" i="107"/>
  <c r="H106" i="107"/>
  <c r="J105" i="107"/>
  <c r="I105" i="107"/>
  <c r="H105" i="107"/>
  <c r="J103" i="107"/>
  <c r="I103" i="107"/>
  <c r="H103" i="107"/>
  <c r="J102" i="107"/>
  <c r="I102" i="107"/>
  <c r="H102" i="107"/>
  <c r="J100" i="107"/>
  <c r="I100" i="107"/>
  <c r="H100" i="107"/>
  <c r="J99" i="107"/>
  <c r="I99" i="107"/>
  <c r="H99" i="107"/>
  <c r="J98" i="107"/>
  <c r="I98" i="107"/>
  <c r="H98" i="107"/>
  <c r="J97" i="107"/>
  <c r="I97" i="107"/>
  <c r="H97" i="107"/>
  <c r="J96" i="107"/>
  <c r="I96" i="107"/>
  <c r="H96" i="107"/>
  <c r="J95" i="107"/>
  <c r="I95" i="107"/>
  <c r="H95" i="107"/>
  <c r="J94" i="107"/>
  <c r="I94" i="107"/>
  <c r="H94" i="107"/>
  <c r="J93" i="107"/>
  <c r="I93" i="107"/>
  <c r="H93" i="107"/>
  <c r="J92" i="107"/>
  <c r="I92" i="107"/>
  <c r="H92" i="107"/>
  <c r="J91" i="107"/>
  <c r="I91" i="107"/>
  <c r="H91" i="107"/>
  <c r="J90" i="107"/>
  <c r="I90" i="107"/>
  <c r="H90" i="107"/>
  <c r="J89" i="107"/>
  <c r="I89" i="107"/>
  <c r="H89" i="107"/>
  <c r="J88" i="107"/>
  <c r="I88" i="107"/>
  <c r="H88" i="107"/>
  <c r="J87" i="107"/>
  <c r="I87" i="107"/>
  <c r="H87" i="107"/>
  <c r="J86" i="107"/>
  <c r="I86" i="107"/>
  <c r="H86" i="107"/>
  <c r="J85" i="107"/>
  <c r="I85" i="107"/>
  <c r="H85" i="107"/>
  <c r="J84" i="107"/>
  <c r="I84" i="107"/>
  <c r="H84" i="107"/>
  <c r="J83" i="107"/>
  <c r="I83" i="107"/>
  <c r="H83" i="107"/>
  <c r="J82" i="107"/>
  <c r="I82" i="107"/>
  <c r="H82" i="107"/>
  <c r="J81" i="107"/>
  <c r="I81" i="107"/>
  <c r="H81" i="107"/>
  <c r="J80" i="107"/>
  <c r="I80" i="107"/>
  <c r="H80" i="107"/>
  <c r="J79" i="107"/>
  <c r="I79" i="107"/>
  <c r="H79" i="107"/>
  <c r="J78" i="107"/>
  <c r="I78" i="107"/>
  <c r="H78" i="107"/>
  <c r="J77" i="107"/>
  <c r="I77" i="107"/>
  <c r="H77" i="107"/>
  <c r="J76" i="107"/>
  <c r="I76" i="107"/>
  <c r="H76" i="107"/>
  <c r="J75" i="107"/>
  <c r="I75" i="107"/>
  <c r="H75" i="107"/>
  <c r="J74" i="107"/>
  <c r="I74" i="107"/>
  <c r="H74" i="107"/>
  <c r="J73" i="107"/>
  <c r="I73" i="107"/>
  <c r="H73" i="107"/>
  <c r="J72" i="107"/>
  <c r="I72" i="107"/>
  <c r="H72" i="107"/>
  <c r="J71" i="107"/>
  <c r="I71" i="107"/>
  <c r="H71" i="107"/>
  <c r="J70" i="107"/>
  <c r="I70" i="107"/>
  <c r="H70" i="107"/>
  <c r="J69" i="107"/>
  <c r="I69" i="107"/>
  <c r="H69" i="107"/>
  <c r="J68" i="107"/>
  <c r="I68" i="107"/>
  <c r="H68" i="107"/>
  <c r="J67" i="107"/>
  <c r="I67" i="107"/>
  <c r="H67" i="107"/>
  <c r="J66" i="107"/>
  <c r="I66" i="107"/>
  <c r="H66" i="107"/>
  <c r="J65" i="107"/>
  <c r="I65" i="107"/>
  <c r="H65" i="107"/>
  <c r="J64" i="107"/>
  <c r="I64" i="107"/>
  <c r="H64" i="107"/>
  <c r="J63" i="107"/>
  <c r="I63" i="107"/>
  <c r="H63" i="107"/>
  <c r="J62" i="107"/>
  <c r="I62" i="107"/>
  <c r="H62" i="107"/>
  <c r="J61" i="107"/>
  <c r="I61" i="107"/>
  <c r="H61" i="107"/>
  <c r="J60" i="107"/>
  <c r="I60" i="107"/>
  <c r="H60" i="107"/>
  <c r="J59" i="107"/>
  <c r="I59" i="107"/>
  <c r="H59" i="107"/>
  <c r="J58" i="107"/>
  <c r="I58" i="107"/>
  <c r="H58" i="107"/>
  <c r="J56" i="107"/>
  <c r="I56" i="107"/>
  <c r="H56" i="107"/>
  <c r="J55" i="107"/>
  <c r="I55" i="107"/>
  <c r="H55" i="107"/>
  <c r="J54" i="107"/>
  <c r="I54" i="107"/>
  <c r="H54" i="107"/>
  <c r="J53" i="107"/>
  <c r="I53" i="107"/>
  <c r="H53" i="107"/>
  <c r="J52" i="107"/>
  <c r="I52" i="107"/>
  <c r="H52" i="107"/>
  <c r="J51" i="107"/>
  <c r="I51" i="107"/>
  <c r="H51" i="107"/>
  <c r="J50" i="107"/>
  <c r="I50" i="107"/>
  <c r="H50" i="107"/>
  <c r="J49" i="107"/>
  <c r="I49" i="107"/>
  <c r="H49" i="107"/>
  <c r="J48" i="107"/>
  <c r="I48" i="107"/>
  <c r="H48" i="107"/>
  <c r="J47" i="107"/>
  <c r="I47" i="107"/>
  <c r="H47" i="107"/>
  <c r="J46" i="107"/>
  <c r="I46" i="107"/>
  <c r="H46" i="107"/>
  <c r="J45" i="107"/>
  <c r="I45" i="107"/>
  <c r="H45" i="107"/>
  <c r="J44" i="107"/>
  <c r="I44" i="107"/>
  <c r="H44" i="107"/>
  <c r="J43" i="107"/>
  <c r="I43" i="107"/>
  <c r="H43" i="107"/>
  <c r="J42" i="107"/>
  <c r="I42" i="107"/>
  <c r="H42" i="107"/>
  <c r="J41" i="107"/>
  <c r="I41" i="107"/>
  <c r="H41" i="107"/>
  <c r="J40" i="107"/>
  <c r="I40" i="107"/>
  <c r="H40" i="107"/>
  <c r="J39" i="107"/>
  <c r="I39" i="107"/>
  <c r="H39" i="107"/>
  <c r="J38" i="107"/>
  <c r="I38" i="107"/>
  <c r="H38" i="107"/>
  <c r="J37" i="107"/>
  <c r="I37" i="107"/>
  <c r="H37" i="107"/>
  <c r="J36" i="107"/>
  <c r="I36" i="107"/>
  <c r="H36" i="107"/>
  <c r="J35" i="107"/>
  <c r="I35" i="107"/>
  <c r="H35" i="107"/>
  <c r="J34" i="107"/>
  <c r="I34" i="107"/>
  <c r="H34" i="107"/>
  <c r="J33" i="107"/>
  <c r="I33" i="107"/>
  <c r="H33" i="107"/>
  <c r="J32" i="107"/>
  <c r="I32" i="107"/>
  <c r="H32" i="107"/>
  <c r="J31" i="107"/>
  <c r="I31" i="107"/>
  <c r="H31" i="107"/>
  <c r="J30" i="107"/>
  <c r="I30" i="107"/>
  <c r="H30" i="107"/>
  <c r="J29" i="107"/>
  <c r="I29" i="107"/>
  <c r="H29" i="107"/>
  <c r="J28" i="107"/>
  <c r="I28" i="107"/>
  <c r="H28" i="107"/>
  <c r="J27" i="107"/>
  <c r="I27" i="107"/>
  <c r="H27" i="107"/>
  <c r="J26" i="107"/>
  <c r="I26" i="107"/>
  <c r="H26" i="107"/>
  <c r="J25" i="107"/>
  <c r="I25" i="107"/>
  <c r="H25" i="107"/>
  <c r="J24" i="107"/>
  <c r="I24" i="107"/>
  <c r="H24" i="107"/>
  <c r="J23" i="107"/>
  <c r="I23" i="107"/>
  <c r="H23" i="107"/>
  <c r="J22" i="107"/>
  <c r="I22" i="107"/>
  <c r="H22" i="107"/>
  <c r="J20" i="107"/>
  <c r="I20" i="107"/>
  <c r="H20" i="107"/>
  <c r="J18" i="107"/>
  <c r="I18" i="107"/>
  <c r="H18" i="107"/>
  <c r="J17" i="107"/>
  <c r="I17" i="107"/>
  <c r="H17" i="107"/>
  <c r="J16" i="107"/>
  <c r="I16" i="107"/>
  <c r="H16" i="107"/>
  <c r="J15" i="107"/>
  <c r="I15" i="107"/>
  <c r="H15" i="107"/>
  <c r="J14" i="107"/>
  <c r="I14" i="107"/>
  <c r="H14" i="107"/>
  <c r="J13" i="107"/>
  <c r="I13" i="107"/>
  <c r="H13" i="107"/>
  <c r="J12" i="107"/>
  <c r="I12" i="107"/>
  <c r="H12" i="107"/>
  <c r="J11" i="107"/>
  <c r="I11" i="107"/>
  <c r="H11" i="107"/>
  <c r="J10" i="107"/>
  <c r="I10" i="107"/>
  <c r="H10" i="107"/>
  <c r="J9" i="107"/>
  <c r="I9" i="107"/>
  <c r="H9" i="107"/>
  <c r="J8" i="107"/>
  <c r="I8" i="107"/>
  <c r="H8" i="107"/>
  <c r="J7" i="107"/>
  <c r="I7" i="107"/>
  <c r="H7" i="107"/>
  <c r="J6" i="107"/>
  <c r="I6" i="107"/>
  <c r="H6" i="107"/>
  <c r="J5" i="107"/>
  <c r="I5" i="107"/>
  <c r="H5" i="107"/>
  <c r="J4" i="107"/>
  <c r="I4" i="107"/>
  <c r="H4" i="107"/>
  <c r="J118" i="105" l="1"/>
  <c r="H104" i="142"/>
  <c r="J106" i="142"/>
  <c r="I94" i="105"/>
  <c r="J99" i="105"/>
  <c r="J100" i="105"/>
  <c r="H107" i="105"/>
  <c r="I112" i="105"/>
  <c r="I116" i="105"/>
  <c r="I119" i="105"/>
  <c r="H91" i="142"/>
  <c r="I101" i="142"/>
  <c r="I102" i="142"/>
  <c r="I104" i="142"/>
  <c r="H91" i="145"/>
  <c r="I101" i="145"/>
  <c r="I102" i="145"/>
  <c r="I104" i="145"/>
  <c r="I94" i="127"/>
  <c r="J99" i="127"/>
  <c r="J100" i="127"/>
  <c r="H107" i="127"/>
  <c r="H119" i="105"/>
  <c r="J119" i="142"/>
  <c r="J94" i="105"/>
  <c r="J116" i="105"/>
  <c r="H118" i="105"/>
  <c r="J119" i="105"/>
  <c r="J94" i="127"/>
  <c r="J116" i="127"/>
  <c r="H118" i="127"/>
  <c r="J119" i="127"/>
  <c r="H121" i="127"/>
  <c r="J107" i="105"/>
  <c r="I121" i="105"/>
  <c r="I118" i="127"/>
  <c r="I121" i="127"/>
  <c r="I99" i="105"/>
  <c r="I100" i="105"/>
  <c r="H112" i="105"/>
  <c r="H116" i="105"/>
  <c r="J121" i="105"/>
  <c r="J106" i="145"/>
  <c r="J119" i="145"/>
  <c r="H112" i="127"/>
  <c r="H116" i="127"/>
  <c r="H119" i="127"/>
  <c r="J121" i="127"/>
  <c r="I112" i="127"/>
  <c r="I116" i="127"/>
  <c r="I119" i="127"/>
  <c r="I107" i="105"/>
  <c r="H121" i="105"/>
  <c r="I91" i="142"/>
  <c r="H96" i="142"/>
  <c r="J101" i="142"/>
  <c r="J102" i="142"/>
  <c r="J104" i="142"/>
  <c r="H105" i="142"/>
  <c r="H106" i="142"/>
  <c r="J118" i="142"/>
  <c r="J121" i="142"/>
  <c r="I91" i="145"/>
  <c r="H96" i="145"/>
  <c r="J101" i="145"/>
  <c r="J102" i="145"/>
  <c r="J104" i="145"/>
  <c r="H105" i="145"/>
  <c r="H106" i="145"/>
  <c r="J118" i="145"/>
  <c r="J121" i="145"/>
  <c r="I107" i="127"/>
  <c r="H99" i="105"/>
  <c r="H100" i="105"/>
  <c r="I96" i="142"/>
  <c r="I105" i="142"/>
  <c r="I106" i="142"/>
  <c r="I112" i="142"/>
  <c r="H115" i="142"/>
  <c r="H120" i="142"/>
  <c r="I96" i="145"/>
  <c r="I105" i="145"/>
  <c r="I106" i="145"/>
  <c r="I112" i="145"/>
  <c r="H115" i="145"/>
  <c r="H120" i="145"/>
  <c r="H99" i="127"/>
  <c r="H100" i="127"/>
  <c r="J107" i="127"/>
  <c r="J96" i="142"/>
  <c r="H101" i="142"/>
  <c r="H102" i="142"/>
  <c r="J105" i="142"/>
  <c r="J112" i="142"/>
  <c r="I115" i="142"/>
  <c r="J116" i="142"/>
  <c r="I120" i="142"/>
  <c r="J96" i="145"/>
  <c r="H101" i="145"/>
  <c r="H102" i="145"/>
  <c r="J105" i="145"/>
  <c r="J112" i="145"/>
  <c r="I115" i="145"/>
  <c r="J116" i="145"/>
  <c r="I120" i="145"/>
  <c r="I99" i="127"/>
  <c r="I100" i="127"/>
  <c r="N5" i="143"/>
  <c r="T5" i="143"/>
  <c r="J48" i="142"/>
  <c r="T7" i="143"/>
  <c r="W7" i="143" s="1"/>
  <c r="N7" i="143"/>
  <c r="Q7" i="143" s="1"/>
  <c r="T9" i="143"/>
  <c r="W9" i="143" s="1"/>
  <c r="N9" i="143"/>
  <c r="Q9" i="143" s="1"/>
  <c r="T11" i="143"/>
  <c r="W11" i="143" s="1"/>
  <c r="N11" i="143"/>
  <c r="Q11" i="143" s="1"/>
  <c r="N13" i="143"/>
  <c r="Q13" i="143" s="1"/>
  <c r="T13" i="143"/>
  <c r="W13" i="143" s="1"/>
  <c r="T15" i="143"/>
  <c r="W15" i="143" s="1"/>
  <c r="N15" i="143"/>
  <c r="Q15" i="143" s="1"/>
  <c r="T17" i="143"/>
  <c r="W17" i="143" s="1"/>
  <c r="N17" i="143"/>
  <c r="Q17" i="143" s="1"/>
  <c r="N20" i="143"/>
  <c r="Q20" i="143" s="1"/>
  <c r="T20" i="143"/>
  <c r="W20" i="143" s="1"/>
  <c r="R109" i="143"/>
  <c r="U109" i="143" s="1"/>
  <c r="L109" i="143"/>
  <c r="O109" i="143" s="1"/>
  <c r="R111" i="143"/>
  <c r="U111" i="143" s="1"/>
  <c r="L111" i="143"/>
  <c r="O111" i="143" s="1"/>
  <c r="R113" i="143"/>
  <c r="U113" i="143" s="1"/>
  <c r="L113" i="143"/>
  <c r="O113" i="143" s="1"/>
  <c r="S116" i="143"/>
  <c r="V116" i="143" s="1"/>
  <c r="M116" i="143"/>
  <c r="P116" i="143" s="1"/>
  <c r="S118" i="143"/>
  <c r="V118" i="143" s="1"/>
  <c r="M118" i="143"/>
  <c r="P118" i="143" s="1"/>
  <c r="S120" i="143"/>
  <c r="V120" i="143" s="1"/>
  <c r="M120" i="143"/>
  <c r="P120" i="143" s="1"/>
  <c r="S122" i="143"/>
  <c r="V122" i="143" s="1"/>
  <c r="M122" i="143"/>
  <c r="P122" i="143" s="1"/>
  <c r="S124" i="143"/>
  <c r="V124" i="143" s="1"/>
  <c r="M124" i="143"/>
  <c r="P124" i="143" s="1"/>
  <c r="S126" i="143"/>
  <c r="V126" i="143" s="1"/>
  <c r="M126" i="143"/>
  <c r="P126" i="143" s="1"/>
  <c r="S128" i="143"/>
  <c r="V128" i="143" s="1"/>
  <c r="M128" i="143"/>
  <c r="P128" i="143" s="1"/>
  <c r="S130" i="143"/>
  <c r="V130" i="143" s="1"/>
  <c r="M130" i="143"/>
  <c r="P130" i="143" s="1"/>
  <c r="S132" i="143"/>
  <c r="V132" i="143" s="1"/>
  <c r="M132" i="143"/>
  <c r="P132" i="143" s="1"/>
  <c r="S134" i="143"/>
  <c r="V134" i="143" s="1"/>
  <c r="M134" i="143"/>
  <c r="P134" i="143" s="1"/>
  <c r="S137" i="143"/>
  <c r="V137" i="143" s="1"/>
  <c r="M137" i="143"/>
  <c r="P137" i="143" s="1"/>
  <c r="T140" i="143"/>
  <c r="N140" i="143"/>
  <c r="J72" i="142"/>
  <c r="T142" i="143"/>
  <c r="W142" i="143" s="1"/>
  <c r="N142" i="143"/>
  <c r="Q142" i="143" s="1"/>
  <c r="T144" i="143"/>
  <c r="W144" i="143" s="1"/>
  <c r="N144" i="143"/>
  <c r="Q144" i="143" s="1"/>
  <c r="T146" i="143"/>
  <c r="W146" i="143" s="1"/>
  <c r="N146" i="143"/>
  <c r="Q146" i="143" s="1"/>
  <c r="T148" i="143"/>
  <c r="W148" i="143" s="1"/>
  <c r="N148" i="143"/>
  <c r="Q148" i="143" s="1"/>
  <c r="T150" i="143"/>
  <c r="W150" i="143" s="1"/>
  <c r="N150" i="143"/>
  <c r="Q150" i="143" s="1"/>
  <c r="T152" i="143"/>
  <c r="W152" i="143" s="1"/>
  <c r="N152" i="143"/>
  <c r="Q152" i="143" s="1"/>
  <c r="T154" i="143"/>
  <c r="W154" i="143" s="1"/>
  <c r="N154" i="143"/>
  <c r="Q154" i="143" s="1"/>
  <c r="T156" i="143"/>
  <c r="W156" i="143" s="1"/>
  <c r="N156" i="143"/>
  <c r="Q156" i="143" s="1"/>
  <c r="T158" i="143"/>
  <c r="W158" i="143" s="1"/>
  <c r="N158" i="143"/>
  <c r="Q158" i="143" s="1"/>
  <c r="T160" i="143"/>
  <c r="W160" i="143" s="1"/>
  <c r="N160" i="143"/>
  <c r="Q160" i="143" s="1"/>
  <c r="T162" i="143"/>
  <c r="W162" i="143" s="1"/>
  <c r="N162" i="143"/>
  <c r="Q162" i="143" s="1"/>
  <c r="T164" i="143"/>
  <c r="N164" i="143"/>
  <c r="J77" i="142"/>
  <c r="T166" i="143"/>
  <c r="W166" i="143" s="1"/>
  <c r="N166" i="143"/>
  <c r="Q166" i="143" s="1"/>
  <c r="T168" i="143"/>
  <c r="W168" i="143" s="1"/>
  <c r="N168" i="143"/>
  <c r="Q168" i="143" s="1"/>
  <c r="T170" i="143"/>
  <c r="W170" i="143" s="1"/>
  <c r="N170" i="143"/>
  <c r="Q170" i="143" s="1"/>
  <c r="T172" i="143"/>
  <c r="W172" i="143" s="1"/>
  <c r="N172" i="143"/>
  <c r="Q172" i="143" s="1"/>
  <c r="T174" i="143"/>
  <c r="W174" i="143" s="1"/>
  <c r="N174" i="143"/>
  <c r="Q174" i="143" s="1"/>
  <c r="R4" i="156"/>
  <c r="H51" i="155"/>
  <c r="L4" i="156"/>
  <c r="R6" i="156"/>
  <c r="U6" i="156" s="1"/>
  <c r="L6" i="156"/>
  <c r="O6" i="156" s="1"/>
  <c r="R8" i="156"/>
  <c r="U8" i="156" s="1"/>
  <c r="L8" i="156"/>
  <c r="O8" i="156" s="1"/>
  <c r="R10" i="156"/>
  <c r="U10" i="156" s="1"/>
  <c r="L10" i="156"/>
  <c r="O10" i="156" s="1"/>
  <c r="R12" i="156"/>
  <c r="L12" i="156"/>
  <c r="R14" i="156"/>
  <c r="U14" i="156" s="1"/>
  <c r="L14" i="156"/>
  <c r="O14" i="156" s="1"/>
  <c r="R16" i="156"/>
  <c r="U16" i="156" s="1"/>
  <c r="L16" i="156"/>
  <c r="O16" i="156" s="1"/>
  <c r="R18" i="156"/>
  <c r="U18" i="156" s="1"/>
  <c r="L18" i="156"/>
  <c r="O18" i="156" s="1"/>
  <c r="S23" i="156"/>
  <c r="V23" i="156" s="1"/>
  <c r="M23" i="156"/>
  <c r="P23" i="156" s="1"/>
  <c r="S25" i="156"/>
  <c r="V25" i="156" s="1"/>
  <c r="M25" i="156"/>
  <c r="P25" i="156" s="1"/>
  <c r="S27" i="156"/>
  <c r="V27" i="156" s="1"/>
  <c r="M27" i="156"/>
  <c r="P27" i="156" s="1"/>
  <c r="S29" i="156"/>
  <c r="V29" i="156" s="1"/>
  <c r="M29" i="156"/>
  <c r="P29" i="156" s="1"/>
  <c r="S31" i="156"/>
  <c r="V31" i="156" s="1"/>
  <c r="M31" i="156"/>
  <c r="P31" i="156" s="1"/>
  <c r="S33" i="156"/>
  <c r="V33" i="156" s="1"/>
  <c r="M33" i="156"/>
  <c r="P33" i="156" s="1"/>
  <c r="S35" i="156"/>
  <c r="V35" i="156" s="1"/>
  <c r="M35" i="156"/>
  <c r="P35" i="156" s="1"/>
  <c r="S37" i="156"/>
  <c r="V37" i="156" s="1"/>
  <c r="M37" i="156"/>
  <c r="P37" i="156" s="1"/>
  <c r="S39" i="156"/>
  <c r="V39" i="156" s="1"/>
  <c r="M39" i="156"/>
  <c r="P39" i="156" s="1"/>
  <c r="S41" i="156"/>
  <c r="V41" i="156" s="1"/>
  <c r="M41" i="156"/>
  <c r="P41" i="156" s="1"/>
  <c r="S43" i="156"/>
  <c r="V43" i="156" s="1"/>
  <c r="M43" i="156"/>
  <c r="P43" i="156" s="1"/>
  <c r="S45" i="156"/>
  <c r="V45" i="156" s="1"/>
  <c r="M45" i="156"/>
  <c r="P45" i="156" s="1"/>
  <c r="S47" i="156"/>
  <c r="V47" i="156" s="1"/>
  <c r="M47" i="156"/>
  <c r="P47" i="156" s="1"/>
  <c r="S49" i="156"/>
  <c r="M49" i="156"/>
  <c r="S51" i="156"/>
  <c r="V51" i="156" s="1"/>
  <c r="M51" i="156"/>
  <c r="P51" i="156" s="1"/>
  <c r="S53" i="156"/>
  <c r="V53" i="156" s="1"/>
  <c r="M53" i="156"/>
  <c r="P53" i="156" s="1"/>
  <c r="S55" i="156"/>
  <c r="V55" i="156" s="1"/>
  <c r="M55" i="156"/>
  <c r="P55" i="156" s="1"/>
  <c r="S58" i="156"/>
  <c r="M58" i="156"/>
  <c r="P58" i="156" s="1"/>
  <c r="S60" i="156"/>
  <c r="I56" i="155"/>
  <c r="M60" i="156"/>
  <c r="S62" i="156"/>
  <c r="V62" i="156" s="1"/>
  <c r="M62" i="156"/>
  <c r="P62" i="156" s="1"/>
  <c r="S64" i="156"/>
  <c r="V64" i="156" s="1"/>
  <c r="M64" i="156"/>
  <c r="P64" i="156" s="1"/>
  <c r="S66" i="156"/>
  <c r="V66" i="156" s="1"/>
  <c r="M66" i="156"/>
  <c r="P66" i="156" s="1"/>
  <c r="S68" i="156"/>
  <c r="I57" i="155"/>
  <c r="M68" i="156"/>
  <c r="S70" i="156"/>
  <c r="V70" i="156" s="1"/>
  <c r="M70" i="156"/>
  <c r="P70" i="156" s="1"/>
  <c r="S72" i="156"/>
  <c r="V72" i="156" s="1"/>
  <c r="M72" i="156"/>
  <c r="P72" i="156" s="1"/>
  <c r="S74" i="156"/>
  <c r="M74" i="156"/>
  <c r="P74" i="156" s="1"/>
  <c r="S76" i="156"/>
  <c r="V76" i="156" s="1"/>
  <c r="M76" i="156"/>
  <c r="P76" i="156" s="1"/>
  <c r="S78" i="156"/>
  <c r="V78" i="156" s="1"/>
  <c r="M78" i="156"/>
  <c r="P78" i="156" s="1"/>
  <c r="S80" i="156"/>
  <c r="V80" i="156" s="1"/>
  <c r="M80" i="156"/>
  <c r="P80" i="156" s="1"/>
  <c r="S82" i="156"/>
  <c r="M82" i="156"/>
  <c r="P82" i="156" s="1"/>
  <c r="S84" i="156"/>
  <c r="V84" i="156" s="1"/>
  <c r="M84" i="156"/>
  <c r="P84" i="156" s="1"/>
  <c r="S86" i="156"/>
  <c r="V86" i="156" s="1"/>
  <c r="M86" i="156"/>
  <c r="P86" i="156" s="1"/>
  <c r="S88" i="156"/>
  <c r="V88" i="156" s="1"/>
  <c r="M88" i="156"/>
  <c r="P88" i="156" s="1"/>
  <c r="S90" i="156"/>
  <c r="I64" i="155"/>
  <c r="M90" i="156"/>
  <c r="S92" i="156"/>
  <c r="V92" i="156" s="1"/>
  <c r="M92" i="156"/>
  <c r="P92" i="156" s="1"/>
  <c r="S94" i="156"/>
  <c r="V94" i="156" s="1"/>
  <c r="M94" i="156"/>
  <c r="P94" i="156" s="1"/>
  <c r="S96" i="156"/>
  <c r="V96" i="156" s="1"/>
  <c r="M96" i="156"/>
  <c r="P96" i="156" s="1"/>
  <c r="S98" i="156"/>
  <c r="V98" i="156" s="1"/>
  <c r="M98" i="156"/>
  <c r="P98" i="156" s="1"/>
  <c r="S100" i="156"/>
  <c r="M100" i="156"/>
  <c r="S103" i="156"/>
  <c r="V103" i="156" s="1"/>
  <c r="M103" i="156"/>
  <c r="P103" i="156" s="1"/>
  <c r="S106" i="156"/>
  <c r="V106" i="156" s="1"/>
  <c r="M106" i="156"/>
  <c r="P106" i="156" s="1"/>
  <c r="T109" i="156"/>
  <c r="W109" i="156" s="1"/>
  <c r="N109" i="156"/>
  <c r="Q109" i="156" s="1"/>
  <c r="T111" i="156"/>
  <c r="W111" i="156" s="1"/>
  <c r="N111" i="156"/>
  <c r="Q111" i="156" s="1"/>
  <c r="T113" i="156"/>
  <c r="W113" i="156" s="1"/>
  <c r="N113" i="156"/>
  <c r="Q113" i="156" s="1"/>
  <c r="R141" i="156"/>
  <c r="L141" i="156"/>
  <c r="O141" i="156" s="1"/>
  <c r="R143" i="156"/>
  <c r="U143" i="156" s="1"/>
  <c r="L143" i="156"/>
  <c r="O143" i="156" s="1"/>
  <c r="R145" i="156"/>
  <c r="H73" i="155"/>
  <c r="H159" i="155" s="1"/>
  <c r="L145" i="156"/>
  <c r="R147" i="156"/>
  <c r="U147" i="156" s="1"/>
  <c r="L147" i="156"/>
  <c r="O147" i="156" s="1"/>
  <c r="R149" i="156"/>
  <c r="U149" i="156" s="1"/>
  <c r="L149" i="156"/>
  <c r="O149" i="156" s="1"/>
  <c r="R151" i="156"/>
  <c r="U151" i="156" s="1"/>
  <c r="L151" i="156"/>
  <c r="O151" i="156" s="1"/>
  <c r="R153" i="156"/>
  <c r="U153" i="156" s="1"/>
  <c r="L153" i="156"/>
  <c r="O153" i="156" s="1"/>
  <c r="R155" i="156"/>
  <c r="U155" i="156" s="1"/>
  <c r="L155" i="156"/>
  <c r="O155" i="156" s="1"/>
  <c r="R157" i="156"/>
  <c r="U157" i="156" s="1"/>
  <c r="L157" i="156"/>
  <c r="O157" i="156" s="1"/>
  <c r="R159" i="156"/>
  <c r="H75" i="155"/>
  <c r="L159" i="156"/>
  <c r="R161" i="156"/>
  <c r="H76" i="155"/>
  <c r="L161" i="156"/>
  <c r="R163" i="156"/>
  <c r="U163" i="156" s="1"/>
  <c r="L163" i="156"/>
  <c r="O163" i="156" s="1"/>
  <c r="R165" i="156"/>
  <c r="U165" i="156" s="1"/>
  <c r="L165" i="156"/>
  <c r="O165" i="156" s="1"/>
  <c r="R167" i="156"/>
  <c r="U167" i="156" s="1"/>
  <c r="L167" i="156"/>
  <c r="O167" i="156" s="1"/>
  <c r="R169" i="156"/>
  <c r="U169" i="156" s="1"/>
  <c r="L169" i="156"/>
  <c r="O169" i="156" s="1"/>
  <c r="R171" i="156"/>
  <c r="U171" i="156" s="1"/>
  <c r="H78" i="155"/>
  <c r="H164" i="155" s="1"/>
  <c r="L171" i="156"/>
  <c r="R173" i="156"/>
  <c r="L173" i="156"/>
  <c r="R175" i="156"/>
  <c r="U175" i="156" s="1"/>
  <c r="L175" i="156"/>
  <c r="O175" i="156" s="1"/>
  <c r="S5" i="159"/>
  <c r="M5" i="159"/>
  <c r="I48" i="158"/>
  <c r="S7" i="159"/>
  <c r="V7" i="159" s="1"/>
  <c r="M7" i="159"/>
  <c r="P7" i="159" s="1"/>
  <c r="S9" i="159"/>
  <c r="V9" i="159" s="1"/>
  <c r="M9" i="159"/>
  <c r="P9" i="159" s="1"/>
  <c r="S11" i="159"/>
  <c r="V11" i="159" s="1"/>
  <c r="M11" i="159"/>
  <c r="P11" i="159" s="1"/>
  <c r="S13" i="159"/>
  <c r="V13" i="159" s="1"/>
  <c r="M13" i="159"/>
  <c r="P13" i="159" s="1"/>
  <c r="M15" i="159"/>
  <c r="P15" i="159" s="1"/>
  <c r="S15" i="159"/>
  <c r="V15" i="159" s="1"/>
  <c r="M17" i="159"/>
  <c r="P17" i="159" s="1"/>
  <c r="S17" i="159"/>
  <c r="V17" i="159" s="1"/>
  <c r="M20" i="159"/>
  <c r="P20" i="159" s="1"/>
  <c r="S20" i="159"/>
  <c r="V20" i="159" s="1"/>
  <c r="N22" i="159"/>
  <c r="T22" i="159"/>
  <c r="J53" i="158"/>
  <c r="N24" i="159"/>
  <c r="Q24" i="159" s="1"/>
  <c r="T24" i="159"/>
  <c r="W24" i="159" s="1"/>
  <c r="T26" i="159"/>
  <c r="W26" i="159" s="1"/>
  <c r="N26" i="159"/>
  <c r="Q26" i="159" s="1"/>
  <c r="T28" i="159"/>
  <c r="W28" i="159" s="1"/>
  <c r="N28" i="159"/>
  <c r="Q28" i="159" s="1"/>
  <c r="T30" i="159"/>
  <c r="W30" i="159" s="1"/>
  <c r="N30" i="159"/>
  <c r="Q30" i="159" s="1"/>
  <c r="N32" i="159"/>
  <c r="Q32" i="159" s="1"/>
  <c r="T32" i="159"/>
  <c r="W32" i="159" s="1"/>
  <c r="N34" i="159"/>
  <c r="Q34" i="159" s="1"/>
  <c r="T34" i="159"/>
  <c r="W34" i="159" s="1"/>
  <c r="N36" i="159"/>
  <c r="Q36" i="159" s="1"/>
  <c r="T36" i="159"/>
  <c r="W36" i="159" s="1"/>
  <c r="N38" i="159"/>
  <c r="Q38" i="159" s="1"/>
  <c r="T38" i="159"/>
  <c r="W38" i="159" s="1"/>
  <c r="N40" i="159"/>
  <c r="Q40" i="159" s="1"/>
  <c r="T40" i="159"/>
  <c r="W40" i="159" s="1"/>
  <c r="T42" i="159"/>
  <c r="W42" i="159" s="1"/>
  <c r="N42" i="159"/>
  <c r="Q42" i="159" s="1"/>
  <c r="T44" i="159"/>
  <c r="W44" i="159" s="1"/>
  <c r="N44" i="159"/>
  <c r="Q44" i="159" s="1"/>
  <c r="T46" i="159"/>
  <c r="W46" i="159" s="1"/>
  <c r="N46" i="159"/>
  <c r="Q46" i="159" s="1"/>
  <c r="T48" i="159"/>
  <c r="W48" i="159" s="1"/>
  <c r="N48" i="159"/>
  <c r="Q48" i="159" s="1"/>
  <c r="T50" i="159"/>
  <c r="W50" i="159" s="1"/>
  <c r="N50" i="159"/>
  <c r="Q50" i="159" s="1"/>
  <c r="T52" i="159"/>
  <c r="N52" i="159"/>
  <c r="N54" i="159"/>
  <c r="Q54" i="159" s="1"/>
  <c r="T54" i="159"/>
  <c r="W54" i="159" s="1"/>
  <c r="N56" i="159"/>
  <c r="Q56" i="159" s="1"/>
  <c r="T56" i="159"/>
  <c r="W56" i="159" s="1"/>
  <c r="T59" i="159"/>
  <c r="W59" i="159" s="1"/>
  <c r="N59" i="159"/>
  <c r="Q59" i="159" s="1"/>
  <c r="T61" i="159"/>
  <c r="W61" i="159" s="1"/>
  <c r="N61" i="159"/>
  <c r="Q61" i="159" s="1"/>
  <c r="T63" i="159"/>
  <c r="W63" i="159" s="1"/>
  <c r="N63" i="159"/>
  <c r="Q63" i="159" s="1"/>
  <c r="T65" i="159"/>
  <c r="W65" i="159" s="1"/>
  <c r="N65" i="159"/>
  <c r="Q65" i="159" s="1"/>
  <c r="T67" i="159"/>
  <c r="W67" i="159" s="1"/>
  <c r="N67" i="159"/>
  <c r="Q67" i="159" s="1"/>
  <c r="T69" i="159"/>
  <c r="W69" i="159" s="1"/>
  <c r="N69" i="159"/>
  <c r="Q69" i="159" s="1"/>
  <c r="T71" i="159"/>
  <c r="W71" i="159" s="1"/>
  <c r="N71" i="159"/>
  <c r="Q71" i="159" s="1"/>
  <c r="T73" i="159"/>
  <c r="N73" i="159"/>
  <c r="J58" i="158"/>
  <c r="T75" i="159"/>
  <c r="W75" i="159" s="1"/>
  <c r="N75" i="159"/>
  <c r="Q75" i="159" s="1"/>
  <c r="T77" i="159"/>
  <c r="N77" i="159"/>
  <c r="J59" i="158"/>
  <c r="T79" i="159"/>
  <c r="W79" i="159" s="1"/>
  <c r="N79" i="159"/>
  <c r="Q79" i="159" s="1"/>
  <c r="N81" i="159"/>
  <c r="T81" i="159"/>
  <c r="J61" i="158"/>
  <c r="N83" i="159"/>
  <c r="T83" i="159"/>
  <c r="J62" i="158"/>
  <c r="N85" i="159"/>
  <c r="Q85" i="159" s="1"/>
  <c r="T85" i="159"/>
  <c r="W85" i="159" s="1"/>
  <c r="T87" i="159"/>
  <c r="N87" i="159"/>
  <c r="J63" i="158"/>
  <c r="T89" i="159"/>
  <c r="W89" i="159" s="1"/>
  <c r="N89" i="159"/>
  <c r="Q89" i="159" s="1"/>
  <c r="T91" i="159"/>
  <c r="W91" i="159" s="1"/>
  <c r="N91" i="159"/>
  <c r="Q91" i="159" s="1"/>
  <c r="T93" i="159"/>
  <c r="W93" i="159" s="1"/>
  <c r="N93" i="159"/>
  <c r="Q93" i="159" s="1"/>
  <c r="T95" i="159"/>
  <c r="W95" i="159" s="1"/>
  <c r="N95" i="159"/>
  <c r="Q95" i="159" s="1"/>
  <c r="T97" i="159"/>
  <c r="W97" i="159" s="1"/>
  <c r="N97" i="159"/>
  <c r="Q97" i="159" s="1"/>
  <c r="T99" i="159"/>
  <c r="W99" i="159" s="1"/>
  <c r="N99" i="159"/>
  <c r="Q99" i="159" s="1"/>
  <c r="N102" i="159"/>
  <c r="Q102" i="159" s="1"/>
  <c r="T102" i="159"/>
  <c r="W102" i="159" s="1"/>
  <c r="N105" i="159"/>
  <c r="Q105" i="159" s="1"/>
  <c r="T105" i="159"/>
  <c r="W105" i="159" s="1"/>
  <c r="T107" i="159"/>
  <c r="N107" i="159"/>
  <c r="L116" i="159"/>
  <c r="O116" i="159" s="1"/>
  <c r="R116" i="159"/>
  <c r="U116" i="159" s="1"/>
  <c r="R118" i="159"/>
  <c r="U118" i="159" s="1"/>
  <c r="L118" i="159"/>
  <c r="O118" i="159" s="1"/>
  <c r="L120" i="159"/>
  <c r="O120" i="159" s="1"/>
  <c r="R120" i="159"/>
  <c r="U120" i="159" s="1"/>
  <c r="L122" i="159"/>
  <c r="O122" i="159" s="1"/>
  <c r="R122" i="159"/>
  <c r="U122" i="159" s="1"/>
  <c r="L124" i="159"/>
  <c r="O124" i="159" s="1"/>
  <c r="R124" i="159"/>
  <c r="U124" i="159" s="1"/>
  <c r="R126" i="159"/>
  <c r="U126" i="159" s="1"/>
  <c r="L126" i="159"/>
  <c r="O126" i="159" s="1"/>
  <c r="L128" i="159"/>
  <c r="O128" i="159" s="1"/>
  <c r="R128" i="159"/>
  <c r="U128" i="159" s="1"/>
  <c r="L130" i="159"/>
  <c r="O130" i="159" s="1"/>
  <c r="R130" i="159"/>
  <c r="U130" i="159" s="1"/>
  <c r="L132" i="159"/>
  <c r="O132" i="159" s="1"/>
  <c r="R132" i="159"/>
  <c r="U132" i="159" s="1"/>
  <c r="R134" i="159"/>
  <c r="U134" i="159" s="1"/>
  <c r="L134" i="159"/>
  <c r="O134" i="159" s="1"/>
  <c r="L137" i="159"/>
  <c r="O137" i="159" s="1"/>
  <c r="R137" i="159"/>
  <c r="U137" i="159" s="1"/>
  <c r="M140" i="159"/>
  <c r="S140" i="159"/>
  <c r="I72" i="158"/>
  <c r="S142" i="159"/>
  <c r="V142" i="159" s="1"/>
  <c r="M142" i="159"/>
  <c r="P142" i="159" s="1"/>
  <c r="M144" i="159"/>
  <c r="P144" i="159" s="1"/>
  <c r="S144" i="159"/>
  <c r="V144" i="159" s="1"/>
  <c r="M146" i="159"/>
  <c r="P146" i="159" s="1"/>
  <c r="S146" i="159"/>
  <c r="V146" i="159" s="1"/>
  <c r="M148" i="159"/>
  <c r="P148" i="159" s="1"/>
  <c r="S148" i="159"/>
  <c r="V148" i="159" s="1"/>
  <c r="S150" i="159"/>
  <c r="V150" i="159" s="1"/>
  <c r="M150" i="159"/>
  <c r="P150" i="159" s="1"/>
  <c r="M152" i="159"/>
  <c r="P152" i="159" s="1"/>
  <c r="S152" i="159"/>
  <c r="V152" i="159" s="1"/>
  <c r="M154" i="159"/>
  <c r="P154" i="159" s="1"/>
  <c r="S154" i="159"/>
  <c r="V154" i="159" s="1"/>
  <c r="M156" i="159"/>
  <c r="P156" i="159" s="1"/>
  <c r="S156" i="159"/>
  <c r="V156" i="159" s="1"/>
  <c r="S158" i="159"/>
  <c r="V158" i="159" s="1"/>
  <c r="M158" i="159"/>
  <c r="P158" i="159" s="1"/>
  <c r="M160" i="159"/>
  <c r="P160" i="159" s="1"/>
  <c r="S160" i="159"/>
  <c r="V160" i="159" s="1"/>
  <c r="M162" i="159"/>
  <c r="P162" i="159" s="1"/>
  <c r="S162" i="159"/>
  <c r="V162" i="159" s="1"/>
  <c r="M164" i="159"/>
  <c r="S164" i="159"/>
  <c r="I77" i="158"/>
  <c r="M166" i="159"/>
  <c r="P166" i="159" s="1"/>
  <c r="S166" i="159"/>
  <c r="V166" i="159" s="1"/>
  <c r="M168" i="159"/>
  <c r="P168" i="159" s="1"/>
  <c r="S168" i="159"/>
  <c r="V168" i="159" s="1"/>
  <c r="M170" i="159"/>
  <c r="P170" i="159" s="1"/>
  <c r="S170" i="159"/>
  <c r="V170" i="159" s="1"/>
  <c r="M172" i="159"/>
  <c r="P172" i="159" s="1"/>
  <c r="S172" i="159"/>
  <c r="V172" i="159" s="1"/>
  <c r="M174" i="159"/>
  <c r="P174" i="159" s="1"/>
  <c r="S174" i="159"/>
  <c r="V174" i="159" s="1"/>
  <c r="T4" i="161"/>
  <c r="N4" i="161"/>
  <c r="J51" i="177"/>
  <c r="T6" i="161"/>
  <c r="W6" i="161" s="1"/>
  <c r="N6" i="161"/>
  <c r="Q6" i="161" s="1"/>
  <c r="N8" i="161"/>
  <c r="Q8" i="161" s="1"/>
  <c r="T8" i="161"/>
  <c r="W8" i="161" s="1"/>
  <c r="N10" i="161"/>
  <c r="Q10" i="161" s="1"/>
  <c r="T10" i="161"/>
  <c r="W10" i="161" s="1"/>
  <c r="N12" i="161"/>
  <c r="T12" i="161"/>
  <c r="N14" i="161"/>
  <c r="Q14" i="161" s="1"/>
  <c r="T14" i="161"/>
  <c r="W14" i="161" s="1"/>
  <c r="N16" i="161"/>
  <c r="Q16" i="161" s="1"/>
  <c r="T16" i="161"/>
  <c r="W16" i="161" s="1"/>
  <c r="N18" i="161"/>
  <c r="Q18" i="161" s="1"/>
  <c r="T18" i="161"/>
  <c r="W18" i="161" s="1"/>
  <c r="L110" i="161"/>
  <c r="O110" i="161" s="1"/>
  <c r="R110" i="161"/>
  <c r="U110" i="161" s="1"/>
  <c r="L112" i="161"/>
  <c r="O112" i="161" s="1"/>
  <c r="R112" i="161"/>
  <c r="U112" i="161" s="1"/>
  <c r="L114" i="161"/>
  <c r="R114" i="161"/>
  <c r="S117" i="161"/>
  <c r="V117" i="161" s="1"/>
  <c r="M117" i="161"/>
  <c r="P117" i="161" s="1"/>
  <c r="M119" i="161"/>
  <c r="P119" i="161" s="1"/>
  <c r="S119" i="161"/>
  <c r="V119" i="161" s="1"/>
  <c r="M121" i="161"/>
  <c r="P121" i="161" s="1"/>
  <c r="S121" i="161"/>
  <c r="V121" i="161" s="1"/>
  <c r="M123" i="161"/>
  <c r="P123" i="161" s="1"/>
  <c r="S123" i="161"/>
  <c r="V123" i="161" s="1"/>
  <c r="M125" i="161"/>
  <c r="P125" i="161" s="1"/>
  <c r="S125" i="161"/>
  <c r="V125" i="161" s="1"/>
  <c r="M127" i="161"/>
  <c r="S127" i="161"/>
  <c r="I69" i="177"/>
  <c r="S129" i="161"/>
  <c r="V129" i="161" s="1"/>
  <c r="M129" i="161"/>
  <c r="P129" i="161" s="1"/>
  <c r="S131" i="161"/>
  <c r="V131" i="161" s="1"/>
  <c r="M131" i="161"/>
  <c r="P131" i="161" s="1"/>
  <c r="S133" i="161"/>
  <c r="M133" i="161"/>
  <c r="S136" i="161"/>
  <c r="V136" i="161" s="1"/>
  <c r="M136" i="161"/>
  <c r="P136" i="161" s="1"/>
  <c r="M138" i="161"/>
  <c r="P138" i="161" s="1"/>
  <c r="S138" i="161"/>
  <c r="V138" i="161" s="1"/>
  <c r="N141" i="161"/>
  <c r="Q141" i="161" s="1"/>
  <c r="T141" i="161"/>
  <c r="W141" i="161" s="1"/>
  <c r="T143" i="161"/>
  <c r="W143" i="161" s="1"/>
  <c r="N143" i="161"/>
  <c r="Q143" i="161" s="1"/>
  <c r="T145" i="161"/>
  <c r="N145" i="161"/>
  <c r="J73" i="177"/>
  <c r="T147" i="161"/>
  <c r="W147" i="161" s="1"/>
  <c r="N147" i="161"/>
  <c r="Q147" i="161" s="1"/>
  <c r="N149" i="161"/>
  <c r="Q149" i="161" s="1"/>
  <c r="T149" i="161"/>
  <c r="W149" i="161" s="1"/>
  <c r="N151" i="161"/>
  <c r="Q151" i="161" s="1"/>
  <c r="T151" i="161"/>
  <c r="W151" i="161" s="1"/>
  <c r="N153" i="161"/>
  <c r="Q153" i="161" s="1"/>
  <c r="T153" i="161"/>
  <c r="W153" i="161" s="1"/>
  <c r="N155" i="161"/>
  <c r="Q155" i="161" s="1"/>
  <c r="T155" i="161"/>
  <c r="W155" i="161" s="1"/>
  <c r="N157" i="161"/>
  <c r="Q157" i="161" s="1"/>
  <c r="T157" i="161"/>
  <c r="W157" i="161" s="1"/>
  <c r="T159" i="161"/>
  <c r="N159" i="161"/>
  <c r="J75" i="177"/>
  <c r="T161" i="161"/>
  <c r="N161" i="161"/>
  <c r="J76" i="177"/>
  <c r="T163" i="161"/>
  <c r="W163" i="161" s="1"/>
  <c r="N163" i="161"/>
  <c r="Q163" i="161" s="1"/>
  <c r="N165" i="161"/>
  <c r="Q165" i="161" s="1"/>
  <c r="T165" i="161"/>
  <c r="W165" i="161" s="1"/>
  <c r="N167" i="161"/>
  <c r="Q167" i="161" s="1"/>
  <c r="T167" i="161"/>
  <c r="W167" i="161" s="1"/>
  <c r="N169" i="161"/>
  <c r="Q169" i="161" s="1"/>
  <c r="T169" i="161"/>
  <c r="W169" i="161" s="1"/>
  <c r="N171" i="161"/>
  <c r="T171" i="161"/>
  <c r="J78" i="177"/>
  <c r="N173" i="161"/>
  <c r="Q173" i="161" s="1"/>
  <c r="T173" i="161"/>
  <c r="W173" i="161" s="1"/>
  <c r="N175" i="161"/>
  <c r="Q175" i="161" s="1"/>
  <c r="T175" i="161"/>
  <c r="W175" i="161" s="1"/>
  <c r="L23" i="162"/>
  <c r="O23" i="162" s="1"/>
  <c r="R23" i="162"/>
  <c r="U23" i="162" s="1"/>
  <c r="L25" i="162"/>
  <c r="O25" i="162" s="1"/>
  <c r="R25" i="162"/>
  <c r="U25" i="162" s="1"/>
  <c r="R27" i="162"/>
  <c r="U27" i="162" s="1"/>
  <c r="L27" i="162"/>
  <c r="O27" i="162" s="1"/>
  <c r="L29" i="162"/>
  <c r="O29" i="162" s="1"/>
  <c r="R29" i="162"/>
  <c r="U29" i="162" s="1"/>
  <c r="L31" i="162"/>
  <c r="O31" i="162" s="1"/>
  <c r="R31" i="162"/>
  <c r="U31" i="162" s="1"/>
  <c r="R33" i="162"/>
  <c r="U33" i="162" s="1"/>
  <c r="L33" i="162"/>
  <c r="O33" i="162" s="1"/>
  <c r="L35" i="162"/>
  <c r="O35" i="162" s="1"/>
  <c r="R35" i="162"/>
  <c r="U35" i="162" s="1"/>
  <c r="R37" i="162"/>
  <c r="U37" i="162" s="1"/>
  <c r="L37" i="162"/>
  <c r="O37" i="162" s="1"/>
  <c r="L39" i="162"/>
  <c r="O39" i="162" s="1"/>
  <c r="R39" i="162"/>
  <c r="U39" i="162" s="1"/>
  <c r="L41" i="162"/>
  <c r="O41" i="162" s="1"/>
  <c r="R41" i="162"/>
  <c r="U41" i="162" s="1"/>
  <c r="R43" i="162"/>
  <c r="U43" i="162" s="1"/>
  <c r="L43" i="162"/>
  <c r="O43" i="162" s="1"/>
  <c r="L45" i="162"/>
  <c r="O45" i="162" s="1"/>
  <c r="R45" i="162"/>
  <c r="U45" i="162" s="1"/>
  <c r="L47" i="162"/>
  <c r="O47" i="162" s="1"/>
  <c r="R47" i="162"/>
  <c r="U47" i="162" s="1"/>
  <c r="R49" i="162"/>
  <c r="L49" i="162"/>
  <c r="L51" i="162"/>
  <c r="O51" i="162" s="1"/>
  <c r="R51" i="162"/>
  <c r="U51" i="162" s="1"/>
  <c r="R53" i="162"/>
  <c r="U53" i="162" s="1"/>
  <c r="L53" i="162"/>
  <c r="O53" i="162" s="1"/>
  <c r="L55" i="162"/>
  <c r="O55" i="162" s="1"/>
  <c r="R55" i="162"/>
  <c r="U55" i="162" s="1"/>
  <c r="L58" i="162"/>
  <c r="O58" i="162" s="1"/>
  <c r="R58" i="162"/>
  <c r="U58" i="162" s="1"/>
  <c r="L60" i="162"/>
  <c r="R60" i="162"/>
  <c r="H56" i="178"/>
  <c r="R62" i="162"/>
  <c r="U62" i="162" s="1"/>
  <c r="L62" i="162"/>
  <c r="O62" i="162" s="1"/>
  <c r="L64" i="162"/>
  <c r="O64" i="162" s="1"/>
  <c r="R64" i="162"/>
  <c r="U64" i="162" s="1"/>
  <c r="L66" i="162"/>
  <c r="O66" i="162" s="1"/>
  <c r="R66" i="162"/>
  <c r="U66" i="162" s="1"/>
  <c r="R68" i="162"/>
  <c r="L68" i="162"/>
  <c r="H57" i="178"/>
  <c r="L70" i="162"/>
  <c r="O70" i="162" s="1"/>
  <c r="R70" i="162"/>
  <c r="U70" i="162" s="1"/>
  <c r="R72" i="162"/>
  <c r="U72" i="162" s="1"/>
  <c r="L72" i="162"/>
  <c r="O72" i="162" s="1"/>
  <c r="L74" i="162"/>
  <c r="O74" i="162" s="1"/>
  <c r="R74" i="162"/>
  <c r="U74" i="162" s="1"/>
  <c r="L76" i="162"/>
  <c r="O76" i="162" s="1"/>
  <c r="R76" i="162"/>
  <c r="U76" i="162" s="1"/>
  <c r="R78" i="162"/>
  <c r="U78" i="162" s="1"/>
  <c r="L78" i="162"/>
  <c r="O78" i="162" s="1"/>
  <c r="L80" i="162"/>
  <c r="O80" i="162" s="1"/>
  <c r="R80" i="162"/>
  <c r="U80" i="162" s="1"/>
  <c r="L82" i="162"/>
  <c r="O82" i="162" s="1"/>
  <c r="R82" i="162"/>
  <c r="U82" i="162" s="1"/>
  <c r="R84" i="162"/>
  <c r="U84" i="162" s="1"/>
  <c r="L84" i="162"/>
  <c r="O84" i="162" s="1"/>
  <c r="L86" i="162"/>
  <c r="O86" i="162" s="1"/>
  <c r="R86" i="162"/>
  <c r="U86" i="162" s="1"/>
  <c r="R88" i="162"/>
  <c r="U88" i="162" s="1"/>
  <c r="L88" i="162"/>
  <c r="O88" i="162" s="1"/>
  <c r="L90" i="162"/>
  <c r="R90" i="162"/>
  <c r="H64" i="178"/>
  <c r="L92" i="162"/>
  <c r="O92" i="162" s="1"/>
  <c r="R92" i="162"/>
  <c r="U92" i="162" s="1"/>
  <c r="R94" i="162"/>
  <c r="U94" i="162" s="1"/>
  <c r="L94" i="162"/>
  <c r="O94" i="162" s="1"/>
  <c r="R96" i="162"/>
  <c r="U96" i="162" s="1"/>
  <c r="L96" i="162"/>
  <c r="O96" i="162" s="1"/>
  <c r="R98" i="162"/>
  <c r="U98" i="162" s="1"/>
  <c r="L98" i="162"/>
  <c r="O98" i="162" s="1"/>
  <c r="R100" i="162"/>
  <c r="L100" i="162"/>
  <c r="R103" i="162"/>
  <c r="U103" i="162" s="1"/>
  <c r="L103" i="162"/>
  <c r="O103" i="162" s="1"/>
  <c r="R106" i="162"/>
  <c r="U106" i="162" s="1"/>
  <c r="L106" i="162"/>
  <c r="O106" i="162" s="1"/>
  <c r="M109" i="162"/>
  <c r="P109" i="162" s="1"/>
  <c r="S109" i="162"/>
  <c r="V109" i="162" s="1"/>
  <c r="M111" i="162"/>
  <c r="P111" i="162" s="1"/>
  <c r="S111" i="162"/>
  <c r="V111" i="162" s="1"/>
  <c r="M113" i="162"/>
  <c r="P113" i="162" s="1"/>
  <c r="S113" i="162"/>
  <c r="V113" i="162" s="1"/>
  <c r="N116" i="162"/>
  <c r="Q116" i="162" s="1"/>
  <c r="T116" i="162"/>
  <c r="W116" i="162" s="1"/>
  <c r="N118" i="162"/>
  <c r="Q118" i="162" s="1"/>
  <c r="T118" i="162"/>
  <c r="W118" i="162" s="1"/>
  <c r="N120" i="162"/>
  <c r="Q120" i="162" s="1"/>
  <c r="T120" i="162"/>
  <c r="W120" i="162" s="1"/>
  <c r="N122" i="162"/>
  <c r="Q122" i="162" s="1"/>
  <c r="T122" i="162"/>
  <c r="W122" i="162" s="1"/>
  <c r="N124" i="162"/>
  <c r="Q124" i="162" s="1"/>
  <c r="T124" i="162"/>
  <c r="W124" i="162" s="1"/>
  <c r="N126" i="162"/>
  <c r="Q126" i="162" s="1"/>
  <c r="T126" i="162"/>
  <c r="W126" i="162" s="1"/>
  <c r="N128" i="162"/>
  <c r="Q128" i="162" s="1"/>
  <c r="T128" i="162"/>
  <c r="W128" i="162" s="1"/>
  <c r="N130" i="162"/>
  <c r="Q130" i="162" s="1"/>
  <c r="T130" i="162"/>
  <c r="W130" i="162" s="1"/>
  <c r="N132" i="162"/>
  <c r="Q132" i="162" s="1"/>
  <c r="T132" i="162"/>
  <c r="W132" i="162" s="1"/>
  <c r="N134" i="162"/>
  <c r="Q134" i="162" s="1"/>
  <c r="T134" i="162"/>
  <c r="W134" i="162" s="1"/>
  <c r="N137" i="162"/>
  <c r="Q137" i="162" s="1"/>
  <c r="T137" i="162"/>
  <c r="W137" i="162" s="1"/>
  <c r="R5" i="163"/>
  <c r="L5" i="163"/>
  <c r="H48" i="180"/>
  <c r="L7" i="163"/>
  <c r="O7" i="163" s="1"/>
  <c r="R7" i="163"/>
  <c r="U7" i="163" s="1"/>
  <c r="R9" i="163"/>
  <c r="U9" i="163" s="1"/>
  <c r="L9" i="163"/>
  <c r="O9" i="163" s="1"/>
  <c r="L11" i="163"/>
  <c r="O11" i="163" s="1"/>
  <c r="R11" i="163"/>
  <c r="U11" i="163" s="1"/>
  <c r="R13" i="163"/>
  <c r="U13" i="163" s="1"/>
  <c r="L13" i="163"/>
  <c r="O13" i="163" s="1"/>
  <c r="L15" i="163"/>
  <c r="O15" i="163" s="1"/>
  <c r="R15" i="163"/>
  <c r="U15" i="163" s="1"/>
  <c r="R17" i="163"/>
  <c r="U17" i="163" s="1"/>
  <c r="L17" i="163"/>
  <c r="O17" i="163" s="1"/>
  <c r="R20" i="163"/>
  <c r="U20" i="163" s="1"/>
  <c r="L20" i="163"/>
  <c r="O20" i="163" s="1"/>
  <c r="M22" i="163"/>
  <c r="S22" i="163"/>
  <c r="I53" i="180"/>
  <c r="S24" i="163"/>
  <c r="V24" i="163" s="1"/>
  <c r="M24" i="163"/>
  <c r="P24" i="163" s="1"/>
  <c r="M26" i="163"/>
  <c r="P26" i="163" s="1"/>
  <c r="S26" i="163"/>
  <c r="V26" i="163" s="1"/>
  <c r="S28" i="163"/>
  <c r="V28" i="163" s="1"/>
  <c r="M28" i="163"/>
  <c r="P28" i="163" s="1"/>
  <c r="M30" i="163"/>
  <c r="P30" i="163" s="1"/>
  <c r="S30" i="163"/>
  <c r="V30" i="163" s="1"/>
  <c r="S32" i="163"/>
  <c r="V32" i="163" s="1"/>
  <c r="M32" i="163"/>
  <c r="P32" i="163" s="1"/>
  <c r="M34" i="163"/>
  <c r="P34" i="163" s="1"/>
  <c r="S34" i="163"/>
  <c r="V34" i="163" s="1"/>
  <c r="S36" i="163"/>
  <c r="V36" i="163" s="1"/>
  <c r="M36" i="163"/>
  <c r="P36" i="163" s="1"/>
  <c r="M38" i="163"/>
  <c r="P38" i="163" s="1"/>
  <c r="S38" i="163"/>
  <c r="V38" i="163" s="1"/>
  <c r="S40" i="163"/>
  <c r="V40" i="163" s="1"/>
  <c r="M40" i="163"/>
  <c r="P40" i="163" s="1"/>
  <c r="M42" i="163"/>
  <c r="P42" i="163" s="1"/>
  <c r="S42" i="163"/>
  <c r="V42" i="163" s="1"/>
  <c r="S44" i="163"/>
  <c r="V44" i="163" s="1"/>
  <c r="M44" i="163"/>
  <c r="P44" i="163" s="1"/>
  <c r="M46" i="163"/>
  <c r="P46" i="163" s="1"/>
  <c r="S46" i="163"/>
  <c r="V46" i="163" s="1"/>
  <c r="S48" i="163"/>
  <c r="V48" i="163" s="1"/>
  <c r="M48" i="163"/>
  <c r="P48" i="163" s="1"/>
  <c r="M50" i="163"/>
  <c r="P50" i="163" s="1"/>
  <c r="S50" i="163"/>
  <c r="V50" i="163" s="1"/>
  <c r="S52" i="163"/>
  <c r="M52" i="163"/>
  <c r="M54" i="163"/>
  <c r="P54" i="163" s="1"/>
  <c r="S54" i="163"/>
  <c r="V54" i="163" s="1"/>
  <c r="S56" i="163"/>
  <c r="V56" i="163" s="1"/>
  <c r="M56" i="163"/>
  <c r="P56" i="163" s="1"/>
  <c r="M59" i="163"/>
  <c r="P59" i="163" s="1"/>
  <c r="S59" i="163"/>
  <c r="V59" i="163" s="1"/>
  <c r="M61" i="163"/>
  <c r="P61" i="163" s="1"/>
  <c r="S61" i="163"/>
  <c r="V61" i="163" s="1"/>
  <c r="M63" i="163"/>
  <c r="P63" i="163" s="1"/>
  <c r="S63" i="163"/>
  <c r="V63" i="163" s="1"/>
  <c r="M65" i="163"/>
  <c r="P65" i="163" s="1"/>
  <c r="S65" i="163"/>
  <c r="V65" i="163" s="1"/>
  <c r="M67" i="163"/>
  <c r="P67" i="163" s="1"/>
  <c r="S67" i="163"/>
  <c r="V67" i="163" s="1"/>
  <c r="M69" i="163"/>
  <c r="P69" i="163" s="1"/>
  <c r="S69" i="163"/>
  <c r="V69" i="163" s="1"/>
  <c r="M71" i="163"/>
  <c r="P71" i="163" s="1"/>
  <c r="S71" i="163"/>
  <c r="V71" i="163" s="1"/>
  <c r="M73" i="163"/>
  <c r="S73" i="163"/>
  <c r="I58" i="180"/>
  <c r="M75" i="163"/>
  <c r="P75" i="163" s="1"/>
  <c r="S75" i="163"/>
  <c r="V75" i="163" s="1"/>
  <c r="M77" i="163"/>
  <c r="S77" i="163"/>
  <c r="I59" i="180"/>
  <c r="M79" i="163"/>
  <c r="P79" i="163" s="1"/>
  <c r="S79" i="163"/>
  <c r="V79" i="163" s="1"/>
  <c r="M81" i="163"/>
  <c r="S81" i="163"/>
  <c r="I61" i="180"/>
  <c r="M83" i="163"/>
  <c r="S83" i="163"/>
  <c r="I62" i="180"/>
  <c r="M85" i="163"/>
  <c r="P85" i="163" s="1"/>
  <c r="S85" i="163"/>
  <c r="V85" i="163" s="1"/>
  <c r="M87" i="163"/>
  <c r="S87" i="163"/>
  <c r="I63" i="180"/>
  <c r="M89" i="163"/>
  <c r="P89" i="163" s="1"/>
  <c r="S89" i="163"/>
  <c r="V89" i="163" s="1"/>
  <c r="M91" i="163"/>
  <c r="P91" i="163" s="1"/>
  <c r="S91" i="163"/>
  <c r="V91" i="163" s="1"/>
  <c r="S93" i="163"/>
  <c r="V93" i="163" s="1"/>
  <c r="M93" i="163"/>
  <c r="P93" i="163" s="1"/>
  <c r="S95" i="163"/>
  <c r="V95" i="163" s="1"/>
  <c r="M95" i="163"/>
  <c r="P95" i="163" s="1"/>
  <c r="S97" i="163"/>
  <c r="V97" i="163" s="1"/>
  <c r="M97" i="163"/>
  <c r="P97" i="163" s="1"/>
  <c r="S99" i="163"/>
  <c r="V99" i="163" s="1"/>
  <c r="M99" i="163"/>
  <c r="P99" i="163" s="1"/>
  <c r="S102" i="163"/>
  <c r="V102" i="163" s="1"/>
  <c r="M102" i="163"/>
  <c r="P102" i="163" s="1"/>
  <c r="S105" i="163"/>
  <c r="V105" i="163" s="1"/>
  <c r="M105" i="163"/>
  <c r="P105" i="163" s="1"/>
  <c r="S107" i="163"/>
  <c r="M107" i="163"/>
  <c r="T110" i="163"/>
  <c r="W110" i="163" s="1"/>
  <c r="N110" i="163"/>
  <c r="Q110" i="163" s="1"/>
  <c r="T112" i="163"/>
  <c r="W112" i="163" s="1"/>
  <c r="N112" i="163"/>
  <c r="Q112" i="163" s="1"/>
  <c r="T114" i="163"/>
  <c r="N114" i="163"/>
  <c r="R140" i="163"/>
  <c r="L140" i="163"/>
  <c r="H72" i="180"/>
  <c r="R142" i="163"/>
  <c r="U142" i="163" s="1"/>
  <c r="L142" i="163"/>
  <c r="O142" i="163" s="1"/>
  <c r="R144" i="163"/>
  <c r="U144" i="163" s="1"/>
  <c r="L144" i="163"/>
  <c r="O144" i="163" s="1"/>
  <c r="R146" i="163"/>
  <c r="U146" i="163" s="1"/>
  <c r="L146" i="163"/>
  <c r="O146" i="163" s="1"/>
  <c r="R148" i="163"/>
  <c r="U148" i="163" s="1"/>
  <c r="L148" i="163"/>
  <c r="O148" i="163" s="1"/>
  <c r="R150" i="163"/>
  <c r="U150" i="163" s="1"/>
  <c r="L150" i="163"/>
  <c r="O150" i="163" s="1"/>
  <c r="R152" i="163"/>
  <c r="U152" i="163" s="1"/>
  <c r="L152" i="163"/>
  <c r="O152" i="163" s="1"/>
  <c r="R154" i="163"/>
  <c r="U154" i="163" s="1"/>
  <c r="L154" i="163"/>
  <c r="O154" i="163" s="1"/>
  <c r="R156" i="163"/>
  <c r="U156" i="163" s="1"/>
  <c r="L156" i="163"/>
  <c r="O156" i="163" s="1"/>
  <c r="R158" i="163"/>
  <c r="U158" i="163" s="1"/>
  <c r="L158" i="163"/>
  <c r="O158" i="163" s="1"/>
  <c r="R160" i="163"/>
  <c r="U160" i="163" s="1"/>
  <c r="L160" i="163"/>
  <c r="O160" i="163" s="1"/>
  <c r="R162" i="163"/>
  <c r="U162" i="163" s="1"/>
  <c r="L162" i="163"/>
  <c r="O162" i="163" s="1"/>
  <c r="R164" i="163"/>
  <c r="L164" i="163"/>
  <c r="H77" i="180"/>
  <c r="R166" i="163"/>
  <c r="U166" i="163" s="1"/>
  <c r="L166" i="163"/>
  <c r="O166" i="163" s="1"/>
  <c r="R168" i="163"/>
  <c r="U168" i="163" s="1"/>
  <c r="L168" i="163"/>
  <c r="O168" i="163" s="1"/>
  <c r="R170" i="163"/>
  <c r="U170" i="163" s="1"/>
  <c r="L170" i="163"/>
  <c r="O170" i="163" s="1"/>
  <c r="R172" i="163"/>
  <c r="U172" i="163" s="1"/>
  <c r="L172" i="163"/>
  <c r="O172" i="163" s="1"/>
  <c r="R174" i="163"/>
  <c r="U174" i="163" s="1"/>
  <c r="L174" i="163"/>
  <c r="O174" i="163" s="1"/>
  <c r="S4" i="164"/>
  <c r="M4" i="164"/>
  <c r="I51" i="179"/>
  <c r="S6" i="164"/>
  <c r="V6" i="164" s="1"/>
  <c r="M6" i="164"/>
  <c r="P6" i="164" s="1"/>
  <c r="S8" i="164"/>
  <c r="V8" i="164" s="1"/>
  <c r="M8" i="164"/>
  <c r="P8" i="164" s="1"/>
  <c r="S10" i="164"/>
  <c r="V10" i="164" s="1"/>
  <c r="M10" i="164"/>
  <c r="P10" i="164" s="1"/>
  <c r="S12" i="164"/>
  <c r="M12" i="164"/>
  <c r="P12" i="164" s="1"/>
  <c r="M14" i="164"/>
  <c r="P14" i="164" s="1"/>
  <c r="S14" i="164"/>
  <c r="V14" i="164" s="1"/>
  <c r="M16" i="164"/>
  <c r="P16" i="164" s="1"/>
  <c r="S16" i="164"/>
  <c r="V16" i="164" s="1"/>
  <c r="M18" i="164"/>
  <c r="P18" i="164" s="1"/>
  <c r="S18" i="164"/>
  <c r="V18" i="164" s="1"/>
  <c r="T23" i="164"/>
  <c r="W23" i="164" s="1"/>
  <c r="N23" i="164"/>
  <c r="Q23" i="164" s="1"/>
  <c r="N25" i="164"/>
  <c r="Q25" i="164" s="1"/>
  <c r="T25" i="164"/>
  <c r="W25" i="164" s="1"/>
  <c r="N27" i="164"/>
  <c r="Q27" i="164" s="1"/>
  <c r="T27" i="164"/>
  <c r="W27" i="164" s="1"/>
  <c r="T29" i="164"/>
  <c r="W29" i="164" s="1"/>
  <c r="N29" i="164"/>
  <c r="Q29" i="164" s="1"/>
  <c r="T31" i="164"/>
  <c r="W31" i="164" s="1"/>
  <c r="N31" i="164"/>
  <c r="Q31" i="164" s="1"/>
  <c r="T33" i="164"/>
  <c r="W33" i="164" s="1"/>
  <c r="N33" i="164"/>
  <c r="Q33" i="164" s="1"/>
  <c r="T35" i="164"/>
  <c r="W35" i="164" s="1"/>
  <c r="N35" i="164"/>
  <c r="Q35" i="164" s="1"/>
  <c r="T37" i="164"/>
  <c r="W37" i="164" s="1"/>
  <c r="N37" i="164"/>
  <c r="Q37" i="164" s="1"/>
  <c r="N39" i="164"/>
  <c r="Q39" i="164" s="1"/>
  <c r="T39" i="164"/>
  <c r="W39" i="164" s="1"/>
  <c r="N41" i="164"/>
  <c r="Q41" i="164" s="1"/>
  <c r="T41" i="164"/>
  <c r="W41" i="164" s="1"/>
  <c r="N43" i="164"/>
  <c r="Q43" i="164" s="1"/>
  <c r="T43" i="164"/>
  <c r="W43" i="164" s="1"/>
  <c r="N45" i="164"/>
  <c r="Q45" i="164" s="1"/>
  <c r="T45" i="164"/>
  <c r="W45" i="164" s="1"/>
  <c r="N47" i="164"/>
  <c r="Q47" i="164" s="1"/>
  <c r="T47" i="164"/>
  <c r="W47" i="164" s="1"/>
  <c r="T49" i="164"/>
  <c r="N49" i="164"/>
  <c r="T51" i="164"/>
  <c r="W51" i="164" s="1"/>
  <c r="N51" i="164"/>
  <c r="Q51" i="164" s="1"/>
  <c r="N53" i="164"/>
  <c r="Q53" i="164" s="1"/>
  <c r="T53" i="164"/>
  <c r="W53" i="164" s="1"/>
  <c r="N55" i="164"/>
  <c r="Q55" i="164" s="1"/>
  <c r="T55" i="164"/>
  <c r="W55" i="164" s="1"/>
  <c r="N58" i="164"/>
  <c r="Q58" i="164" s="1"/>
  <c r="T58" i="164"/>
  <c r="W58" i="164" s="1"/>
  <c r="T60" i="164"/>
  <c r="N60" i="164"/>
  <c r="J56" i="179"/>
  <c r="T62" i="164"/>
  <c r="W62" i="164" s="1"/>
  <c r="N62" i="164"/>
  <c r="Q62" i="164" s="1"/>
  <c r="T64" i="164"/>
  <c r="W64" i="164" s="1"/>
  <c r="N64" i="164"/>
  <c r="Q64" i="164" s="1"/>
  <c r="N66" i="164"/>
  <c r="Q66" i="164" s="1"/>
  <c r="T66" i="164"/>
  <c r="W66" i="164" s="1"/>
  <c r="N68" i="164"/>
  <c r="T68" i="164"/>
  <c r="J57" i="179"/>
  <c r="T70" i="164"/>
  <c r="W70" i="164" s="1"/>
  <c r="N70" i="164"/>
  <c r="Q70" i="164" s="1"/>
  <c r="T72" i="164"/>
  <c r="W72" i="164" s="1"/>
  <c r="N72" i="164"/>
  <c r="Q72" i="164" s="1"/>
  <c r="T74" i="164"/>
  <c r="W74" i="164" s="1"/>
  <c r="N74" i="164"/>
  <c r="Q74" i="164" s="1"/>
  <c r="N76" i="164"/>
  <c r="Q76" i="164" s="1"/>
  <c r="T76" i="164"/>
  <c r="W76" i="164" s="1"/>
  <c r="N78" i="164"/>
  <c r="Q78" i="164" s="1"/>
  <c r="T78" i="164"/>
  <c r="W78" i="164" s="1"/>
  <c r="N80" i="164"/>
  <c r="Q80" i="164" s="1"/>
  <c r="T80" i="164"/>
  <c r="W80" i="164" s="1"/>
  <c r="T82" i="164"/>
  <c r="W82" i="164" s="1"/>
  <c r="N82" i="164"/>
  <c r="Q82" i="164" s="1"/>
  <c r="T84" i="164"/>
  <c r="W84" i="164" s="1"/>
  <c r="N84" i="164"/>
  <c r="Q84" i="164" s="1"/>
  <c r="T86" i="164"/>
  <c r="W86" i="164" s="1"/>
  <c r="N86" i="164"/>
  <c r="Q86" i="164" s="1"/>
  <c r="T88" i="164"/>
  <c r="W88" i="164" s="1"/>
  <c r="N88" i="164"/>
  <c r="Q88" i="164" s="1"/>
  <c r="T90" i="164"/>
  <c r="N90" i="164"/>
  <c r="J64" i="179"/>
  <c r="N92" i="164"/>
  <c r="Q92" i="164" s="1"/>
  <c r="T92" i="164"/>
  <c r="W92" i="164" s="1"/>
  <c r="T94" i="164"/>
  <c r="W94" i="164" s="1"/>
  <c r="N94" i="164"/>
  <c r="Q94" i="164" s="1"/>
  <c r="T96" i="164"/>
  <c r="W96" i="164" s="1"/>
  <c r="N96" i="164"/>
  <c r="Q96" i="164" s="1"/>
  <c r="N98" i="164"/>
  <c r="Q98" i="164" s="1"/>
  <c r="T98" i="164"/>
  <c r="W98" i="164" s="1"/>
  <c r="N100" i="164"/>
  <c r="T100" i="164"/>
  <c r="N103" i="164"/>
  <c r="Q103" i="164" s="1"/>
  <c r="T103" i="164"/>
  <c r="W103" i="164" s="1"/>
  <c r="N106" i="164"/>
  <c r="Q106" i="164" s="1"/>
  <c r="T106" i="164"/>
  <c r="W106" i="164" s="1"/>
  <c r="R117" i="164"/>
  <c r="U117" i="164" s="1"/>
  <c r="L117" i="164"/>
  <c r="O117" i="164" s="1"/>
  <c r="L119" i="164"/>
  <c r="O119" i="164" s="1"/>
  <c r="R119" i="164"/>
  <c r="U119" i="164" s="1"/>
  <c r="R121" i="164"/>
  <c r="U121" i="164" s="1"/>
  <c r="L121" i="164"/>
  <c r="O121" i="164" s="1"/>
  <c r="L123" i="164"/>
  <c r="O123" i="164" s="1"/>
  <c r="R123" i="164"/>
  <c r="U123" i="164" s="1"/>
  <c r="R125" i="164"/>
  <c r="U125" i="164" s="1"/>
  <c r="L125" i="164"/>
  <c r="O125" i="164" s="1"/>
  <c r="L127" i="164"/>
  <c r="R127" i="164"/>
  <c r="H69" i="179"/>
  <c r="R129" i="164"/>
  <c r="U129" i="164" s="1"/>
  <c r="L129" i="164"/>
  <c r="O129" i="164" s="1"/>
  <c r="L131" i="164"/>
  <c r="O131" i="164" s="1"/>
  <c r="R131" i="164"/>
  <c r="U131" i="164" s="1"/>
  <c r="R133" i="164"/>
  <c r="L133" i="164"/>
  <c r="L136" i="164"/>
  <c r="O136" i="164" s="1"/>
  <c r="R136" i="164"/>
  <c r="U136" i="164" s="1"/>
  <c r="R138" i="164"/>
  <c r="U138" i="164" s="1"/>
  <c r="L138" i="164"/>
  <c r="O138" i="164" s="1"/>
  <c r="S141" i="164"/>
  <c r="V141" i="164" s="1"/>
  <c r="M141" i="164"/>
  <c r="P141" i="164" s="1"/>
  <c r="M143" i="164"/>
  <c r="P143" i="164" s="1"/>
  <c r="S143" i="164"/>
  <c r="V143" i="164" s="1"/>
  <c r="S145" i="164"/>
  <c r="M145" i="164"/>
  <c r="I73" i="179"/>
  <c r="M147" i="164"/>
  <c r="P147" i="164" s="1"/>
  <c r="S147" i="164"/>
  <c r="V147" i="164" s="1"/>
  <c r="S149" i="164"/>
  <c r="V149" i="164" s="1"/>
  <c r="M149" i="164"/>
  <c r="P149" i="164" s="1"/>
  <c r="M151" i="164"/>
  <c r="P151" i="164" s="1"/>
  <c r="S151" i="164"/>
  <c r="V151" i="164" s="1"/>
  <c r="S153" i="164"/>
  <c r="V153" i="164" s="1"/>
  <c r="M153" i="164"/>
  <c r="P153" i="164" s="1"/>
  <c r="M155" i="164"/>
  <c r="P155" i="164" s="1"/>
  <c r="S155" i="164"/>
  <c r="V155" i="164" s="1"/>
  <c r="S157" i="164"/>
  <c r="V157" i="164" s="1"/>
  <c r="M157" i="164"/>
  <c r="P157" i="164" s="1"/>
  <c r="M159" i="164"/>
  <c r="S159" i="164"/>
  <c r="I75" i="179"/>
  <c r="S161" i="164"/>
  <c r="M161" i="164"/>
  <c r="I76" i="179"/>
  <c r="M163" i="164"/>
  <c r="P163" i="164" s="1"/>
  <c r="S163" i="164"/>
  <c r="V163" i="164" s="1"/>
  <c r="S165" i="164"/>
  <c r="V165" i="164" s="1"/>
  <c r="M165" i="164"/>
  <c r="P165" i="164" s="1"/>
  <c r="M167" i="164"/>
  <c r="P167" i="164" s="1"/>
  <c r="S167" i="164"/>
  <c r="V167" i="164" s="1"/>
  <c r="S169" i="164"/>
  <c r="V169" i="164" s="1"/>
  <c r="M169" i="164"/>
  <c r="P169" i="164" s="1"/>
  <c r="M171" i="164"/>
  <c r="S171" i="164"/>
  <c r="I78" i="179"/>
  <c r="S173" i="164"/>
  <c r="V173" i="164" s="1"/>
  <c r="M173" i="164"/>
  <c r="P173" i="164" s="1"/>
  <c r="M175" i="164"/>
  <c r="P175" i="164" s="1"/>
  <c r="S175" i="164"/>
  <c r="V175" i="164" s="1"/>
  <c r="T5" i="146"/>
  <c r="N5" i="146"/>
  <c r="J48" i="145"/>
  <c r="T7" i="146"/>
  <c r="W7" i="146" s="1"/>
  <c r="N7" i="146"/>
  <c r="Q7" i="146" s="1"/>
  <c r="T9" i="146"/>
  <c r="W9" i="146" s="1"/>
  <c r="N9" i="146"/>
  <c r="Q9" i="146" s="1"/>
  <c r="T11" i="146"/>
  <c r="W11" i="146" s="1"/>
  <c r="N11" i="146"/>
  <c r="Q11" i="146" s="1"/>
  <c r="T13" i="146"/>
  <c r="W13" i="146" s="1"/>
  <c r="N13" i="146"/>
  <c r="Q13" i="146" s="1"/>
  <c r="T15" i="146"/>
  <c r="W15" i="146" s="1"/>
  <c r="N15" i="146"/>
  <c r="Q15" i="146" s="1"/>
  <c r="T17" i="146"/>
  <c r="W17" i="146" s="1"/>
  <c r="N17" i="146"/>
  <c r="Q17" i="146" s="1"/>
  <c r="T20" i="146"/>
  <c r="W20" i="146" s="1"/>
  <c r="N20" i="146"/>
  <c r="Q20" i="146" s="1"/>
  <c r="R109" i="146"/>
  <c r="U109" i="146" s="1"/>
  <c r="L109" i="146"/>
  <c r="O109" i="146" s="1"/>
  <c r="R111" i="146"/>
  <c r="U111" i="146" s="1"/>
  <c r="L111" i="146"/>
  <c r="O111" i="146" s="1"/>
  <c r="R113" i="146"/>
  <c r="U113" i="146" s="1"/>
  <c r="L113" i="146"/>
  <c r="O113" i="146" s="1"/>
  <c r="S116" i="146"/>
  <c r="V116" i="146" s="1"/>
  <c r="M116" i="146"/>
  <c r="P116" i="146" s="1"/>
  <c r="M118" i="146"/>
  <c r="P118" i="146" s="1"/>
  <c r="S118" i="146"/>
  <c r="V118" i="146" s="1"/>
  <c r="M120" i="146"/>
  <c r="P120" i="146" s="1"/>
  <c r="S120" i="146"/>
  <c r="V120" i="146" s="1"/>
  <c r="M122" i="146"/>
  <c r="P122" i="146" s="1"/>
  <c r="S122" i="146"/>
  <c r="V122" i="146" s="1"/>
  <c r="M124" i="146"/>
  <c r="P124" i="146" s="1"/>
  <c r="S124" i="146"/>
  <c r="V124" i="146" s="1"/>
  <c r="S126" i="146"/>
  <c r="V126" i="146" s="1"/>
  <c r="M126" i="146"/>
  <c r="P126" i="146" s="1"/>
  <c r="S128" i="146"/>
  <c r="V128" i="146" s="1"/>
  <c r="M128" i="146"/>
  <c r="P128" i="146" s="1"/>
  <c r="S130" i="146"/>
  <c r="V130" i="146" s="1"/>
  <c r="M130" i="146"/>
  <c r="P130" i="146" s="1"/>
  <c r="S132" i="146"/>
  <c r="V132" i="146" s="1"/>
  <c r="M132" i="146"/>
  <c r="P132" i="146" s="1"/>
  <c r="M134" i="146"/>
  <c r="P134" i="146" s="1"/>
  <c r="S134" i="146"/>
  <c r="V134" i="146" s="1"/>
  <c r="M137" i="146"/>
  <c r="P137" i="146" s="1"/>
  <c r="S137" i="146"/>
  <c r="V137" i="146" s="1"/>
  <c r="N140" i="146"/>
  <c r="T140" i="146"/>
  <c r="J72" i="145"/>
  <c r="N142" i="146"/>
  <c r="Q142" i="146" s="1"/>
  <c r="T142" i="146"/>
  <c r="W142" i="146" s="1"/>
  <c r="T144" i="146"/>
  <c r="W144" i="146" s="1"/>
  <c r="N144" i="146"/>
  <c r="Q144" i="146" s="1"/>
  <c r="T146" i="146"/>
  <c r="W146" i="146" s="1"/>
  <c r="N146" i="146"/>
  <c r="Q146" i="146" s="1"/>
  <c r="T148" i="146"/>
  <c r="W148" i="146" s="1"/>
  <c r="N148" i="146"/>
  <c r="Q148" i="146" s="1"/>
  <c r="T150" i="146"/>
  <c r="W150" i="146" s="1"/>
  <c r="N150" i="146"/>
  <c r="Q150" i="146" s="1"/>
  <c r="T152" i="146"/>
  <c r="W152" i="146" s="1"/>
  <c r="N152" i="146"/>
  <c r="Q152" i="146" s="1"/>
  <c r="T154" i="146"/>
  <c r="W154" i="146" s="1"/>
  <c r="N154" i="146"/>
  <c r="Q154" i="146" s="1"/>
  <c r="R23" i="143"/>
  <c r="U23" i="143" s="1"/>
  <c r="L23" i="143"/>
  <c r="O23" i="143" s="1"/>
  <c r="R31" i="143"/>
  <c r="U31" i="143" s="1"/>
  <c r="L31" i="143"/>
  <c r="O31" i="143" s="1"/>
  <c r="L53" i="143"/>
  <c r="O53" i="143" s="1"/>
  <c r="R53" i="143"/>
  <c r="U53" i="143" s="1"/>
  <c r="R55" i="143"/>
  <c r="U55" i="143" s="1"/>
  <c r="L55" i="143"/>
  <c r="O55" i="143" s="1"/>
  <c r="L68" i="143"/>
  <c r="R68" i="143"/>
  <c r="H57" i="142"/>
  <c r="L70" i="143"/>
  <c r="O70" i="143" s="1"/>
  <c r="R70" i="143"/>
  <c r="U70" i="143" s="1"/>
  <c r="R72" i="143"/>
  <c r="U72" i="143" s="1"/>
  <c r="L72" i="143"/>
  <c r="O72" i="143" s="1"/>
  <c r="L74" i="143"/>
  <c r="O74" i="143" s="1"/>
  <c r="R74" i="143"/>
  <c r="U74" i="143" s="1"/>
  <c r="S4" i="156"/>
  <c r="V4" i="156" s="1"/>
  <c r="V47" i="155" s="1"/>
  <c r="V4" i="155" s="1"/>
  <c r="I51" i="155"/>
  <c r="I137" i="155" s="1"/>
  <c r="M4" i="156"/>
  <c r="S6" i="156"/>
  <c r="V6" i="156" s="1"/>
  <c r="M6" i="156"/>
  <c r="P6" i="156" s="1"/>
  <c r="S8" i="156"/>
  <c r="V8" i="156" s="1"/>
  <c r="M8" i="156"/>
  <c r="P8" i="156" s="1"/>
  <c r="S10" i="156"/>
  <c r="V10" i="156" s="1"/>
  <c r="M10" i="156"/>
  <c r="P10" i="156" s="1"/>
  <c r="S12" i="156"/>
  <c r="M12" i="156"/>
  <c r="S14" i="156"/>
  <c r="V14" i="156" s="1"/>
  <c r="M14" i="156"/>
  <c r="P14" i="156" s="1"/>
  <c r="S16" i="156"/>
  <c r="V16" i="156" s="1"/>
  <c r="M16" i="156"/>
  <c r="P16" i="156" s="1"/>
  <c r="S18" i="156"/>
  <c r="V18" i="156" s="1"/>
  <c r="M18" i="156"/>
  <c r="P18" i="156" s="1"/>
  <c r="T23" i="156"/>
  <c r="W23" i="156" s="1"/>
  <c r="N23" i="156"/>
  <c r="Q23" i="156" s="1"/>
  <c r="T25" i="156"/>
  <c r="W25" i="156" s="1"/>
  <c r="N25" i="156"/>
  <c r="Q25" i="156" s="1"/>
  <c r="T27" i="156"/>
  <c r="W27" i="156" s="1"/>
  <c r="N27" i="156"/>
  <c r="Q27" i="156" s="1"/>
  <c r="T29" i="156"/>
  <c r="W29" i="156" s="1"/>
  <c r="N29" i="156"/>
  <c r="Q29" i="156" s="1"/>
  <c r="T31" i="156"/>
  <c r="W31" i="156" s="1"/>
  <c r="N31" i="156"/>
  <c r="Q31" i="156" s="1"/>
  <c r="T33" i="156"/>
  <c r="W33" i="156" s="1"/>
  <c r="N33" i="156"/>
  <c r="Q33" i="156" s="1"/>
  <c r="T35" i="156"/>
  <c r="W35" i="156" s="1"/>
  <c r="N35" i="156"/>
  <c r="Q35" i="156" s="1"/>
  <c r="T37" i="156"/>
  <c r="W37" i="156" s="1"/>
  <c r="N37" i="156"/>
  <c r="Q37" i="156" s="1"/>
  <c r="T39" i="156"/>
  <c r="W39" i="156" s="1"/>
  <c r="N39" i="156"/>
  <c r="Q39" i="156" s="1"/>
  <c r="T41" i="156"/>
  <c r="W41" i="156" s="1"/>
  <c r="N41" i="156"/>
  <c r="Q41" i="156" s="1"/>
  <c r="T43" i="156"/>
  <c r="W43" i="156" s="1"/>
  <c r="N43" i="156"/>
  <c r="Q43" i="156" s="1"/>
  <c r="T45" i="156"/>
  <c r="W45" i="156" s="1"/>
  <c r="N45" i="156"/>
  <c r="Q45" i="156" s="1"/>
  <c r="T47" i="156"/>
  <c r="W47" i="156" s="1"/>
  <c r="N47" i="156"/>
  <c r="Q47" i="156" s="1"/>
  <c r="T49" i="156"/>
  <c r="N49" i="156"/>
  <c r="T51" i="156"/>
  <c r="W51" i="156" s="1"/>
  <c r="N51" i="156"/>
  <c r="Q51" i="156" s="1"/>
  <c r="T53" i="156"/>
  <c r="W53" i="156" s="1"/>
  <c r="N53" i="156"/>
  <c r="Q53" i="156" s="1"/>
  <c r="T55" i="156"/>
  <c r="W55" i="156" s="1"/>
  <c r="N55" i="156"/>
  <c r="Q55" i="156" s="1"/>
  <c r="T58" i="156"/>
  <c r="W58" i="156" s="1"/>
  <c r="N58" i="156"/>
  <c r="Q58" i="156" s="1"/>
  <c r="T60" i="156"/>
  <c r="J56" i="155"/>
  <c r="N60" i="156"/>
  <c r="T62" i="156"/>
  <c r="W62" i="156" s="1"/>
  <c r="N62" i="156"/>
  <c r="Q62" i="156" s="1"/>
  <c r="T64" i="156"/>
  <c r="W64" i="156" s="1"/>
  <c r="N64" i="156"/>
  <c r="Q64" i="156" s="1"/>
  <c r="T66" i="156"/>
  <c r="W66" i="156" s="1"/>
  <c r="N66" i="156"/>
  <c r="Q66" i="156" s="1"/>
  <c r="T68" i="156"/>
  <c r="J57" i="155"/>
  <c r="J143" i="155" s="1"/>
  <c r="N68" i="156"/>
  <c r="T70" i="156"/>
  <c r="W70" i="156" s="1"/>
  <c r="N70" i="156"/>
  <c r="Q70" i="156" s="1"/>
  <c r="T72" i="156"/>
  <c r="W72" i="156" s="1"/>
  <c r="N72" i="156"/>
  <c r="Q72" i="156" s="1"/>
  <c r="T74" i="156"/>
  <c r="W74" i="156" s="1"/>
  <c r="N74" i="156"/>
  <c r="Q74" i="156" s="1"/>
  <c r="T76" i="156"/>
  <c r="W76" i="156" s="1"/>
  <c r="N76" i="156"/>
  <c r="Q76" i="156" s="1"/>
  <c r="T78" i="156"/>
  <c r="W78" i="156" s="1"/>
  <c r="N78" i="156"/>
  <c r="Q78" i="156" s="1"/>
  <c r="T80" i="156"/>
  <c r="W80" i="156" s="1"/>
  <c r="N80" i="156"/>
  <c r="Q80" i="156" s="1"/>
  <c r="T82" i="156"/>
  <c r="W82" i="156" s="1"/>
  <c r="N82" i="156"/>
  <c r="Q82" i="156" s="1"/>
  <c r="T84" i="156"/>
  <c r="W84" i="156" s="1"/>
  <c r="N84" i="156"/>
  <c r="Q84" i="156" s="1"/>
  <c r="T86" i="156"/>
  <c r="W86" i="156" s="1"/>
  <c r="N86" i="156"/>
  <c r="Q86" i="156" s="1"/>
  <c r="T88" i="156"/>
  <c r="W88" i="156" s="1"/>
  <c r="N88" i="156"/>
  <c r="Q88" i="156" s="1"/>
  <c r="T90" i="156"/>
  <c r="J64" i="155"/>
  <c r="N90" i="156"/>
  <c r="T92" i="156"/>
  <c r="W92" i="156" s="1"/>
  <c r="N92" i="156"/>
  <c r="Q92" i="156" s="1"/>
  <c r="T94" i="156"/>
  <c r="W94" i="156" s="1"/>
  <c r="N94" i="156"/>
  <c r="Q94" i="156" s="1"/>
  <c r="T96" i="156"/>
  <c r="W96" i="156" s="1"/>
  <c r="N96" i="156"/>
  <c r="Q96" i="156" s="1"/>
  <c r="T98" i="156"/>
  <c r="W98" i="156" s="1"/>
  <c r="N98" i="156"/>
  <c r="Q98" i="156" s="1"/>
  <c r="T100" i="156"/>
  <c r="N100" i="156"/>
  <c r="T103" i="156"/>
  <c r="W103" i="156" s="1"/>
  <c r="N103" i="156"/>
  <c r="Q103" i="156" s="1"/>
  <c r="T106" i="156"/>
  <c r="W106" i="156" s="1"/>
  <c r="N106" i="156"/>
  <c r="Q106" i="156" s="1"/>
  <c r="R117" i="156"/>
  <c r="U117" i="156" s="1"/>
  <c r="L117" i="156"/>
  <c r="O117" i="156" s="1"/>
  <c r="R119" i="156"/>
  <c r="U119" i="156" s="1"/>
  <c r="L119" i="156"/>
  <c r="O119" i="156" s="1"/>
  <c r="R121" i="156"/>
  <c r="U121" i="156" s="1"/>
  <c r="L121" i="156"/>
  <c r="O121" i="156" s="1"/>
  <c r="R123" i="156"/>
  <c r="U123" i="156" s="1"/>
  <c r="L123" i="156"/>
  <c r="O123" i="156" s="1"/>
  <c r="R125" i="156"/>
  <c r="U125" i="156" s="1"/>
  <c r="L125" i="156"/>
  <c r="O125" i="156" s="1"/>
  <c r="R127" i="156"/>
  <c r="H69" i="155"/>
  <c r="L127" i="156"/>
  <c r="R129" i="156"/>
  <c r="U129" i="156" s="1"/>
  <c r="L129" i="156"/>
  <c r="O129" i="156" s="1"/>
  <c r="R131" i="156"/>
  <c r="U131" i="156" s="1"/>
  <c r="L131" i="156"/>
  <c r="O131" i="156" s="1"/>
  <c r="R133" i="156"/>
  <c r="L133" i="156"/>
  <c r="R136" i="156"/>
  <c r="U136" i="156" s="1"/>
  <c r="L136" i="156"/>
  <c r="O136" i="156" s="1"/>
  <c r="R138" i="156"/>
  <c r="U138" i="156" s="1"/>
  <c r="L138" i="156"/>
  <c r="O138" i="156" s="1"/>
  <c r="S141" i="156"/>
  <c r="V141" i="156" s="1"/>
  <c r="M141" i="156"/>
  <c r="P141" i="156" s="1"/>
  <c r="S143" i="156"/>
  <c r="V143" i="156" s="1"/>
  <c r="M143" i="156"/>
  <c r="P143" i="156" s="1"/>
  <c r="S145" i="156"/>
  <c r="I73" i="155"/>
  <c r="M145" i="156"/>
  <c r="S147" i="156"/>
  <c r="V147" i="156" s="1"/>
  <c r="M147" i="156"/>
  <c r="P147" i="156" s="1"/>
  <c r="S149" i="156"/>
  <c r="V149" i="156" s="1"/>
  <c r="M149" i="156"/>
  <c r="P149" i="156" s="1"/>
  <c r="S151" i="156"/>
  <c r="V151" i="156" s="1"/>
  <c r="M151" i="156"/>
  <c r="P151" i="156" s="1"/>
  <c r="S153" i="156"/>
  <c r="V153" i="156" s="1"/>
  <c r="M153" i="156"/>
  <c r="P153" i="156" s="1"/>
  <c r="S155" i="156"/>
  <c r="V155" i="156" s="1"/>
  <c r="M155" i="156"/>
  <c r="P155" i="156" s="1"/>
  <c r="S157" i="156"/>
  <c r="V157" i="156" s="1"/>
  <c r="M157" i="156"/>
  <c r="P157" i="156" s="1"/>
  <c r="S159" i="156"/>
  <c r="I75" i="155"/>
  <c r="M159" i="156"/>
  <c r="S161" i="156"/>
  <c r="V161" i="156" s="1"/>
  <c r="I76" i="155"/>
  <c r="M161" i="156"/>
  <c r="S163" i="156"/>
  <c r="V163" i="156" s="1"/>
  <c r="M163" i="156"/>
  <c r="P163" i="156" s="1"/>
  <c r="S165" i="156"/>
  <c r="V165" i="156" s="1"/>
  <c r="M165" i="156"/>
  <c r="P165" i="156" s="1"/>
  <c r="S167" i="156"/>
  <c r="V167" i="156" s="1"/>
  <c r="M167" i="156"/>
  <c r="P167" i="156" s="1"/>
  <c r="S169" i="156"/>
  <c r="V169" i="156" s="1"/>
  <c r="M169" i="156"/>
  <c r="P169" i="156" s="1"/>
  <c r="S171" i="156"/>
  <c r="I78" i="155"/>
  <c r="M171" i="156"/>
  <c r="S173" i="156"/>
  <c r="V173" i="156" s="1"/>
  <c r="M173" i="156"/>
  <c r="S175" i="156"/>
  <c r="V175" i="156" s="1"/>
  <c r="M175" i="156"/>
  <c r="P175" i="156" s="1"/>
  <c r="T5" i="159"/>
  <c r="N5" i="159"/>
  <c r="J48" i="158"/>
  <c r="T7" i="159"/>
  <c r="W7" i="159" s="1"/>
  <c r="N7" i="159"/>
  <c r="Q7" i="159" s="1"/>
  <c r="T9" i="159"/>
  <c r="W9" i="159" s="1"/>
  <c r="N9" i="159"/>
  <c r="Q9" i="159" s="1"/>
  <c r="T11" i="159"/>
  <c r="W11" i="159" s="1"/>
  <c r="N11" i="159"/>
  <c r="Q11" i="159" s="1"/>
  <c r="T13" i="159"/>
  <c r="W13" i="159" s="1"/>
  <c r="N13" i="159"/>
  <c r="Q13" i="159" s="1"/>
  <c r="T15" i="159"/>
  <c r="W15" i="159" s="1"/>
  <c r="N15" i="159"/>
  <c r="Q15" i="159" s="1"/>
  <c r="N17" i="159"/>
  <c r="Q17" i="159" s="1"/>
  <c r="T17" i="159"/>
  <c r="W17" i="159" s="1"/>
  <c r="N20" i="159"/>
  <c r="Q20" i="159" s="1"/>
  <c r="T20" i="159"/>
  <c r="W20" i="159" s="1"/>
  <c r="L109" i="159"/>
  <c r="O109" i="159" s="1"/>
  <c r="R109" i="159"/>
  <c r="U109" i="159" s="1"/>
  <c r="L111" i="159"/>
  <c r="O111" i="159" s="1"/>
  <c r="R111" i="159"/>
  <c r="U111" i="159" s="1"/>
  <c r="L113" i="159"/>
  <c r="O113" i="159" s="1"/>
  <c r="R113" i="159"/>
  <c r="U113" i="159" s="1"/>
  <c r="M116" i="159"/>
  <c r="P116" i="159" s="1"/>
  <c r="S116" i="159"/>
  <c r="V116" i="159" s="1"/>
  <c r="S118" i="159"/>
  <c r="V118" i="159" s="1"/>
  <c r="M118" i="159"/>
  <c r="P118" i="159" s="1"/>
  <c r="M120" i="159"/>
  <c r="P120" i="159" s="1"/>
  <c r="S120" i="159"/>
  <c r="V120" i="159" s="1"/>
  <c r="M122" i="159"/>
  <c r="P122" i="159" s="1"/>
  <c r="S122" i="159"/>
  <c r="V122" i="159" s="1"/>
  <c r="M124" i="159"/>
  <c r="P124" i="159" s="1"/>
  <c r="S124" i="159"/>
  <c r="V124" i="159" s="1"/>
  <c r="S126" i="159"/>
  <c r="V126" i="159" s="1"/>
  <c r="M126" i="159"/>
  <c r="P126" i="159" s="1"/>
  <c r="M128" i="159"/>
  <c r="P128" i="159" s="1"/>
  <c r="S128" i="159"/>
  <c r="V128" i="159" s="1"/>
  <c r="M130" i="159"/>
  <c r="P130" i="159" s="1"/>
  <c r="S130" i="159"/>
  <c r="V130" i="159" s="1"/>
  <c r="M132" i="159"/>
  <c r="P132" i="159" s="1"/>
  <c r="S132" i="159"/>
  <c r="V132" i="159" s="1"/>
  <c r="S134" i="159"/>
  <c r="V134" i="159" s="1"/>
  <c r="M134" i="159"/>
  <c r="P134" i="159" s="1"/>
  <c r="M137" i="159"/>
  <c r="P137" i="159" s="1"/>
  <c r="S137" i="159"/>
  <c r="V137" i="159" s="1"/>
  <c r="T140" i="159"/>
  <c r="N140" i="159"/>
  <c r="J72" i="158"/>
  <c r="N142" i="159"/>
  <c r="Q142" i="159" s="1"/>
  <c r="T142" i="159"/>
  <c r="W142" i="159" s="1"/>
  <c r="N144" i="159"/>
  <c r="Q144" i="159" s="1"/>
  <c r="T144" i="159"/>
  <c r="W144" i="159" s="1"/>
  <c r="N146" i="159"/>
  <c r="Q146" i="159" s="1"/>
  <c r="T146" i="159"/>
  <c r="W146" i="159" s="1"/>
  <c r="T148" i="159"/>
  <c r="W148" i="159" s="1"/>
  <c r="N148" i="159"/>
  <c r="Q148" i="159" s="1"/>
  <c r="N150" i="159"/>
  <c r="Q150" i="159" s="1"/>
  <c r="T150" i="159"/>
  <c r="W150" i="159" s="1"/>
  <c r="N152" i="159"/>
  <c r="Q152" i="159" s="1"/>
  <c r="T152" i="159"/>
  <c r="W152" i="159" s="1"/>
  <c r="N154" i="159"/>
  <c r="Q154" i="159" s="1"/>
  <c r="T154" i="159"/>
  <c r="W154" i="159" s="1"/>
  <c r="T156" i="159"/>
  <c r="W156" i="159" s="1"/>
  <c r="N156" i="159"/>
  <c r="Q156" i="159" s="1"/>
  <c r="N158" i="159"/>
  <c r="Q158" i="159" s="1"/>
  <c r="T158" i="159"/>
  <c r="W158" i="159" s="1"/>
  <c r="N160" i="159"/>
  <c r="Q160" i="159" s="1"/>
  <c r="T160" i="159"/>
  <c r="W160" i="159" s="1"/>
  <c r="N162" i="159"/>
  <c r="Q162" i="159" s="1"/>
  <c r="T162" i="159"/>
  <c r="W162" i="159" s="1"/>
  <c r="N164" i="159"/>
  <c r="T164" i="159"/>
  <c r="J77" i="158"/>
  <c r="N166" i="159"/>
  <c r="Q166" i="159" s="1"/>
  <c r="T166" i="159"/>
  <c r="W166" i="159" s="1"/>
  <c r="N168" i="159"/>
  <c r="Q168" i="159" s="1"/>
  <c r="T168" i="159"/>
  <c r="W168" i="159" s="1"/>
  <c r="T170" i="159"/>
  <c r="W170" i="159" s="1"/>
  <c r="N170" i="159"/>
  <c r="Q170" i="159" s="1"/>
  <c r="N172" i="159"/>
  <c r="Q172" i="159" s="1"/>
  <c r="T172" i="159"/>
  <c r="W172" i="159" s="1"/>
  <c r="T174" i="159"/>
  <c r="W174" i="159" s="1"/>
  <c r="N174" i="159"/>
  <c r="Q174" i="159" s="1"/>
  <c r="L22" i="161"/>
  <c r="R22" i="161"/>
  <c r="H53" i="177"/>
  <c r="L24" i="161"/>
  <c r="O24" i="161" s="1"/>
  <c r="R24" i="161"/>
  <c r="U24" i="161" s="1"/>
  <c r="L26" i="161"/>
  <c r="O26" i="161" s="1"/>
  <c r="R26" i="161"/>
  <c r="U26" i="161" s="1"/>
  <c r="R28" i="161"/>
  <c r="U28" i="161" s="1"/>
  <c r="L28" i="161"/>
  <c r="O28" i="161" s="1"/>
  <c r="R30" i="161"/>
  <c r="U30" i="161" s="1"/>
  <c r="L30" i="161"/>
  <c r="O30" i="161" s="1"/>
  <c r="L32" i="161"/>
  <c r="O32" i="161" s="1"/>
  <c r="R32" i="161"/>
  <c r="U32" i="161" s="1"/>
  <c r="L34" i="161"/>
  <c r="O34" i="161" s="1"/>
  <c r="R34" i="161"/>
  <c r="U34" i="161" s="1"/>
  <c r="R36" i="161"/>
  <c r="U36" i="161" s="1"/>
  <c r="L36" i="161"/>
  <c r="O36" i="161" s="1"/>
  <c r="R38" i="161"/>
  <c r="U38" i="161" s="1"/>
  <c r="L38" i="161"/>
  <c r="O38" i="161" s="1"/>
  <c r="L40" i="161"/>
  <c r="O40" i="161" s="1"/>
  <c r="R40" i="161"/>
  <c r="U40" i="161" s="1"/>
  <c r="L42" i="161"/>
  <c r="O42" i="161" s="1"/>
  <c r="R42" i="161"/>
  <c r="U42" i="161" s="1"/>
  <c r="R44" i="161"/>
  <c r="U44" i="161" s="1"/>
  <c r="L44" i="161"/>
  <c r="O44" i="161" s="1"/>
  <c r="R46" i="161"/>
  <c r="U46" i="161" s="1"/>
  <c r="L46" i="161"/>
  <c r="O46" i="161" s="1"/>
  <c r="L48" i="161"/>
  <c r="O48" i="161" s="1"/>
  <c r="R48" i="161"/>
  <c r="U48" i="161" s="1"/>
  <c r="L50" i="161"/>
  <c r="O50" i="161" s="1"/>
  <c r="R50" i="161"/>
  <c r="U50" i="161" s="1"/>
  <c r="R52" i="161"/>
  <c r="L52" i="161"/>
  <c r="R54" i="161"/>
  <c r="U54" i="161" s="1"/>
  <c r="L54" i="161"/>
  <c r="O54" i="161" s="1"/>
  <c r="L56" i="161"/>
  <c r="O56" i="161" s="1"/>
  <c r="R56" i="161"/>
  <c r="U56" i="161" s="1"/>
  <c r="R59" i="161"/>
  <c r="U59" i="161" s="1"/>
  <c r="L59" i="161"/>
  <c r="O59" i="161" s="1"/>
  <c r="R61" i="161"/>
  <c r="U61" i="161" s="1"/>
  <c r="L61" i="161"/>
  <c r="O61" i="161" s="1"/>
  <c r="L63" i="161"/>
  <c r="O63" i="161" s="1"/>
  <c r="R63" i="161"/>
  <c r="U63" i="161" s="1"/>
  <c r="L65" i="161"/>
  <c r="O65" i="161" s="1"/>
  <c r="R65" i="161"/>
  <c r="U65" i="161" s="1"/>
  <c r="R67" i="161"/>
  <c r="U67" i="161" s="1"/>
  <c r="L67" i="161"/>
  <c r="O67" i="161" s="1"/>
  <c r="R69" i="161"/>
  <c r="U69" i="161" s="1"/>
  <c r="L69" i="161"/>
  <c r="O69" i="161" s="1"/>
  <c r="L71" i="161"/>
  <c r="O71" i="161" s="1"/>
  <c r="R71" i="161"/>
  <c r="U71" i="161" s="1"/>
  <c r="L73" i="161"/>
  <c r="R73" i="161"/>
  <c r="H58" i="177"/>
  <c r="R75" i="161"/>
  <c r="U75" i="161" s="1"/>
  <c r="L75" i="161"/>
  <c r="O75" i="161" s="1"/>
  <c r="R77" i="161"/>
  <c r="L77" i="161"/>
  <c r="H59" i="177"/>
  <c r="L79" i="161"/>
  <c r="O79" i="161" s="1"/>
  <c r="R79" i="161"/>
  <c r="U79" i="161" s="1"/>
  <c r="R81" i="161"/>
  <c r="L81" i="161"/>
  <c r="H61" i="177"/>
  <c r="R83" i="161"/>
  <c r="L83" i="161"/>
  <c r="H62" i="177"/>
  <c r="R85" i="161"/>
  <c r="U85" i="161" s="1"/>
  <c r="L85" i="161"/>
  <c r="O85" i="161" s="1"/>
  <c r="R87" i="161"/>
  <c r="L87" i="161"/>
  <c r="H63" i="177"/>
  <c r="L89" i="161"/>
  <c r="O89" i="161" s="1"/>
  <c r="R89" i="161"/>
  <c r="U89" i="161" s="1"/>
  <c r="L91" i="161"/>
  <c r="O91" i="161" s="1"/>
  <c r="R91" i="161"/>
  <c r="U91" i="161" s="1"/>
  <c r="L93" i="161"/>
  <c r="O93" i="161" s="1"/>
  <c r="R93" i="161"/>
  <c r="U93" i="161" s="1"/>
  <c r="L95" i="161"/>
  <c r="O95" i="161" s="1"/>
  <c r="R95" i="161"/>
  <c r="U95" i="161" s="1"/>
  <c r="R97" i="161"/>
  <c r="U97" i="161" s="1"/>
  <c r="L97" i="161"/>
  <c r="O97" i="161" s="1"/>
  <c r="R99" i="161"/>
  <c r="U99" i="161" s="1"/>
  <c r="L99" i="161"/>
  <c r="O99" i="161" s="1"/>
  <c r="R102" i="161"/>
  <c r="U102" i="161" s="1"/>
  <c r="L102" i="161"/>
  <c r="O102" i="161" s="1"/>
  <c r="L105" i="161"/>
  <c r="O105" i="161" s="1"/>
  <c r="R105" i="161"/>
  <c r="U105" i="161" s="1"/>
  <c r="L107" i="161"/>
  <c r="R107" i="161"/>
  <c r="M110" i="161"/>
  <c r="P110" i="161" s="1"/>
  <c r="S110" i="161"/>
  <c r="V110" i="161" s="1"/>
  <c r="M112" i="161"/>
  <c r="P112" i="161" s="1"/>
  <c r="S112" i="161"/>
  <c r="V112" i="161" s="1"/>
  <c r="S114" i="161"/>
  <c r="M114" i="161"/>
  <c r="N117" i="161"/>
  <c r="Q117" i="161" s="1"/>
  <c r="T117" i="161"/>
  <c r="W117" i="161" s="1"/>
  <c r="N119" i="161"/>
  <c r="Q119" i="161" s="1"/>
  <c r="T119" i="161"/>
  <c r="W119" i="161" s="1"/>
  <c r="N121" i="161"/>
  <c r="Q121" i="161" s="1"/>
  <c r="T121" i="161"/>
  <c r="W121" i="161" s="1"/>
  <c r="N123" i="161"/>
  <c r="Q123" i="161" s="1"/>
  <c r="T123" i="161"/>
  <c r="W123" i="161" s="1"/>
  <c r="N125" i="161"/>
  <c r="Q125" i="161" s="1"/>
  <c r="T125" i="161"/>
  <c r="W125" i="161" s="1"/>
  <c r="T127" i="161"/>
  <c r="N127" i="161"/>
  <c r="J69" i="177"/>
  <c r="T129" i="161"/>
  <c r="W129" i="161" s="1"/>
  <c r="N129" i="161"/>
  <c r="Q129" i="161" s="1"/>
  <c r="T131" i="161"/>
  <c r="W131" i="161" s="1"/>
  <c r="N131" i="161"/>
  <c r="Q131" i="161" s="1"/>
  <c r="N133" i="161"/>
  <c r="T133" i="161"/>
  <c r="N136" i="161"/>
  <c r="Q136" i="161" s="1"/>
  <c r="T136" i="161"/>
  <c r="W136" i="161" s="1"/>
  <c r="N138" i="161"/>
  <c r="Q138" i="161" s="1"/>
  <c r="T138" i="161"/>
  <c r="W138" i="161" s="1"/>
  <c r="R4" i="162"/>
  <c r="L4" i="162"/>
  <c r="H51" i="178"/>
  <c r="L6" i="162"/>
  <c r="O6" i="162" s="1"/>
  <c r="R6" i="162"/>
  <c r="U6" i="162" s="1"/>
  <c r="R8" i="162"/>
  <c r="U8" i="162" s="1"/>
  <c r="L8" i="162"/>
  <c r="O8" i="162" s="1"/>
  <c r="L10" i="162"/>
  <c r="O10" i="162" s="1"/>
  <c r="R10" i="162"/>
  <c r="U10" i="162" s="1"/>
  <c r="L12" i="162"/>
  <c r="R12" i="162"/>
  <c r="R14" i="162"/>
  <c r="U14" i="162" s="1"/>
  <c r="L14" i="162"/>
  <c r="O14" i="162" s="1"/>
  <c r="L16" i="162"/>
  <c r="O16" i="162" s="1"/>
  <c r="R16" i="162"/>
  <c r="U16" i="162" s="1"/>
  <c r="L18" i="162"/>
  <c r="O18" i="162" s="1"/>
  <c r="R18" i="162"/>
  <c r="U18" i="162" s="1"/>
  <c r="S23" i="162"/>
  <c r="V23" i="162" s="1"/>
  <c r="M23" i="162"/>
  <c r="P23" i="162" s="1"/>
  <c r="M25" i="162"/>
  <c r="P25" i="162" s="1"/>
  <c r="S25" i="162"/>
  <c r="V25" i="162" s="1"/>
  <c r="S27" i="162"/>
  <c r="V27" i="162" s="1"/>
  <c r="M27" i="162"/>
  <c r="P27" i="162" s="1"/>
  <c r="M29" i="162"/>
  <c r="P29" i="162" s="1"/>
  <c r="S29" i="162"/>
  <c r="V29" i="162" s="1"/>
  <c r="M31" i="162"/>
  <c r="P31" i="162" s="1"/>
  <c r="S31" i="162"/>
  <c r="V31" i="162" s="1"/>
  <c r="S33" i="162"/>
  <c r="V33" i="162" s="1"/>
  <c r="M33" i="162"/>
  <c r="P33" i="162" s="1"/>
  <c r="M35" i="162"/>
  <c r="P35" i="162" s="1"/>
  <c r="S35" i="162"/>
  <c r="V35" i="162" s="1"/>
  <c r="M37" i="162"/>
  <c r="P37" i="162" s="1"/>
  <c r="S37" i="162"/>
  <c r="V37" i="162" s="1"/>
  <c r="S39" i="162"/>
  <c r="V39" i="162" s="1"/>
  <c r="M39" i="162"/>
  <c r="P39" i="162" s="1"/>
  <c r="M41" i="162"/>
  <c r="P41" i="162" s="1"/>
  <c r="S41" i="162"/>
  <c r="V41" i="162" s="1"/>
  <c r="S43" i="162"/>
  <c r="V43" i="162" s="1"/>
  <c r="M43" i="162"/>
  <c r="P43" i="162" s="1"/>
  <c r="M45" i="162"/>
  <c r="P45" i="162" s="1"/>
  <c r="S45" i="162"/>
  <c r="V45" i="162" s="1"/>
  <c r="M47" i="162"/>
  <c r="P47" i="162" s="1"/>
  <c r="S47" i="162"/>
  <c r="V47" i="162" s="1"/>
  <c r="S49" i="162"/>
  <c r="M49" i="162"/>
  <c r="M51" i="162"/>
  <c r="P51" i="162" s="1"/>
  <c r="S51" i="162"/>
  <c r="V51" i="162" s="1"/>
  <c r="M53" i="162"/>
  <c r="P53" i="162" s="1"/>
  <c r="S53" i="162"/>
  <c r="V53" i="162" s="1"/>
  <c r="S55" i="162"/>
  <c r="V55" i="162" s="1"/>
  <c r="M55" i="162"/>
  <c r="P55" i="162" s="1"/>
  <c r="S58" i="162"/>
  <c r="V58" i="162" s="1"/>
  <c r="M58" i="162"/>
  <c r="P58" i="162" s="1"/>
  <c r="M60" i="162"/>
  <c r="S60" i="162"/>
  <c r="I56" i="178"/>
  <c r="S62" i="162"/>
  <c r="V62" i="162" s="1"/>
  <c r="M62" i="162"/>
  <c r="P62" i="162" s="1"/>
  <c r="M64" i="162"/>
  <c r="P64" i="162" s="1"/>
  <c r="S64" i="162"/>
  <c r="V64" i="162" s="1"/>
  <c r="M66" i="162"/>
  <c r="P66" i="162" s="1"/>
  <c r="S66" i="162"/>
  <c r="V66" i="162" s="1"/>
  <c r="S68" i="162"/>
  <c r="M68" i="162"/>
  <c r="I57" i="178"/>
  <c r="I143" i="178" s="1"/>
  <c r="M70" i="162"/>
  <c r="P70" i="162" s="1"/>
  <c r="S70" i="162"/>
  <c r="V70" i="162" s="1"/>
  <c r="M72" i="162"/>
  <c r="P72" i="162" s="1"/>
  <c r="S72" i="162"/>
  <c r="V72" i="162" s="1"/>
  <c r="S74" i="162"/>
  <c r="V74" i="162" s="1"/>
  <c r="M74" i="162"/>
  <c r="P74" i="162" s="1"/>
  <c r="M76" i="162"/>
  <c r="P76" i="162" s="1"/>
  <c r="S76" i="162"/>
  <c r="V76" i="162" s="1"/>
  <c r="S78" i="162"/>
  <c r="V78" i="162" s="1"/>
  <c r="M78" i="162"/>
  <c r="P78" i="162" s="1"/>
  <c r="M80" i="162"/>
  <c r="P80" i="162" s="1"/>
  <c r="S80" i="162"/>
  <c r="V80" i="162" s="1"/>
  <c r="M82" i="162"/>
  <c r="P82" i="162" s="1"/>
  <c r="S82" i="162"/>
  <c r="V82" i="162" s="1"/>
  <c r="S84" i="162"/>
  <c r="V84" i="162" s="1"/>
  <c r="M84" i="162"/>
  <c r="P84" i="162" s="1"/>
  <c r="M86" i="162"/>
  <c r="P86" i="162" s="1"/>
  <c r="S86" i="162"/>
  <c r="V86" i="162" s="1"/>
  <c r="M88" i="162"/>
  <c r="P88" i="162" s="1"/>
  <c r="S88" i="162"/>
  <c r="V88" i="162" s="1"/>
  <c r="S90" i="162"/>
  <c r="M90" i="162"/>
  <c r="I64" i="178"/>
  <c r="M92" i="162"/>
  <c r="P92" i="162" s="1"/>
  <c r="S92" i="162"/>
  <c r="V92" i="162" s="1"/>
  <c r="M94" i="162"/>
  <c r="P94" i="162" s="1"/>
  <c r="S94" i="162"/>
  <c r="V94" i="162" s="1"/>
  <c r="M96" i="162"/>
  <c r="P96" i="162" s="1"/>
  <c r="S96" i="162"/>
  <c r="V96" i="162" s="1"/>
  <c r="M98" i="162"/>
  <c r="P98" i="162" s="1"/>
  <c r="S98" i="162"/>
  <c r="V98" i="162" s="1"/>
  <c r="M100" i="162"/>
  <c r="S100" i="162"/>
  <c r="M103" i="162"/>
  <c r="P103" i="162" s="1"/>
  <c r="S103" i="162"/>
  <c r="V103" i="162" s="1"/>
  <c r="M106" i="162"/>
  <c r="P106" i="162" s="1"/>
  <c r="S106" i="162"/>
  <c r="V106" i="162" s="1"/>
  <c r="N109" i="162"/>
  <c r="Q109" i="162" s="1"/>
  <c r="T109" i="162"/>
  <c r="W109" i="162" s="1"/>
  <c r="N111" i="162"/>
  <c r="Q111" i="162" s="1"/>
  <c r="T111" i="162"/>
  <c r="W111" i="162" s="1"/>
  <c r="N113" i="162"/>
  <c r="Q113" i="162" s="1"/>
  <c r="T113" i="162"/>
  <c r="W113" i="162" s="1"/>
  <c r="R141" i="162"/>
  <c r="U141" i="162" s="1"/>
  <c r="L141" i="162"/>
  <c r="O141" i="162" s="1"/>
  <c r="R143" i="162"/>
  <c r="U143" i="162" s="1"/>
  <c r="L143" i="162"/>
  <c r="O143" i="162" s="1"/>
  <c r="R145" i="162"/>
  <c r="L145" i="162"/>
  <c r="H73" i="178"/>
  <c r="R147" i="162"/>
  <c r="U147" i="162" s="1"/>
  <c r="L147" i="162"/>
  <c r="O147" i="162" s="1"/>
  <c r="R149" i="162"/>
  <c r="U149" i="162" s="1"/>
  <c r="L149" i="162"/>
  <c r="O149" i="162" s="1"/>
  <c r="R151" i="162"/>
  <c r="U151" i="162" s="1"/>
  <c r="L151" i="162"/>
  <c r="O151" i="162" s="1"/>
  <c r="R153" i="162"/>
  <c r="U153" i="162" s="1"/>
  <c r="L153" i="162"/>
  <c r="O153" i="162" s="1"/>
  <c r="R155" i="162"/>
  <c r="U155" i="162" s="1"/>
  <c r="L155" i="162"/>
  <c r="O155" i="162" s="1"/>
  <c r="R157" i="162"/>
  <c r="U157" i="162" s="1"/>
  <c r="L157" i="162"/>
  <c r="O157" i="162" s="1"/>
  <c r="R159" i="162"/>
  <c r="L159" i="162"/>
  <c r="H75" i="178"/>
  <c r="R161" i="162"/>
  <c r="L161" i="162"/>
  <c r="H76" i="178"/>
  <c r="R163" i="162"/>
  <c r="U163" i="162" s="1"/>
  <c r="L163" i="162"/>
  <c r="O163" i="162" s="1"/>
  <c r="R165" i="162"/>
  <c r="U165" i="162" s="1"/>
  <c r="L165" i="162"/>
  <c r="O165" i="162" s="1"/>
  <c r="R167" i="162"/>
  <c r="U167" i="162" s="1"/>
  <c r="L167" i="162"/>
  <c r="O167" i="162" s="1"/>
  <c r="R169" i="162"/>
  <c r="U169" i="162" s="1"/>
  <c r="L169" i="162"/>
  <c r="O169" i="162" s="1"/>
  <c r="R171" i="162"/>
  <c r="L171" i="162"/>
  <c r="H78" i="178"/>
  <c r="R173" i="162"/>
  <c r="U173" i="162" s="1"/>
  <c r="L173" i="162"/>
  <c r="O173" i="162" s="1"/>
  <c r="R175" i="162"/>
  <c r="U175" i="162" s="1"/>
  <c r="L175" i="162"/>
  <c r="O175" i="162" s="1"/>
  <c r="M5" i="163"/>
  <c r="S5" i="163"/>
  <c r="I48" i="180"/>
  <c r="M7" i="163"/>
  <c r="P7" i="163" s="1"/>
  <c r="S7" i="163"/>
  <c r="V7" i="163" s="1"/>
  <c r="M9" i="163"/>
  <c r="P9" i="163" s="1"/>
  <c r="S9" i="163"/>
  <c r="V9" i="163" s="1"/>
  <c r="M11" i="163"/>
  <c r="P11" i="163" s="1"/>
  <c r="S11" i="163"/>
  <c r="V11" i="163" s="1"/>
  <c r="M13" i="163"/>
  <c r="P13" i="163" s="1"/>
  <c r="S13" i="163"/>
  <c r="V13" i="163" s="1"/>
  <c r="M15" i="163"/>
  <c r="P15" i="163" s="1"/>
  <c r="S15" i="163"/>
  <c r="V15" i="163" s="1"/>
  <c r="M17" i="163"/>
  <c r="P17" i="163" s="1"/>
  <c r="S17" i="163"/>
  <c r="V17" i="163" s="1"/>
  <c r="S20" i="163"/>
  <c r="V20" i="163" s="1"/>
  <c r="M20" i="163"/>
  <c r="P20" i="163" s="1"/>
  <c r="N22" i="163"/>
  <c r="T22" i="163"/>
  <c r="J53" i="180"/>
  <c r="T24" i="163"/>
  <c r="W24" i="163" s="1"/>
  <c r="N24" i="163"/>
  <c r="Q24" i="163" s="1"/>
  <c r="N26" i="163"/>
  <c r="Q26" i="163" s="1"/>
  <c r="T26" i="163"/>
  <c r="W26" i="163" s="1"/>
  <c r="T28" i="163"/>
  <c r="W28" i="163" s="1"/>
  <c r="N28" i="163"/>
  <c r="Q28" i="163" s="1"/>
  <c r="N30" i="163"/>
  <c r="Q30" i="163" s="1"/>
  <c r="T30" i="163"/>
  <c r="W30" i="163" s="1"/>
  <c r="T32" i="163"/>
  <c r="W32" i="163" s="1"/>
  <c r="N32" i="163"/>
  <c r="Q32" i="163" s="1"/>
  <c r="N34" i="163"/>
  <c r="Q34" i="163" s="1"/>
  <c r="T34" i="163"/>
  <c r="W34" i="163" s="1"/>
  <c r="T36" i="163"/>
  <c r="W36" i="163" s="1"/>
  <c r="N36" i="163"/>
  <c r="Q36" i="163" s="1"/>
  <c r="N38" i="163"/>
  <c r="Q38" i="163" s="1"/>
  <c r="T38" i="163"/>
  <c r="W38" i="163" s="1"/>
  <c r="T40" i="163"/>
  <c r="W40" i="163" s="1"/>
  <c r="N40" i="163"/>
  <c r="Q40" i="163" s="1"/>
  <c r="N42" i="163"/>
  <c r="Q42" i="163" s="1"/>
  <c r="T42" i="163"/>
  <c r="W42" i="163" s="1"/>
  <c r="T44" i="163"/>
  <c r="W44" i="163" s="1"/>
  <c r="N44" i="163"/>
  <c r="Q44" i="163" s="1"/>
  <c r="N46" i="163"/>
  <c r="Q46" i="163" s="1"/>
  <c r="T46" i="163"/>
  <c r="W46" i="163" s="1"/>
  <c r="T48" i="163"/>
  <c r="W48" i="163" s="1"/>
  <c r="N48" i="163"/>
  <c r="Q48" i="163" s="1"/>
  <c r="N50" i="163"/>
  <c r="Q50" i="163" s="1"/>
  <c r="T50" i="163"/>
  <c r="W50" i="163" s="1"/>
  <c r="T52" i="163"/>
  <c r="N52" i="163"/>
  <c r="N54" i="163"/>
  <c r="Q54" i="163" s="1"/>
  <c r="T54" i="163"/>
  <c r="W54" i="163" s="1"/>
  <c r="T56" i="163"/>
  <c r="W56" i="163" s="1"/>
  <c r="N56" i="163"/>
  <c r="Q56" i="163" s="1"/>
  <c r="T59" i="163"/>
  <c r="W59" i="163" s="1"/>
  <c r="N59" i="163"/>
  <c r="Q59" i="163" s="1"/>
  <c r="N61" i="163"/>
  <c r="Q61" i="163" s="1"/>
  <c r="T61" i="163"/>
  <c r="W61" i="163" s="1"/>
  <c r="T63" i="163"/>
  <c r="W63" i="163" s="1"/>
  <c r="N63" i="163"/>
  <c r="Q63" i="163" s="1"/>
  <c r="N65" i="163"/>
  <c r="Q65" i="163" s="1"/>
  <c r="T65" i="163"/>
  <c r="W65" i="163" s="1"/>
  <c r="T67" i="163"/>
  <c r="W67" i="163" s="1"/>
  <c r="N67" i="163"/>
  <c r="Q67" i="163" s="1"/>
  <c r="N69" i="163"/>
  <c r="Q69" i="163" s="1"/>
  <c r="T69" i="163"/>
  <c r="W69" i="163" s="1"/>
  <c r="T71" i="163"/>
  <c r="W71" i="163" s="1"/>
  <c r="N71" i="163"/>
  <c r="Q71" i="163" s="1"/>
  <c r="N73" i="163"/>
  <c r="T73" i="163"/>
  <c r="J58" i="180"/>
  <c r="T75" i="163"/>
  <c r="W75" i="163" s="1"/>
  <c r="N75" i="163"/>
  <c r="Q75" i="163" s="1"/>
  <c r="N77" i="163"/>
  <c r="T77" i="163"/>
  <c r="J59" i="180"/>
  <c r="T79" i="163"/>
  <c r="W79" i="163" s="1"/>
  <c r="N79" i="163"/>
  <c r="Q79" i="163" s="1"/>
  <c r="N81" i="163"/>
  <c r="T81" i="163"/>
  <c r="J61" i="180"/>
  <c r="T83" i="163"/>
  <c r="N83" i="163"/>
  <c r="J62" i="180"/>
  <c r="N85" i="163"/>
  <c r="Q85" i="163" s="1"/>
  <c r="T85" i="163"/>
  <c r="W85" i="163" s="1"/>
  <c r="T87" i="163"/>
  <c r="N87" i="163"/>
  <c r="J63" i="180"/>
  <c r="N89" i="163"/>
  <c r="Q89" i="163" s="1"/>
  <c r="T89" i="163"/>
  <c r="W89" i="163" s="1"/>
  <c r="T91" i="163"/>
  <c r="W91" i="163" s="1"/>
  <c r="N91" i="163"/>
  <c r="Q91" i="163" s="1"/>
  <c r="T93" i="163"/>
  <c r="W93" i="163" s="1"/>
  <c r="N93" i="163"/>
  <c r="Q93" i="163" s="1"/>
  <c r="T95" i="163"/>
  <c r="W95" i="163" s="1"/>
  <c r="N95" i="163"/>
  <c r="Q95" i="163" s="1"/>
  <c r="T97" i="163"/>
  <c r="W97" i="163" s="1"/>
  <c r="N97" i="163"/>
  <c r="Q97" i="163" s="1"/>
  <c r="T99" i="163"/>
  <c r="W99" i="163" s="1"/>
  <c r="N99" i="163"/>
  <c r="Q99" i="163" s="1"/>
  <c r="T102" i="163"/>
  <c r="W102" i="163" s="1"/>
  <c r="N102" i="163"/>
  <c r="Q102" i="163" s="1"/>
  <c r="T105" i="163"/>
  <c r="W105" i="163" s="1"/>
  <c r="N105" i="163"/>
  <c r="Q105" i="163" s="1"/>
  <c r="T107" i="163"/>
  <c r="N107" i="163"/>
  <c r="R116" i="163"/>
  <c r="U116" i="163" s="1"/>
  <c r="L116" i="163"/>
  <c r="O116" i="163" s="1"/>
  <c r="R118" i="163"/>
  <c r="U118" i="163" s="1"/>
  <c r="L118" i="163"/>
  <c r="O118" i="163" s="1"/>
  <c r="R120" i="163"/>
  <c r="U120" i="163" s="1"/>
  <c r="L120" i="163"/>
  <c r="O120" i="163" s="1"/>
  <c r="R122" i="163"/>
  <c r="U122" i="163" s="1"/>
  <c r="L122" i="163"/>
  <c r="O122" i="163" s="1"/>
  <c r="R124" i="163"/>
  <c r="U124" i="163" s="1"/>
  <c r="L124" i="163"/>
  <c r="O124" i="163" s="1"/>
  <c r="R126" i="163"/>
  <c r="U126" i="163" s="1"/>
  <c r="L126" i="163"/>
  <c r="O126" i="163" s="1"/>
  <c r="R128" i="163"/>
  <c r="U128" i="163" s="1"/>
  <c r="L128" i="163"/>
  <c r="O128" i="163" s="1"/>
  <c r="R130" i="163"/>
  <c r="U130" i="163" s="1"/>
  <c r="L130" i="163"/>
  <c r="O130" i="163" s="1"/>
  <c r="R132" i="163"/>
  <c r="U132" i="163" s="1"/>
  <c r="L132" i="163"/>
  <c r="O132" i="163" s="1"/>
  <c r="R134" i="163"/>
  <c r="U134" i="163" s="1"/>
  <c r="L134" i="163"/>
  <c r="O134" i="163" s="1"/>
  <c r="R137" i="163"/>
  <c r="U137" i="163" s="1"/>
  <c r="L137" i="163"/>
  <c r="O137" i="163" s="1"/>
  <c r="S140" i="163"/>
  <c r="M140" i="163"/>
  <c r="I72" i="180"/>
  <c r="S142" i="163"/>
  <c r="V142" i="163" s="1"/>
  <c r="M142" i="163"/>
  <c r="P142" i="163" s="1"/>
  <c r="S144" i="163"/>
  <c r="V144" i="163" s="1"/>
  <c r="M144" i="163"/>
  <c r="P144" i="163" s="1"/>
  <c r="S146" i="163"/>
  <c r="V146" i="163" s="1"/>
  <c r="M146" i="163"/>
  <c r="P146" i="163" s="1"/>
  <c r="S148" i="163"/>
  <c r="V148" i="163" s="1"/>
  <c r="M148" i="163"/>
  <c r="P148" i="163" s="1"/>
  <c r="S150" i="163"/>
  <c r="V150" i="163" s="1"/>
  <c r="M150" i="163"/>
  <c r="P150" i="163" s="1"/>
  <c r="S152" i="163"/>
  <c r="V152" i="163" s="1"/>
  <c r="M152" i="163"/>
  <c r="P152" i="163" s="1"/>
  <c r="S154" i="163"/>
  <c r="V154" i="163" s="1"/>
  <c r="M154" i="163"/>
  <c r="P154" i="163" s="1"/>
  <c r="S156" i="163"/>
  <c r="V156" i="163" s="1"/>
  <c r="M156" i="163"/>
  <c r="P156" i="163" s="1"/>
  <c r="S158" i="163"/>
  <c r="V158" i="163" s="1"/>
  <c r="M158" i="163"/>
  <c r="P158" i="163" s="1"/>
  <c r="S160" i="163"/>
  <c r="V160" i="163" s="1"/>
  <c r="M160" i="163"/>
  <c r="P160" i="163" s="1"/>
  <c r="S162" i="163"/>
  <c r="V162" i="163" s="1"/>
  <c r="M162" i="163"/>
  <c r="P162" i="163" s="1"/>
  <c r="S164" i="163"/>
  <c r="M164" i="163"/>
  <c r="I77" i="180"/>
  <c r="S166" i="163"/>
  <c r="V166" i="163" s="1"/>
  <c r="M166" i="163"/>
  <c r="P166" i="163" s="1"/>
  <c r="S168" i="163"/>
  <c r="V168" i="163" s="1"/>
  <c r="M168" i="163"/>
  <c r="P168" i="163" s="1"/>
  <c r="S170" i="163"/>
  <c r="V170" i="163" s="1"/>
  <c r="M170" i="163"/>
  <c r="P170" i="163" s="1"/>
  <c r="S172" i="163"/>
  <c r="V172" i="163" s="1"/>
  <c r="M172" i="163"/>
  <c r="P172" i="163" s="1"/>
  <c r="S174" i="163"/>
  <c r="V174" i="163" s="1"/>
  <c r="M174" i="163"/>
  <c r="P174" i="163" s="1"/>
  <c r="T4" i="164"/>
  <c r="N4" i="164"/>
  <c r="J51" i="179"/>
  <c r="T6" i="164"/>
  <c r="W6" i="164" s="1"/>
  <c r="N6" i="164"/>
  <c r="Q6" i="164" s="1"/>
  <c r="T8" i="164"/>
  <c r="W8" i="164" s="1"/>
  <c r="N8" i="164"/>
  <c r="Q8" i="164" s="1"/>
  <c r="T10" i="164"/>
  <c r="W10" i="164" s="1"/>
  <c r="N10" i="164"/>
  <c r="Q10" i="164" s="1"/>
  <c r="T12" i="164"/>
  <c r="N12" i="164"/>
  <c r="Q12" i="164" s="1"/>
  <c r="N14" i="164"/>
  <c r="Q14" i="164" s="1"/>
  <c r="T14" i="164"/>
  <c r="W14" i="164" s="1"/>
  <c r="N16" i="164"/>
  <c r="Q16" i="164" s="1"/>
  <c r="T16" i="164"/>
  <c r="W16" i="164" s="1"/>
  <c r="N18" i="164"/>
  <c r="Q18" i="164" s="1"/>
  <c r="T18" i="164"/>
  <c r="W18" i="164" s="1"/>
  <c r="L110" i="164"/>
  <c r="O110" i="164" s="1"/>
  <c r="R110" i="164"/>
  <c r="U110" i="164" s="1"/>
  <c r="L112" i="164"/>
  <c r="O112" i="164" s="1"/>
  <c r="R112" i="164"/>
  <c r="U112" i="164" s="1"/>
  <c r="L114" i="164"/>
  <c r="R114" i="164"/>
  <c r="S117" i="164"/>
  <c r="V117" i="164" s="1"/>
  <c r="M117" i="164"/>
  <c r="P117" i="164" s="1"/>
  <c r="M119" i="164"/>
  <c r="P119" i="164" s="1"/>
  <c r="S119" i="164"/>
  <c r="V119" i="164" s="1"/>
  <c r="S121" i="164"/>
  <c r="V121" i="164" s="1"/>
  <c r="M121" i="164"/>
  <c r="P121" i="164" s="1"/>
  <c r="M123" i="164"/>
  <c r="P123" i="164" s="1"/>
  <c r="S123" i="164"/>
  <c r="V123" i="164" s="1"/>
  <c r="S125" i="164"/>
  <c r="V125" i="164" s="1"/>
  <c r="M125" i="164"/>
  <c r="P125" i="164" s="1"/>
  <c r="M127" i="164"/>
  <c r="S127" i="164"/>
  <c r="I69" i="179"/>
  <c r="S129" i="164"/>
  <c r="V129" i="164" s="1"/>
  <c r="M129" i="164"/>
  <c r="P129" i="164" s="1"/>
  <c r="M131" i="164"/>
  <c r="P131" i="164" s="1"/>
  <c r="S131" i="164"/>
  <c r="V131" i="164" s="1"/>
  <c r="S133" i="164"/>
  <c r="M133" i="164"/>
  <c r="M136" i="164"/>
  <c r="P136" i="164" s="1"/>
  <c r="S136" i="164"/>
  <c r="V136" i="164" s="1"/>
  <c r="M138" i="164"/>
  <c r="P138" i="164" s="1"/>
  <c r="S138" i="164"/>
  <c r="V138" i="164" s="1"/>
  <c r="T141" i="164"/>
  <c r="W141" i="164" s="1"/>
  <c r="N141" i="164"/>
  <c r="Q141" i="164" s="1"/>
  <c r="N143" i="164"/>
  <c r="Q143" i="164" s="1"/>
  <c r="T143" i="164"/>
  <c r="W143" i="164" s="1"/>
  <c r="T145" i="164"/>
  <c r="N145" i="164"/>
  <c r="J73" i="179"/>
  <c r="N147" i="164"/>
  <c r="Q147" i="164" s="1"/>
  <c r="T147" i="164"/>
  <c r="W147" i="164" s="1"/>
  <c r="T149" i="164"/>
  <c r="W149" i="164" s="1"/>
  <c r="N149" i="164"/>
  <c r="Q149" i="164" s="1"/>
  <c r="N151" i="164"/>
  <c r="Q151" i="164" s="1"/>
  <c r="T151" i="164"/>
  <c r="W151" i="164" s="1"/>
  <c r="T153" i="164"/>
  <c r="W153" i="164" s="1"/>
  <c r="N153" i="164"/>
  <c r="Q153" i="164" s="1"/>
  <c r="N155" i="164"/>
  <c r="Q155" i="164" s="1"/>
  <c r="T155" i="164"/>
  <c r="W155" i="164" s="1"/>
  <c r="T157" i="164"/>
  <c r="W157" i="164" s="1"/>
  <c r="N157" i="164"/>
  <c r="Q157" i="164" s="1"/>
  <c r="N159" i="164"/>
  <c r="T159" i="164"/>
  <c r="J75" i="179"/>
  <c r="T161" i="164"/>
  <c r="N161" i="164"/>
  <c r="J76" i="179"/>
  <c r="N163" i="164"/>
  <c r="Q163" i="164" s="1"/>
  <c r="T163" i="164"/>
  <c r="W163" i="164" s="1"/>
  <c r="T165" i="164"/>
  <c r="W165" i="164" s="1"/>
  <c r="N165" i="164"/>
  <c r="Q165" i="164" s="1"/>
  <c r="N167" i="164"/>
  <c r="Q167" i="164" s="1"/>
  <c r="T167" i="164"/>
  <c r="W167" i="164" s="1"/>
  <c r="T169" i="164"/>
  <c r="W169" i="164" s="1"/>
  <c r="N169" i="164"/>
  <c r="Q169" i="164" s="1"/>
  <c r="N171" i="164"/>
  <c r="T171" i="164"/>
  <c r="J78" i="179"/>
  <c r="T173" i="164"/>
  <c r="W173" i="164" s="1"/>
  <c r="N173" i="164"/>
  <c r="Q173" i="164" s="1"/>
  <c r="N175" i="164"/>
  <c r="Q175" i="164" s="1"/>
  <c r="T175" i="164"/>
  <c r="W175" i="164" s="1"/>
  <c r="R23" i="146"/>
  <c r="U23" i="146" s="1"/>
  <c r="L23" i="146"/>
  <c r="O23" i="146" s="1"/>
  <c r="R25" i="146"/>
  <c r="U25" i="146" s="1"/>
  <c r="L25" i="146"/>
  <c r="O25" i="146" s="1"/>
  <c r="R27" i="146"/>
  <c r="U27" i="146" s="1"/>
  <c r="L27" i="146"/>
  <c r="O27" i="146" s="1"/>
  <c r="R29" i="146"/>
  <c r="U29" i="146" s="1"/>
  <c r="L29" i="146"/>
  <c r="O29" i="146" s="1"/>
  <c r="R31" i="146"/>
  <c r="U31" i="146" s="1"/>
  <c r="L31" i="146"/>
  <c r="O31" i="146" s="1"/>
  <c r="R33" i="146"/>
  <c r="U33" i="146" s="1"/>
  <c r="L33" i="146"/>
  <c r="O33" i="146" s="1"/>
  <c r="R35" i="146"/>
  <c r="U35" i="146" s="1"/>
  <c r="L35" i="146"/>
  <c r="O35" i="146" s="1"/>
  <c r="R37" i="146"/>
  <c r="U37" i="146" s="1"/>
  <c r="L37" i="146"/>
  <c r="O37" i="146" s="1"/>
  <c r="R39" i="146"/>
  <c r="U39" i="146" s="1"/>
  <c r="L39" i="146"/>
  <c r="O39" i="146" s="1"/>
  <c r="R41" i="146"/>
  <c r="U41" i="146" s="1"/>
  <c r="L41" i="146"/>
  <c r="O41" i="146" s="1"/>
  <c r="R43" i="146"/>
  <c r="U43" i="146" s="1"/>
  <c r="L43" i="146"/>
  <c r="O43" i="146" s="1"/>
  <c r="R45" i="146"/>
  <c r="U45" i="146" s="1"/>
  <c r="L45" i="146"/>
  <c r="O45" i="146" s="1"/>
  <c r="R47" i="146"/>
  <c r="U47" i="146" s="1"/>
  <c r="L47" i="146"/>
  <c r="O47" i="146" s="1"/>
  <c r="R49" i="146"/>
  <c r="L49" i="146"/>
  <c r="R51" i="146"/>
  <c r="U51" i="146" s="1"/>
  <c r="L51" i="146"/>
  <c r="O51" i="146" s="1"/>
  <c r="R53" i="146"/>
  <c r="U53" i="146" s="1"/>
  <c r="L53" i="146"/>
  <c r="O53" i="146" s="1"/>
  <c r="R55" i="146"/>
  <c r="U55" i="146" s="1"/>
  <c r="L55" i="146"/>
  <c r="O55" i="146" s="1"/>
  <c r="R58" i="146"/>
  <c r="U58" i="146" s="1"/>
  <c r="L58" i="146"/>
  <c r="O58" i="146" s="1"/>
  <c r="R60" i="146"/>
  <c r="L60" i="146"/>
  <c r="H56" i="145"/>
  <c r="R62" i="146"/>
  <c r="U62" i="146" s="1"/>
  <c r="L62" i="146"/>
  <c r="O62" i="146" s="1"/>
  <c r="R64" i="146"/>
  <c r="U64" i="146" s="1"/>
  <c r="L64" i="146"/>
  <c r="O64" i="146" s="1"/>
  <c r="R66" i="146"/>
  <c r="U66" i="146" s="1"/>
  <c r="L66" i="146"/>
  <c r="O66" i="146" s="1"/>
  <c r="R68" i="146"/>
  <c r="L68" i="146"/>
  <c r="H57" i="145"/>
  <c r="R70" i="146"/>
  <c r="U70" i="146" s="1"/>
  <c r="L70" i="146"/>
  <c r="O70" i="146" s="1"/>
  <c r="R72" i="146"/>
  <c r="U72" i="146" s="1"/>
  <c r="L72" i="146"/>
  <c r="O72" i="146" s="1"/>
  <c r="R74" i="146"/>
  <c r="U74" i="146" s="1"/>
  <c r="L74" i="146"/>
  <c r="O74" i="146" s="1"/>
  <c r="R76" i="146"/>
  <c r="U76" i="146" s="1"/>
  <c r="L76" i="146"/>
  <c r="O76" i="146" s="1"/>
  <c r="R78" i="146"/>
  <c r="U78" i="146" s="1"/>
  <c r="L78" i="146"/>
  <c r="O78" i="146" s="1"/>
  <c r="R80" i="146"/>
  <c r="U80" i="146" s="1"/>
  <c r="L80" i="146"/>
  <c r="O80" i="146" s="1"/>
  <c r="R82" i="146"/>
  <c r="U82" i="146" s="1"/>
  <c r="L82" i="146"/>
  <c r="O82" i="146" s="1"/>
  <c r="R84" i="146"/>
  <c r="U84" i="146" s="1"/>
  <c r="L84" i="146"/>
  <c r="O84" i="146" s="1"/>
  <c r="R86" i="146"/>
  <c r="U86" i="146" s="1"/>
  <c r="L86" i="146"/>
  <c r="O86" i="146" s="1"/>
  <c r="R88" i="146"/>
  <c r="U88" i="146" s="1"/>
  <c r="L88" i="146"/>
  <c r="O88" i="146" s="1"/>
  <c r="R90" i="146"/>
  <c r="L90" i="146"/>
  <c r="H64" i="145"/>
  <c r="R92" i="146"/>
  <c r="U92" i="146" s="1"/>
  <c r="L92" i="146"/>
  <c r="O92" i="146" s="1"/>
  <c r="R94" i="146"/>
  <c r="U94" i="146" s="1"/>
  <c r="L94" i="146"/>
  <c r="O94" i="146" s="1"/>
  <c r="R96" i="146"/>
  <c r="U96" i="146" s="1"/>
  <c r="L96" i="146"/>
  <c r="O96" i="146" s="1"/>
  <c r="R98" i="146"/>
  <c r="U98" i="146" s="1"/>
  <c r="L98" i="146"/>
  <c r="O98" i="146" s="1"/>
  <c r="L100" i="146"/>
  <c r="R100" i="146"/>
  <c r="L103" i="146"/>
  <c r="O103" i="146" s="1"/>
  <c r="R103" i="146"/>
  <c r="U103" i="146" s="1"/>
  <c r="L106" i="146"/>
  <c r="O106" i="146" s="1"/>
  <c r="R106" i="146"/>
  <c r="U106" i="146" s="1"/>
  <c r="S109" i="146"/>
  <c r="V109" i="146" s="1"/>
  <c r="M109" i="146"/>
  <c r="P109" i="146" s="1"/>
  <c r="S111" i="146"/>
  <c r="V111" i="146" s="1"/>
  <c r="M111" i="146"/>
  <c r="P111" i="146" s="1"/>
  <c r="S113" i="146"/>
  <c r="V113" i="146" s="1"/>
  <c r="M113" i="146"/>
  <c r="P113" i="146" s="1"/>
  <c r="T116" i="146"/>
  <c r="W116" i="146" s="1"/>
  <c r="N116" i="146"/>
  <c r="Q116" i="146" s="1"/>
  <c r="T118" i="146"/>
  <c r="W118" i="146" s="1"/>
  <c r="N118" i="146"/>
  <c r="Q118" i="146" s="1"/>
  <c r="N120" i="146"/>
  <c r="Q120" i="146" s="1"/>
  <c r="T120" i="146"/>
  <c r="W120" i="146" s="1"/>
  <c r="N122" i="146"/>
  <c r="Q122" i="146" s="1"/>
  <c r="T122" i="146"/>
  <c r="W122" i="146" s="1"/>
  <c r="N124" i="146"/>
  <c r="Q124" i="146" s="1"/>
  <c r="T124" i="146"/>
  <c r="W124" i="146" s="1"/>
  <c r="N126" i="146"/>
  <c r="Q126" i="146" s="1"/>
  <c r="T126" i="146"/>
  <c r="W126" i="146" s="1"/>
  <c r="T128" i="146"/>
  <c r="W128" i="146" s="1"/>
  <c r="N128" i="146"/>
  <c r="Q128" i="146" s="1"/>
  <c r="T130" i="146"/>
  <c r="W130" i="146" s="1"/>
  <c r="N130" i="146"/>
  <c r="Q130" i="146" s="1"/>
  <c r="T132" i="146"/>
  <c r="W132" i="146" s="1"/>
  <c r="N132" i="146"/>
  <c r="Q132" i="146" s="1"/>
  <c r="T134" i="146"/>
  <c r="W134" i="146" s="1"/>
  <c r="N134" i="146"/>
  <c r="Q134" i="146" s="1"/>
  <c r="N137" i="146"/>
  <c r="Q137" i="146" s="1"/>
  <c r="T137" i="146"/>
  <c r="W137" i="146" s="1"/>
  <c r="R25" i="143"/>
  <c r="U25" i="143" s="1"/>
  <c r="L25" i="143"/>
  <c r="O25" i="143" s="1"/>
  <c r="L27" i="143"/>
  <c r="O27" i="143" s="1"/>
  <c r="R27" i="143"/>
  <c r="U27" i="143" s="1"/>
  <c r="L29" i="143"/>
  <c r="O29" i="143" s="1"/>
  <c r="R29" i="143"/>
  <c r="U29" i="143" s="1"/>
  <c r="L35" i="143"/>
  <c r="O35" i="143" s="1"/>
  <c r="R35" i="143"/>
  <c r="U35" i="143" s="1"/>
  <c r="R37" i="143"/>
  <c r="U37" i="143" s="1"/>
  <c r="L37" i="143"/>
  <c r="O37" i="143" s="1"/>
  <c r="L39" i="143"/>
  <c r="O39" i="143" s="1"/>
  <c r="R39" i="143"/>
  <c r="U39" i="143" s="1"/>
  <c r="L41" i="143"/>
  <c r="O41" i="143" s="1"/>
  <c r="R41" i="143"/>
  <c r="U41" i="143" s="1"/>
  <c r="R43" i="143"/>
  <c r="U43" i="143" s="1"/>
  <c r="L43" i="143"/>
  <c r="O43" i="143" s="1"/>
  <c r="L51" i="143"/>
  <c r="O51" i="143" s="1"/>
  <c r="R51" i="143"/>
  <c r="U51" i="143" s="1"/>
  <c r="R60" i="143"/>
  <c r="L60" i="143"/>
  <c r="H56" i="142"/>
  <c r="R78" i="143"/>
  <c r="U78" i="143" s="1"/>
  <c r="L78" i="143"/>
  <c r="O78" i="143" s="1"/>
  <c r="L86" i="143"/>
  <c r="O86" i="143" s="1"/>
  <c r="R86" i="143"/>
  <c r="U86" i="143" s="1"/>
  <c r="R88" i="143"/>
  <c r="U88" i="143" s="1"/>
  <c r="L88" i="143"/>
  <c r="O88" i="143" s="1"/>
  <c r="T122" i="143"/>
  <c r="W122" i="143" s="1"/>
  <c r="N122" i="143"/>
  <c r="Q122" i="143" s="1"/>
  <c r="H102" i="105"/>
  <c r="H104" i="105"/>
  <c r="J112" i="105"/>
  <c r="L14" i="143"/>
  <c r="O14" i="143" s="1"/>
  <c r="R14" i="143"/>
  <c r="U14" i="143" s="1"/>
  <c r="S37" i="143"/>
  <c r="V37" i="143" s="1"/>
  <c r="M37" i="143"/>
  <c r="P37" i="143" s="1"/>
  <c r="M51" i="143"/>
  <c r="P51" i="143" s="1"/>
  <c r="S51" i="143"/>
  <c r="V51" i="143" s="1"/>
  <c r="M58" i="143"/>
  <c r="P58" i="143" s="1"/>
  <c r="S58" i="143"/>
  <c r="V58" i="143" s="1"/>
  <c r="M64" i="143"/>
  <c r="P64" i="143" s="1"/>
  <c r="S64" i="143"/>
  <c r="V64" i="143" s="1"/>
  <c r="S72" i="143"/>
  <c r="V72" i="143" s="1"/>
  <c r="M72" i="143"/>
  <c r="P72" i="143" s="1"/>
  <c r="S86" i="143"/>
  <c r="V86" i="143" s="1"/>
  <c r="M86" i="143"/>
  <c r="P86" i="143" s="1"/>
  <c r="S96" i="143"/>
  <c r="V96" i="143" s="1"/>
  <c r="M96" i="143"/>
  <c r="P96" i="143" s="1"/>
  <c r="S103" i="143"/>
  <c r="V103" i="143" s="1"/>
  <c r="M103" i="143"/>
  <c r="P103" i="143" s="1"/>
  <c r="T113" i="143"/>
  <c r="W113" i="143" s="1"/>
  <c r="N113" i="143"/>
  <c r="Q113" i="143" s="1"/>
  <c r="R141" i="143"/>
  <c r="U141" i="143" s="1"/>
  <c r="L141" i="143"/>
  <c r="O141" i="143" s="1"/>
  <c r="R145" i="143"/>
  <c r="L145" i="143"/>
  <c r="H73" i="142"/>
  <c r="R163" i="143"/>
  <c r="U163" i="143" s="1"/>
  <c r="L163" i="143"/>
  <c r="O163" i="143" s="1"/>
  <c r="R165" i="143"/>
  <c r="U165" i="143" s="1"/>
  <c r="L165" i="143"/>
  <c r="O165" i="143" s="1"/>
  <c r="L171" i="143"/>
  <c r="R171" i="143"/>
  <c r="H78" i="142"/>
  <c r="T4" i="156"/>
  <c r="J51" i="155"/>
  <c r="N4" i="156"/>
  <c r="T6" i="156"/>
  <c r="W6" i="156" s="1"/>
  <c r="N6" i="156"/>
  <c r="Q6" i="156" s="1"/>
  <c r="T8" i="156"/>
  <c r="W8" i="156" s="1"/>
  <c r="N8" i="156"/>
  <c r="Q8" i="156" s="1"/>
  <c r="T10" i="156"/>
  <c r="W10" i="156" s="1"/>
  <c r="N10" i="156"/>
  <c r="Q10" i="156" s="1"/>
  <c r="T12" i="156"/>
  <c r="N12" i="156"/>
  <c r="T14" i="156"/>
  <c r="W14" i="156" s="1"/>
  <c r="N14" i="156"/>
  <c r="Q14" i="156" s="1"/>
  <c r="T16" i="156"/>
  <c r="W16" i="156" s="1"/>
  <c r="N16" i="156"/>
  <c r="Q16" i="156" s="1"/>
  <c r="T18" i="156"/>
  <c r="W18" i="156" s="1"/>
  <c r="N18" i="156"/>
  <c r="Q18" i="156" s="1"/>
  <c r="R110" i="156"/>
  <c r="U110" i="156" s="1"/>
  <c r="L110" i="156"/>
  <c r="O110" i="156" s="1"/>
  <c r="R112" i="156"/>
  <c r="U112" i="156" s="1"/>
  <c r="L112" i="156"/>
  <c r="O112" i="156" s="1"/>
  <c r="R114" i="156"/>
  <c r="L114" i="156"/>
  <c r="S117" i="156"/>
  <c r="V117" i="156" s="1"/>
  <c r="M117" i="156"/>
  <c r="P117" i="156" s="1"/>
  <c r="S119" i="156"/>
  <c r="V119" i="156" s="1"/>
  <c r="M119" i="156"/>
  <c r="P119" i="156" s="1"/>
  <c r="S121" i="156"/>
  <c r="V121" i="156" s="1"/>
  <c r="M121" i="156"/>
  <c r="P121" i="156" s="1"/>
  <c r="S123" i="156"/>
  <c r="V123" i="156" s="1"/>
  <c r="M123" i="156"/>
  <c r="P123" i="156" s="1"/>
  <c r="S125" i="156"/>
  <c r="V125" i="156" s="1"/>
  <c r="M125" i="156"/>
  <c r="P125" i="156" s="1"/>
  <c r="S127" i="156"/>
  <c r="V127" i="156" s="1"/>
  <c r="I69" i="155"/>
  <c r="M127" i="156"/>
  <c r="S129" i="156"/>
  <c r="V129" i="156" s="1"/>
  <c r="M129" i="156"/>
  <c r="P129" i="156" s="1"/>
  <c r="S131" i="156"/>
  <c r="V131" i="156" s="1"/>
  <c r="M131" i="156"/>
  <c r="P131" i="156" s="1"/>
  <c r="S133" i="156"/>
  <c r="V133" i="156" s="1"/>
  <c r="M133" i="156"/>
  <c r="S136" i="156"/>
  <c r="V136" i="156" s="1"/>
  <c r="M136" i="156"/>
  <c r="P136" i="156" s="1"/>
  <c r="S138" i="156"/>
  <c r="M138" i="156"/>
  <c r="P138" i="156" s="1"/>
  <c r="T141" i="156"/>
  <c r="W141" i="156" s="1"/>
  <c r="N141" i="156"/>
  <c r="Q141" i="156" s="1"/>
  <c r="T143" i="156"/>
  <c r="W143" i="156" s="1"/>
  <c r="N143" i="156"/>
  <c r="Q143" i="156" s="1"/>
  <c r="T145" i="156"/>
  <c r="J73" i="155"/>
  <c r="N145" i="156"/>
  <c r="T147" i="156"/>
  <c r="W147" i="156" s="1"/>
  <c r="N147" i="156"/>
  <c r="Q147" i="156" s="1"/>
  <c r="T149" i="156"/>
  <c r="W149" i="156" s="1"/>
  <c r="N149" i="156"/>
  <c r="Q149" i="156" s="1"/>
  <c r="T151" i="156"/>
  <c r="W151" i="156" s="1"/>
  <c r="N151" i="156"/>
  <c r="Q151" i="156" s="1"/>
  <c r="T153" i="156"/>
  <c r="W153" i="156" s="1"/>
  <c r="N153" i="156"/>
  <c r="Q153" i="156" s="1"/>
  <c r="T155" i="156"/>
  <c r="W155" i="156" s="1"/>
  <c r="N155" i="156"/>
  <c r="Q155" i="156" s="1"/>
  <c r="T157" i="156"/>
  <c r="W157" i="156" s="1"/>
  <c r="N157" i="156"/>
  <c r="Q157" i="156" s="1"/>
  <c r="T159" i="156"/>
  <c r="J75" i="155"/>
  <c r="N159" i="156"/>
  <c r="T161" i="156"/>
  <c r="J76" i="155"/>
  <c r="N161" i="156"/>
  <c r="T163" i="156"/>
  <c r="W163" i="156" s="1"/>
  <c r="N163" i="156"/>
  <c r="Q163" i="156" s="1"/>
  <c r="T165" i="156"/>
  <c r="W165" i="156" s="1"/>
  <c r="N165" i="156"/>
  <c r="Q165" i="156" s="1"/>
  <c r="T167" i="156"/>
  <c r="W167" i="156" s="1"/>
  <c r="N167" i="156"/>
  <c r="Q167" i="156" s="1"/>
  <c r="T169" i="156"/>
  <c r="W169" i="156" s="1"/>
  <c r="N169" i="156"/>
  <c r="Q169" i="156" s="1"/>
  <c r="T171" i="156"/>
  <c r="J78" i="155"/>
  <c r="N171" i="156"/>
  <c r="T173" i="156"/>
  <c r="W173" i="156" s="1"/>
  <c r="N173" i="156"/>
  <c r="T175" i="156"/>
  <c r="W175" i="156" s="1"/>
  <c r="N175" i="156"/>
  <c r="Q175" i="156" s="1"/>
  <c r="R23" i="159"/>
  <c r="U23" i="159" s="1"/>
  <c r="L23" i="159"/>
  <c r="O23" i="159" s="1"/>
  <c r="R25" i="159"/>
  <c r="U25" i="159" s="1"/>
  <c r="L25" i="159"/>
  <c r="O25" i="159" s="1"/>
  <c r="R27" i="159"/>
  <c r="U27" i="159" s="1"/>
  <c r="L27" i="159"/>
  <c r="O27" i="159" s="1"/>
  <c r="O52" i="158" s="1"/>
  <c r="O9" i="158" s="1"/>
  <c r="R29" i="159"/>
  <c r="U29" i="159" s="1"/>
  <c r="L29" i="159"/>
  <c r="O29" i="159" s="1"/>
  <c r="L31" i="159"/>
  <c r="O31" i="159" s="1"/>
  <c r="R31" i="159"/>
  <c r="U31" i="159" s="1"/>
  <c r="L33" i="159"/>
  <c r="O33" i="159" s="1"/>
  <c r="R33" i="159"/>
  <c r="U33" i="159" s="1"/>
  <c r="L35" i="159"/>
  <c r="O35" i="159" s="1"/>
  <c r="R35" i="159"/>
  <c r="U35" i="159" s="1"/>
  <c r="R37" i="159"/>
  <c r="U37" i="159" s="1"/>
  <c r="L37" i="159"/>
  <c r="O37" i="159" s="1"/>
  <c r="R39" i="159"/>
  <c r="U39" i="159" s="1"/>
  <c r="L39" i="159"/>
  <c r="O39" i="159" s="1"/>
  <c r="R41" i="159"/>
  <c r="U41" i="159" s="1"/>
  <c r="L41" i="159"/>
  <c r="O41" i="159" s="1"/>
  <c r="R43" i="159"/>
  <c r="U43" i="159" s="1"/>
  <c r="L43" i="159"/>
  <c r="O43" i="159" s="1"/>
  <c r="R45" i="159"/>
  <c r="U45" i="159" s="1"/>
  <c r="L45" i="159"/>
  <c r="O45" i="159" s="1"/>
  <c r="R47" i="159"/>
  <c r="U47" i="159" s="1"/>
  <c r="L47" i="159"/>
  <c r="O47" i="159" s="1"/>
  <c r="R49" i="159"/>
  <c r="L49" i="159"/>
  <c r="R51" i="159"/>
  <c r="U51" i="159" s="1"/>
  <c r="L51" i="159"/>
  <c r="O51" i="159" s="1"/>
  <c r="R53" i="159"/>
  <c r="U53" i="159" s="1"/>
  <c r="L53" i="159"/>
  <c r="O53" i="159" s="1"/>
  <c r="L55" i="159"/>
  <c r="O55" i="159" s="1"/>
  <c r="R55" i="159"/>
  <c r="U55" i="159" s="1"/>
  <c r="L58" i="159"/>
  <c r="O58" i="159" s="1"/>
  <c r="R58" i="159"/>
  <c r="U58" i="159" s="1"/>
  <c r="L60" i="159"/>
  <c r="R60" i="159"/>
  <c r="H56" i="158"/>
  <c r="L62" i="159"/>
  <c r="O62" i="159" s="1"/>
  <c r="R62" i="159"/>
  <c r="U62" i="159" s="1"/>
  <c r="L64" i="159"/>
  <c r="O64" i="159" s="1"/>
  <c r="R64" i="159"/>
  <c r="U64" i="159" s="1"/>
  <c r="L66" i="159"/>
  <c r="O66" i="159" s="1"/>
  <c r="R66" i="159"/>
  <c r="U66" i="159" s="1"/>
  <c r="L68" i="159"/>
  <c r="R68" i="159"/>
  <c r="H57" i="158"/>
  <c r="L70" i="159"/>
  <c r="O70" i="159" s="1"/>
  <c r="R70" i="159"/>
  <c r="U70" i="159" s="1"/>
  <c r="L72" i="159"/>
  <c r="O72" i="159" s="1"/>
  <c r="R72" i="159"/>
  <c r="U72" i="159" s="1"/>
  <c r="L74" i="159"/>
  <c r="O74" i="159" s="1"/>
  <c r="R74" i="159"/>
  <c r="U74" i="159" s="1"/>
  <c r="L76" i="159"/>
  <c r="O76" i="159" s="1"/>
  <c r="R76" i="159"/>
  <c r="U76" i="159" s="1"/>
  <c r="L78" i="159"/>
  <c r="O78" i="159" s="1"/>
  <c r="R78" i="159"/>
  <c r="U78" i="159" s="1"/>
  <c r="L80" i="159"/>
  <c r="O80" i="159" s="1"/>
  <c r="R80" i="159"/>
  <c r="U80" i="159" s="1"/>
  <c r="L82" i="159"/>
  <c r="O82" i="159" s="1"/>
  <c r="R82" i="159"/>
  <c r="U82" i="159" s="1"/>
  <c r="L84" i="159"/>
  <c r="O84" i="159" s="1"/>
  <c r="R84" i="159"/>
  <c r="U84" i="159" s="1"/>
  <c r="L86" i="159"/>
  <c r="O86" i="159" s="1"/>
  <c r="R86" i="159"/>
  <c r="U86" i="159" s="1"/>
  <c r="L88" i="159"/>
  <c r="O88" i="159" s="1"/>
  <c r="R88" i="159"/>
  <c r="U88" i="159" s="1"/>
  <c r="L90" i="159"/>
  <c r="R90" i="159"/>
  <c r="H64" i="158"/>
  <c r="R92" i="159"/>
  <c r="U92" i="159" s="1"/>
  <c r="L92" i="159"/>
  <c r="O92" i="159" s="1"/>
  <c r="R94" i="159"/>
  <c r="U94" i="159" s="1"/>
  <c r="L94" i="159"/>
  <c r="O94" i="159" s="1"/>
  <c r="R96" i="159"/>
  <c r="U96" i="159" s="1"/>
  <c r="L96" i="159"/>
  <c r="O96" i="159" s="1"/>
  <c r="R98" i="159"/>
  <c r="U98" i="159" s="1"/>
  <c r="L98" i="159"/>
  <c r="O98" i="159" s="1"/>
  <c r="R100" i="159"/>
  <c r="L100" i="159"/>
  <c r="R103" i="159"/>
  <c r="U103" i="159" s="1"/>
  <c r="L103" i="159"/>
  <c r="O103" i="159" s="1"/>
  <c r="L106" i="159"/>
  <c r="O106" i="159" s="1"/>
  <c r="R106" i="159"/>
  <c r="U106" i="159" s="1"/>
  <c r="S109" i="159"/>
  <c r="V109" i="159" s="1"/>
  <c r="M109" i="159"/>
  <c r="P109" i="159" s="1"/>
  <c r="S111" i="159"/>
  <c r="V111" i="159" s="1"/>
  <c r="M111" i="159"/>
  <c r="P111" i="159" s="1"/>
  <c r="S113" i="159"/>
  <c r="V113" i="159" s="1"/>
  <c r="M113" i="159"/>
  <c r="P113" i="159" s="1"/>
  <c r="T116" i="159"/>
  <c r="W116" i="159" s="1"/>
  <c r="N116" i="159"/>
  <c r="Q116" i="159" s="1"/>
  <c r="N118" i="159"/>
  <c r="Q118" i="159" s="1"/>
  <c r="T118" i="159"/>
  <c r="W118" i="159" s="1"/>
  <c r="N120" i="159"/>
  <c r="Q120" i="159" s="1"/>
  <c r="T120" i="159"/>
  <c r="W120" i="159" s="1"/>
  <c r="N122" i="159"/>
  <c r="Q122" i="159" s="1"/>
  <c r="T122" i="159"/>
  <c r="W122" i="159" s="1"/>
  <c r="T124" i="159"/>
  <c r="W124" i="159" s="1"/>
  <c r="N124" i="159"/>
  <c r="Q124" i="159" s="1"/>
  <c r="N126" i="159"/>
  <c r="Q126" i="159" s="1"/>
  <c r="T126" i="159"/>
  <c r="W126" i="159" s="1"/>
  <c r="N128" i="159"/>
  <c r="Q128" i="159" s="1"/>
  <c r="T128" i="159"/>
  <c r="W128" i="159" s="1"/>
  <c r="N130" i="159"/>
  <c r="Q130" i="159" s="1"/>
  <c r="T130" i="159"/>
  <c r="W130" i="159" s="1"/>
  <c r="T132" i="159"/>
  <c r="W132" i="159" s="1"/>
  <c r="N132" i="159"/>
  <c r="Q132" i="159" s="1"/>
  <c r="N134" i="159"/>
  <c r="Q134" i="159" s="1"/>
  <c r="T134" i="159"/>
  <c r="W134" i="159" s="1"/>
  <c r="N137" i="159"/>
  <c r="Q137" i="159" s="1"/>
  <c r="T137" i="159"/>
  <c r="W137" i="159" s="1"/>
  <c r="L5" i="161"/>
  <c r="R5" i="161"/>
  <c r="H48" i="177"/>
  <c r="R7" i="161"/>
  <c r="U7" i="161" s="1"/>
  <c r="L7" i="161"/>
  <c r="O7" i="161" s="1"/>
  <c r="R9" i="161"/>
  <c r="U9" i="161" s="1"/>
  <c r="L9" i="161"/>
  <c r="O9" i="161" s="1"/>
  <c r="R11" i="161"/>
  <c r="U11" i="161" s="1"/>
  <c r="L11" i="161"/>
  <c r="O11" i="161" s="1"/>
  <c r="L13" i="161"/>
  <c r="O13" i="161" s="1"/>
  <c r="R13" i="161"/>
  <c r="U13" i="161" s="1"/>
  <c r="L15" i="161"/>
  <c r="O15" i="161" s="1"/>
  <c r="R15" i="161"/>
  <c r="U15" i="161" s="1"/>
  <c r="L17" i="161"/>
  <c r="O17" i="161" s="1"/>
  <c r="R17" i="161"/>
  <c r="U17" i="161" s="1"/>
  <c r="L20" i="161"/>
  <c r="O20" i="161" s="1"/>
  <c r="R20" i="161"/>
  <c r="U20" i="161" s="1"/>
  <c r="M22" i="161"/>
  <c r="S22" i="161"/>
  <c r="I53" i="177"/>
  <c r="M24" i="161"/>
  <c r="P24" i="161" s="1"/>
  <c r="S24" i="161"/>
  <c r="V24" i="161" s="1"/>
  <c r="M26" i="161"/>
  <c r="P26" i="161" s="1"/>
  <c r="S26" i="161"/>
  <c r="V26" i="161" s="1"/>
  <c r="M28" i="161"/>
  <c r="P28" i="161" s="1"/>
  <c r="S28" i="161"/>
  <c r="V28" i="161" s="1"/>
  <c r="M30" i="161"/>
  <c r="P30" i="161" s="1"/>
  <c r="S30" i="161"/>
  <c r="V30" i="161" s="1"/>
  <c r="M32" i="161"/>
  <c r="P32" i="161" s="1"/>
  <c r="S32" i="161"/>
  <c r="V32" i="161" s="1"/>
  <c r="S34" i="161"/>
  <c r="V34" i="161" s="1"/>
  <c r="M34" i="161"/>
  <c r="P34" i="161" s="1"/>
  <c r="S36" i="161"/>
  <c r="V36" i="161" s="1"/>
  <c r="M36" i="161"/>
  <c r="P36" i="161" s="1"/>
  <c r="M38" i="161"/>
  <c r="P38" i="161" s="1"/>
  <c r="S38" i="161"/>
  <c r="V38" i="161" s="1"/>
  <c r="M40" i="161"/>
  <c r="P40" i="161" s="1"/>
  <c r="S40" i="161"/>
  <c r="V40" i="161" s="1"/>
  <c r="S42" i="161"/>
  <c r="V42" i="161" s="1"/>
  <c r="M42" i="161"/>
  <c r="P42" i="161" s="1"/>
  <c r="S44" i="161"/>
  <c r="V44" i="161" s="1"/>
  <c r="M44" i="161"/>
  <c r="P44" i="161" s="1"/>
  <c r="M46" i="161"/>
  <c r="P46" i="161" s="1"/>
  <c r="S46" i="161"/>
  <c r="V46" i="161" s="1"/>
  <c r="M48" i="161"/>
  <c r="P48" i="161" s="1"/>
  <c r="S48" i="161"/>
  <c r="V48" i="161" s="1"/>
  <c r="S50" i="161"/>
  <c r="V50" i="161" s="1"/>
  <c r="M50" i="161"/>
  <c r="P50" i="161" s="1"/>
  <c r="S52" i="161"/>
  <c r="M52" i="161"/>
  <c r="M54" i="161"/>
  <c r="P54" i="161" s="1"/>
  <c r="S54" i="161"/>
  <c r="V54" i="161" s="1"/>
  <c r="M56" i="161"/>
  <c r="P56" i="161" s="1"/>
  <c r="S56" i="161"/>
  <c r="V56" i="161" s="1"/>
  <c r="S59" i="161"/>
  <c r="V59" i="161" s="1"/>
  <c r="M59" i="161"/>
  <c r="P59" i="161" s="1"/>
  <c r="M61" i="161"/>
  <c r="P61" i="161" s="1"/>
  <c r="S61" i="161"/>
  <c r="V61" i="161" s="1"/>
  <c r="M63" i="161"/>
  <c r="P63" i="161" s="1"/>
  <c r="S63" i="161"/>
  <c r="V63" i="161" s="1"/>
  <c r="M65" i="161"/>
  <c r="P65" i="161" s="1"/>
  <c r="S65" i="161"/>
  <c r="V65" i="161" s="1"/>
  <c r="S67" i="161"/>
  <c r="V67" i="161" s="1"/>
  <c r="M67" i="161"/>
  <c r="P67" i="161" s="1"/>
  <c r="M69" i="161"/>
  <c r="P69" i="161" s="1"/>
  <c r="S69" i="161"/>
  <c r="V69" i="161" s="1"/>
  <c r="M71" i="161"/>
  <c r="P71" i="161" s="1"/>
  <c r="S71" i="161"/>
  <c r="V71" i="161" s="1"/>
  <c r="M73" i="161"/>
  <c r="S73" i="161"/>
  <c r="I58" i="177"/>
  <c r="S75" i="161"/>
  <c r="V75" i="161" s="1"/>
  <c r="M75" i="161"/>
  <c r="P75" i="161" s="1"/>
  <c r="M77" i="161"/>
  <c r="S77" i="161"/>
  <c r="I59" i="177"/>
  <c r="S79" i="161"/>
  <c r="V79" i="161" s="1"/>
  <c r="M79" i="161"/>
  <c r="P79" i="161" s="1"/>
  <c r="S81" i="161"/>
  <c r="M81" i="161"/>
  <c r="I61" i="177"/>
  <c r="S83" i="161"/>
  <c r="M83" i="161"/>
  <c r="I62" i="177"/>
  <c r="S85" i="161"/>
  <c r="V85" i="161" s="1"/>
  <c r="M85" i="161"/>
  <c r="P85" i="161" s="1"/>
  <c r="M87" i="161"/>
  <c r="S87" i="161"/>
  <c r="I63" i="177"/>
  <c r="M89" i="161"/>
  <c r="P89" i="161" s="1"/>
  <c r="S89" i="161"/>
  <c r="V89" i="161" s="1"/>
  <c r="M91" i="161"/>
  <c r="P91" i="161" s="1"/>
  <c r="S91" i="161"/>
  <c r="V91" i="161" s="1"/>
  <c r="M93" i="161"/>
  <c r="P93" i="161" s="1"/>
  <c r="S93" i="161"/>
  <c r="V93" i="161" s="1"/>
  <c r="S95" i="161"/>
  <c r="V95" i="161" s="1"/>
  <c r="M95" i="161"/>
  <c r="P95" i="161" s="1"/>
  <c r="S97" i="161"/>
  <c r="V97" i="161" s="1"/>
  <c r="M97" i="161"/>
  <c r="P97" i="161" s="1"/>
  <c r="M99" i="161"/>
  <c r="P99" i="161" s="1"/>
  <c r="S99" i="161"/>
  <c r="V99" i="161" s="1"/>
  <c r="S102" i="161"/>
  <c r="V102" i="161" s="1"/>
  <c r="M102" i="161"/>
  <c r="P102" i="161" s="1"/>
  <c r="M105" i="161"/>
  <c r="P105" i="161" s="1"/>
  <c r="S105" i="161"/>
  <c r="V105" i="161" s="1"/>
  <c r="M107" i="161"/>
  <c r="S107" i="161"/>
  <c r="N110" i="161"/>
  <c r="Q110" i="161" s="1"/>
  <c r="T110" i="161"/>
  <c r="W110" i="161" s="1"/>
  <c r="T112" i="161"/>
  <c r="W112" i="161" s="1"/>
  <c r="N112" i="161"/>
  <c r="Q112" i="161" s="1"/>
  <c r="T114" i="161"/>
  <c r="N114" i="161"/>
  <c r="L140" i="161"/>
  <c r="R140" i="161"/>
  <c r="H72" i="177"/>
  <c r="L142" i="161"/>
  <c r="O142" i="161" s="1"/>
  <c r="R142" i="161"/>
  <c r="U142" i="161" s="1"/>
  <c r="L144" i="161"/>
  <c r="O144" i="161" s="1"/>
  <c r="R144" i="161"/>
  <c r="U144" i="161" s="1"/>
  <c r="L146" i="161"/>
  <c r="O146" i="161" s="1"/>
  <c r="R146" i="161"/>
  <c r="U146" i="161" s="1"/>
  <c r="R148" i="161"/>
  <c r="U148" i="161" s="1"/>
  <c r="L148" i="161"/>
  <c r="O148" i="161" s="1"/>
  <c r="R150" i="161"/>
  <c r="U150" i="161" s="1"/>
  <c r="L150" i="161"/>
  <c r="O150" i="161" s="1"/>
  <c r="R152" i="161"/>
  <c r="U152" i="161" s="1"/>
  <c r="L152" i="161"/>
  <c r="O152" i="161" s="1"/>
  <c r="R154" i="161"/>
  <c r="U154" i="161" s="1"/>
  <c r="L154" i="161"/>
  <c r="O154" i="161" s="1"/>
  <c r="L156" i="161"/>
  <c r="O156" i="161" s="1"/>
  <c r="R156" i="161"/>
  <c r="U156" i="161" s="1"/>
  <c r="L158" i="161"/>
  <c r="O158" i="161" s="1"/>
  <c r="R158" i="161"/>
  <c r="U158" i="161" s="1"/>
  <c r="L160" i="161"/>
  <c r="O160" i="161" s="1"/>
  <c r="R160" i="161"/>
  <c r="U160" i="161" s="1"/>
  <c r="L162" i="161"/>
  <c r="O162" i="161" s="1"/>
  <c r="R162" i="161"/>
  <c r="U162" i="161" s="1"/>
  <c r="R164" i="161"/>
  <c r="L164" i="161"/>
  <c r="H77" i="177"/>
  <c r="R166" i="161"/>
  <c r="U166" i="161" s="1"/>
  <c r="L166" i="161"/>
  <c r="O166" i="161" s="1"/>
  <c r="R168" i="161"/>
  <c r="U168" i="161" s="1"/>
  <c r="L168" i="161"/>
  <c r="O168" i="161" s="1"/>
  <c r="R170" i="161"/>
  <c r="U170" i="161" s="1"/>
  <c r="L170" i="161"/>
  <c r="O170" i="161" s="1"/>
  <c r="R172" i="161"/>
  <c r="U172" i="161" s="1"/>
  <c r="L172" i="161"/>
  <c r="O172" i="161" s="1"/>
  <c r="R174" i="161"/>
  <c r="U174" i="161" s="1"/>
  <c r="L174" i="161"/>
  <c r="O174" i="161" s="1"/>
  <c r="S4" i="162"/>
  <c r="M4" i="162"/>
  <c r="I51" i="178"/>
  <c r="M6" i="162"/>
  <c r="P6" i="162" s="1"/>
  <c r="S6" i="162"/>
  <c r="V6" i="162" s="1"/>
  <c r="M8" i="162"/>
  <c r="P8" i="162" s="1"/>
  <c r="S8" i="162"/>
  <c r="V8" i="162" s="1"/>
  <c r="S10" i="162"/>
  <c r="V10" i="162" s="1"/>
  <c r="M10" i="162"/>
  <c r="P10" i="162" s="1"/>
  <c r="M12" i="162"/>
  <c r="S12" i="162"/>
  <c r="S14" i="162"/>
  <c r="V14" i="162" s="1"/>
  <c r="M14" i="162"/>
  <c r="P14" i="162" s="1"/>
  <c r="M16" i="162"/>
  <c r="P16" i="162" s="1"/>
  <c r="S16" i="162"/>
  <c r="V16" i="162" s="1"/>
  <c r="M18" i="162"/>
  <c r="P18" i="162" s="1"/>
  <c r="S18" i="162"/>
  <c r="V18" i="162" s="1"/>
  <c r="T23" i="162"/>
  <c r="W23" i="162" s="1"/>
  <c r="N23" i="162"/>
  <c r="Q23" i="162" s="1"/>
  <c r="N25" i="162"/>
  <c r="Q25" i="162" s="1"/>
  <c r="T25" i="162"/>
  <c r="W25" i="162" s="1"/>
  <c r="N27" i="162"/>
  <c r="Q27" i="162" s="1"/>
  <c r="T27" i="162"/>
  <c r="W27" i="162" s="1"/>
  <c r="T29" i="162"/>
  <c r="W29" i="162" s="1"/>
  <c r="N29" i="162"/>
  <c r="Q29" i="162" s="1"/>
  <c r="N31" i="162"/>
  <c r="Q31" i="162" s="1"/>
  <c r="T31" i="162"/>
  <c r="W31" i="162" s="1"/>
  <c r="T33" i="162"/>
  <c r="W33" i="162" s="1"/>
  <c r="N33" i="162"/>
  <c r="Q33" i="162" s="1"/>
  <c r="N35" i="162"/>
  <c r="Q35" i="162" s="1"/>
  <c r="T35" i="162"/>
  <c r="W35" i="162" s="1"/>
  <c r="N37" i="162"/>
  <c r="Q37" i="162" s="1"/>
  <c r="T37" i="162"/>
  <c r="W37" i="162" s="1"/>
  <c r="T39" i="162"/>
  <c r="W39" i="162" s="1"/>
  <c r="N39" i="162"/>
  <c r="Q39" i="162" s="1"/>
  <c r="N41" i="162"/>
  <c r="Q41" i="162" s="1"/>
  <c r="T41" i="162"/>
  <c r="W41" i="162" s="1"/>
  <c r="N43" i="162"/>
  <c r="Q43" i="162" s="1"/>
  <c r="T43" i="162"/>
  <c r="W43" i="162" s="1"/>
  <c r="T45" i="162"/>
  <c r="W45" i="162" s="1"/>
  <c r="N45" i="162"/>
  <c r="Q45" i="162" s="1"/>
  <c r="N47" i="162"/>
  <c r="Q47" i="162" s="1"/>
  <c r="T47" i="162"/>
  <c r="W47" i="162" s="1"/>
  <c r="T49" i="162"/>
  <c r="N49" i="162"/>
  <c r="N51" i="162"/>
  <c r="Q51" i="162" s="1"/>
  <c r="T51" i="162"/>
  <c r="W51" i="162" s="1"/>
  <c r="N53" i="162"/>
  <c r="Q53" i="162" s="1"/>
  <c r="T53" i="162"/>
  <c r="W53" i="162" s="1"/>
  <c r="T55" i="162"/>
  <c r="W55" i="162" s="1"/>
  <c r="N55" i="162"/>
  <c r="Q55" i="162" s="1"/>
  <c r="T58" i="162"/>
  <c r="W58" i="162" s="1"/>
  <c r="N58" i="162"/>
  <c r="Q58" i="162" s="1"/>
  <c r="N60" i="162"/>
  <c r="T60" i="162"/>
  <c r="J56" i="178"/>
  <c r="N62" i="162"/>
  <c r="Q62" i="162" s="1"/>
  <c r="T62" i="162"/>
  <c r="W62" i="162" s="1"/>
  <c r="T64" i="162"/>
  <c r="W64" i="162" s="1"/>
  <c r="N64" i="162"/>
  <c r="Q64" i="162" s="1"/>
  <c r="N66" i="162"/>
  <c r="Q66" i="162" s="1"/>
  <c r="T66" i="162"/>
  <c r="W66" i="162" s="1"/>
  <c r="T68" i="162"/>
  <c r="N68" i="162"/>
  <c r="J57" i="178"/>
  <c r="N70" i="162"/>
  <c r="Q70" i="162" s="1"/>
  <c r="T70" i="162"/>
  <c r="W70" i="162" s="1"/>
  <c r="N72" i="162"/>
  <c r="Q72" i="162" s="1"/>
  <c r="T72" i="162"/>
  <c r="W72" i="162" s="1"/>
  <c r="T74" i="162"/>
  <c r="W74" i="162" s="1"/>
  <c r="N74" i="162"/>
  <c r="Q74" i="162" s="1"/>
  <c r="N76" i="162"/>
  <c r="Q76" i="162" s="1"/>
  <c r="T76" i="162"/>
  <c r="W76" i="162" s="1"/>
  <c r="N78" i="162"/>
  <c r="Q78" i="162" s="1"/>
  <c r="T78" i="162"/>
  <c r="W78" i="162" s="1"/>
  <c r="T80" i="162"/>
  <c r="W80" i="162" s="1"/>
  <c r="N80" i="162"/>
  <c r="Q80" i="162" s="1"/>
  <c r="N82" i="162"/>
  <c r="Q82" i="162" s="1"/>
  <c r="T82" i="162"/>
  <c r="W82" i="162" s="1"/>
  <c r="T84" i="162"/>
  <c r="W84" i="162" s="1"/>
  <c r="N84" i="162"/>
  <c r="Q84" i="162" s="1"/>
  <c r="N86" i="162"/>
  <c r="Q86" i="162" s="1"/>
  <c r="T86" i="162"/>
  <c r="W86" i="162" s="1"/>
  <c r="N88" i="162"/>
  <c r="Q88" i="162" s="1"/>
  <c r="T88" i="162"/>
  <c r="W88" i="162" s="1"/>
  <c r="T90" i="162"/>
  <c r="N90" i="162"/>
  <c r="J64" i="178"/>
  <c r="N92" i="162"/>
  <c r="Q92" i="162" s="1"/>
  <c r="T92" i="162"/>
  <c r="W92" i="162" s="1"/>
  <c r="N94" i="162"/>
  <c r="Q94" i="162" s="1"/>
  <c r="T94" i="162"/>
  <c r="W94" i="162" s="1"/>
  <c r="N96" i="162"/>
  <c r="Q96" i="162" s="1"/>
  <c r="T96" i="162"/>
  <c r="W96" i="162" s="1"/>
  <c r="N98" i="162"/>
  <c r="Q98" i="162" s="1"/>
  <c r="T98" i="162"/>
  <c r="W98" i="162" s="1"/>
  <c r="N100" i="162"/>
  <c r="T100" i="162"/>
  <c r="N103" i="162"/>
  <c r="Q103" i="162" s="1"/>
  <c r="T103" i="162"/>
  <c r="W103" i="162" s="1"/>
  <c r="N106" i="162"/>
  <c r="Q106" i="162" s="1"/>
  <c r="T106" i="162"/>
  <c r="W106" i="162" s="1"/>
  <c r="R117" i="162"/>
  <c r="U117" i="162" s="1"/>
  <c r="L117" i="162"/>
  <c r="O117" i="162" s="1"/>
  <c r="R119" i="162"/>
  <c r="U119" i="162" s="1"/>
  <c r="L119" i="162"/>
  <c r="O119" i="162" s="1"/>
  <c r="R121" i="162"/>
  <c r="U121" i="162" s="1"/>
  <c r="L121" i="162"/>
  <c r="O121" i="162" s="1"/>
  <c r="R123" i="162"/>
  <c r="U123" i="162" s="1"/>
  <c r="L123" i="162"/>
  <c r="O123" i="162" s="1"/>
  <c r="R125" i="162"/>
  <c r="U125" i="162" s="1"/>
  <c r="L125" i="162"/>
  <c r="O125" i="162" s="1"/>
  <c r="R127" i="162"/>
  <c r="L127" i="162"/>
  <c r="H69" i="178"/>
  <c r="R129" i="162"/>
  <c r="U129" i="162" s="1"/>
  <c r="L129" i="162"/>
  <c r="O129" i="162" s="1"/>
  <c r="R131" i="162"/>
  <c r="U131" i="162" s="1"/>
  <c r="L131" i="162"/>
  <c r="O131" i="162" s="1"/>
  <c r="R133" i="162"/>
  <c r="L133" i="162"/>
  <c r="R136" i="162"/>
  <c r="U136" i="162" s="1"/>
  <c r="L136" i="162"/>
  <c r="O136" i="162" s="1"/>
  <c r="R138" i="162"/>
  <c r="U138" i="162" s="1"/>
  <c r="L138" i="162"/>
  <c r="O138" i="162" s="1"/>
  <c r="M141" i="162"/>
  <c r="P141" i="162" s="1"/>
  <c r="S141" i="162"/>
  <c r="V141" i="162" s="1"/>
  <c r="M143" i="162"/>
  <c r="P143" i="162" s="1"/>
  <c r="S143" i="162"/>
  <c r="V143" i="162" s="1"/>
  <c r="M145" i="162"/>
  <c r="S145" i="162"/>
  <c r="I73" i="178"/>
  <c r="M147" i="162"/>
  <c r="P147" i="162" s="1"/>
  <c r="S147" i="162"/>
  <c r="V147" i="162" s="1"/>
  <c r="M149" i="162"/>
  <c r="P149" i="162" s="1"/>
  <c r="S149" i="162"/>
  <c r="V149" i="162" s="1"/>
  <c r="M151" i="162"/>
  <c r="P151" i="162" s="1"/>
  <c r="S151" i="162"/>
  <c r="V151" i="162" s="1"/>
  <c r="M153" i="162"/>
  <c r="P153" i="162" s="1"/>
  <c r="S153" i="162"/>
  <c r="V153" i="162" s="1"/>
  <c r="M155" i="162"/>
  <c r="P155" i="162" s="1"/>
  <c r="S155" i="162"/>
  <c r="V155" i="162" s="1"/>
  <c r="M157" i="162"/>
  <c r="P157" i="162" s="1"/>
  <c r="S157" i="162"/>
  <c r="V157" i="162" s="1"/>
  <c r="M159" i="162"/>
  <c r="S159" i="162"/>
  <c r="I75" i="178"/>
  <c r="M161" i="162"/>
  <c r="S161" i="162"/>
  <c r="I76" i="178"/>
  <c r="M163" i="162"/>
  <c r="P163" i="162" s="1"/>
  <c r="S163" i="162"/>
  <c r="V163" i="162" s="1"/>
  <c r="M165" i="162"/>
  <c r="P165" i="162" s="1"/>
  <c r="S165" i="162"/>
  <c r="V165" i="162" s="1"/>
  <c r="M167" i="162"/>
  <c r="P167" i="162" s="1"/>
  <c r="S167" i="162"/>
  <c r="V167" i="162" s="1"/>
  <c r="M169" i="162"/>
  <c r="P169" i="162" s="1"/>
  <c r="S169" i="162"/>
  <c r="V169" i="162" s="1"/>
  <c r="S171" i="162"/>
  <c r="M171" i="162"/>
  <c r="I78" i="178"/>
  <c r="S173" i="162"/>
  <c r="V173" i="162" s="1"/>
  <c r="M173" i="162"/>
  <c r="P173" i="162" s="1"/>
  <c r="S175" i="162"/>
  <c r="V175" i="162" s="1"/>
  <c r="M175" i="162"/>
  <c r="P175" i="162" s="1"/>
  <c r="N5" i="163"/>
  <c r="T5" i="163"/>
  <c r="J48" i="180"/>
  <c r="T7" i="163"/>
  <c r="W7" i="163" s="1"/>
  <c r="N7" i="163"/>
  <c r="Q7" i="163" s="1"/>
  <c r="N9" i="163"/>
  <c r="Q9" i="163" s="1"/>
  <c r="T9" i="163"/>
  <c r="W9" i="163" s="1"/>
  <c r="T11" i="163"/>
  <c r="W11" i="163" s="1"/>
  <c r="N11" i="163"/>
  <c r="Q11" i="163" s="1"/>
  <c r="N13" i="163"/>
  <c r="Q13" i="163" s="1"/>
  <c r="T13" i="163"/>
  <c r="W13" i="163" s="1"/>
  <c r="T15" i="163"/>
  <c r="W15" i="163" s="1"/>
  <c r="N15" i="163"/>
  <c r="Q15" i="163" s="1"/>
  <c r="N17" i="163"/>
  <c r="Q17" i="163" s="1"/>
  <c r="T17" i="163"/>
  <c r="W17" i="163" s="1"/>
  <c r="T20" i="163"/>
  <c r="W20" i="163" s="1"/>
  <c r="N20" i="163"/>
  <c r="Q20" i="163" s="1"/>
  <c r="R109" i="163"/>
  <c r="U109" i="163" s="1"/>
  <c r="L109" i="163"/>
  <c r="O109" i="163" s="1"/>
  <c r="R111" i="163"/>
  <c r="U111" i="163" s="1"/>
  <c r="L111" i="163"/>
  <c r="O111" i="163" s="1"/>
  <c r="R113" i="163"/>
  <c r="U113" i="163" s="1"/>
  <c r="L113" i="163"/>
  <c r="O113" i="163" s="1"/>
  <c r="S116" i="163"/>
  <c r="V116" i="163" s="1"/>
  <c r="M116" i="163"/>
  <c r="P116" i="163" s="1"/>
  <c r="S118" i="163"/>
  <c r="V118" i="163" s="1"/>
  <c r="M118" i="163"/>
  <c r="P118" i="163" s="1"/>
  <c r="S120" i="163"/>
  <c r="V120" i="163" s="1"/>
  <c r="M120" i="163"/>
  <c r="P120" i="163" s="1"/>
  <c r="S122" i="163"/>
  <c r="V122" i="163" s="1"/>
  <c r="M122" i="163"/>
  <c r="P122" i="163" s="1"/>
  <c r="S124" i="163"/>
  <c r="V124" i="163" s="1"/>
  <c r="M124" i="163"/>
  <c r="P124" i="163" s="1"/>
  <c r="S126" i="163"/>
  <c r="V126" i="163" s="1"/>
  <c r="M126" i="163"/>
  <c r="P126" i="163" s="1"/>
  <c r="S128" i="163"/>
  <c r="V128" i="163" s="1"/>
  <c r="M128" i="163"/>
  <c r="P128" i="163" s="1"/>
  <c r="S130" i="163"/>
  <c r="V130" i="163" s="1"/>
  <c r="M130" i="163"/>
  <c r="P130" i="163" s="1"/>
  <c r="S132" i="163"/>
  <c r="V132" i="163" s="1"/>
  <c r="M132" i="163"/>
  <c r="P132" i="163" s="1"/>
  <c r="S134" i="163"/>
  <c r="V134" i="163" s="1"/>
  <c r="M134" i="163"/>
  <c r="P134" i="163" s="1"/>
  <c r="S137" i="163"/>
  <c r="V137" i="163" s="1"/>
  <c r="M137" i="163"/>
  <c r="P137" i="163" s="1"/>
  <c r="T140" i="163"/>
  <c r="N140" i="163"/>
  <c r="J72" i="180"/>
  <c r="T142" i="163"/>
  <c r="W142" i="163" s="1"/>
  <c r="N142" i="163"/>
  <c r="Q142" i="163" s="1"/>
  <c r="T144" i="163"/>
  <c r="W144" i="163" s="1"/>
  <c r="N144" i="163"/>
  <c r="Q144" i="163" s="1"/>
  <c r="T146" i="163"/>
  <c r="W146" i="163" s="1"/>
  <c r="N146" i="163"/>
  <c r="Q146" i="163" s="1"/>
  <c r="T148" i="163"/>
  <c r="W148" i="163" s="1"/>
  <c r="N148" i="163"/>
  <c r="Q148" i="163" s="1"/>
  <c r="T150" i="163"/>
  <c r="W150" i="163" s="1"/>
  <c r="N150" i="163"/>
  <c r="Q150" i="163" s="1"/>
  <c r="T152" i="163"/>
  <c r="W152" i="163" s="1"/>
  <c r="N152" i="163"/>
  <c r="Q152" i="163" s="1"/>
  <c r="T154" i="163"/>
  <c r="W154" i="163" s="1"/>
  <c r="N154" i="163"/>
  <c r="Q154" i="163" s="1"/>
  <c r="T156" i="163"/>
  <c r="W156" i="163" s="1"/>
  <c r="N156" i="163"/>
  <c r="Q156" i="163" s="1"/>
  <c r="T158" i="163"/>
  <c r="W158" i="163" s="1"/>
  <c r="N158" i="163"/>
  <c r="Q158" i="163" s="1"/>
  <c r="T160" i="163"/>
  <c r="W160" i="163" s="1"/>
  <c r="N160" i="163"/>
  <c r="Q160" i="163" s="1"/>
  <c r="T162" i="163"/>
  <c r="W162" i="163" s="1"/>
  <c r="N162" i="163"/>
  <c r="Q162" i="163" s="1"/>
  <c r="T164" i="163"/>
  <c r="N164" i="163"/>
  <c r="J77" i="180"/>
  <c r="T166" i="163"/>
  <c r="W166" i="163" s="1"/>
  <c r="N166" i="163"/>
  <c r="Q166" i="163" s="1"/>
  <c r="T168" i="163"/>
  <c r="W168" i="163" s="1"/>
  <c r="N168" i="163"/>
  <c r="Q168" i="163" s="1"/>
  <c r="T170" i="163"/>
  <c r="W170" i="163" s="1"/>
  <c r="N170" i="163"/>
  <c r="Q170" i="163" s="1"/>
  <c r="T172" i="163"/>
  <c r="W172" i="163" s="1"/>
  <c r="N172" i="163"/>
  <c r="Q172" i="163" s="1"/>
  <c r="T174" i="163"/>
  <c r="W174" i="163" s="1"/>
  <c r="N174" i="163"/>
  <c r="Q174" i="163" s="1"/>
  <c r="R22" i="164"/>
  <c r="L22" i="164"/>
  <c r="H53" i="179"/>
  <c r="R24" i="164"/>
  <c r="U24" i="164" s="1"/>
  <c r="L24" i="164"/>
  <c r="O24" i="164" s="1"/>
  <c r="O52" i="179" s="1"/>
  <c r="O9" i="179" s="1"/>
  <c r="L26" i="164"/>
  <c r="O26" i="164" s="1"/>
  <c r="R26" i="164"/>
  <c r="U26" i="164" s="1"/>
  <c r="L28" i="164"/>
  <c r="O28" i="164" s="1"/>
  <c r="R28" i="164"/>
  <c r="U28" i="164" s="1"/>
  <c r="L30" i="164"/>
  <c r="O30" i="164" s="1"/>
  <c r="R30" i="164"/>
  <c r="U30" i="164" s="1"/>
  <c r="L32" i="164"/>
  <c r="O32" i="164" s="1"/>
  <c r="R32" i="164"/>
  <c r="U32" i="164" s="1"/>
  <c r="R34" i="164"/>
  <c r="U34" i="164" s="1"/>
  <c r="L34" i="164"/>
  <c r="O34" i="164" s="1"/>
  <c r="R36" i="164"/>
  <c r="U36" i="164" s="1"/>
  <c r="L36" i="164"/>
  <c r="O36" i="164" s="1"/>
  <c r="R38" i="164"/>
  <c r="U38" i="164" s="1"/>
  <c r="L38" i="164"/>
  <c r="O38" i="164" s="1"/>
  <c r="R40" i="164"/>
  <c r="U40" i="164" s="1"/>
  <c r="L40" i="164"/>
  <c r="O40" i="164" s="1"/>
  <c r="R42" i="164"/>
  <c r="U42" i="164" s="1"/>
  <c r="L42" i="164"/>
  <c r="O42" i="164" s="1"/>
  <c r="R44" i="164"/>
  <c r="U44" i="164" s="1"/>
  <c r="L44" i="164"/>
  <c r="O44" i="164" s="1"/>
  <c r="L46" i="164"/>
  <c r="O46" i="164" s="1"/>
  <c r="R46" i="164"/>
  <c r="U46" i="164" s="1"/>
  <c r="L48" i="164"/>
  <c r="O48" i="164" s="1"/>
  <c r="R48" i="164"/>
  <c r="U48" i="164" s="1"/>
  <c r="L50" i="164"/>
  <c r="O50" i="164" s="1"/>
  <c r="R50" i="164"/>
  <c r="U50" i="164" s="1"/>
  <c r="R52" i="164"/>
  <c r="L52" i="164"/>
  <c r="R54" i="164"/>
  <c r="U54" i="164" s="1"/>
  <c r="L54" i="164"/>
  <c r="O54" i="164" s="1"/>
  <c r="R56" i="164"/>
  <c r="U56" i="164" s="1"/>
  <c r="L56" i="164"/>
  <c r="O56" i="164" s="1"/>
  <c r="L59" i="164"/>
  <c r="O59" i="164" s="1"/>
  <c r="R59" i="164"/>
  <c r="U59" i="164" s="1"/>
  <c r="R61" i="164"/>
  <c r="U61" i="164" s="1"/>
  <c r="L61" i="164"/>
  <c r="O61" i="164" s="1"/>
  <c r="R63" i="164"/>
  <c r="U63" i="164" s="1"/>
  <c r="L63" i="164"/>
  <c r="O63" i="164" s="1"/>
  <c r="R65" i="164"/>
  <c r="U65" i="164" s="1"/>
  <c r="L65" i="164"/>
  <c r="O65" i="164" s="1"/>
  <c r="L67" i="164"/>
  <c r="O67" i="164" s="1"/>
  <c r="R67" i="164"/>
  <c r="U67" i="164" s="1"/>
  <c r="L69" i="164"/>
  <c r="O69" i="164" s="1"/>
  <c r="R69" i="164"/>
  <c r="U69" i="164" s="1"/>
  <c r="L71" i="164"/>
  <c r="O71" i="164" s="1"/>
  <c r="R71" i="164"/>
  <c r="U71" i="164" s="1"/>
  <c r="L73" i="164"/>
  <c r="R73" i="164"/>
  <c r="H58" i="179"/>
  <c r="R75" i="164"/>
  <c r="U75" i="164" s="1"/>
  <c r="L75" i="164"/>
  <c r="O75" i="164" s="1"/>
  <c r="L77" i="164"/>
  <c r="R77" i="164"/>
  <c r="H59" i="179"/>
  <c r="L79" i="164"/>
  <c r="O79" i="164" s="1"/>
  <c r="R79" i="164"/>
  <c r="U79" i="164" s="1"/>
  <c r="L81" i="164"/>
  <c r="R81" i="164"/>
  <c r="H61" i="179"/>
  <c r="L83" i="164"/>
  <c r="R83" i="164"/>
  <c r="H62" i="179"/>
  <c r="L85" i="164"/>
  <c r="O85" i="164" s="1"/>
  <c r="R85" i="164"/>
  <c r="U85" i="164" s="1"/>
  <c r="R87" i="164"/>
  <c r="L87" i="164"/>
  <c r="H63" i="179"/>
  <c r="R89" i="164"/>
  <c r="U89" i="164" s="1"/>
  <c r="L89" i="164"/>
  <c r="O89" i="164" s="1"/>
  <c r="R91" i="164"/>
  <c r="U91" i="164" s="1"/>
  <c r="L91" i="164"/>
  <c r="O91" i="164" s="1"/>
  <c r="L93" i="164"/>
  <c r="O93" i="164" s="1"/>
  <c r="R93" i="164"/>
  <c r="U93" i="164" s="1"/>
  <c r="R95" i="164"/>
  <c r="U95" i="164" s="1"/>
  <c r="L95" i="164"/>
  <c r="O95" i="164" s="1"/>
  <c r="R97" i="164"/>
  <c r="U97" i="164" s="1"/>
  <c r="L97" i="164"/>
  <c r="O97" i="164" s="1"/>
  <c r="L99" i="164"/>
  <c r="O99" i="164" s="1"/>
  <c r="R99" i="164"/>
  <c r="U99" i="164" s="1"/>
  <c r="L102" i="164"/>
  <c r="O102" i="164" s="1"/>
  <c r="R102" i="164"/>
  <c r="U102" i="164" s="1"/>
  <c r="L105" i="164"/>
  <c r="O105" i="164" s="1"/>
  <c r="R105" i="164"/>
  <c r="U105" i="164" s="1"/>
  <c r="R107" i="164"/>
  <c r="L107" i="164"/>
  <c r="M110" i="164"/>
  <c r="P110" i="164" s="1"/>
  <c r="S110" i="164"/>
  <c r="V110" i="164" s="1"/>
  <c r="S112" i="164"/>
  <c r="V112" i="164" s="1"/>
  <c r="M112" i="164"/>
  <c r="P112" i="164" s="1"/>
  <c r="M114" i="164"/>
  <c r="S114" i="164"/>
  <c r="T117" i="164"/>
  <c r="W117" i="164" s="1"/>
  <c r="N117" i="164"/>
  <c r="Q117" i="164" s="1"/>
  <c r="N119" i="164"/>
  <c r="Q119" i="164" s="1"/>
  <c r="T119" i="164"/>
  <c r="W119" i="164" s="1"/>
  <c r="T121" i="164"/>
  <c r="W121" i="164" s="1"/>
  <c r="N121" i="164"/>
  <c r="Q121" i="164" s="1"/>
  <c r="N123" i="164"/>
  <c r="Q123" i="164" s="1"/>
  <c r="T123" i="164"/>
  <c r="W123" i="164" s="1"/>
  <c r="T125" i="164"/>
  <c r="W125" i="164" s="1"/>
  <c r="N125" i="164"/>
  <c r="Q125" i="164" s="1"/>
  <c r="N127" i="164"/>
  <c r="T127" i="164"/>
  <c r="J69" i="179"/>
  <c r="T129" i="164"/>
  <c r="W129" i="164" s="1"/>
  <c r="N129" i="164"/>
  <c r="Q129" i="164" s="1"/>
  <c r="N131" i="164"/>
  <c r="Q131" i="164" s="1"/>
  <c r="T131" i="164"/>
  <c r="W131" i="164" s="1"/>
  <c r="T133" i="164"/>
  <c r="N133" i="164"/>
  <c r="N136" i="164"/>
  <c r="Q136" i="164" s="1"/>
  <c r="T136" i="164"/>
  <c r="W136" i="164" s="1"/>
  <c r="N138" i="164"/>
  <c r="Q138" i="164" s="1"/>
  <c r="T138" i="164"/>
  <c r="W138" i="164" s="1"/>
  <c r="R4" i="146"/>
  <c r="L4" i="146"/>
  <c r="H51" i="145"/>
  <c r="R6" i="146"/>
  <c r="U6" i="146" s="1"/>
  <c r="L6" i="146"/>
  <c r="O6" i="146" s="1"/>
  <c r="R8" i="146"/>
  <c r="U8" i="146" s="1"/>
  <c r="L8" i="146"/>
  <c r="O8" i="146" s="1"/>
  <c r="R10" i="146"/>
  <c r="U10" i="146" s="1"/>
  <c r="L10" i="146"/>
  <c r="O10" i="146" s="1"/>
  <c r="R12" i="146"/>
  <c r="L12" i="146"/>
  <c r="R14" i="146"/>
  <c r="U14" i="146" s="1"/>
  <c r="L14" i="146"/>
  <c r="O14" i="146" s="1"/>
  <c r="R16" i="146"/>
  <c r="U16" i="146" s="1"/>
  <c r="L16" i="146"/>
  <c r="O16" i="146" s="1"/>
  <c r="R18" i="146"/>
  <c r="U18" i="146" s="1"/>
  <c r="L18" i="146"/>
  <c r="O18" i="146" s="1"/>
  <c r="S23" i="146"/>
  <c r="V23" i="146" s="1"/>
  <c r="M23" i="146"/>
  <c r="P23" i="146" s="1"/>
  <c r="S25" i="146"/>
  <c r="V25" i="146" s="1"/>
  <c r="M25" i="146"/>
  <c r="P25" i="146" s="1"/>
  <c r="S27" i="146"/>
  <c r="V27" i="146" s="1"/>
  <c r="M27" i="146"/>
  <c r="P27" i="146" s="1"/>
  <c r="S29" i="146"/>
  <c r="V29" i="146" s="1"/>
  <c r="M29" i="146"/>
  <c r="P29" i="146" s="1"/>
  <c r="S31" i="146"/>
  <c r="V31" i="146" s="1"/>
  <c r="M31" i="146"/>
  <c r="P31" i="146" s="1"/>
  <c r="S33" i="146"/>
  <c r="V33" i="146" s="1"/>
  <c r="M33" i="146"/>
  <c r="P33" i="146" s="1"/>
  <c r="S35" i="146"/>
  <c r="V35" i="146" s="1"/>
  <c r="M35" i="146"/>
  <c r="P35" i="146" s="1"/>
  <c r="S37" i="146"/>
  <c r="V37" i="146" s="1"/>
  <c r="M37" i="146"/>
  <c r="P37" i="146" s="1"/>
  <c r="S39" i="146"/>
  <c r="V39" i="146" s="1"/>
  <c r="M39" i="146"/>
  <c r="P39" i="146" s="1"/>
  <c r="S41" i="146"/>
  <c r="V41" i="146" s="1"/>
  <c r="M41" i="146"/>
  <c r="P41" i="146" s="1"/>
  <c r="S43" i="146"/>
  <c r="V43" i="146" s="1"/>
  <c r="M43" i="146"/>
  <c r="P43" i="146" s="1"/>
  <c r="S45" i="146"/>
  <c r="V45" i="146" s="1"/>
  <c r="M45" i="146"/>
  <c r="P45" i="146" s="1"/>
  <c r="S47" i="146"/>
  <c r="V47" i="146" s="1"/>
  <c r="M47" i="146"/>
  <c r="P47" i="146" s="1"/>
  <c r="S49" i="146"/>
  <c r="M49" i="146"/>
  <c r="S51" i="146"/>
  <c r="V51" i="146" s="1"/>
  <c r="M51" i="146"/>
  <c r="P51" i="146" s="1"/>
  <c r="S53" i="146"/>
  <c r="V53" i="146" s="1"/>
  <c r="M53" i="146"/>
  <c r="P53" i="146" s="1"/>
  <c r="S55" i="146"/>
  <c r="V55" i="146" s="1"/>
  <c r="M55" i="146"/>
  <c r="P55" i="146" s="1"/>
  <c r="S58" i="146"/>
  <c r="V58" i="146" s="1"/>
  <c r="M58" i="146"/>
  <c r="P58" i="146" s="1"/>
  <c r="S60" i="146"/>
  <c r="M60" i="146"/>
  <c r="I56" i="145"/>
  <c r="S62" i="146"/>
  <c r="V62" i="146" s="1"/>
  <c r="M62" i="146"/>
  <c r="P62" i="146" s="1"/>
  <c r="S64" i="146"/>
  <c r="V64" i="146" s="1"/>
  <c r="M64" i="146"/>
  <c r="P64" i="146" s="1"/>
  <c r="S66" i="146"/>
  <c r="V66" i="146" s="1"/>
  <c r="M66" i="146"/>
  <c r="P66" i="146" s="1"/>
  <c r="S68" i="146"/>
  <c r="M68" i="146"/>
  <c r="I57" i="145"/>
  <c r="S70" i="146"/>
  <c r="V70" i="146" s="1"/>
  <c r="M70" i="146"/>
  <c r="P70" i="146" s="1"/>
  <c r="S72" i="146"/>
  <c r="V72" i="146" s="1"/>
  <c r="M72" i="146"/>
  <c r="P72" i="146" s="1"/>
  <c r="S74" i="146"/>
  <c r="V74" i="146" s="1"/>
  <c r="M74" i="146"/>
  <c r="P74" i="146" s="1"/>
  <c r="S76" i="146"/>
  <c r="V76" i="146" s="1"/>
  <c r="M76" i="146"/>
  <c r="P76" i="146" s="1"/>
  <c r="S78" i="146"/>
  <c r="V78" i="146" s="1"/>
  <c r="M78" i="146"/>
  <c r="P78" i="146" s="1"/>
  <c r="S80" i="146"/>
  <c r="V80" i="146" s="1"/>
  <c r="M80" i="146"/>
  <c r="P80" i="146" s="1"/>
  <c r="S82" i="146"/>
  <c r="V82" i="146" s="1"/>
  <c r="M82" i="146"/>
  <c r="P82" i="146" s="1"/>
  <c r="S84" i="146"/>
  <c r="V84" i="146" s="1"/>
  <c r="M84" i="146"/>
  <c r="P84" i="146" s="1"/>
  <c r="S86" i="146"/>
  <c r="V86" i="146" s="1"/>
  <c r="M86" i="146"/>
  <c r="P86" i="146" s="1"/>
  <c r="S88" i="146"/>
  <c r="V88" i="146" s="1"/>
  <c r="M88" i="146"/>
  <c r="P88" i="146" s="1"/>
  <c r="S90" i="146"/>
  <c r="M90" i="146"/>
  <c r="I64" i="145"/>
  <c r="S92" i="146"/>
  <c r="V92" i="146" s="1"/>
  <c r="M92" i="146"/>
  <c r="P92" i="146" s="1"/>
  <c r="S94" i="146"/>
  <c r="V94" i="146" s="1"/>
  <c r="M94" i="146"/>
  <c r="P94" i="146" s="1"/>
  <c r="S96" i="146"/>
  <c r="V96" i="146" s="1"/>
  <c r="M96" i="146"/>
  <c r="P96" i="146" s="1"/>
  <c r="S98" i="146"/>
  <c r="V98" i="146" s="1"/>
  <c r="M98" i="146"/>
  <c r="P98" i="146" s="1"/>
  <c r="S100" i="146"/>
  <c r="M100" i="146"/>
  <c r="M103" i="146"/>
  <c r="P103" i="146" s="1"/>
  <c r="S103" i="146"/>
  <c r="V103" i="146" s="1"/>
  <c r="M106" i="146"/>
  <c r="P106" i="146" s="1"/>
  <c r="S106" i="146"/>
  <c r="V106" i="146" s="1"/>
  <c r="N109" i="146"/>
  <c r="Q109" i="146" s="1"/>
  <c r="T109" i="146"/>
  <c r="W109" i="146" s="1"/>
  <c r="T111" i="146"/>
  <c r="W111" i="146" s="1"/>
  <c r="N111" i="146"/>
  <c r="Q111" i="146" s="1"/>
  <c r="T113" i="146"/>
  <c r="W113" i="146" s="1"/>
  <c r="N113" i="146"/>
  <c r="Q113" i="146" s="1"/>
  <c r="R141" i="146"/>
  <c r="U141" i="146" s="1"/>
  <c r="L141" i="146"/>
  <c r="O141" i="146" s="1"/>
  <c r="R143" i="146"/>
  <c r="U143" i="146" s="1"/>
  <c r="L143" i="146"/>
  <c r="O143" i="146" s="1"/>
  <c r="R145" i="146"/>
  <c r="L145" i="146"/>
  <c r="H73" i="145"/>
  <c r="L147" i="146"/>
  <c r="O147" i="146" s="1"/>
  <c r="R147" i="146"/>
  <c r="U147" i="146" s="1"/>
  <c r="L149" i="146"/>
  <c r="O149" i="146" s="1"/>
  <c r="R149" i="146"/>
  <c r="U149" i="146" s="1"/>
  <c r="L151" i="146"/>
  <c r="O151" i="146" s="1"/>
  <c r="R151" i="146"/>
  <c r="U151" i="146" s="1"/>
  <c r="L153" i="146"/>
  <c r="O153" i="146" s="1"/>
  <c r="R153" i="146"/>
  <c r="U153" i="146" s="1"/>
  <c r="L155" i="146"/>
  <c r="O155" i="146" s="1"/>
  <c r="R155" i="146"/>
  <c r="U155" i="146" s="1"/>
  <c r="L157" i="146"/>
  <c r="O157" i="146" s="1"/>
  <c r="R157" i="146"/>
  <c r="U157" i="146" s="1"/>
  <c r="L159" i="146"/>
  <c r="R159" i="146"/>
  <c r="H75" i="145"/>
  <c r="R161" i="146"/>
  <c r="L161" i="146"/>
  <c r="H76" i="145"/>
  <c r="H33" i="145" s="1"/>
  <c r="R163" i="146"/>
  <c r="U163" i="146" s="1"/>
  <c r="L163" i="146"/>
  <c r="O163" i="146" s="1"/>
  <c r="R165" i="146"/>
  <c r="U165" i="146" s="1"/>
  <c r="L165" i="146"/>
  <c r="O165" i="146" s="1"/>
  <c r="R167" i="146"/>
  <c r="U167" i="146" s="1"/>
  <c r="L167" i="146"/>
  <c r="O167" i="146" s="1"/>
  <c r="L169" i="146"/>
  <c r="O169" i="146" s="1"/>
  <c r="R169" i="146"/>
  <c r="U169" i="146" s="1"/>
  <c r="L171" i="146"/>
  <c r="R171" i="146"/>
  <c r="H78" i="145"/>
  <c r="H35" i="145" s="1"/>
  <c r="L173" i="146"/>
  <c r="O173" i="146" s="1"/>
  <c r="R173" i="146"/>
  <c r="U173" i="146" s="1"/>
  <c r="L175" i="146"/>
  <c r="O175" i="146" s="1"/>
  <c r="R175" i="146"/>
  <c r="U175" i="146" s="1"/>
  <c r="L33" i="143"/>
  <c r="O33" i="143" s="1"/>
  <c r="R33" i="143"/>
  <c r="U33" i="143" s="1"/>
  <c r="R49" i="143"/>
  <c r="L49" i="143"/>
  <c r="R76" i="143"/>
  <c r="U76" i="143" s="1"/>
  <c r="L76" i="143"/>
  <c r="O76" i="143" s="1"/>
  <c r="L80" i="143"/>
  <c r="O80" i="143" s="1"/>
  <c r="R80" i="143"/>
  <c r="U80" i="143" s="1"/>
  <c r="R100" i="143"/>
  <c r="L100" i="143"/>
  <c r="R103" i="143"/>
  <c r="U103" i="143" s="1"/>
  <c r="L103" i="143"/>
  <c r="O103" i="143" s="1"/>
  <c r="S113" i="143"/>
  <c r="V113" i="143" s="1"/>
  <c r="M113" i="143"/>
  <c r="P113" i="143" s="1"/>
  <c r="T116" i="143"/>
  <c r="W116" i="143" s="1"/>
  <c r="N116" i="143"/>
  <c r="Q116" i="143" s="1"/>
  <c r="T118" i="143"/>
  <c r="W118" i="143" s="1"/>
  <c r="N118" i="143"/>
  <c r="Q118" i="143" s="1"/>
  <c r="T120" i="143"/>
  <c r="W120" i="143" s="1"/>
  <c r="N120" i="143"/>
  <c r="Q120" i="143" s="1"/>
  <c r="T124" i="143"/>
  <c r="W124" i="143" s="1"/>
  <c r="N124" i="143"/>
  <c r="Q124" i="143" s="1"/>
  <c r="T137" i="143"/>
  <c r="W137" i="143" s="1"/>
  <c r="N137" i="143"/>
  <c r="Q137" i="143" s="1"/>
  <c r="R18" i="143"/>
  <c r="U18" i="143" s="1"/>
  <c r="L18" i="143"/>
  <c r="O18" i="143" s="1"/>
  <c r="M27" i="143"/>
  <c r="P27" i="143" s="1"/>
  <c r="S27" i="143"/>
  <c r="V27" i="143" s="1"/>
  <c r="M31" i="143"/>
  <c r="P31" i="143" s="1"/>
  <c r="S31" i="143"/>
  <c r="V31" i="143" s="1"/>
  <c r="S35" i="143"/>
  <c r="V35" i="143" s="1"/>
  <c r="M35" i="143"/>
  <c r="P35" i="143" s="1"/>
  <c r="S43" i="143"/>
  <c r="V43" i="143" s="1"/>
  <c r="M43" i="143"/>
  <c r="P43" i="143" s="1"/>
  <c r="S55" i="143"/>
  <c r="V55" i="143" s="1"/>
  <c r="M55" i="143"/>
  <c r="P55" i="143" s="1"/>
  <c r="S66" i="143"/>
  <c r="V66" i="143" s="1"/>
  <c r="M66" i="143"/>
  <c r="P66" i="143" s="1"/>
  <c r="S76" i="143"/>
  <c r="V76" i="143" s="1"/>
  <c r="M76" i="143"/>
  <c r="P76" i="143" s="1"/>
  <c r="M78" i="143"/>
  <c r="P78" i="143" s="1"/>
  <c r="S78" i="143"/>
  <c r="V78" i="143" s="1"/>
  <c r="M80" i="143"/>
  <c r="P80" i="143" s="1"/>
  <c r="S80" i="143"/>
  <c r="V80" i="143" s="1"/>
  <c r="M84" i="143"/>
  <c r="P84" i="143" s="1"/>
  <c r="S84" i="143"/>
  <c r="V84" i="143" s="1"/>
  <c r="S88" i="143"/>
  <c r="V88" i="143" s="1"/>
  <c r="M88" i="143"/>
  <c r="P88" i="143" s="1"/>
  <c r="S98" i="143"/>
  <c r="V98" i="143" s="1"/>
  <c r="M98" i="143"/>
  <c r="P98" i="143" s="1"/>
  <c r="T111" i="143"/>
  <c r="W111" i="143" s="1"/>
  <c r="N111" i="143"/>
  <c r="Q111" i="143" s="1"/>
  <c r="R149" i="143"/>
  <c r="U149" i="143" s="1"/>
  <c r="L149" i="143"/>
  <c r="O149" i="143" s="1"/>
  <c r="R157" i="143"/>
  <c r="U157" i="143" s="1"/>
  <c r="L157" i="143"/>
  <c r="O157" i="143" s="1"/>
  <c r="H91" i="105"/>
  <c r="I96" i="105"/>
  <c r="I101" i="105"/>
  <c r="I102" i="105"/>
  <c r="I104" i="105"/>
  <c r="I105" i="105"/>
  <c r="I106" i="105"/>
  <c r="H115" i="105"/>
  <c r="H117" i="105" s="1"/>
  <c r="H120" i="105"/>
  <c r="M4" i="143"/>
  <c r="S4" i="143"/>
  <c r="I51" i="142"/>
  <c r="M6" i="143"/>
  <c r="P6" i="143" s="1"/>
  <c r="S6" i="143"/>
  <c r="V6" i="143" s="1"/>
  <c r="M8" i="143"/>
  <c r="P8" i="143" s="1"/>
  <c r="S8" i="143"/>
  <c r="V8" i="143" s="1"/>
  <c r="S10" i="143"/>
  <c r="V10" i="143" s="1"/>
  <c r="M10" i="143"/>
  <c r="P10" i="143" s="1"/>
  <c r="S12" i="143"/>
  <c r="M12" i="143"/>
  <c r="M14" i="143"/>
  <c r="P14" i="143" s="1"/>
  <c r="S14" i="143"/>
  <c r="V14" i="143" s="1"/>
  <c r="S16" i="143"/>
  <c r="V16" i="143" s="1"/>
  <c r="M16" i="143"/>
  <c r="P16" i="143" s="1"/>
  <c r="S18" i="143"/>
  <c r="V18" i="143" s="1"/>
  <c r="M18" i="143"/>
  <c r="P18" i="143" s="1"/>
  <c r="T23" i="143"/>
  <c r="W23" i="143" s="1"/>
  <c r="N23" i="143"/>
  <c r="Q23" i="143" s="1"/>
  <c r="N25" i="143"/>
  <c r="Q25" i="143" s="1"/>
  <c r="T25" i="143"/>
  <c r="W25" i="143" s="1"/>
  <c r="N27" i="143"/>
  <c r="Q27" i="143" s="1"/>
  <c r="T27" i="143"/>
  <c r="W27" i="143" s="1"/>
  <c r="T29" i="143"/>
  <c r="W29" i="143" s="1"/>
  <c r="N29" i="143"/>
  <c r="Q29" i="143" s="1"/>
  <c r="N31" i="143"/>
  <c r="Q31" i="143" s="1"/>
  <c r="T31" i="143"/>
  <c r="W31" i="143" s="1"/>
  <c r="N33" i="143"/>
  <c r="Q33" i="143" s="1"/>
  <c r="T33" i="143"/>
  <c r="W33" i="143" s="1"/>
  <c r="T35" i="143"/>
  <c r="W35" i="143" s="1"/>
  <c r="N35" i="143"/>
  <c r="Q35" i="143" s="1"/>
  <c r="N37" i="143"/>
  <c r="Q37" i="143" s="1"/>
  <c r="T37" i="143"/>
  <c r="W37" i="143" s="1"/>
  <c r="N39" i="143"/>
  <c r="Q39" i="143" s="1"/>
  <c r="T39" i="143"/>
  <c r="W39" i="143" s="1"/>
  <c r="T41" i="143"/>
  <c r="W41" i="143" s="1"/>
  <c r="N41" i="143"/>
  <c r="Q41" i="143" s="1"/>
  <c r="T43" i="143"/>
  <c r="W43" i="143" s="1"/>
  <c r="N43" i="143"/>
  <c r="Q43" i="143" s="1"/>
  <c r="N45" i="143"/>
  <c r="Q45" i="143" s="1"/>
  <c r="T45" i="143"/>
  <c r="W45" i="143" s="1"/>
  <c r="T47" i="143"/>
  <c r="W47" i="143" s="1"/>
  <c r="N47" i="143"/>
  <c r="Q47" i="143" s="1"/>
  <c r="T49" i="143"/>
  <c r="N49" i="143"/>
  <c r="N51" i="143"/>
  <c r="Q51" i="143" s="1"/>
  <c r="T51" i="143"/>
  <c r="W51" i="143" s="1"/>
  <c r="T53" i="143"/>
  <c r="W53" i="143" s="1"/>
  <c r="N53" i="143"/>
  <c r="Q53" i="143" s="1"/>
  <c r="N55" i="143"/>
  <c r="Q55" i="143" s="1"/>
  <c r="T55" i="143"/>
  <c r="W55" i="143" s="1"/>
  <c r="N58" i="143"/>
  <c r="Q58" i="143" s="1"/>
  <c r="T58" i="143"/>
  <c r="W58" i="143" s="1"/>
  <c r="T60" i="143"/>
  <c r="N60" i="143"/>
  <c r="J56" i="142"/>
  <c r="N62" i="143"/>
  <c r="Q62" i="143" s="1"/>
  <c r="T62" i="143"/>
  <c r="W62" i="143" s="1"/>
  <c r="T64" i="143"/>
  <c r="W64" i="143" s="1"/>
  <c r="N64" i="143"/>
  <c r="Q64" i="143" s="1"/>
  <c r="T66" i="143"/>
  <c r="W66" i="143" s="1"/>
  <c r="N66" i="143"/>
  <c r="Q66" i="143" s="1"/>
  <c r="N68" i="143"/>
  <c r="T68" i="143"/>
  <c r="J57" i="142"/>
  <c r="T70" i="143"/>
  <c r="W70" i="143" s="1"/>
  <c r="N70" i="143"/>
  <c r="Q70" i="143" s="1"/>
  <c r="N72" i="143"/>
  <c r="Q72" i="143" s="1"/>
  <c r="T72" i="143"/>
  <c r="W72" i="143" s="1"/>
  <c r="N74" i="143"/>
  <c r="Q74" i="143" s="1"/>
  <c r="T74" i="143"/>
  <c r="W74" i="143" s="1"/>
  <c r="T76" i="143"/>
  <c r="W76" i="143" s="1"/>
  <c r="N76" i="143"/>
  <c r="Q76" i="143" s="1"/>
  <c r="N78" i="143"/>
  <c r="Q78" i="143" s="1"/>
  <c r="T78" i="143"/>
  <c r="W78" i="143" s="1"/>
  <c r="T80" i="143"/>
  <c r="W80" i="143" s="1"/>
  <c r="N80" i="143"/>
  <c r="Q80" i="143" s="1"/>
  <c r="T82" i="143"/>
  <c r="W82" i="143" s="1"/>
  <c r="N82" i="143"/>
  <c r="Q82" i="143" s="1"/>
  <c r="N84" i="143"/>
  <c r="Q84" i="143" s="1"/>
  <c r="T84" i="143"/>
  <c r="W84" i="143" s="1"/>
  <c r="T86" i="143"/>
  <c r="W86" i="143" s="1"/>
  <c r="N86" i="143"/>
  <c r="Q86" i="143" s="1"/>
  <c r="N88" i="143"/>
  <c r="Q88" i="143" s="1"/>
  <c r="T88" i="143"/>
  <c r="W88" i="143" s="1"/>
  <c r="N90" i="143"/>
  <c r="T90" i="143"/>
  <c r="J64" i="142"/>
  <c r="T92" i="143"/>
  <c r="W92" i="143" s="1"/>
  <c r="N92" i="143"/>
  <c r="Q92" i="143" s="1"/>
  <c r="T94" i="143"/>
  <c r="W94" i="143" s="1"/>
  <c r="N94" i="143"/>
  <c r="Q94" i="143" s="1"/>
  <c r="T96" i="143"/>
  <c r="W96" i="143" s="1"/>
  <c r="N96" i="143"/>
  <c r="Q96" i="143" s="1"/>
  <c r="T98" i="143"/>
  <c r="W98" i="143" s="1"/>
  <c r="N98" i="143"/>
  <c r="Q98" i="143" s="1"/>
  <c r="T100" i="143"/>
  <c r="N100" i="143"/>
  <c r="T103" i="143"/>
  <c r="W103" i="143" s="1"/>
  <c r="N103" i="143"/>
  <c r="Q103" i="143" s="1"/>
  <c r="T106" i="143"/>
  <c r="W106" i="143" s="1"/>
  <c r="N106" i="143"/>
  <c r="Q106" i="143" s="1"/>
  <c r="R117" i="143"/>
  <c r="U117" i="143" s="1"/>
  <c r="L117" i="143"/>
  <c r="O117" i="143" s="1"/>
  <c r="R119" i="143"/>
  <c r="U119" i="143" s="1"/>
  <c r="L119" i="143"/>
  <c r="O119" i="143" s="1"/>
  <c r="R121" i="143"/>
  <c r="U121" i="143" s="1"/>
  <c r="L121" i="143"/>
  <c r="O121" i="143" s="1"/>
  <c r="R123" i="143"/>
  <c r="U123" i="143" s="1"/>
  <c r="L123" i="143"/>
  <c r="O123" i="143" s="1"/>
  <c r="R125" i="143"/>
  <c r="U125" i="143" s="1"/>
  <c r="L125" i="143"/>
  <c r="O125" i="143" s="1"/>
  <c r="R127" i="143"/>
  <c r="L127" i="143"/>
  <c r="H69" i="142"/>
  <c r="R129" i="143"/>
  <c r="U129" i="143" s="1"/>
  <c r="L129" i="143"/>
  <c r="O129" i="143" s="1"/>
  <c r="R131" i="143"/>
  <c r="U131" i="143" s="1"/>
  <c r="L131" i="143"/>
  <c r="O131" i="143" s="1"/>
  <c r="R133" i="143"/>
  <c r="L133" i="143"/>
  <c r="R136" i="143"/>
  <c r="U136" i="143" s="1"/>
  <c r="L136" i="143"/>
  <c r="O136" i="143" s="1"/>
  <c r="R138" i="143"/>
  <c r="U138" i="143" s="1"/>
  <c r="L138" i="143"/>
  <c r="O138" i="143" s="1"/>
  <c r="S141" i="143"/>
  <c r="V141" i="143" s="1"/>
  <c r="M141" i="143"/>
  <c r="P141" i="143" s="1"/>
  <c r="S143" i="143"/>
  <c r="V143" i="143" s="1"/>
  <c r="M143" i="143"/>
  <c r="P143" i="143" s="1"/>
  <c r="S145" i="143"/>
  <c r="M145" i="143"/>
  <c r="I73" i="142"/>
  <c r="S147" i="143"/>
  <c r="V147" i="143" s="1"/>
  <c r="M147" i="143"/>
  <c r="P147" i="143" s="1"/>
  <c r="S149" i="143"/>
  <c r="V149" i="143" s="1"/>
  <c r="M149" i="143"/>
  <c r="P149" i="143" s="1"/>
  <c r="S151" i="143"/>
  <c r="V151" i="143" s="1"/>
  <c r="M151" i="143"/>
  <c r="P151" i="143" s="1"/>
  <c r="S153" i="143"/>
  <c r="V153" i="143" s="1"/>
  <c r="M153" i="143"/>
  <c r="P153" i="143" s="1"/>
  <c r="S155" i="143"/>
  <c r="V155" i="143" s="1"/>
  <c r="M155" i="143"/>
  <c r="P155" i="143" s="1"/>
  <c r="S157" i="143"/>
  <c r="V157" i="143" s="1"/>
  <c r="M157" i="143"/>
  <c r="P157" i="143" s="1"/>
  <c r="S159" i="143"/>
  <c r="M159" i="143"/>
  <c r="I75" i="142"/>
  <c r="S161" i="143"/>
  <c r="M161" i="143"/>
  <c r="I76" i="142"/>
  <c r="S163" i="143"/>
  <c r="V163" i="143" s="1"/>
  <c r="M163" i="143"/>
  <c r="P163" i="143" s="1"/>
  <c r="S165" i="143"/>
  <c r="V165" i="143" s="1"/>
  <c r="M165" i="143"/>
  <c r="P165" i="143" s="1"/>
  <c r="S167" i="143"/>
  <c r="V167" i="143" s="1"/>
  <c r="M167" i="143"/>
  <c r="P167" i="143" s="1"/>
  <c r="S169" i="143"/>
  <c r="V169" i="143" s="1"/>
  <c r="M169" i="143"/>
  <c r="P169" i="143" s="1"/>
  <c r="S171" i="143"/>
  <c r="M171" i="143"/>
  <c r="I78" i="142"/>
  <c r="S173" i="143"/>
  <c r="V173" i="143" s="1"/>
  <c r="M173" i="143"/>
  <c r="P173" i="143" s="1"/>
  <c r="S175" i="143"/>
  <c r="V175" i="143" s="1"/>
  <c r="M175" i="143"/>
  <c r="P175" i="143" s="1"/>
  <c r="J91" i="142"/>
  <c r="J115" i="142"/>
  <c r="J117" i="142" s="1"/>
  <c r="J120" i="142"/>
  <c r="R22" i="156"/>
  <c r="U22" i="156" s="1"/>
  <c r="H53" i="155"/>
  <c r="L22" i="156"/>
  <c r="R24" i="156"/>
  <c r="U24" i="156" s="1"/>
  <c r="L24" i="156"/>
  <c r="O24" i="156" s="1"/>
  <c r="R26" i="156"/>
  <c r="U26" i="156" s="1"/>
  <c r="L26" i="156"/>
  <c r="O26" i="156" s="1"/>
  <c r="R28" i="156"/>
  <c r="U28" i="156" s="1"/>
  <c r="L28" i="156"/>
  <c r="O28" i="156" s="1"/>
  <c r="R30" i="156"/>
  <c r="U30" i="156" s="1"/>
  <c r="L30" i="156"/>
  <c r="O30" i="156" s="1"/>
  <c r="R32" i="156"/>
  <c r="U32" i="156" s="1"/>
  <c r="L32" i="156"/>
  <c r="O32" i="156" s="1"/>
  <c r="R34" i="156"/>
  <c r="U34" i="156" s="1"/>
  <c r="L34" i="156"/>
  <c r="O34" i="156" s="1"/>
  <c r="R36" i="156"/>
  <c r="U36" i="156" s="1"/>
  <c r="L36" i="156"/>
  <c r="O36" i="156" s="1"/>
  <c r="R38" i="156"/>
  <c r="U38" i="156" s="1"/>
  <c r="L38" i="156"/>
  <c r="O38" i="156" s="1"/>
  <c r="R40" i="156"/>
  <c r="U40" i="156" s="1"/>
  <c r="L40" i="156"/>
  <c r="O40" i="156" s="1"/>
  <c r="R42" i="156"/>
  <c r="U42" i="156" s="1"/>
  <c r="L42" i="156"/>
  <c r="O42" i="156" s="1"/>
  <c r="R44" i="156"/>
  <c r="U44" i="156" s="1"/>
  <c r="L44" i="156"/>
  <c r="O44" i="156" s="1"/>
  <c r="R46" i="156"/>
  <c r="U46" i="156" s="1"/>
  <c r="L46" i="156"/>
  <c r="O46" i="156" s="1"/>
  <c r="R48" i="156"/>
  <c r="U48" i="156" s="1"/>
  <c r="L48" i="156"/>
  <c r="O48" i="156" s="1"/>
  <c r="R50" i="156"/>
  <c r="U50" i="156" s="1"/>
  <c r="L50" i="156"/>
  <c r="O50" i="156" s="1"/>
  <c r="R52" i="156"/>
  <c r="L52" i="156"/>
  <c r="R54" i="156"/>
  <c r="U54" i="156" s="1"/>
  <c r="L54" i="156"/>
  <c r="O54" i="156" s="1"/>
  <c r="R56" i="156"/>
  <c r="U56" i="156" s="1"/>
  <c r="L56" i="156"/>
  <c r="O56" i="156" s="1"/>
  <c r="R59" i="156"/>
  <c r="U59" i="156" s="1"/>
  <c r="L59" i="156"/>
  <c r="O59" i="156" s="1"/>
  <c r="R61" i="156"/>
  <c r="U61" i="156" s="1"/>
  <c r="L61" i="156"/>
  <c r="O61" i="156" s="1"/>
  <c r="R63" i="156"/>
  <c r="U63" i="156" s="1"/>
  <c r="L63" i="156"/>
  <c r="O63" i="156" s="1"/>
  <c r="R65" i="156"/>
  <c r="U65" i="156" s="1"/>
  <c r="L65" i="156"/>
  <c r="O65" i="156" s="1"/>
  <c r="R67" i="156"/>
  <c r="U67" i="156" s="1"/>
  <c r="L67" i="156"/>
  <c r="O67" i="156" s="1"/>
  <c r="R69" i="156"/>
  <c r="L69" i="156"/>
  <c r="O69" i="156" s="1"/>
  <c r="R71" i="156"/>
  <c r="U71" i="156" s="1"/>
  <c r="L71" i="156"/>
  <c r="O71" i="156" s="1"/>
  <c r="R73" i="156"/>
  <c r="H58" i="155"/>
  <c r="H144" i="155" s="1"/>
  <c r="L73" i="156"/>
  <c r="R75" i="156"/>
  <c r="U75" i="156" s="1"/>
  <c r="L75" i="156"/>
  <c r="O75" i="156" s="1"/>
  <c r="R77" i="156"/>
  <c r="H59" i="155"/>
  <c r="L77" i="156"/>
  <c r="R79" i="156"/>
  <c r="U79" i="156" s="1"/>
  <c r="L79" i="156"/>
  <c r="O79" i="156" s="1"/>
  <c r="R81" i="156"/>
  <c r="H61" i="155"/>
  <c r="L81" i="156"/>
  <c r="R83" i="156"/>
  <c r="H62" i="155"/>
  <c r="L83" i="156"/>
  <c r="R85" i="156"/>
  <c r="U85" i="156" s="1"/>
  <c r="L85" i="156"/>
  <c r="O85" i="156" s="1"/>
  <c r="R87" i="156"/>
  <c r="H63" i="155"/>
  <c r="H149" i="155" s="1"/>
  <c r="L87" i="156"/>
  <c r="R89" i="156"/>
  <c r="U89" i="156" s="1"/>
  <c r="L89" i="156"/>
  <c r="O89" i="156" s="1"/>
  <c r="R91" i="156"/>
  <c r="U91" i="156" s="1"/>
  <c r="L91" i="156"/>
  <c r="O91" i="156" s="1"/>
  <c r="R93" i="156"/>
  <c r="U93" i="156" s="1"/>
  <c r="L93" i="156"/>
  <c r="O93" i="156" s="1"/>
  <c r="R95" i="156"/>
  <c r="U95" i="156" s="1"/>
  <c r="L95" i="156"/>
  <c r="O95" i="156" s="1"/>
  <c r="R97" i="156"/>
  <c r="U97" i="156" s="1"/>
  <c r="L97" i="156"/>
  <c r="O97" i="156" s="1"/>
  <c r="R99" i="156"/>
  <c r="U99" i="156" s="1"/>
  <c r="L99" i="156"/>
  <c r="O99" i="156" s="1"/>
  <c r="R102" i="156"/>
  <c r="U102" i="156" s="1"/>
  <c r="L102" i="156"/>
  <c r="O102" i="156" s="1"/>
  <c r="R105" i="156"/>
  <c r="U105" i="156" s="1"/>
  <c r="L105" i="156"/>
  <c r="O105" i="156" s="1"/>
  <c r="R107" i="156"/>
  <c r="L107" i="156"/>
  <c r="S110" i="156"/>
  <c r="V110" i="156" s="1"/>
  <c r="M110" i="156"/>
  <c r="P110" i="156" s="1"/>
  <c r="S112" i="156"/>
  <c r="V112" i="156" s="1"/>
  <c r="M112" i="156"/>
  <c r="P112" i="156" s="1"/>
  <c r="S114" i="156"/>
  <c r="M114" i="156"/>
  <c r="T117" i="156"/>
  <c r="W117" i="156" s="1"/>
  <c r="N117" i="156"/>
  <c r="Q117" i="156" s="1"/>
  <c r="T119" i="156"/>
  <c r="W119" i="156" s="1"/>
  <c r="N119" i="156"/>
  <c r="Q119" i="156" s="1"/>
  <c r="T121" i="156"/>
  <c r="W121" i="156" s="1"/>
  <c r="N121" i="156"/>
  <c r="Q121" i="156" s="1"/>
  <c r="T123" i="156"/>
  <c r="W123" i="156" s="1"/>
  <c r="N123" i="156"/>
  <c r="Q123" i="156" s="1"/>
  <c r="T125" i="156"/>
  <c r="W125" i="156" s="1"/>
  <c r="N125" i="156"/>
  <c r="Q125" i="156" s="1"/>
  <c r="T127" i="156"/>
  <c r="J69" i="155"/>
  <c r="N127" i="156"/>
  <c r="T129" i="156"/>
  <c r="W129" i="156" s="1"/>
  <c r="N129" i="156"/>
  <c r="Q129" i="156" s="1"/>
  <c r="T131" i="156"/>
  <c r="W131" i="156" s="1"/>
  <c r="N131" i="156"/>
  <c r="Q131" i="156" s="1"/>
  <c r="T133" i="156"/>
  <c r="N133" i="156"/>
  <c r="T136" i="156"/>
  <c r="W136" i="156" s="1"/>
  <c r="N136" i="156"/>
  <c r="Q136" i="156" s="1"/>
  <c r="T138" i="156"/>
  <c r="W138" i="156" s="1"/>
  <c r="N138" i="156"/>
  <c r="Q138" i="156" s="1"/>
  <c r="L4" i="159"/>
  <c r="R4" i="159"/>
  <c r="H51" i="158"/>
  <c r="R6" i="159"/>
  <c r="U6" i="159" s="1"/>
  <c r="L6" i="159"/>
  <c r="O6" i="159" s="1"/>
  <c r="R8" i="159"/>
  <c r="U8" i="159" s="1"/>
  <c r="L8" i="159"/>
  <c r="O8" i="159" s="1"/>
  <c r="L10" i="159"/>
  <c r="O10" i="159" s="1"/>
  <c r="R10" i="159"/>
  <c r="U10" i="159" s="1"/>
  <c r="L12" i="159"/>
  <c r="R12" i="159"/>
  <c r="L14" i="159"/>
  <c r="O14" i="159" s="1"/>
  <c r="R14" i="159"/>
  <c r="U14" i="159" s="1"/>
  <c r="L16" i="159"/>
  <c r="O16" i="159" s="1"/>
  <c r="R16" i="159"/>
  <c r="U16" i="159" s="1"/>
  <c r="L18" i="159"/>
  <c r="O18" i="159" s="1"/>
  <c r="R18" i="159"/>
  <c r="U18" i="159" s="1"/>
  <c r="S23" i="159"/>
  <c r="V23" i="159" s="1"/>
  <c r="M23" i="159"/>
  <c r="P23" i="159" s="1"/>
  <c r="S25" i="159"/>
  <c r="V25" i="159" s="1"/>
  <c r="M25" i="159"/>
  <c r="P25" i="159" s="1"/>
  <c r="S27" i="159"/>
  <c r="V27" i="159" s="1"/>
  <c r="M27" i="159"/>
  <c r="P27" i="159" s="1"/>
  <c r="S29" i="159"/>
  <c r="V29" i="159" s="1"/>
  <c r="M29" i="159"/>
  <c r="P29" i="159" s="1"/>
  <c r="P52" i="158" s="1"/>
  <c r="P9" i="158" s="1"/>
  <c r="S31" i="159"/>
  <c r="V31" i="159" s="1"/>
  <c r="M31" i="159"/>
  <c r="P31" i="159" s="1"/>
  <c r="M33" i="159"/>
  <c r="P33" i="159" s="1"/>
  <c r="S33" i="159"/>
  <c r="V33" i="159" s="1"/>
  <c r="M35" i="159"/>
  <c r="P35" i="159" s="1"/>
  <c r="S35" i="159"/>
  <c r="V35" i="159" s="1"/>
  <c r="M37" i="159"/>
  <c r="P37" i="159" s="1"/>
  <c r="S37" i="159"/>
  <c r="V37" i="159" s="1"/>
  <c r="S39" i="159"/>
  <c r="V39" i="159" s="1"/>
  <c r="M39" i="159"/>
  <c r="P39" i="159" s="1"/>
  <c r="S41" i="159"/>
  <c r="V41" i="159" s="1"/>
  <c r="M41" i="159"/>
  <c r="P41" i="159" s="1"/>
  <c r="S43" i="159"/>
  <c r="V43" i="159" s="1"/>
  <c r="M43" i="159"/>
  <c r="P43" i="159" s="1"/>
  <c r="S45" i="159"/>
  <c r="V45" i="159" s="1"/>
  <c r="M45" i="159"/>
  <c r="P45" i="159" s="1"/>
  <c r="S47" i="159"/>
  <c r="V47" i="159" s="1"/>
  <c r="M47" i="159"/>
  <c r="P47" i="159" s="1"/>
  <c r="S49" i="159"/>
  <c r="M49" i="159"/>
  <c r="S51" i="159"/>
  <c r="V51" i="159" s="1"/>
  <c r="M51" i="159"/>
  <c r="P51" i="159" s="1"/>
  <c r="S53" i="159"/>
  <c r="V53" i="159" s="1"/>
  <c r="M53" i="159"/>
  <c r="P53" i="159" s="1"/>
  <c r="M55" i="159"/>
  <c r="P55" i="159" s="1"/>
  <c r="S55" i="159"/>
  <c r="V55" i="159" s="1"/>
  <c r="M58" i="159"/>
  <c r="P58" i="159" s="1"/>
  <c r="S58" i="159"/>
  <c r="V58" i="159" s="1"/>
  <c r="S60" i="159"/>
  <c r="M60" i="159"/>
  <c r="I56" i="158"/>
  <c r="S62" i="159"/>
  <c r="V62" i="159" s="1"/>
  <c r="M62" i="159"/>
  <c r="P62" i="159" s="1"/>
  <c r="S64" i="159"/>
  <c r="V64" i="159" s="1"/>
  <c r="M64" i="159"/>
  <c r="P64" i="159" s="1"/>
  <c r="S66" i="159"/>
  <c r="V66" i="159" s="1"/>
  <c r="M66" i="159"/>
  <c r="P66" i="159" s="1"/>
  <c r="S68" i="159"/>
  <c r="M68" i="159"/>
  <c r="I57" i="158"/>
  <c r="S70" i="159"/>
  <c r="V70" i="159" s="1"/>
  <c r="M70" i="159"/>
  <c r="P70" i="159" s="1"/>
  <c r="S72" i="159"/>
  <c r="V72" i="159" s="1"/>
  <c r="M72" i="159"/>
  <c r="P72" i="159" s="1"/>
  <c r="S74" i="159"/>
  <c r="V74" i="159" s="1"/>
  <c r="M74" i="159"/>
  <c r="P74" i="159" s="1"/>
  <c r="M76" i="159"/>
  <c r="P76" i="159" s="1"/>
  <c r="S76" i="159"/>
  <c r="V76" i="159" s="1"/>
  <c r="M78" i="159"/>
  <c r="P78" i="159" s="1"/>
  <c r="S78" i="159"/>
  <c r="V78" i="159" s="1"/>
  <c r="M80" i="159"/>
  <c r="P80" i="159" s="1"/>
  <c r="S80" i="159"/>
  <c r="V80" i="159" s="1"/>
  <c r="M82" i="159"/>
  <c r="P82" i="159" s="1"/>
  <c r="S82" i="159"/>
  <c r="V82" i="159" s="1"/>
  <c r="M84" i="159"/>
  <c r="P84" i="159" s="1"/>
  <c r="S84" i="159"/>
  <c r="V84" i="159" s="1"/>
  <c r="M86" i="159"/>
  <c r="P86" i="159" s="1"/>
  <c r="S86" i="159"/>
  <c r="V86" i="159" s="1"/>
  <c r="M88" i="159"/>
  <c r="P88" i="159" s="1"/>
  <c r="S88" i="159"/>
  <c r="V88" i="159" s="1"/>
  <c r="M90" i="159"/>
  <c r="S90" i="159"/>
  <c r="I64" i="158"/>
  <c r="S92" i="159"/>
  <c r="V92" i="159" s="1"/>
  <c r="M92" i="159"/>
  <c r="P92" i="159" s="1"/>
  <c r="S94" i="159"/>
  <c r="V94" i="159" s="1"/>
  <c r="M94" i="159"/>
  <c r="P94" i="159" s="1"/>
  <c r="S96" i="159"/>
  <c r="V96" i="159" s="1"/>
  <c r="M96" i="159"/>
  <c r="P96" i="159" s="1"/>
  <c r="S98" i="159"/>
  <c r="V98" i="159" s="1"/>
  <c r="M98" i="159"/>
  <c r="P98" i="159" s="1"/>
  <c r="M100" i="159"/>
  <c r="S100" i="159"/>
  <c r="S103" i="159"/>
  <c r="V103" i="159" s="1"/>
  <c r="M103" i="159"/>
  <c r="P103" i="159" s="1"/>
  <c r="M106" i="159"/>
  <c r="P106" i="159" s="1"/>
  <c r="S106" i="159"/>
  <c r="V106" i="159" s="1"/>
  <c r="T109" i="159"/>
  <c r="W109" i="159" s="1"/>
  <c r="N109" i="159"/>
  <c r="Q109" i="159" s="1"/>
  <c r="T111" i="159"/>
  <c r="W111" i="159" s="1"/>
  <c r="N111" i="159"/>
  <c r="Q111" i="159" s="1"/>
  <c r="T113" i="159"/>
  <c r="W113" i="159" s="1"/>
  <c r="N113" i="159"/>
  <c r="Q113" i="159" s="1"/>
  <c r="R141" i="159"/>
  <c r="U141" i="159" s="1"/>
  <c r="L141" i="159"/>
  <c r="O141" i="159" s="1"/>
  <c r="R143" i="159"/>
  <c r="U143" i="159" s="1"/>
  <c r="L143" i="159"/>
  <c r="O143" i="159" s="1"/>
  <c r="L145" i="159"/>
  <c r="R145" i="159"/>
  <c r="H73" i="158"/>
  <c r="L147" i="159"/>
  <c r="O147" i="159" s="1"/>
  <c r="R147" i="159"/>
  <c r="U147" i="159" s="1"/>
  <c r="R149" i="159"/>
  <c r="U149" i="159" s="1"/>
  <c r="L149" i="159"/>
  <c r="O149" i="159" s="1"/>
  <c r="R151" i="159"/>
  <c r="U151" i="159" s="1"/>
  <c r="L151" i="159"/>
  <c r="O151" i="159" s="1"/>
  <c r="L153" i="159"/>
  <c r="O153" i="159" s="1"/>
  <c r="R153" i="159"/>
  <c r="U153" i="159" s="1"/>
  <c r="L155" i="159"/>
  <c r="O155" i="159" s="1"/>
  <c r="R155" i="159"/>
  <c r="U155" i="159" s="1"/>
  <c r="R157" i="159"/>
  <c r="U157" i="159" s="1"/>
  <c r="L157" i="159"/>
  <c r="O157" i="159" s="1"/>
  <c r="R159" i="159"/>
  <c r="L159" i="159"/>
  <c r="H75" i="158"/>
  <c r="R161" i="159"/>
  <c r="L161" i="159"/>
  <c r="H76" i="158"/>
  <c r="R163" i="159"/>
  <c r="U163" i="159" s="1"/>
  <c r="L163" i="159"/>
  <c r="O163" i="159" s="1"/>
  <c r="L165" i="159"/>
  <c r="O165" i="159" s="1"/>
  <c r="R165" i="159"/>
  <c r="U165" i="159" s="1"/>
  <c r="L167" i="159"/>
  <c r="O167" i="159" s="1"/>
  <c r="R167" i="159"/>
  <c r="U167" i="159" s="1"/>
  <c r="L169" i="159"/>
  <c r="O169" i="159" s="1"/>
  <c r="R169" i="159"/>
  <c r="U169" i="159" s="1"/>
  <c r="L171" i="159"/>
  <c r="R171" i="159"/>
  <c r="H78" i="158"/>
  <c r="L173" i="159"/>
  <c r="O173" i="159" s="1"/>
  <c r="R173" i="159"/>
  <c r="U173" i="159" s="1"/>
  <c r="R175" i="159"/>
  <c r="U175" i="159" s="1"/>
  <c r="L175" i="159"/>
  <c r="O175" i="159" s="1"/>
  <c r="S5" i="161"/>
  <c r="M5" i="161"/>
  <c r="I48" i="177"/>
  <c r="S7" i="161"/>
  <c r="V7" i="161" s="1"/>
  <c r="M7" i="161"/>
  <c r="P7" i="161" s="1"/>
  <c r="M9" i="161"/>
  <c r="P9" i="161" s="1"/>
  <c r="S9" i="161"/>
  <c r="V9" i="161" s="1"/>
  <c r="M11" i="161"/>
  <c r="P11" i="161" s="1"/>
  <c r="S11" i="161"/>
  <c r="V11" i="161" s="1"/>
  <c r="M13" i="161"/>
  <c r="P13" i="161" s="1"/>
  <c r="S13" i="161"/>
  <c r="V13" i="161" s="1"/>
  <c r="M15" i="161"/>
  <c r="P15" i="161" s="1"/>
  <c r="S15" i="161"/>
  <c r="V15" i="161" s="1"/>
  <c r="M17" i="161"/>
  <c r="P17" i="161" s="1"/>
  <c r="S17" i="161"/>
  <c r="V17" i="161" s="1"/>
  <c r="M20" i="161"/>
  <c r="P20" i="161" s="1"/>
  <c r="S20" i="161"/>
  <c r="V20" i="161" s="1"/>
  <c r="N22" i="161"/>
  <c r="T22" i="161"/>
  <c r="J53" i="177"/>
  <c r="N24" i="161"/>
  <c r="Q24" i="161" s="1"/>
  <c r="T24" i="161"/>
  <c r="W24" i="161" s="1"/>
  <c r="N26" i="161"/>
  <c r="Q26" i="161" s="1"/>
  <c r="T26" i="161"/>
  <c r="W26" i="161" s="1"/>
  <c r="N28" i="161"/>
  <c r="Q28" i="161" s="1"/>
  <c r="T28" i="161"/>
  <c r="W28" i="161" s="1"/>
  <c r="N30" i="161"/>
  <c r="Q30" i="161" s="1"/>
  <c r="T30" i="161"/>
  <c r="W30" i="161" s="1"/>
  <c r="N32" i="161"/>
  <c r="Q32" i="161" s="1"/>
  <c r="T32" i="161"/>
  <c r="W32" i="161" s="1"/>
  <c r="T34" i="161"/>
  <c r="W34" i="161" s="1"/>
  <c r="N34" i="161"/>
  <c r="Q34" i="161" s="1"/>
  <c r="T36" i="161"/>
  <c r="W36" i="161" s="1"/>
  <c r="N36" i="161"/>
  <c r="Q36" i="161" s="1"/>
  <c r="N38" i="161"/>
  <c r="Q38" i="161" s="1"/>
  <c r="T38" i="161"/>
  <c r="W38" i="161" s="1"/>
  <c r="N40" i="161"/>
  <c r="Q40" i="161" s="1"/>
  <c r="T40" i="161"/>
  <c r="W40" i="161" s="1"/>
  <c r="T42" i="161"/>
  <c r="W42" i="161" s="1"/>
  <c r="N42" i="161"/>
  <c r="Q42" i="161" s="1"/>
  <c r="T44" i="161"/>
  <c r="W44" i="161" s="1"/>
  <c r="N44" i="161"/>
  <c r="Q44" i="161" s="1"/>
  <c r="N46" i="161"/>
  <c r="Q46" i="161" s="1"/>
  <c r="T46" i="161"/>
  <c r="W46" i="161" s="1"/>
  <c r="N48" i="161"/>
  <c r="Q48" i="161" s="1"/>
  <c r="T48" i="161"/>
  <c r="W48" i="161" s="1"/>
  <c r="T50" i="161"/>
  <c r="W50" i="161" s="1"/>
  <c r="N50" i="161"/>
  <c r="Q50" i="161" s="1"/>
  <c r="T52" i="161"/>
  <c r="N52" i="161"/>
  <c r="N54" i="161"/>
  <c r="Q54" i="161" s="1"/>
  <c r="T54" i="161"/>
  <c r="W54" i="161" s="1"/>
  <c r="N56" i="161"/>
  <c r="Q56" i="161" s="1"/>
  <c r="T56" i="161"/>
  <c r="W56" i="161" s="1"/>
  <c r="T59" i="161"/>
  <c r="W59" i="161" s="1"/>
  <c r="N59" i="161"/>
  <c r="Q59" i="161" s="1"/>
  <c r="N61" i="161"/>
  <c r="Q61" i="161" s="1"/>
  <c r="T61" i="161"/>
  <c r="W61" i="161" s="1"/>
  <c r="N63" i="161"/>
  <c r="Q63" i="161" s="1"/>
  <c r="T63" i="161"/>
  <c r="W63" i="161" s="1"/>
  <c r="T65" i="161"/>
  <c r="W65" i="161" s="1"/>
  <c r="N65" i="161"/>
  <c r="Q65" i="161" s="1"/>
  <c r="T67" i="161"/>
  <c r="W67" i="161" s="1"/>
  <c r="N67" i="161"/>
  <c r="Q67" i="161" s="1"/>
  <c r="N69" i="161"/>
  <c r="Q69" i="161" s="1"/>
  <c r="T69" i="161"/>
  <c r="W69" i="161" s="1"/>
  <c r="N71" i="161"/>
  <c r="Q71" i="161" s="1"/>
  <c r="T71" i="161"/>
  <c r="W71" i="161" s="1"/>
  <c r="T73" i="161"/>
  <c r="N73" i="161"/>
  <c r="J58" i="177"/>
  <c r="T75" i="161"/>
  <c r="W75" i="161" s="1"/>
  <c r="N75" i="161"/>
  <c r="Q75" i="161" s="1"/>
  <c r="N77" i="161"/>
  <c r="T77" i="161"/>
  <c r="J59" i="177"/>
  <c r="T79" i="161"/>
  <c r="W79" i="161" s="1"/>
  <c r="N79" i="161"/>
  <c r="Q79" i="161" s="1"/>
  <c r="T81" i="161"/>
  <c r="N81" i="161"/>
  <c r="J61" i="177"/>
  <c r="T83" i="161"/>
  <c r="N83" i="161"/>
  <c r="J62" i="177"/>
  <c r="N85" i="161"/>
  <c r="Q85" i="161" s="1"/>
  <c r="T85" i="161"/>
  <c r="W85" i="161" s="1"/>
  <c r="N87" i="161"/>
  <c r="T87" i="161"/>
  <c r="J63" i="177"/>
  <c r="N89" i="161"/>
  <c r="Q89" i="161" s="1"/>
  <c r="T89" i="161"/>
  <c r="W89" i="161" s="1"/>
  <c r="N91" i="161"/>
  <c r="Q91" i="161" s="1"/>
  <c r="T91" i="161"/>
  <c r="W91" i="161" s="1"/>
  <c r="N93" i="161"/>
  <c r="Q93" i="161" s="1"/>
  <c r="T93" i="161"/>
  <c r="W93" i="161" s="1"/>
  <c r="T95" i="161"/>
  <c r="W95" i="161" s="1"/>
  <c r="N95" i="161"/>
  <c r="Q95" i="161" s="1"/>
  <c r="T97" i="161"/>
  <c r="W97" i="161" s="1"/>
  <c r="N97" i="161"/>
  <c r="Q97" i="161" s="1"/>
  <c r="N99" i="161"/>
  <c r="Q99" i="161" s="1"/>
  <c r="T99" i="161"/>
  <c r="W99" i="161" s="1"/>
  <c r="N102" i="161"/>
  <c r="Q102" i="161" s="1"/>
  <c r="T102" i="161"/>
  <c r="W102" i="161" s="1"/>
  <c r="N105" i="161"/>
  <c r="Q105" i="161" s="1"/>
  <c r="T105" i="161"/>
  <c r="W105" i="161" s="1"/>
  <c r="N107" i="161"/>
  <c r="T107" i="161"/>
  <c r="R116" i="161"/>
  <c r="U116" i="161" s="1"/>
  <c r="L116" i="161"/>
  <c r="O116" i="161" s="1"/>
  <c r="R118" i="161"/>
  <c r="U118" i="161" s="1"/>
  <c r="L118" i="161"/>
  <c r="O118" i="161" s="1"/>
  <c r="R120" i="161"/>
  <c r="U120" i="161" s="1"/>
  <c r="L120" i="161"/>
  <c r="O120" i="161" s="1"/>
  <c r="R122" i="161"/>
  <c r="U122" i="161" s="1"/>
  <c r="L122" i="161"/>
  <c r="O122" i="161" s="1"/>
  <c r="L124" i="161"/>
  <c r="O124" i="161" s="1"/>
  <c r="R124" i="161"/>
  <c r="U124" i="161" s="1"/>
  <c r="L126" i="161"/>
  <c r="O126" i="161" s="1"/>
  <c r="R126" i="161"/>
  <c r="U126" i="161" s="1"/>
  <c r="L128" i="161"/>
  <c r="O128" i="161" s="1"/>
  <c r="R128" i="161"/>
  <c r="U128" i="161" s="1"/>
  <c r="L130" i="161"/>
  <c r="O130" i="161" s="1"/>
  <c r="R130" i="161"/>
  <c r="U130" i="161" s="1"/>
  <c r="R132" i="161"/>
  <c r="U132" i="161" s="1"/>
  <c r="L132" i="161"/>
  <c r="O132" i="161" s="1"/>
  <c r="R134" i="161"/>
  <c r="U134" i="161" s="1"/>
  <c r="L134" i="161"/>
  <c r="O134" i="161" s="1"/>
  <c r="L137" i="161"/>
  <c r="O137" i="161" s="1"/>
  <c r="R137" i="161"/>
  <c r="U137" i="161" s="1"/>
  <c r="M140" i="161"/>
  <c r="S140" i="161"/>
  <c r="I72" i="177"/>
  <c r="M142" i="161"/>
  <c r="P142" i="161" s="1"/>
  <c r="S142" i="161"/>
  <c r="V142" i="161" s="1"/>
  <c r="M144" i="161"/>
  <c r="P144" i="161" s="1"/>
  <c r="S144" i="161"/>
  <c r="V144" i="161" s="1"/>
  <c r="S146" i="161"/>
  <c r="V146" i="161" s="1"/>
  <c r="M146" i="161"/>
  <c r="P146" i="161" s="1"/>
  <c r="S148" i="161"/>
  <c r="V148" i="161" s="1"/>
  <c r="M148" i="161"/>
  <c r="P148" i="161" s="1"/>
  <c r="S150" i="161"/>
  <c r="V150" i="161" s="1"/>
  <c r="M150" i="161"/>
  <c r="P150" i="161" s="1"/>
  <c r="S152" i="161"/>
  <c r="V152" i="161" s="1"/>
  <c r="M152" i="161"/>
  <c r="P152" i="161" s="1"/>
  <c r="M154" i="161"/>
  <c r="P154" i="161" s="1"/>
  <c r="S154" i="161"/>
  <c r="V154" i="161" s="1"/>
  <c r="M156" i="161"/>
  <c r="P156" i="161" s="1"/>
  <c r="S156" i="161"/>
  <c r="V156" i="161" s="1"/>
  <c r="M158" i="161"/>
  <c r="P158" i="161" s="1"/>
  <c r="S158" i="161"/>
  <c r="V158" i="161" s="1"/>
  <c r="M160" i="161"/>
  <c r="P160" i="161" s="1"/>
  <c r="S160" i="161"/>
  <c r="V160" i="161" s="1"/>
  <c r="S162" i="161"/>
  <c r="V162" i="161" s="1"/>
  <c r="M162" i="161"/>
  <c r="P162" i="161" s="1"/>
  <c r="S164" i="161"/>
  <c r="M164" i="161"/>
  <c r="I77" i="177"/>
  <c r="S166" i="161"/>
  <c r="V166" i="161" s="1"/>
  <c r="M166" i="161"/>
  <c r="P166" i="161" s="1"/>
  <c r="S168" i="161"/>
  <c r="V168" i="161" s="1"/>
  <c r="M168" i="161"/>
  <c r="P168" i="161" s="1"/>
  <c r="M170" i="161"/>
  <c r="P170" i="161" s="1"/>
  <c r="S170" i="161"/>
  <c r="V170" i="161" s="1"/>
  <c r="M172" i="161"/>
  <c r="P172" i="161" s="1"/>
  <c r="S172" i="161"/>
  <c r="V172" i="161" s="1"/>
  <c r="M174" i="161"/>
  <c r="P174" i="161" s="1"/>
  <c r="S174" i="161"/>
  <c r="V174" i="161" s="1"/>
  <c r="T4" i="162"/>
  <c r="N4" i="162"/>
  <c r="J51" i="178"/>
  <c r="N6" i="162"/>
  <c r="Q6" i="162" s="1"/>
  <c r="T6" i="162"/>
  <c r="W6" i="162" s="1"/>
  <c r="N8" i="162"/>
  <c r="Q8" i="162" s="1"/>
  <c r="T8" i="162"/>
  <c r="W8" i="162" s="1"/>
  <c r="T10" i="162"/>
  <c r="W10" i="162" s="1"/>
  <c r="N10" i="162"/>
  <c r="Q10" i="162" s="1"/>
  <c r="N12" i="162"/>
  <c r="T12" i="162"/>
  <c r="N14" i="162"/>
  <c r="Q14" i="162" s="1"/>
  <c r="T14" i="162"/>
  <c r="W14" i="162" s="1"/>
  <c r="T16" i="162"/>
  <c r="W16" i="162" s="1"/>
  <c r="N16" i="162"/>
  <c r="Q16" i="162" s="1"/>
  <c r="N18" i="162"/>
  <c r="Q18" i="162" s="1"/>
  <c r="T18" i="162"/>
  <c r="W18" i="162" s="1"/>
  <c r="R110" i="162"/>
  <c r="U110" i="162" s="1"/>
  <c r="L110" i="162"/>
  <c r="O110" i="162" s="1"/>
  <c r="R112" i="162"/>
  <c r="U112" i="162" s="1"/>
  <c r="L112" i="162"/>
  <c r="O112" i="162" s="1"/>
  <c r="R114" i="162"/>
  <c r="L114" i="162"/>
  <c r="M117" i="162"/>
  <c r="P117" i="162" s="1"/>
  <c r="S117" i="162"/>
  <c r="V117" i="162" s="1"/>
  <c r="M119" i="162"/>
  <c r="P119" i="162" s="1"/>
  <c r="S119" i="162"/>
  <c r="V119" i="162" s="1"/>
  <c r="M121" i="162"/>
  <c r="P121" i="162" s="1"/>
  <c r="S121" i="162"/>
  <c r="V121" i="162" s="1"/>
  <c r="M123" i="162"/>
  <c r="P123" i="162" s="1"/>
  <c r="S123" i="162"/>
  <c r="V123" i="162" s="1"/>
  <c r="M125" i="162"/>
  <c r="P125" i="162" s="1"/>
  <c r="S125" i="162"/>
  <c r="V125" i="162" s="1"/>
  <c r="M127" i="162"/>
  <c r="S127" i="162"/>
  <c r="I69" i="178"/>
  <c r="M129" i="162"/>
  <c r="P129" i="162" s="1"/>
  <c r="S129" i="162"/>
  <c r="V129" i="162" s="1"/>
  <c r="M131" i="162"/>
  <c r="P131" i="162" s="1"/>
  <c r="S131" i="162"/>
  <c r="V131" i="162" s="1"/>
  <c r="M133" i="162"/>
  <c r="S133" i="162"/>
  <c r="M136" i="162"/>
  <c r="P136" i="162" s="1"/>
  <c r="S136" i="162"/>
  <c r="V136" i="162" s="1"/>
  <c r="M138" i="162"/>
  <c r="P138" i="162" s="1"/>
  <c r="S138" i="162"/>
  <c r="V138" i="162" s="1"/>
  <c r="N141" i="162"/>
  <c r="Q141" i="162" s="1"/>
  <c r="T141" i="162"/>
  <c r="W141" i="162" s="1"/>
  <c r="N143" i="162"/>
  <c r="Q143" i="162" s="1"/>
  <c r="T143" i="162"/>
  <c r="W143" i="162" s="1"/>
  <c r="N145" i="162"/>
  <c r="T145" i="162"/>
  <c r="J73" i="178"/>
  <c r="N147" i="162"/>
  <c r="Q147" i="162" s="1"/>
  <c r="T147" i="162"/>
  <c r="W147" i="162" s="1"/>
  <c r="N149" i="162"/>
  <c r="Q149" i="162" s="1"/>
  <c r="T149" i="162"/>
  <c r="W149" i="162" s="1"/>
  <c r="N151" i="162"/>
  <c r="Q151" i="162" s="1"/>
  <c r="T151" i="162"/>
  <c r="W151" i="162" s="1"/>
  <c r="N153" i="162"/>
  <c r="Q153" i="162" s="1"/>
  <c r="T153" i="162"/>
  <c r="W153" i="162" s="1"/>
  <c r="N155" i="162"/>
  <c r="Q155" i="162" s="1"/>
  <c r="T155" i="162"/>
  <c r="W155" i="162" s="1"/>
  <c r="N157" i="162"/>
  <c r="Q157" i="162" s="1"/>
  <c r="T157" i="162"/>
  <c r="W157" i="162" s="1"/>
  <c r="N159" i="162"/>
  <c r="T159" i="162"/>
  <c r="J75" i="178"/>
  <c r="N161" i="162"/>
  <c r="T161" i="162"/>
  <c r="J76" i="178"/>
  <c r="N163" i="162"/>
  <c r="Q163" i="162" s="1"/>
  <c r="T163" i="162"/>
  <c r="W163" i="162" s="1"/>
  <c r="N165" i="162"/>
  <c r="Q165" i="162" s="1"/>
  <c r="T165" i="162"/>
  <c r="W165" i="162" s="1"/>
  <c r="N167" i="162"/>
  <c r="Q167" i="162" s="1"/>
  <c r="T167" i="162"/>
  <c r="W167" i="162" s="1"/>
  <c r="N169" i="162"/>
  <c r="Q169" i="162" s="1"/>
  <c r="T169" i="162"/>
  <c r="W169" i="162" s="1"/>
  <c r="N171" i="162"/>
  <c r="T171" i="162"/>
  <c r="J78" i="178"/>
  <c r="T173" i="162"/>
  <c r="W173" i="162" s="1"/>
  <c r="N173" i="162"/>
  <c r="Q173" i="162" s="1"/>
  <c r="T175" i="162"/>
  <c r="W175" i="162" s="1"/>
  <c r="N175" i="162"/>
  <c r="Q175" i="162" s="1"/>
  <c r="L23" i="163"/>
  <c r="O23" i="163" s="1"/>
  <c r="R23" i="163"/>
  <c r="U23" i="163" s="1"/>
  <c r="R25" i="163"/>
  <c r="U25" i="163" s="1"/>
  <c r="L25" i="163"/>
  <c r="O25" i="163" s="1"/>
  <c r="L27" i="163"/>
  <c r="O27" i="163" s="1"/>
  <c r="R27" i="163"/>
  <c r="U27" i="163" s="1"/>
  <c r="R29" i="163"/>
  <c r="U29" i="163" s="1"/>
  <c r="L29" i="163"/>
  <c r="O29" i="163" s="1"/>
  <c r="L31" i="163"/>
  <c r="O31" i="163" s="1"/>
  <c r="R31" i="163"/>
  <c r="U31" i="163" s="1"/>
  <c r="R33" i="163"/>
  <c r="U33" i="163" s="1"/>
  <c r="L33" i="163"/>
  <c r="O33" i="163" s="1"/>
  <c r="L35" i="163"/>
  <c r="O35" i="163" s="1"/>
  <c r="R35" i="163"/>
  <c r="U35" i="163" s="1"/>
  <c r="R37" i="163"/>
  <c r="U37" i="163" s="1"/>
  <c r="L37" i="163"/>
  <c r="O37" i="163" s="1"/>
  <c r="L39" i="163"/>
  <c r="O39" i="163" s="1"/>
  <c r="R39" i="163"/>
  <c r="U39" i="163" s="1"/>
  <c r="R41" i="163"/>
  <c r="U41" i="163" s="1"/>
  <c r="L41" i="163"/>
  <c r="O41" i="163" s="1"/>
  <c r="L43" i="163"/>
  <c r="O43" i="163" s="1"/>
  <c r="R43" i="163"/>
  <c r="U43" i="163" s="1"/>
  <c r="R45" i="163"/>
  <c r="U45" i="163" s="1"/>
  <c r="L45" i="163"/>
  <c r="O45" i="163" s="1"/>
  <c r="L47" i="163"/>
  <c r="O47" i="163" s="1"/>
  <c r="R47" i="163"/>
  <c r="U47" i="163" s="1"/>
  <c r="R49" i="163"/>
  <c r="L49" i="163"/>
  <c r="L51" i="163"/>
  <c r="O51" i="163" s="1"/>
  <c r="R51" i="163"/>
  <c r="U51" i="163" s="1"/>
  <c r="R53" i="163"/>
  <c r="U53" i="163" s="1"/>
  <c r="L53" i="163"/>
  <c r="O53" i="163" s="1"/>
  <c r="L55" i="163"/>
  <c r="O55" i="163" s="1"/>
  <c r="R55" i="163"/>
  <c r="U55" i="163" s="1"/>
  <c r="L58" i="163"/>
  <c r="O58" i="163" s="1"/>
  <c r="R58" i="163"/>
  <c r="U58" i="163" s="1"/>
  <c r="R60" i="163"/>
  <c r="L60" i="163"/>
  <c r="H56" i="180"/>
  <c r="L62" i="163"/>
  <c r="O62" i="163" s="1"/>
  <c r="R62" i="163"/>
  <c r="U62" i="163" s="1"/>
  <c r="R64" i="163"/>
  <c r="U64" i="163" s="1"/>
  <c r="L64" i="163"/>
  <c r="O64" i="163" s="1"/>
  <c r="L66" i="163"/>
  <c r="O66" i="163" s="1"/>
  <c r="R66" i="163"/>
  <c r="U66" i="163" s="1"/>
  <c r="R68" i="163"/>
  <c r="L68" i="163"/>
  <c r="H57" i="180"/>
  <c r="L70" i="163"/>
  <c r="O70" i="163" s="1"/>
  <c r="R70" i="163"/>
  <c r="U70" i="163" s="1"/>
  <c r="R72" i="163"/>
  <c r="U72" i="163" s="1"/>
  <c r="L72" i="163"/>
  <c r="O72" i="163" s="1"/>
  <c r="L74" i="163"/>
  <c r="O74" i="163" s="1"/>
  <c r="R74" i="163"/>
  <c r="U74" i="163" s="1"/>
  <c r="R76" i="163"/>
  <c r="U76" i="163" s="1"/>
  <c r="L76" i="163"/>
  <c r="O76" i="163" s="1"/>
  <c r="L78" i="163"/>
  <c r="O78" i="163" s="1"/>
  <c r="R78" i="163"/>
  <c r="U78" i="163" s="1"/>
  <c r="R80" i="163"/>
  <c r="U80" i="163" s="1"/>
  <c r="L80" i="163"/>
  <c r="O80" i="163" s="1"/>
  <c r="L82" i="163"/>
  <c r="O82" i="163" s="1"/>
  <c r="R82" i="163"/>
  <c r="U82" i="163" s="1"/>
  <c r="R84" i="163"/>
  <c r="U84" i="163" s="1"/>
  <c r="L84" i="163"/>
  <c r="O84" i="163" s="1"/>
  <c r="L86" i="163"/>
  <c r="O86" i="163" s="1"/>
  <c r="R86" i="163"/>
  <c r="U86" i="163" s="1"/>
  <c r="R88" i="163"/>
  <c r="U88" i="163" s="1"/>
  <c r="L88" i="163"/>
  <c r="O88" i="163" s="1"/>
  <c r="L90" i="163"/>
  <c r="R90" i="163"/>
  <c r="H64" i="180"/>
  <c r="R92" i="163"/>
  <c r="U92" i="163" s="1"/>
  <c r="L92" i="163"/>
  <c r="O92" i="163" s="1"/>
  <c r="R94" i="163"/>
  <c r="U94" i="163" s="1"/>
  <c r="L94" i="163"/>
  <c r="O94" i="163" s="1"/>
  <c r="R96" i="163"/>
  <c r="U96" i="163" s="1"/>
  <c r="L96" i="163"/>
  <c r="O96" i="163" s="1"/>
  <c r="R98" i="163"/>
  <c r="U98" i="163" s="1"/>
  <c r="L98" i="163"/>
  <c r="O98" i="163" s="1"/>
  <c r="R100" i="163"/>
  <c r="L100" i="163"/>
  <c r="R103" i="163"/>
  <c r="U103" i="163" s="1"/>
  <c r="L103" i="163"/>
  <c r="O103" i="163" s="1"/>
  <c r="R106" i="163"/>
  <c r="U106" i="163" s="1"/>
  <c r="L106" i="163"/>
  <c r="O106" i="163" s="1"/>
  <c r="S109" i="163"/>
  <c r="V109" i="163" s="1"/>
  <c r="M109" i="163"/>
  <c r="P109" i="163" s="1"/>
  <c r="S111" i="163"/>
  <c r="V111" i="163" s="1"/>
  <c r="M111" i="163"/>
  <c r="P111" i="163" s="1"/>
  <c r="S113" i="163"/>
  <c r="V113" i="163" s="1"/>
  <c r="M113" i="163"/>
  <c r="P113" i="163" s="1"/>
  <c r="T116" i="163"/>
  <c r="W116" i="163" s="1"/>
  <c r="N116" i="163"/>
  <c r="Q116" i="163" s="1"/>
  <c r="T118" i="163"/>
  <c r="W118" i="163" s="1"/>
  <c r="N118" i="163"/>
  <c r="Q118" i="163" s="1"/>
  <c r="T120" i="163"/>
  <c r="W120" i="163" s="1"/>
  <c r="N120" i="163"/>
  <c r="Q120" i="163" s="1"/>
  <c r="T122" i="163"/>
  <c r="W122" i="163" s="1"/>
  <c r="N122" i="163"/>
  <c r="Q122" i="163" s="1"/>
  <c r="T124" i="163"/>
  <c r="W124" i="163" s="1"/>
  <c r="N124" i="163"/>
  <c r="Q124" i="163" s="1"/>
  <c r="T126" i="163"/>
  <c r="W126" i="163" s="1"/>
  <c r="N126" i="163"/>
  <c r="Q126" i="163" s="1"/>
  <c r="T128" i="163"/>
  <c r="W128" i="163" s="1"/>
  <c r="N128" i="163"/>
  <c r="Q128" i="163" s="1"/>
  <c r="T130" i="163"/>
  <c r="W130" i="163" s="1"/>
  <c r="N130" i="163"/>
  <c r="Q130" i="163" s="1"/>
  <c r="T132" i="163"/>
  <c r="W132" i="163" s="1"/>
  <c r="N132" i="163"/>
  <c r="Q132" i="163" s="1"/>
  <c r="T134" i="163"/>
  <c r="W134" i="163" s="1"/>
  <c r="N134" i="163"/>
  <c r="Q134" i="163" s="1"/>
  <c r="T137" i="163"/>
  <c r="W137" i="163" s="1"/>
  <c r="N137" i="163"/>
  <c r="Q137" i="163" s="1"/>
  <c r="R5" i="164"/>
  <c r="L5" i="164"/>
  <c r="H48" i="179"/>
  <c r="R7" i="164"/>
  <c r="U7" i="164" s="1"/>
  <c r="L7" i="164"/>
  <c r="O7" i="164" s="1"/>
  <c r="R9" i="164"/>
  <c r="U9" i="164" s="1"/>
  <c r="L9" i="164"/>
  <c r="O9" i="164" s="1"/>
  <c r="R11" i="164"/>
  <c r="U11" i="164" s="1"/>
  <c r="L11" i="164"/>
  <c r="O11" i="164" s="1"/>
  <c r="R13" i="164"/>
  <c r="U13" i="164" s="1"/>
  <c r="L13" i="164"/>
  <c r="O13" i="164" s="1"/>
  <c r="R15" i="164"/>
  <c r="U15" i="164" s="1"/>
  <c r="L15" i="164"/>
  <c r="O15" i="164" s="1"/>
  <c r="L17" i="164"/>
  <c r="O17" i="164" s="1"/>
  <c r="R17" i="164"/>
  <c r="U17" i="164" s="1"/>
  <c r="L20" i="164"/>
  <c r="O20" i="164" s="1"/>
  <c r="O50" i="179" s="1"/>
  <c r="O7" i="179" s="1"/>
  <c r="R20" i="164"/>
  <c r="U20" i="164" s="1"/>
  <c r="S22" i="164"/>
  <c r="M22" i="164"/>
  <c r="I53" i="179"/>
  <c r="S24" i="164"/>
  <c r="V24" i="164" s="1"/>
  <c r="M24" i="164"/>
  <c r="P24" i="164" s="1"/>
  <c r="M26" i="164"/>
  <c r="P26" i="164" s="1"/>
  <c r="S26" i="164"/>
  <c r="V26" i="164" s="1"/>
  <c r="M28" i="164"/>
  <c r="P28" i="164" s="1"/>
  <c r="S28" i="164"/>
  <c r="V28" i="164" s="1"/>
  <c r="M30" i="164"/>
  <c r="P30" i="164" s="1"/>
  <c r="S30" i="164"/>
  <c r="V30" i="164" s="1"/>
  <c r="S32" i="164"/>
  <c r="V32" i="164" s="1"/>
  <c r="M32" i="164"/>
  <c r="P32" i="164" s="1"/>
  <c r="S34" i="164"/>
  <c r="V34" i="164" s="1"/>
  <c r="M34" i="164"/>
  <c r="P34" i="164" s="1"/>
  <c r="S36" i="164"/>
  <c r="V36" i="164" s="1"/>
  <c r="M36" i="164"/>
  <c r="P36" i="164" s="1"/>
  <c r="S38" i="164"/>
  <c r="V38" i="164" s="1"/>
  <c r="M38" i="164"/>
  <c r="P38" i="164" s="1"/>
  <c r="S40" i="164"/>
  <c r="V40" i="164" s="1"/>
  <c r="M40" i="164"/>
  <c r="P40" i="164" s="1"/>
  <c r="S42" i="164"/>
  <c r="V42" i="164" s="1"/>
  <c r="M42" i="164"/>
  <c r="P42" i="164" s="1"/>
  <c r="M44" i="164"/>
  <c r="P44" i="164" s="1"/>
  <c r="S44" i="164"/>
  <c r="V44" i="164" s="1"/>
  <c r="M46" i="164"/>
  <c r="P46" i="164" s="1"/>
  <c r="S46" i="164"/>
  <c r="V46" i="164" s="1"/>
  <c r="M48" i="164"/>
  <c r="P48" i="164" s="1"/>
  <c r="S48" i="164"/>
  <c r="V48" i="164" s="1"/>
  <c r="S50" i="164"/>
  <c r="V50" i="164" s="1"/>
  <c r="M50" i="164"/>
  <c r="P50" i="164" s="1"/>
  <c r="S52" i="164"/>
  <c r="M52" i="164"/>
  <c r="S54" i="164"/>
  <c r="V54" i="164" s="1"/>
  <c r="M54" i="164"/>
  <c r="P54" i="164" s="1"/>
  <c r="M56" i="164"/>
  <c r="P56" i="164" s="1"/>
  <c r="S56" i="164"/>
  <c r="V56" i="164" s="1"/>
  <c r="M59" i="164"/>
  <c r="P59" i="164" s="1"/>
  <c r="S59" i="164"/>
  <c r="V59" i="164" s="1"/>
  <c r="S61" i="164"/>
  <c r="V61" i="164" s="1"/>
  <c r="M61" i="164"/>
  <c r="P61" i="164" s="1"/>
  <c r="S63" i="164"/>
  <c r="V63" i="164" s="1"/>
  <c r="M63" i="164"/>
  <c r="S65" i="164"/>
  <c r="V65" i="164" s="1"/>
  <c r="M65" i="164"/>
  <c r="P65" i="164" s="1"/>
  <c r="M67" i="164"/>
  <c r="P67" i="164" s="1"/>
  <c r="S67" i="164"/>
  <c r="V67" i="164" s="1"/>
  <c r="M69" i="164"/>
  <c r="P69" i="164" s="1"/>
  <c r="S69" i="164"/>
  <c r="V69" i="164" s="1"/>
  <c r="M71" i="164"/>
  <c r="P71" i="164" s="1"/>
  <c r="S71" i="164"/>
  <c r="V71" i="164" s="1"/>
  <c r="S73" i="164"/>
  <c r="M73" i="164"/>
  <c r="I58" i="179"/>
  <c r="S75" i="164"/>
  <c r="V75" i="164" s="1"/>
  <c r="M75" i="164"/>
  <c r="P75" i="164" s="1"/>
  <c r="M77" i="164"/>
  <c r="S77" i="164"/>
  <c r="I59" i="179"/>
  <c r="M79" i="164"/>
  <c r="P79" i="164" s="1"/>
  <c r="S79" i="164"/>
  <c r="V79" i="164" s="1"/>
  <c r="M81" i="164"/>
  <c r="S81" i="164"/>
  <c r="I61" i="179"/>
  <c r="M83" i="164"/>
  <c r="S83" i="164"/>
  <c r="I62" i="179"/>
  <c r="S85" i="164"/>
  <c r="V85" i="164" s="1"/>
  <c r="M85" i="164"/>
  <c r="P85" i="164" s="1"/>
  <c r="S87" i="164"/>
  <c r="M87" i="164"/>
  <c r="I63" i="179"/>
  <c r="S89" i="164"/>
  <c r="V89" i="164" s="1"/>
  <c r="M89" i="164"/>
  <c r="P89" i="164" s="1"/>
  <c r="M91" i="164"/>
  <c r="P91" i="164" s="1"/>
  <c r="S91" i="164"/>
  <c r="V91" i="164" s="1"/>
  <c r="M93" i="164"/>
  <c r="P93" i="164" s="1"/>
  <c r="S93" i="164"/>
  <c r="V93" i="164" s="1"/>
  <c r="S95" i="164"/>
  <c r="V95" i="164" s="1"/>
  <c r="M95" i="164"/>
  <c r="P95" i="164" s="1"/>
  <c r="S97" i="164"/>
  <c r="V97" i="164" s="1"/>
  <c r="M97" i="164"/>
  <c r="P97" i="164" s="1"/>
  <c r="M99" i="164"/>
  <c r="P99" i="164" s="1"/>
  <c r="S99" i="164"/>
  <c r="V99" i="164" s="1"/>
  <c r="M102" i="164"/>
  <c r="P102" i="164" s="1"/>
  <c r="S102" i="164"/>
  <c r="V102" i="164" s="1"/>
  <c r="M105" i="164"/>
  <c r="P105" i="164" s="1"/>
  <c r="S105" i="164"/>
  <c r="V105" i="164" s="1"/>
  <c r="S107" i="164"/>
  <c r="M107" i="164"/>
  <c r="N110" i="164"/>
  <c r="Q110" i="164" s="1"/>
  <c r="T110" i="164"/>
  <c r="W110" i="164" s="1"/>
  <c r="T112" i="164"/>
  <c r="W112" i="164" s="1"/>
  <c r="N112" i="164"/>
  <c r="Q112" i="164" s="1"/>
  <c r="N114" i="164"/>
  <c r="T114" i="164"/>
  <c r="L140" i="164"/>
  <c r="R140" i="164"/>
  <c r="H72" i="179"/>
  <c r="R142" i="164"/>
  <c r="U142" i="164" s="1"/>
  <c r="L142" i="164"/>
  <c r="O142" i="164" s="1"/>
  <c r="L144" i="164"/>
  <c r="O144" i="164" s="1"/>
  <c r="R144" i="164"/>
  <c r="U144" i="164" s="1"/>
  <c r="R146" i="164"/>
  <c r="U146" i="164" s="1"/>
  <c r="L146" i="164"/>
  <c r="O146" i="164" s="1"/>
  <c r="L148" i="164"/>
  <c r="O148" i="164" s="1"/>
  <c r="R148" i="164"/>
  <c r="U148" i="164" s="1"/>
  <c r="R150" i="164"/>
  <c r="U150" i="164" s="1"/>
  <c r="L150" i="164"/>
  <c r="O150" i="164" s="1"/>
  <c r="L152" i="164"/>
  <c r="O152" i="164" s="1"/>
  <c r="R152" i="164"/>
  <c r="U152" i="164" s="1"/>
  <c r="R154" i="164"/>
  <c r="U154" i="164" s="1"/>
  <c r="L154" i="164"/>
  <c r="O154" i="164" s="1"/>
  <c r="L156" i="164"/>
  <c r="O156" i="164" s="1"/>
  <c r="R156" i="164"/>
  <c r="U156" i="164" s="1"/>
  <c r="R158" i="164"/>
  <c r="U158" i="164" s="1"/>
  <c r="L158" i="164"/>
  <c r="O158" i="164" s="1"/>
  <c r="L160" i="164"/>
  <c r="O160" i="164" s="1"/>
  <c r="R160" i="164"/>
  <c r="U160" i="164" s="1"/>
  <c r="R162" i="164"/>
  <c r="U162" i="164" s="1"/>
  <c r="L162" i="164"/>
  <c r="O162" i="164" s="1"/>
  <c r="L164" i="164"/>
  <c r="R164" i="164"/>
  <c r="H77" i="179"/>
  <c r="R166" i="164"/>
  <c r="U166" i="164" s="1"/>
  <c r="L166" i="164"/>
  <c r="O166" i="164" s="1"/>
  <c r="L168" i="164"/>
  <c r="O168" i="164" s="1"/>
  <c r="R168" i="164"/>
  <c r="U168" i="164" s="1"/>
  <c r="R170" i="164"/>
  <c r="U170" i="164" s="1"/>
  <c r="L170" i="164"/>
  <c r="O170" i="164" s="1"/>
  <c r="L172" i="164"/>
  <c r="O172" i="164" s="1"/>
  <c r="R172" i="164"/>
  <c r="U172" i="164" s="1"/>
  <c r="R174" i="164"/>
  <c r="U174" i="164" s="1"/>
  <c r="L174" i="164"/>
  <c r="O174" i="164" s="1"/>
  <c r="S4" i="146"/>
  <c r="M4" i="146"/>
  <c r="I51" i="145"/>
  <c r="S6" i="146"/>
  <c r="V6" i="146" s="1"/>
  <c r="M6" i="146"/>
  <c r="P6" i="146" s="1"/>
  <c r="S8" i="146"/>
  <c r="V8" i="146" s="1"/>
  <c r="M8" i="146"/>
  <c r="P8" i="146" s="1"/>
  <c r="S10" i="146"/>
  <c r="V10" i="146" s="1"/>
  <c r="M10" i="146"/>
  <c r="P10" i="146" s="1"/>
  <c r="S12" i="146"/>
  <c r="M12" i="146"/>
  <c r="S14" i="146"/>
  <c r="V14" i="146" s="1"/>
  <c r="M14" i="146"/>
  <c r="P14" i="146" s="1"/>
  <c r="S16" i="146"/>
  <c r="V16" i="146" s="1"/>
  <c r="M16" i="146"/>
  <c r="P16" i="146" s="1"/>
  <c r="S18" i="146"/>
  <c r="V18" i="146" s="1"/>
  <c r="M18" i="146"/>
  <c r="P18" i="146" s="1"/>
  <c r="T23" i="146"/>
  <c r="W23" i="146" s="1"/>
  <c r="N23" i="146"/>
  <c r="Q23" i="146" s="1"/>
  <c r="T25" i="146"/>
  <c r="W25" i="146" s="1"/>
  <c r="N25" i="146"/>
  <c r="Q25" i="146" s="1"/>
  <c r="T27" i="146"/>
  <c r="W27" i="146" s="1"/>
  <c r="N27" i="146"/>
  <c r="Q27" i="146" s="1"/>
  <c r="T29" i="146"/>
  <c r="W29" i="146" s="1"/>
  <c r="N29" i="146"/>
  <c r="Q29" i="146" s="1"/>
  <c r="T31" i="146"/>
  <c r="W31" i="146" s="1"/>
  <c r="N31" i="146"/>
  <c r="Q31" i="146" s="1"/>
  <c r="T33" i="146"/>
  <c r="W33" i="146" s="1"/>
  <c r="N33" i="146"/>
  <c r="Q33" i="146" s="1"/>
  <c r="T35" i="146"/>
  <c r="W35" i="146" s="1"/>
  <c r="N35" i="146"/>
  <c r="Q35" i="146" s="1"/>
  <c r="T37" i="146"/>
  <c r="W37" i="146" s="1"/>
  <c r="N37" i="146"/>
  <c r="Q37" i="146" s="1"/>
  <c r="T39" i="146"/>
  <c r="W39" i="146" s="1"/>
  <c r="N39" i="146"/>
  <c r="Q39" i="146" s="1"/>
  <c r="T41" i="146"/>
  <c r="W41" i="146" s="1"/>
  <c r="N41" i="146"/>
  <c r="Q41" i="146" s="1"/>
  <c r="T43" i="146"/>
  <c r="W43" i="146" s="1"/>
  <c r="N43" i="146"/>
  <c r="Q43" i="146" s="1"/>
  <c r="T45" i="146"/>
  <c r="W45" i="146" s="1"/>
  <c r="N45" i="146"/>
  <c r="Q45" i="146" s="1"/>
  <c r="T47" i="146"/>
  <c r="W47" i="146" s="1"/>
  <c r="N47" i="146"/>
  <c r="Q47" i="146" s="1"/>
  <c r="T49" i="146"/>
  <c r="N49" i="146"/>
  <c r="T51" i="146"/>
  <c r="W51" i="146" s="1"/>
  <c r="N51" i="146"/>
  <c r="Q51" i="146" s="1"/>
  <c r="N53" i="146"/>
  <c r="Q53" i="146" s="1"/>
  <c r="T53" i="146"/>
  <c r="W53" i="146" s="1"/>
  <c r="N55" i="146"/>
  <c r="Q55" i="146" s="1"/>
  <c r="T55" i="146"/>
  <c r="W55" i="146" s="1"/>
  <c r="N58" i="146"/>
  <c r="Q58" i="146" s="1"/>
  <c r="T58" i="146"/>
  <c r="W58" i="146" s="1"/>
  <c r="N60" i="146"/>
  <c r="T60" i="146"/>
  <c r="J56" i="145"/>
  <c r="N62" i="146"/>
  <c r="Q62" i="146" s="1"/>
  <c r="T62" i="146"/>
  <c r="W62" i="146" s="1"/>
  <c r="N64" i="146"/>
  <c r="Q64" i="146" s="1"/>
  <c r="T64" i="146"/>
  <c r="W64" i="146" s="1"/>
  <c r="N66" i="146"/>
  <c r="Q66" i="146" s="1"/>
  <c r="T66" i="146"/>
  <c r="W66" i="146" s="1"/>
  <c r="N68" i="146"/>
  <c r="T68" i="146"/>
  <c r="J57" i="145"/>
  <c r="N70" i="146"/>
  <c r="Q70" i="146" s="1"/>
  <c r="T70" i="146"/>
  <c r="W70" i="146" s="1"/>
  <c r="N72" i="146"/>
  <c r="Q72" i="146" s="1"/>
  <c r="T72" i="146"/>
  <c r="W72" i="146" s="1"/>
  <c r="N74" i="146"/>
  <c r="Q74" i="146" s="1"/>
  <c r="T74" i="146"/>
  <c r="W74" i="146" s="1"/>
  <c r="N76" i="146"/>
  <c r="Q76" i="146" s="1"/>
  <c r="T76" i="146"/>
  <c r="W76" i="146" s="1"/>
  <c r="N78" i="146"/>
  <c r="Q78" i="146" s="1"/>
  <c r="T78" i="146"/>
  <c r="W78" i="146" s="1"/>
  <c r="N80" i="146"/>
  <c r="Q80" i="146" s="1"/>
  <c r="T80" i="146"/>
  <c r="W80" i="146" s="1"/>
  <c r="N82" i="146"/>
  <c r="Q82" i="146" s="1"/>
  <c r="T82" i="146"/>
  <c r="W82" i="146" s="1"/>
  <c r="N84" i="146"/>
  <c r="Q84" i="146" s="1"/>
  <c r="T84" i="146"/>
  <c r="W84" i="146" s="1"/>
  <c r="N86" i="146"/>
  <c r="Q86" i="146" s="1"/>
  <c r="T86" i="146"/>
  <c r="W86" i="146" s="1"/>
  <c r="N88" i="146"/>
  <c r="Q88" i="146" s="1"/>
  <c r="T88" i="146"/>
  <c r="W88" i="146" s="1"/>
  <c r="N90" i="146"/>
  <c r="T90" i="146"/>
  <c r="J64" i="145"/>
  <c r="N92" i="146"/>
  <c r="Q92" i="146" s="1"/>
  <c r="T92" i="146"/>
  <c r="W92" i="146" s="1"/>
  <c r="L45" i="143"/>
  <c r="O45" i="143" s="1"/>
  <c r="R45" i="143"/>
  <c r="U45" i="143" s="1"/>
  <c r="L47" i="143"/>
  <c r="O47" i="143" s="1"/>
  <c r="R47" i="143"/>
  <c r="U47" i="143" s="1"/>
  <c r="R62" i="143"/>
  <c r="U62" i="143" s="1"/>
  <c r="L62" i="143"/>
  <c r="O62" i="143" s="1"/>
  <c r="L64" i="143"/>
  <c r="O64" i="143" s="1"/>
  <c r="R64" i="143"/>
  <c r="U64" i="143" s="1"/>
  <c r="R66" i="143"/>
  <c r="U66" i="143" s="1"/>
  <c r="L66" i="143"/>
  <c r="O66" i="143" s="1"/>
  <c r="L84" i="143"/>
  <c r="O84" i="143" s="1"/>
  <c r="R84" i="143"/>
  <c r="U84" i="143" s="1"/>
  <c r="R98" i="143"/>
  <c r="U98" i="143" s="1"/>
  <c r="L98" i="143"/>
  <c r="O98" i="143" s="1"/>
  <c r="R106" i="143"/>
  <c r="U106" i="143" s="1"/>
  <c r="L106" i="143"/>
  <c r="O106" i="143" s="1"/>
  <c r="T132" i="143"/>
  <c r="W132" i="143" s="1"/>
  <c r="N132" i="143"/>
  <c r="Q132" i="143" s="1"/>
  <c r="T134" i="143"/>
  <c r="W134" i="143" s="1"/>
  <c r="N134" i="143"/>
  <c r="Q134" i="143" s="1"/>
  <c r="H106" i="105"/>
  <c r="L4" i="143"/>
  <c r="R4" i="143"/>
  <c r="H51" i="142"/>
  <c r="L8" i="143"/>
  <c r="O8" i="143" s="1"/>
  <c r="R8" i="143"/>
  <c r="U8" i="143" s="1"/>
  <c r="L16" i="143"/>
  <c r="O16" i="143" s="1"/>
  <c r="R16" i="143"/>
  <c r="U16" i="143" s="1"/>
  <c r="S23" i="143"/>
  <c r="V23" i="143" s="1"/>
  <c r="M23" i="143"/>
  <c r="P23" i="143" s="1"/>
  <c r="S29" i="143"/>
  <c r="V29" i="143" s="1"/>
  <c r="M29" i="143"/>
  <c r="P29" i="143" s="1"/>
  <c r="M39" i="143"/>
  <c r="P39" i="143" s="1"/>
  <c r="S39" i="143"/>
  <c r="V39" i="143" s="1"/>
  <c r="M45" i="143"/>
  <c r="P45" i="143" s="1"/>
  <c r="S45" i="143"/>
  <c r="V45" i="143" s="1"/>
  <c r="M47" i="143"/>
  <c r="P47" i="143" s="1"/>
  <c r="S47" i="143"/>
  <c r="V47" i="143" s="1"/>
  <c r="S49" i="143"/>
  <c r="M49" i="143"/>
  <c r="S60" i="143"/>
  <c r="M60" i="143"/>
  <c r="I56" i="142"/>
  <c r="M62" i="143"/>
  <c r="P62" i="143" s="1"/>
  <c r="S62" i="143"/>
  <c r="V62" i="143" s="1"/>
  <c r="S70" i="143"/>
  <c r="V70" i="143" s="1"/>
  <c r="M70" i="143"/>
  <c r="P70" i="143" s="1"/>
  <c r="S82" i="143"/>
  <c r="V82" i="143" s="1"/>
  <c r="M82" i="143"/>
  <c r="P82" i="143" s="1"/>
  <c r="M90" i="143"/>
  <c r="S90" i="143"/>
  <c r="I64" i="142"/>
  <c r="S92" i="143"/>
  <c r="V92" i="143" s="1"/>
  <c r="M92" i="143"/>
  <c r="P92" i="143" s="1"/>
  <c r="R143" i="143"/>
  <c r="U143" i="143" s="1"/>
  <c r="L143" i="143"/>
  <c r="O143" i="143" s="1"/>
  <c r="R151" i="143"/>
  <c r="U151" i="143" s="1"/>
  <c r="L151" i="143"/>
  <c r="O151" i="143" s="1"/>
  <c r="R153" i="143"/>
  <c r="U153" i="143" s="1"/>
  <c r="L153" i="143"/>
  <c r="O153" i="143" s="1"/>
  <c r="R169" i="143"/>
  <c r="U169" i="143" s="1"/>
  <c r="L169" i="143"/>
  <c r="O169" i="143" s="1"/>
  <c r="L175" i="143"/>
  <c r="O175" i="143" s="1"/>
  <c r="R175" i="143"/>
  <c r="U175" i="143" s="1"/>
  <c r="I91" i="105"/>
  <c r="J96" i="105"/>
  <c r="J101" i="105"/>
  <c r="J102" i="105"/>
  <c r="J104" i="105"/>
  <c r="J105" i="105"/>
  <c r="J106" i="105"/>
  <c r="I115" i="105"/>
  <c r="I117" i="105" s="1"/>
  <c r="I120" i="105"/>
  <c r="N4" i="143"/>
  <c r="T4" i="143"/>
  <c r="J51" i="142"/>
  <c r="N6" i="143"/>
  <c r="Q6" i="143" s="1"/>
  <c r="T6" i="143"/>
  <c r="W6" i="143" s="1"/>
  <c r="N8" i="143"/>
  <c r="Q8" i="143" s="1"/>
  <c r="T8" i="143"/>
  <c r="W8" i="143" s="1"/>
  <c r="T10" i="143"/>
  <c r="W10" i="143" s="1"/>
  <c r="N10" i="143"/>
  <c r="Q10" i="143" s="1"/>
  <c r="T12" i="143"/>
  <c r="N12" i="143"/>
  <c r="N14" i="143"/>
  <c r="Q14" i="143" s="1"/>
  <c r="T14" i="143"/>
  <c r="W14" i="143" s="1"/>
  <c r="T16" i="143"/>
  <c r="W16" i="143" s="1"/>
  <c r="N16" i="143"/>
  <c r="Q16" i="143" s="1"/>
  <c r="T18" i="143"/>
  <c r="W18" i="143" s="1"/>
  <c r="N18" i="143"/>
  <c r="Q18" i="143" s="1"/>
  <c r="R110" i="143"/>
  <c r="U110" i="143" s="1"/>
  <c r="L110" i="143"/>
  <c r="O110" i="143" s="1"/>
  <c r="R112" i="143"/>
  <c r="U112" i="143" s="1"/>
  <c r="L112" i="143"/>
  <c r="O112" i="143" s="1"/>
  <c r="R114" i="143"/>
  <c r="L114" i="143"/>
  <c r="S117" i="143"/>
  <c r="V117" i="143" s="1"/>
  <c r="M117" i="143"/>
  <c r="P117" i="143" s="1"/>
  <c r="S119" i="143"/>
  <c r="V119" i="143" s="1"/>
  <c r="M119" i="143"/>
  <c r="P119" i="143" s="1"/>
  <c r="S121" i="143"/>
  <c r="V121" i="143" s="1"/>
  <c r="M121" i="143"/>
  <c r="P121" i="143" s="1"/>
  <c r="S123" i="143"/>
  <c r="V123" i="143" s="1"/>
  <c r="M123" i="143"/>
  <c r="P123" i="143" s="1"/>
  <c r="S125" i="143"/>
  <c r="V125" i="143" s="1"/>
  <c r="M125" i="143"/>
  <c r="P125" i="143" s="1"/>
  <c r="S127" i="143"/>
  <c r="M127" i="143"/>
  <c r="I69" i="142"/>
  <c r="I155" i="142" s="1"/>
  <c r="S129" i="143"/>
  <c r="V129" i="143" s="1"/>
  <c r="M129" i="143"/>
  <c r="P129" i="143" s="1"/>
  <c r="S131" i="143"/>
  <c r="V131" i="143" s="1"/>
  <c r="M131" i="143"/>
  <c r="P131" i="143" s="1"/>
  <c r="S133" i="143"/>
  <c r="M133" i="143"/>
  <c r="S136" i="143"/>
  <c r="V136" i="143" s="1"/>
  <c r="M136" i="143"/>
  <c r="P136" i="143" s="1"/>
  <c r="S138" i="143"/>
  <c r="V138" i="143" s="1"/>
  <c r="M138" i="143"/>
  <c r="P138" i="143" s="1"/>
  <c r="T141" i="143"/>
  <c r="W141" i="143" s="1"/>
  <c r="N141" i="143"/>
  <c r="Q141" i="143" s="1"/>
  <c r="T143" i="143"/>
  <c r="W143" i="143" s="1"/>
  <c r="N143" i="143"/>
  <c r="Q143" i="143" s="1"/>
  <c r="T145" i="143"/>
  <c r="N145" i="143"/>
  <c r="J73" i="142"/>
  <c r="T147" i="143"/>
  <c r="W147" i="143" s="1"/>
  <c r="N147" i="143"/>
  <c r="Q147" i="143" s="1"/>
  <c r="T149" i="143"/>
  <c r="W149" i="143" s="1"/>
  <c r="N149" i="143"/>
  <c r="Q149" i="143" s="1"/>
  <c r="T151" i="143"/>
  <c r="W151" i="143" s="1"/>
  <c r="N151" i="143"/>
  <c r="Q151" i="143" s="1"/>
  <c r="T153" i="143"/>
  <c r="W153" i="143" s="1"/>
  <c r="N153" i="143"/>
  <c r="Q153" i="143" s="1"/>
  <c r="T155" i="143"/>
  <c r="W155" i="143" s="1"/>
  <c r="N155" i="143"/>
  <c r="Q155" i="143" s="1"/>
  <c r="T157" i="143"/>
  <c r="W157" i="143" s="1"/>
  <c r="N157" i="143"/>
  <c r="Q157" i="143" s="1"/>
  <c r="T159" i="143"/>
  <c r="N159" i="143"/>
  <c r="J75" i="142"/>
  <c r="T161" i="143"/>
  <c r="N161" i="143"/>
  <c r="J76" i="142"/>
  <c r="T163" i="143"/>
  <c r="W163" i="143" s="1"/>
  <c r="N163" i="143"/>
  <c r="Q163" i="143" s="1"/>
  <c r="T165" i="143"/>
  <c r="W165" i="143" s="1"/>
  <c r="N165" i="143"/>
  <c r="Q165" i="143" s="1"/>
  <c r="T167" i="143"/>
  <c r="W167" i="143" s="1"/>
  <c r="N167" i="143"/>
  <c r="Q167" i="143" s="1"/>
  <c r="T169" i="143"/>
  <c r="W169" i="143" s="1"/>
  <c r="N169" i="143"/>
  <c r="Q169" i="143" s="1"/>
  <c r="T171" i="143"/>
  <c r="N171" i="143"/>
  <c r="J78" i="142"/>
  <c r="T173" i="143"/>
  <c r="W173" i="143" s="1"/>
  <c r="N173" i="143"/>
  <c r="Q173" i="143" s="1"/>
  <c r="T175" i="143"/>
  <c r="W175" i="143" s="1"/>
  <c r="N175" i="143"/>
  <c r="Q175" i="143" s="1"/>
  <c r="H99" i="142"/>
  <c r="H100" i="142"/>
  <c r="H107" i="142"/>
  <c r="R5" i="156"/>
  <c r="H48" i="155"/>
  <c r="L5" i="156"/>
  <c r="R7" i="156"/>
  <c r="U7" i="156" s="1"/>
  <c r="L7" i="156"/>
  <c r="O7" i="156" s="1"/>
  <c r="R9" i="156"/>
  <c r="U9" i="156" s="1"/>
  <c r="L9" i="156"/>
  <c r="O9" i="156" s="1"/>
  <c r="R11" i="156"/>
  <c r="U11" i="156" s="1"/>
  <c r="L11" i="156"/>
  <c r="O11" i="156" s="1"/>
  <c r="R13" i="156"/>
  <c r="U13" i="156" s="1"/>
  <c r="L13" i="156"/>
  <c r="O13" i="156" s="1"/>
  <c r="R15" i="156"/>
  <c r="U15" i="156" s="1"/>
  <c r="L15" i="156"/>
  <c r="O15" i="156" s="1"/>
  <c r="R17" i="156"/>
  <c r="U17" i="156" s="1"/>
  <c r="L17" i="156"/>
  <c r="O17" i="156" s="1"/>
  <c r="R20" i="156"/>
  <c r="U20" i="156" s="1"/>
  <c r="L20" i="156"/>
  <c r="O20" i="156" s="1"/>
  <c r="S22" i="156"/>
  <c r="V22" i="156" s="1"/>
  <c r="I53" i="155"/>
  <c r="M22" i="156"/>
  <c r="S24" i="156"/>
  <c r="V24" i="156" s="1"/>
  <c r="M24" i="156"/>
  <c r="P24" i="156" s="1"/>
  <c r="S26" i="156"/>
  <c r="V26" i="156" s="1"/>
  <c r="M26" i="156"/>
  <c r="P26" i="156" s="1"/>
  <c r="S28" i="156"/>
  <c r="V28" i="156" s="1"/>
  <c r="M28" i="156"/>
  <c r="P28" i="156" s="1"/>
  <c r="S30" i="156"/>
  <c r="V30" i="156" s="1"/>
  <c r="M30" i="156"/>
  <c r="P30" i="156" s="1"/>
  <c r="S32" i="156"/>
  <c r="V32" i="156" s="1"/>
  <c r="M32" i="156"/>
  <c r="P32" i="156" s="1"/>
  <c r="S34" i="156"/>
  <c r="M34" i="156"/>
  <c r="P34" i="156" s="1"/>
  <c r="S36" i="156"/>
  <c r="V36" i="156" s="1"/>
  <c r="M36" i="156"/>
  <c r="P36" i="156" s="1"/>
  <c r="S38" i="156"/>
  <c r="V38" i="156" s="1"/>
  <c r="M38" i="156"/>
  <c r="P38" i="156" s="1"/>
  <c r="S40" i="156"/>
  <c r="V40" i="156" s="1"/>
  <c r="M40" i="156"/>
  <c r="P40" i="156" s="1"/>
  <c r="S42" i="156"/>
  <c r="V42" i="156" s="1"/>
  <c r="M42" i="156"/>
  <c r="P42" i="156" s="1"/>
  <c r="S44" i="156"/>
  <c r="V44" i="156" s="1"/>
  <c r="M44" i="156"/>
  <c r="P44" i="156" s="1"/>
  <c r="S46" i="156"/>
  <c r="V46" i="156" s="1"/>
  <c r="M46" i="156"/>
  <c r="P46" i="156" s="1"/>
  <c r="S48" i="156"/>
  <c r="V48" i="156" s="1"/>
  <c r="M48" i="156"/>
  <c r="P48" i="156" s="1"/>
  <c r="S50" i="156"/>
  <c r="M50" i="156"/>
  <c r="P50" i="156" s="1"/>
  <c r="S52" i="156"/>
  <c r="V52" i="156" s="1"/>
  <c r="M52" i="156"/>
  <c r="S54" i="156"/>
  <c r="V54" i="156" s="1"/>
  <c r="M54" i="156"/>
  <c r="P54" i="156" s="1"/>
  <c r="S56" i="156"/>
  <c r="V56" i="156" s="1"/>
  <c r="M56" i="156"/>
  <c r="P56" i="156" s="1"/>
  <c r="S59" i="156"/>
  <c r="V59" i="156" s="1"/>
  <c r="M59" i="156"/>
  <c r="P59" i="156" s="1"/>
  <c r="S61" i="156"/>
  <c r="V61" i="156" s="1"/>
  <c r="M61" i="156"/>
  <c r="P61" i="156" s="1"/>
  <c r="S63" i="156"/>
  <c r="V63" i="156" s="1"/>
  <c r="M63" i="156"/>
  <c r="P63" i="156" s="1"/>
  <c r="S65" i="156"/>
  <c r="V65" i="156" s="1"/>
  <c r="M65" i="156"/>
  <c r="P65" i="156" s="1"/>
  <c r="S67" i="156"/>
  <c r="V67" i="156" s="1"/>
  <c r="M67" i="156"/>
  <c r="P67" i="156" s="1"/>
  <c r="S69" i="156"/>
  <c r="V69" i="156" s="1"/>
  <c r="M69" i="156"/>
  <c r="P69" i="156" s="1"/>
  <c r="S71" i="156"/>
  <c r="V71" i="156" s="1"/>
  <c r="M71" i="156"/>
  <c r="P71" i="156" s="1"/>
  <c r="S73" i="156"/>
  <c r="V73" i="156" s="1"/>
  <c r="I58" i="155"/>
  <c r="M73" i="156"/>
  <c r="S75" i="156"/>
  <c r="V75" i="156" s="1"/>
  <c r="M75" i="156"/>
  <c r="P75" i="156" s="1"/>
  <c r="S77" i="156"/>
  <c r="I59" i="155"/>
  <c r="M77" i="156"/>
  <c r="S79" i="156"/>
  <c r="V79" i="156" s="1"/>
  <c r="M79" i="156"/>
  <c r="P79" i="156" s="1"/>
  <c r="S81" i="156"/>
  <c r="V81" i="156" s="1"/>
  <c r="I61" i="155"/>
  <c r="M81" i="156"/>
  <c r="S83" i="156"/>
  <c r="I62" i="155"/>
  <c r="M83" i="156"/>
  <c r="S85" i="156"/>
  <c r="V85" i="156" s="1"/>
  <c r="M85" i="156"/>
  <c r="P85" i="156" s="1"/>
  <c r="S87" i="156"/>
  <c r="I63" i="155"/>
  <c r="M87" i="156"/>
  <c r="S89" i="156"/>
  <c r="V89" i="156" s="1"/>
  <c r="M89" i="156"/>
  <c r="P89" i="156" s="1"/>
  <c r="S91" i="156"/>
  <c r="V91" i="156" s="1"/>
  <c r="M91" i="156"/>
  <c r="P91" i="156" s="1"/>
  <c r="S93" i="156"/>
  <c r="V93" i="156" s="1"/>
  <c r="M93" i="156"/>
  <c r="P93" i="156" s="1"/>
  <c r="S95" i="156"/>
  <c r="V95" i="156" s="1"/>
  <c r="M95" i="156"/>
  <c r="P95" i="156" s="1"/>
  <c r="S97" i="156"/>
  <c r="V97" i="156" s="1"/>
  <c r="M97" i="156"/>
  <c r="P97" i="156" s="1"/>
  <c r="S99" i="156"/>
  <c r="V99" i="156" s="1"/>
  <c r="M99" i="156"/>
  <c r="P99" i="156" s="1"/>
  <c r="S102" i="156"/>
  <c r="V102" i="156" s="1"/>
  <c r="M102" i="156"/>
  <c r="P102" i="156" s="1"/>
  <c r="S105" i="156"/>
  <c r="V105" i="156" s="1"/>
  <c r="M105" i="156"/>
  <c r="P105" i="156" s="1"/>
  <c r="S107" i="156"/>
  <c r="M107" i="156"/>
  <c r="T110" i="156"/>
  <c r="W110" i="156" s="1"/>
  <c r="N110" i="156"/>
  <c r="Q110" i="156" s="1"/>
  <c r="T112" i="156"/>
  <c r="W112" i="156" s="1"/>
  <c r="N112" i="156"/>
  <c r="Q112" i="156" s="1"/>
  <c r="T114" i="156"/>
  <c r="N114" i="156"/>
  <c r="R140" i="156"/>
  <c r="U140" i="156" s="1"/>
  <c r="H72" i="155"/>
  <c r="L140" i="156"/>
  <c r="R142" i="156"/>
  <c r="U142" i="156" s="1"/>
  <c r="L142" i="156"/>
  <c r="O142" i="156" s="1"/>
  <c r="R144" i="156"/>
  <c r="U144" i="156" s="1"/>
  <c r="L144" i="156"/>
  <c r="O144" i="156" s="1"/>
  <c r="R146" i="156"/>
  <c r="U146" i="156" s="1"/>
  <c r="L146" i="156"/>
  <c r="O146" i="156" s="1"/>
  <c r="R148" i="156"/>
  <c r="U148" i="156" s="1"/>
  <c r="L148" i="156"/>
  <c r="O148" i="156" s="1"/>
  <c r="R150" i="156"/>
  <c r="U150" i="156" s="1"/>
  <c r="L150" i="156"/>
  <c r="O150" i="156" s="1"/>
  <c r="R152" i="156"/>
  <c r="U152" i="156" s="1"/>
  <c r="L152" i="156"/>
  <c r="O152" i="156" s="1"/>
  <c r="R154" i="156"/>
  <c r="U154" i="156" s="1"/>
  <c r="L154" i="156"/>
  <c r="O154" i="156" s="1"/>
  <c r="R156" i="156"/>
  <c r="U156" i="156" s="1"/>
  <c r="L156" i="156"/>
  <c r="O156" i="156" s="1"/>
  <c r="R158" i="156"/>
  <c r="U158" i="156" s="1"/>
  <c r="L158" i="156"/>
  <c r="O158" i="156" s="1"/>
  <c r="R160" i="156"/>
  <c r="U160" i="156" s="1"/>
  <c r="L160" i="156"/>
  <c r="O160" i="156" s="1"/>
  <c r="R162" i="156"/>
  <c r="U162" i="156" s="1"/>
  <c r="L162" i="156"/>
  <c r="O162" i="156" s="1"/>
  <c r="R164" i="156"/>
  <c r="H77" i="155"/>
  <c r="L164" i="156"/>
  <c r="R166" i="156"/>
  <c r="U166" i="156" s="1"/>
  <c r="L166" i="156"/>
  <c r="O166" i="156" s="1"/>
  <c r="R168" i="156"/>
  <c r="U168" i="156" s="1"/>
  <c r="L168" i="156"/>
  <c r="O168" i="156" s="1"/>
  <c r="R170" i="156"/>
  <c r="U170" i="156" s="1"/>
  <c r="L170" i="156"/>
  <c r="O170" i="156" s="1"/>
  <c r="R172" i="156"/>
  <c r="U172" i="156" s="1"/>
  <c r="L172" i="156"/>
  <c r="O172" i="156" s="1"/>
  <c r="R174" i="156"/>
  <c r="U174" i="156" s="1"/>
  <c r="L174" i="156"/>
  <c r="O174" i="156" s="1"/>
  <c r="M4" i="159"/>
  <c r="S4" i="159"/>
  <c r="I51" i="158"/>
  <c r="S6" i="159"/>
  <c r="V6" i="159" s="1"/>
  <c r="M6" i="159"/>
  <c r="P6" i="159" s="1"/>
  <c r="S8" i="159"/>
  <c r="V8" i="159" s="1"/>
  <c r="M8" i="159"/>
  <c r="P8" i="159" s="1"/>
  <c r="S10" i="159"/>
  <c r="V10" i="159" s="1"/>
  <c r="M10" i="159"/>
  <c r="P10" i="159" s="1"/>
  <c r="M12" i="159"/>
  <c r="S12" i="159"/>
  <c r="M14" i="159"/>
  <c r="P14" i="159" s="1"/>
  <c r="S14" i="159"/>
  <c r="V14" i="159" s="1"/>
  <c r="M16" i="159"/>
  <c r="P16" i="159" s="1"/>
  <c r="S16" i="159"/>
  <c r="V16" i="159" s="1"/>
  <c r="M18" i="159"/>
  <c r="P18" i="159" s="1"/>
  <c r="S18" i="159"/>
  <c r="V18" i="159" s="1"/>
  <c r="V50" i="158" s="1"/>
  <c r="V7" i="158" s="1"/>
  <c r="N23" i="159"/>
  <c r="Q23" i="159" s="1"/>
  <c r="T23" i="159"/>
  <c r="W23" i="159" s="1"/>
  <c r="T25" i="159"/>
  <c r="W25" i="159" s="1"/>
  <c r="N25" i="159"/>
  <c r="Q25" i="159" s="1"/>
  <c r="T27" i="159"/>
  <c r="W27" i="159" s="1"/>
  <c r="N27" i="159"/>
  <c r="Q27" i="159" s="1"/>
  <c r="T29" i="159"/>
  <c r="W29" i="159" s="1"/>
  <c r="N29" i="159"/>
  <c r="Q29" i="159" s="1"/>
  <c r="T31" i="159"/>
  <c r="W31" i="159" s="1"/>
  <c r="N31" i="159"/>
  <c r="Q31" i="159" s="1"/>
  <c r="T33" i="159"/>
  <c r="W33" i="159" s="1"/>
  <c r="N33" i="159"/>
  <c r="Q33" i="159" s="1"/>
  <c r="N35" i="159"/>
  <c r="Q35" i="159" s="1"/>
  <c r="T35" i="159"/>
  <c r="W35" i="159" s="1"/>
  <c r="N37" i="159"/>
  <c r="Q37" i="159" s="1"/>
  <c r="T37" i="159"/>
  <c r="W37" i="159" s="1"/>
  <c r="N39" i="159"/>
  <c r="Q39" i="159" s="1"/>
  <c r="T39" i="159"/>
  <c r="W39" i="159" s="1"/>
  <c r="T41" i="159"/>
  <c r="W41" i="159" s="1"/>
  <c r="N41" i="159"/>
  <c r="Q41" i="159" s="1"/>
  <c r="T43" i="159"/>
  <c r="W43" i="159" s="1"/>
  <c r="N43" i="159"/>
  <c r="Q43" i="159" s="1"/>
  <c r="T45" i="159"/>
  <c r="W45" i="159" s="1"/>
  <c r="N45" i="159"/>
  <c r="Q45" i="159" s="1"/>
  <c r="T47" i="159"/>
  <c r="W47" i="159" s="1"/>
  <c r="N47" i="159"/>
  <c r="Q47" i="159" s="1"/>
  <c r="T49" i="159"/>
  <c r="N49" i="159"/>
  <c r="T51" i="159"/>
  <c r="W51" i="159" s="1"/>
  <c r="N51" i="159"/>
  <c r="Q51" i="159" s="1"/>
  <c r="N53" i="159"/>
  <c r="Q53" i="159" s="1"/>
  <c r="T53" i="159"/>
  <c r="W53" i="159" s="1"/>
  <c r="N55" i="159"/>
  <c r="Q55" i="159" s="1"/>
  <c r="T55" i="159"/>
  <c r="W55" i="159" s="1"/>
  <c r="N58" i="159"/>
  <c r="Q58" i="159" s="1"/>
  <c r="T58" i="159"/>
  <c r="W58" i="159" s="1"/>
  <c r="T60" i="159"/>
  <c r="N60" i="159"/>
  <c r="J56" i="158"/>
  <c r="T62" i="159"/>
  <c r="W62" i="159" s="1"/>
  <c r="N62" i="159"/>
  <c r="Q62" i="159" s="1"/>
  <c r="T64" i="159"/>
  <c r="W64" i="159" s="1"/>
  <c r="N64" i="159"/>
  <c r="Q64" i="159" s="1"/>
  <c r="T66" i="159"/>
  <c r="W66" i="159" s="1"/>
  <c r="N66" i="159"/>
  <c r="Q66" i="159" s="1"/>
  <c r="T68" i="159"/>
  <c r="N68" i="159"/>
  <c r="J57" i="158"/>
  <c r="T70" i="159"/>
  <c r="W70" i="159" s="1"/>
  <c r="N70" i="159"/>
  <c r="Q70" i="159" s="1"/>
  <c r="T72" i="159"/>
  <c r="W72" i="159" s="1"/>
  <c r="N72" i="159"/>
  <c r="Q72" i="159" s="1"/>
  <c r="T74" i="159"/>
  <c r="W74" i="159" s="1"/>
  <c r="N74" i="159"/>
  <c r="Q74" i="159" s="1"/>
  <c r="T76" i="159"/>
  <c r="W76" i="159" s="1"/>
  <c r="N76" i="159"/>
  <c r="Q76" i="159" s="1"/>
  <c r="N78" i="159"/>
  <c r="Q78" i="159" s="1"/>
  <c r="T78" i="159"/>
  <c r="W78" i="159" s="1"/>
  <c r="N80" i="159"/>
  <c r="Q80" i="159" s="1"/>
  <c r="T80" i="159"/>
  <c r="W80" i="159" s="1"/>
  <c r="N82" i="159"/>
  <c r="Q82" i="159" s="1"/>
  <c r="T82" i="159"/>
  <c r="W82" i="159" s="1"/>
  <c r="N84" i="159"/>
  <c r="Q84" i="159" s="1"/>
  <c r="T84" i="159"/>
  <c r="W84" i="159" s="1"/>
  <c r="N86" i="159"/>
  <c r="Q86" i="159" s="1"/>
  <c r="T86" i="159"/>
  <c r="W86" i="159" s="1"/>
  <c r="N88" i="159"/>
  <c r="Q88" i="159" s="1"/>
  <c r="T88" i="159"/>
  <c r="W88" i="159" s="1"/>
  <c r="T90" i="159"/>
  <c r="N90" i="159"/>
  <c r="J64" i="158"/>
  <c r="T92" i="159"/>
  <c r="W92" i="159" s="1"/>
  <c r="N92" i="159"/>
  <c r="Q92" i="159" s="1"/>
  <c r="T94" i="159"/>
  <c r="W94" i="159" s="1"/>
  <c r="N94" i="159"/>
  <c r="Q94" i="159" s="1"/>
  <c r="T96" i="159"/>
  <c r="W96" i="159" s="1"/>
  <c r="N96" i="159"/>
  <c r="Q96" i="159" s="1"/>
  <c r="N98" i="159"/>
  <c r="Q98" i="159" s="1"/>
  <c r="T98" i="159"/>
  <c r="W98" i="159" s="1"/>
  <c r="N100" i="159"/>
  <c r="T100" i="159"/>
  <c r="N103" i="159"/>
  <c r="Q103" i="159" s="1"/>
  <c r="T103" i="159"/>
  <c r="W103" i="159" s="1"/>
  <c r="N106" i="159"/>
  <c r="Q106" i="159" s="1"/>
  <c r="T106" i="159"/>
  <c r="W106" i="159" s="1"/>
  <c r="R117" i="159"/>
  <c r="U117" i="159" s="1"/>
  <c r="L117" i="159"/>
  <c r="O117" i="159" s="1"/>
  <c r="R119" i="159"/>
  <c r="U119" i="159" s="1"/>
  <c r="L119" i="159"/>
  <c r="O119" i="159" s="1"/>
  <c r="L121" i="159"/>
  <c r="O121" i="159" s="1"/>
  <c r="R121" i="159"/>
  <c r="U121" i="159" s="1"/>
  <c r="L123" i="159"/>
  <c r="O123" i="159" s="1"/>
  <c r="R123" i="159"/>
  <c r="U123" i="159" s="1"/>
  <c r="R125" i="159"/>
  <c r="U125" i="159" s="1"/>
  <c r="L125" i="159"/>
  <c r="O125" i="159" s="1"/>
  <c r="R127" i="159"/>
  <c r="L127" i="159"/>
  <c r="H69" i="158"/>
  <c r="L129" i="159"/>
  <c r="O129" i="159" s="1"/>
  <c r="R129" i="159"/>
  <c r="U129" i="159" s="1"/>
  <c r="L131" i="159"/>
  <c r="O131" i="159" s="1"/>
  <c r="R131" i="159"/>
  <c r="U131" i="159" s="1"/>
  <c r="R133" i="159"/>
  <c r="L133" i="159"/>
  <c r="L136" i="159"/>
  <c r="O136" i="159" s="1"/>
  <c r="R136" i="159"/>
  <c r="U136" i="159" s="1"/>
  <c r="L138" i="159"/>
  <c r="O138" i="159" s="1"/>
  <c r="R138" i="159"/>
  <c r="U138" i="159" s="1"/>
  <c r="S141" i="159"/>
  <c r="V141" i="159" s="1"/>
  <c r="M141" i="159"/>
  <c r="P141" i="159" s="1"/>
  <c r="S143" i="159"/>
  <c r="V143" i="159" s="1"/>
  <c r="M143" i="159"/>
  <c r="P143" i="159" s="1"/>
  <c r="M145" i="159"/>
  <c r="S145" i="159"/>
  <c r="I73" i="158"/>
  <c r="S147" i="159"/>
  <c r="V147" i="159" s="1"/>
  <c r="M147" i="159"/>
  <c r="P147" i="159" s="1"/>
  <c r="S149" i="159"/>
  <c r="V149" i="159" s="1"/>
  <c r="M149" i="159"/>
  <c r="P149" i="159" s="1"/>
  <c r="S151" i="159"/>
  <c r="V151" i="159" s="1"/>
  <c r="M151" i="159"/>
  <c r="P151" i="159" s="1"/>
  <c r="M153" i="159"/>
  <c r="P153" i="159" s="1"/>
  <c r="S153" i="159"/>
  <c r="V153" i="159" s="1"/>
  <c r="S155" i="159"/>
  <c r="V155" i="159" s="1"/>
  <c r="M155" i="159"/>
  <c r="P155" i="159" s="1"/>
  <c r="S157" i="159"/>
  <c r="V157" i="159" s="1"/>
  <c r="M157" i="159"/>
  <c r="P157" i="159" s="1"/>
  <c r="S159" i="159"/>
  <c r="M159" i="159"/>
  <c r="I75" i="158"/>
  <c r="S161" i="159"/>
  <c r="M161" i="159"/>
  <c r="I76" i="158"/>
  <c r="M163" i="159"/>
  <c r="P163" i="159" s="1"/>
  <c r="S163" i="159"/>
  <c r="V163" i="159" s="1"/>
  <c r="M165" i="159"/>
  <c r="P165" i="159" s="1"/>
  <c r="S165" i="159"/>
  <c r="V165" i="159" s="1"/>
  <c r="M167" i="159"/>
  <c r="P167" i="159" s="1"/>
  <c r="S167" i="159"/>
  <c r="V167" i="159" s="1"/>
  <c r="S169" i="159"/>
  <c r="V169" i="159" s="1"/>
  <c r="M169" i="159"/>
  <c r="P169" i="159" s="1"/>
  <c r="M171" i="159"/>
  <c r="S171" i="159"/>
  <c r="I78" i="158"/>
  <c r="S173" i="159"/>
  <c r="V173" i="159" s="1"/>
  <c r="M173" i="159"/>
  <c r="P173" i="159" s="1"/>
  <c r="S175" i="159"/>
  <c r="V175" i="159" s="1"/>
  <c r="M175" i="159"/>
  <c r="P175" i="159" s="1"/>
  <c r="T5" i="161"/>
  <c r="N5" i="161"/>
  <c r="J48" i="177"/>
  <c r="N7" i="161"/>
  <c r="Q7" i="161" s="1"/>
  <c r="T7" i="161"/>
  <c r="W7" i="161" s="1"/>
  <c r="N9" i="161"/>
  <c r="Q9" i="161" s="1"/>
  <c r="T9" i="161"/>
  <c r="W9" i="161" s="1"/>
  <c r="N11" i="161"/>
  <c r="Q11" i="161" s="1"/>
  <c r="T11" i="161"/>
  <c r="W11" i="161" s="1"/>
  <c r="N13" i="161"/>
  <c r="Q13" i="161" s="1"/>
  <c r="T13" i="161"/>
  <c r="W13" i="161" s="1"/>
  <c r="N15" i="161"/>
  <c r="Q15" i="161" s="1"/>
  <c r="T15" i="161"/>
  <c r="W15" i="161" s="1"/>
  <c r="N17" i="161"/>
  <c r="Q17" i="161" s="1"/>
  <c r="T17" i="161"/>
  <c r="W17" i="161" s="1"/>
  <c r="N20" i="161"/>
  <c r="Q20" i="161" s="1"/>
  <c r="T20" i="161"/>
  <c r="W20" i="161" s="1"/>
  <c r="L109" i="161"/>
  <c r="O109" i="161" s="1"/>
  <c r="R109" i="161"/>
  <c r="U109" i="161" s="1"/>
  <c r="L111" i="161"/>
  <c r="O111" i="161" s="1"/>
  <c r="R111" i="161"/>
  <c r="U111" i="161" s="1"/>
  <c r="L113" i="161"/>
  <c r="O113" i="161" s="1"/>
  <c r="R113" i="161"/>
  <c r="U113" i="161" s="1"/>
  <c r="S116" i="161"/>
  <c r="V116" i="161" s="1"/>
  <c r="M116" i="161"/>
  <c r="P116" i="161" s="1"/>
  <c r="S118" i="161"/>
  <c r="V118" i="161" s="1"/>
  <c r="M118" i="161"/>
  <c r="P118" i="161" s="1"/>
  <c r="S120" i="161"/>
  <c r="V120" i="161" s="1"/>
  <c r="M120" i="161"/>
  <c r="P120" i="161" s="1"/>
  <c r="M122" i="161"/>
  <c r="P122" i="161" s="1"/>
  <c r="S122" i="161"/>
  <c r="V122" i="161" s="1"/>
  <c r="M124" i="161"/>
  <c r="P124" i="161" s="1"/>
  <c r="S124" i="161"/>
  <c r="V124" i="161" s="1"/>
  <c r="M126" i="161"/>
  <c r="P126" i="161" s="1"/>
  <c r="S126" i="161"/>
  <c r="V126" i="161" s="1"/>
  <c r="M128" i="161"/>
  <c r="P128" i="161" s="1"/>
  <c r="S128" i="161"/>
  <c r="V128" i="161" s="1"/>
  <c r="S130" i="161"/>
  <c r="V130" i="161" s="1"/>
  <c r="M130" i="161"/>
  <c r="P130" i="161" s="1"/>
  <c r="S132" i="161"/>
  <c r="V132" i="161" s="1"/>
  <c r="M132" i="161"/>
  <c r="P132" i="161" s="1"/>
  <c r="S134" i="161"/>
  <c r="V134" i="161" s="1"/>
  <c r="M134" i="161"/>
  <c r="P134" i="161" s="1"/>
  <c r="M137" i="161"/>
  <c r="P137" i="161" s="1"/>
  <c r="S137" i="161"/>
  <c r="V137" i="161" s="1"/>
  <c r="N140" i="161"/>
  <c r="T140" i="161"/>
  <c r="J72" i="177"/>
  <c r="N142" i="161"/>
  <c r="Q142" i="161" s="1"/>
  <c r="T142" i="161"/>
  <c r="W142" i="161" s="1"/>
  <c r="T144" i="161"/>
  <c r="W144" i="161" s="1"/>
  <c r="N144" i="161"/>
  <c r="Q144" i="161" s="1"/>
  <c r="T146" i="161"/>
  <c r="W146" i="161" s="1"/>
  <c r="N146" i="161"/>
  <c r="Q146" i="161" s="1"/>
  <c r="T148" i="161"/>
  <c r="W148" i="161" s="1"/>
  <c r="N148" i="161"/>
  <c r="Q148" i="161" s="1"/>
  <c r="T150" i="161"/>
  <c r="W150" i="161" s="1"/>
  <c r="N150" i="161"/>
  <c r="Q150" i="161" s="1"/>
  <c r="N152" i="161"/>
  <c r="Q152" i="161" s="1"/>
  <c r="T152" i="161"/>
  <c r="W152" i="161" s="1"/>
  <c r="N154" i="161"/>
  <c r="Q154" i="161" s="1"/>
  <c r="T154" i="161"/>
  <c r="W154" i="161" s="1"/>
  <c r="N156" i="161"/>
  <c r="Q156" i="161" s="1"/>
  <c r="T156" i="161"/>
  <c r="W156" i="161" s="1"/>
  <c r="N158" i="161"/>
  <c r="Q158" i="161" s="1"/>
  <c r="T158" i="161"/>
  <c r="W158" i="161" s="1"/>
  <c r="T160" i="161"/>
  <c r="W160" i="161" s="1"/>
  <c r="N160" i="161"/>
  <c r="Q160" i="161" s="1"/>
  <c r="T162" i="161"/>
  <c r="W162" i="161" s="1"/>
  <c r="N162" i="161"/>
  <c r="Q162" i="161" s="1"/>
  <c r="T164" i="161"/>
  <c r="N164" i="161"/>
  <c r="J77" i="177"/>
  <c r="T166" i="161"/>
  <c r="W166" i="161" s="1"/>
  <c r="N166" i="161"/>
  <c r="Q166" i="161" s="1"/>
  <c r="N168" i="161"/>
  <c r="Q168" i="161" s="1"/>
  <c r="T168" i="161"/>
  <c r="W168" i="161" s="1"/>
  <c r="N170" i="161"/>
  <c r="Q170" i="161" s="1"/>
  <c r="T170" i="161"/>
  <c r="W170" i="161" s="1"/>
  <c r="N172" i="161"/>
  <c r="Q172" i="161" s="1"/>
  <c r="T172" i="161"/>
  <c r="W172" i="161" s="1"/>
  <c r="N174" i="161"/>
  <c r="Q174" i="161" s="1"/>
  <c r="T174" i="161"/>
  <c r="W174" i="161" s="1"/>
  <c r="L22" i="162"/>
  <c r="R22" i="162"/>
  <c r="H53" i="178"/>
  <c r="R24" i="162"/>
  <c r="U24" i="162" s="1"/>
  <c r="L24" i="162"/>
  <c r="O24" i="162" s="1"/>
  <c r="L26" i="162"/>
  <c r="O26" i="162" s="1"/>
  <c r="R26" i="162"/>
  <c r="U26" i="162" s="1"/>
  <c r="L28" i="162"/>
  <c r="O28" i="162" s="1"/>
  <c r="R28" i="162"/>
  <c r="U28" i="162" s="1"/>
  <c r="R30" i="162"/>
  <c r="U30" i="162" s="1"/>
  <c r="L30" i="162"/>
  <c r="O30" i="162" s="1"/>
  <c r="L32" i="162"/>
  <c r="O32" i="162" s="1"/>
  <c r="R32" i="162"/>
  <c r="U32" i="162" s="1"/>
  <c r="L34" i="162"/>
  <c r="O34" i="162" s="1"/>
  <c r="R34" i="162"/>
  <c r="U34" i="162" s="1"/>
  <c r="R36" i="162"/>
  <c r="U36" i="162" s="1"/>
  <c r="L36" i="162"/>
  <c r="O36" i="162" s="1"/>
  <c r="L38" i="162"/>
  <c r="O38" i="162" s="1"/>
  <c r="R38" i="162"/>
  <c r="U38" i="162" s="1"/>
  <c r="R40" i="162"/>
  <c r="U40" i="162" s="1"/>
  <c r="L40" i="162"/>
  <c r="O40" i="162" s="1"/>
  <c r="L42" i="162"/>
  <c r="O42" i="162" s="1"/>
  <c r="R42" i="162"/>
  <c r="U42" i="162" s="1"/>
  <c r="L44" i="162"/>
  <c r="O44" i="162" s="1"/>
  <c r="R44" i="162"/>
  <c r="U44" i="162" s="1"/>
  <c r="R46" i="162"/>
  <c r="U46" i="162" s="1"/>
  <c r="L46" i="162"/>
  <c r="O46" i="162" s="1"/>
  <c r="L48" i="162"/>
  <c r="O48" i="162" s="1"/>
  <c r="R48" i="162"/>
  <c r="U48" i="162" s="1"/>
  <c r="L50" i="162"/>
  <c r="O50" i="162" s="1"/>
  <c r="R50" i="162"/>
  <c r="U50" i="162" s="1"/>
  <c r="R52" i="162"/>
  <c r="L52" i="162"/>
  <c r="L54" i="162"/>
  <c r="O54" i="162" s="1"/>
  <c r="R54" i="162"/>
  <c r="U54" i="162" s="1"/>
  <c r="R56" i="162"/>
  <c r="U56" i="162" s="1"/>
  <c r="L56" i="162"/>
  <c r="O56" i="162" s="1"/>
  <c r="R59" i="162"/>
  <c r="U59" i="162" s="1"/>
  <c r="L59" i="162"/>
  <c r="O59" i="162" s="1"/>
  <c r="L61" i="162"/>
  <c r="O61" i="162" s="1"/>
  <c r="R61" i="162"/>
  <c r="U61" i="162" s="1"/>
  <c r="L63" i="162"/>
  <c r="O63" i="162" s="1"/>
  <c r="R63" i="162"/>
  <c r="U63" i="162" s="1"/>
  <c r="R65" i="162"/>
  <c r="U65" i="162" s="1"/>
  <c r="L65" i="162"/>
  <c r="O65" i="162" s="1"/>
  <c r="L67" i="162"/>
  <c r="O67" i="162" s="1"/>
  <c r="R67" i="162"/>
  <c r="U67" i="162" s="1"/>
  <c r="R69" i="162"/>
  <c r="U69" i="162" s="1"/>
  <c r="L69" i="162"/>
  <c r="O69" i="162" s="1"/>
  <c r="L71" i="162"/>
  <c r="O71" i="162" s="1"/>
  <c r="R71" i="162"/>
  <c r="U71" i="162" s="1"/>
  <c r="L73" i="162"/>
  <c r="R73" i="162"/>
  <c r="H58" i="178"/>
  <c r="R75" i="162"/>
  <c r="U75" i="162" s="1"/>
  <c r="L75" i="162"/>
  <c r="O75" i="162" s="1"/>
  <c r="L77" i="162"/>
  <c r="R77" i="162"/>
  <c r="H59" i="178"/>
  <c r="L79" i="162"/>
  <c r="O79" i="162" s="1"/>
  <c r="R79" i="162"/>
  <c r="U79" i="162" s="1"/>
  <c r="R81" i="162"/>
  <c r="L81" i="162"/>
  <c r="H61" i="178"/>
  <c r="L83" i="162"/>
  <c r="R83" i="162"/>
  <c r="H62" i="178"/>
  <c r="R85" i="162"/>
  <c r="U85" i="162" s="1"/>
  <c r="L85" i="162"/>
  <c r="O85" i="162" s="1"/>
  <c r="L87" i="162"/>
  <c r="R87" i="162"/>
  <c r="H63" i="178"/>
  <c r="L89" i="162"/>
  <c r="O89" i="162" s="1"/>
  <c r="R89" i="162"/>
  <c r="U89" i="162" s="1"/>
  <c r="R91" i="162"/>
  <c r="U91" i="162" s="1"/>
  <c r="L91" i="162"/>
  <c r="O91" i="162" s="1"/>
  <c r="R93" i="162"/>
  <c r="U93" i="162" s="1"/>
  <c r="L93" i="162"/>
  <c r="O93" i="162" s="1"/>
  <c r="R95" i="162"/>
  <c r="U95" i="162" s="1"/>
  <c r="L95" i="162"/>
  <c r="O95" i="162" s="1"/>
  <c r="R97" i="162"/>
  <c r="U97" i="162" s="1"/>
  <c r="L97" i="162"/>
  <c r="O97" i="162" s="1"/>
  <c r="R99" i="162"/>
  <c r="U99" i="162" s="1"/>
  <c r="L99" i="162"/>
  <c r="O99" i="162" s="1"/>
  <c r="R102" i="162"/>
  <c r="U102" i="162" s="1"/>
  <c r="L102" i="162"/>
  <c r="O102" i="162" s="1"/>
  <c r="R105" i="162"/>
  <c r="U105" i="162" s="1"/>
  <c r="L105" i="162"/>
  <c r="O105" i="162" s="1"/>
  <c r="R107" i="162"/>
  <c r="L107" i="162"/>
  <c r="M110" i="162"/>
  <c r="P110" i="162" s="1"/>
  <c r="S110" i="162"/>
  <c r="V110" i="162" s="1"/>
  <c r="M112" i="162"/>
  <c r="P112" i="162" s="1"/>
  <c r="S112" i="162"/>
  <c r="V112" i="162" s="1"/>
  <c r="M114" i="162"/>
  <c r="S114" i="162"/>
  <c r="N117" i="162"/>
  <c r="Q117" i="162" s="1"/>
  <c r="T117" i="162"/>
  <c r="W117" i="162" s="1"/>
  <c r="N119" i="162"/>
  <c r="Q119" i="162" s="1"/>
  <c r="T119" i="162"/>
  <c r="W119" i="162" s="1"/>
  <c r="N121" i="162"/>
  <c r="Q121" i="162" s="1"/>
  <c r="T121" i="162"/>
  <c r="W121" i="162" s="1"/>
  <c r="N123" i="162"/>
  <c r="Q123" i="162" s="1"/>
  <c r="T123" i="162"/>
  <c r="W123" i="162" s="1"/>
  <c r="N125" i="162"/>
  <c r="Q125" i="162" s="1"/>
  <c r="T125" i="162"/>
  <c r="W125" i="162" s="1"/>
  <c r="N127" i="162"/>
  <c r="T127" i="162"/>
  <c r="J69" i="178"/>
  <c r="N129" i="162"/>
  <c r="Q129" i="162" s="1"/>
  <c r="T129" i="162"/>
  <c r="W129" i="162" s="1"/>
  <c r="N131" i="162"/>
  <c r="Q131" i="162" s="1"/>
  <c r="T131" i="162"/>
  <c r="W131" i="162" s="1"/>
  <c r="N133" i="162"/>
  <c r="T133" i="162"/>
  <c r="N136" i="162"/>
  <c r="Q136" i="162" s="1"/>
  <c r="T136" i="162"/>
  <c r="W136" i="162" s="1"/>
  <c r="N138" i="162"/>
  <c r="Q138" i="162" s="1"/>
  <c r="T138" i="162"/>
  <c r="W138" i="162" s="1"/>
  <c r="R4" i="163"/>
  <c r="L4" i="163"/>
  <c r="H51" i="180"/>
  <c r="L6" i="163"/>
  <c r="O6" i="163" s="1"/>
  <c r="R6" i="163"/>
  <c r="U6" i="163" s="1"/>
  <c r="R8" i="163"/>
  <c r="U8" i="163" s="1"/>
  <c r="L8" i="163"/>
  <c r="O8" i="163" s="1"/>
  <c r="L10" i="163"/>
  <c r="O10" i="163" s="1"/>
  <c r="R10" i="163"/>
  <c r="U10" i="163" s="1"/>
  <c r="R12" i="163"/>
  <c r="L12" i="163"/>
  <c r="L14" i="163"/>
  <c r="O14" i="163" s="1"/>
  <c r="R14" i="163"/>
  <c r="U14" i="163" s="1"/>
  <c r="R16" i="163"/>
  <c r="U16" i="163" s="1"/>
  <c r="L16" i="163"/>
  <c r="O16" i="163" s="1"/>
  <c r="L18" i="163"/>
  <c r="O18" i="163" s="1"/>
  <c r="R18" i="163"/>
  <c r="U18" i="163" s="1"/>
  <c r="M23" i="163"/>
  <c r="P23" i="163" s="1"/>
  <c r="S23" i="163"/>
  <c r="V23" i="163" s="1"/>
  <c r="M25" i="163"/>
  <c r="P25" i="163" s="1"/>
  <c r="S25" i="163"/>
  <c r="V25" i="163" s="1"/>
  <c r="M27" i="163"/>
  <c r="P27" i="163" s="1"/>
  <c r="S27" i="163"/>
  <c r="V27" i="163" s="1"/>
  <c r="M29" i="163"/>
  <c r="P29" i="163" s="1"/>
  <c r="S29" i="163"/>
  <c r="V29" i="163" s="1"/>
  <c r="M31" i="163"/>
  <c r="P31" i="163" s="1"/>
  <c r="S31" i="163"/>
  <c r="V31" i="163" s="1"/>
  <c r="M33" i="163"/>
  <c r="P33" i="163" s="1"/>
  <c r="S33" i="163"/>
  <c r="V33" i="163" s="1"/>
  <c r="M35" i="163"/>
  <c r="P35" i="163" s="1"/>
  <c r="S35" i="163"/>
  <c r="V35" i="163" s="1"/>
  <c r="M37" i="163"/>
  <c r="P37" i="163" s="1"/>
  <c r="S37" i="163"/>
  <c r="V37" i="163" s="1"/>
  <c r="M39" i="163"/>
  <c r="P39" i="163" s="1"/>
  <c r="S39" i="163"/>
  <c r="V39" i="163" s="1"/>
  <c r="M41" i="163"/>
  <c r="P41" i="163" s="1"/>
  <c r="S41" i="163"/>
  <c r="V41" i="163" s="1"/>
  <c r="M43" i="163"/>
  <c r="P43" i="163" s="1"/>
  <c r="S43" i="163"/>
  <c r="V43" i="163" s="1"/>
  <c r="M45" i="163"/>
  <c r="P45" i="163" s="1"/>
  <c r="S45" i="163"/>
  <c r="V45" i="163" s="1"/>
  <c r="M47" i="163"/>
  <c r="P47" i="163" s="1"/>
  <c r="S47" i="163"/>
  <c r="V47" i="163" s="1"/>
  <c r="M49" i="163"/>
  <c r="S49" i="163"/>
  <c r="M51" i="163"/>
  <c r="P51" i="163" s="1"/>
  <c r="S51" i="163"/>
  <c r="V51" i="163" s="1"/>
  <c r="M53" i="163"/>
  <c r="P53" i="163" s="1"/>
  <c r="S53" i="163"/>
  <c r="V53" i="163" s="1"/>
  <c r="M55" i="163"/>
  <c r="P55" i="163" s="1"/>
  <c r="S55" i="163"/>
  <c r="V55" i="163" s="1"/>
  <c r="M58" i="163"/>
  <c r="P58" i="163" s="1"/>
  <c r="S58" i="163"/>
  <c r="V58" i="163" s="1"/>
  <c r="S60" i="163"/>
  <c r="M60" i="163"/>
  <c r="I56" i="180"/>
  <c r="M62" i="163"/>
  <c r="P62" i="163" s="1"/>
  <c r="S62" i="163"/>
  <c r="V62" i="163" s="1"/>
  <c r="S64" i="163"/>
  <c r="V64" i="163" s="1"/>
  <c r="M64" i="163"/>
  <c r="P64" i="163" s="1"/>
  <c r="M66" i="163"/>
  <c r="P66" i="163" s="1"/>
  <c r="S66" i="163"/>
  <c r="V66" i="163" s="1"/>
  <c r="S68" i="163"/>
  <c r="M68" i="163"/>
  <c r="I57" i="180"/>
  <c r="I143" i="180" s="1"/>
  <c r="M70" i="163"/>
  <c r="P70" i="163" s="1"/>
  <c r="S70" i="163"/>
  <c r="V70" i="163" s="1"/>
  <c r="S72" i="163"/>
  <c r="V72" i="163" s="1"/>
  <c r="M72" i="163"/>
  <c r="P72" i="163" s="1"/>
  <c r="M74" i="163"/>
  <c r="P74" i="163" s="1"/>
  <c r="S74" i="163"/>
  <c r="V74" i="163" s="1"/>
  <c r="S76" i="163"/>
  <c r="V76" i="163" s="1"/>
  <c r="M76" i="163"/>
  <c r="P76" i="163" s="1"/>
  <c r="M78" i="163"/>
  <c r="P78" i="163" s="1"/>
  <c r="S78" i="163"/>
  <c r="V78" i="163" s="1"/>
  <c r="S80" i="163"/>
  <c r="V80" i="163" s="1"/>
  <c r="M80" i="163"/>
  <c r="P80" i="163" s="1"/>
  <c r="M82" i="163"/>
  <c r="P82" i="163" s="1"/>
  <c r="S82" i="163"/>
  <c r="V82" i="163" s="1"/>
  <c r="S84" i="163"/>
  <c r="V84" i="163" s="1"/>
  <c r="M84" i="163"/>
  <c r="P84" i="163" s="1"/>
  <c r="M86" i="163"/>
  <c r="P86" i="163" s="1"/>
  <c r="S86" i="163"/>
  <c r="V86" i="163" s="1"/>
  <c r="S88" i="163"/>
  <c r="V88" i="163" s="1"/>
  <c r="M88" i="163"/>
  <c r="P88" i="163" s="1"/>
  <c r="M90" i="163"/>
  <c r="S90" i="163"/>
  <c r="I64" i="180"/>
  <c r="S92" i="163"/>
  <c r="V92" i="163" s="1"/>
  <c r="M92" i="163"/>
  <c r="P92" i="163" s="1"/>
  <c r="S94" i="163"/>
  <c r="V94" i="163" s="1"/>
  <c r="M94" i="163"/>
  <c r="P94" i="163" s="1"/>
  <c r="S96" i="163"/>
  <c r="V96" i="163" s="1"/>
  <c r="M96" i="163"/>
  <c r="P96" i="163" s="1"/>
  <c r="S98" i="163"/>
  <c r="V98" i="163" s="1"/>
  <c r="M98" i="163"/>
  <c r="P98" i="163" s="1"/>
  <c r="S100" i="163"/>
  <c r="M100" i="163"/>
  <c r="S103" i="163"/>
  <c r="V103" i="163" s="1"/>
  <c r="M103" i="163"/>
  <c r="P103" i="163" s="1"/>
  <c r="S106" i="163"/>
  <c r="V106" i="163" s="1"/>
  <c r="M106" i="163"/>
  <c r="P106" i="163" s="1"/>
  <c r="T109" i="163"/>
  <c r="W109" i="163" s="1"/>
  <c r="N109" i="163"/>
  <c r="Q109" i="163" s="1"/>
  <c r="T111" i="163"/>
  <c r="W111" i="163" s="1"/>
  <c r="N111" i="163"/>
  <c r="Q111" i="163" s="1"/>
  <c r="T113" i="163"/>
  <c r="W113" i="163" s="1"/>
  <c r="N113" i="163"/>
  <c r="Q113" i="163" s="1"/>
  <c r="R141" i="163"/>
  <c r="U141" i="163" s="1"/>
  <c r="L141" i="163"/>
  <c r="O141" i="163" s="1"/>
  <c r="R143" i="163"/>
  <c r="U143" i="163" s="1"/>
  <c r="L143" i="163"/>
  <c r="O143" i="163" s="1"/>
  <c r="R145" i="163"/>
  <c r="L145" i="163"/>
  <c r="H73" i="180"/>
  <c r="R147" i="163"/>
  <c r="U147" i="163" s="1"/>
  <c r="L147" i="163"/>
  <c r="O147" i="163" s="1"/>
  <c r="R149" i="163"/>
  <c r="U149" i="163" s="1"/>
  <c r="L149" i="163"/>
  <c r="O149" i="163" s="1"/>
  <c r="R151" i="163"/>
  <c r="U151" i="163" s="1"/>
  <c r="L151" i="163"/>
  <c r="O151" i="163" s="1"/>
  <c r="R153" i="163"/>
  <c r="U153" i="163" s="1"/>
  <c r="L153" i="163"/>
  <c r="O153" i="163" s="1"/>
  <c r="R155" i="163"/>
  <c r="U155" i="163" s="1"/>
  <c r="L155" i="163"/>
  <c r="O155" i="163" s="1"/>
  <c r="R157" i="163"/>
  <c r="U157" i="163" s="1"/>
  <c r="L157" i="163"/>
  <c r="O157" i="163" s="1"/>
  <c r="R159" i="163"/>
  <c r="L159" i="163"/>
  <c r="H75" i="180"/>
  <c r="R161" i="163"/>
  <c r="L161" i="163"/>
  <c r="H76" i="180"/>
  <c r="R163" i="163"/>
  <c r="U163" i="163" s="1"/>
  <c r="L163" i="163"/>
  <c r="O163" i="163" s="1"/>
  <c r="R165" i="163"/>
  <c r="U165" i="163" s="1"/>
  <c r="L165" i="163"/>
  <c r="O165" i="163" s="1"/>
  <c r="R167" i="163"/>
  <c r="U167" i="163" s="1"/>
  <c r="L167" i="163"/>
  <c r="O167" i="163" s="1"/>
  <c r="R169" i="163"/>
  <c r="U169" i="163" s="1"/>
  <c r="L169" i="163"/>
  <c r="O169" i="163" s="1"/>
  <c r="R171" i="163"/>
  <c r="L171" i="163"/>
  <c r="H78" i="180"/>
  <c r="R173" i="163"/>
  <c r="U173" i="163" s="1"/>
  <c r="L173" i="163"/>
  <c r="O173" i="163" s="1"/>
  <c r="R175" i="163"/>
  <c r="U175" i="163" s="1"/>
  <c r="L175" i="163"/>
  <c r="O175" i="163" s="1"/>
  <c r="S5" i="164"/>
  <c r="M5" i="164"/>
  <c r="P5" i="164" s="1"/>
  <c r="I48" i="179"/>
  <c r="S7" i="164"/>
  <c r="V7" i="164" s="1"/>
  <c r="M7" i="164"/>
  <c r="P7" i="164" s="1"/>
  <c r="S9" i="164"/>
  <c r="V9" i="164" s="1"/>
  <c r="M9" i="164"/>
  <c r="P9" i="164" s="1"/>
  <c r="S11" i="164"/>
  <c r="V11" i="164" s="1"/>
  <c r="M11" i="164"/>
  <c r="S13" i="164"/>
  <c r="V13" i="164" s="1"/>
  <c r="M13" i="164"/>
  <c r="P13" i="164" s="1"/>
  <c r="M15" i="164"/>
  <c r="S15" i="164"/>
  <c r="V15" i="164" s="1"/>
  <c r="M17" i="164"/>
  <c r="P17" i="164" s="1"/>
  <c r="S17" i="164"/>
  <c r="V17" i="164" s="1"/>
  <c r="M20" i="164"/>
  <c r="P20" i="164" s="1"/>
  <c r="S20" i="164"/>
  <c r="V20" i="164" s="1"/>
  <c r="T22" i="164"/>
  <c r="N22" i="164"/>
  <c r="Q22" i="164" s="1"/>
  <c r="J53" i="179"/>
  <c r="N24" i="164"/>
  <c r="Q24" i="164" s="1"/>
  <c r="T24" i="164"/>
  <c r="W24" i="164" s="1"/>
  <c r="N26" i="164"/>
  <c r="Q26" i="164" s="1"/>
  <c r="T26" i="164"/>
  <c r="W26" i="164" s="1"/>
  <c r="N28" i="164"/>
  <c r="Q28" i="164" s="1"/>
  <c r="T28" i="164"/>
  <c r="W28" i="164" s="1"/>
  <c r="T30" i="164"/>
  <c r="W30" i="164" s="1"/>
  <c r="N30" i="164"/>
  <c r="Q30" i="164" s="1"/>
  <c r="T32" i="164"/>
  <c r="W32" i="164" s="1"/>
  <c r="N32" i="164"/>
  <c r="Q32" i="164" s="1"/>
  <c r="T34" i="164"/>
  <c r="W34" i="164" s="1"/>
  <c r="N34" i="164"/>
  <c r="Q34" i="164" s="1"/>
  <c r="T36" i="164"/>
  <c r="W36" i="164" s="1"/>
  <c r="N36" i="164"/>
  <c r="Q36" i="164" s="1"/>
  <c r="T38" i="164"/>
  <c r="W38" i="164" s="1"/>
  <c r="N38" i="164"/>
  <c r="Q38" i="164" s="1"/>
  <c r="N40" i="164"/>
  <c r="Q40" i="164" s="1"/>
  <c r="T40" i="164"/>
  <c r="W40" i="164" s="1"/>
  <c r="N42" i="164"/>
  <c r="Q42" i="164" s="1"/>
  <c r="T42" i="164"/>
  <c r="W42" i="164" s="1"/>
  <c r="N44" i="164"/>
  <c r="Q44" i="164" s="1"/>
  <c r="T44" i="164"/>
  <c r="W44" i="164" s="1"/>
  <c r="N46" i="164"/>
  <c r="T46" i="164"/>
  <c r="W46" i="164" s="1"/>
  <c r="N48" i="164"/>
  <c r="Q48" i="164" s="1"/>
  <c r="T48" i="164"/>
  <c r="W48" i="164" s="1"/>
  <c r="T50" i="164"/>
  <c r="W50" i="164" s="1"/>
  <c r="N50" i="164"/>
  <c r="Q50" i="164" s="1"/>
  <c r="T52" i="164"/>
  <c r="N52" i="164"/>
  <c r="N54" i="164"/>
  <c r="Q54" i="164" s="1"/>
  <c r="T54" i="164"/>
  <c r="W54" i="164" s="1"/>
  <c r="N56" i="164"/>
  <c r="Q56" i="164" s="1"/>
  <c r="T56" i="164"/>
  <c r="W56" i="164" s="1"/>
  <c r="T59" i="164"/>
  <c r="W59" i="164" s="1"/>
  <c r="N59" i="164"/>
  <c r="Q59" i="164" s="1"/>
  <c r="T61" i="164"/>
  <c r="W61" i="164" s="1"/>
  <c r="N61" i="164"/>
  <c r="Q61" i="164" s="1"/>
  <c r="T63" i="164"/>
  <c r="W63" i="164" s="1"/>
  <c r="N63" i="164"/>
  <c r="Q63" i="164" s="1"/>
  <c r="N65" i="164"/>
  <c r="Q65" i="164" s="1"/>
  <c r="T65" i="164"/>
  <c r="W65" i="164" s="1"/>
  <c r="N67" i="164"/>
  <c r="Q67" i="164" s="1"/>
  <c r="T67" i="164"/>
  <c r="W67" i="164" s="1"/>
  <c r="N69" i="164"/>
  <c r="Q69" i="164" s="1"/>
  <c r="T69" i="164"/>
  <c r="W69" i="164" s="1"/>
  <c r="T71" i="164"/>
  <c r="W71" i="164" s="1"/>
  <c r="N71" i="164"/>
  <c r="Q71" i="164" s="1"/>
  <c r="T73" i="164"/>
  <c r="N73" i="164"/>
  <c r="J58" i="179"/>
  <c r="N75" i="164"/>
  <c r="Q75" i="164" s="1"/>
  <c r="T75" i="164"/>
  <c r="W75" i="164" s="1"/>
  <c r="N77" i="164"/>
  <c r="T77" i="164"/>
  <c r="J59" i="179"/>
  <c r="N79" i="164"/>
  <c r="Q79" i="164" s="1"/>
  <c r="T79" i="164"/>
  <c r="W79" i="164" s="1"/>
  <c r="N81" i="164"/>
  <c r="T81" i="164"/>
  <c r="J61" i="179"/>
  <c r="T83" i="164"/>
  <c r="N83" i="164"/>
  <c r="J62" i="179"/>
  <c r="T85" i="164"/>
  <c r="W85" i="164" s="1"/>
  <c r="N85" i="164"/>
  <c r="Q85" i="164" s="1"/>
  <c r="T87" i="164"/>
  <c r="N87" i="164"/>
  <c r="J63" i="179"/>
  <c r="N89" i="164"/>
  <c r="Q89" i="164" s="1"/>
  <c r="T89" i="164"/>
  <c r="W89" i="164" s="1"/>
  <c r="N91" i="164"/>
  <c r="Q91" i="164" s="1"/>
  <c r="T91" i="164"/>
  <c r="W91" i="164" s="1"/>
  <c r="N93" i="164"/>
  <c r="Q93" i="164" s="1"/>
  <c r="T93" i="164"/>
  <c r="W93" i="164" s="1"/>
  <c r="N95" i="164"/>
  <c r="Q95" i="164" s="1"/>
  <c r="T95" i="164"/>
  <c r="W95" i="164" s="1"/>
  <c r="T97" i="164"/>
  <c r="W97" i="164" s="1"/>
  <c r="N97" i="164"/>
  <c r="Q97" i="164" s="1"/>
  <c r="N99" i="164"/>
  <c r="Q99" i="164" s="1"/>
  <c r="T99" i="164"/>
  <c r="W99" i="164" s="1"/>
  <c r="T102" i="164"/>
  <c r="W102" i="164" s="1"/>
  <c r="N102" i="164"/>
  <c r="Q102" i="164" s="1"/>
  <c r="N105" i="164"/>
  <c r="Q105" i="164" s="1"/>
  <c r="T105" i="164"/>
  <c r="W105" i="164" s="1"/>
  <c r="T107" i="164"/>
  <c r="N107" i="164"/>
  <c r="L116" i="164"/>
  <c r="O116" i="164" s="1"/>
  <c r="R116" i="164"/>
  <c r="U116" i="164" s="1"/>
  <c r="R118" i="164"/>
  <c r="U118" i="164" s="1"/>
  <c r="L118" i="164"/>
  <c r="O118" i="164" s="1"/>
  <c r="L120" i="164"/>
  <c r="O120" i="164" s="1"/>
  <c r="R120" i="164"/>
  <c r="U120" i="164" s="1"/>
  <c r="R122" i="164"/>
  <c r="U122" i="164" s="1"/>
  <c r="L122" i="164"/>
  <c r="O122" i="164" s="1"/>
  <c r="L124" i="164"/>
  <c r="O124" i="164" s="1"/>
  <c r="R124" i="164"/>
  <c r="U124" i="164" s="1"/>
  <c r="R126" i="164"/>
  <c r="U126" i="164" s="1"/>
  <c r="L126" i="164"/>
  <c r="O126" i="164" s="1"/>
  <c r="L128" i="164"/>
  <c r="O128" i="164" s="1"/>
  <c r="R128" i="164"/>
  <c r="U128" i="164" s="1"/>
  <c r="R130" i="164"/>
  <c r="U130" i="164" s="1"/>
  <c r="L130" i="164"/>
  <c r="O130" i="164" s="1"/>
  <c r="L132" i="164"/>
  <c r="O132" i="164" s="1"/>
  <c r="R132" i="164"/>
  <c r="U132" i="164" s="1"/>
  <c r="R134" i="164"/>
  <c r="U134" i="164" s="1"/>
  <c r="L134" i="164"/>
  <c r="O134" i="164" s="1"/>
  <c r="R137" i="164"/>
  <c r="U137" i="164" s="1"/>
  <c r="L137" i="164"/>
  <c r="O137" i="164" s="1"/>
  <c r="M140" i="164"/>
  <c r="S140" i="164"/>
  <c r="I72" i="179"/>
  <c r="M142" i="164"/>
  <c r="P142" i="164" s="1"/>
  <c r="S142" i="164"/>
  <c r="V142" i="164" s="1"/>
  <c r="M144" i="164"/>
  <c r="P144" i="164" s="1"/>
  <c r="S144" i="164"/>
  <c r="V144" i="164" s="1"/>
  <c r="M146" i="164"/>
  <c r="P146" i="164" s="1"/>
  <c r="S146" i="164"/>
  <c r="V146" i="164" s="1"/>
  <c r="M148" i="164"/>
  <c r="P148" i="164" s="1"/>
  <c r="S148" i="164"/>
  <c r="V148" i="164" s="1"/>
  <c r="M150" i="164"/>
  <c r="P150" i="164" s="1"/>
  <c r="S150" i="164"/>
  <c r="V150" i="164" s="1"/>
  <c r="M152" i="164"/>
  <c r="P152" i="164" s="1"/>
  <c r="S152" i="164"/>
  <c r="V152" i="164" s="1"/>
  <c r="M154" i="164"/>
  <c r="P154" i="164" s="1"/>
  <c r="S154" i="164"/>
  <c r="V154" i="164" s="1"/>
  <c r="M156" i="164"/>
  <c r="P156" i="164" s="1"/>
  <c r="S156" i="164"/>
  <c r="V156" i="164" s="1"/>
  <c r="M158" i="164"/>
  <c r="P158" i="164" s="1"/>
  <c r="S158" i="164"/>
  <c r="V158" i="164" s="1"/>
  <c r="M160" i="164"/>
  <c r="P160" i="164" s="1"/>
  <c r="S160" i="164"/>
  <c r="V160" i="164" s="1"/>
  <c r="M162" i="164"/>
  <c r="P162" i="164" s="1"/>
  <c r="S162" i="164"/>
  <c r="V162" i="164" s="1"/>
  <c r="M164" i="164"/>
  <c r="S164" i="164"/>
  <c r="I77" i="179"/>
  <c r="M166" i="164"/>
  <c r="P166" i="164" s="1"/>
  <c r="S166" i="164"/>
  <c r="V166" i="164" s="1"/>
  <c r="M168" i="164"/>
  <c r="P168" i="164" s="1"/>
  <c r="S168" i="164"/>
  <c r="V168" i="164" s="1"/>
  <c r="M170" i="164"/>
  <c r="P170" i="164" s="1"/>
  <c r="S170" i="164"/>
  <c r="V170" i="164" s="1"/>
  <c r="M172" i="164"/>
  <c r="P172" i="164" s="1"/>
  <c r="S172" i="164"/>
  <c r="V172" i="164" s="1"/>
  <c r="S174" i="164"/>
  <c r="V174" i="164" s="1"/>
  <c r="M174" i="164"/>
  <c r="P174" i="164" s="1"/>
  <c r="T4" i="146"/>
  <c r="N4" i="146"/>
  <c r="J51" i="145"/>
  <c r="J8" i="145" s="1"/>
  <c r="T6" i="146"/>
  <c r="W6" i="146" s="1"/>
  <c r="N6" i="146"/>
  <c r="Q6" i="146" s="1"/>
  <c r="T8" i="146"/>
  <c r="W8" i="146" s="1"/>
  <c r="N8" i="146"/>
  <c r="Q8" i="146" s="1"/>
  <c r="T10" i="146"/>
  <c r="W10" i="146" s="1"/>
  <c r="N10" i="146"/>
  <c r="Q10" i="146" s="1"/>
  <c r="T12" i="146"/>
  <c r="N12" i="146"/>
  <c r="T14" i="146"/>
  <c r="W14" i="146" s="1"/>
  <c r="N14" i="146"/>
  <c r="Q14" i="146" s="1"/>
  <c r="T16" i="146"/>
  <c r="W16" i="146" s="1"/>
  <c r="N16" i="146"/>
  <c r="Q16" i="146" s="1"/>
  <c r="T18" i="146"/>
  <c r="W18" i="146" s="1"/>
  <c r="N18" i="146"/>
  <c r="Q18" i="146" s="1"/>
  <c r="Q50" i="145" s="1"/>
  <c r="Q7" i="145" s="1"/>
  <c r="L58" i="143"/>
  <c r="O58" i="143" s="1"/>
  <c r="R58" i="143"/>
  <c r="U58" i="143" s="1"/>
  <c r="R82" i="143"/>
  <c r="U82" i="143" s="1"/>
  <c r="L82" i="143"/>
  <c r="O82" i="143" s="1"/>
  <c r="L90" i="143"/>
  <c r="R90" i="143"/>
  <c r="H64" i="142"/>
  <c r="R92" i="143"/>
  <c r="U92" i="143" s="1"/>
  <c r="L92" i="143"/>
  <c r="O92" i="143" s="1"/>
  <c r="R94" i="143"/>
  <c r="U94" i="143" s="1"/>
  <c r="L94" i="143"/>
  <c r="O94" i="143" s="1"/>
  <c r="R96" i="143"/>
  <c r="U96" i="143" s="1"/>
  <c r="L96" i="143"/>
  <c r="O96" i="143" s="1"/>
  <c r="S109" i="143"/>
  <c r="V109" i="143" s="1"/>
  <c r="M109" i="143"/>
  <c r="P109" i="143" s="1"/>
  <c r="S111" i="143"/>
  <c r="V111" i="143" s="1"/>
  <c r="M111" i="143"/>
  <c r="P111" i="143" s="1"/>
  <c r="T126" i="143"/>
  <c r="W126" i="143" s="1"/>
  <c r="N126" i="143"/>
  <c r="Q126" i="143" s="1"/>
  <c r="T128" i="143"/>
  <c r="W128" i="143" s="1"/>
  <c r="N128" i="143"/>
  <c r="Q128" i="143" s="1"/>
  <c r="T130" i="143"/>
  <c r="W130" i="143" s="1"/>
  <c r="N130" i="143"/>
  <c r="Q130" i="143" s="1"/>
  <c r="H96" i="105"/>
  <c r="H101" i="105"/>
  <c r="H105" i="105"/>
  <c r="L6" i="143"/>
  <c r="O6" i="143" s="1"/>
  <c r="R6" i="143"/>
  <c r="U6" i="143" s="1"/>
  <c r="L10" i="143"/>
  <c r="O10" i="143" s="1"/>
  <c r="R10" i="143"/>
  <c r="U10" i="143" s="1"/>
  <c r="R12" i="143"/>
  <c r="L12" i="143"/>
  <c r="M25" i="143"/>
  <c r="P25" i="143" s="1"/>
  <c r="S25" i="143"/>
  <c r="V25" i="143" s="1"/>
  <c r="M33" i="143"/>
  <c r="P33" i="143" s="1"/>
  <c r="S33" i="143"/>
  <c r="V33" i="143" s="1"/>
  <c r="M41" i="143"/>
  <c r="P41" i="143" s="1"/>
  <c r="S41" i="143"/>
  <c r="V41" i="143" s="1"/>
  <c r="M53" i="143"/>
  <c r="P53" i="143" s="1"/>
  <c r="S53" i="143"/>
  <c r="V53" i="143" s="1"/>
  <c r="M68" i="143"/>
  <c r="S68" i="143"/>
  <c r="I57" i="142"/>
  <c r="M74" i="143"/>
  <c r="P74" i="143" s="1"/>
  <c r="S74" i="143"/>
  <c r="V74" i="143" s="1"/>
  <c r="S94" i="143"/>
  <c r="V94" i="143" s="1"/>
  <c r="M94" i="143"/>
  <c r="P94" i="143" s="1"/>
  <c r="S100" i="143"/>
  <c r="M100" i="143"/>
  <c r="S106" i="143"/>
  <c r="V106" i="143" s="1"/>
  <c r="M106" i="143"/>
  <c r="P106" i="143" s="1"/>
  <c r="T109" i="143"/>
  <c r="W109" i="143" s="1"/>
  <c r="N109" i="143"/>
  <c r="Q109" i="143" s="1"/>
  <c r="R147" i="143"/>
  <c r="U147" i="143" s="1"/>
  <c r="L147" i="143"/>
  <c r="O147" i="143" s="1"/>
  <c r="R155" i="143"/>
  <c r="U155" i="143" s="1"/>
  <c r="L155" i="143"/>
  <c r="O155" i="143" s="1"/>
  <c r="R159" i="143"/>
  <c r="L159" i="143"/>
  <c r="H75" i="142"/>
  <c r="R161" i="143"/>
  <c r="L161" i="143"/>
  <c r="H76" i="142"/>
  <c r="R167" i="143"/>
  <c r="U167" i="143" s="1"/>
  <c r="L167" i="143"/>
  <c r="O167" i="143" s="1"/>
  <c r="L173" i="143"/>
  <c r="O173" i="143" s="1"/>
  <c r="R173" i="143"/>
  <c r="U173" i="143" s="1"/>
  <c r="J91" i="105"/>
  <c r="J115" i="105"/>
  <c r="J117" i="105" s="1"/>
  <c r="J120" i="105"/>
  <c r="L22" i="143"/>
  <c r="R22" i="143"/>
  <c r="H53" i="142"/>
  <c r="H139" i="142" s="1"/>
  <c r="R24" i="143"/>
  <c r="U24" i="143" s="1"/>
  <c r="L24" i="143"/>
  <c r="O24" i="143" s="1"/>
  <c r="R26" i="143"/>
  <c r="U26" i="143" s="1"/>
  <c r="L26" i="143"/>
  <c r="O26" i="143" s="1"/>
  <c r="L28" i="143"/>
  <c r="O28" i="143" s="1"/>
  <c r="R28" i="143"/>
  <c r="U28" i="143" s="1"/>
  <c r="R30" i="143"/>
  <c r="U30" i="143" s="1"/>
  <c r="L30" i="143"/>
  <c r="O30" i="143" s="1"/>
  <c r="R32" i="143"/>
  <c r="U32" i="143" s="1"/>
  <c r="L32" i="143"/>
  <c r="O32" i="143" s="1"/>
  <c r="L34" i="143"/>
  <c r="O34" i="143" s="1"/>
  <c r="R34" i="143"/>
  <c r="U34" i="143" s="1"/>
  <c r="R36" i="143"/>
  <c r="U36" i="143" s="1"/>
  <c r="L36" i="143"/>
  <c r="O36" i="143" s="1"/>
  <c r="R38" i="143"/>
  <c r="U38" i="143" s="1"/>
  <c r="L38" i="143"/>
  <c r="O38" i="143" s="1"/>
  <c r="L40" i="143"/>
  <c r="O40" i="143" s="1"/>
  <c r="R40" i="143"/>
  <c r="U40" i="143" s="1"/>
  <c r="L42" i="143"/>
  <c r="O42" i="143" s="1"/>
  <c r="R42" i="143"/>
  <c r="U42" i="143" s="1"/>
  <c r="R44" i="143"/>
  <c r="U44" i="143" s="1"/>
  <c r="L44" i="143"/>
  <c r="O44" i="143" s="1"/>
  <c r="L46" i="143"/>
  <c r="O46" i="143" s="1"/>
  <c r="R46" i="143"/>
  <c r="U46" i="143" s="1"/>
  <c r="L48" i="143"/>
  <c r="O48" i="143" s="1"/>
  <c r="R48" i="143"/>
  <c r="U48" i="143" s="1"/>
  <c r="R50" i="143"/>
  <c r="U50" i="143" s="1"/>
  <c r="L50" i="143"/>
  <c r="O50" i="143" s="1"/>
  <c r="L52" i="143"/>
  <c r="R52" i="143"/>
  <c r="L54" i="143"/>
  <c r="O54" i="143" s="1"/>
  <c r="R54" i="143"/>
  <c r="U54" i="143" s="1"/>
  <c r="R56" i="143"/>
  <c r="U56" i="143" s="1"/>
  <c r="L56" i="143"/>
  <c r="O56" i="143" s="1"/>
  <c r="L59" i="143"/>
  <c r="O59" i="143" s="1"/>
  <c r="R59" i="143"/>
  <c r="U59" i="143" s="1"/>
  <c r="R61" i="143"/>
  <c r="U61" i="143" s="1"/>
  <c r="L61" i="143"/>
  <c r="O61" i="143" s="1"/>
  <c r="L63" i="143"/>
  <c r="O63" i="143" s="1"/>
  <c r="R63" i="143"/>
  <c r="U63" i="143" s="1"/>
  <c r="R65" i="143"/>
  <c r="U65" i="143" s="1"/>
  <c r="L65" i="143"/>
  <c r="O65" i="143" s="1"/>
  <c r="L67" i="143"/>
  <c r="O67" i="143" s="1"/>
  <c r="R67" i="143"/>
  <c r="U67" i="143" s="1"/>
  <c r="L69" i="143"/>
  <c r="O69" i="143" s="1"/>
  <c r="R69" i="143"/>
  <c r="U69" i="143" s="1"/>
  <c r="R71" i="143"/>
  <c r="U71" i="143" s="1"/>
  <c r="L71" i="143"/>
  <c r="O71" i="143" s="1"/>
  <c r="L73" i="143"/>
  <c r="R73" i="143"/>
  <c r="H58" i="142"/>
  <c r="L75" i="143"/>
  <c r="O75" i="143" s="1"/>
  <c r="R75" i="143"/>
  <c r="U75" i="143" s="1"/>
  <c r="R77" i="143"/>
  <c r="L77" i="143"/>
  <c r="H59" i="142"/>
  <c r="L79" i="143"/>
  <c r="O79" i="143" s="1"/>
  <c r="R79" i="143"/>
  <c r="U79" i="143" s="1"/>
  <c r="R81" i="143"/>
  <c r="L81" i="143"/>
  <c r="H61" i="142"/>
  <c r="L83" i="143"/>
  <c r="R83" i="143"/>
  <c r="H62" i="142"/>
  <c r="L85" i="143"/>
  <c r="O85" i="143" s="1"/>
  <c r="R85" i="143"/>
  <c r="U85" i="143" s="1"/>
  <c r="R87" i="143"/>
  <c r="L87" i="143"/>
  <c r="H63" i="142"/>
  <c r="L89" i="143"/>
  <c r="O89" i="143" s="1"/>
  <c r="R89" i="143"/>
  <c r="U89" i="143" s="1"/>
  <c r="L91" i="143"/>
  <c r="O91" i="143" s="1"/>
  <c r="R91" i="143"/>
  <c r="U91" i="143" s="1"/>
  <c r="R93" i="143"/>
  <c r="U93" i="143" s="1"/>
  <c r="L93" i="143"/>
  <c r="O93" i="143" s="1"/>
  <c r="R95" i="143"/>
  <c r="U95" i="143" s="1"/>
  <c r="L95" i="143"/>
  <c r="O95" i="143" s="1"/>
  <c r="R97" i="143"/>
  <c r="U97" i="143" s="1"/>
  <c r="L97" i="143"/>
  <c r="O97" i="143" s="1"/>
  <c r="R99" i="143"/>
  <c r="U99" i="143" s="1"/>
  <c r="L99" i="143"/>
  <c r="O99" i="143" s="1"/>
  <c r="R102" i="143"/>
  <c r="U102" i="143" s="1"/>
  <c r="L102" i="143"/>
  <c r="O102" i="143" s="1"/>
  <c r="R105" i="143"/>
  <c r="U105" i="143" s="1"/>
  <c r="L105" i="143"/>
  <c r="O105" i="143" s="1"/>
  <c r="R107" i="143"/>
  <c r="L107" i="143"/>
  <c r="S110" i="143"/>
  <c r="V110" i="143" s="1"/>
  <c r="M110" i="143"/>
  <c r="P110" i="143" s="1"/>
  <c r="S112" i="143"/>
  <c r="V112" i="143" s="1"/>
  <c r="M112" i="143"/>
  <c r="P112" i="143" s="1"/>
  <c r="S114" i="143"/>
  <c r="M114" i="143"/>
  <c r="T117" i="143"/>
  <c r="W117" i="143" s="1"/>
  <c r="N117" i="143"/>
  <c r="Q117" i="143" s="1"/>
  <c r="T119" i="143"/>
  <c r="W119" i="143" s="1"/>
  <c r="N119" i="143"/>
  <c r="Q119" i="143" s="1"/>
  <c r="T121" i="143"/>
  <c r="W121" i="143" s="1"/>
  <c r="N121" i="143"/>
  <c r="Q121" i="143" s="1"/>
  <c r="T123" i="143"/>
  <c r="W123" i="143" s="1"/>
  <c r="N123" i="143"/>
  <c r="Q123" i="143" s="1"/>
  <c r="T125" i="143"/>
  <c r="W125" i="143" s="1"/>
  <c r="N125" i="143"/>
  <c r="Q125" i="143" s="1"/>
  <c r="T127" i="143"/>
  <c r="N127" i="143"/>
  <c r="J69" i="142"/>
  <c r="T129" i="143"/>
  <c r="W129" i="143" s="1"/>
  <c r="N129" i="143"/>
  <c r="Q129" i="143" s="1"/>
  <c r="T131" i="143"/>
  <c r="W131" i="143" s="1"/>
  <c r="N131" i="143"/>
  <c r="Q131" i="143" s="1"/>
  <c r="T133" i="143"/>
  <c r="N133" i="143"/>
  <c r="T136" i="143"/>
  <c r="W136" i="143" s="1"/>
  <c r="N136" i="143"/>
  <c r="Q136" i="143" s="1"/>
  <c r="T138" i="143"/>
  <c r="W138" i="143" s="1"/>
  <c r="N138" i="143"/>
  <c r="Q138" i="143" s="1"/>
  <c r="H94" i="142"/>
  <c r="I99" i="142"/>
  <c r="I100" i="142"/>
  <c r="I107" i="142"/>
  <c r="H116" i="142"/>
  <c r="H117" i="142" s="1"/>
  <c r="H118" i="142"/>
  <c r="H119" i="142"/>
  <c r="H121" i="142"/>
  <c r="S5" i="156"/>
  <c r="I48" i="155"/>
  <c r="M5" i="156"/>
  <c r="S7" i="156"/>
  <c r="V7" i="156" s="1"/>
  <c r="M7" i="156"/>
  <c r="P7" i="156" s="1"/>
  <c r="S9" i="156"/>
  <c r="V9" i="156" s="1"/>
  <c r="M9" i="156"/>
  <c r="P9" i="156" s="1"/>
  <c r="S11" i="156"/>
  <c r="V11" i="156" s="1"/>
  <c r="M11" i="156"/>
  <c r="P11" i="156" s="1"/>
  <c r="S13" i="156"/>
  <c r="V13" i="156" s="1"/>
  <c r="M13" i="156"/>
  <c r="P13" i="156" s="1"/>
  <c r="S15" i="156"/>
  <c r="V15" i="156" s="1"/>
  <c r="M15" i="156"/>
  <c r="P15" i="156" s="1"/>
  <c r="S17" i="156"/>
  <c r="V17" i="156" s="1"/>
  <c r="M17" i="156"/>
  <c r="P17" i="156" s="1"/>
  <c r="S20" i="156"/>
  <c r="V20" i="156" s="1"/>
  <c r="M20" i="156"/>
  <c r="P20" i="156" s="1"/>
  <c r="T22" i="156"/>
  <c r="J53" i="155"/>
  <c r="J139" i="155" s="1"/>
  <c r="N22" i="156"/>
  <c r="T24" i="156"/>
  <c r="W24" i="156" s="1"/>
  <c r="N24" i="156"/>
  <c r="Q24" i="156" s="1"/>
  <c r="T26" i="156"/>
  <c r="W26" i="156" s="1"/>
  <c r="N26" i="156"/>
  <c r="Q26" i="156" s="1"/>
  <c r="T28" i="156"/>
  <c r="W28" i="156" s="1"/>
  <c r="N28" i="156"/>
  <c r="Q28" i="156" s="1"/>
  <c r="T30" i="156"/>
  <c r="W30" i="156" s="1"/>
  <c r="N30" i="156"/>
  <c r="Q30" i="156" s="1"/>
  <c r="T32" i="156"/>
  <c r="W32" i="156" s="1"/>
  <c r="N32" i="156"/>
  <c r="Q32" i="156" s="1"/>
  <c r="T34" i="156"/>
  <c r="W34" i="156" s="1"/>
  <c r="N34" i="156"/>
  <c r="Q34" i="156" s="1"/>
  <c r="T36" i="156"/>
  <c r="W36" i="156" s="1"/>
  <c r="N36" i="156"/>
  <c r="Q36" i="156" s="1"/>
  <c r="T38" i="156"/>
  <c r="W38" i="156" s="1"/>
  <c r="N38" i="156"/>
  <c r="Q38" i="156" s="1"/>
  <c r="T40" i="156"/>
  <c r="W40" i="156" s="1"/>
  <c r="N40" i="156"/>
  <c r="Q40" i="156" s="1"/>
  <c r="T42" i="156"/>
  <c r="W42" i="156" s="1"/>
  <c r="N42" i="156"/>
  <c r="Q42" i="156" s="1"/>
  <c r="T44" i="156"/>
  <c r="W44" i="156" s="1"/>
  <c r="N44" i="156"/>
  <c r="Q44" i="156" s="1"/>
  <c r="T46" i="156"/>
  <c r="W46" i="156" s="1"/>
  <c r="N46" i="156"/>
  <c r="Q46" i="156" s="1"/>
  <c r="T48" i="156"/>
  <c r="W48" i="156" s="1"/>
  <c r="N48" i="156"/>
  <c r="Q48" i="156" s="1"/>
  <c r="T50" i="156"/>
  <c r="W50" i="156" s="1"/>
  <c r="N50" i="156"/>
  <c r="Q50" i="156" s="1"/>
  <c r="T52" i="156"/>
  <c r="N52" i="156"/>
  <c r="T54" i="156"/>
  <c r="W54" i="156" s="1"/>
  <c r="N54" i="156"/>
  <c r="Q54" i="156" s="1"/>
  <c r="T56" i="156"/>
  <c r="W56" i="156" s="1"/>
  <c r="N56" i="156"/>
  <c r="Q56" i="156" s="1"/>
  <c r="T59" i="156"/>
  <c r="W59" i="156" s="1"/>
  <c r="N59" i="156"/>
  <c r="Q59" i="156" s="1"/>
  <c r="T61" i="156"/>
  <c r="W61" i="156" s="1"/>
  <c r="N61" i="156"/>
  <c r="Q61" i="156" s="1"/>
  <c r="T63" i="156"/>
  <c r="W63" i="156" s="1"/>
  <c r="N63" i="156"/>
  <c r="Q63" i="156" s="1"/>
  <c r="T65" i="156"/>
  <c r="W65" i="156" s="1"/>
  <c r="N65" i="156"/>
  <c r="Q65" i="156" s="1"/>
  <c r="T67" i="156"/>
  <c r="W67" i="156" s="1"/>
  <c r="N67" i="156"/>
  <c r="Q67" i="156" s="1"/>
  <c r="T69" i="156"/>
  <c r="W69" i="156" s="1"/>
  <c r="N69" i="156"/>
  <c r="Q69" i="156" s="1"/>
  <c r="T71" i="156"/>
  <c r="W71" i="156" s="1"/>
  <c r="N71" i="156"/>
  <c r="Q71" i="156" s="1"/>
  <c r="T73" i="156"/>
  <c r="J58" i="155"/>
  <c r="N73" i="156"/>
  <c r="T75" i="156"/>
  <c r="W75" i="156" s="1"/>
  <c r="N75" i="156"/>
  <c r="Q75" i="156" s="1"/>
  <c r="T77" i="156"/>
  <c r="J59" i="155"/>
  <c r="N77" i="156"/>
  <c r="T79" i="156"/>
  <c r="W79" i="156" s="1"/>
  <c r="N79" i="156"/>
  <c r="Q79" i="156" s="1"/>
  <c r="T81" i="156"/>
  <c r="J61" i="155"/>
  <c r="N81" i="156"/>
  <c r="T83" i="156"/>
  <c r="J62" i="155"/>
  <c r="N83" i="156"/>
  <c r="T85" i="156"/>
  <c r="W85" i="156" s="1"/>
  <c r="N85" i="156"/>
  <c r="Q85" i="156" s="1"/>
  <c r="T87" i="156"/>
  <c r="J63" i="155"/>
  <c r="N87" i="156"/>
  <c r="T89" i="156"/>
  <c r="W89" i="156" s="1"/>
  <c r="N89" i="156"/>
  <c r="Q89" i="156" s="1"/>
  <c r="T91" i="156"/>
  <c r="W91" i="156" s="1"/>
  <c r="N91" i="156"/>
  <c r="Q91" i="156" s="1"/>
  <c r="T93" i="156"/>
  <c r="W93" i="156" s="1"/>
  <c r="N93" i="156"/>
  <c r="Q93" i="156" s="1"/>
  <c r="T95" i="156"/>
  <c r="W95" i="156" s="1"/>
  <c r="N95" i="156"/>
  <c r="Q95" i="156" s="1"/>
  <c r="T97" i="156"/>
  <c r="W97" i="156" s="1"/>
  <c r="N97" i="156"/>
  <c r="Q97" i="156" s="1"/>
  <c r="T99" i="156"/>
  <c r="W99" i="156" s="1"/>
  <c r="N99" i="156"/>
  <c r="Q99" i="156" s="1"/>
  <c r="T102" i="156"/>
  <c r="W102" i="156" s="1"/>
  <c r="N102" i="156"/>
  <c r="Q102" i="156" s="1"/>
  <c r="T105" i="156"/>
  <c r="W105" i="156" s="1"/>
  <c r="N105" i="156"/>
  <c r="Q105" i="156" s="1"/>
  <c r="T107" i="156"/>
  <c r="N107" i="156"/>
  <c r="R116" i="156"/>
  <c r="U116" i="156" s="1"/>
  <c r="L116" i="156"/>
  <c r="O116" i="156" s="1"/>
  <c r="R118" i="156"/>
  <c r="U118" i="156" s="1"/>
  <c r="L118" i="156"/>
  <c r="O118" i="156" s="1"/>
  <c r="R120" i="156"/>
  <c r="U120" i="156" s="1"/>
  <c r="L120" i="156"/>
  <c r="O120" i="156" s="1"/>
  <c r="R122" i="156"/>
  <c r="U122" i="156" s="1"/>
  <c r="L122" i="156"/>
  <c r="O122" i="156" s="1"/>
  <c r="R124" i="156"/>
  <c r="U124" i="156" s="1"/>
  <c r="L124" i="156"/>
  <c r="O124" i="156" s="1"/>
  <c r="R126" i="156"/>
  <c r="U126" i="156" s="1"/>
  <c r="L126" i="156"/>
  <c r="O126" i="156" s="1"/>
  <c r="R128" i="156"/>
  <c r="U128" i="156" s="1"/>
  <c r="L128" i="156"/>
  <c r="O128" i="156" s="1"/>
  <c r="R130" i="156"/>
  <c r="U130" i="156" s="1"/>
  <c r="L130" i="156"/>
  <c r="O130" i="156" s="1"/>
  <c r="R132" i="156"/>
  <c r="U132" i="156" s="1"/>
  <c r="L132" i="156"/>
  <c r="O132" i="156" s="1"/>
  <c r="R134" i="156"/>
  <c r="U134" i="156" s="1"/>
  <c r="L134" i="156"/>
  <c r="O134" i="156" s="1"/>
  <c r="R137" i="156"/>
  <c r="U137" i="156" s="1"/>
  <c r="L137" i="156"/>
  <c r="O137" i="156" s="1"/>
  <c r="S140" i="156"/>
  <c r="I72" i="155"/>
  <c r="M140" i="156"/>
  <c r="S142" i="156"/>
  <c r="V142" i="156" s="1"/>
  <c r="M142" i="156"/>
  <c r="P142" i="156" s="1"/>
  <c r="S144" i="156"/>
  <c r="V144" i="156" s="1"/>
  <c r="M144" i="156"/>
  <c r="P144" i="156" s="1"/>
  <c r="S146" i="156"/>
  <c r="V146" i="156" s="1"/>
  <c r="M146" i="156"/>
  <c r="P146" i="156" s="1"/>
  <c r="S148" i="156"/>
  <c r="V148" i="156" s="1"/>
  <c r="M148" i="156"/>
  <c r="P148" i="156" s="1"/>
  <c r="S150" i="156"/>
  <c r="V150" i="156" s="1"/>
  <c r="M150" i="156"/>
  <c r="P150" i="156" s="1"/>
  <c r="S152" i="156"/>
  <c r="V152" i="156" s="1"/>
  <c r="M152" i="156"/>
  <c r="P152" i="156" s="1"/>
  <c r="S154" i="156"/>
  <c r="V154" i="156" s="1"/>
  <c r="M154" i="156"/>
  <c r="P154" i="156" s="1"/>
  <c r="S156" i="156"/>
  <c r="V156" i="156" s="1"/>
  <c r="M156" i="156"/>
  <c r="P156" i="156" s="1"/>
  <c r="S158" i="156"/>
  <c r="V158" i="156" s="1"/>
  <c r="M158" i="156"/>
  <c r="P158" i="156" s="1"/>
  <c r="S160" i="156"/>
  <c r="V160" i="156" s="1"/>
  <c r="M160" i="156"/>
  <c r="P160" i="156" s="1"/>
  <c r="S162" i="156"/>
  <c r="M162" i="156"/>
  <c r="P162" i="156" s="1"/>
  <c r="S164" i="156"/>
  <c r="V164" i="156" s="1"/>
  <c r="I77" i="155"/>
  <c r="M164" i="156"/>
  <c r="S166" i="156"/>
  <c r="V166" i="156" s="1"/>
  <c r="M166" i="156"/>
  <c r="P166" i="156" s="1"/>
  <c r="S168" i="156"/>
  <c r="V168" i="156" s="1"/>
  <c r="M168" i="156"/>
  <c r="P168" i="156" s="1"/>
  <c r="S170" i="156"/>
  <c r="M170" i="156"/>
  <c r="P170" i="156" s="1"/>
  <c r="S172" i="156"/>
  <c r="V172" i="156" s="1"/>
  <c r="M172" i="156"/>
  <c r="P172" i="156" s="1"/>
  <c r="S174" i="156"/>
  <c r="V174" i="156" s="1"/>
  <c r="M174" i="156"/>
  <c r="P174" i="156" s="1"/>
  <c r="T4" i="159"/>
  <c r="N4" i="159"/>
  <c r="J51" i="158"/>
  <c r="T6" i="159"/>
  <c r="W6" i="159" s="1"/>
  <c r="N6" i="159"/>
  <c r="Q6" i="159" s="1"/>
  <c r="T8" i="159"/>
  <c r="W8" i="159" s="1"/>
  <c r="N8" i="159"/>
  <c r="Q8" i="159" s="1"/>
  <c r="T10" i="159"/>
  <c r="W10" i="159" s="1"/>
  <c r="N10" i="159"/>
  <c r="Q10" i="159" s="1"/>
  <c r="T12" i="159"/>
  <c r="N12" i="159"/>
  <c r="N14" i="159"/>
  <c r="Q14" i="159" s="1"/>
  <c r="T14" i="159"/>
  <c r="W14" i="159" s="1"/>
  <c r="N16" i="159"/>
  <c r="Q16" i="159" s="1"/>
  <c r="T16" i="159"/>
  <c r="W16" i="159" s="1"/>
  <c r="N18" i="159"/>
  <c r="Q18" i="159" s="1"/>
  <c r="T18" i="159"/>
  <c r="W18" i="159" s="1"/>
  <c r="L110" i="159"/>
  <c r="O110" i="159" s="1"/>
  <c r="R110" i="159"/>
  <c r="U110" i="159" s="1"/>
  <c r="L112" i="159"/>
  <c r="O112" i="159" s="1"/>
  <c r="R112" i="159"/>
  <c r="U112" i="159" s="1"/>
  <c r="L114" i="159"/>
  <c r="R114" i="159"/>
  <c r="S117" i="159"/>
  <c r="V117" i="159" s="1"/>
  <c r="M117" i="159"/>
  <c r="P117" i="159" s="1"/>
  <c r="S119" i="159"/>
  <c r="V119" i="159" s="1"/>
  <c r="M119" i="159"/>
  <c r="P119" i="159" s="1"/>
  <c r="M121" i="159"/>
  <c r="P121" i="159" s="1"/>
  <c r="S121" i="159"/>
  <c r="V121" i="159" s="1"/>
  <c r="S123" i="159"/>
  <c r="V123" i="159" s="1"/>
  <c r="M123" i="159"/>
  <c r="P123" i="159" s="1"/>
  <c r="S125" i="159"/>
  <c r="V125" i="159" s="1"/>
  <c r="M125" i="159"/>
  <c r="P125" i="159" s="1"/>
  <c r="S127" i="159"/>
  <c r="M127" i="159"/>
  <c r="I69" i="158"/>
  <c r="M129" i="159"/>
  <c r="P129" i="159" s="1"/>
  <c r="S129" i="159"/>
  <c r="V129" i="159" s="1"/>
  <c r="S131" i="159"/>
  <c r="V131" i="159" s="1"/>
  <c r="M131" i="159"/>
  <c r="P131" i="159" s="1"/>
  <c r="S133" i="159"/>
  <c r="M133" i="159"/>
  <c r="M136" i="159"/>
  <c r="P136" i="159" s="1"/>
  <c r="S136" i="159"/>
  <c r="V136" i="159" s="1"/>
  <c r="M138" i="159"/>
  <c r="P138" i="159" s="1"/>
  <c r="S138" i="159"/>
  <c r="V138" i="159" s="1"/>
  <c r="T141" i="159"/>
  <c r="W141" i="159" s="1"/>
  <c r="N141" i="159"/>
  <c r="Q141" i="159" s="1"/>
  <c r="N143" i="159"/>
  <c r="Q143" i="159" s="1"/>
  <c r="T143" i="159"/>
  <c r="W143" i="159" s="1"/>
  <c r="N145" i="159"/>
  <c r="T145" i="159"/>
  <c r="J73" i="158"/>
  <c r="T147" i="159"/>
  <c r="W147" i="159" s="1"/>
  <c r="N147" i="159"/>
  <c r="Q147" i="159" s="1"/>
  <c r="T149" i="159"/>
  <c r="W149" i="159" s="1"/>
  <c r="N149" i="159"/>
  <c r="Q149" i="159" s="1"/>
  <c r="N151" i="159"/>
  <c r="Q151" i="159" s="1"/>
  <c r="T151" i="159"/>
  <c r="W151" i="159" s="1"/>
  <c r="N153" i="159"/>
  <c r="Q153" i="159" s="1"/>
  <c r="T153" i="159"/>
  <c r="W153" i="159" s="1"/>
  <c r="T155" i="159"/>
  <c r="W155" i="159" s="1"/>
  <c r="N155" i="159"/>
  <c r="Q155" i="159" s="1"/>
  <c r="T157" i="159"/>
  <c r="W157" i="159" s="1"/>
  <c r="N157" i="159"/>
  <c r="Q157" i="159" s="1"/>
  <c r="T159" i="159"/>
  <c r="N159" i="159"/>
  <c r="J75" i="158"/>
  <c r="N161" i="159"/>
  <c r="T161" i="159"/>
  <c r="J76" i="158"/>
  <c r="N163" i="159"/>
  <c r="Q163" i="159" s="1"/>
  <c r="T163" i="159"/>
  <c r="W163" i="159" s="1"/>
  <c r="N165" i="159"/>
  <c r="Q165" i="159" s="1"/>
  <c r="T165" i="159"/>
  <c r="W165" i="159" s="1"/>
  <c r="T167" i="159"/>
  <c r="W167" i="159" s="1"/>
  <c r="N167" i="159"/>
  <c r="Q167" i="159" s="1"/>
  <c r="T169" i="159"/>
  <c r="W169" i="159" s="1"/>
  <c r="N169" i="159"/>
  <c r="Q169" i="159" s="1"/>
  <c r="T171" i="159"/>
  <c r="N171" i="159"/>
  <c r="J78" i="158"/>
  <c r="T173" i="159"/>
  <c r="W173" i="159" s="1"/>
  <c r="N173" i="159"/>
  <c r="Q173" i="159" s="1"/>
  <c r="T175" i="159"/>
  <c r="W175" i="159" s="1"/>
  <c r="N175" i="159"/>
  <c r="Q175" i="159" s="1"/>
  <c r="L23" i="161"/>
  <c r="O23" i="161" s="1"/>
  <c r="R23" i="161"/>
  <c r="U23" i="161" s="1"/>
  <c r="L25" i="161"/>
  <c r="O25" i="161" s="1"/>
  <c r="R25" i="161"/>
  <c r="U25" i="161" s="1"/>
  <c r="L27" i="161"/>
  <c r="O27" i="161" s="1"/>
  <c r="R27" i="161"/>
  <c r="U27" i="161" s="1"/>
  <c r="L29" i="161"/>
  <c r="O29" i="161" s="1"/>
  <c r="R29" i="161"/>
  <c r="U29" i="161" s="1"/>
  <c r="L31" i="161"/>
  <c r="O31" i="161" s="1"/>
  <c r="R31" i="161"/>
  <c r="U31" i="161" s="1"/>
  <c r="L33" i="161"/>
  <c r="O33" i="161" s="1"/>
  <c r="R33" i="161"/>
  <c r="U33" i="161" s="1"/>
  <c r="R35" i="161"/>
  <c r="U35" i="161" s="1"/>
  <c r="L35" i="161"/>
  <c r="O35" i="161" s="1"/>
  <c r="R37" i="161"/>
  <c r="U37" i="161" s="1"/>
  <c r="L37" i="161"/>
  <c r="O37" i="161" s="1"/>
  <c r="L39" i="161"/>
  <c r="O39" i="161" s="1"/>
  <c r="R39" i="161"/>
  <c r="U39" i="161" s="1"/>
  <c r="L41" i="161"/>
  <c r="O41" i="161" s="1"/>
  <c r="R41" i="161"/>
  <c r="U41" i="161" s="1"/>
  <c r="R43" i="161"/>
  <c r="U43" i="161" s="1"/>
  <c r="L43" i="161"/>
  <c r="O43" i="161" s="1"/>
  <c r="R45" i="161"/>
  <c r="U45" i="161" s="1"/>
  <c r="L45" i="161"/>
  <c r="O45" i="161" s="1"/>
  <c r="L47" i="161"/>
  <c r="O47" i="161" s="1"/>
  <c r="R47" i="161"/>
  <c r="U47" i="161" s="1"/>
  <c r="L49" i="161"/>
  <c r="R49" i="161"/>
  <c r="R51" i="161"/>
  <c r="U51" i="161" s="1"/>
  <c r="L51" i="161"/>
  <c r="O51" i="161" s="1"/>
  <c r="R53" i="161"/>
  <c r="U53" i="161" s="1"/>
  <c r="L53" i="161"/>
  <c r="O53" i="161" s="1"/>
  <c r="L55" i="161"/>
  <c r="O55" i="161" s="1"/>
  <c r="R55" i="161"/>
  <c r="U55" i="161" s="1"/>
  <c r="L58" i="161"/>
  <c r="O58" i="161" s="1"/>
  <c r="R58" i="161"/>
  <c r="U58" i="161" s="1"/>
  <c r="R60" i="161"/>
  <c r="L60" i="161"/>
  <c r="H56" i="177"/>
  <c r="H142" i="177" s="1"/>
  <c r="R62" i="161"/>
  <c r="U62" i="161" s="1"/>
  <c r="L62" i="161"/>
  <c r="O62" i="161" s="1"/>
  <c r="L64" i="161"/>
  <c r="O64" i="161" s="1"/>
  <c r="R64" i="161"/>
  <c r="U64" i="161" s="1"/>
  <c r="L66" i="161"/>
  <c r="O66" i="161" s="1"/>
  <c r="R66" i="161"/>
  <c r="U66" i="161" s="1"/>
  <c r="R68" i="161"/>
  <c r="L68" i="161"/>
  <c r="H57" i="177"/>
  <c r="R70" i="161"/>
  <c r="U70" i="161" s="1"/>
  <c r="L70" i="161"/>
  <c r="O70" i="161" s="1"/>
  <c r="L72" i="161"/>
  <c r="O72" i="161" s="1"/>
  <c r="R72" i="161"/>
  <c r="U72" i="161" s="1"/>
  <c r="L74" i="161"/>
  <c r="O74" i="161" s="1"/>
  <c r="R74" i="161"/>
  <c r="U74" i="161" s="1"/>
  <c r="R76" i="161"/>
  <c r="U76" i="161" s="1"/>
  <c r="L76" i="161"/>
  <c r="O76" i="161" s="1"/>
  <c r="R78" i="161"/>
  <c r="U78" i="161" s="1"/>
  <c r="L78" i="161"/>
  <c r="O78" i="161" s="1"/>
  <c r="L80" i="161"/>
  <c r="O80" i="161" s="1"/>
  <c r="R80" i="161"/>
  <c r="U80" i="161" s="1"/>
  <c r="R82" i="161"/>
  <c r="U82" i="161" s="1"/>
  <c r="L82" i="161"/>
  <c r="O82" i="161" s="1"/>
  <c r="R84" i="161"/>
  <c r="U84" i="161" s="1"/>
  <c r="L84" i="161"/>
  <c r="O84" i="161" s="1"/>
  <c r="R86" i="161"/>
  <c r="U86" i="161" s="1"/>
  <c r="L86" i="161"/>
  <c r="O86" i="161" s="1"/>
  <c r="R88" i="161"/>
  <c r="U88" i="161" s="1"/>
  <c r="L88" i="161"/>
  <c r="O88" i="161" s="1"/>
  <c r="L90" i="161"/>
  <c r="R90" i="161"/>
  <c r="H64" i="177"/>
  <c r="L92" i="161"/>
  <c r="O92" i="161" s="1"/>
  <c r="R92" i="161"/>
  <c r="U92" i="161" s="1"/>
  <c r="L94" i="161"/>
  <c r="O94" i="161" s="1"/>
  <c r="R94" i="161"/>
  <c r="U94" i="161" s="1"/>
  <c r="R96" i="161"/>
  <c r="U96" i="161" s="1"/>
  <c r="L96" i="161"/>
  <c r="O96" i="161" s="1"/>
  <c r="R98" i="161"/>
  <c r="U98" i="161" s="1"/>
  <c r="L98" i="161"/>
  <c r="O98" i="161" s="1"/>
  <c r="R100" i="161"/>
  <c r="L100" i="161"/>
  <c r="L103" i="161"/>
  <c r="O103" i="161" s="1"/>
  <c r="R103" i="161"/>
  <c r="U103" i="161" s="1"/>
  <c r="R106" i="161"/>
  <c r="U106" i="161" s="1"/>
  <c r="L106" i="161"/>
  <c r="O106" i="161" s="1"/>
  <c r="M109" i="161"/>
  <c r="P109" i="161" s="1"/>
  <c r="S109" i="161"/>
  <c r="V109" i="161" s="1"/>
  <c r="M111" i="161"/>
  <c r="P111" i="161" s="1"/>
  <c r="S111" i="161"/>
  <c r="V111" i="161" s="1"/>
  <c r="S113" i="161"/>
  <c r="V113" i="161" s="1"/>
  <c r="M113" i="161"/>
  <c r="P113" i="161" s="1"/>
  <c r="T116" i="161"/>
  <c r="W116" i="161" s="1"/>
  <c r="N116" i="161"/>
  <c r="Q116" i="161" s="1"/>
  <c r="T118" i="161"/>
  <c r="W118" i="161" s="1"/>
  <c r="N118" i="161"/>
  <c r="Q118" i="161" s="1"/>
  <c r="N120" i="161"/>
  <c r="Q120" i="161" s="1"/>
  <c r="T120" i="161"/>
  <c r="W120" i="161" s="1"/>
  <c r="N122" i="161"/>
  <c r="Q122" i="161" s="1"/>
  <c r="T122" i="161"/>
  <c r="W122" i="161" s="1"/>
  <c r="N124" i="161"/>
  <c r="Q124" i="161" s="1"/>
  <c r="T124" i="161"/>
  <c r="W124" i="161" s="1"/>
  <c r="N126" i="161"/>
  <c r="Q126" i="161" s="1"/>
  <c r="T126" i="161"/>
  <c r="W126" i="161" s="1"/>
  <c r="T128" i="161"/>
  <c r="W128" i="161" s="1"/>
  <c r="N128" i="161"/>
  <c r="Q128" i="161" s="1"/>
  <c r="T130" i="161"/>
  <c r="W130" i="161" s="1"/>
  <c r="N130" i="161"/>
  <c r="Q130" i="161" s="1"/>
  <c r="T132" i="161"/>
  <c r="W132" i="161" s="1"/>
  <c r="N132" i="161"/>
  <c r="Q132" i="161" s="1"/>
  <c r="T134" i="161"/>
  <c r="W134" i="161" s="1"/>
  <c r="N134" i="161"/>
  <c r="Q134" i="161" s="1"/>
  <c r="N137" i="161"/>
  <c r="Q137" i="161" s="1"/>
  <c r="T137" i="161"/>
  <c r="W137" i="161" s="1"/>
  <c r="R5" i="162"/>
  <c r="L5" i="162"/>
  <c r="H48" i="178"/>
  <c r="L7" i="162"/>
  <c r="O7" i="162" s="1"/>
  <c r="R7" i="162"/>
  <c r="U7" i="162" s="1"/>
  <c r="L9" i="162"/>
  <c r="O9" i="162" s="1"/>
  <c r="R9" i="162"/>
  <c r="U9" i="162" s="1"/>
  <c r="R11" i="162"/>
  <c r="U11" i="162" s="1"/>
  <c r="L11" i="162"/>
  <c r="O11" i="162" s="1"/>
  <c r="L13" i="162"/>
  <c r="O13" i="162" s="1"/>
  <c r="R13" i="162"/>
  <c r="U13" i="162" s="1"/>
  <c r="L15" i="162"/>
  <c r="O15" i="162" s="1"/>
  <c r="R15" i="162"/>
  <c r="U15" i="162" s="1"/>
  <c r="R17" i="162"/>
  <c r="U17" i="162" s="1"/>
  <c r="L17" i="162"/>
  <c r="O17" i="162" s="1"/>
  <c r="R20" i="162"/>
  <c r="U20" i="162" s="1"/>
  <c r="L20" i="162"/>
  <c r="O20" i="162" s="1"/>
  <c r="M22" i="162"/>
  <c r="S22" i="162"/>
  <c r="I53" i="178"/>
  <c r="M24" i="162"/>
  <c r="P24" i="162" s="1"/>
  <c r="S24" i="162"/>
  <c r="V24" i="162" s="1"/>
  <c r="S26" i="162"/>
  <c r="V26" i="162" s="1"/>
  <c r="M26" i="162"/>
  <c r="P26" i="162" s="1"/>
  <c r="M28" i="162"/>
  <c r="P28" i="162" s="1"/>
  <c r="S28" i="162"/>
  <c r="V28" i="162" s="1"/>
  <c r="S30" i="162"/>
  <c r="V30" i="162" s="1"/>
  <c r="M30" i="162"/>
  <c r="P30" i="162" s="1"/>
  <c r="M32" i="162"/>
  <c r="P32" i="162" s="1"/>
  <c r="S32" i="162"/>
  <c r="V32" i="162" s="1"/>
  <c r="M34" i="162"/>
  <c r="P34" i="162" s="1"/>
  <c r="S34" i="162"/>
  <c r="V34" i="162" s="1"/>
  <c r="S36" i="162"/>
  <c r="V36" i="162" s="1"/>
  <c r="M36" i="162"/>
  <c r="P36" i="162" s="1"/>
  <c r="M38" i="162"/>
  <c r="P38" i="162" s="1"/>
  <c r="S38" i="162"/>
  <c r="V38" i="162" s="1"/>
  <c r="M40" i="162"/>
  <c r="P40" i="162" s="1"/>
  <c r="S40" i="162"/>
  <c r="V40" i="162" s="1"/>
  <c r="S42" i="162"/>
  <c r="V42" i="162" s="1"/>
  <c r="M42" i="162"/>
  <c r="P42" i="162" s="1"/>
  <c r="M44" i="162"/>
  <c r="P44" i="162" s="1"/>
  <c r="S44" i="162"/>
  <c r="V44" i="162" s="1"/>
  <c r="S46" i="162"/>
  <c r="V46" i="162" s="1"/>
  <c r="M46" i="162"/>
  <c r="P46" i="162" s="1"/>
  <c r="M48" i="162"/>
  <c r="P48" i="162" s="1"/>
  <c r="S48" i="162"/>
  <c r="V48" i="162" s="1"/>
  <c r="M50" i="162"/>
  <c r="P50" i="162" s="1"/>
  <c r="S50" i="162"/>
  <c r="V50" i="162" s="1"/>
  <c r="S52" i="162"/>
  <c r="M52" i="162"/>
  <c r="M54" i="162"/>
  <c r="P54" i="162" s="1"/>
  <c r="S54" i="162"/>
  <c r="V54" i="162" s="1"/>
  <c r="M56" i="162"/>
  <c r="P56" i="162" s="1"/>
  <c r="S56" i="162"/>
  <c r="V56" i="162" s="1"/>
  <c r="S59" i="162"/>
  <c r="V59" i="162" s="1"/>
  <c r="M59" i="162"/>
  <c r="P59" i="162" s="1"/>
  <c r="M61" i="162"/>
  <c r="P61" i="162" s="1"/>
  <c r="S61" i="162"/>
  <c r="V61" i="162" s="1"/>
  <c r="M63" i="162"/>
  <c r="P63" i="162" s="1"/>
  <c r="S63" i="162"/>
  <c r="V63" i="162" s="1"/>
  <c r="S65" i="162"/>
  <c r="V65" i="162" s="1"/>
  <c r="M65" i="162"/>
  <c r="P65" i="162" s="1"/>
  <c r="M67" i="162"/>
  <c r="P67" i="162" s="1"/>
  <c r="S67" i="162"/>
  <c r="V67" i="162" s="1"/>
  <c r="M69" i="162"/>
  <c r="P69" i="162" s="1"/>
  <c r="S69" i="162"/>
  <c r="V69" i="162" s="1"/>
  <c r="S71" i="162"/>
  <c r="V71" i="162" s="1"/>
  <c r="M71" i="162"/>
  <c r="P71" i="162" s="1"/>
  <c r="M73" i="162"/>
  <c r="S73" i="162"/>
  <c r="I58" i="178"/>
  <c r="S75" i="162"/>
  <c r="V75" i="162" s="1"/>
  <c r="M75" i="162"/>
  <c r="P75" i="162" s="1"/>
  <c r="M77" i="162"/>
  <c r="S77" i="162"/>
  <c r="I59" i="178"/>
  <c r="M79" i="162"/>
  <c r="P79" i="162" s="1"/>
  <c r="S79" i="162"/>
  <c r="V79" i="162" s="1"/>
  <c r="S81" i="162"/>
  <c r="M81" i="162"/>
  <c r="I61" i="178"/>
  <c r="M83" i="162"/>
  <c r="S83" i="162"/>
  <c r="I62" i="178"/>
  <c r="M85" i="162"/>
  <c r="P85" i="162" s="1"/>
  <c r="S85" i="162"/>
  <c r="V85" i="162" s="1"/>
  <c r="S87" i="162"/>
  <c r="M87" i="162"/>
  <c r="I63" i="178"/>
  <c r="M89" i="162"/>
  <c r="P89" i="162" s="1"/>
  <c r="S89" i="162"/>
  <c r="V89" i="162" s="1"/>
  <c r="S91" i="162"/>
  <c r="V91" i="162" s="1"/>
  <c r="M91" i="162"/>
  <c r="P91" i="162" s="1"/>
  <c r="M93" i="162"/>
  <c r="P93" i="162" s="1"/>
  <c r="S93" i="162"/>
  <c r="V93" i="162" s="1"/>
  <c r="M95" i="162"/>
  <c r="P95" i="162" s="1"/>
  <c r="S95" i="162"/>
  <c r="V95" i="162" s="1"/>
  <c r="M97" i="162"/>
  <c r="P97" i="162" s="1"/>
  <c r="S97" i="162"/>
  <c r="V97" i="162" s="1"/>
  <c r="M99" i="162"/>
  <c r="P99" i="162" s="1"/>
  <c r="S99" i="162"/>
  <c r="V99" i="162" s="1"/>
  <c r="M102" i="162"/>
  <c r="P102" i="162" s="1"/>
  <c r="S102" i="162"/>
  <c r="V102" i="162" s="1"/>
  <c r="M105" i="162"/>
  <c r="P105" i="162" s="1"/>
  <c r="S105" i="162"/>
  <c r="V105" i="162" s="1"/>
  <c r="M107" i="162"/>
  <c r="S107" i="162"/>
  <c r="N110" i="162"/>
  <c r="Q110" i="162" s="1"/>
  <c r="T110" i="162"/>
  <c r="W110" i="162" s="1"/>
  <c r="N112" i="162"/>
  <c r="Q112" i="162" s="1"/>
  <c r="T112" i="162"/>
  <c r="W112" i="162" s="1"/>
  <c r="N114" i="162"/>
  <c r="T114" i="162"/>
  <c r="R140" i="162"/>
  <c r="L140" i="162"/>
  <c r="H72" i="178"/>
  <c r="R142" i="162"/>
  <c r="U142" i="162" s="1"/>
  <c r="L142" i="162"/>
  <c r="O142" i="162" s="1"/>
  <c r="R144" i="162"/>
  <c r="U144" i="162" s="1"/>
  <c r="L144" i="162"/>
  <c r="O144" i="162" s="1"/>
  <c r="R146" i="162"/>
  <c r="U146" i="162" s="1"/>
  <c r="L146" i="162"/>
  <c r="O146" i="162" s="1"/>
  <c r="R148" i="162"/>
  <c r="U148" i="162" s="1"/>
  <c r="L148" i="162"/>
  <c r="O148" i="162" s="1"/>
  <c r="R150" i="162"/>
  <c r="U150" i="162" s="1"/>
  <c r="L150" i="162"/>
  <c r="O150" i="162" s="1"/>
  <c r="R152" i="162"/>
  <c r="U152" i="162" s="1"/>
  <c r="L152" i="162"/>
  <c r="O152" i="162" s="1"/>
  <c r="R154" i="162"/>
  <c r="U154" i="162" s="1"/>
  <c r="L154" i="162"/>
  <c r="O154" i="162" s="1"/>
  <c r="R156" i="162"/>
  <c r="U156" i="162" s="1"/>
  <c r="L156" i="162"/>
  <c r="O156" i="162" s="1"/>
  <c r="R158" i="162"/>
  <c r="U158" i="162" s="1"/>
  <c r="L158" i="162"/>
  <c r="O158" i="162" s="1"/>
  <c r="R160" i="162"/>
  <c r="U160" i="162" s="1"/>
  <c r="L160" i="162"/>
  <c r="O160" i="162" s="1"/>
  <c r="R162" i="162"/>
  <c r="U162" i="162" s="1"/>
  <c r="L162" i="162"/>
  <c r="O162" i="162" s="1"/>
  <c r="R164" i="162"/>
  <c r="L164" i="162"/>
  <c r="H77" i="178"/>
  <c r="R166" i="162"/>
  <c r="U166" i="162" s="1"/>
  <c r="L166" i="162"/>
  <c r="O166" i="162" s="1"/>
  <c r="R168" i="162"/>
  <c r="U168" i="162" s="1"/>
  <c r="L168" i="162"/>
  <c r="O168" i="162" s="1"/>
  <c r="R170" i="162"/>
  <c r="U170" i="162" s="1"/>
  <c r="L170" i="162"/>
  <c r="O170" i="162" s="1"/>
  <c r="R172" i="162"/>
  <c r="U172" i="162" s="1"/>
  <c r="L172" i="162"/>
  <c r="O172" i="162" s="1"/>
  <c r="R174" i="162"/>
  <c r="U174" i="162" s="1"/>
  <c r="L174" i="162"/>
  <c r="O174" i="162" s="1"/>
  <c r="S4" i="163"/>
  <c r="M4" i="163"/>
  <c r="I51" i="180"/>
  <c r="M6" i="163"/>
  <c r="P6" i="163" s="1"/>
  <c r="S6" i="163"/>
  <c r="V6" i="163" s="1"/>
  <c r="S8" i="163"/>
  <c r="V8" i="163" s="1"/>
  <c r="M8" i="163"/>
  <c r="P8" i="163" s="1"/>
  <c r="M10" i="163"/>
  <c r="P10" i="163" s="1"/>
  <c r="S10" i="163"/>
  <c r="V10" i="163" s="1"/>
  <c r="S12" i="163"/>
  <c r="M12" i="163"/>
  <c r="M14" i="163"/>
  <c r="P14" i="163" s="1"/>
  <c r="S14" i="163"/>
  <c r="V14" i="163" s="1"/>
  <c r="S16" i="163"/>
  <c r="V16" i="163" s="1"/>
  <c r="M16" i="163"/>
  <c r="P16" i="163" s="1"/>
  <c r="M18" i="163"/>
  <c r="P18" i="163" s="1"/>
  <c r="S18" i="163"/>
  <c r="V18" i="163" s="1"/>
  <c r="T23" i="163"/>
  <c r="W23" i="163" s="1"/>
  <c r="N23" i="163"/>
  <c r="Q23" i="163" s="1"/>
  <c r="N25" i="163"/>
  <c r="Q25" i="163" s="1"/>
  <c r="T25" i="163"/>
  <c r="W25" i="163" s="1"/>
  <c r="T27" i="163"/>
  <c r="W27" i="163" s="1"/>
  <c r="N27" i="163"/>
  <c r="Q27" i="163" s="1"/>
  <c r="N29" i="163"/>
  <c r="Q29" i="163" s="1"/>
  <c r="T29" i="163"/>
  <c r="W29" i="163" s="1"/>
  <c r="T31" i="163"/>
  <c r="W31" i="163" s="1"/>
  <c r="N31" i="163"/>
  <c r="Q31" i="163" s="1"/>
  <c r="N33" i="163"/>
  <c r="Q33" i="163" s="1"/>
  <c r="T33" i="163"/>
  <c r="W33" i="163" s="1"/>
  <c r="T35" i="163"/>
  <c r="W35" i="163" s="1"/>
  <c r="N35" i="163"/>
  <c r="Q35" i="163" s="1"/>
  <c r="N37" i="163"/>
  <c r="Q37" i="163" s="1"/>
  <c r="T37" i="163"/>
  <c r="W37" i="163" s="1"/>
  <c r="T39" i="163"/>
  <c r="W39" i="163" s="1"/>
  <c r="N39" i="163"/>
  <c r="Q39" i="163" s="1"/>
  <c r="N41" i="163"/>
  <c r="Q41" i="163" s="1"/>
  <c r="T41" i="163"/>
  <c r="W41" i="163" s="1"/>
  <c r="T43" i="163"/>
  <c r="W43" i="163" s="1"/>
  <c r="N43" i="163"/>
  <c r="Q43" i="163" s="1"/>
  <c r="N45" i="163"/>
  <c r="Q45" i="163" s="1"/>
  <c r="T45" i="163"/>
  <c r="W45" i="163" s="1"/>
  <c r="T47" i="163"/>
  <c r="W47" i="163" s="1"/>
  <c r="N47" i="163"/>
  <c r="Q47" i="163" s="1"/>
  <c r="N49" i="163"/>
  <c r="T49" i="163"/>
  <c r="T51" i="163"/>
  <c r="W51" i="163" s="1"/>
  <c r="N51" i="163"/>
  <c r="Q51" i="163" s="1"/>
  <c r="N53" i="163"/>
  <c r="Q53" i="163" s="1"/>
  <c r="T53" i="163"/>
  <c r="W53" i="163" s="1"/>
  <c r="T55" i="163"/>
  <c r="W55" i="163" s="1"/>
  <c r="N55" i="163"/>
  <c r="Q55" i="163" s="1"/>
  <c r="N58" i="163"/>
  <c r="Q58" i="163" s="1"/>
  <c r="T58" i="163"/>
  <c r="W58" i="163" s="1"/>
  <c r="T60" i="163"/>
  <c r="N60" i="163"/>
  <c r="J56" i="180"/>
  <c r="N62" i="163"/>
  <c r="Q62" i="163" s="1"/>
  <c r="T62" i="163"/>
  <c r="W62" i="163" s="1"/>
  <c r="T64" i="163"/>
  <c r="W64" i="163" s="1"/>
  <c r="N64" i="163"/>
  <c r="Q64" i="163" s="1"/>
  <c r="N66" i="163"/>
  <c r="Q66" i="163" s="1"/>
  <c r="T66" i="163"/>
  <c r="W66" i="163" s="1"/>
  <c r="T68" i="163"/>
  <c r="N68" i="163"/>
  <c r="J57" i="180"/>
  <c r="N70" i="163"/>
  <c r="Q70" i="163" s="1"/>
  <c r="T70" i="163"/>
  <c r="W70" i="163" s="1"/>
  <c r="T72" i="163"/>
  <c r="W72" i="163" s="1"/>
  <c r="N72" i="163"/>
  <c r="Q72" i="163" s="1"/>
  <c r="N74" i="163"/>
  <c r="Q74" i="163" s="1"/>
  <c r="T74" i="163"/>
  <c r="W74" i="163" s="1"/>
  <c r="T76" i="163"/>
  <c r="W76" i="163" s="1"/>
  <c r="N76" i="163"/>
  <c r="Q76" i="163" s="1"/>
  <c r="N78" i="163"/>
  <c r="Q78" i="163" s="1"/>
  <c r="T78" i="163"/>
  <c r="W78" i="163" s="1"/>
  <c r="T80" i="163"/>
  <c r="W80" i="163" s="1"/>
  <c r="N80" i="163"/>
  <c r="Q80" i="163" s="1"/>
  <c r="N82" i="163"/>
  <c r="Q82" i="163" s="1"/>
  <c r="T82" i="163"/>
  <c r="W82" i="163" s="1"/>
  <c r="T84" i="163"/>
  <c r="W84" i="163" s="1"/>
  <c r="N84" i="163"/>
  <c r="Q84" i="163" s="1"/>
  <c r="N86" i="163"/>
  <c r="Q86" i="163" s="1"/>
  <c r="T86" i="163"/>
  <c r="W86" i="163" s="1"/>
  <c r="T88" i="163"/>
  <c r="W88" i="163" s="1"/>
  <c r="N88" i="163"/>
  <c r="Q88" i="163" s="1"/>
  <c r="N90" i="163"/>
  <c r="T90" i="163"/>
  <c r="J64" i="180"/>
  <c r="T92" i="163"/>
  <c r="W92" i="163" s="1"/>
  <c r="N92" i="163"/>
  <c r="Q92" i="163" s="1"/>
  <c r="T94" i="163"/>
  <c r="W94" i="163" s="1"/>
  <c r="N94" i="163"/>
  <c r="Q94" i="163" s="1"/>
  <c r="T96" i="163"/>
  <c r="W96" i="163" s="1"/>
  <c r="N96" i="163"/>
  <c r="Q96" i="163" s="1"/>
  <c r="T98" i="163"/>
  <c r="W98" i="163" s="1"/>
  <c r="N98" i="163"/>
  <c r="Q98" i="163" s="1"/>
  <c r="T100" i="163"/>
  <c r="N100" i="163"/>
  <c r="T103" i="163"/>
  <c r="W103" i="163" s="1"/>
  <c r="N103" i="163"/>
  <c r="Q103" i="163" s="1"/>
  <c r="T106" i="163"/>
  <c r="W106" i="163" s="1"/>
  <c r="N106" i="163"/>
  <c r="Q106" i="163" s="1"/>
  <c r="R117" i="163"/>
  <c r="U117" i="163" s="1"/>
  <c r="L117" i="163"/>
  <c r="O117" i="163" s="1"/>
  <c r="R119" i="163"/>
  <c r="U119" i="163" s="1"/>
  <c r="L119" i="163"/>
  <c r="O119" i="163" s="1"/>
  <c r="R121" i="163"/>
  <c r="U121" i="163" s="1"/>
  <c r="L121" i="163"/>
  <c r="O121" i="163" s="1"/>
  <c r="R123" i="163"/>
  <c r="U123" i="163" s="1"/>
  <c r="L123" i="163"/>
  <c r="O123" i="163" s="1"/>
  <c r="R125" i="163"/>
  <c r="U125" i="163" s="1"/>
  <c r="L125" i="163"/>
  <c r="O125" i="163" s="1"/>
  <c r="R127" i="163"/>
  <c r="L127" i="163"/>
  <c r="H69" i="180"/>
  <c r="R129" i="163"/>
  <c r="U129" i="163" s="1"/>
  <c r="L129" i="163"/>
  <c r="O129" i="163" s="1"/>
  <c r="R131" i="163"/>
  <c r="U131" i="163" s="1"/>
  <c r="L131" i="163"/>
  <c r="O131" i="163" s="1"/>
  <c r="R133" i="163"/>
  <c r="L133" i="163"/>
  <c r="R136" i="163"/>
  <c r="U136" i="163" s="1"/>
  <c r="L136" i="163"/>
  <c r="O136" i="163" s="1"/>
  <c r="R138" i="163"/>
  <c r="U138" i="163" s="1"/>
  <c r="L138" i="163"/>
  <c r="O138" i="163" s="1"/>
  <c r="S141" i="163"/>
  <c r="V141" i="163" s="1"/>
  <c r="M141" i="163"/>
  <c r="P141" i="163" s="1"/>
  <c r="S143" i="163"/>
  <c r="V143" i="163" s="1"/>
  <c r="M143" i="163"/>
  <c r="P143" i="163" s="1"/>
  <c r="S145" i="163"/>
  <c r="M145" i="163"/>
  <c r="I73" i="180"/>
  <c r="S147" i="163"/>
  <c r="V147" i="163" s="1"/>
  <c r="M147" i="163"/>
  <c r="P147" i="163" s="1"/>
  <c r="S149" i="163"/>
  <c r="V149" i="163" s="1"/>
  <c r="M149" i="163"/>
  <c r="P149" i="163" s="1"/>
  <c r="S151" i="163"/>
  <c r="V151" i="163" s="1"/>
  <c r="M151" i="163"/>
  <c r="P151" i="163" s="1"/>
  <c r="S153" i="163"/>
  <c r="V153" i="163" s="1"/>
  <c r="M153" i="163"/>
  <c r="P153" i="163" s="1"/>
  <c r="S155" i="163"/>
  <c r="V155" i="163" s="1"/>
  <c r="M155" i="163"/>
  <c r="P155" i="163" s="1"/>
  <c r="S157" i="163"/>
  <c r="V157" i="163" s="1"/>
  <c r="M157" i="163"/>
  <c r="P157" i="163" s="1"/>
  <c r="S159" i="163"/>
  <c r="M159" i="163"/>
  <c r="I75" i="180"/>
  <c r="S161" i="163"/>
  <c r="M161" i="163"/>
  <c r="I76" i="180"/>
  <c r="S163" i="163"/>
  <c r="V163" i="163" s="1"/>
  <c r="M163" i="163"/>
  <c r="P163" i="163" s="1"/>
  <c r="S165" i="163"/>
  <c r="V165" i="163" s="1"/>
  <c r="M165" i="163"/>
  <c r="P165" i="163" s="1"/>
  <c r="S167" i="163"/>
  <c r="V167" i="163" s="1"/>
  <c r="M167" i="163"/>
  <c r="P167" i="163" s="1"/>
  <c r="S169" i="163"/>
  <c r="V169" i="163" s="1"/>
  <c r="M169" i="163"/>
  <c r="P169" i="163" s="1"/>
  <c r="S171" i="163"/>
  <c r="M171" i="163"/>
  <c r="I78" i="180"/>
  <c r="S173" i="163"/>
  <c r="V173" i="163" s="1"/>
  <c r="M173" i="163"/>
  <c r="P173" i="163" s="1"/>
  <c r="S175" i="163"/>
  <c r="V175" i="163" s="1"/>
  <c r="M175" i="163"/>
  <c r="P175" i="163" s="1"/>
  <c r="T5" i="164"/>
  <c r="N5" i="164"/>
  <c r="Q5" i="164" s="1"/>
  <c r="J48" i="179"/>
  <c r="T7" i="164"/>
  <c r="W7" i="164" s="1"/>
  <c r="N7" i="164"/>
  <c r="Q7" i="164" s="1"/>
  <c r="T9" i="164"/>
  <c r="W9" i="164" s="1"/>
  <c r="N9" i="164"/>
  <c r="Q9" i="164" s="1"/>
  <c r="T11" i="164"/>
  <c r="W11" i="164" s="1"/>
  <c r="N11" i="164"/>
  <c r="N13" i="164"/>
  <c r="Q13" i="164" s="1"/>
  <c r="T13" i="164"/>
  <c r="W13" i="164" s="1"/>
  <c r="N15" i="164"/>
  <c r="T15" i="164"/>
  <c r="W15" i="164" s="1"/>
  <c r="N17" i="164"/>
  <c r="Q17" i="164" s="1"/>
  <c r="T17" i="164"/>
  <c r="W17" i="164" s="1"/>
  <c r="T20" i="164"/>
  <c r="W20" i="164" s="1"/>
  <c r="W50" i="179" s="1"/>
  <c r="W7" i="179" s="1"/>
  <c r="N20" i="164"/>
  <c r="Q20" i="164" s="1"/>
  <c r="R109" i="164"/>
  <c r="U109" i="164" s="1"/>
  <c r="L109" i="164"/>
  <c r="O109" i="164" s="1"/>
  <c r="L111" i="164"/>
  <c r="O111" i="164" s="1"/>
  <c r="R111" i="164"/>
  <c r="U111" i="164" s="1"/>
  <c r="R113" i="164"/>
  <c r="U113" i="164" s="1"/>
  <c r="L113" i="164"/>
  <c r="O113" i="164" s="1"/>
  <c r="M116" i="164"/>
  <c r="P116" i="164" s="1"/>
  <c r="S116" i="164"/>
  <c r="V116" i="164" s="1"/>
  <c r="M118" i="164"/>
  <c r="P118" i="164" s="1"/>
  <c r="S118" i="164"/>
  <c r="V118" i="164" s="1"/>
  <c r="M120" i="164"/>
  <c r="P120" i="164" s="1"/>
  <c r="S120" i="164"/>
  <c r="V120" i="164" s="1"/>
  <c r="M122" i="164"/>
  <c r="P122" i="164" s="1"/>
  <c r="S122" i="164"/>
  <c r="V122" i="164" s="1"/>
  <c r="M124" i="164"/>
  <c r="P124" i="164" s="1"/>
  <c r="S124" i="164"/>
  <c r="V124" i="164" s="1"/>
  <c r="M126" i="164"/>
  <c r="P126" i="164" s="1"/>
  <c r="S126" i="164"/>
  <c r="V126" i="164" s="1"/>
  <c r="M128" i="164"/>
  <c r="P128" i="164" s="1"/>
  <c r="S128" i="164"/>
  <c r="V128" i="164" s="1"/>
  <c r="M130" i="164"/>
  <c r="P130" i="164" s="1"/>
  <c r="S130" i="164"/>
  <c r="V130" i="164" s="1"/>
  <c r="M132" i="164"/>
  <c r="P132" i="164" s="1"/>
  <c r="S132" i="164"/>
  <c r="V132" i="164" s="1"/>
  <c r="M134" i="164"/>
  <c r="P134" i="164" s="1"/>
  <c r="S134" i="164"/>
  <c r="V134" i="164" s="1"/>
  <c r="S137" i="164"/>
  <c r="V137" i="164" s="1"/>
  <c r="M137" i="164"/>
  <c r="P137" i="164" s="1"/>
  <c r="N140" i="164"/>
  <c r="T140" i="164"/>
  <c r="J72" i="179"/>
  <c r="N142" i="164"/>
  <c r="Q142" i="164" s="1"/>
  <c r="T142" i="164"/>
  <c r="W142" i="164" s="1"/>
  <c r="N144" i="164"/>
  <c r="Q144" i="164" s="1"/>
  <c r="T144" i="164"/>
  <c r="W144" i="164" s="1"/>
  <c r="N146" i="164"/>
  <c r="Q146" i="164" s="1"/>
  <c r="T146" i="164"/>
  <c r="W146" i="164" s="1"/>
  <c r="N148" i="164"/>
  <c r="Q148" i="164" s="1"/>
  <c r="T148" i="164"/>
  <c r="W148" i="164" s="1"/>
  <c r="N150" i="164"/>
  <c r="Q150" i="164" s="1"/>
  <c r="T150" i="164"/>
  <c r="W150" i="164" s="1"/>
  <c r="N152" i="164"/>
  <c r="Q152" i="164" s="1"/>
  <c r="T152" i="164"/>
  <c r="W152" i="164" s="1"/>
  <c r="N154" i="164"/>
  <c r="Q154" i="164" s="1"/>
  <c r="T154" i="164"/>
  <c r="W154" i="164" s="1"/>
  <c r="N156" i="164"/>
  <c r="Q156" i="164" s="1"/>
  <c r="T156" i="164"/>
  <c r="W156" i="164" s="1"/>
  <c r="N158" i="164"/>
  <c r="Q158" i="164" s="1"/>
  <c r="T158" i="164"/>
  <c r="W158" i="164" s="1"/>
  <c r="N160" i="164"/>
  <c r="Q160" i="164" s="1"/>
  <c r="T160" i="164"/>
  <c r="W160" i="164" s="1"/>
  <c r="N162" i="164"/>
  <c r="Q162" i="164" s="1"/>
  <c r="T162" i="164"/>
  <c r="W162" i="164" s="1"/>
  <c r="N164" i="164"/>
  <c r="T164" i="164"/>
  <c r="J77" i="179"/>
  <c r="N166" i="164"/>
  <c r="Q166" i="164" s="1"/>
  <c r="T166" i="164"/>
  <c r="W166" i="164" s="1"/>
  <c r="N168" i="164"/>
  <c r="Q168" i="164" s="1"/>
  <c r="T168" i="164"/>
  <c r="W168" i="164" s="1"/>
  <c r="N170" i="164"/>
  <c r="Q170" i="164" s="1"/>
  <c r="T170" i="164"/>
  <c r="W170" i="164" s="1"/>
  <c r="N172" i="164"/>
  <c r="Q172" i="164" s="1"/>
  <c r="T172" i="164"/>
  <c r="W172" i="164" s="1"/>
  <c r="N174" i="164"/>
  <c r="Q174" i="164" s="1"/>
  <c r="T174" i="164"/>
  <c r="W174" i="164" s="1"/>
  <c r="R22" i="146"/>
  <c r="L22" i="146"/>
  <c r="H53" i="145"/>
  <c r="R24" i="146"/>
  <c r="U24" i="146" s="1"/>
  <c r="L24" i="146"/>
  <c r="O24" i="146" s="1"/>
  <c r="R26" i="146"/>
  <c r="U26" i="146" s="1"/>
  <c r="L26" i="146"/>
  <c r="O26" i="146" s="1"/>
  <c r="R28" i="146"/>
  <c r="U28" i="146" s="1"/>
  <c r="L28" i="146"/>
  <c r="O28" i="146" s="1"/>
  <c r="R30" i="146"/>
  <c r="U30" i="146" s="1"/>
  <c r="L30" i="146"/>
  <c r="O30" i="146" s="1"/>
  <c r="R32" i="146"/>
  <c r="U32" i="146" s="1"/>
  <c r="L32" i="146"/>
  <c r="O32" i="146" s="1"/>
  <c r="R34" i="146"/>
  <c r="U34" i="146" s="1"/>
  <c r="L34" i="146"/>
  <c r="O34" i="146" s="1"/>
  <c r="R36" i="146"/>
  <c r="U36" i="146" s="1"/>
  <c r="L36" i="146"/>
  <c r="O36" i="146" s="1"/>
  <c r="R38" i="146"/>
  <c r="U38" i="146" s="1"/>
  <c r="L38" i="146"/>
  <c r="O38" i="146" s="1"/>
  <c r="R40" i="146"/>
  <c r="U40" i="146" s="1"/>
  <c r="L40" i="146"/>
  <c r="O40" i="146" s="1"/>
  <c r="R42" i="146"/>
  <c r="U42" i="146" s="1"/>
  <c r="L42" i="146"/>
  <c r="O42" i="146" s="1"/>
  <c r="R44" i="146"/>
  <c r="U44" i="146" s="1"/>
  <c r="L44" i="146"/>
  <c r="O44" i="146" s="1"/>
  <c r="R46" i="146"/>
  <c r="U46" i="146" s="1"/>
  <c r="L46" i="146"/>
  <c r="O46" i="146" s="1"/>
  <c r="R48" i="146"/>
  <c r="U48" i="146" s="1"/>
  <c r="L48" i="146"/>
  <c r="O48" i="146" s="1"/>
  <c r="R50" i="146"/>
  <c r="U50" i="146" s="1"/>
  <c r="L50" i="146"/>
  <c r="O50" i="146" s="1"/>
  <c r="R52" i="146"/>
  <c r="L52" i="146"/>
  <c r="R54" i="146"/>
  <c r="U54" i="146" s="1"/>
  <c r="L54" i="146"/>
  <c r="O54" i="146" s="1"/>
  <c r="R56" i="146"/>
  <c r="U56" i="146" s="1"/>
  <c r="L56" i="146"/>
  <c r="O56" i="146" s="1"/>
  <c r="R59" i="146"/>
  <c r="U59" i="146" s="1"/>
  <c r="L59" i="146"/>
  <c r="O59" i="146" s="1"/>
  <c r="R61" i="146"/>
  <c r="U61" i="146" s="1"/>
  <c r="L61" i="146"/>
  <c r="O61" i="146" s="1"/>
  <c r="R63" i="146"/>
  <c r="U63" i="146" s="1"/>
  <c r="L63" i="146"/>
  <c r="O63" i="146" s="1"/>
  <c r="R65" i="146"/>
  <c r="U65" i="146" s="1"/>
  <c r="L65" i="146"/>
  <c r="O65" i="146" s="1"/>
  <c r="R67" i="146"/>
  <c r="U67" i="146" s="1"/>
  <c r="L67" i="146"/>
  <c r="O67" i="146" s="1"/>
  <c r="R69" i="146"/>
  <c r="U69" i="146" s="1"/>
  <c r="L69" i="146"/>
  <c r="O69" i="146" s="1"/>
  <c r="R71" i="146"/>
  <c r="U71" i="146" s="1"/>
  <c r="L71" i="146"/>
  <c r="O71" i="146" s="1"/>
  <c r="R73" i="146"/>
  <c r="L73" i="146"/>
  <c r="H58" i="145"/>
  <c r="H15" i="145" s="1"/>
  <c r="R75" i="146"/>
  <c r="U75" i="146" s="1"/>
  <c r="L75" i="146"/>
  <c r="O75" i="146" s="1"/>
  <c r="R77" i="146"/>
  <c r="L77" i="146"/>
  <c r="H59" i="145"/>
  <c r="R79" i="146"/>
  <c r="U79" i="146" s="1"/>
  <c r="L79" i="146"/>
  <c r="O79" i="146" s="1"/>
  <c r="R81" i="146"/>
  <c r="L81" i="146"/>
  <c r="H61" i="145"/>
  <c r="H18" i="145" s="1"/>
  <c r="R83" i="146"/>
  <c r="L83" i="146"/>
  <c r="H62" i="145"/>
  <c r="R85" i="146"/>
  <c r="U85" i="146" s="1"/>
  <c r="L85" i="146"/>
  <c r="O85" i="146" s="1"/>
  <c r="L5" i="143"/>
  <c r="R5" i="143"/>
  <c r="H48" i="142"/>
  <c r="L7" i="143"/>
  <c r="O7" i="143" s="1"/>
  <c r="R7" i="143"/>
  <c r="U7" i="143" s="1"/>
  <c r="L9" i="143"/>
  <c r="O9" i="143" s="1"/>
  <c r="R9" i="143"/>
  <c r="U9" i="143" s="1"/>
  <c r="R11" i="143"/>
  <c r="U11" i="143" s="1"/>
  <c r="L11" i="143"/>
  <c r="O11" i="143" s="1"/>
  <c r="L13" i="143"/>
  <c r="O13" i="143" s="1"/>
  <c r="R13" i="143"/>
  <c r="U13" i="143" s="1"/>
  <c r="L15" i="143"/>
  <c r="O15" i="143" s="1"/>
  <c r="R15" i="143"/>
  <c r="U15" i="143" s="1"/>
  <c r="R17" i="143"/>
  <c r="U17" i="143" s="1"/>
  <c r="L17" i="143"/>
  <c r="O17" i="143" s="1"/>
  <c r="L20" i="143"/>
  <c r="O20" i="143" s="1"/>
  <c r="R20" i="143"/>
  <c r="U20" i="143" s="1"/>
  <c r="M22" i="143"/>
  <c r="S22" i="143"/>
  <c r="I53" i="142"/>
  <c r="S24" i="143"/>
  <c r="V24" i="143" s="1"/>
  <c r="M24" i="143"/>
  <c r="P24" i="143" s="1"/>
  <c r="M26" i="143"/>
  <c r="P26" i="143" s="1"/>
  <c r="S26" i="143"/>
  <c r="V26" i="143" s="1"/>
  <c r="M28" i="143"/>
  <c r="P28" i="143" s="1"/>
  <c r="S28" i="143"/>
  <c r="V28" i="143" s="1"/>
  <c r="S30" i="143"/>
  <c r="V30" i="143" s="1"/>
  <c r="M30" i="143"/>
  <c r="P30" i="143" s="1"/>
  <c r="M32" i="143"/>
  <c r="P32" i="143" s="1"/>
  <c r="S32" i="143"/>
  <c r="V32" i="143" s="1"/>
  <c r="M34" i="143"/>
  <c r="P34" i="143" s="1"/>
  <c r="S34" i="143"/>
  <c r="V34" i="143" s="1"/>
  <c r="S36" i="143"/>
  <c r="V36" i="143" s="1"/>
  <c r="M36" i="143"/>
  <c r="P36" i="143" s="1"/>
  <c r="S38" i="143"/>
  <c r="V38" i="143" s="1"/>
  <c r="M38" i="143"/>
  <c r="P38" i="143" s="1"/>
  <c r="M40" i="143"/>
  <c r="P40" i="143" s="1"/>
  <c r="S40" i="143"/>
  <c r="V40" i="143" s="1"/>
  <c r="S42" i="143"/>
  <c r="V42" i="143" s="1"/>
  <c r="M42" i="143"/>
  <c r="P42" i="143" s="1"/>
  <c r="S44" i="143"/>
  <c r="V44" i="143" s="1"/>
  <c r="M44" i="143"/>
  <c r="P44" i="143" s="1"/>
  <c r="M46" i="143"/>
  <c r="P46" i="143" s="1"/>
  <c r="S46" i="143"/>
  <c r="V46" i="143" s="1"/>
  <c r="S48" i="143"/>
  <c r="V48" i="143" s="1"/>
  <c r="M48" i="143"/>
  <c r="P48" i="143" s="1"/>
  <c r="S50" i="143"/>
  <c r="V50" i="143" s="1"/>
  <c r="M50" i="143"/>
  <c r="P50" i="143" s="1"/>
  <c r="M52" i="143"/>
  <c r="S52" i="143"/>
  <c r="S54" i="143"/>
  <c r="V54" i="143" s="1"/>
  <c r="M54" i="143"/>
  <c r="P54" i="143" s="1"/>
  <c r="S56" i="143"/>
  <c r="V56" i="143" s="1"/>
  <c r="M56" i="143"/>
  <c r="P56" i="143" s="1"/>
  <c r="S59" i="143"/>
  <c r="V59" i="143" s="1"/>
  <c r="M59" i="143"/>
  <c r="P59" i="143" s="1"/>
  <c r="M61" i="143"/>
  <c r="P61" i="143" s="1"/>
  <c r="S61" i="143"/>
  <c r="V61" i="143" s="1"/>
  <c r="M63" i="143"/>
  <c r="P63" i="143" s="1"/>
  <c r="S63" i="143"/>
  <c r="V63" i="143" s="1"/>
  <c r="S65" i="143"/>
  <c r="V65" i="143" s="1"/>
  <c r="M65" i="143"/>
  <c r="P65" i="143" s="1"/>
  <c r="M67" i="143"/>
  <c r="P67" i="143" s="1"/>
  <c r="S67" i="143"/>
  <c r="V67" i="143" s="1"/>
  <c r="M69" i="143"/>
  <c r="P69" i="143" s="1"/>
  <c r="S69" i="143"/>
  <c r="V69" i="143" s="1"/>
  <c r="S71" i="143"/>
  <c r="V71" i="143" s="1"/>
  <c r="M71" i="143"/>
  <c r="P71" i="143" s="1"/>
  <c r="M73" i="143"/>
  <c r="S73" i="143"/>
  <c r="I58" i="142"/>
  <c r="S75" i="143"/>
  <c r="V75" i="143" s="1"/>
  <c r="M75" i="143"/>
  <c r="P75" i="143" s="1"/>
  <c r="M77" i="143"/>
  <c r="S77" i="143"/>
  <c r="I59" i="142"/>
  <c r="I145" i="142" s="1"/>
  <c r="M79" i="143"/>
  <c r="P79" i="143" s="1"/>
  <c r="S79" i="143"/>
  <c r="V79" i="143" s="1"/>
  <c r="S81" i="143"/>
  <c r="M81" i="143"/>
  <c r="I61" i="142"/>
  <c r="M83" i="143"/>
  <c r="S83" i="143"/>
  <c r="I62" i="142"/>
  <c r="M85" i="143"/>
  <c r="P85" i="143" s="1"/>
  <c r="S85" i="143"/>
  <c r="V85" i="143" s="1"/>
  <c r="S87" i="143"/>
  <c r="M87" i="143"/>
  <c r="I63" i="142"/>
  <c r="M89" i="143"/>
  <c r="P89" i="143" s="1"/>
  <c r="S89" i="143"/>
  <c r="V89" i="143" s="1"/>
  <c r="S91" i="143"/>
  <c r="V91" i="143" s="1"/>
  <c r="M91" i="143"/>
  <c r="P91" i="143" s="1"/>
  <c r="S93" i="143"/>
  <c r="V93" i="143" s="1"/>
  <c r="M93" i="143"/>
  <c r="P93" i="143" s="1"/>
  <c r="S95" i="143"/>
  <c r="V95" i="143" s="1"/>
  <c r="M95" i="143"/>
  <c r="P95" i="143" s="1"/>
  <c r="S97" i="143"/>
  <c r="V97" i="143" s="1"/>
  <c r="M97" i="143"/>
  <c r="P97" i="143" s="1"/>
  <c r="S99" i="143"/>
  <c r="V99" i="143" s="1"/>
  <c r="M99" i="143"/>
  <c r="P99" i="143" s="1"/>
  <c r="S102" i="143"/>
  <c r="V102" i="143" s="1"/>
  <c r="M102" i="143"/>
  <c r="P102" i="143" s="1"/>
  <c r="S105" i="143"/>
  <c r="V105" i="143" s="1"/>
  <c r="M105" i="143"/>
  <c r="P105" i="143" s="1"/>
  <c r="S107" i="143"/>
  <c r="M107" i="143"/>
  <c r="T110" i="143"/>
  <c r="W110" i="143" s="1"/>
  <c r="N110" i="143"/>
  <c r="Q110" i="143" s="1"/>
  <c r="T112" i="143"/>
  <c r="W112" i="143" s="1"/>
  <c r="N112" i="143"/>
  <c r="Q112" i="143" s="1"/>
  <c r="T114" i="143"/>
  <c r="N114" i="143"/>
  <c r="R140" i="143"/>
  <c r="L140" i="143"/>
  <c r="H72" i="142"/>
  <c r="R142" i="143"/>
  <c r="U142" i="143" s="1"/>
  <c r="L142" i="143"/>
  <c r="O142" i="143" s="1"/>
  <c r="R144" i="143"/>
  <c r="U144" i="143" s="1"/>
  <c r="L144" i="143"/>
  <c r="O144" i="143" s="1"/>
  <c r="R146" i="143"/>
  <c r="U146" i="143" s="1"/>
  <c r="L146" i="143"/>
  <c r="O146" i="143" s="1"/>
  <c r="R148" i="143"/>
  <c r="U148" i="143" s="1"/>
  <c r="L148" i="143"/>
  <c r="O148" i="143" s="1"/>
  <c r="R150" i="143"/>
  <c r="U150" i="143" s="1"/>
  <c r="L150" i="143"/>
  <c r="O150" i="143" s="1"/>
  <c r="R152" i="143"/>
  <c r="U152" i="143" s="1"/>
  <c r="L152" i="143"/>
  <c r="O152" i="143" s="1"/>
  <c r="R154" i="143"/>
  <c r="U154" i="143" s="1"/>
  <c r="L154" i="143"/>
  <c r="O154" i="143" s="1"/>
  <c r="R156" i="143"/>
  <c r="U156" i="143" s="1"/>
  <c r="L156" i="143"/>
  <c r="O156" i="143" s="1"/>
  <c r="R158" i="143"/>
  <c r="U158" i="143" s="1"/>
  <c r="L158" i="143"/>
  <c r="O158" i="143" s="1"/>
  <c r="R160" i="143"/>
  <c r="U160" i="143" s="1"/>
  <c r="L160" i="143"/>
  <c r="O160" i="143" s="1"/>
  <c r="R162" i="143"/>
  <c r="U162" i="143" s="1"/>
  <c r="L162" i="143"/>
  <c r="O162" i="143" s="1"/>
  <c r="R164" i="143"/>
  <c r="L164" i="143"/>
  <c r="H77" i="142"/>
  <c r="R166" i="143"/>
  <c r="U166" i="143" s="1"/>
  <c r="L166" i="143"/>
  <c r="O166" i="143" s="1"/>
  <c r="R168" i="143"/>
  <c r="U168" i="143" s="1"/>
  <c r="L168" i="143"/>
  <c r="O168" i="143" s="1"/>
  <c r="R170" i="143"/>
  <c r="U170" i="143" s="1"/>
  <c r="L170" i="143"/>
  <c r="O170" i="143" s="1"/>
  <c r="L172" i="143"/>
  <c r="O172" i="143" s="1"/>
  <c r="R172" i="143"/>
  <c r="U172" i="143" s="1"/>
  <c r="L174" i="143"/>
  <c r="O174" i="143" s="1"/>
  <c r="R174" i="143"/>
  <c r="U174" i="143" s="1"/>
  <c r="I94" i="142"/>
  <c r="J99" i="142"/>
  <c r="J100" i="142"/>
  <c r="J107" i="142"/>
  <c r="H112" i="142"/>
  <c r="I116" i="142"/>
  <c r="I117" i="142" s="1"/>
  <c r="I118" i="142"/>
  <c r="I119" i="142"/>
  <c r="I121" i="142"/>
  <c r="T5" i="156"/>
  <c r="J48" i="155"/>
  <c r="N5" i="156"/>
  <c r="T7" i="156"/>
  <c r="W7" i="156" s="1"/>
  <c r="N7" i="156"/>
  <c r="Q7" i="156" s="1"/>
  <c r="T9" i="156"/>
  <c r="W9" i="156" s="1"/>
  <c r="N9" i="156"/>
  <c r="Q9" i="156" s="1"/>
  <c r="T11" i="156"/>
  <c r="W11" i="156" s="1"/>
  <c r="N11" i="156"/>
  <c r="Q11" i="156" s="1"/>
  <c r="T13" i="156"/>
  <c r="W13" i="156" s="1"/>
  <c r="N13" i="156"/>
  <c r="Q13" i="156" s="1"/>
  <c r="T15" i="156"/>
  <c r="W15" i="156" s="1"/>
  <c r="N15" i="156"/>
  <c r="Q15" i="156" s="1"/>
  <c r="T17" i="156"/>
  <c r="W17" i="156" s="1"/>
  <c r="N17" i="156"/>
  <c r="Q17" i="156" s="1"/>
  <c r="T20" i="156"/>
  <c r="W20" i="156" s="1"/>
  <c r="N20" i="156"/>
  <c r="Q20" i="156" s="1"/>
  <c r="R109" i="156"/>
  <c r="U109" i="156" s="1"/>
  <c r="L109" i="156"/>
  <c r="O109" i="156" s="1"/>
  <c r="R111" i="156"/>
  <c r="U111" i="156" s="1"/>
  <c r="L111" i="156"/>
  <c r="O111" i="156" s="1"/>
  <c r="R113" i="156"/>
  <c r="U113" i="156" s="1"/>
  <c r="L113" i="156"/>
  <c r="O113" i="156" s="1"/>
  <c r="S116" i="156"/>
  <c r="V116" i="156" s="1"/>
  <c r="M116" i="156"/>
  <c r="P116" i="156" s="1"/>
  <c r="S118" i="156"/>
  <c r="V118" i="156" s="1"/>
  <c r="M118" i="156"/>
  <c r="P118" i="156" s="1"/>
  <c r="S120" i="156"/>
  <c r="V120" i="156" s="1"/>
  <c r="M120" i="156"/>
  <c r="P120" i="156" s="1"/>
  <c r="S122" i="156"/>
  <c r="V122" i="156" s="1"/>
  <c r="M122" i="156"/>
  <c r="P122" i="156" s="1"/>
  <c r="S124" i="156"/>
  <c r="V124" i="156" s="1"/>
  <c r="M124" i="156"/>
  <c r="P124" i="156" s="1"/>
  <c r="S126" i="156"/>
  <c r="V126" i="156" s="1"/>
  <c r="M126" i="156"/>
  <c r="P126" i="156" s="1"/>
  <c r="S128" i="156"/>
  <c r="V128" i="156" s="1"/>
  <c r="M128" i="156"/>
  <c r="P128" i="156" s="1"/>
  <c r="S130" i="156"/>
  <c r="M130" i="156"/>
  <c r="P130" i="156" s="1"/>
  <c r="S132" i="156"/>
  <c r="V132" i="156" s="1"/>
  <c r="M132" i="156"/>
  <c r="P132" i="156" s="1"/>
  <c r="S134" i="156"/>
  <c r="V134" i="156" s="1"/>
  <c r="M134" i="156"/>
  <c r="P134" i="156" s="1"/>
  <c r="S137" i="156"/>
  <c r="V137" i="156" s="1"/>
  <c r="M137" i="156"/>
  <c r="P137" i="156" s="1"/>
  <c r="T140" i="156"/>
  <c r="J72" i="155"/>
  <c r="J29" i="155" s="1"/>
  <c r="N140" i="156"/>
  <c r="T142" i="156"/>
  <c r="W142" i="156" s="1"/>
  <c r="N142" i="156"/>
  <c r="Q142" i="156" s="1"/>
  <c r="T144" i="156"/>
  <c r="W144" i="156" s="1"/>
  <c r="N144" i="156"/>
  <c r="Q144" i="156" s="1"/>
  <c r="T146" i="156"/>
  <c r="W146" i="156" s="1"/>
  <c r="N146" i="156"/>
  <c r="Q146" i="156" s="1"/>
  <c r="T148" i="156"/>
  <c r="W148" i="156" s="1"/>
  <c r="N148" i="156"/>
  <c r="Q148" i="156" s="1"/>
  <c r="T150" i="156"/>
  <c r="W150" i="156" s="1"/>
  <c r="N150" i="156"/>
  <c r="Q150" i="156" s="1"/>
  <c r="T152" i="156"/>
  <c r="W152" i="156" s="1"/>
  <c r="N152" i="156"/>
  <c r="Q152" i="156" s="1"/>
  <c r="T154" i="156"/>
  <c r="W154" i="156" s="1"/>
  <c r="N154" i="156"/>
  <c r="Q154" i="156" s="1"/>
  <c r="T156" i="156"/>
  <c r="W156" i="156" s="1"/>
  <c r="N156" i="156"/>
  <c r="Q156" i="156" s="1"/>
  <c r="T158" i="156"/>
  <c r="W158" i="156" s="1"/>
  <c r="N158" i="156"/>
  <c r="Q158" i="156" s="1"/>
  <c r="T160" i="156"/>
  <c r="W160" i="156" s="1"/>
  <c r="N160" i="156"/>
  <c r="Q160" i="156" s="1"/>
  <c r="T162" i="156"/>
  <c r="W162" i="156" s="1"/>
  <c r="N162" i="156"/>
  <c r="Q162" i="156" s="1"/>
  <c r="T164" i="156"/>
  <c r="J77" i="155"/>
  <c r="J163" i="155" s="1"/>
  <c r="N164" i="156"/>
  <c r="T166" i="156"/>
  <c r="W166" i="156" s="1"/>
  <c r="N166" i="156"/>
  <c r="Q166" i="156" s="1"/>
  <c r="T168" i="156"/>
  <c r="W168" i="156" s="1"/>
  <c r="N168" i="156"/>
  <c r="Q168" i="156" s="1"/>
  <c r="T170" i="156"/>
  <c r="W170" i="156" s="1"/>
  <c r="N170" i="156"/>
  <c r="Q170" i="156" s="1"/>
  <c r="T172" i="156"/>
  <c r="W172" i="156" s="1"/>
  <c r="N172" i="156"/>
  <c r="Q172" i="156" s="1"/>
  <c r="T174" i="156"/>
  <c r="W174" i="156" s="1"/>
  <c r="N174" i="156"/>
  <c r="Q174" i="156" s="1"/>
  <c r="R22" i="159"/>
  <c r="L22" i="159"/>
  <c r="H53" i="158"/>
  <c r="R24" i="159"/>
  <c r="U24" i="159" s="1"/>
  <c r="L24" i="159"/>
  <c r="O24" i="159" s="1"/>
  <c r="R26" i="159"/>
  <c r="U26" i="159" s="1"/>
  <c r="L26" i="159"/>
  <c r="O26" i="159" s="1"/>
  <c r="L28" i="159"/>
  <c r="O28" i="159" s="1"/>
  <c r="R28" i="159"/>
  <c r="U28" i="159" s="1"/>
  <c r="L30" i="159"/>
  <c r="O30" i="159" s="1"/>
  <c r="R30" i="159"/>
  <c r="U30" i="159" s="1"/>
  <c r="L32" i="159"/>
  <c r="O32" i="159" s="1"/>
  <c r="R32" i="159"/>
  <c r="U32" i="159" s="1"/>
  <c r="L34" i="159"/>
  <c r="O34" i="159" s="1"/>
  <c r="R34" i="159"/>
  <c r="U34" i="159" s="1"/>
  <c r="L36" i="159"/>
  <c r="O36" i="159" s="1"/>
  <c r="R36" i="159"/>
  <c r="U36" i="159" s="1"/>
  <c r="R38" i="159"/>
  <c r="U38" i="159" s="1"/>
  <c r="L38" i="159"/>
  <c r="O38" i="159" s="1"/>
  <c r="R40" i="159"/>
  <c r="U40" i="159" s="1"/>
  <c r="L40" i="159"/>
  <c r="O40" i="159" s="1"/>
  <c r="R42" i="159"/>
  <c r="U42" i="159" s="1"/>
  <c r="L42" i="159"/>
  <c r="O42" i="159" s="1"/>
  <c r="L44" i="159"/>
  <c r="O44" i="159" s="1"/>
  <c r="R44" i="159"/>
  <c r="U44" i="159" s="1"/>
  <c r="L46" i="159"/>
  <c r="O46" i="159" s="1"/>
  <c r="R46" i="159"/>
  <c r="U46" i="159" s="1"/>
  <c r="L48" i="159"/>
  <c r="O48" i="159" s="1"/>
  <c r="R48" i="159"/>
  <c r="U48" i="159" s="1"/>
  <c r="L50" i="159"/>
  <c r="O50" i="159" s="1"/>
  <c r="R50" i="159"/>
  <c r="U50" i="159" s="1"/>
  <c r="R52" i="159"/>
  <c r="L52" i="159"/>
  <c r="R54" i="159"/>
  <c r="U54" i="159" s="1"/>
  <c r="L54" i="159"/>
  <c r="O54" i="159" s="1"/>
  <c r="L56" i="159"/>
  <c r="O56" i="159" s="1"/>
  <c r="R56" i="159"/>
  <c r="U56" i="159" s="1"/>
  <c r="L59" i="159"/>
  <c r="O59" i="159" s="1"/>
  <c r="R59" i="159"/>
  <c r="U59" i="159" s="1"/>
  <c r="R61" i="159"/>
  <c r="U61" i="159" s="1"/>
  <c r="L61" i="159"/>
  <c r="O61" i="159" s="1"/>
  <c r="R63" i="159"/>
  <c r="U63" i="159" s="1"/>
  <c r="L63" i="159"/>
  <c r="O63" i="159" s="1"/>
  <c r="R65" i="159"/>
  <c r="U65" i="159" s="1"/>
  <c r="L65" i="159"/>
  <c r="O65" i="159" s="1"/>
  <c r="R67" i="159"/>
  <c r="U67" i="159" s="1"/>
  <c r="L67" i="159"/>
  <c r="O67" i="159" s="1"/>
  <c r="R69" i="159"/>
  <c r="U69" i="159" s="1"/>
  <c r="L69" i="159"/>
  <c r="O69" i="159" s="1"/>
  <c r="R71" i="159"/>
  <c r="U71" i="159" s="1"/>
  <c r="L71" i="159"/>
  <c r="O71" i="159" s="1"/>
  <c r="R73" i="159"/>
  <c r="L73" i="159"/>
  <c r="H58" i="158"/>
  <c r="R75" i="159"/>
  <c r="U75" i="159" s="1"/>
  <c r="L75" i="159"/>
  <c r="O75" i="159" s="1"/>
  <c r="L77" i="159"/>
  <c r="R77" i="159"/>
  <c r="H59" i="158"/>
  <c r="L79" i="159"/>
  <c r="O79" i="159" s="1"/>
  <c r="R79" i="159"/>
  <c r="U79" i="159" s="1"/>
  <c r="L81" i="159"/>
  <c r="R81" i="159"/>
  <c r="H61" i="158"/>
  <c r="L83" i="159"/>
  <c r="R83" i="159"/>
  <c r="H62" i="158"/>
  <c r="L85" i="159"/>
  <c r="O85" i="159" s="1"/>
  <c r="R85" i="159"/>
  <c r="U85" i="159" s="1"/>
  <c r="L87" i="159"/>
  <c r="R87" i="159"/>
  <c r="H63" i="158"/>
  <c r="L89" i="159"/>
  <c r="O89" i="159" s="1"/>
  <c r="R89" i="159"/>
  <c r="U89" i="159" s="1"/>
  <c r="R91" i="159"/>
  <c r="U91" i="159" s="1"/>
  <c r="L91" i="159"/>
  <c r="O91" i="159" s="1"/>
  <c r="R93" i="159"/>
  <c r="U93" i="159" s="1"/>
  <c r="L93" i="159"/>
  <c r="O93" i="159" s="1"/>
  <c r="R95" i="159"/>
  <c r="U95" i="159" s="1"/>
  <c r="L95" i="159"/>
  <c r="O95" i="159" s="1"/>
  <c r="R97" i="159"/>
  <c r="U97" i="159" s="1"/>
  <c r="L97" i="159"/>
  <c r="O97" i="159" s="1"/>
  <c r="R99" i="159"/>
  <c r="U99" i="159" s="1"/>
  <c r="L99" i="159"/>
  <c r="O99" i="159" s="1"/>
  <c r="L102" i="159"/>
  <c r="O102" i="159" s="1"/>
  <c r="R102" i="159"/>
  <c r="U102" i="159" s="1"/>
  <c r="R105" i="159"/>
  <c r="U105" i="159" s="1"/>
  <c r="L105" i="159"/>
  <c r="O105" i="159" s="1"/>
  <c r="L107" i="159"/>
  <c r="R107" i="159"/>
  <c r="M110" i="159"/>
  <c r="P110" i="159" s="1"/>
  <c r="S110" i="159"/>
  <c r="V110" i="159" s="1"/>
  <c r="M112" i="159"/>
  <c r="P112" i="159" s="1"/>
  <c r="S112" i="159"/>
  <c r="V112" i="159" s="1"/>
  <c r="M114" i="159"/>
  <c r="S114" i="159"/>
  <c r="T117" i="159"/>
  <c r="W117" i="159" s="1"/>
  <c r="N117" i="159"/>
  <c r="Q117" i="159" s="1"/>
  <c r="N119" i="159"/>
  <c r="Q119" i="159" s="1"/>
  <c r="T119" i="159"/>
  <c r="W119" i="159" s="1"/>
  <c r="N121" i="159"/>
  <c r="Q121" i="159" s="1"/>
  <c r="T121" i="159"/>
  <c r="W121" i="159" s="1"/>
  <c r="T123" i="159"/>
  <c r="W123" i="159" s="1"/>
  <c r="N123" i="159"/>
  <c r="Q123" i="159" s="1"/>
  <c r="T125" i="159"/>
  <c r="W125" i="159" s="1"/>
  <c r="N125" i="159"/>
  <c r="Q125" i="159" s="1"/>
  <c r="N127" i="159"/>
  <c r="T127" i="159"/>
  <c r="J69" i="158"/>
  <c r="N129" i="159"/>
  <c r="Q129" i="159" s="1"/>
  <c r="T129" i="159"/>
  <c r="W129" i="159" s="1"/>
  <c r="T131" i="159"/>
  <c r="W131" i="159" s="1"/>
  <c r="N131" i="159"/>
  <c r="Q131" i="159" s="1"/>
  <c r="T133" i="159"/>
  <c r="N133" i="159"/>
  <c r="N136" i="159"/>
  <c r="Q136" i="159" s="1"/>
  <c r="T136" i="159"/>
  <c r="W136" i="159" s="1"/>
  <c r="N138" i="159"/>
  <c r="Q138" i="159" s="1"/>
  <c r="T138" i="159"/>
  <c r="W138" i="159" s="1"/>
  <c r="L4" i="161"/>
  <c r="R4" i="161"/>
  <c r="H51" i="177"/>
  <c r="R6" i="161"/>
  <c r="U6" i="161" s="1"/>
  <c r="L6" i="161"/>
  <c r="O6" i="161" s="1"/>
  <c r="R8" i="161"/>
  <c r="U8" i="161" s="1"/>
  <c r="L8" i="161"/>
  <c r="O8" i="161" s="1"/>
  <c r="R10" i="161"/>
  <c r="U10" i="161" s="1"/>
  <c r="L10" i="161"/>
  <c r="O10" i="161" s="1"/>
  <c r="L12" i="161"/>
  <c r="R12" i="161"/>
  <c r="L14" i="161"/>
  <c r="O14" i="161" s="1"/>
  <c r="R14" i="161"/>
  <c r="U14" i="161" s="1"/>
  <c r="L16" i="161"/>
  <c r="O16" i="161" s="1"/>
  <c r="R16" i="161"/>
  <c r="U16" i="161" s="1"/>
  <c r="L18" i="161"/>
  <c r="O18" i="161" s="1"/>
  <c r="R18" i="161"/>
  <c r="U18" i="161" s="1"/>
  <c r="M23" i="161"/>
  <c r="P23" i="161" s="1"/>
  <c r="S23" i="161"/>
  <c r="V23" i="161" s="1"/>
  <c r="M25" i="161"/>
  <c r="P25" i="161" s="1"/>
  <c r="S25" i="161"/>
  <c r="V25" i="161" s="1"/>
  <c r="M27" i="161"/>
  <c r="P27" i="161" s="1"/>
  <c r="S27" i="161"/>
  <c r="V27" i="161" s="1"/>
  <c r="M29" i="161"/>
  <c r="P29" i="161" s="1"/>
  <c r="S29" i="161"/>
  <c r="V29" i="161" s="1"/>
  <c r="M31" i="161"/>
  <c r="P31" i="161" s="1"/>
  <c r="S31" i="161"/>
  <c r="V31" i="161" s="1"/>
  <c r="M33" i="161"/>
  <c r="P33" i="161" s="1"/>
  <c r="S33" i="161"/>
  <c r="V33" i="161" s="1"/>
  <c r="S35" i="161"/>
  <c r="V35" i="161" s="1"/>
  <c r="M35" i="161"/>
  <c r="P35" i="161" s="1"/>
  <c r="M37" i="161"/>
  <c r="P37" i="161" s="1"/>
  <c r="S37" i="161"/>
  <c r="V37" i="161" s="1"/>
  <c r="M39" i="161"/>
  <c r="P39" i="161" s="1"/>
  <c r="S39" i="161"/>
  <c r="V39" i="161" s="1"/>
  <c r="M41" i="161"/>
  <c r="P41" i="161" s="1"/>
  <c r="S41" i="161"/>
  <c r="V41" i="161" s="1"/>
  <c r="S43" i="161"/>
  <c r="V43" i="161" s="1"/>
  <c r="M43" i="161"/>
  <c r="P43" i="161" s="1"/>
  <c r="M45" i="161"/>
  <c r="P45" i="161" s="1"/>
  <c r="S45" i="161"/>
  <c r="V45" i="161" s="1"/>
  <c r="M47" i="161"/>
  <c r="P47" i="161" s="1"/>
  <c r="S47" i="161"/>
  <c r="V47" i="161" s="1"/>
  <c r="M49" i="161"/>
  <c r="S49" i="161"/>
  <c r="S51" i="161"/>
  <c r="V51" i="161" s="1"/>
  <c r="M51" i="161"/>
  <c r="P51" i="161" s="1"/>
  <c r="M53" i="161"/>
  <c r="P53" i="161" s="1"/>
  <c r="S53" i="161"/>
  <c r="V53" i="161" s="1"/>
  <c r="M55" i="161"/>
  <c r="P55" i="161" s="1"/>
  <c r="S55" i="161"/>
  <c r="V55" i="161" s="1"/>
  <c r="S58" i="161"/>
  <c r="V58" i="161" s="1"/>
  <c r="M58" i="161"/>
  <c r="P58" i="161" s="1"/>
  <c r="S60" i="161"/>
  <c r="M60" i="161"/>
  <c r="I56" i="177"/>
  <c r="M62" i="161"/>
  <c r="P62" i="161" s="1"/>
  <c r="S62" i="161"/>
  <c r="V62" i="161" s="1"/>
  <c r="M64" i="161"/>
  <c r="P64" i="161" s="1"/>
  <c r="S64" i="161"/>
  <c r="V64" i="161" s="1"/>
  <c r="S66" i="161"/>
  <c r="V66" i="161" s="1"/>
  <c r="M66" i="161"/>
  <c r="P66" i="161" s="1"/>
  <c r="S68" i="161"/>
  <c r="M68" i="161"/>
  <c r="I57" i="177"/>
  <c r="M70" i="161"/>
  <c r="P70" i="161" s="1"/>
  <c r="S70" i="161"/>
  <c r="V70" i="161" s="1"/>
  <c r="M72" i="161"/>
  <c r="P72" i="161" s="1"/>
  <c r="S72" i="161"/>
  <c r="V72" i="161" s="1"/>
  <c r="S74" i="161"/>
  <c r="V74" i="161" s="1"/>
  <c r="M74" i="161"/>
  <c r="P74" i="161" s="1"/>
  <c r="S76" i="161"/>
  <c r="V76" i="161" s="1"/>
  <c r="M76" i="161"/>
  <c r="P76" i="161" s="1"/>
  <c r="M78" i="161"/>
  <c r="P78" i="161" s="1"/>
  <c r="S78" i="161"/>
  <c r="V78" i="161" s="1"/>
  <c r="S80" i="161"/>
  <c r="V80" i="161" s="1"/>
  <c r="M80" i="161"/>
  <c r="P80" i="161" s="1"/>
  <c r="S82" i="161"/>
  <c r="V82" i="161" s="1"/>
  <c r="M82" i="161"/>
  <c r="P82" i="161" s="1"/>
  <c r="S84" i="161"/>
  <c r="V84" i="161" s="1"/>
  <c r="M84" i="161"/>
  <c r="P84" i="161" s="1"/>
  <c r="S86" i="161"/>
  <c r="V86" i="161" s="1"/>
  <c r="M86" i="161"/>
  <c r="P86" i="161" s="1"/>
  <c r="M88" i="161"/>
  <c r="P88" i="161" s="1"/>
  <c r="S88" i="161"/>
  <c r="V88" i="161" s="1"/>
  <c r="M90" i="161"/>
  <c r="S90" i="161"/>
  <c r="I64" i="177"/>
  <c r="M92" i="161"/>
  <c r="P92" i="161" s="1"/>
  <c r="S92" i="161"/>
  <c r="V92" i="161" s="1"/>
  <c r="M94" i="161"/>
  <c r="P94" i="161" s="1"/>
  <c r="S94" i="161"/>
  <c r="V94" i="161" s="1"/>
  <c r="S96" i="161"/>
  <c r="V96" i="161" s="1"/>
  <c r="M96" i="161"/>
  <c r="P96" i="161" s="1"/>
  <c r="S98" i="161"/>
  <c r="V98" i="161" s="1"/>
  <c r="M98" i="161"/>
  <c r="P98" i="161" s="1"/>
  <c r="S100" i="161"/>
  <c r="M100" i="161"/>
  <c r="M103" i="161"/>
  <c r="P103" i="161" s="1"/>
  <c r="S103" i="161"/>
  <c r="V103" i="161" s="1"/>
  <c r="M106" i="161"/>
  <c r="P106" i="161" s="1"/>
  <c r="S106" i="161"/>
  <c r="V106" i="161" s="1"/>
  <c r="N109" i="161"/>
  <c r="Q109" i="161" s="1"/>
  <c r="T109" i="161"/>
  <c r="W109" i="161" s="1"/>
  <c r="T111" i="161"/>
  <c r="W111" i="161" s="1"/>
  <c r="N111" i="161"/>
  <c r="Q111" i="161" s="1"/>
  <c r="T113" i="161"/>
  <c r="W113" i="161" s="1"/>
  <c r="N113" i="161"/>
  <c r="Q113" i="161" s="1"/>
  <c r="L141" i="161"/>
  <c r="O141" i="161" s="1"/>
  <c r="R141" i="161"/>
  <c r="U141" i="161" s="1"/>
  <c r="L143" i="161"/>
  <c r="O143" i="161" s="1"/>
  <c r="R143" i="161"/>
  <c r="U143" i="161" s="1"/>
  <c r="L145" i="161"/>
  <c r="R145" i="161"/>
  <c r="H73" i="177"/>
  <c r="R147" i="161"/>
  <c r="U147" i="161" s="1"/>
  <c r="L147" i="161"/>
  <c r="O147" i="161" s="1"/>
  <c r="R149" i="161"/>
  <c r="U149" i="161" s="1"/>
  <c r="L149" i="161"/>
  <c r="O149" i="161" s="1"/>
  <c r="R151" i="161"/>
  <c r="U151" i="161" s="1"/>
  <c r="L151" i="161"/>
  <c r="O151" i="161" s="1"/>
  <c r="L153" i="161"/>
  <c r="O153" i="161" s="1"/>
  <c r="R153" i="161"/>
  <c r="U153" i="161" s="1"/>
  <c r="L155" i="161"/>
  <c r="O155" i="161" s="1"/>
  <c r="R155" i="161"/>
  <c r="U155" i="161" s="1"/>
  <c r="L157" i="161"/>
  <c r="O157" i="161" s="1"/>
  <c r="R157" i="161"/>
  <c r="U157" i="161" s="1"/>
  <c r="L159" i="161"/>
  <c r="R159" i="161"/>
  <c r="H75" i="177"/>
  <c r="L161" i="161"/>
  <c r="R161" i="161"/>
  <c r="H76" i="177"/>
  <c r="R163" i="161"/>
  <c r="U163" i="161" s="1"/>
  <c r="L163" i="161"/>
  <c r="O163" i="161" s="1"/>
  <c r="R165" i="161"/>
  <c r="U165" i="161" s="1"/>
  <c r="L165" i="161"/>
  <c r="O165" i="161" s="1"/>
  <c r="R167" i="161"/>
  <c r="U167" i="161" s="1"/>
  <c r="L167" i="161"/>
  <c r="O167" i="161" s="1"/>
  <c r="L169" i="161"/>
  <c r="O169" i="161" s="1"/>
  <c r="R169" i="161"/>
  <c r="U169" i="161" s="1"/>
  <c r="L171" i="161"/>
  <c r="R171" i="161"/>
  <c r="H78" i="177"/>
  <c r="L173" i="161"/>
  <c r="O173" i="161" s="1"/>
  <c r="R173" i="161"/>
  <c r="U173" i="161" s="1"/>
  <c r="L175" i="161"/>
  <c r="O175" i="161" s="1"/>
  <c r="R175" i="161"/>
  <c r="U175" i="161" s="1"/>
  <c r="M5" i="162"/>
  <c r="S5" i="162"/>
  <c r="I48" i="178"/>
  <c r="S7" i="162"/>
  <c r="V7" i="162" s="1"/>
  <c r="M7" i="162"/>
  <c r="P7" i="162" s="1"/>
  <c r="M9" i="162"/>
  <c r="P9" i="162" s="1"/>
  <c r="S9" i="162"/>
  <c r="V9" i="162" s="1"/>
  <c r="S11" i="162"/>
  <c r="V11" i="162" s="1"/>
  <c r="M11" i="162"/>
  <c r="P11" i="162" s="1"/>
  <c r="M13" i="162"/>
  <c r="P13" i="162" s="1"/>
  <c r="S13" i="162"/>
  <c r="V13" i="162" s="1"/>
  <c r="M15" i="162"/>
  <c r="P15" i="162" s="1"/>
  <c r="S15" i="162"/>
  <c r="V15" i="162" s="1"/>
  <c r="S17" i="162"/>
  <c r="V17" i="162" s="1"/>
  <c r="M17" i="162"/>
  <c r="P17" i="162" s="1"/>
  <c r="S20" i="162"/>
  <c r="V20" i="162" s="1"/>
  <c r="M20" i="162"/>
  <c r="P20" i="162" s="1"/>
  <c r="N22" i="162"/>
  <c r="T22" i="162"/>
  <c r="J53" i="178"/>
  <c r="N24" i="162"/>
  <c r="Q24" i="162" s="1"/>
  <c r="T24" i="162"/>
  <c r="W24" i="162" s="1"/>
  <c r="T26" i="162"/>
  <c r="W26" i="162" s="1"/>
  <c r="N26" i="162"/>
  <c r="Q26" i="162" s="1"/>
  <c r="N28" i="162"/>
  <c r="Q28" i="162" s="1"/>
  <c r="T28" i="162"/>
  <c r="W28" i="162" s="1"/>
  <c r="N30" i="162"/>
  <c r="Q30" i="162" s="1"/>
  <c r="T30" i="162"/>
  <c r="W30" i="162" s="1"/>
  <c r="T32" i="162"/>
  <c r="W32" i="162" s="1"/>
  <c r="N32" i="162"/>
  <c r="Q32" i="162" s="1"/>
  <c r="N34" i="162"/>
  <c r="Q34" i="162" s="1"/>
  <c r="T34" i="162"/>
  <c r="W34" i="162" s="1"/>
  <c r="T36" i="162"/>
  <c r="W36" i="162" s="1"/>
  <c r="N36" i="162"/>
  <c r="Q36" i="162" s="1"/>
  <c r="N38" i="162"/>
  <c r="Q38" i="162" s="1"/>
  <c r="T38" i="162"/>
  <c r="W38" i="162" s="1"/>
  <c r="N40" i="162"/>
  <c r="Q40" i="162" s="1"/>
  <c r="T40" i="162"/>
  <c r="W40" i="162" s="1"/>
  <c r="T42" i="162"/>
  <c r="W42" i="162" s="1"/>
  <c r="N42" i="162"/>
  <c r="Q42" i="162" s="1"/>
  <c r="N44" i="162"/>
  <c r="Q44" i="162" s="1"/>
  <c r="T44" i="162"/>
  <c r="W44" i="162" s="1"/>
  <c r="N46" i="162"/>
  <c r="Q46" i="162" s="1"/>
  <c r="T46" i="162"/>
  <c r="W46" i="162" s="1"/>
  <c r="T48" i="162"/>
  <c r="W48" i="162" s="1"/>
  <c r="N48" i="162"/>
  <c r="Q48" i="162" s="1"/>
  <c r="N50" i="162"/>
  <c r="Q50" i="162" s="1"/>
  <c r="T50" i="162"/>
  <c r="W50" i="162" s="1"/>
  <c r="T52" i="162"/>
  <c r="N52" i="162"/>
  <c r="N54" i="162"/>
  <c r="Q54" i="162" s="1"/>
  <c r="T54" i="162"/>
  <c r="W54" i="162" s="1"/>
  <c r="N56" i="162"/>
  <c r="Q56" i="162" s="1"/>
  <c r="T56" i="162"/>
  <c r="W56" i="162" s="1"/>
  <c r="N59" i="162"/>
  <c r="Q59" i="162" s="1"/>
  <c r="T59" i="162"/>
  <c r="W59" i="162" s="1"/>
  <c r="T61" i="162"/>
  <c r="W61" i="162" s="1"/>
  <c r="N61" i="162"/>
  <c r="Q61" i="162" s="1"/>
  <c r="N63" i="162"/>
  <c r="Q63" i="162" s="1"/>
  <c r="T63" i="162"/>
  <c r="W63" i="162" s="1"/>
  <c r="T65" i="162"/>
  <c r="W65" i="162" s="1"/>
  <c r="N65" i="162"/>
  <c r="Q65" i="162" s="1"/>
  <c r="N67" i="162"/>
  <c r="Q67" i="162" s="1"/>
  <c r="T67" i="162"/>
  <c r="W67" i="162" s="1"/>
  <c r="N69" i="162"/>
  <c r="Q69" i="162" s="1"/>
  <c r="T69" i="162"/>
  <c r="W69" i="162" s="1"/>
  <c r="T71" i="162"/>
  <c r="W71" i="162" s="1"/>
  <c r="N71" i="162"/>
  <c r="Q71" i="162" s="1"/>
  <c r="N73" i="162"/>
  <c r="T73" i="162"/>
  <c r="J58" i="178"/>
  <c r="N75" i="162"/>
  <c r="Q75" i="162" s="1"/>
  <c r="T75" i="162"/>
  <c r="W75" i="162" s="1"/>
  <c r="T77" i="162"/>
  <c r="N77" i="162"/>
  <c r="J59" i="178"/>
  <c r="N79" i="162"/>
  <c r="Q79" i="162" s="1"/>
  <c r="T79" i="162"/>
  <c r="W79" i="162" s="1"/>
  <c r="T81" i="162"/>
  <c r="N81" i="162"/>
  <c r="J61" i="178"/>
  <c r="N83" i="162"/>
  <c r="T83" i="162"/>
  <c r="J62" i="178"/>
  <c r="N85" i="162"/>
  <c r="Q85" i="162" s="1"/>
  <c r="T85" i="162"/>
  <c r="W85" i="162" s="1"/>
  <c r="T87" i="162"/>
  <c r="N87" i="162"/>
  <c r="J63" i="178"/>
  <c r="N89" i="162"/>
  <c r="Q89" i="162" s="1"/>
  <c r="T89" i="162"/>
  <c r="W89" i="162" s="1"/>
  <c r="N91" i="162"/>
  <c r="Q91" i="162" s="1"/>
  <c r="T91" i="162"/>
  <c r="W91" i="162" s="1"/>
  <c r="N93" i="162"/>
  <c r="Q93" i="162" s="1"/>
  <c r="T93" i="162"/>
  <c r="W93" i="162" s="1"/>
  <c r="N95" i="162"/>
  <c r="Q95" i="162" s="1"/>
  <c r="T95" i="162"/>
  <c r="W95" i="162" s="1"/>
  <c r="N97" i="162"/>
  <c r="Q97" i="162" s="1"/>
  <c r="T97" i="162"/>
  <c r="W97" i="162" s="1"/>
  <c r="N99" i="162"/>
  <c r="Q99" i="162" s="1"/>
  <c r="T99" i="162"/>
  <c r="W99" i="162" s="1"/>
  <c r="N102" i="162"/>
  <c r="Q102" i="162" s="1"/>
  <c r="T102" i="162"/>
  <c r="W102" i="162" s="1"/>
  <c r="N105" i="162"/>
  <c r="Q105" i="162" s="1"/>
  <c r="T105" i="162"/>
  <c r="W105" i="162" s="1"/>
  <c r="N107" i="162"/>
  <c r="T107" i="162"/>
  <c r="R116" i="162"/>
  <c r="U116" i="162" s="1"/>
  <c r="L116" i="162"/>
  <c r="O116" i="162" s="1"/>
  <c r="R118" i="162"/>
  <c r="U118" i="162" s="1"/>
  <c r="L118" i="162"/>
  <c r="O118" i="162" s="1"/>
  <c r="R120" i="162"/>
  <c r="U120" i="162" s="1"/>
  <c r="L120" i="162"/>
  <c r="O120" i="162" s="1"/>
  <c r="R122" i="162"/>
  <c r="U122" i="162" s="1"/>
  <c r="L122" i="162"/>
  <c r="O122" i="162" s="1"/>
  <c r="R124" i="162"/>
  <c r="U124" i="162" s="1"/>
  <c r="L124" i="162"/>
  <c r="O124" i="162" s="1"/>
  <c r="R126" i="162"/>
  <c r="U126" i="162" s="1"/>
  <c r="L126" i="162"/>
  <c r="O126" i="162" s="1"/>
  <c r="R128" i="162"/>
  <c r="U128" i="162" s="1"/>
  <c r="L128" i="162"/>
  <c r="O128" i="162" s="1"/>
  <c r="R130" i="162"/>
  <c r="U130" i="162" s="1"/>
  <c r="L130" i="162"/>
  <c r="O130" i="162" s="1"/>
  <c r="R132" i="162"/>
  <c r="U132" i="162" s="1"/>
  <c r="L132" i="162"/>
  <c r="O132" i="162" s="1"/>
  <c r="R134" i="162"/>
  <c r="U134" i="162" s="1"/>
  <c r="L134" i="162"/>
  <c r="O134" i="162" s="1"/>
  <c r="R137" i="162"/>
  <c r="U137" i="162" s="1"/>
  <c r="L137" i="162"/>
  <c r="O137" i="162" s="1"/>
  <c r="M140" i="162"/>
  <c r="S140" i="162"/>
  <c r="I72" i="178"/>
  <c r="M142" i="162"/>
  <c r="P142" i="162" s="1"/>
  <c r="S142" i="162"/>
  <c r="V142" i="162" s="1"/>
  <c r="M144" i="162"/>
  <c r="P144" i="162" s="1"/>
  <c r="S144" i="162"/>
  <c r="V144" i="162" s="1"/>
  <c r="M146" i="162"/>
  <c r="P146" i="162" s="1"/>
  <c r="S146" i="162"/>
  <c r="V146" i="162" s="1"/>
  <c r="M148" i="162"/>
  <c r="P148" i="162" s="1"/>
  <c r="S148" i="162"/>
  <c r="V148" i="162" s="1"/>
  <c r="M150" i="162"/>
  <c r="P150" i="162" s="1"/>
  <c r="S150" i="162"/>
  <c r="V150" i="162" s="1"/>
  <c r="M152" i="162"/>
  <c r="P152" i="162" s="1"/>
  <c r="S152" i="162"/>
  <c r="V152" i="162" s="1"/>
  <c r="M154" i="162"/>
  <c r="P154" i="162" s="1"/>
  <c r="S154" i="162"/>
  <c r="V154" i="162" s="1"/>
  <c r="M156" i="162"/>
  <c r="P156" i="162" s="1"/>
  <c r="S156" i="162"/>
  <c r="V156" i="162" s="1"/>
  <c r="M158" i="162"/>
  <c r="P158" i="162" s="1"/>
  <c r="S158" i="162"/>
  <c r="V158" i="162" s="1"/>
  <c r="M160" i="162"/>
  <c r="P160" i="162" s="1"/>
  <c r="S160" i="162"/>
  <c r="V160" i="162" s="1"/>
  <c r="M162" i="162"/>
  <c r="P162" i="162" s="1"/>
  <c r="S162" i="162"/>
  <c r="V162" i="162" s="1"/>
  <c r="M164" i="162"/>
  <c r="S164" i="162"/>
  <c r="I77" i="178"/>
  <c r="M166" i="162"/>
  <c r="P166" i="162" s="1"/>
  <c r="S166" i="162"/>
  <c r="V166" i="162" s="1"/>
  <c r="M168" i="162"/>
  <c r="P168" i="162" s="1"/>
  <c r="S168" i="162"/>
  <c r="V168" i="162" s="1"/>
  <c r="M170" i="162"/>
  <c r="P170" i="162" s="1"/>
  <c r="S170" i="162"/>
  <c r="V170" i="162" s="1"/>
  <c r="S172" i="162"/>
  <c r="V172" i="162" s="1"/>
  <c r="M172" i="162"/>
  <c r="P172" i="162" s="1"/>
  <c r="S174" i="162"/>
  <c r="V174" i="162" s="1"/>
  <c r="M174" i="162"/>
  <c r="P174" i="162" s="1"/>
  <c r="T4" i="163"/>
  <c r="N4" i="163"/>
  <c r="J51" i="180"/>
  <c r="N6" i="163"/>
  <c r="Q6" i="163" s="1"/>
  <c r="T6" i="163"/>
  <c r="W6" i="163" s="1"/>
  <c r="T8" i="163"/>
  <c r="W8" i="163" s="1"/>
  <c r="N8" i="163"/>
  <c r="Q8" i="163" s="1"/>
  <c r="N10" i="163"/>
  <c r="Q10" i="163" s="1"/>
  <c r="T10" i="163"/>
  <c r="W10" i="163" s="1"/>
  <c r="T12" i="163"/>
  <c r="N12" i="163"/>
  <c r="N14" i="163"/>
  <c r="Q14" i="163" s="1"/>
  <c r="T14" i="163"/>
  <c r="W14" i="163" s="1"/>
  <c r="T16" i="163"/>
  <c r="W16" i="163" s="1"/>
  <c r="N16" i="163"/>
  <c r="Q16" i="163" s="1"/>
  <c r="N18" i="163"/>
  <c r="Q18" i="163" s="1"/>
  <c r="T18" i="163"/>
  <c r="W18" i="163" s="1"/>
  <c r="R110" i="163"/>
  <c r="U110" i="163" s="1"/>
  <c r="L110" i="163"/>
  <c r="O110" i="163" s="1"/>
  <c r="R112" i="163"/>
  <c r="U112" i="163" s="1"/>
  <c r="L112" i="163"/>
  <c r="O112" i="163" s="1"/>
  <c r="R114" i="163"/>
  <c r="L114" i="163"/>
  <c r="S117" i="163"/>
  <c r="V117" i="163" s="1"/>
  <c r="M117" i="163"/>
  <c r="P117" i="163" s="1"/>
  <c r="S119" i="163"/>
  <c r="V119" i="163" s="1"/>
  <c r="M119" i="163"/>
  <c r="P119" i="163" s="1"/>
  <c r="S121" i="163"/>
  <c r="V121" i="163" s="1"/>
  <c r="M121" i="163"/>
  <c r="P121" i="163" s="1"/>
  <c r="S123" i="163"/>
  <c r="V123" i="163" s="1"/>
  <c r="M123" i="163"/>
  <c r="P123" i="163" s="1"/>
  <c r="S125" i="163"/>
  <c r="V125" i="163" s="1"/>
  <c r="M125" i="163"/>
  <c r="P125" i="163" s="1"/>
  <c r="S127" i="163"/>
  <c r="M127" i="163"/>
  <c r="I69" i="180"/>
  <c r="S129" i="163"/>
  <c r="V129" i="163" s="1"/>
  <c r="M129" i="163"/>
  <c r="P129" i="163" s="1"/>
  <c r="S131" i="163"/>
  <c r="V131" i="163" s="1"/>
  <c r="M131" i="163"/>
  <c r="P131" i="163" s="1"/>
  <c r="S133" i="163"/>
  <c r="M133" i="163"/>
  <c r="S136" i="163"/>
  <c r="V136" i="163" s="1"/>
  <c r="M136" i="163"/>
  <c r="P136" i="163" s="1"/>
  <c r="S138" i="163"/>
  <c r="V138" i="163" s="1"/>
  <c r="M138" i="163"/>
  <c r="P138" i="163" s="1"/>
  <c r="T141" i="163"/>
  <c r="W141" i="163" s="1"/>
  <c r="N141" i="163"/>
  <c r="Q141" i="163" s="1"/>
  <c r="T143" i="163"/>
  <c r="W143" i="163" s="1"/>
  <c r="N143" i="163"/>
  <c r="Q143" i="163" s="1"/>
  <c r="T145" i="163"/>
  <c r="N145" i="163"/>
  <c r="J73" i="180"/>
  <c r="T147" i="163"/>
  <c r="W147" i="163" s="1"/>
  <c r="N147" i="163"/>
  <c r="Q147" i="163" s="1"/>
  <c r="T149" i="163"/>
  <c r="W149" i="163" s="1"/>
  <c r="N149" i="163"/>
  <c r="Q149" i="163" s="1"/>
  <c r="T151" i="163"/>
  <c r="W151" i="163" s="1"/>
  <c r="N151" i="163"/>
  <c r="Q151" i="163" s="1"/>
  <c r="T153" i="163"/>
  <c r="W153" i="163" s="1"/>
  <c r="N153" i="163"/>
  <c r="Q153" i="163" s="1"/>
  <c r="T155" i="163"/>
  <c r="W155" i="163" s="1"/>
  <c r="N155" i="163"/>
  <c r="Q155" i="163" s="1"/>
  <c r="T157" i="163"/>
  <c r="W157" i="163" s="1"/>
  <c r="N157" i="163"/>
  <c r="Q157" i="163" s="1"/>
  <c r="T159" i="163"/>
  <c r="N159" i="163"/>
  <c r="J75" i="180"/>
  <c r="T161" i="163"/>
  <c r="N161" i="163"/>
  <c r="J76" i="180"/>
  <c r="T163" i="163"/>
  <c r="W163" i="163" s="1"/>
  <c r="N163" i="163"/>
  <c r="Q163" i="163" s="1"/>
  <c r="T165" i="163"/>
  <c r="W165" i="163" s="1"/>
  <c r="N165" i="163"/>
  <c r="Q165" i="163" s="1"/>
  <c r="T167" i="163"/>
  <c r="W167" i="163" s="1"/>
  <c r="N167" i="163"/>
  <c r="Q167" i="163" s="1"/>
  <c r="T169" i="163"/>
  <c r="W169" i="163" s="1"/>
  <c r="N169" i="163"/>
  <c r="Q169" i="163" s="1"/>
  <c r="T171" i="163"/>
  <c r="N171" i="163"/>
  <c r="J78" i="180"/>
  <c r="T173" i="163"/>
  <c r="W173" i="163" s="1"/>
  <c r="N173" i="163"/>
  <c r="Q173" i="163" s="1"/>
  <c r="T175" i="163"/>
  <c r="W175" i="163" s="1"/>
  <c r="N175" i="163"/>
  <c r="Q175" i="163" s="1"/>
  <c r="R23" i="164"/>
  <c r="U23" i="164" s="1"/>
  <c r="L23" i="164"/>
  <c r="O23" i="164" s="1"/>
  <c r="R25" i="164"/>
  <c r="L25" i="164"/>
  <c r="O25" i="164" s="1"/>
  <c r="L27" i="164"/>
  <c r="O27" i="164" s="1"/>
  <c r="R27" i="164"/>
  <c r="U27" i="164" s="1"/>
  <c r="L29" i="164"/>
  <c r="O29" i="164" s="1"/>
  <c r="R29" i="164"/>
  <c r="U29" i="164" s="1"/>
  <c r="R31" i="164"/>
  <c r="U31" i="164" s="1"/>
  <c r="L31" i="164"/>
  <c r="O31" i="164" s="1"/>
  <c r="R33" i="164"/>
  <c r="U33" i="164" s="1"/>
  <c r="L33" i="164"/>
  <c r="O33" i="164" s="1"/>
  <c r="R35" i="164"/>
  <c r="U35" i="164" s="1"/>
  <c r="L35" i="164"/>
  <c r="O35" i="164" s="1"/>
  <c r="R37" i="164"/>
  <c r="U37" i="164" s="1"/>
  <c r="L37" i="164"/>
  <c r="O37" i="164" s="1"/>
  <c r="R39" i="164"/>
  <c r="U39" i="164" s="1"/>
  <c r="L39" i="164"/>
  <c r="O39" i="164" s="1"/>
  <c r="R41" i="164"/>
  <c r="U41" i="164" s="1"/>
  <c r="L41" i="164"/>
  <c r="O41" i="164" s="1"/>
  <c r="R43" i="164"/>
  <c r="U43" i="164" s="1"/>
  <c r="L43" i="164"/>
  <c r="O43" i="164" s="1"/>
  <c r="L45" i="164"/>
  <c r="O45" i="164" s="1"/>
  <c r="R45" i="164"/>
  <c r="U45" i="164" s="1"/>
  <c r="L47" i="164"/>
  <c r="O47" i="164" s="1"/>
  <c r="R47" i="164"/>
  <c r="U47" i="164" s="1"/>
  <c r="L49" i="164"/>
  <c r="R49" i="164"/>
  <c r="R51" i="164"/>
  <c r="U51" i="164" s="1"/>
  <c r="L51" i="164"/>
  <c r="O51" i="164" s="1"/>
  <c r="R53" i="164"/>
  <c r="U53" i="164" s="1"/>
  <c r="L53" i="164"/>
  <c r="O53" i="164" s="1"/>
  <c r="R55" i="164"/>
  <c r="U55" i="164" s="1"/>
  <c r="L55" i="164"/>
  <c r="O55" i="164" s="1"/>
  <c r="L58" i="164"/>
  <c r="O58" i="164" s="1"/>
  <c r="R58" i="164"/>
  <c r="U58" i="164" s="1"/>
  <c r="R60" i="164"/>
  <c r="L60" i="164"/>
  <c r="H56" i="179"/>
  <c r="R62" i="164"/>
  <c r="U62" i="164" s="1"/>
  <c r="L62" i="164"/>
  <c r="O62" i="164" s="1"/>
  <c r="R64" i="164"/>
  <c r="U64" i="164" s="1"/>
  <c r="L64" i="164"/>
  <c r="O64" i="164" s="1"/>
  <c r="R66" i="164"/>
  <c r="U66" i="164" s="1"/>
  <c r="L66" i="164"/>
  <c r="O66" i="164" s="1"/>
  <c r="L68" i="164"/>
  <c r="R68" i="164"/>
  <c r="H57" i="179"/>
  <c r="L70" i="164"/>
  <c r="O70" i="164" s="1"/>
  <c r="R70" i="164"/>
  <c r="U70" i="164" s="1"/>
  <c r="L72" i="164"/>
  <c r="O72" i="164" s="1"/>
  <c r="R72" i="164"/>
  <c r="U72" i="164" s="1"/>
  <c r="R74" i="164"/>
  <c r="U74" i="164" s="1"/>
  <c r="L74" i="164"/>
  <c r="O74" i="164" s="1"/>
  <c r="R76" i="164"/>
  <c r="U76" i="164" s="1"/>
  <c r="L76" i="164"/>
  <c r="O76" i="164" s="1"/>
  <c r="R78" i="164"/>
  <c r="U78" i="164" s="1"/>
  <c r="L78" i="164"/>
  <c r="O78" i="164" s="1"/>
  <c r="L80" i="164"/>
  <c r="O80" i="164" s="1"/>
  <c r="R80" i="164"/>
  <c r="U80" i="164" s="1"/>
  <c r="L82" i="164"/>
  <c r="O82" i="164" s="1"/>
  <c r="R82" i="164"/>
  <c r="U82" i="164" s="1"/>
  <c r="L84" i="164"/>
  <c r="O84" i="164" s="1"/>
  <c r="R84" i="164"/>
  <c r="U84" i="164" s="1"/>
  <c r="R86" i="164"/>
  <c r="U86" i="164" s="1"/>
  <c r="L86" i="164"/>
  <c r="O86" i="164" s="1"/>
  <c r="R88" i="164"/>
  <c r="U88" i="164" s="1"/>
  <c r="L88" i="164"/>
  <c r="O88" i="164" s="1"/>
  <c r="R90" i="164"/>
  <c r="L90" i="164"/>
  <c r="H64" i="179"/>
  <c r="R92" i="164"/>
  <c r="U92" i="164" s="1"/>
  <c r="L92" i="164"/>
  <c r="O92" i="164" s="1"/>
  <c r="L94" i="164"/>
  <c r="O94" i="164" s="1"/>
  <c r="R94" i="164"/>
  <c r="U94" i="164" s="1"/>
  <c r="R96" i="164"/>
  <c r="U96" i="164" s="1"/>
  <c r="L96" i="164"/>
  <c r="O96" i="164" s="1"/>
  <c r="R98" i="164"/>
  <c r="U98" i="164" s="1"/>
  <c r="L98" i="164"/>
  <c r="O98" i="164" s="1"/>
  <c r="L100" i="164"/>
  <c r="R100" i="164"/>
  <c r="R103" i="164"/>
  <c r="U103" i="164" s="1"/>
  <c r="L103" i="164"/>
  <c r="O103" i="164" s="1"/>
  <c r="L106" i="164"/>
  <c r="O106" i="164" s="1"/>
  <c r="R106" i="164"/>
  <c r="U106" i="164" s="1"/>
  <c r="M109" i="164"/>
  <c r="P109" i="164" s="1"/>
  <c r="S109" i="164"/>
  <c r="V109" i="164" s="1"/>
  <c r="S111" i="164"/>
  <c r="V111" i="164" s="1"/>
  <c r="M111" i="164"/>
  <c r="P111" i="164" s="1"/>
  <c r="S113" i="164"/>
  <c r="V113" i="164" s="1"/>
  <c r="M113" i="164"/>
  <c r="P113" i="164" s="1"/>
  <c r="T116" i="164"/>
  <c r="W116" i="164" s="1"/>
  <c r="N116" i="164"/>
  <c r="Q116" i="164" s="1"/>
  <c r="N118" i="164"/>
  <c r="Q118" i="164" s="1"/>
  <c r="T118" i="164"/>
  <c r="W118" i="164" s="1"/>
  <c r="N120" i="164"/>
  <c r="Q120" i="164" s="1"/>
  <c r="T120" i="164"/>
  <c r="W120" i="164" s="1"/>
  <c r="N122" i="164"/>
  <c r="Q122" i="164" s="1"/>
  <c r="T122" i="164"/>
  <c r="W122" i="164" s="1"/>
  <c r="N124" i="164"/>
  <c r="Q124" i="164" s="1"/>
  <c r="T124" i="164"/>
  <c r="W124" i="164" s="1"/>
  <c r="N126" i="164"/>
  <c r="Q126" i="164" s="1"/>
  <c r="T126" i="164"/>
  <c r="W126" i="164" s="1"/>
  <c r="N128" i="164"/>
  <c r="Q128" i="164" s="1"/>
  <c r="T128" i="164"/>
  <c r="W128" i="164" s="1"/>
  <c r="N130" i="164"/>
  <c r="Q130" i="164" s="1"/>
  <c r="T130" i="164"/>
  <c r="W130" i="164" s="1"/>
  <c r="N132" i="164"/>
  <c r="Q132" i="164" s="1"/>
  <c r="T132" i="164"/>
  <c r="W132" i="164" s="1"/>
  <c r="N134" i="164"/>
  <c r="Q134" i="164" s="1"/>
  <c r="T134" i="164"/>
  <c r="W134" i="164" s="1"/>
  <c r="T137" i="164"/>
  <c r="W137" i="164" s="1"/>
  <c r="N137" i="164"/>
  <c r="Q137" i="164" s="1"/>
  <c r="R5" i="146"/>
  <c r="L5" i="146"/>
  <c r="H48" i="145"/>
  <c r="R7" i="146"/>
  <c r="U7" i="146" s="1"/>
  <c r="L7" i="146"/>
  <c r="O7" i="146" s="1"/>
  <c r="R9" i="146"/>
  <c r="U9" i="146" s="1"/>
  <c r="L9" i="146"/>
  <c r="O9" i="146" s="1"/>
  <c r="R11" i="146"/>
  <c r="U11" i="146" s="1"/>
  <c r="L11" i="146"/>
  <c r="O11" i="146" s="1"/>
  <c r="R13" i="146"/>
  <c r="U13" i="146" s="1"/>
  <c r="L13" i="146"/>
  <c r="O13" i="146" s="1"/>
  <c r="R15" i="146"/>
  <c r="U15" i="146" s="1"/>
  <c r="L15" i="146"/>
  <c r="O15" i="146" s="1"/>
  <c r="R17" i="146"/>
  <c r="U17" i="146" s="1"/>
  <c r="L17" i="146"/>
  <c r="O17" i="146" s="1"/>
  <c r="R20" i="146"/>
  <c r="U20" i="146" s="1"/>
  <c r="L20" i="146"/>
  <c r="O20" i="146" s="1"/>
  <c r="S22" i="146"/>
  <c r="M22" i="146"/>
  <c r="I53" i="145"/>
  <c r="S24" i="146"/>
  <c r="V24" i="146" s="1"/>
  <c r="M24" i="146"/>
  <c r="P24" i="146" s="1"/>
  <c r="S26" i="146"/>
  <c r="V26" i="146" s="1"/>
  <c r="M26" i="146"/>
  <c r="P26" i="146" s="1"/>
  <c r="S28" i="146"/>
  <c r="V28" i="146" s="1"/>
  <c r="M28" i="146"/>
  <c r="P28" i="146" s="1"/>
  <c r="S30" i="146"/>
  <c r="V30" i="146" s="1"/>
  <c r="M30" i="146"/>
  <c r="P30" i="146" s="1"/>
  <c r="S32" i="146"/>
  <c r="V32" i="146" s="1"/>
  <c r="M32" i="146"/>
  <c r="P32" i="146" s="1"/>
  <c r="S34" i="146"/>
  <c r="V34" i="146" s="1"/>
  <c r="M34" i="146"/>
  <c r="P34" i="146" s="1"/>
  <c r="S36" i="146"/>
  <c r="V36" i="146" s="1"/>
  <c r="M36" i="146"/>
  <c r="P36" i="146" s="1"/>
  <c r="S38" i="146"/>
  <c r="V38" i="146" s="1"/>
  <c r="M38" i="146"/>
  <c r="P38" i="146" s="1"/>
  <c r="S40" i="146"/>
  <c r="V40" i="146" s="1"/>
  <c r="M40" i="146"/>
  <c r="P40" i="146" s="1"/>
  <c r="S42" i="146"/>
  <c r="V42" i="146" s="1"/>
  <c r="M42" i="146"/>
  <c r="P42" i="146" s="1"/>
  <c r="S44" i="146"/>
  <c r="V44" i="146" s="1"/>
  <c r="M44" i="146"/>
  <c r="P44" i="146" s="1"/>
  <c r="S46" i="146"/>
  <c r="V46" i="146" s="1"/>
  <c r="M46" i="146"/>
  <c r="P46" i="146" s="1"/>
  <c r="S48" i="146"/>
  <c r="V48" i="146" s="1"/>
  <c r="M48" i="146"/>
  <c r="P48" i="146" s="1"/>
  <c r="S50" i="146"/>
  <c r="V50" i="146" s="1"/>
  <c r="M50" i="146"/>
  <c r="P50" i="146" s="1"/>
  <c r="S52" i="146"/>
  <c r="M52" i="146"/>
  <c r="S54" i="146"/>
  <c r="V54" i="146" s="1"/>
  <c r="M54" i="146"/>
  <c r="P54" i="146" s="1"/>
  <c r="S56" i="146"/>
  <c r="V56" i="146" s="1"/>
  <c r="M56" i="146"/>
  <c r="P56" i="146" s="1"/>
  <c r="S59" i="146"/>
  <c r="V59" i="146" s="1"/>
  <c r="M59" i="146"/>
  <c r="P59" i="146" s="1"/>
  <c r="S61" i="146"/>
  <c r="V61" i="146" s="1"/>
  <c r="M61" i="146"/>
  <c r="P61" i="146" s="1"/>
  <c r="S63" i="146"/>
  <c r="V63" i="146" s="1"/>
  <c r="M63" i="146"/>
  <c r="P63" i="146" s="1"/>
  <c r="S65" i="146"/>
  <c r="V65" i="146" s="1"/>
  <c r="M65" i="146"/>
  <c r="P65" i="146" s="1"/>
  <c r="S67" i="146"/>
  <c r="V67" i="146" s="1"/>
  <c r="M67" i="146"/>
  <c r="P67" i="146" s="1"/>
  <c r="S69" i="146"/>
  <c r="V69" i="146" s="1"/>
  <c r="M69" i="146"/>
  <c r="P69" i="146" s="1"/>
  <c r="S71" i="146"/>
  <c r="V71" i="146" s="1"/>
  <c r="M71" i="146"/>
  <c r="P71" i="146" s="1"/>
  <c r="S73" i="146"/>
  <c r="M73" i="146"/>
  <c r="I58" i="145"/>
  <c r="S75" i="146"/>
  <c r="V75" i="146" s="1"/>
  <c r="M75" i="146"/>
  <c r="P75" i="146" s="1"/>
  <c r="S77" i="146"/>
  <c r="M77" i="146"/>
  <c r="I59" i="145"/>
  <c r="I145" i="145" s="1"/>
  <c r="S79" i="146"/>
  <c r="V79" i="146" s="1"/>
  <c r="M79" i="146"/>
  <c r="P79" i="146" s="1"/>
  <c r="S81" i="146"/>
  <c r="M81" i="146"/>
  <c r="I61" i="145"/>
  <c r="S83" i="146"/>
  <c r="M83" i="146"/>
  <c r="I62" i="145"/>
  <c r="S85" i="146"/>
  <c r="V85" i="146" s="1"/>
  <c r="M85" i="146"/>
  <c r="P85" i="146" s="1"/>
  <c r="S87" i="146"/>
  <c r="M87" i="146"/>
  <c r="I63" i="145"/>
  <c r="S89" i="146"/>
  <c r="V89" i="146" s="1"/>
  <c r="M89" i="146"/>
  <c r="P89" i="146" s="1"/>
  <c r="S91" i="146"/>
  <c r="V91" i="146" s="1"/>
  <c r="M91" i="146"/>
  <c r="P91" i="146" s="1"/>
  <c r="S93" i="146"/>
  <c r="V93" i="146" s="1"/>
  <c r="M93" i="146"/>
  <c r="P93" i="146" s="1"/>
  <c r="S95" i="146"/>
  <c r="V95" i="146" s="1"/>
  <c r="M95" i="146"/>
  <c r="P95" i="146" s="1"/>
  <c r="H94" i="105"/>
  <c r="M5" i="143"/>
  <c r="S5" i="143"/>
  <c r="I48" i="142"/>
  <c r="I5" i="142" s="1"/>
  <c r="M7" i="143"/>
  <c r="P7" i="143" s="1"/>
  <c r="S7" i="143"/>
  <c r="V7" i="143" s="1"/>
  <c r="M9" i="143"/>
  <c r="P9" i="143" s="1"/>
  <c r="S9" i="143"/>
  <c r="V9" i="143" s="1"/>
  <c r="S11" i="143"/>
  <c r="V11" i="143" s="1"/>
  <c r="M11" i="143"/>
  <c r="P11" i="143" s="1"/>
  <c r="M13" i="143"/>
  <c r="P13" i="143" s="1"/>
  <c r="S13" i="143"/>
  <c r="V13" i="143" s="1"/>
  <c r="M15" i="143"/>
  <c r="P15" i="143" s="1"/>
  <c r="S15" i="143"/>
  <c r="V15" i="143" s="1"/>
  <c r="S17" i="143"/>
  <c r="V17" i="143" s="1"/>
  <c r="M17" i="143"/>
  <c r="P17" i="143" s="1"/>
  <c r="M20" i="143"/>
  <c r="P20" i="143" s="1"/>
  <c r="S20" i="143"/>
  <c r="V20" i="143" s="1"/>
  <c r="T22" i="143"/>
  <c r="N22" i="143"/>
  <c r="J53" i="142"/>
  <c r="T24" i="143"/>
  <c r="W24" i="143" s="1"/>
  <c r="N24" i="143"/>
  <c r="Q24" i="143" s="1"/>
  <c r="N26" i="143"/>
  <c r="Q26" i="143" s="1"/>
  <c r="T26" i="143"/>
  <c r="W26" i="143" s="1"/>
  <c r="N28" i="143"/>
  <c r="Q28" i="143" s="1"/>
  <c r="T28" i="143"/>
  <c r="W28" i="143" s="1"/>
  <c r="T30" i="143"/>
  <c r="W30" i="143" s="1"/>
  <c r="N30" i="143"/>
  <c r="Q30" i="143" s="1"/>
  <c r="N32" i="143"/>
  <c r="Q32" i="143" s="1"/>
  <c r="T32" i="143"/>
  <c r="W32" i="143" s="1"/>
  <c r="N34" i="143"/>
  <c r="Q34" i="143" s="1"/>
  <c r="T34" i="143"/>
  <c r="W34" i="143" s="1"/>
  <c r="T36" i="143"/>
  <c r="W36" i="143" s="1"/>
  <c r="N36" i="143"/>
  <c r="Q36" i="143" s="1"/>
  <c r="N38" i="143"/>
  <c r="Q38" i="143" s="1"/>
  <c r="T38" i="143"/>
  <c r="W38" i="143" s="1"/>
  <c r="N40" i="143"/>
  <c r="Q40" i="143" s="1"/>
  <c r="T40" i="143"/>
  <c r="W40" i="143" s="1"/>
  <c r="T42" i="143"/>
  <c r="W42" i="143" s="1"/>
  <c r="N42" i="143"/>
  <c r="Q42" i="143" s="1"/>
  <c r="T44" i="143"/>
  <c r="W44" i="143" s="1"/>
  <c r="N44" i="143"/>
  <c r="Q44" i="143" s="1"/>
  <c r="N46" i="143"/>
  <c r="Q46" i="143" s="1"/>
  <c r="T46" i="143"/>
  <c r="W46" i="143" s="1"/>
  <c r="T48" i="143"/>
  <c r="W48" i="143" s="1"/>
  <c r="N48" i="143"/>
  <c r="Q48" i="143" s="1"/>
  <c r="T50" i="143"/>
  <c r="W50" i="143" s="1"/>
  <c r="N50" i="143"/>
  <c r="Q50" i="143" s="1"/>
  <c r="N52" i="143"/>
  <c r="T52" i="143"/>
  <c r="T54" i="143"/>
  <c r="W54" i="143" s="1"/>
  <c r="N54" i="143"/>
  <c r="Q54" i="143" s="1"/>
  <c r="N56" i="143"/>
  <c r="Q56" i="143" s="1"/>
  <c r="T56" i="143"/>
  <c r="W56" i="143" s="1"/>
  <c r="T59" i="143"/>
  <c r="W59" i="143" s="1"/>
  <c r="N59" i="143"/>
  <c r="Q59" i="143" s="1"/>
  <c r="N61" i="143"/>
  <c r="Q61" i="143" s="1"/>
  <c r="T61" i="143"/>
  <c r="W61" i="143" s="1"/>
  <c r="N63" i="143"/>
  <c r="Q63" i="143" s="1"/>
  <c r="T63" i="143"/>
  <c r="W63" i="143" s="1"/>
  <c r="T65" i="143"/>
  <c r="W65" i="143" s="1"/>
  <c r="N65" i="143"/>
  <c r="Q65" i="143" s="1"/>
  <c r="N67" i="143"/>
  <c r="Q67" i="143" s="1"/>
  <c r="T67" i="143"/>
  <c r="W67" i="143" s="1"/>
  <c r="T69" i="143"/>
  <c r="W69" i="143" s="1"/>
  <c r="N69" i="143"/>
  <c r="Q69" i="143" s="1"/>
  <c r="N71" i="143"/>
  <c r="Q71" i="143" s="1"/>
  <c r="T71" i="143"/>
  <c r="W71" i="143" s="1"/>
  <c r="N73" i="143"/>
  <c r="T73" i="143"/>
  <c r="J58" i="142"/>
  <c r="T75" i="143"/>
  <c r="W75" i="143" s="1"/>
  <c r="N75" i="143"/>
  <c r="Q75" i="143" s="1"/>
  <c r="N77" i="143"/>
  <c r="T77" i="143"/>
  <c r="J59" i="142"/>
  <c r="N79" i="143"/>
  <c r="Q79" i="143" s="1"/>
  <c r="T79" i="143"/>
  <c r="W79" i="143" s="1"/>
  <c r="T81" i="143"/>
  <c r="N81" i="143"/>
  <c r="J61" i="142"/>
  <c r="N83" i="143"/>
  <c r="T83" i="143"/>
  <c r="J62" i="142"/>
  <c r="T85" i="143"/>
  <c r="W85" i="143" s="1"/>
  <c r="N85" i="143"/>
  <c r="Q85" i="143" s="1"/>
  <c r="N87" i="143"/>
  <c r="T87" i="143"/>
  <c r="J63" i="142"/>
  <c r="N89" i="143"/>
  <c r="Q89" i="143" s="1"/>
  <c r="T89" i="143"/>
  <c r="W89" i="143" s="1"/>
  <c r="T91" i="143"/>
  <c r="W91" i="143" s="1"/>
  <c r="N91" i="143"/>
  <c r="Q91" i="143" s="1"/>
  <c r="T93" i="143"/>
  <c r="W93" i="143" s="1"/>
  <c r="N93" i="143"/>
  <c r="Q93" i="143" s="1"/>
  <c r="T95" i="143"/>
  <c r="W95" i="143" s="1"/>
  <c r="N95" i="143"/>
  <c r="Q95" i="143" s="1"/>
  <c r="T97" i="143"/>
  <c r="W97" i="143" s="1"/>
  <c r="N97" i="143"/>
  <c r="Q97" i="143" s="1"/>
  <c r="T99" i="143"/>
  <c r="W99" i="143" s="1"/>
  <c r="N99" i="143"/>
  <c r="Q99" i="143" s="1"/>
  <c r="T102" i="143"/>
  <c r="W102" i="143" s="1"/>
  <c r="N102" i="143"/>
  <c r="Q102" i="143" s="1"/>
  <c r="T105" i="143"/>
  <c r="W105" i="143" s="1"/>
  <c r="N105" i="143"/>
  <c r="Q105" i="143" s="1"/>
  <c r="T107" i="143"/>
  <c r="N107" i="143"/>
  <c r="R116" i="143"/>
  <c r="U116" i="143" s="1"/>
  <c r="L116" i="143"/>
  <c r="O116" i="143" s="1"/>
  <c r="R118" i="143"/>
  <c r="U118" i="143" s="1"/>
  <c r="L118" i="143"/>
  <c r="O118" i="143" s="1"/>
  <c r="R120" i="143"/>
  <c r="U120" i="143" s="1"/>
  <c r="L120" i="143"/>
  <c r="O120" i="143" s="1"/>
  <c r="R122" i="143"/>
  <c r="U122" i="143" s="1"/>
  <c r="L122" i="143"/>
  <c r="O122" i="143" s="1"/>
  <c r="R124" i="143"/>
  <c r="U124" i="143" s="1"/>
  <c r="L124" i="143"/>
  <c r="O124" i="143" s="1"/>
  <c r="R126" i="143"/>
  <c r="U126" i="143" s="1"/>
  <c r="L126" i="143"/>
  <c r="O126" i="143" s="1"/>
  <c r="R128" i="143"/>
  <c r="U128" i="143" s="1"/>
  <c r="L128" i="143"/>
  <c r="O128" i="143" s="1"/>
  <c r="R130" i="143"/>
  <c r="U130" i="143" s="1"/>
  <c r="L130" i="143"/>
  <c r="O130" i="143" s="1"/>
  <c r="R132" i="143"/>
  <c r="U132" i="143" s="1"/>
  <c r="L132" i="143"/>
  <c r="O132" i="143" s="1"/>
  <c r="R134" i="143"/>
  <c r="U134" i="143" s="1"/>
  <c r="L134" i="143"/>
  <c r="O134" i="143" s="1"/>
  <c r="R137" i="143"/>
  <c r="U137" i="143" s="1"/>
  <c r="L137" i="143"/>
  <c r="O137" i="143" s="1"/>
  <c r="S140" i="143"/>
  <c r="M140" i="143"/>
  <c r="I72" i="142"/>
  <c r="S142" i="143"/>
  <c r="V142" i="143" s="1"/>
  <c r="M142" i="143"/>
  <c r="P142" i="143" s="1"/>
  <c r="S144" i="143"/>
  <c r="V144" i="143" s="1"/>
  <c r="M144" i="143"/>
  <c r="P144" i="143" s="1"/>
  <c r="S146" i="143"/>
  <c r="V146" i="143" s="1"/>
  <c r="M146" i="143"/>
  <c r="P146" i="143" s="1"/>
  <c r="S148" i="143"/>
  <c r="V148" i="143" s="1"/>
  <c r="M148" i="143"/>
  <c r="P148" i="143" s="1"/>
  <c r="S150" i="143"/>
  <c r="V150" i="143" s="1"/>
  <c r="M150" i="143"/>
  <c r="P150" i="143" s="1"/>
  <c r="S152" i="143"/>
  <c r="V152" i="143" s="1"/>
  <c r="M152" i="143"/>
  <c r="P152" i="143" s="1"/>
  <c r="S154" i="143"/>
  <c r="V154" i="143" s="1"/>
  <c r="M154" i="143"/>
  <c r="P154" i="143" s="1"/>
  <c r="S156" i="143"/>
  <c r="V156" i="143" s="1"/>
  <c r="M156" i="143"/>
  <c r="P156" i="143" s="1"/>
  <c r="S158" i="143"/>
  <c r="V158" i="143" s="1"/>
  <c r="M158" i="143"/>
  <c r="P158" i="143" s="1"/>
  <c r="S160" i="143"/>
  <c r="V160" i="143" s="1"/>
  <c r="M160" i="143"/>
  <c r="P160" i="143" s="1"/>
  <c r="S162" i="143"/>
  <c r="V162" i="143" s="1"/>
  <c r="M162" i="143"/>
  <c r="P162" i="143" s="1"/>
  <c r="S164" i="143"/>
  <c r="M164" i="143"/>
  <c r="I77" i="142"/>
  <c r="S166" i="143"/>
  <c r="V166" i="143" s="1"/>
  <c r="M166" i="143"/>
  <c r="P166" i="143" s="1"/>
  <c r="S168" i="143"/>
  <c r="V168" i="143" s="1"/>
  <c r="M168" i="143"/>
  <c r="P168" i="143" s="1"/>
  <c r="S170" i="143"/>
  <c r="V170" i="143" s="1"/>
  <c r="M170" i="143"/>
  <c r="P170" i="143" s="1"/>
  <c r="S172" i="143"/>
  <c r="V172" i="143" s="1"/>
  <c r="M172" i="143"/>
  <c r="P172" i="143" s="1"/>
  <c r="S174" i="143"/>
  <c r="V174" i="143" s="1"/>
  <c r="M174" i="143"/>
  <c r="P174" i="143" s="1"/>
  <c r="J94" i="142"/>
  <c r="R23" i="156"/>
  <c r="U23" i="156" s="1"/>
  <c r="U52" i="155" s="1"/>
  <c r="U9" i="155" s="1"/>
  <c r="L23" i="156"/>
  <c r="O23" i="156" s="1"/>
  <c r="R25" i="156"/>
  <c r="U25" i="156" s="1"/>
  <c r="L25" i="156"/>
  <c r="O25" i="156" s="1"/>
  <c r="R27" i="156"/>
  <c r="U27" i="156" s="1"/>
  <c r="L27" i="156"/>
  <c r="O27" i="156" s="1"/>
  <c r="R29" i="156"/>
  <c r="U29" i="156" s="1"/>
  <c r="L29" i="156"/>
  <c r="O29" i="156" s="1"/>
  <c r="R31" i="156"/>
  <c r="U31" i="156" s="1"/>
  <c r="L31" i="156"/>
  <c r="O31" i="156" s="1"/>
  <c r="R33" i="156"/>
  <c r="U33" i="156" s="1"/>
  <c r="L33" i="156"/>
  <c r="O33" i="156" s="1"/>
  <c r="R35" i="156"/>
  <c r="U35" i="156" s="1"/>
  <c r="L35" i="156"/>
  <c r="O35" i="156" s="1"/>
  <c r="R37" i="156"/>
  <c r="U37" i="156" s="1"/>
  <c r="L37" i="156"/>
  <c r="O37" i="156" s="1"/>
  <c r="R39" i="156"/>
  <c r="U39" i="156" s="1"/>
  <c r="L39" i="156"/>
  <c r="O39" i="156" s="1"/>
  <c r="R41" i="156"/>
  <c r="U41" i="156" s="1"/>
  <c r="L41" i="156"/>
  <c r="O41" i="156" s="1"/>
  <c r="R43" i="156"/>
  <c r="U43" i="156" s="1"/>
  <c r="L43" i="156"/>
  <c r="O43" i="156" s="1"/>
  <c r="R45" i="156"/>
  <c r="L45" i="156"/>
  <c r="O45" i="156" s="1"/>
  <c r="R47" i="156"/>
  <c r="U47" i="156" s="1"/>
  <c r="L47" i="156"/>
  <c r="O47" i="156" s="1"/>
  <c r="R49" i="156"/>
  <c r="L49" i="156"/>
  <c r="R51" i="156"/>
  <c r="U51" i="156" s="1"/>
  <c r="L51" i="156"/>
  <c r="O51" i="156" s="1"/>
  <c r="R53" i="156"/>
  <c r="U53" i="156" s="1"/>
  <c r="L53" i="156"/>
  <c r="O53" i="156" s="1"/>
  <c r="R55" i="156"/>
  <c r="U55" i="156" s="1"/>
  <c r="L55" i="156"/>
  <c r="O55" i="156" s="1"/>
  <c r="R58" i="156"/>
  <c r="U58" i="156" s="1"/>
  <c r="L58" i="156"/>
  <c r="O58" i="156" s="1"/>
  <c r="R60" i="156"/>
  <c r="H56" i="155"/>
  <c r="L60" i="156"/>
  <c r="R62" i="156"/>
  <c r="U62" i="156" s="1"/>
  <c r="L62" i="156"/>
  <c r="O62" i="156" s="1"/>
  <c r="R64" i="156"/>
  <c r="U64" i="156" s="1"/>
  <c r="L64" i="156"/>
  <c r="O64" i="156" s="1"/>
  <c r="R66" i="156"/>
  <c r="U66" i="156" s="1"/>
  <c r="L66" i="156"/>
  <c r="O66" i="156" s="1"/>
  <c r="R68" i="156"/>
  <c r="U68" i="156" s="1"/>
  <c r="H57" i="155"/>
  <c r="L68" i="156"/>
  <c r="R70" i="156"/>
  <c r="U70" i="156" s="1"/>
  <c r="L70" i="156"/>
  <c r="O70" i="156" s="1"/>
  <c r="R72" i="156"/>
  <c r="U72" i="156" s="1"/>
  <c r="L72" i="156"/>
  <c r="O72" i="156" s="1"/>
  <c r="R74" i="156"/>
  <c r="U74" i="156" s="1"/>
  <c r="L74" i="156"/>
  <c r="O74" i="156" s="1"/>
  <c r="R76" i="156"/>
  <c r="U76" i="156" s="1"/>
  <c r="L76" i="156"/>
  <c r="O76" i="156" s="1"/>
  <c r="R78" i="156"/>
  <c r="U78" i="156" s="1"/>
  <c r="L78" i="156"/>
  <c r="O78" i="156" s="1"/>
  <c r="R80" i="156"/>
  <c r="U80" i="156" s="1"/>
  <c r="L80" i="156"/>
  <c r="O80" i="156" s="1"/>
  <c r="R82" i="156"/>
  <c r="U82" i="156" s="1"/>
  <c r="L82" i="156"/>
  <c r="O82" i="156" s="1"/>
  <c r="R84" i="156"/>
  <c r="U84" i="156" s="1"/>
  <c r="L84" i="156"/>
  <c r="O84" i="156" s="1"/>
  <c r="R86" i="156"/>
  <c r="U86" i="156" s="1"/>
  <c r="L86" i="156"/>
  <c r="O86" i="156" s="1"/>
  <c r="R88" i="156"/>
  <c r="U88" i="156" s="1"/>
  <c r="L88" i="156"/>
  <c r="O88" i="156" s="1"/>
  <c r="R90" i="156"/>
  <c r="H64" i="155"/>
  <c r="L90" i="156"/>
  <c r="R92" i="156"/>
  <c r="U92" i="156" s="1"/>
  <c r="L92" i="156"/>
  <c r="O92" i="156" s="1"/>
  <c r="R94" i="156"/>
  <c r="U94" i="156" s="1"/>
  <c r="L94" i="156"/>
  <c r="O94" i="156" s="1"/>
  <c r="R96" i="156"/>
  <c r="U96" i="156" s="1"/>
  <c r="L96" i="156"/>
  <c r="O96" i="156" s="1"/>
  <c r="R98" i="156"/>
  <c r="U98" i="156" s="1"/>
  <c r="L98" i="156"/>
  <c r="O98" i="156" s="1"/>
  <c r="R100" i="156"/>
  <c r="L100" i="156"/>
  <c r="R103" i="156"/>
  <c r="U103" i="156" s="1"/>
  <c r="L103" i="156"/>
  <c r="O103" i="156" s="1"/>
  <c r="R106" i="156"/>
  <c r="U106" i="156" s="1"/>
  <c r="L106" i="156"/>
  <c r="O106" i="156" s="1"/>
  <c r="S109" i="156"/>
  <c r="V109" i="156" s="1"/>
  <c r="M109" i="156"/>
  <c r="P109" i="156" s="1"/>
  <c r="S111" i="156"/>
  <c r="V111" i="156" s="1"/>
  <c r="M111" i="156"/>
  <c r="P111" i="156" s="1"/>
  <c r="S113" i="156"/>
  <c r="V113" i="156" s="1"/>
  <c r="M113" i="156"/>
  <c r="P113" i="156" s="1"/>
  <c r="T116" i="156"/>
  <c r="W116" i="156" s="1"/>
  <c r="N116" i="156"/>
  <c r="Q116" i="156" s="1"/>
  <c r="T118" i="156"/>
  <c r="W118" i="156" s="1"/>
  <c r="N118" i="156"/>
  <c r="Q118" i="156" s="1"/>
  <c r="T120" i="156"/>
  <c r="W120" i="156" s="1"/>
  <c r="N120" i="156"/>
  <c r="Q120" i="156" s="1"/>
  <c r="T122" i="156"/>
  <c r="W122" i="156" s="1"/>
  <c r="N122" i="156"/>
  <c r="Q122" i="156" s="1"/>
  <c r="T124" i="156"/>
  <c r="W124" i="156" s="1"/>
  <c r="N124" i="156"/>
  <c r="Q124" i="156" s="1"/>
  <c r="T126" i="156"/>
  <c r="W126" i="156" s="1"/>
  <c r="N126" i="156"/>
  <c r="Q126" i="156" s="1"/>
  <c r="T128" i="156"/>
  <c r="W128" i="156" s="1"/>
  <c r="N128" i="156"/>
  <c r="Q128" i="156" s="1"/>
  <c r="T130" i="156"/>
  <c r="W130" i="156" s="1"/>
  <c r="N130" i="156"/>
  <c r="Q130" i="156" s="1"/>
  <c r="T132" i="156"/>
  <c r="W132" i="156" s="1"/>
  <c r="N132" i="156"/>
  <c r="Q132" i="156" s="1"/>
  <c r="T134" i="156"/>
  <c r="W134" i="156" s="1"/>
  <c r="N134" i="156"/>
  <c r="Q134" i="156" s="1"/>
  <c r="T137" i="156"/>
  <c r="W137" i="156" s="1"/>
  <c r="N137" i="156"/>
  <c r="Q137" i="156" s="1"/>
  <c r="R5" i="159"/>
  <c r="L5" i="159"/>
  <c r="H48" i="158"/>
  <c r="R7" i="159"/>
  <c r="U7" i="159" s="1"/>
  <c r="L7" i="159"/>
  <c r="O7" i="159" s="1"/>
  <c r="R9" i="159"/>
  <c r="U9" i="159" s="1"/>
  <c r="L9" i="159"/>
  <c r="O9" i="159" s="1"/>
  <c r="R11" i="159"/>
  <c r="U11" i="159" s="1"/>
  <c r="L11" i="159"/>
  <c r="O11" i="159" s="1"/>
  <c r="L13" i="159"/>
  <c r="O13" i="159" s="1"/>
  <c r="R13" i="159"/>
  <c r="U13" i="159" s="1"/>
  <c r="L15" i="159"/>
  <c r="O15" i="159" s="1"/>
  <c r="R15" i="159"/>
  <c r="U15" i="159" s="1"/>
  <c r="L17" i="159"/>
  <c r="O17" i="159" s="1"/>
  <c r="R17" i="159"/>
  <c r="U17" i="159" s="1"/>
  <c r="L20" i="159"/>
  <c r="O20" i="159" s="1"/>
  <c r="R20" i="159"/>
  <c r="U20" i="159" s="1"/>
  <c r="M22" i="159"/>
  <c r="S22" i="159"/>
  <c r="I53" i="158"/>
  <c r="S24" i="159"/>
  <c r="V24" i="159" s="1"/>
  <c r="M24" i="159"/>
  <c r="P24" i="159" s="1"/>
  <c r="S26" i="159"/>
  <c r="V26" i="159" s="1"/>
  <c r="M26" i="159"/>
  <c r="P26" i="159" s="1"/>
  <c r="S28" i="159"/>
  <c r="V28" i="159" s="1"/>
  <c r="M28" i="159"/>
  <c r="P28" i="159" s="1"/>
  <c r="M30" i="159"/>
  <c r="P30" i="159" s="1"/>
  <c r="S30" i="159"/>
  <c r="V30" i="159" s="1"/>
  <c r="M32" i="159"/>
  <c r="P32" i="159" s="1"/>
  <c r="S32" i="159"/>
  <c r="V32" i="159" s="1"/>
  <c r="M34" i="159"/>
  <c r="P34" i="159" s="1"/>
  <c r="S34" i="159"/>
  <c r="V34" i="159" s="1"/>
  <c r="M36" i="159"/>
  <c r="P36" i="159" s="1"/>
  <c r="S36" i="159"/>
  <c r="V36" i="159" s="1"/>
  <c r="M38" i="159"/>
  <c r="P38" i="159" s="1"/>
  <c r="S38" i="159"/>
  <c r="V38" i="159" s="1"/>
  <c r="S40" i="159"/>
  <c r="V40" i="159" s="1"/>
  <c r="M40" i="159"/>
  <c r="P40" i="159" s="1"/>
  <c r="S42" i="159"/>
  <c r="V42" i="159" s="1"/>
  <c r="M42" i="159"/>
  <c r="P42" i="159" s="1"/>
  <c r="S44" i="159"/>
  <c r="V44" i="159" s="1"/>
  <c r="M44" i="159"/>
  <c r="P44" i="159" s="1"/>
  <c r="S46" i="159"/>
  <c r="V46" i="159" s="1"/>
  <c r="M46" i="159"/>
  <c r="P46" i="159" s="1"/>
  <c r="S48" i="159"/>
  <c r="V48" i="159" s="1"/>
  <c r="M48" i="159"/>
  <c r="P48" i="159" s="1"/>
  <c r="S50" i="159"/>
  <c r="V50" i="159" s="1"/>
  <c r="M50" i="159"/>
  <c r="P50" i="159" s="1"/>
  <c r="S52" i="159"/>
  <c r="M52" i="159"/>
  <c r="S54" i="159"/>
  <c r="V54" i="159" s="1"/>
  <c r="M54" i="159"/>
  <c r="P54" i="159" s="1"/>
  <c r="M56" i="159"/>
  <c r="P56" i="159" s="1"/>
  <c r="S56" i="159"/>
  <c r="V56" i="159" s="1"/>
  <c r="S59" i="159"/>
  <c r="V59" i="159" s="1"/>
  <c r="M59" i="159"/>
  <c r="P59" i="159" s="1"/>
  <c r="S61" i="159"/>
  <c r="V61" i="159" s="1"/>
  <c r="M61" i="159"/>
  <c r="P61" i="159" s="1"/>
  <c r="S63" i="159"/>
  <c r="V63" i="159" s="1"/>
  <c r="M63" i="159"/>
  <c r="P63" i="159" s="1"/>
  <c r="S65" i="159"/>
  <c r="V65" i="159" s="1"/>
  <c r="M65" i="159"/>
  <c r="P65" i="159" s="1"/>
  <c r="S67" i="159"/>
  <c r="V67" i="159" s="1"/>
  <c r="M67" i="159"/>
  <c r="P67" i="159" s="1"/>
  <c r="S69" i="159"/>
  <c r="V69" i="159" s="1"/>
  <c r="M69" i="159"/>
  <c r="P69" i="159" s="1"/>
  <c r="S71" i="159"/>
  <c r="V71" i="159" s="1"/>
  <c r="M71" i="159"/>
  <c r="P71" i="159" s="1"/>
  <c r="S73" i="159"/>
  <c r="M73" i="159"/>
  <c r="I58" i="158"/>
  <c r="S75" i="159"/>
  <c r="V75" i="159" s="1"/>
  <c r="M75" i="159"/>
  <c r="P75" i="159" s="1"/>
  <c r="S77" i="159"/>
  <c r="M77" i="159"/>
  <c r="I59" i="158"/>
  <c r="M79" i="159"/>
  <c r="P79" i="159" s="1"/>
  <c r="S79" i="159"/>
  <c r="V79" i="159" s="1"/>
  <c r="M81" i="159"/>
  <c r="S81" i="159"/>
  <c r="I61" i="158"/>
  <c r="M83" i="159"/>
  <c r="S83" i="159"/>
  <c r="I62" i="158"/>
  <c r="I19" i="158" s="1"/>
  <c r="M85" i="159"/>
  <c r="P85" i="159" s="1"/>
  <c r="S85" i="159"/>
  <c r="V85" i="159" s="1"/>
  <c r="M87" i="159"/>
  <c r="S87" i="159"/>
  <c r="I63" i="158"/>
  <c r="S89" i="159"/>
  <c r="V89" i="159" s="1"/>
  <c r="M89" i="159"/>
  <c r="P89" i="159" s="1"/>
  <c r="S91" i="159"/>
  <c r="V91" i="159" s="1"/>
  <c r="M91" i="159"/>
  <c r="P91" i="159" s="1"/>
  <c r="S93" i="159"/>
  <c r="V93" i="159" s="1"/>
  <c r="M93" i="159"/>
  <c r="P93" i="159" s="1"/>
  <c r="S95" i="159"/>
  <c r="V95" i="159" s="1"/>
  <c r="M95" i="159"/>
  <c r="P95" i="159" s="1"/>
  <c r="S97" i="159"/>
  <c r="V97" i="159" s="1"/>
  <c r="M97" i="159"/>
  <c r="P97" i="159" s="1"/>
  <c r="S99" i="159"/>
  <c r="V99" i="159" s="1"/>
  <c r="M99" i="159"/>
  <c r="P99" i="159" s="1"/>
  <c r="M102" i="159"/>
  <c r="P102" i="159" s="1"/>
  <c r="S102" i="159"/>
  <c r="V102" i="159" s="1"/>
  <c r="M105" i="159"/>
  <c r="P105" i="159" s="1"/>
  <c r="S105" i="159"/>
  <c r="V105" i="159" s="1"/>
  <c r="S107" i="159"/>
  <c r="M107" i="159"/>
  <c r="T110" i="159"/>
  <c r="W110" i="159" s="1"/>
  <c r="N110" i="159"/>
  <c r="Q110" i="159" s="1"/>
  <c r="T112" i="159"/>
  <c r="W112" i="159" s="1"/>
  <c r="N112" i="159"/>
  <c r="Q112" i="159" s="1"/>
  <c r="T114" i="159"/>
  <c r="N114" i="159"/>
  <c r="L140" i="159"/>
  <c r="R140" i="159"/>
  <c r="H72" i="158"/>
  <c r="R142" i="159"/>
  <c r="U142" i="159" s="1"/>
  <c r="L142" i="159"/>
  <c r="O142" i="159" s="1"/>
  <c r="L144" i="159"/>
  <c r="O144" i="159" s="1"/>
  <c r="R144" i="159"/>
  <c r="U144" i="159" s="1"/>
  <c r="L146" i="159"/>
  <c r="O146" i="159" s="1"/>
  <c r="R146" i="159"/>
  <c r="U146" i="159" s="1"/>
  <c r="L148" i="159"/>
  <c r="O148" i="159" s="1"/>
  <c r="R148" i="159"/>
  <c r="U148" i="159" s="1"/>
  <c r="R150" i="159"/>
  <c r="U150" i="159" s="1"/>
  <c r="L150" i="159"/>
  <c r="O150" i="159" s="1"/>
  <c r="L152" i="159"/>
  <c r="O152" i="159" s="1"/>
  <c r="R152" i="159"/>
  <c r="U152" i="159" s="1"/>
  <c r="L154" i="159"/>
  <c r="O154" i="159" s="1"/>
  <c r="R154" i="159"/>
  <c r="U154" i="159" s="1"/>
  <c r="L156" i="159"/>
  <c r="O156" i="159" s="1"/>
  <c r="R156" i="159"/>
  <c r="U156" i="159" s="1"/>
  <c r="R158" i="159"/>
  <c r="U158" i="159" s="1"/>
  <c r="L158" i="159"/>
  <c r="O158" i="159" s="1"/>
  <c r="R160" i="159"/>
  <c r="U160" i="159" s="1"/>
  <c r="L160" i="159"/>
  <c r="O160" i="159" s="1"/>
  <c r="L162" i="159"/>
  <c r="O162" i="159" s="1"/>
  <c r="R162" i="159"/>
  <c r="U162" i="159" s="1"/>
  <c r="L164" i="159"/>
  <c r="R164" i="159"/>
  <c r="H77" i="158"/>
  <c r="L166" i="159"/>
  <c r="O166" i="159" s="1"/>
  <c r="R166" i="159"/>
  <c r="U166" i="159" s="1"/>
  <c r="L168" i="159"/>
  <c r="O168" i="159" s="1"/>
  <c r="R168" i="159"/>
  <c r="U168" i="159" s="1"/>
  <c r="L170" i="159"/>
  <c r="O170" i="159" s="1"/>
  <c r="R170" i="159"/>
  <c r="U170" i="159" s="1"/>
  <c r="L172" i="159"/>
  <c r="O172" i="159" s="1"/>
  <c r="R172" i="159"/>
  <c r="U172" i="159" s="1"/>
  <c r="L174" i="159"/>
  <c r="O174" i="159" s="1"/>
  <c r="R174" i="159"/>
  <c r="U174" i="159" s="1"/>
  <c r="S4" i="161"/>
  <c r="M4" i="161"/>
  <c r="I51" i="177"/>
  <c r="S6" i="161"/>
  <c r="V6" i="161" s="1"/>
  <c r="M6" i="161"/>
  <c r="P6" i="161" s="1"/>
  <c r="S8" i="161"/>
  <c r="V8" i="161" s="1"/>
  <c r="M8" i="161"/>
  <c r="P8" i="161" s="1"/>
  <c r="M10" i="161"/>
  <c r="P10" i="161" s="1"/>
  <c r="S10" i="161"/>
  <c r="V10" i="161" s="1"/>
  <c r="M12" i="161"/>
  <c r="S12" i="161"/>
  <c r="M14" i="161"/>
  <c r="P14" i="161" s="1"/>
  <c r="S14" i="161"/>
  <c r="V14" i="161" s="1"/>
  <c r="M16" i="161"/>
  <c r="P16" i="161" s="1"/>
  <c r="S16" i="161"/>
  <c r="V16" i="161" s="1"/>
  <c r="M18" i="161"/>
  <c r="P18" i="161" s="1"/>
  <c r="S18" i="161"/>
  <c r="V18" i="161" s="1"/>
  <c r="N23" i="161"/>
  <c r="Q23" i="161" s="1"/>
  <c r="T23" i="161"/>
  <c r="W23" i="161" s="1"/>
  <c r="N25" i="161"/>
  <c r="Q25" i="161" s="1"/>
  <c r="T25" i="161"/>
  <c r="W25" i="161" s="1"/>
  <c r="N27" i="161"/>
  <c r="Q27" i="161" s="1"/>
  <c r="T27" i="161"/>
  <c r="W27" i="161" s="1"/>
  <c r="N29" i="161"/>
  <c r="Q29" i="161" s="1"/>
  <c r="T29" i="161"/>
  <c r="W29" i="161" s="1"/>
  <c r="N31" i="161"/>
  <c r="Q31" i="161" s="1"/>
  <c r="T31" i="161"/>
  <c r="W31" i="161" s="1"/>
  <c r="T33" i="161"/>
  <c r="W33" i="161" s="1"/>
  <c r="N33" i="161"/>
  <c r="Q33" i="161" s="1"/>
  <c r="T35" i="161"/>
  <c r="W35" i="161" s="1"/>
  <c r="N35" i="161"/>
  <c r="Q35" i="161" s="1"/>
  <c r="N37" i="161"/>
  <c r="Q37" i="161" s="1"/>
  <c r="T37" i="161"/>
  <c r="W37" i="161" s="1"/>
  <c r="N39" i="161"/>
  <c r="Q39" i="161" s="1"/>
  <c r="T39" i="161"/>
  <c r="W39" i="161" s="1"/>
  <c r="T41" i="161"/>
  <c r="W41" i="161" s="1"/>
  <c r="N41" i="161"/>
  <c r="Q41" i="161" s="1"/>
  <c r="T43" i="161"/>
  <c r="W43" i="161" s="1"/>
  <c r="N43" i="161"/>
  <c r="Q43" i="161" s="1"/>
  <c r="N45" i="161"/>
  <c r="Q45" i="161" s="1"/>
  <c r="T45" i="161"/>
  <c r="W45" i="161" s="1"/>
  <c r="N47" i="161"/>
  <c r="Q47" i="161" s="1"/>
  <c r="T47" i="161"/>
  <c r="W47" i="161" s="1"/>
  <c r="T49" i="161"/>
  <c r="N49" i="161"/>
  <c r="T51" i="161"/>
  <c r="W51" i="161" s="1"/>
  <c r="N51" i="161"/>
  <c r="Q51" i="161" s="1"/>
  <c r="N53" i="161"/>
  <c r="Q53" i="161" s="1"/>
  <c r="T53" i="161"/>
  <c r="W53" i="161" s="1"/>
  <c r="N55" i="161"/>
  <c r="Q55" i="161" s="1"/>
  <c r="T55" i="161"/>
  <c r="W55" i="161" s="1"/>
  <c r="T58" i="161"/>
  <c r="W58" i="161" s="1"/>
  <c r="N58" i="161"/>
  <c r="Q58" i="161" s="1"/>
  <c r="T60" i="161"/>
  <c r="N60" i="161"/>
  <c r="J56" i="177"/>
  <c r="N62" i="161"/>
  <c r="Q62" i="161" s="1"/>
  <c r="T62" i="161"/>
  <c r="W62" i="161" s="1"/>
  <c r="N64" i="161"/>
  <c r="Q64" i="161" s="1"/>
  <c r="T64" i="161"/>
  <c r="W64" i="161" s="1"/>
  <c r="T66" i="161"/>
  <c r="W66" i="161" s="1"/>
  <c r="N66" i="161"/>
  <c r="Q66" i="161" s="1"/>
  <c r="T68" i="161"/>
  <c r="N68" i="161"/>
  <c r="J57" i="177"/>
  <c r="N70" i="161"/>
  <c r="Q70" i="161" s="1"/>
  <c r="T70" i="161"/>
  <c r="W70" i="161" s="1"/>
  <c r="N72" i="161"/>
  <c r="Q72" i="161" s="1"/>
  <c r="T72" i="161"/>
  <c r="W72" i="161" s="1"/>
  <c r="T74" i="161"/>
  <c r="W74" i="161" s="1"/>
  <c r="N74" i="161"/>
  <c r="Q74" i="161" s="1"/>
  <c r="T76" i="161"/>
  <c r="W76" i="161" s="1"/>
  <c r="N76" i="161"/>
  <c r="Q76" i="161" s="1"/>
  <c r="N78" i="161"/>
  <c r="Q78" i="161" s="1"/>
  <c r="T78" i="161"/>
  <c r="W78" i="161" s="1"/>
  <c r="T80" i="161"/>
  <c r="W80" i="161" s="1"/>
  <c r="N80" i="161"/>
  <c r="Q80" i="161" s="1"/>
  <c r="T82" i="161"/>
  <c r="W82" i="161" s="1"/>
  <c r="N82" i="161"/>
  <c r="Q82" i="161" s="1"/>
  <c r="T84" i="161"/>
  <c r="W84" i="161" s="1"/>
  <c r="N84" i="161"/>
  <c r="Q84" i="161" s="1"/>
  <c r="N86" i="161"/>
  <c r="Q86" i="161" s="1"/>
  <c r="T86" i="161"/>
  <c r="W86" i="161" s="1"/>
  <c r="N88" i="161"/>
  <c r="Q88" i="161" s="1"/>
  <c r="T88" i="161"/>
  <c r="W88" i="161" s="1"/>
  <c r="N90" i="161"/>
  <c r="T90" i="161"/>
  <c r="J64" i="177"/>
  <c r="N92" i="161"/>
  <c r="Q92" i="161" s="1"/>
  <c r="T92" i="161"/>
  <c r="W92" i="161" s="1"/>
  <c r="T94" i="161"/>
  <c r="W94" i="161" s="1"/>
  <c r="N94" i="161"/>
  <c r="Q94" i="161" s="1"/>
  <c r="T96" i="161"/>
  <c r="W96" i="161" s="1"/>
  <c r="N96" i="161"/>
  <c r="Q96" i="161" s="1"/>
  <c r="T98" i="161"/>
  <c r="W98" i="161" s="1"/>
  <c r="N98" i="161"/>
  <c r="Q98" i="161" s="1"/>
  <c r="N100" i="161"/>
  <c r="T100" i="161"/>
  <c r="N103" i="161"/>
  <c r="Q103" i="161" s="1"/>
  <c r="T103" i="161"/>
  <c r="W103" i="161" s="1"/>
  <c r="N106" i="161"/>
  <c r="Q106" i="161" s="1"/>
  <c r="T106" i="161"/>
  <c r="W106" i="161" s="1"/>
  <c r="R117" i="161"/>
  <c r="U117" i="161" s="1"/>
  <c r="L117" i="161"/>
  <c r="O117" i="161" s="1"/>
  <c r="R119" i="161"/>
  <c r="U119" i="161" s="1"/>
  <c r="L119" i="161"/>
  <c r="O119" i="161" s="1"/>
  <c r="L121" i="161"/>
  <c r="O121" i="161" s="1"/>
  <c r="R121" i="161"/>
  <c r="U121" i="161" s="1"/>
  <c r="L123" i="161"/>
  <c r="O123" i="161" s="1"/>
  <c r="R123" i="161"/>
  <c r="U123" i="161" s="1"/>
  <c r="L125" i="161"/>
  <c r="O125" i="161" s="1"/>
  <c r="R125" i="161"/>
  <c r="U125" i="161" s="1"/>
  <c r="L127" i="161"/>
  <c r="R127" i="161"/>
  <c r="H69" i="177"/>
  <c r="L129" i="161"/>
  <c r="O129" i="161" s="1"/>
  <c r="R129" i="161"/>
  <c r="U129" i="161" s="1"/>
  <c r="R131" i="161"/>
  <c r="U131" i="161" s="1"/>
  <c r="L131" i="161"/>
  <c r="O131" i="161" s="1"/>
  <c r="R133" i="161"/>
  <c r="L133" i="161"/>
  <c r="R136" i="161"/>
  <c r="U136" i="161" s="1"/>
  <c r="L136" i="161"/>
  <c r="O136" i="161" s="1"/>
  <c r="R138" i="161"/>
  <c r="U138" i="161" s="1"/>
  <c r="L138" i="161"/>
  <c r="O138" i="161" s="1"/>
  <c r="M141" i="161"/>
  <c r="P141" i="161" s="1"/>
  <c r="S141" i="161"/>
  <c r="V141" i="161" s="1"/>
  <c r="M143" i="161"/>
  <c r="P143" i="161" s="1"/>
  <c r="S143" i="161"/>
  <c r="V143" i="161" s="1"/>
  <c r="S145" i="161"/>
  <c r="M145" i="161"/>
  <c r="I73" i="177"/>
  <c r="S147" i="161"/>
  <c r="V147" i="161" s="1"/>
  <c r="M147" i="161"/>
  <c r="P147" i="161" s="1"/>
  <c r="S149" i="161"/>
  <c r="V149" i="161" s="1"/>
  <c r="M149" i="161"/>
  <c r="P149" i="161" s="1"/>
  <c r="M151" i="161"/>
  <c r="P151" i="161" s="1"/>
  <c r="S151" i="161"/>
  <c r="V151" i="161" s="1"/>
  <c r="M153" i="161"/>
  <c r="P153" i="161" s="1"/>
  <c r="S153" i="161"/>
  <c r="V153" i="161" s="1"/>
  <c r="M155" i="161"/>
  <c r="P155" i="161" s="1"/>
  <c r="S155" i="161"/>
  <c r="V155" i="161" s="1"/>
  <c r="M157" i="161"/>
  <c r="P157" i="161" s="1"/>
  <c r="S157" i="161"/>
  <c r="V157" i="161" s="1"/>
  <c r="M159" i="161"/>
  <c r="S159" i="161"/>
  <c r="I75" i="177"/>
  <c r="S161" i="161"/>
  <c r="M161" i="161"/>
  <c r="I76" i="177"/>
  <c r="S163" i="161"/>
  <c r="V163" i="161" s="1"/>
  <c r="M163" i="161"/>
  <c r="P163" i="161" s="1"/>
  <c r="S165" i="161"/>
  <c r="V165" i="161" s="1"/>
  <c r="M165" i="161"/>
  <c r="P165" i="161" s="1"/>
  <c r="M167" i="161"/>
  <c r="P167" i="161" s="1"/>
  <c r="S167" i="161"/>
  <c r="V167" i="161" s="1"/>
  <c r="M169" i="161"/>
  <c r="P169" i="161" s="1"/>
  <c r="S169" i="161"/>
  <c r="V169" i="161" s="1"/>
  <c r="M171" i="161"/>
  <c r="S171" i="161"/>
  <c r="I78" i="177"/>
  <c r="M173" i="161"/>
  <c r="P173" i="161" s="1"/>
  <c r="S173" i="161"/>
  <c r="V173" i="161" s="1"/>
  <c r="M175" i="161"/>
  <c r="P175" i="161" s="1"/>
  <c r="S175" i="161"/>
  <c r="V175" i="161" s="1"/>
  <c r="N5" i="162"/>
  <c r="T5" i="162"/>
  <c r="J48" i="178"/>
  <c r="J5" i="178" s="1"/>
  <c r="T7" i="162"/>
  <c r="W7" i="162" s="1"/>
  <c r="N7" i="162"/>
  <c r="Q7" i="162" s="1"/>
  <c r="N9" i="162"/>
  <c r="Q9" i="162" s="1"/>
  <c r="T9" i="162"/>
  <c r="W9" i="162" s="1"/>
  <c r="N11" i="162"/>
  <c r="Q11" i="162" s="1"/>
  <c r="T11" i="162"/>
  <c r="W11" i="162" s="1"/>
  <c r="T13" i="162"/>
  <c r="W13" i="162" s="1"/>
  <c r="N13" i="162"/>
  <c r="Q13" i="162" s="1"/>
  <c r="N15" i="162"/>
  <c r="Q15" i="162" s="1"/>
  <c r="T15" i="162"/>
  <c r="W15" i="162" s="1"/>
  <c r="T17" i="162"/>
  <c r="W17" i="162" s="1"/>
  <c r="N17" i="162"/>
  <c r="Q17" i="162" s="1"/>
  <c r="T20" i="162"/>
  <c r="W20" i="162" s="1"/>
  <c r="N20" i="162"/>
  <c r="Q20" i="162" s="1"/>
  <c r="R109" i="162"/>
  <c r="U109" i="162" s="1"/>
  <c r="L109" i="162"/>
  <c r="O109" i="162" s="1"/>
  <c r="R111" i="162"/>
  <c r="U111" i="162" s="1"/>
  <c r="L111" i="162"/>
  <c r="O111" i="162" s="1"/>
  <c r="R113" i="162"/>
  <c r="U113" i="162" s="1"/>
  <c r="L113" i="162"/>
  <c r="O113" i="162" s="1"/>
  <c r="M116" i="162"/>
  <c r="P116" i="162" s="1"/>
  <c r="S116" i="162"/>
  <c r="V116" i="162" s="1"/>
  <c r="M118" i="162"/>
  <c r="P118" i="162" s="1"/>
  <c r="S118" i="162"/>
  <c r="V118" i="162" s="1"/>
  <c r="M120" i="162"/>
  <c r="P120" i="162" s="1"/>
  <c r="S120" i="162"/>
  <c r="V120" i="162" s="1"/>
  <c r="M122" i="162"/>
  <c r="P122" i="162" s="1"/>
  <c r="S122" i="162"/>
  <c r="V122" i="162" s="1"/>
  <c r="M124" i="162"/>
  <c r="P124" i="162" s="1"/>
  <c r="S124" i="162"/>
  <c r="V124" i="162" s="1"/>
  <c r="M126" i="162"/>
  <c r="P126" i="162" s="1"/>
  <c r="S126" i="162"/>
  <c r="V126" i="162" s="1"/>
  <c r="M128" i="162"/>
  <c r="P128" i="162" s="1"/>
  <c r="S128" i="162"/>
  <c r="V128" i="162" s="1"/>
  <c r="M130" i="162"/>
  <c r="P130" i="162" s="1"/>
  <c r="S130" i="162"/>
  <c r="V130" i="162" s="1"/>
  <c r="M132" i="162"/>
  <c r="P132" i="162" s="1"/>
  <c r="S132" i="162"/>
  <c r="V132" i="162" s="1"/>
  <c r="M134" i="162"/>
  <c r="P134" i="162" s="1"/>
  <c r="S134" i="162"/>
  <c r="V134" i="162" s="1"/>
  <c r="M137" i="162"/>
  <c r="P137" i="162" s="1"/>
  <c r="S137" i="162"/>
  <c r="V137" i="162" s="1"/>
  <c r="N140" i="162"/>
  <c r="T140" i="162"/>
  <c r="J72" i="178"/>
  <c r="N142" i="162"/>
  <c r="Q142" i="162" s="1"/>
  <c r="T142" i="162"/>
  <c r="W142" i="162" s="1"/>
  <c r="N144" i="162"/>
  <c r="Q144" i="162" s="1"/>
  <c r="T144" i="162"/>
  <c r="W144" i="162" s="1"/>
  <c r="N146" i="162"/>
  <c r="Q146" i="162" s="1"/>
  <c r="T146" i="162"/>
  <c r="W146" i="162" s="1"/>
  <c r="N148" i="162"/>
  <c r="Q148" i="162" s="1"/>
  <c r="T148" i="162"/>
  <c r="W148" i="162" s="1"/>
  <c r="N150" i="162"/>
  <c r="Q150" i="162" s="1"/>
  <c r="T150" i="162"/>
  <c r="W150" i="162" s="1"/>
  <c r="N152" i="162"/>
  <c r="Q152" i="162" s="1"/>
  <c r="T152" i="162"/>
  <c r="W152" i="162" s="1"/>
  <c r="N154" i="162"/>
  <c r="Q154" i="162" s="1"/>
  <c r="T154" i="162"/>
  <c r="W154" i="162" s="1"/>
  <c r="N156" i="162"/>
  <c r="Q156" i="162" s="1"/>
  <c r="T156" i="162"/>
  <c r="W156" i="162" s="1"/>
  <c r="N158" i="162"/>
  <c r="Q158" i="162" s="1"/>
  <c r="T158" i="162"/>
  <c r="W158" i="162" s="1"/>
  <c r="N160" i="162"/>
  <c r="Q160" i="162" s="1"/>
  <c r="T160" i="162"/>
  <c r="W160" i="162" s="1"/>
  <c r="N162" i="162"/>
  <c r="Q162" i="162" s="1"/>
  <c r="T162" i="162"/>
  <c r="W162" i="162" s="1"/>
  <c r="N164" i="162"/>
  <c r="T164" i="162"/>
  <c r="J77" i="178"/>
  <c r="N166" i="162"/>
  <c r="Q166" i="162" s="1"/>
  <c r="T166" i="162"/>
  <c r="W166" i="162" s="1"/>
  <c r="N168" i="162"/>
  <c r="Q168" i="162" s="1"/>
  <c r="T168" i="162"/>
  <c r="W168" i="162" s="1"/>
  <c r="N170" i="162"/>
  <c r="Q170" i="162" s="1"/>
  <c r="T170" i="162"/>
  <c r="W170" i="162" s="1"/>
  <c r="N172" i="162"/>
  <c r="Q172" i="162" s="1"/>
  <c r="T172" i="162"/>
  <c r="W172" i="162" s="1"/>
  <c r="T174" i="162"/>
  <c r="W174" i="162" s="1"/>
  <c r="N174" i="162"/>
  <c r="Q174" i="162" s="1"/>
  <c r="L22" i="163"/>
  <c r="R22" i="163"/>
  <c r="H53" i="180"/>
  <c r="R24" i="163"/>
  <c r="U24" i="163" s="1"/>
  <c r="L24" i="163"/>
  <c r="O24" i="163" s="1"/>
  <c r="L26" i="163"/>
  <c r="O26" i="163" s="1"/>
  <c r="R26" i="163"/>
  <c r="U26" i="163" s="1"/>
  <c r="R28" i="163"/>
  <c r="U28" i="163" s="1"/>
  <c r="L28" i="163"/>
  <c r="O28" i="163" s="1"/>
  <c r="L30" i="163"/>
  <c r="O30" i="163" s="1"/>
  <c r="R30" i="163"/>
  <c r="U30" i="163" s="1"/>
  <c r="R32" i="163"/>
  <c r="U32" i="163" s="1"/>
  <c r="L32" i="163"/>
  <c r="O32" i="163" s="1"/>
  <c r="L34" i="163"/>
  <c r="O34" i="163" s="1"/>
  <c r="R34" i="163"/>
  <c r="U34" i="163" s="1"/>
  <c r="R36" i="163"/>
  <c r="U36" i="163" s="1"/>
  <c r="L36" i="163"/>
  <c r="O36" i="163" s="1"/>
  <c r="L38" i="163"/>
  <c r="O38" i="163" s="1"/>
  <c r="R38" i="163"/>
  <c r="U38" i="163" s="1"/>
  <c r="R40" i="163"/>
  <c r="U40" i="163" s="1"/>
  <c r="L40" i="163"/>
  <c r="O40" i="163" s="1"/>
  <c r="L42" i="163"/>
  <c r="O42" i="163" s="1"/>
  <c r="R42" i="163"/>
  <c r="U42" i="163" s="1"/>
  <c r="R44" i="163"/>
  <c r="U44" i="163" s="1"/>
  <c r="L44" i="163"/>
  <c r="O44" i="163" s="1"/>
  <c r="L46" i="163"/>
  <c r="O46" i="163" s="1"/>
  <c r="R46" i="163"/>
  <c r="U46" i="163" s="1"/>
  <c r="R48" i="163"/>
  <c r="U48" i="163" s="1"/>
  <c r="L48" i="163"/>
  <c r="O48" i="163" s="1"/>
  <c r="L50" i="163"/>
  <c r="O50" i="163" s="1"/>
  <c r="R50" i="163"/>
  <c r="U50" i="163" s="1"/>
  <c r="R52" i="163"/>
  <c r="L52" i="163"/>
  <c r="L54" i="163"/>
  <c r="O54" i="163" s="1"/>
  <c r="R54" i="163"/>
  <c r="U54" i="163" s="1"/>
  <c r="R56" i="163"/>
  <c r="U56" i="163" s="1"/>
  <c r="L56" i="163"/>
  <c r="O56" i="163" s="1"/>
  <c r="L59" i="163"/>
  <c r="O59" i="163" s="1"/>
  <c r="R59" i="163"/>
  <c r="U59" i="163" s="1"/>
  <c r="R61" i="163"/>
  <c r="U61" i="163" s="1"/>
  <c r="L61" i="163"/>
  <c r="O61" i="163" s="1"/>
  <c r="L63" i="163"/>
  <c r="O63" i="163" s="1"/>
  <c r="R63" i="163"/>
  <c r="U63" i="163" s="1"/>
  <c r="R65" i="163"/>
  <c r="U65" i="163" s="1"/>
  <c r="L65" i="163"/>
  <c r="O65" i="163" s="1"/>
  <c r="L67" i="163"/>
  <c r="O67" i="163" s="1"/>
  <c r="R67" i="163"/>
  <c r="U67" i="163" s="1"/>
  <c r="R69" i="163"/>
  <c r="U69" i="163" s="1"/>
  <c r="L69" i="163"/>
  <c r="O69" i="163" s="1"/>
  <c r="L71" i="163"/>
  <c r="O71" i="163" s="1"/>
  <c r="R71" i="163"/>
  <c r="U71" i="163" s="1"/>
  <c r="R73" i="163"/>
  <c r="L73" i="163"/>
  <c r="H58" i="180"/>
  <c r="L75" i="163"/>
  <c r="O75" i="163" s="1"/>
  <c r="R75" i="163"/>
  <c r="U75" i="163" s="1"/>
  <c r="R77" i="163"/>
  <c r="L77" i="163"/>
  <c r="H59" i="180"/>
  <c r="L79" i="163"/>
  <c r="O79" i="163" s="1"/>
  <c r="R79" i="163"/>
  <c r="U79" i="163" s="1"/>
  <c r="R81" i="163"/>
  <c r="L81" i="163"/>
  <c r="H61" i="180"/>
  <c r="L83" i="163"/>
  <c r="R83" i="163"/>
  <c r="H62" i="180"/>
  <c r="R85" i="163"/>
  <c r="U85" i="163" s="1"/>
  <c r="L85" i="163"/>
  <c r="O85" i="163" s="1"/>
  <c r="L87" i="163"/>
  <c r="R87" i="163"/>
  <c r="H63" i="180"/>
  <c r="R89" i="163"/>
  <c r="U89" i="163" s="1"/>
  <c r="L89" i="163"/>
  <c r="O89" i="163" s="1"/>
  <c r="L91" i="163"/>
  <c r="O91" i="163" s="1"/>
  <c r="R91" i="163"/>
  <c r="U91" i="163" s="1"/>
  <c r="R93" i="163"/>
  <c r="U93" i="163" s="1"/>
  <c r="L93" i="163"/>
  <c r="O93" i="163" s="1"/>
  <c r="R95" i="163"/>
  <c r="U95" i="163" s="1"/>
  <c r="L95" i="163"/>
  <c r="O95" i="163" s="1"/>
  <c r="R97" i="163"/>
  <c r="U97" i="163" s="1"/>
  <c r="L97" i="163"/>
  <c r="O97" i="163" s="1"/>
  <c r="R99" i="163"/>
  <c r="U99" i="163" s="1"/>
  <c r="L99" i="163"/>
  <c r="O99" i="163" s="1"/>
  <c r="R102" i="163"/>
  <c r="U102" i="163" s="1"/>
  <c r="L102" i="163"/>
  <c r="O102" i="163" s="1"/>
  <c r="R105" i="163"/>
  <c r="U105" i="163" s="1"/>
  <c r="L105" i="163"/>
  <c r="O105" i="163" s="1"/>
  <c r="R107" i="163"/>
  <c r="L107" i="163"/>
  <c r="S110" i="163"/>
  <c r="V110" i="163" s="1"/>
  <c r="M110" i="163"/>
  <c r="P110" i="163" s="1"/>
  <c r="S112" i="163"/>
  <c r="V112" i="163" s="1"/>
  <c r="M112" i="163"/>
  <c r="P112" i="163" s="1"/>
  <c r="S114" i="163"/>
  <c r="M114" i="163"/>
  <c r="T117" i="163"/>
  <c r="W117" i="163" s="1"/>
  <c r="N117" i="163"/>
  <c r="Q117" i="163" s="1"/>
  <c r="T119" i="163"/>
  <c r="W119" i="163" s="1"/>
  <c r="N119" i="163"/>
  <c r="Q119" i="163" s="1"/>
  <c r="T121" i="163"/>
  <c r="W121" i="163" s="1"/>
  <c r="N121" i="163"/>
  <c r="Q121" i="163" s="1"/>
  <c r="T123" i="163"/>
  <c r="W123" i="163" s="1"/>
  <c r="N123" i="163"/>
  <c r="Q123" i="163" s="1"/>
  <c r="T125" i="163"/>
  <c r="W125" i="163" s="1"/>
  <c r="N125" i="163"/>
  <c r="Q125" i="163" s="1"/>
  <c r="T127" i="163"/>
  <c r="N127" i="163"/>
  <c r="J69" i="180"/>
  <c r="T129" i="163"/>
  <c r="W129" i="163" s="1"/>
  <c r="N129" i="163"/>
  <c r="Q129" i="163" s="1"/>
  <c r="T131" i="163"/>
  <c r="W131" i="163" s="1"/>
  <c r="N131" i="163"/>
  <c r="Q131" i="163" s="1"/>
  <c r="T133" i="163"/>
  <c r="N133" i="163"/>
  <c r="T136" i="163"/>
  <c r="W136" i="163" s="1"/>
  <c r="N136" i="163"/>
  <c r="Q136" i="163" s="1"/>
  <c r="T138" i="163"/>
  <c r="W138" i="163" s="1"/>
  <c r="N138" i="163"/>
  <c r="Q138" i="163" s="1"/>
  <c r="L4" i="164"/>
  <c r="R4" i="164"/>
  <c r="H51" i="179"/>
  <c r="L6" i="164"/>
  <c r="O6" i="164" s="1"/>
  <c r="R6" i="164"/>
  <c r="U6" i="164" s="1"/>
  <c r="L8" i="164"/>
  <c r="O8" i="164" s="1"/>
  <c r="R8" i="164"/>
  <c r="U8" i="164" s="1"/>
  <c r="L10" i="164"/>
  <c r="O10" i="164" s="1"/>
  <c r="R10" i="164"/>
  <c r="U10" i="164" s="1"/>
  <c r="R12" i="164"/>
  <c r="L12" i="164"/>
  <c r="R14" i="164"/>
  <c r="U14" i="164" s="1"/>
  <c r="L14" i="164"/>
  <c r="O14" i="164" s="1"/>
  <c r="L16" i="164"/>
  <c r="O16" i="164" s="1"/>
  <c r="R16" i="164"/>
  <c r="U16" i="164" s="1"/>
  <c r="L18" i="164"/>
  <c r="O18" i="164" s="1"/>
  <c r="R18" i="164"/>
  <c r="U18" i="164" s="1"/>
  <c r="S23" i="164"/>
  <c r="V23" i="164" s="1"/>
  <c r="M23" i="164"/>
  <c r="M25" i="164"/>
  <c r="P25" i="164" s="1"/>
  <c r="S25" i="164"/>
  <c r="V25" i="164" s="1"/>
  <c r="M27" i="164"/>
  <c r="P27" i="164" s="1"/>
  <c r="S27" i="164"/>
  <c r="V27" i="164" s="1"/>
  <c r="M29" i="164"/>
  <c r="P29" i="164" s="1"/>
  <c r="S29" i="164"/>
  <c r="V29" i="164" s="1"/>
  <c r="S31" i="164"/>
  <c r="V31" i="164" s="1"/>
  <c r="M31" i="164"/>
  <c r="P31" i="164" s="1"/>
  <c r="S33" i="164"/>
  <c r="V33" i="164" s="1"/>
  <c r="M33" i="164"/>
  <c r="P33" i="164" s="1"/>
  <c r="S35" i="164"/>
  <c r="V35" i="164" s="1"/>
  <c r="M35" i="164"/>
  <c r="P35" i="164" s="1"/>
  <c r="S37" i="164"/>
  <c r="V37" i="164" s="1"/>
  <c r="M37" i="164"/>
  <c r="P37" i="164" s="1"/>
  <c r="S39" i="164"/>
  <c r="V39" i="164" s="1"/>
  <c r="M39" i="164"/>
  <c r="P39" i="164" s="1"/>
  <c r="S41" i="164"/>
  <c r="V41" i="164" s="1"/>
  <c r="M41" i="164"/>
  <c r="P41" i="164" s="1"/>
  <c r="M43" i="164"/>
  <c r="P43" i="164" s="1"/>
  <c r="S43" i="164"/>
  <c r="V43" i="164" s="1"/>
  <c r="M45" i="164"/>
  <c r="P45" i="164" s="1"/>
  <c r="S45" i="164"/>
  <c r="V45" i="164" s="1"/>
  <c r="M47" i="164"/>
  <c r="P47" i="164" s="1"/>
  <c r="S47" i="164"/>
  <c r="V47" i="164" s="1"/>
  <c r="M49" i="164"/>
  <c r="S49" i="164"/>
  <c r="S51" i="164"/>
  <c r="V51" i="164" s="1"/>
  <c r="M51" i="164"/>
  <c r="P51" i="164" s="1"/>
  <c r="S53" i="164"/>
  <c r="V53" i="164" s="1"/>
  <c r="M53" i="164"/>
  <c r="P53" i="164" s="1"/>
  <c r="M55" i="164"/>
  <c r="P55" i="164" s="1"/>
  <c r="S55" i="164"/>
  <c r="V55" i="164" s="1"/>
  <c r="M58" i="164"/>
  <c r="P58" i="164" s="1"/>
  <c r="S58" i="164"/>
  <c r="V58" i="164" s="1"/>
  <c r="S60" i="164"/>
  <c r="M60" i="164"/>
  <c r="P60" i="164" s="1"/>
  <c r="I56" i="179"/>
  <c r="S62" i="164"/>
  <c r="V62" i="164" s="1"/>
  <c r="M62" i="164"/>
  <c r="P62" i="164" s="1"/>
  <c r="S64" i="164"/>
  <c r="V64" i="164" s="1"/>
  <c r="M64" i="164"/>
  <c r="P64" i="164" s="1"/>
  <c r="S66" i="164"/>
  <c r="V66" i="164" s="1"/>
  <c r="M66" i="164"/>
  <c r="P66" i="164" s="1"/>
  <c r="M68" i="164"/>
  <c r="S68" i="164"/>
  <c r="I57" i="179"/>
  <c r="M70" i="164"/>
  <c r="P70" i="164" s="1"/>
  <c r="S70" i="164"/>
  <c r="V70" i="164" s="1"/>
  <c r="M72" i="164"/>
  <c r="P72" i="164" s="1"/>
  <c r="S72" i="164"/>
  <c r="V72" i="164" s="1"/>
  <c r="S74" i="164"/>
  <c r="V74" i="164" s="1"/>
  <c r="M74" i="164"/>
  <c r="P74" i="164" s="1"/>
  <c r="S76" i="164"/>
  <c r="V76" i="164" s="1"/>
  <c r="M76" i="164"/>
  <c r="P76" i="164" s="1"/>
  <c r="M78" i="164"/>
  <c r="P78" i="164" s="1"/>
  <c r="S78" i="164"/>
  <c r="V78" i="164" s="1"/>
  <c r="M80" i="164"/>
  <c r="P80" i="164" s="1"/>
  <c r="S80" i="164"/>
  <c r="V80" i="164" s="1"/>
  <c r="M82" i="164"/>
  <c r="P82" i="164" s="1"/>
  <c r="S82" i="164"/>
  <c r="V82" i="164" s="1"/>
  <c r="S84" i="164"/>
  <c r="V84" i="164" s="1"/>
  <c r="M84" i="164"/>
  <c r="P84" i="164" s="1"/>
  <c r="S86" i="164"/>
  <c r="V86" i="164" s="1"/>
  <c r="M86" i="164"/>
  <c r="P86" i="164" s="1"/>
  <c r="S88" i="164"/>
  <c r="V88" i="164" s="1"/>
  <c r="M88" i="164"/>
  <c r="P88" i="164" s="1"/>
  <c r="S90" i="164"/>
  <c r="M90" i="164"/>
  <c r="I64" i="179"/>
  <c r="M92" i="164"/>
  <c r="P92" i="164" s="1"/>
  <c r="S92" i="164"/>
  <c r="V92" i="164" s="1"/>
  <c r="M94" i="164"/>
  <c r="P94" i="164" s="1"/>
  <c r="S94" i="164"/>
  <c r="V94" i="164" s="1"/>
  <c r="S96" i="164"/>
  <c r="V96" i="164" s="1"/>
  <c r="M96" i="164"/>
  <c r="P96" i="164" s="1"/>
  <c r="S98" i="164"/>
  <c r="V98" i="164" s="1"/>
  <c r="M98" i="164"/>
  <c r="P98" i="164" s="1"/>
  <c r="M100" i="164"/>
  <c r="S100" i="164"/>
  <c r="S103" i="164"/>
  <c r="V103" i="164" s="1"/>
  <c r="M103" i="164"/>
  <c r="P103" i="164" s="1"/>
  <c r="M106" i="164"/>
  <c r="P106" i="164" s="1"/>
  <c r="S106" i="164"/>
  <c r="V106" i="164" s="1"/>
  <c r="N109" i="164"/>
  <c r="Q109" i="164" s="1"/>
  <c r="T109" i="164"/>
  <c r="W109" i="164" s="1"/>
  <c r="T111" i="164"/>
  <c r="W111" i="164" s="1"/>
  <c r="N111" i="164"/>
  <c r="Q111" i="164" s="1"/>
  <c r="N113" i="164"/>
  <c r="Q113" i="164" s="1"/>
  <c r="T113" i="164"/>
  <c r="W113" i="164" s="1"/>
  <c r="R141" i="164"/>
  <c r="U141" i="164" s="1"/>
  <c r="L141" i="164"/>
  <c r="O141" i="164" s="1"/>
  <c r="L143" i="164"/>
  <c r="O143" i="164" s="1"/>
  <c r="R143" i="164"/>
  <c r="U143" i="164" s="1"/>
  <c r="R145" i="164"/>
  <c r="L145" i="164"/>
  <c r="H73" i="179"/>
  <c r="L147" i="164"/>
  <c r="O147" i="164" s="1"/>
  <c r="R147" i="164"/>
  <c r="U147" i="164" s="1"/>
  <c r="R149" i="164"/>
  <c r="U149" i="164" s="1"/>
  <c r="L149" i="164"/>
  <c r="O149" i="164" s="1"/>
  <c r="L151" i="164"/>
  <c r="O151" i="164" s="1"/>
  <c r="R151" i="164"/>
  <c r="U151" i="164" s="1"/>
  <c r="R153" i="164"/>
  <c r="U153" i="164" s="1"/>
  <c r="L153" i="164"/>
  <c r="O153" i="164" s="1"/>
  <c r="L155" i="164"/>
  <c r="O155" i="164" s="1"/>
  <c r="R155" i="164"/>
  <c r="U155" i="164" s="1"/>
  <c r="R157" i="164"/>
  <c r="U157" i="164" s="1"/>
  <c r="L157" i="164"/>
  <c r="O157" i="164" s="1"/>
  <c r="L159" i="164"/>
  <c r="R159" i="164"/>
  <c r="H75" i="179"/>
  <c r="R161" i="164"/>
  <c r="L161" i="164"/>
  <c r="H76" i="179"/>
  <c r="L163" i="164"/>
  <c r="O163" i="164" s="1"/>
  <c r="R163" i="164"/>
  <c r="U163" i="164" s="1"/>
  <c r="R165" i="164"/>
  <c r="U165" i="164" s="1"/>
  <c r="L165" i="164"/>
  <c r="O165" i="164" s="1"/>
  <c r="L167" i="164"/>
  <c r="O167" i="164" s="1"/>
  <c r="R167" i="164"/>
  <c r="U167" i="164" s="1"/>
  <c r="R169" i="164"/>
  <c r="U169" i="164" s="1"/>
  <c r="L169" i="164"/>
  <c r="O169" i="164" s="1"/>
  <c r="L171" i="164"/>
  <c r="R171" i="164"/>
  <c r="H78" i="179"/>
  <c r="R173" i="164"/>
  <c r="U173" i="164" s="1"/>
  <c r="L173" i="164"/>
  <c r="O173" i="164" s="1"/>
  <c r="R175" i="164"/>
  <c r="U175" i="164" s="1"/>
  <c r="L175" i="164"/>
  <c r="O175" i="164" s="1"/>
  <c r="S5" i="146"/>
  <c r="M5" i="146"/>
  <c r="I48" i="145"/>
  <c r="S7" i="146"/>
  <c r="V7" i="146" s="1"/>
  <c r="M7" i="146"/>
  <c r="P7" i="146" s="1"/>
  <c r="S9" i="146"/>
  <c r="V9" i="146" s="1"/>
  <c r="M9" i="146"/>
  <c r="P9" i="146" s="1"/>
  <c r="S11" i="146"/>
  <c r="V11" i="146" s="1"/>
  <c r="M11" i="146"/>
  <c r="P11" i="146" s="1"/>
  <c r="S13" i="146"/>
  <c r="V13" i="146" s="1"/>
  <c r="M13" i="146"/>
  <c r="P13" i="146" s="1"/>
  <c r="S15" i="146"/>
  <c r="V15" i="146" s="1"/>
  <c r="M15" i="146"/>
  <c r="P15" i="146" s="1"/>
  <c r="S17" i="146"/>
  <c r="V17" i="146" s="1"/>
  <c r="M17" i="146"/>
  <c r="P17" i="146" s="1"/>
  <c r="S20" i="146"/>
  <c r="V20" i="146" s="1"/>
  <c r="M20" i="146"/>
  <c r="P20" i="146" s="1"/>
  <c r="T22" i="146"/>
  <c r="N22" i="146"/>
  <c r="J53" i="145"/>
  <c r="T24" i="146"/>
  <c r="W24" i="146" s="1"/>
  <c r="N24" i="146"/>
  <c r="Q24" i="146" s="1"/>
  <c r="T26" i="146"/>
  <c r="W26" i="146" s="1"/>
  <c r="N26" i="146"/>
  <c r="Q26" i="146" s="1"/>
  <c r="T28" i="146"/>
  <c r="W28" i="146" s="1"/>
  <c r="N28" i="146"/>
  <c r="Q28" i="146" s="1"/>
  <c r="T30" i="146"/>
  <c r="W30" i="146" s="1"/>
  <c r="N30" i="146"/>
  <c r="Q30" i="146" s="1"/>
  <c r="T32" i="146"/>
  <c r="W32" i="146" s="1"/>
  <c r="N32" i="146"/>
  <c r="Q32" i="146" s="1"/>
  <c r="T34" i="146"/>
  <c r="W34" i="146" s="1"/>
  <c r="N34" i="146"/>
  <c r="Q34" i="146" s="1"/>
  <c r="T36" i="146"/>
  <c r="W36" i="146" s="1"/>
  <c r="N36" i="146"/>
  <c r="Q36" i="146" s="1"/>
  <c r="T38" i="146"/>
  <c r="W38" i="146" s="1"/>
  <c r="N38" i="146"/>
  <c r="Q38" i="146" s="1"/>
  <c r="T40" i="146"/>
  <c r="W40" i="146" s="1"/>
  <c r="N40" i="146"/>
  <c r="Q40" i="146" s="1"/>
  <c r="T42" i="146"/>
  <c r="W42" i="146" s="1"/>
  <c r="N42" i="146"/>
  <c r="Q42" i="146" s="1"/>
  <c r="T44" i="146"/>
  <c r="W44" i="146" s="1"/>
  <c r="N44" i="146"/>
  <c r="Q44" i="146" s="1"/>
  <c r="T46" i="146"/>
  <c r="W46" i="146" s="1"/>
  <c r="N46" i="146"/>
  <c r="Q46" i="146" s="1"/>
  <c r="T48" i="146"/>
  <c r="W48" i="146" s="1"/>
  <c r="N48" i="146"/>
  <c r="Q48" i="146" s="1"/>
  <c r="T50" i="146"/>
  <c r="W50" i="146" s="1"/>
  <c r="N50" i="146"/>
  <c r="Q50" i="146" s="1"/>
  <c r="T52" i="146"/>
  <c r="N52" i="146"/>
  <c r="N54" i="146"/>
  <c r="Q54" i="146" s="1"/>
  <c r="T54" i="146"/>
  <c r="W54" i="146" s="1"/>
  <c r="N56" i="146"/>
  <c r="Q56" i="146" s="1"/>
  <c r="T56" i="146"/>
  <c r="W56" i="146" s="1"/>
  <c r="N59" i="146"/>
  <c r="Q59" i="146" s="1"/>
  <c r="T59" i="146"/>
  <c r="W59" i="146" s="1"/>
  <c r="N61" i="146"/>
  <c r="Q61" i="146" s="1"/>
  <c r="T61" i="146"/>
  <c r="W61" i="146" s="1"/>
  <c r="N63" i="146"/>
  <c r="Q63" i="146" s="1"/>
  <c r="T63" i="146"/>
  <c r="W63" i="146" s="1"/>
  <c r="N65" i="146"/>
  <c r="Q65" i="146" s="1"/>
  <c r="T65" i="146"/>
  <c r="W65" i="146" s="1"/>
  <c r="N67" i="146"/>
  <c r="Q67" i="146" s="1"/>
  <c r="T67" i="146"/>
  <c r="W67" i="146" s="1"/>
  <c r="N69" i="146"/>
  <c r="Q69" i="146" s="1"/>
  <c r="T69" i="146"/>
  <c r="W69" i="146" s="1"/>
  <c r="N71" i="146"/>
  <c r="Q71" i="146" s="1"/>
  <c r="T71" i="146"/>
  <c r="W71" i="146" s="1"/>
  <c r="N73" i="146"/>
  <c r="T73" i="146"/>
  <c r="J58" i="145"/>
  <c r="N75" i="146"/>
  <c r="Q75" i="146" s="1"/>
  <c r="T75" i="146"/>
  <c r="W75" i="146" s="1"/>
  <c r="N77" i="146"/>
  <c r="T77" i="146"/>
  <c r="J59" i="145"/>
  <c r="N79" i="146"/>
  <c r="Q79" i="146" s="1"/>
  <c r="T79" i="146"/>
  <c r="W79" i="146" s="1"/>
  <c r="N81" i="146"/>
  <c r="T81" i="146"/>
  <c r="J61" i="145"/>
  <c r="N83" i="146"/>
  <c r="T83" i="146"/>
  <c r="J62" i="145"/>
  <c r="N85" i="146"/>
  <c r="Q85" i="146" s="1"/>
  <c r="T85" i="146"/>
  <c r="W85" i="146" s="1"/>
  <c r="N87" i="146"/>
  <c r="T87" i="146"/>
  <c r="J63" i="145"/>
  <c r="N89" i="146"/>
  <c r="Q89" i="146" s="1"/>
  <c r="T89" i="146"/>
  <c r="W89" i="146" s="1"/>
  <c r="N91" i="146"/>
  <c r="Q91" i="146" s="1"/>
  <c r="T91" i="146"/>
  <c r="W91" i="146" s="1"/>
  <c r="N93" i="146"/>
  <c r="Q93" i="146" s="1"/>
  <c r="T93" i="146"/>
  <c r="W93" i="146" s="1"/>
  <c r="T95" i="146"/>
  <c r="W95" i="146" s="1"/>
  <c r="N95" i="146"/>
  <c r="Q95" i="146" s="1"/>
  <c r="T97" i="146"/>
  <c r="W97" i="146" s="1"/>
  <c r="N97" i="146"/>
  <c r="Q97" i="146" s="1"/>
  <c r="T99" i="146"/>
  <c r="W99" i="146" s="1"/>
  <c r="N99" i="146"/>
  <c r="Q99" i="146" s="1"/>
  <c r="T102" i="146"/>
  <c r="W102" i="146" s="1"/>
  <c r="N102" i="146"/>
  <c r="Q102" i="146" s="1"/>
  <c r="N105" i="146"/>
  <c r="Q105" i="146" s="1"/>
  <c r="T105" i="146"/>
  <c r="W105" i="146" s="1"/>
  <c r="N107" i="146"/>
  <c r="T107" i="146"/>
  <c r="L116" i="146"/>
  <c r="O116" i="146" s="1"/>
  <c r="R116" i="146"/>
  <c r="U116" i="146" s="1"/>
  <c r="L118" i="146"/>
  <c r="O118" i="146" s="1"/>
  <c r="R118" i="146"/>
  <c r="U118" i="146" s="1"/>
  <c r="L120" i="146"/>
  <c r="O120" i="146" s="1"/>
  <c r="R120" i="146"/>
  <c r="U120" i="146" s="1"/>
  <c r="L122" i="146"/>
  <c r="O122" i="146" s="1"/>
  <c r="R122" i="146"/>
  <c r="U122" i="146" s="1"/>
  <c r="R124" i="146"/>
  <c r="U124" i="146" s="1"/>
  <c r="L124" i="146"/>
  <c r="O124" i="146" s="1"/>
  <c r="R126" i="146"/>
  <c r="U126" i="146" s="1"/>
  <c r="L126" i="146"/>
  <c r="O126" i="146" s="1"/>
  <c r="R128" i="146"/>
  <c r="U128" i="146" s="1"/>
  <c r="L128" i="146"/>
  <c r="O128" i="146" s="1"/>
  <c r="R130" i="146"/>
  <c r="U130" i="146" s="1"/>
  <c r="L130" i="146"/>
  <c r="O130" i="146" s="1"/>
  <c r="N94" i="146"/>
  <c r="Q94" i="146" s="1"/>
  <c r="T94" i="146"/>
  <c r="W94" i="146" s="1"/>
  <c r="T96" i="146"/>
  <c r="W96" i="146" s="1"/>
  <c r="N96" i="146"/>
  <c r="Q96" i="146" s="1"/>
  <c r="T98" i="146"/>
  <c r="W98" i="146" s="1"/>
  <c r="N98" i="146"/>
  <c r="Q98" i="146" s="1"/>
  <c r="T100" i="146"/>
  <c r="N100" i="146"/>
  <c r="N103" i="146"/>
  <c r="Q103" i="146" s="1"/>
  <c r="T103" i="146"/>
  <c r="W103" i="146" s="1"/>
  <c r="N106" i="146"/>
  <c r="Q106" i="146" s="1"/>
  <c r="T106" i="146"/>
  <c r="W106" i="146" s="1"/>
  <c r="L117" i="146"/>
  <c r="O117" i="146" s="1"/>
  <c r="R117" i="146"/>
  <c r="U117" i="146" s="1"/>
  <c r="L119" i="146"/>
  <c r="O119" i="146" s="1"/>
  <c r="R119" i="146"/>
  <c r="U119" i="146" s="1"/>
  <c r="L121" i="146"/>
  <c r="O121" i="146" s="1"/>
  <c r="R121" i="146"/>
  <c r="U121" i="146" s="1"/>
  <c r="R123" i="146"/>
  <c r="U123" i="146" s="1"/>
  <c r="L123" i="146"/>
  <c r="O123" i="146" s="1"/>
  <c r="R125" i="146"/>
  <c r="U125" i="146" s="1"/>
  <c r="L125" i="146"/>
  <c r="O125" i="146" s="1"/>
  <c r="R127" i="146"/>
  <c r="L127" i="146"/>
  <c r="H69" i="145"/>
  <c r="R129" i="146"/>
  <c r="U129" i="146" s="1"/>
  <c r="L129" i="146"/>
  <c r="O129" i="146" s="1"/>
  <c r="L131" i="146"/>
  <c r="O131" i="146" s="1"/>
  <c r="R131" i="146"/>
  <c r="U131" i="146" s="1"/>
  <c r="L133" i="146"/>
  <c r="R133" i="146"/>
  <c r="L136" i="146"/>
  <c r="O136" i="146" s="1"/>
  <c r="R136" i="146"/>
  <c r="U136" i="146" s="1"/>
  <c r="L138" i="146"/>
  <c r="O138" i="146" s="1"/>
  <c r="R138" i="146"/>
  <c r="U138" i="146" s="1"/>
  <c r="S141" i="146"/>
  <c r="V141" i="146" s="1"/>
  <c r="M141" i="146"/>
  <c r="P141" i="146" s="1"/>
  <c r="S143" i="146"/>
  <c r="V143" i="146" s="1"/>
  <c r="M143" i="146"/>
  <c r="P143" i="146" s="1"/>
  <c r="S145" i="146"/>
  <c r="M145" i="146"/>
  <c r="I73" i="145"/>
  <c r="S147" i="146"/>
  <c r="V147" i="146" s="1"/>
  <c r="M147" i="146"/>
  <c r="P147" i="146" s="1"/>
  <c r="S149" i="146"/>
  <c r="V149" i="146" s="1"/>
  <c r="M149" i="146"/>
  <c r="P149" i="146" s="1"/>
  <c r="S151" i="146"/>
  <c r="V151" i="146" s="1"/>
  <c r="M151" i="146"/>
  <c r="P151" i="146" s="1"/>
  <c r="S153" i="146"/>
  <c r="V153" i="146" s="1"/>
  <c r="M153" i="146"/>
  <c r="P153" i="146" s="1"/>
  <c r="M155" i="146"/>
  <c r="P155" i="146" s="1"/>
  <c r="S155" i="146"/>
  <c r="V155" i="146" s="1"/>
  <c r="M157" i="146"/>
  <c r="P157" i="146" s="1"/>
  <c r="S157" i="146"/>
  <c r="V157" i="146" s="1"/>
  <c r="M159" i="146"/>
  <c r="S159" i="146"/>
  <c r="I75" i="145"/>
  <c r="M161" i="146"/>
  <c r="S161" i="146"/>
  <c r="I76" i="145"/>
  <c r="S163" i="146"/>
  <c r="V163" i="146" s="1"/>
  <c r="M163" i="146"/>
  <c r="P163" i="146" s="1"/>
  <c r="S165" i="146"/>
  <c r="V165" i="146" s="1"/>
  <c r="M165" i="146"/>
  <c r="P165" i="146" s="1"/>
  <c r="S167" i="146"/>
  <c r="V167" i="146" s="1"/>
  <c r="M167" i="146"/>
  <c r="P167" i="146" s="1"/>
  <c r="S169" i="146"/>
  <c r="V169" i="146" s="1"/>
  <c r="M169" i="146"/>
  <c r="P169" i="146" s="1"/>
  <c r="M171" i="146"/>
  <c r="S171" i="146"/>
  <c r="I78" i="145"/>
  <c r="M173" i="146"/>
  <c r="P173" i="146" s="1"/>
  <c r="S173" i="146"/>
  <c r="V173" i="146" s="1"/>
  <c r="M175" i="146"/>
  <c r="P175" i="146" s="1"/>
  <c r="S175" i="146"/>
  <c r="V175" i="146" s="1"/>
  <c r="J91" i="145"/>
  <c r="J115" i="145"/>
  <c r="J117" i="145" s="1"/>
  <c r="J120" i="145"/>
  <c r="R110" i="146"/>
  <c r="U110" i="146" s="1"/>
  <c r="L110" i="146"/>
  <c r="O110" i="146" s="1"/>
  <c r="R112" i="146"/>
  <c r="U112" i="146" s="1"/>
  <c r="L112" i="146"/>
  <c r="O112" i="146" s="1"/>
  <c r="R114" i="146"/>
  <c r="L114" i="146"/>
  <c r="M117" i="146"/>
  <c r="P117" i="146" s="1"/>
  <c r="S117" i="146"/>
  <c r="V117" i="146" s="1"/>
  <c r="M119" i="146"/>
  <c r="P119" i="146" s="1"/>
  <c r="S119" i="146"/>
  <c r="V119" i="146" s="1"/>
  <c r="M121" i="146"/>
  <c r="P121" i="146" s="1"/>
  <c r="S121" i="146"/>
  <c r="V121" i="146" s="1"/>
  <c r="M123" i="146"/>
  <c r="P123" i="146" s="1"/>
  <c r="S123" i="146"/>
  <c r="V123" i="146" s="1"/>
  <c r="S125" i="146"/>
  <c r="V125" i="146" s="1"/>
  <c r="M125" i="146"/>
  <c r="P125" i="146" s="1"/>
  <c r="S127" i="146"/>
  <c r="M127" i="146"/>
  <c r="I69" i="145"/>
  <c r="I155" i="145" s="1"/>
  <c r="S129" i="146"/>
  <c r="V129" i="146" s="1"/>
  <c r="M129" i="146"/>
  <c r="P129" i="146" s="1"/>
  <c r="S131" i="146"/>
  <c r="V131" i="146" s="1"/>
  <c r="M131" i="146"/>
  <c r="P131" i="146" s="1"/>
  <c r="M133" i="146"/>
  <c r="S133" i="146"/>
  <c r="M136" i="146"/>
  <c r="P136" i="146" s="1"/>
  <c r="S136" i="146"/>
  <c r="V136" i="146" s="1"/>
  <c r="M138" i="146"/>
  <c r="P138" i="146" s="1"/>
  <c r="S138" i="146"/>
  <c r="V138" i="146" s="1"/>
  <c r="N141" i="146"/>
  <c r="Q141" i="146" s="1"/>
  <c r="T141" i="146"/>
  <c r="W141" i="146" s="1"/>
  <c r="T143" i="146"/>
  <c r="W143" i="146" s="1"/>
  <c r="N143" i="146"/>
  <c r="Q143" i="146" s="1"/>
  <c r="T145" i="146"/>
  <c r="N145" i="146"/>
  <c r="J73" i="145"/>
  <c r="T147" i="146"/>
  <c r="W147" i="146" s="1"/>
  <c r="N147" i="146"/>
  <c r="Q147" i="146" s="1"/>
  <c r="T149" i="146"/>
  <c r="W149" i="146" s="1"/>
  <c r="N149" i="146"/>
  <c r="Q149" i="146" s="1"/>
  <c r="T151" i="146"/>
  <c r="W151" i="146" s="1"/>
  <c r="N151" i="146"/>
  <c r="Q151" i="146" s="1"/>
  <c r="T153" i="146"/>
  <c r="W153" i="146" s="1"/>
  <c r="N153" i="146"/>
  <c r="Q153" i="146" s="1"/>
  <c r="T155" i="146"/>
  <c r="W155" i="146" s="1"/>
  <c r="N155" i="146"/>
  <c r="Q155" i="146" s="1"/>
  <c r="N157" i="146"/>
  <c r="Q157" i="146" s="1"/>
  <c r="T157" i="146"/>
  <c r="W157" i="146" s="1"/>
  <c r="N159" i="146"/>
  <c r="T159" i="146"/>
  <c r="J75" i="145"/>
  <c r="N161" i="146"/>
  <c r="T161" i="146"/>
  <c r="J76" i="145"/>
  <c r="N163" i="146"/>
  <c r="Q163" i="146" s="1"/>
  <c r="T163" i="146"/>
  <c r="W163" i="146" s="1"/>
  <c r="T165" i="146"/>
  <c r="W165" i="146" s="1"/>
  <c r="N165" i="146"/>
  <c r="Q165" i="146" s="1"/>
  <c r="T167" i="146"/>
  <c r="W167" i="146" s="1"/>
  <c r="N167" i="146"/>
  <c r="Q167" i="146" s="1"/>
  <c r="T169" i="146"/>
  <c r="W169" i="146" s="1"/>
  <c r="N169" i="146"/>
  <c r="Q169" i="146" s="1"/>
  <c r="T171" i="146"/>
  <c r="N171" i="146"/>
  <c r="J78" i="145"/>
  <c r="T173" i="146"/>
  <c r="W173" i="146" s="1"/>
  <c r="N173" i="146"/>
  <c r="Q173" i="146" s="1"/>
  <c r="T175" i="146"/>
  <c r="W175" i="146" s="1"/>
  <c r="N175" i="146"/>
  <c r="Q175" i="146" s="1"/>
  <c r="H99" i="145"/>
  <c r="H100" i="145"/>
  <c r="H107" i="145"/>
  <c r="I96" i="127"/>
  <c r="I101" i="127"/>
  <c r="I102" i="127"/>
  <c r="I104" i="127"/>
  <c r="I105" i="127"/>
  <c r="I106" i="127"/>
  <c r="H115" i="127"/>
  <c r="H117" i="127" s="1"/>
  <c r="H120" i="127"/>
  <c r="R87" i="146"/>
  <c r="L87" i="146"/>
  <c r="H63" i="145"/>
  <c r="H149" i="145" s="1"/>
  <c r="R89" i="146"/>
  <c r="U89" i="146" s="1"/>
  <c r="L89" i="146"/>
  <c r="O89" i="146" s="1"/>
  <c r="R91" i="146"/>
  <c r="U91" i="146" s="1"/>
  <c r="L91" i="146"/>
  <c r="O91" i="146" s="1"/>
  <c r="R93" i="146"/>
  <c r="U93" i="146" s="1"/>
  <c r="L93" i="146"/>
  <c r="O93" i="146" s="1"/>
  <c r="R95" i="146"/>
  <c r="U95" i="146" s="1"/>
  <c r="L95" i="146"/>
  <c r="O95" i="146" s="1"/>
  <c r="R97" i="146"/>
  <c r="U97" i="146" s="1"/>
  <c r="L97" i="146"/>
  <c r="O97" i="146" s="1"/>
  <c r="L99" i="146"/>
  <c r="O99" i="146" s="1"/>
  <c r="R99" i="146"/>
  <c r="U99" i="146" s="1"/>
  <c r="L102" i="146"/>
  <c r="O102" i="146" s="1"/>
  <c r="R102" i="146"/>
  <c r="U102" i="146" s="1"/>
  <c r="L105" i="146"/>
  <c r="O105" i="146" s="1"/>
  <c r="R105" i="146"/>
  <c r="U105" i="146" s="1"/>
  <c r="R107" i="146"/>
  <c r="L107" i="146"/>
  <c r="S110" i="146"/>
  <c r="V110" i="146" s="1"/>
  <c r="M110" i="146"/>
  <c r="P110" i="146" s="1"/>
  <c r="S112" i="146"/>
  <c r="V112" i="146" s="1"/>
  <c r="M112" i="146"/>
  <c r="P112" i="146" s="1"/>
  <c r="S114" i="146"/>
  <c r="M114" i="146"/>
  <c r="T117" i="146"/>
  <c r="W117" i="146" s="1"/>
  <c r="N117" i="146"/>
  <c r="Q117" i="146" s="1"/>
  <c r="N119" i="146"/>
  <c r="Q119" i="146" s="1"/>
  <c r="T119" i="146"/>
  <c r="W119" i="146" s="1"/>
  <c r="N121" i="146"/>
  <c r="Q121" i="146" s="1"/>
  <c r="T121" i="146"/>
  <c r="W121" i="146" s="1"/>
  <c r="N123" i="146"/>
  <c r="Q123" i="146" s="1"/>
  <c r="T123" i="146"/>
  <c r="W123" i="146" s="1"/>
  <c r="N125" i="146"/>
  <c r="Q125" i="146" s="1"/>
  <c r="T125" i="146"/>
  <c r="W125" i="146" s="1"/>
  <c r="T127" i="146"/>
  <c r="N127" i="146"/>
  <c r="J69" i="145"/>
  <c r="T129" i="146"/>
  <c r="W129" i="146" s="1"/>
  <c r="N129" i="146"/>
  <c r="Q129" i="146" s="1"/>
  <c r="T131" i="146"/>
  <c r="W131" i="146" s="1"/>
  <c r="N131" i="146"/>
  <c r="Q131" i="146" s="1"/>
  <c r="T133" i="146"/>
  <c r="N133" i="146"/>
  <c r="N136" i="146"/>
  <c r="Q136" i="146" s="1"/>
  <c r="T136" i="146"/>
  <c r="W136" i="146" s="1"/>
  <c r="N138" i="146"/>
  <c r="Q138" i="146" s="1"/>
  <c r="T138" i="146"/>
  <c r="W138" i="146" s="1"/>
  <c r="H94" i="145"/>
  <c r="I99" i="145"/>
  <c r="I100" i="145"/>
  <c r="I107" i="145"/>
  <c r="H116" i="145"/>
  <c r="H117" i="145" s="1"/>
  <c r="H118" i="145"/>
  <c r="H119" i="145"/>
  <c r="H162" i="145" s="1"/>
  <c r="H121" i="145"/>
  <c r="H164" i="145" s="1"/>
  <c r="S97" i="146"/>
  <c r="V97" i="146" s="1"/>
  <c r="M97" i="146"/>
  <c r="P97" i="146" s="1"/>
  <c r="S99" i="146"/>
  <c r="V99" i="146" s="1"/>
  <c r="M99" i="146"/>
  <c r="P99" i="146" s="1"/>
  <c r="M102" i="146"/>
  <c r="P102" i="146" s="1"/>
  <c r="S102" i="146"/>
  <c r="V102" i="146" s="1"/>
  <c r="M105" i="146"/>
  <c r="P105" i="146" s="1"/>
  <c r="S105" i="146"/>
  <c r="V105" i="146" s="1"/>
  <c r="M107" i="146"/>
  <c r="S107" i="146"/>
  <c r="N110" i="146"/>
  <c r="Q110" i="146" s="1"/>
  <c r="T110" i="146"/>
  <c r="W110" i="146" s="1"/>
  <c r="T112" i="146"/>
  <c r="W112" i="146" s="1"/>
  <c r="N112" i="146"/>
  <c r="Q112" i="146" s="1"/>
  <c r="T114" i="146"/>
  <c r="N114" i="146"/>
  <c r="R140" i="146"/>
  <c r="L140" i="146"/>
  <c r="H72" i="145"/>
  <c r="R142" i="146"/>
  <c r="U142" i="146" s="1"/>
  <c r="L142" i="146"/>
  <c r="O142" i="146" s="1"/>
  <c r="R144" i="146"/>
  <c r="U144" i="146" s="1"/>
  <c r="L144" i="146"/>
  <c r="O144" i="146" s="1"/>
  <c r="R146" i="146"/>
  <c r="U146" i="146" s="1"/>
  <c r="L146" i="146"/>
  <c r="O146" i="146" s="1"/>
  <c r="L148" i="146"/>
  <c r="O148" i="146" s="1"/>
  <c r="R148" i="146"/>
  <c r="U148" i="146" s="1"/>
  <c r="L150" i="146"/>
  <c r="O150" i="146" s="1"/>
  <c r="R150" i="146"/>
  <c r="U150" i="146" s="1"/>
  <c r="L152" i="146"/>
  <c r="O152" i="146" s="1"/>
  <c r="R152" i="146"/>
  <c r="U152" i="146" s="1"/>
  <c r="L154" i="146"/>
  <c r="O154" i="146" s="1"/>
  <c r="R154" i="146"/>
  <c r="U154" i="146" s="1"/>
  <c r="L156" i="146"/>
  <c r="O156" i="146" s="1"/>
  <c r="R156" i="146"/>
  <c r="U156" i="146" s="1"/>
  <c r="L158" i="146"/>
  <c r="O158" i="146" s="1"/>
  <c r="R158" i="146"/>
  <c r="U158" i="146" s="1"/>
  <c r="L160" i="146"/>
  <c r="O160" i="146" s="1"/>
  <c r="R160" i="146"/>
  <c r="U160" i="146" s="1"/>
  <c r="R162" i="146"/>
  <c r="U162" i="146" s="1"/>
  <c r="L162" i="146"/>
  <c r="O162" i="146" s="1"/>
  <c r="R164" i="146"/>
  <c r="L164" i="146"/>
  <c r="H77" i="145"/>
  <c r="R166" i="146"/>
  <c r="U166" i="146" s="1"/>
  <c r="L166" i="146"/>
  <c r="O166" i="146" s="1"/>
  <c r="R168" i="146"/>
  <c r="U168" i="146" s="1"/>
  <c r="L168" i="146"/>
  <c r="O168" i="146" s="1"/>
  <c r="L170" i="146"/>
  <c r="O170" i="146" s="1"/>
  <c r="R170" i="146"/>
  <c r="U170" i="146" s="1"/>
  <c r="L172" i="146"/>
  <c r="O172" i="146" s="1"/>
  <c r="R172" i="146"/>
  <c r="U172" i="146" s="1"/>
  <c r="L174" i="146"/>
  <c r="O174" i="146" s="1"/>
  <c r="R174" i="146"/>
  <c r="U174" i="146" s="1"/>
  <c r="I94" i="145"/>
  <c r="J99" i="145"/>
  <c r="J100" i="145"/>
  <c r="J107" i="145"/>
  <c r="H112" i="145"/>
  <c r="I116" i="145"/>
  <c r="I117" i="145" s="1"/>
  <c r="I118" i="145"/>
  <c r="I119" i="145"/>
  <c r="I121" i="145"/>
  <c r="L132" i="146"/>
  <c r="O132" i="146" s="1"/>
  <c r="R132" i="146"/>
  <c r="U132" i="146" s="1"/>
  <c r="L134" i="146"/>
  <c r="O134" i="146" s="1"/>
  <c r="R134" i="146"/>
  <c r="U134" i="146" s="1"/>
  <c r="L137" i="146"/>
  <c r="O137" i="146" s="1"/>
  <c r="R137" i="146"/>
  <c r="U137" i="146" s="1"/>
  <c r="M140" i="146"/>
  <c r="S140" i="146"/>
  <c r="I72" i="145"/>
  <c r="S142" i="146"/>
  <c r="V142" i="146" s="1"/>
  <c r="M142" i="146"/>
  <c r="P142" i="146" s="1"/>
  <c r="S144" i="146"/>
  <c r="V144" i="146" s="1"/>
  <c r="M144" i="146"/>
  <c r="P144" i="146" s="1"/>
  <c r="S146" i="146"/>
  <c r="V146" i="146" s="1"/>
  <c r="M146" i="146"/>
  <c r="P146" i="146" s="1"/>
  <c r="S148" i="146"/>
  <c r="V148" i="146" s="1"/>
  <c r="M148" i="146"/>
  <c r="P148" i="146" s="1"/>
  <c r="S150" i="146"/>
  <c r="V150" i="146" s="1"/>
  <c r="M150" i="146"/>
  <c r="P150" i="146" s="1"/>
  <c r="S152" i="146"/>
  <c r="V152" i="146" s="1"/>
  <c r="M152" i="146"/>
  <c r="P152" i="146" s="1"/>
  <c r="S154" i="146"/>
  <c r="V154" i="146" s="1"/>
  <c r="M154" i="146"/>
  <c r="P154" i="146" s="1"/>
  <c r="M156" i="146"/>
  <c r="P156" i="146" s="1"/>
  <c r="S156" i="146"/>
  <c r="V156" i="146" s="1"/>
  <c r="M158" i="146"/>
  <c r="P158" i="146" s="1"/>
  <c r="S158" i="146"/>
  <c r="V158" i="146" s="1"/>
  <c r="M160" i="146"/>
  <c r="P160" i="146" s="1"/>
  <c r="S160" i="146"/>
  <c r="V160" i="146" s="1"/>
  <c r="M162" i="146"/>
  <c r="P162" i="146" s="1"/>
  <c r="S162" i="146"/>
  <c r="V162" i="146" s="1"/>
  <c r="S164" i="146"/>
  <c r="M164" i="146"/>
  <c r="I77" i="145"/>
  <c r="S166" i="146"/>
  <c r="V166" i="146" s="1"/>
  <c r="M166" i="146"/>
  <c r="P166" i="146" s="1"/>
  <c r="S168" i="146"/>
  <c r="V168" i="146" s="1"/>
  <c r="M168" i="146"/>
  <c r="P168" i="146" s="1"/>
  <c r="S170" i="146"/>
  <c r="V170" i="146" s="1"/>
  <c r="M170" i="146"/>
  <c r="P170" i="146" s="1"/>
  <c r="M172" i="146"/>
  <c r="P172" i="146" s="1"/>
  <c r="S172" i="146"/>
  <c r="V172" i="146" s="1"/>
  <c r="M174" i="146"/>
  <c r="P174" i="146" s="1"/>
  <c r="S174" i="146"/>
  <c r="V174" i="146" s="1"/>
  <c r="J94" i="145"/>
  <c r="T156" i="146"/>
  <c r="W156" i="146" s="1"/>
  <c r="N156" i="146"/>
  <c r="Q156" i="146" s="1"/>
  <c r="N158" i="146"/>
  <c r="Q158" i="146" s="1"/>
  <c r="T158" i="146"/>
  <c r="W158" i="146" s="1"/>
  <c r="N160" i="146"/>
  <c r="Q160" i="146" s="1"/>
  <c r="T160" i="146"/>
  <c r="W160" i="146" s="1"/>
  <c r="N162" i="146"/>
  <c r="Q162" i="146" s="1"/>
  <c r="T162" i="146"/>
  <c r="W162" i="146" s="1"/>
  <c r="N164" i="146"/>
  <c r="T164" i="146"/>
  <c r="J77" i="145"/>
  <c r="T166" i="146"/>
  <c r="W166" i="146" s="1"/>
  <c r="N166" i="146"/>
  <c r="Q166" i="146" s="1"/>
  <c r="T168" i="146"/>
  <c r="W168" i="146" s="1"/>
  <c r="N168" i="146"/>
  <c r="Q168" i="146" s="1"/>
  <c r="T170" i="146"/>
  <c r="W170" i="146" s="1"/>
  <c r="N170" i="146"/>
  <c r="Q170" i="146" s="1"/>
  <c r="T172" i="146"/>
  <c r="W172" i="146" s="1"/>
  <c r="N172" i="146"/>
  <c r="Q172" i="146" s="1"/>
  <c r="T174" i="146"/>
  <c r="W174" i="146" s="1"/>
  <c r="N174" i="146"/>
  <c r="Q174" i="146" s="1"/>
  <c r="H144" i="145"/>
  <c r="H147" i="145"/>
  <c r="H96" i="127"/>
  <c r="H101" i="127"/>
  <c r="H102" i="127"/>
  <c r="H104" i="127"/>
  <c r="H105" i="127"/>
  <c r="H106" i="127"/>
  <c r="H91" i="127"/>
  <c r="I91" i="127"/>
  <c r="J96" i="127"/>
  <c r="J101" i="127"/>
  <c r="J102" i="127"/>
  <c r="J104" i="127"/>
  <c r="J105" i="127"/>
  <c r="J106" i="127"/>
  <c r="J91" i="127"/>
  <c r="H94" i="127"/>
  <c r="J112" i="127"/>
  <c r="I115" i="127"/>
  <c r="I117" i="127" s="1"/>
  <c r="I120" i="127"/>
  <c r="J115" i="127"/>
  <c r="J117" i="127" s="1"/>
  <c r="J120" i="127"/>
  <c r="N4" i="128"/>
  <c r="T4" i="128"/>
  <c r="J51" i="127"/>
  <c r="J137" i="127" s="1"/>
  <c r="N9" i="128"/>
  <c r="Q9" i="128" s="1"/>
  <c r="T9" i="128"/>
  <c r="W9" i="128" s="1"/>
  <c r="M10" i="128"/>
  <c r="P10" i="128" s="1"/>
  <c r="S10" i="128"/>
  <c r="V10" i="128" s="1"/>
  <c r="R11" i="128"/>
  <c r="U11" i="128" s="1"/>
  <c r="L11" i="128"/>
  <c r="O11" i="128" s="1"/>
  <c r="T14" i="128"/>
  <c r="W14" i="128" s="1"/>
  <c r="N14" i="128"/>
  <c r="Q14" i="128" s="1"/>
  <c r="T16" i="128"/>
  <c r="W16" i="128" s="1"/>
  <c r="N16" i="128"/>
  <c r="Q16" i="128" s="1"/>
  <c r="T18" i="128"/>
  <c r="W18" i="128" s="1"/>
  <c r="N18" i="128"/>
  <c r="Q18" i="128" s="1"/>
  <c r="T24" i="128"/>
  <c r="W24" i="128" s="1"/>
  <c r="N24" i="128"/>
  <c r="Q24" i="128" s="1"/>
  <c r="T26" i="128"/>
  <c r="W26" i="128" s="1"/>
  <c r="N26" i="128"/>
  <c r="Q26" i="128" s="1"/>
  <c r="M27" i="128"/>
  <c r="P27" i="128" s="1"/>
  <c r="S27" i="128"/>
  <c r="V27" i="128" s="1"/>
  <c r="S29" i="128"/>
  <c r="V29" i="128" s="1"/>
  <c r="M29" i="128"/>
  <c r="P29" i="128" s="1"/>
  <c r="R32" i="128"/>
  <c r="U32" i="128" s="1"/>
  <c r="L32" i="128"/>
  <c r="O32" i="128" s="1"/>
  <c r="N35" i="128"/>
  <c r="Q35" i="128" s="1"/>
  <c r="T35" i="128"/>
  <c r="W35" i="128" s="1"/>
  <c r="M36" i="128"/>
  <c r="P36" i="128" s="1"/>
  <c r="S36" i="128"/>
  <c r="V36" i="128" s="1"/>
  <c r="R37" i="128"/>
  <c r="U37" i="128" s="1"/>
  <c r="L37" i="128"/>
  <c r="O37" i="128" s="1"/>
  <c r="N44" i="128"/>
  <c r="Q44" i="128" s="1"/>
  <c r="T44" i="128"/>
  <c r="W44" i="128" s="1"/>
  <c r="S45" i="128"/>
  <c r="V45" i="128" s="1"/>
  <c r="M45" i="128"/>
  <c r="P45" i="128" s="1"/>
  <c r="L46" i="128"/>
  <c r="O46" i="128" s="1"/>
  <c r="R46" i="128"/>
  <c r="U46" i="128" s="1"/>
  <c r="L51" i="128"/>
  <c r="O51" i="128" s="1"/>
  <c r="R51" i="128"/>
  <c r="U51" i="128" s="1"/>
  <c r="T54" i="128"/>
  <c r="W54" i="128" s="1"/>
  <c r="N54" i="128"/>
  <c r="Q54" i="128" s="1"/>
  <c r="M55" i="128"/>
  <c r="P55" i="128" s="1"/>
  <c r="S55" i="128"/>
  <c r="V55" i="128" s="1"/>
  <c r="L56" i="128"/>
  <c r="O56" i="128" s="1"/>
  <c r="R56" i="128"/>
  <c r="U56" i="128" s="1"/>
  <c r="N65" i="128"/>
  <c r="Q65" i="128" s="1"/>
  <c r="T65" i="128"/>
  <c r="W65" i="128" s="1"/>
  <c r="M66" i="128"/>
  <c r="P66" i="128" s="1"/>
  <c r="S66" i="128"/>
  <c r="V66" i="128" s="1"/>
  <c r="L67" i="128"/>
  <c r="O67" i="128" s="1"/>
  <c r="R67" i="128"/>
  <c r="U67" i="128" s="1"/>
  <c r="R77" i="128"/>
  <c r="L77" i="128"/>
  <c r="H59" i="127"/>
  <c r="N80" i="128"/>
  <c r="Q80" i="128" s="1"/>
  <c r="T80" i="128"/>
  <c r="W80" i="128" s="1"/>
  <c r="T82" i="128"/>
  <c r="W82" i="128" s="1"/>
  <c r="N82" i="128"/>
  <c r="Q82" i="128" s="1"/>
  <c r="S85" i="128"/>
  <c r="V85" i="128" s="1"/>
  <c r="M85" i="128"/>
  <c r="P85" i="128" s="1"/>
  <c r="N91" i="128"/>
  <c r="Q91" i="128" s="1"/>
  <c r="T91" i="128"/>
  <c r="W91" i="128" s="1"/>
  <c r="M92" i="128"/>
  <c r="P92" i="128" s="1"/>
  <c r="S92" i="128"/>
  <c r="V92" i="128" s="1"/>
  <c r="L93" i="128"/>
  <c r="O93" i="128" s="1"/>
  <c r="R93" i="128"/>
  <c r="U93" i="128" s="1"/>
  <c r="M97" i="128"/>
  <c r="P97" i="128" s="1"/>
  <c r="S97" i="128"/>
  <c r="V97" i="128" s="1"/>
  <c r="S99" i="128"/>
  <c r="V99" i="128" s="1"/>
  <c r="M99" i="128"/>
  <c r="P99" i="128" s="1"/>
  <c r="N105" i="128"/>
  <c r="Q105" i="128" s="1"/>
  <c r="T105" i="128"/>
  <c r="W105" i="128" s="1"/>
  <c r="N107" i="128"/>
  <c r="T107" i="128"/>
  <c r="L117" i="128"/>
  <c r="O117" i="128" s="1"/>
  <c r="R117" i="128"/>
  <c r="U117" i="128" s="1"/>
  <c r="R119" i="128"/>
  <c r="U119" i="128" s="1"/>
  <c r="L119" i="128"/>
  <c r="O119" i="128" s="1"/>
  <c r="L121" i="128"/>
  <c r="O121" i="128" s="1"/>
  <c r="R121" i="128"/>
  <c r="U121" i="128" s="1"/>
  <c r="R123" i="128"/>
  <c r="U123" i="128" s="1"/>
  <c r="L123" i="128"/>
  <c r="O123" i="128" s="1"/>
  <c r="L125" i="128"/>
  <c r="O125" i="128" s="1"/>
  <c r="R125" i="128"/>
  <c r="U125" i="128" s="1"/>
  <c r="R127" i="128"/>
  <c r="L127" i="128"/>
  <c r="H69" i="127"/>
  <c r="H155" i="127" s="1"/>
  <c r="S131" i="128"/>
  <c r="V131" i="128" s="1"/>
  <c r="M131" i="128"/>
  <c r="P131" i="128" s="1"/>
  <c r="M133" i="128"/>
  <c r="S133" i="128"/>
  <c r="M136" i="128"/>
  <c r="P136" i="128" s="1"/>
  <c r="S136" i="128"/>
  <c r="V136" i="128" s="1"/>
  <c r="S138" i="128"/>
  <c r="V138" i="128" s="1"/>
  <c r="M138" i="128"/>
  <c r="P138" i="128" s="1"/>
  <c r="N144" i="128"/>
  <c r="Q144" i="128" s="1"/>
  <c r="T144" i="128"/>
  <c r="W144" i="128" s="1"/>
  <c r="R148" i="128"/>
  <c r="U148" i="128" s="1"/>
  <c r="L148" i="128"/>
  <c r="O148" i="128" s="1"/>
  <c r="N160" i="128"/>
  <c r="Q160" i="128" s="1"/>
  <c r="T160" i="128"/>
  <c r="W160" i="128" s="1"/>
  <c r="T162" i="128"/>
  <c r="W162" i="128" s="1"/>
  <c r="N162" i="128"/>
  <c r="Q162" i="128" s="1"/>
  <c r="N164" i="128"/>
  <c r="T164" i="128"/>
  <c r="J77" i="127"/>
  <c r="T166" i="128"/>
  <c r="W166" i="128" s="1"/>
  <c r="N166" i="128"/>
  <c r="Q166" i="128" s="1"/>
  <c r="N168" i="128"/>
  <c r="Q168" i="128" s="1"/>
  <c r="T168" i="128"/>
  <c r="W168" i="128" s="1"/>
  <c r="T170" i="128"/>
  <c r="W170" i="128" s="1"/>
  <c r="N170" i="128"/>
  <c r="Q170" i="128" s="1"/>
  <c r="N172" i="128"/>
  <c r="Q172" i="128" s="1"/>
  <c r="T172" i="128"/>
  <c r="W172" i="128" s="1"/>
  <c r="T174" i="128"/>
  <c r="W174" i="128" s="1"/>
  <c r="N174" i="128"/>
  <c r="Q174" i="128" s="1"/>
  <c r="N10" i="128"/>
  <c r="Q10" i="128" s="1"/>
  <c r="T10" i="128"/>
  <c r="W10" i="128" s="1"/>
  <c r="M11" i="128"/>
  <c r="P11" i="128" s="1"/>
  <c r="S11" i="128"/>
  <c r="V11" i="128" s="1"/>
  <c r="R22" i="128"/>
  <c r="L22" i="128"/>
  <c r="H53" i="127"/>
  <c r="H139" i="127" s="1"/>
  <c r="T27" i="128"/>
  <c r="W27" i="128" s="1"/>
  <c r="N27" i="128"/>
  <c r="Q27" i="128" s="1"/>
  <c r="T29" i="128"/>
  <c r="W29" i="128" s="1"/>
  <c r="N29" i="128"/>
  <c r="Q29" i="128" s="1"/>
  <c r="S32" i="128"/>
  <c r="V32" i="128" s="1"/>
  <c r="M32" i="128"/>
  <c r="P32" i="128" s="1"/>
  <c r="R33" i="128"/>
  <c r="U33" i="128" s="1"/>
  <c r="L33" i="128"/>
  <c r="O33" i="128" s="1"/>
  <c r="N36" i="128"/>
  <c r="Q36" i="128" s="1"/>
  <c r="T36" i="128"/>
  <c r="W36" i="128" s="1"/>
  <c r="S37" i="128"/>
  <c r="V37" i="128" s="1"/>
  <c r="M37" i="128"/>
  <c r="P37" i="128" s="1"/>
  <c r="R38" i="128"/>
  <c r="U38" i="128" s="1"/>
  <c r="L38" i="128"/>
  <c r="O38" i="128" s="1"/>
  <c r="R40" i="128"/>
  <c r="U40" i="128" s="1"/>
  <c r="L40" i="128"/>
  <c r="O40" i="128" s="1"/>
  <c r="R42" i="128"/>
  <c r="U42" i="128" s="1"/>
  <c r="L42" i="128"/>
  <c r="O42" i="128" s="1"/>
  <c r="T45" i="128"/>
  <c r="W45" i="128" s="1"/>
  <c r="N45" i="128"/>
  <c r="Q45" i="128" s="1"/>
  <c r="S46" i="128"/>
  <c r="V46" i="128" s="1"/>
  <c r="M46" i="128"/>
  <c r="P46" i="128" s="1"/>
  <c r="R47" i="128"/>
  <c r="U47" i="128" s="1"/>
  <c r="L47" i="128"/>
  <c r="O47" i="128" s="1"/>
  <c r="S51" i="128"/>
  <c r="V51" i="128" s="1"/>
  <c r="M51" i="128"/>
  <c r="P51" i="128" s="1"/>
  <c r="T55" i="128"/>
  <c r="W55" i="128" s="1"/>
  <c r="N55" i="128"/>
  <c r="Q55" i="128" s="1"/>
  <c r="S56" i="128"/>
  <c r="V56" i="128" s="1"/>
  <c r="M56" i="128"/>
  <c r="P56" i="128" s="1"/>
  <c r="L58" i="128"/>
  <c r="O58" i="128" s="1"/>
  <c r="R58" i="128"/>
  <c r="U58" i="128" s="1"/>
  <c r="L60" i="128"/>
  <c r="R60" i="128"/>
  <c r="H56" i="127"/>
  <c r="H142" i="127" s="1"/>
  <c r="N66" i="128"/>
  <c r="Q66" i="128" s="1"/>
  <c r="T66" i="128"/>
  <c r="W66" i="128" s="1"/>
  <c r="M67" i="128"/>
  <c r="P67" i="128" s="1"/>
  <c r="S67" i="128"/>
  <c r="V67" i="128" s="1"/>
  <c r="R68" i="128"/>
  <c r="L68" i="128"/>
  <c r="H57" i="127"/>
  <c r="H143" i="127" s="1"/>
  <c r="R73" i="128"/>
  <c r="L73" i="128"/>
  <c r="H58" i="127"/>
  <c r="H144" i="127" s="1"/>
  <c r="S77" i="128"/>
  <c r="M77" i="128"/>
  <c r="I59" i="127"/>
  <c r="I145" i="127" s="1"/>
  <c r="L78" i="128"/>
  <c r="O78" i="128" s="1"/>
  <c r="R78" i="128"/>
  <c r="U78" i="128" s="1"/>
  <c r="T85" i="128"/>
  <c r="W85" i="128" s="1"/>
  <c r="N85" i="128"/>
  <c r="Q85" i="128" s="1"/>
  <c r="R89" i="128"/>
  <c r="U89" i="128" s="1"/>
  <c r="L89" i="128"/>
  <c r="O89" i="128" s="1"/>
  <c r="N92" i="128"/>
  <c r="Q92" i="128" s="1"/>
  <c r="T92" i="128"/>
  <c r="W92" i="128" s="1"/>
  <c r="M93" i="128"/>
  <c r="P93" i="128" s="1"/>
  <c r="S93" i="128"/>
  <c r="V93" i="128" s="1"/>
  <c r="L94" i="128"/>
  <c r="O94" i="128" s="1"/>
  <c r="R94" i="128"/>
  <c r="U94" i="128" s="1"/>
  <c r="N97" i="128"/>
  <c r="Q97" i="128" s="1"/>
  <c r="T97" i="128"/>
  <c r="W97" i="128" s="1"/>
  <c r="T99" i="128"/>
  <c r="W99" i="128" s="1"/>
  <c r="N99" i="128"/>
  <c r="Q99" i="128" s="1"/>
  <c r="L109" i="128"/>
  <c r="O109" i="128" s="1"/>
  <c r="R109" i="128"/>
  <c r="U109" i="128" s="1"/>
  <c r="R114" i="128"/>
  <c r="L114" i="128"/>
  <c r="M117" i="128"/>
  <c r="P117" i="128" s="1"/>
  <c r="S117" i="128"/>
  <c r="V117" i="128" s="1"/>
  <c r="M119" i="128"/>
  <c r="P119" i="128" s="1"/>
  <c r="S119" i="128"/>
  <c r="V119" i="128" s="1"/>
  <c r="M121" i="128"/>
  <c r="P121" i="128" s="1"/>
  <c r="S121" i="128"/>
  <c r="V121" i="128" s="1"/>
  <c r="S123" i="128"/>
  <c r="V123" i="128" s="1"/>
  <c r="M123" i="128"/>
  <c r="P123" i="128" s="1"/>
  <c r="S125" i="128"/>
  <c r="V125" i="128" s="1"/>
  <c r="M125" i="128"/>
  <c r="P125" i="128" s="1"/>
  <c r="M127" i="128"/>
  <c r="S127" i="128"/>
  <c r="I69" i="127"/>
  <c r="I155" i="127" s="1"/>
  <c r="L128" i="128"/>
  <c r="O128" i="128" s="1"/>
  <c r="R128" i="128"/>
  <c r="U128" i="128" s="1"/>
  <c r="N131" i="128"/>
  <c r="Q131" i="128" s="1"/>
  <c r="T131" i="128"/>
  <c r="W131" i="128" s="1"/>
  <c r="T133" i="128"/>
  <c r="N133" i="128"/>
  <c r="T136" i="128"/>
  <c r="W136" i="128" s="1"/>
  <c r="N136" i="128"/>
  <c r="Q136" i="128" s="1"/>
  <c r="T138" i="128"/>
  <c r="W138" i="128" s="1"/>
  <c r="N138" i="128"/>
  <c r="Q138" i="128" s="1"/>
  <c r="S148" i="128"/>
  <c r="V148" i="128" s="1"/>
  <c r="M148" i="128"/>
  <c r="P148" i="128" s="1"/>
  <c r="L149" i="128"/>
  <c r="O149" i="128" s="1"/>
  <c r="R149" i="128"/>
  <c r="U149" i="128" s="1"/>
  <c r="L154" i="128"/>
  <c r="O154" i="128" s="1"/>
  <c r="R154" i="128"/>
  <c r="U154" i="128" s="1"/>
  <c r="R156" i="128"/>
  <c r="U156" i="128" s="1"/>
  <c r="L156" i="128"/>
  <c r="O156" i="128" s="1"/>
  <c r="L158" i="128"/>
  <c r="O158" i="128" s="1"/>
  <c r="R158" i="128"/>
  <c r="U158" i="128" s="1"/>
  <c r="T32" i="128"/>
  <c r="W32" i="128" s="1"/>
  <c r="N32" i="128"/>
  <c r="Q32" i="128" s="1"/>
  <c r="S33" i="128"/>
  <c r="V33" i="128" s="1"/>
  <c r="M33" i="128"/>
  <c r="P33" i="128" s="1"/>
  <c r="N37" i="128"/>
  <c r="Q37" i="128" s="1"/>
  <c r="T37" i="128"/>
  <c r="W37" i="128" s="1"/>
  <c r="M38" i="128"/>
  <c r="P38" i="128" s="1"/>
  <c r="S38" i="128"/>
  <c r="V38" i="128" s="1"/>
  <c r="M40" i="128"/>
  <c r="P40" i="128" s="1"/>
  <c r="S40" i="128"/>
  <c r="V40" i="128" s="1"/>
  <c r="M42" i="128"/>
  <c r="P42" i="128" s="1"/>
  <c r="S42" i="128"/>
  <c r="V42" i="128" s="1"/>
  <c r="T46" i="128"/>
  <c r="W46" i="128" s="1"/>
  <c r="N46" i="128"/>
  <c r="Q46" i="128" s="1"/>
  <c r="S47" i="128"/>
  <c r="V47" i="128" s="1"/>
  <c r="M47" i="128"/>
  <c r="P47" i="128" s="1"/>
  <c r="R48" i="128"/>
  <c r="U48" i="128" s="1"/>
  <c r="L48" i="128"/>
  <c r="O48" i="128" s="1"/>
  <c r="N51" i="128"/>
  <c r="Q51" i="128" s="1"/>
  <c r="T51" i="128"/>
  <c r="W51" i="128" s="1"/>
  <c r="T56" i="128"/>
  <c r="W56" i="128" s="1"/>
  <c r="N56" i="128"/>
  <c r="Q56" i="128" s="1"/>
  <c r="M58" i="128"/>
  <c r="P58" i="128" s="1"/>
  <c r="S58" i="128"/>
  <c r="V58" i="128" s="1"/>
  <c r="S60" i="128"/>
  <c r="M60" i="128"/>
  <c r="I56" i="127"/>
  <c r="I142" i="127" s="1"/>
  <c r="L61" i="128"/>
  <c r="O61" i="128" s="1"/>
  <c r="R61" i="128"/>
  <c r="U61" i="128" s="1"/>
  <c r="T67" i="128"/>
  <c r="W67" i="128" s="1"/>
  <c r="N67" i="128"/>
  <c r="Q67" i="128" s="1"/>
  <c r="S68" i="128"/>
  <c r="M68" i="128"/>
  <c r="I57" i="127"/>
  <c r="I143" i="127" s="1"/>
  <c r="L69" i="128"/>
  <c r="O69" i="128" s="1"/>
  <c r="R69" i="128"/>
  <c r="U69" i="128" s="1"/>
  <c r="S73" i="128"/>
  <c r="M73" i="128"/>
  <c r="I58" i="127"/>
  <c r="R74" i="128"/>
  <c r="U74" i="128" s="1"/>
  <c r="L74" i="128"/>
  <c r="O74" i="128" s="1"/>
  <c r="N77" i="128"/>
  <c r="T77" i="128"/>
  <c r="J59" i="127"/>
  <c r="M78" i="128"/>
  <c r="P78" i="128" s="1"/>
  <c r="S78" i="128"/>
  <c r="V78" i="128" s="1"/>
  <c r="L81" i="128"/>
  <c r="R81" i="128"/>
  <c r="H61" i="127"/>
  <c r="L83" i="128"/>
  <c r="R83" i="128"/>
  <c r="H62" i="127"/>
  <c r="S89" i="128"/>
  <c r="V89" i="128" s="1"/>
  <c r="M89" i="128"/>
  <c r="P89" i="128" s="1"/>
  <c r="N93" i="128"/>
  <c r="Q93" i="128" s="1"/>
  <c r="T93" i="128"/>
  <c r="W93" i="128" s="1"/>
  <c r="M94" i="128"/>
  <c r="P94" i="128" s="1"/>
  <c r="S94" i="128"/>
  <c r="V94" i="128" s="1"/>
  <c r="L95" i="128"/>
  <c r="O95" i="128" s="1"/>
  <c r="R95" i="128"/>
  <c r="U95" i="128" s="1"/>
  <c r="L106" i="128"/>
  <c r="O106" i="128" s="1"/>
  <c r="R106" i="128"/>
  <c r="U106" i="128" s="1"/>
  <c r="M109" i="128"/>
  <c r="P109" i="128" s="1"/>
  <c r="S109" i="128"/>
  <c r="V109" i="128" s="1"/>
  <c r="R110" i="128"/>
  <c r="U110" i="128" s="1"/>
  <c r="L110" i="128"/>
  <c r="O110" i="128" s="1"/>
  <c r="S114" i="128"/>
  <c r="M114" i="128"/>
  <c r="T117" i="128"/>
  <c r="W117" i="128" s="1"/>
  <c r="N117" i="128"/>
  <c r="Q117" i="128" s="1"/>
  <c r="N119" i="128"/>
  <c r="Q119" i="128" s="1"/>
  <c r="T119" i="128"/>
  <c r="W119" i="128" s="1"/>
  <c r="T121" i="128"/>
  <c r="W121" i="128" s="1"/>
  <c r="N121" i="128"/>
  <c r="Q121" i="128" s="1"/>
  <c r="N123" i="128"/>
  <c r="Q123" i="128" s="1"/>
  <c r="T123" i="128"/>
  <c r="W123" i="128" s="1"/>
  <c r="T125" i="128"/>
  <c r="W125" i="128" s="1"/>
  <c r="N125" i="128"/>
  <c r="Q125" i="128" s="1"/>
  <c r="N127" i="128"/>
  <c r="T127" i="128"/>
  <c r="J69" i="127"/>
  <c r="J155" i="127" s="1"/>
  <c r="M128" i="128"/>
  <c r="P128" i="128" s="1"/>
  <c r="S128" i="128"/>
  <c r="V128" i="128" s="1"/>
  <c r="L129" i="128"/>
  <c r="O129" i="128" s="1"/>
  <c r="R129" i="128"/>
  <c r="U129" i="128" s="1"/>
  <c r="R140" i="128"/>
  <c r="L140" i="128"/>
  <c r="H72" i="127"/>
  <c r="R145" i="128"/>
  <c r="L145" i="128"/>
  <c r="H73" i="127"/>
  <c r="H159" i="127" s="1"/>
  <c r="N148" i="128"/>
  <c r="Q148" i="128" s="1"/>
  <c r="T148" i="128"/>
  <c r="W148" i="128" s="1"/>
  <c r="M149" i="128"/>
  <c r="P149" i="128" s="1"/>
  <c r="S149" i="128"/>
  <c r="V149" i="128" s="1"/>
  <c r="L150" i="128"/>
  <c r="O150" i="128" s="1"/>
  <c r="R150" i="128"/>
  <c r="U150" i="128" s="1"/>
  <c r="S154" i="128"/>
  <c r="V154" i="128" s="1"/>
  <c r="M154" i="128"/>
  <c r="P154" i="128" s="1"/>
  <c r="S156" i="128"/>
  <c r="V156" i="128" s="1"/>
  <c r="M156" i="128"/>
  <c r="P156" i="128" s="1"/>
  <c r="S158" i="128"/>
  <c r="V158" i="128" s="1"/>
  <c r="M158" i="128"/>
  <c r="P158" i="128" s="1"/>
  <c r="L161" i="128"/>
  <c r="R161" i="128"/>
  <c r="H76" i="127"/>
  <c r="H162" i="127" s="1"/>
  <c r="R163" i="128"/>
  <c r="U163" i="128" s="1"/>
  <c r="L163" i="128"/>
  <c r="O163" i="128" s="1"/>
  <c r="L165" i="128"/>
  <c r="O165" i="128" s="1"/>
  <c r="R165" i="128"/>
  <c r="U165" i="128" s="1"/>
  <c r="R167" i="128"/>
  <c r="U167" i="128" s="1"/>
  <c r="L167" i="128"/>
  <c r="O167" i="128" s="1"/>
  <c r="L169" i="128"/>
  <c r="O169" i="128" s="1"/>
  <c r="R169" i="128"/>
  <c r="U169" i="128" s="1"/>
  <c r="R171" i="128"/>
  <c r="L171" i="128"/>
  <c r="H78" i="127"/>
  <c r="H164" i="127" s="1"/>
  <c r="L173" i="128"/>
  <c r="O173" i="128" s="1"/>
  <c r="R173" i="128"/>
  <c r="U173" i="128" s="1"/>
  <c r="R175" i="128"/>
  <c r="U175" i="128" s="1"/>
  <c r="L175" i="128"/>
  <c r="O175" i="128" s="1"/>
  <c r="R20" i="128"/>
  <c r="U20" i="128" s="1"/>
  <c r="L20" i="128"/>
  <c r="O20" i="128" s="1"/>
  <c r="M5" i="128"/>
  <c r="S5" i="128"/>
  <c r="I48" i="127"/>
  <c r="R6" i="128"/>
  <c r="U6" i="128" s="1"/>
  <c r="L6" i="128"/>
  <c r="O6" i="128" s="1"/>
  <c r="S15" i="128"/>
  <c r="V15" i="128" s="1"/>
  <c r="M15" i="128"/>
  <c r="P15" i="128" s="1"/>
  <c r="M17" i="128"/>
  <c r="P17" i="128" s="1"/>
  <c r="S17" i="128"/>
  <c r="V17" i="128" s="1"/>
  <c r="S20" i="128"/>
  <c r="V20" i="128" s="1"/>
  <c r="M20" i="128"/>
  <c r="P20" i="128" s="1"/>
  <c r="T22" i="128"/>
  <c r="N22" i="128"/>
  <c r="J53" i="127"/>
  <c r="J139" i="127" s="1"/>
  <c r="S25" i="128"/>
  <c r="V25" i="128" s="1"/>
  <c r="M25" i="128"/>
  <c r="P25" i="128" s="1"/>
  <c r="R28" i="128"/>
  <c r="U28" i="128" s="1"/>
  <c r="L28" i="128"/>
  <c r="O28" i="128" s="1"/>
  <c r="R30" i="128"/>
  <c r="U30" i="128" s="1"/>
  <c r="L30" i="128"/>
  <c r="O30" i="128" s="1"/>
  <c r="N33" i="128"/>
  <c r="Q33" i="128" s="1"/>
  <c r="T33" i="128"/>
  <c r="W33" i="128" s="1"/>
  <c r="T38" i="128"/>
  <c r="W38" i="128" s="1"/>
  <c r="N38" i="128"/>
  <c r="Q38" i="128" s="1"/>
  <c r="T40" i="128"/>
  <c r="W40" i="128" s="1"/>
  <c r="N40" i="128"/>
  <c r="Q40" i="128" s="1"/>
  <c r="T42" i="128"/>
  <c r="W42" i="128" s="1"/>
  <c r="N42" i="128"/>
  <c r="Q42" i="128" s="1"/>
  <c r="T47" i="128"/>
  <c r="W47" i="128" s="1"/>
  <c r="N47" i="128"/>
  <c r="Q47" i="128" s="1"/>
  <c r="M48" i="128"/>
  <c r="P48" i="128" s="1"/>
  <c r="S48" i="128"/>
  <c r="V48" i="128" s="1"/>
  <c r="L49" i="128"/>
  <c r="R49" i="128"/>
  <c r="T58" i="128"/>
  <c r="W58" i="128" s="1"/>
  <c r="N58" i="128"/>
  <c r="Q58" i="128" s="1"/>
  <c r="T60" i="128"/>
  <c r="N60" i="128"/>
  <c r="J56" i="127"/>
  <c r="J142" i="127" s="1"/>
  <c r="M61" i="128"/>
  <c r="P61" i="128" s="1"/>
  <c r="S61" i="128"/>
  <c r="V61" i="128" s="1"/>
  <c r="R62" i="128"/>
  <c r="U62" i="128" s="1"/>
  <c r="L62" i="128"/>
  <c r="O62" i="128" s="1"/>
  <c r="T68" i="128"/>
  <c r="N68" i="128"/>
  <c r="J57" i="127"/>
  <c r="J143" i="127" s="1"/>
  <c r="M69" i="128"/>
  <c r="P69" i="128" s="1"/>
  <c r="S69" i="128"/>
  <c r="V69" i="128" s="1"/>
  <c r="R70" i="128"/>
  <c r="U70" i="128" s="1"/>
  <c r="L70" i="128"/>
  <c r="O70" i="128" s="1"/>
  <c r="T73" i="128"/>
  <c r="N73" i="128"/>
  <c r="J58" i="127"/>
  <c r="J144" i="127" s="1"/>
  <c r="M74" i="128"/>
  <c r="P74" i="128" s="1"/>
  <c r="S74" i="128"/>
  <c r="V74" i="128" s="1"/>
  <c r="R75" i="128"/>
  <c r="U75" i="128" s="1"/>
  <c r="L75" i="128"/>
  <c r="O75" i="128" s="1"/>
  <c r="N78" i="128"/>
  <c r="Q78" i="128" s="1"/>
  <c r="T78" i="128"/>
  <c r="W78" i="128" s="1"/>
  <c r="M81" i="128"/>
  <c r="S81" i="128"/>
  <c r="I61" i="127"/>
  <c r="M83" i="128"/>
  <c r="S83" i="128"/>
  <c r="I62" i="127"/>
  <c r="L84" i="128"/>
  <c r="O84" i="128" s="1"/>
  <c r="R84" i="128"/>
  <c r="U84" i="128" s="1"/>
  <c r="R86" i="128"/>
  <c r="U86" i="128" s="1"/>
  <c r="L86" i="128"/>
  <c r="O86" i="128" s="1"/>
  <c r="T89" i="128"/>
  <c r="W89" i="128" s="1"/>
  <c r="N89" i="128"/>
  <c r="Q89" i="128" s="1"/>
  <c r="N94" i="128"/>
  <c r="Q94" i="128" s="1"/>
  <c r="T94" i="128"/>
  <c r="W94" i="128" s="1"/>
  <c r="M95" i="128"/>
  <c r="P95" i="128" s="1"/>
  <c r="S95" i="128"/>
  <c r="V95" i="128" s="1"/>
  <c r="L96" i="128"/>
  <c r="O96" i="128" s="1"/>
  <c r="R96" i="128"/>
  <c r="U96" i="128" s="1"/>
  <c r="R98" i="128"/>
  <c r="U98" i="128" s="1"/>
  <c r="L98" i="128"/>
  <c r="O98" i="128" s="1"/>
  <c r="R100" i="128"/>
  <c r="L100" i="128"/>
  <c r="M106" i="128"/>
  <c r="P106" i="128" s="1"/>
  <c r="S106" i="128"/>
  <c r="V106" i="128" s="1"/>
  <c r="T109" i="128"/>
  <c r="W109" i="128" s="1"/>
  <c r="N109" i="128"/>
  <c r="Q109" i="128" s="1"/>
  <c r="S110" i="128"/>
  <c r="V110" i="128" s="1"/>
  <c r="M110" i="128"/>
  <c r="P110" i="128" s="1"/>
  <c r="R111" i="128"/>
  <c r="U111" i="128" s="1"/>
  <c r="L111" i="128"/>
  <c r="O111" i="128" s="1"/>
  <c r="N114" i="128"/>
  <c r="T114" i="128"/>
  <c r="T128" i="128"/>
  <c r="W128" i="128" s="1"/>
  <c r="N128" i="128"/>
  <c r="Q128" i="128" s="1"/>
  <c r="M129" i="128"/>
  <c r="P129" i="128" s="1"/>
  <c r="S129" i="128"/>
  <c r="V129" i="128" s="1"/>
  <c r="R130" i="128"/>
  <c r="U130" i="128" s="1"/>
  <c r="L130" i="128"/>
  <c r="O130" i="128" s="1"/>
  <c r="L132" i="128"/>
  <c r="O132" i="128" s="1"/>
  <c r="R132" i="128"/>
  <c r="U132" i="128" s="1"/>
  <c r="R134" i="128"/>
  <c r="U134" i="128" s="1"/>
  <c r="L134" i="128"/>
  <c r="O134" i="128" s="1"/>
  <c r="L137" i="128"/>
  <c r="O137" i="128" s="1"/>
  <c r="R137" i="128"/>
  <c r="U137" i="128" s="1"/>
  <c r="S140" i="128"/>
  <c r="M140" i="128"/>
  <c r="I72" i="127"/>
  <c r="L141" i="128"/>
  <c r="O141" i="128" s="1"/>
  <c r="R141" i="128"/>
  <c r="U141" i="128" s="1"/>
  <c r="S145" i="128"/>
  <c r="M145" i="128"/>
  <c r="I73" i="127"/>
  <c r="I159" i="127" s="1"/>
  <c r="L146" i="128"/>
  <c r="O146" i="128" s="1"/>
  <c r="R146" i="128"/>
  <c r="U146" i="128" s="1"/>
  <c r="N149" i="128"/>
  <c r="Q149" i="128" s="1"/>
  <c r="T149" i="128"/>
  <c r="W149" i="128" s="1"/>
  <c r="S150" i="128"/>
  <c r="V150" i="128" s="1"/>
  <c r="M150" i="128"/>
  <c r="P150" i="128" s="1"/>
  <c r="R151" i="128"/>
  <c r="U151" i="128" s="1"/>
  <c r="L151" i="128"/>
  <c r="O151" i="128" s="1"/>
  <c r="T154" i="128"/>
  <c r="W154" i="128" s="1"/>
  <c r="N154" i="128"/>
  <c r="Q154" i="128" s="1"/>
  <c r="N156" i="128"/>
  <c r="Q156" i="128" s="1"/>
  <c r="T156" i="128"/>
  <c r="W156" i="128" s="1"/>
  <c r="T158" i="128"/>
  <c r="W158" i="128" s="1"/>
  <c r="N158" i="128"/>
  <c r="Q158" i="128" s="1"/>
  <c r="S161" i="128"/>
  <c r="M161" i="128"/>
  <c r="I76" i="127"/>
  <c r="I162" i="127" s="1"/>
  <c r="M163" i="128"/>
  <c r="P163" i="128" s="1"/>
  <c r="S163" i="128"/>
  <c r="V163" i="128" s="1"/>
  <c r="M165" i="128"/>
  <c r="P165" i="128" s="1"/>
  <c r="S165" i="128"/>
  <c r="V165" i="128" s="1"/>
  <c r="M167" i="128"/>
  <c r="P167" i="128" s="1"/>
  <c r="S167" i="128"/>
  <c r="V167" i="128" s="1"/>
  <c r="S169" i="128"/>
  <c r="V169" i="128" s="1"/>
  <c r="M169" i="128"/>
  <c r="P169" i="128" s="1"/>
  <c r="M171" i="128"/>
  <c r="S171" i="128"/>
  <c r="I78" i="127"/>
  <c r="I164" i="127" s="1"/>
  <c r="S173" i="128"/>
  <c r="V173" i="128" s="1"/>
  <c r="M173" i="128"/>
  <c r="P173" i="128" s="1"/>
  <c r="M175" i="128"/>
  <c r="P175" i="128" s="1"/>
  <c r="S175" i="128"/>
  <c r="V175" i="128" s="1"/>
  <c r="L5" i="128"/>
  <c r="R5" i="128"/>
  <c r="H48" i="127"/>
  <c r="N11" i="128"/>
  <c r="Q11" i="128" s="1"/>
  <c r="T11" i="128"/>
  <c r="W11" i="128" s="1"/>
  <c r="L15" i="128"/>
  <c r="O15" i="128" s="1"/>
  <c r="R15" i="128"/>
  <c r="U15" i="128" s="1"/>
  <c r="L17" i="128"/>
  <c r="O17" i="128" s="1"/>
  <c r="R17" i="128"/>
  <c r="U17" i="128" s="1"/>
  <c r="S22" i="128"/>
  <c r="M22" i="128"/>
  <c r="I53" i="127"/>
  <c r="L25" i="128"/>
  <c r="O25" i="128" s="1"/>
  <c r="R25" i="128"/>
  <c r="U25" i="128" s="1"/>
  <c r="N5" i="128"/>
  <c r="T5" i="128"/>
  <c r="J48" i="127"/>
  <c r="S6" i="128"/>
  <c r="V6" i="128" s="1"/>
  <c r="M6" i="128"/>
  <c r="P6" i="128" s="1"/>
  <c r="R7" i="128"/>
  <c r="U7" i="128" s="1"/>
  <c r="L7" i="128"/>
  <c r="O7" i="128" s="1"/>
  <c r="L12" i="128"/>
  <c r="R12" i="128"/>
  <c r="T15" i="128"/>
  <c r="W15" i="128" s="1"/>
  <c r="N15" i="128"/>
  <c r="Q15" i="128" s="1"/>
  <c r="T17" i="128"/>
  <c r="W17" i="128" s="1"/>
  <c r="N17" i="128"/>
  <c r="Q17" i="128" s="1"/>
  <c r="T20" i="128"/>
  <c r="W20" i="128" s="1"/>
  <c r="N20" i="128"/>
  <c r="Q20" i="128" s="1"/>
  <c r="N25" i="128"/>
  <c r="Q25" i="128" s="1"/>
  <c r="T25" i="128"/>
  <c r="W25" i="128" s="1"/>
  <c r="S28" i="128"/>
  <c r="V28" i="128" s="1"/>
  <c r="M28" i="128"/>
  <c r="P28" i="128" s="1"/>
  <c r="S30" i="128"/>
  <c r="V30" i="128" s="1"/>
  <c r="M30" i="128"/>
  <c r="P30" i="128" s="1"/>
  <c r="R31" i="128"/>
  <c r="U31" i="128" s="1"/>
  <c r="L31" i="128"/>
  <c r="O31" i="128" s="1"/>
  <c r="T48" i="128"/>
  <c r="W48" i="128" s="1"/>
  <c r="N48" i="128"/>
  <c r="Q48" i="128" s="1"/>
  <c r="S49" i="128"/>
  <c r="M49" i="128"/>
  <c r="R50" i="128"/>
  <c r="U50" i="128" s="1"/>
  <c r="L50" i="128"/>
  <c r="O50" i="128" s="1"/>
  <c r="R52" i="128"/>
  <c r="L52" i="128"/>
  <c r="T61" i="128"/>
  <c r="W61" i="128" s="1"/>
  <c r="N61" i="128"/>
  <c r="Q61" i="128" s="1"/>
  <c r="S62" i="128"/>
  <c r="V62" i="128" s="1"/>
  <c r="M62" i="128"/>
  <c r="P62" i="128" s="1"/>
  <c r="R63" i="128"/>
  <c r="U63" i="128" s="1"/>
  <c r="L63" i="128"/>
  <c r="O63" i="128" s="1"/>
  <c r="N69" i="128"/>
  <c r="Q69" i="128" s="1"/>
  <c r="T69" i="128"/>
  <c r="W69" i="128" s="1"/>
  <c r="S70" i="128"/>
  <c r="V70" i="128" s="1"/>
  <c r="M70" i="128"/>
  <c r="P70" i="128" s="1"/>
  <c r="L71" i="128"/>
  <c r="O71" i="128" s="1"/>
  <c r="R71" i="128"/>
  <c r="U71" i="128" s="1"/>
  <c r="N74" i="128"/>
  <c r="Q74" i="128" s="1"/>
  <c r="T74" i="128"/>
  <c r="W74" i="128" s="1"/>
  <c r="S75" i="128"/>
  <c r="V75" i="128" s="1"/>
  <c r="M75" i="128"/>
  <c r="P75" i="128" s="1"/>
  <c r="L76" i="128"/>
  <c r="O76" i="128" s="1"/>
  <c r="R76" i="128"/>
  <c r="U76" i="128" s="1"/>
  <c r="N81" i="128"/>
  <c r="T81" i="128"/>
  <c r="J61" i="127"/>
  <c r="T83" i="128"/>
  <c r="N83" i="128"/>
  <c r="J62" i="127"/>
  <c r="S84" i="128"/>
  <c r="V84" i="128" s="1"/>
  <c r="M84" i="128"/>
  <c r="P84" i="128" s="1"/>
  <c r="S86" i="128"/>
  <c r="V86" i="128" s="1"/>
  <c r="M86" i="128"/>
  <c r="P86" i="128" s="1"/>
  <c r="R87" i="128"/>
  <c r="L87" i="128"/>
  <c r="H63" i="127"/>
  <c r="H149" i="127" s="1"/>
  <c r="N95" i="128"/>
  <c r="Q95" i="128" s="1"/>
  <c r="T95" i="128"/>
  <c r="W95" i="128" s="1"/>
  <c r="M96" i="128"/>
  <c r="P96" i="128" s="1"/>
  <c r="S96" i="128"/>
  <c r="V96" i="128" s="1"/>
  <c r="S98" i="128"/>
  <c r="V98" i="128" s="1"/>
  <c r="M98" i="128"/>
  <c r="P98" i="128" s="1"/>
  <c r="S100" i="128"/>
  <c r="M100" i="128"/>
  <c r="L102" i="128"/>
  <c r="O102" i="128" s="1"/>
  <c r="R102" i="128"/>
  <c r="U102" i="128" s="1"/>
  <c r="N106" i="128"/>
  <c r="Q106" i="128" s="1"/>
  <c r="T106" i="128"/>
  <c r="W106" i="128" s="1"/>
  <c r="N110" i="128"/>
  <c r="Q110" i="128" s="1"/>
  <c r="T110" i="128"/>
  <c r="W110" i="128" s="1"/>
  <c r="S111" i="128"/>
  <c r="V111" i="128" s="1"/>
  <c r="M111" i="128"/>
  <c r="P111" i="128" s="1"/>
  <c r="L112" i="128"/>
  <c r="O112" i="128" s="1"/>
  <c r="R112" i="128"/>
  <c r="U112" i="128" s="1"/>
  <c r="L116" i="128"/>
  <c r="O116" i="128" s="1"/>
  <c r="R116" i="128"/>
  <c r="U116" i="128" s="1"/>
  <c r="R118" i="128"/>
  <c r="U118" i="128" s="1"/>
  <c r="L118" i="128"/>
  <c r="O118" i="128" s="1"/>
  <c r="L120" i="128"/>
  <c r="O120" i="128" s="1"/>
  <c r="R120" i="128"/>
  <c r="U120" i="128" s="1"/>
  <c r="R122" i="128"/>
  <c r="U122" i="128" s="1"/>
  <c r="L122" i="128"/>
  <c r="O122" i="128" s="1"/>
  <c r="L124" i="128"/>
  <c r="O124" i="128" s="1"/>
  <c r="R124" i="128"/>
  <c r="U124" i="128" s="1"/>
  <c r="R126" i="128"/>
  <c r="U126" i="128" s="1"/>
  <c r="L126" i="128"/>
  <c r="O126" i="128" s="1"/>
  <c r="T129" i="128"/>
  <c r="W129" i="128" s="1"/>
  <c r="N129" i="128"/>
  <c r="Q129" i="128" s="1"/>
  <c r="M130" i="128"/>
  <c r="P130" i="128" s="1"/>
  <c r="S130" i="128"/>
  <c r="V130" i="128" s="1"/>
  <c r="S132" i="128"/>
  <c r="V132" i="128" s="1"/>
  <c r="M132" i="128"/>
  <c r="P132" i="128" s="1"/>
  <c r="S134" i="128"/>
  <c r="V134" i="128" s="1"/>
  <c r="M134" i="128"/>
  <c r="P134" i="128" s="1"/>
  <c r="M137" i="128"/>
  <c r="P137" i="128" s="1"/>
  <c r="S137" i="128"/>
  <c r="V137" i="128" s="1"/>
  <c r="T140" i="128"/>
  <c r="N140" i="128"/>
  <c r="J72" i="127"/>
  <c r="S141" i="128"/>
  <c r="V141" i="128" s="1"/>
  <c r="M141" i="128"/>
  <c r="P141" i="128" s="1"/>
  <c r="R142" i="128"/>
  <c r="U142" i="128" s="1"/>
  <c r="L142" i="128"/>
  <c r="O142" i="128" s="1"/>
  <c r="T145" i="128"/>
  <c r="N145" i="128"/>
  <c r="J73" i="127"/>
  <c r="J159" i="127" s="1"/>
  <c r="M146" i="128"/>
  <c r="P146" i="128" s="1"/>
  <c r="S146" i="128"/>
  <c r="V146" i="128" s="1"/>
  <c r="R147" i="128"/>
  <c r="U147" i="128" s="1"/>
  <c r="L147" i="128"/>
  <c r="O147" i="128" s="1"/>
  <c r="T150" i="128"/>
  <c r="W150" i="128" s="1"/>
  <c r="N150" i="128"/>
  <c r="Q150" i="128" s="1"/>
  <c r="M151" i="128"/>
  <c r="P151" i="128" s="1"/>
  <c r="S151" i="128"/>
  <c r="V151" i="128" s="1"/>
  <c r="R152" i="128"/>
  <c r="U152" i="128" s="1"/>
  <c r="L152" i="128"/>
  <c r="O152" i="128" s="1"/>
  <c r="N161" i="128"/>
  <c r="T161" i="128"/>
  <c r="J76" i="127"/>
  <c r="J162" i="127" s="1"/>
  <c r="N163" i="128"/>
  <c r="Q163" i="128" s="1"/>
  <c r="T163" i="128"/>
  <c r="W163" i="128" s="1"/>
  <c r="N165" i="128"/>
  <c r="Q165" i="128" s="1"/>
  <c r="T165" i="128"/>
  <c r="W165" i="128" s="1"/>
  <c r="N167" i="128"/>
  <c r="Q167" i="128" s="1"/>
  <c r="T167" i="128"/>
  <c r="W167" i="128" s="1"/>
  <c r="N169" i="128"/>
  <c r="Q169" i="128" s="1"/>
  <c r="T169" i="128"/>
  <c r="W169" i="128" s="1"/>
  <c r="N171" i="128"/>
  <c r="T171" i="128"/>
  <c r="J78" i="127"/>
  <c r="J164" i="127" s="1"/>
  <c r="N173" i="128"/>
  <c r="Q173" i="128" s="1"/>
  <c r="T173" i="128"/>
  <c r="W173" i="128" s="1"/>
  <c r="N175" i="128"/>
  <c r="Q175" i="128" s="1"/>
  <c r="T175" i="128"/>
  <c r="W175" i="128" s="1"/>
  <c r="T6" i="128"/>
  <c r="W6" i="128" s="1"/>
  <c r="N6" i="128"/>
  <c r="Q6" i="128" s="1"/>
  <c r="L8" i="128"/>
  <c r="O8" i="128" s="1"/>
  <c r="R8" i="128"/>
  <c r="U8" i="128" s="1"/>
  <c r="S12" i="128"/>
  <c r="M12" i="128"/>
  <c r="L13" i="128"/>
  <c r="O13" i="128" s="1"/>
  <c r="R13" i="128"/>
  <c r="U13" i="128" s="1"/>
  <c r="L23" i="128"/>
  <c r="O23" i="128" s="1"/>
  <c r="R23" i="128"/>
  <c r="U23" i="128" s="1"/>
  <c r="T28" i="128"/>
  <c r="W28" i="128" s="1"/>
  <c r="N28" i="128"/>
  <c r="Q28" i="128" s="1"/>
  <c r="N30" i="128"/>
  <c r="Q30" i="128" s="1"/>
  <c r="T30" i="128"/>
  <c r="W30" i="128" s="1"/>
  <c r="S31" i="128"/>
  <c r="V31" i="128" s="1"/>
  <c r="M31" i="128"/>
  <c r="P31" i="128" s="1"/>
  <c r="R34" i="128"/>
  <c r="U34" i="128" s="1"/>
  <c r="L34" i="128"/>
  <c r="O34" i="128" s="1"/>
  <c r="R39" i="128"/>
  <c r="U39" i="128" s="1"/>
  <c r="L39" i="128"/>
  <c r="O39" i="128" s="1"/>
  <c r="R41" i="128"/>
  <c r="U41" i="128" s="1"/>
  <c r="L41" i="128"/>
  <c r="O41" i="128" s="1"/>
  <c r="R43" i="128"/>
  <c r="U43" i="128" s="1"/>
  <c r="L43" i="128"/>
  <c r="O43" i="128" s="1"/>
  <c r="N49" i="128"/>
  <c r="T49" i="128"/>
  <c r="S50" i="128"/>
  <c r="V50" i="128" s="1"/>
  <c r="M50" i="128"/>
  <c r="P50" i="128" s="1"/>
  <c r="S52" i="128"/>
  <c r="M52" i="128"/>
  <c r="L53" i="128"/>
  <c r="O53" i="128" s="1"/>
  <c r="R53" i="128"/>
  <c r="U53" i="128" s="1"/>
  <c r="L59" i="128"/>
  <c r="O59" i="128" s="1"/>
  <c r="R59" i="128"/>
  <c r="U59" i="128" s="1"/>
  <c r="N62" i="128"/>
  <c r="Q62" i="128" s="1"/>
  <c r="T62" i="128"/>
  <c r="W62" i="128" s="1"/>
  <c r="M63" i="128"/>
  <c r="P63" i="128" s="1"/>
  <c r="S63" i="128"/>
  <c r="V63" i="128" s="1"/>
  <c r="L64" i="128"/>
  <c r="O64" i="128" s="1"/>
  <c r="R64" i="128"/>
  <c r="U64" i="128" s="1"/>
  <c r="T70" i="128"/>
  <c r="W70" i="128" s="1"/>
  <c r="N70" i="128"/>
  <c r="Q70" i="128" s="1"/>
  <c r="S71" i="128"/>
  <c r="V71" i="128" s="1"/>
  <c r="M71" i="128"/>
  <c r="P71" i="128" s="1"/>
  <c r="R72" i="128"/>
  <c r="U72" i="128" s="1"/>
  <c r="L72" i="128"/>
  <c r="O72" i="128" s="1"/>
  <c r="T75" i="128"/>
  <c r="W75" i="128" s="1"/>
  <c r="N75" i="128"/>
  <c r="Q75" i="128" s="1"/>
  <c r="M76" i="128"/>
  <c r="P76" i="128" s="1"/>
  <c r="S76" i="128"/>
  <c r="V76" i="128" s="1"/>
  <c r="R79" i="128"/>
  <c r="U79" i="128" s="1"/>
  <c r="L79" i="128"/>
  <c r="O79" i="128" s="1"/>
  <c r="T84" i="128"/>
  <c r="W84" i="128" s="1"/>
  <c r="N84" i="128"/>
  <c r="Q84" i="128" s="1"/>
  <c r="T86" i="128"/>
  <c r="W86" i="128" s="1"/>
  <c r="N86" i="128"/>
  <c r="Q86" i="128" s="1"/>
  <c r="S87" i="128"/>
  <c r="M87" i="128"/>
  <c r="I63" i="127"/>
  <c r="I149" i="127" s="1"/>
  <c r="R88" i="128"/>
  <c r="U88" i="128" s="1"/>
  <c r="L88" i="128"/>
  <c r="O88" i="128" s="1"/>
  <c r="R90" i="128"/>
  <c r="L90" i="128"/>
  <c r="H64" i="127"/>
  <c r="H150" i="127" s="1"/>
  <c r="N96" i="128"/>
  <c r="Q96" i="128" s="1"/>
  <c r="T96" i="128"/>
  <c r="W96" i="128" s="1"/>
  <c r="T98" i="128"/>
  <c r="W98" i="128" s="1"/>
  <c r="N98" i="128"/>
  <c r="Q98" i="128" s="1"/>
  <c r="T100" i="128"/>
  <c r="N100" i="128"/>
  <c r="S102" i="128"/>
  <c r="V102" i="128" s="1"/>
  <c r="M102" i="128"/>
  <c r="P102" i="128" s="1"/>
  <c r="L103" i="128"/>
  <c r="O103" i="128" s="1"/>
  <c r="R103" i="128"/>
  <c r="U103" i="128" s="1"/>
  <c r="N111" i="128"/>
  <c r="Q111" i="128" s="1"/>
  <c r="T111" i="128"/>
  <c r="W111" i="128" s="1"/>
  <c r="M112" i="128"/>
  <c r="P112" i="128" s="1"/>
  <c r="S112" i="128"/>
  <c r="V112" i="128" s="1"/>
  <c r="L113" i="128"/>
  <c r="O113" i="128" s="1"/>
  <c r="R113" i="128"/>
  <c r="U113" i="128" s="1"/>
  <c r="S116" i="128"/>
  <c r="V116" i="128" s="1"/>
  <c r="M116" i="128"/>
  <c r="P116" i="128" s="1"/>
  <c r="S118" i="128"/>
  <c r="V118" i="128" s="1"/>
  <c r="M118" i="128"/>
  <c r="P118" i="128" s="1"/>
  <c r="M120" i="128"/>
  <c r="P120" i="128" s="1"/>
  <c r="S120" i="128"/>
  <c r="V120" i="128" s="1"/>
  <c r="M122" i="128"/>
  <c r="P122" i="128" s="1"/>
  <c r="S122" i="128"/>
  <c r="V122" i="128" s="1"/>
  <c r="S124" i="128"/>
  <c r="V124" i="128" s="1"/>
  <c r="M124" i="128"/>
  <c r="P124" i="128" s="1"/>
  <c r="S126" i="128"/>
  <c r="V126" i="128" s="1"/>
  <c r="M126" i="128"/>
  <c r="P126" i="128" s="1"/>
  <c r="N130" i="128"/>
  <c r="Q130" i="128" s="1"/>
  <c r="T130" i="128"/>
  <c r="W130" i="128" s="1"/>
  <c r="T132" i="128"/>
  <c r="W132" i="128" s="1"/>
  <c r="N132" i="128"/>
  <c r="Q132" i="128" s="1"/>
  <c r="N134" i="128"/>
  <c r="Q134" i="128" s="1"/>
  <c r="T134" i="128"/>
  <c r="W134" i="128" s="1"/>
  <c r="T137" i="128"/>
  <c r="W137" i="128" s="1"/>
  <c r="N137" i="128"/>
  <c r="Q137" i="128" s="1"/>
  <c r="T141" i="128"/>
  <c r="W141" i="128" s="1"/>
  <c r="N141" i="128"/>
  <c r="Q141" i="128" s="1"/>
  <c r="M142" i="128"/>
  <c r="P142" i="128" s="1"/>
  <c r="S142" i="128"/>
  <c r="V142" i="128" s="1"/>
  <c r="R143" i="128"/>
  <c r="U143" i="128" s="1"/>
  <c r="L143" i="128"/>
  <c r="O143" i="128" s="1"/>
  <c r="T146" i="128"/>
  <c r="W146" i="128" s="1"/>
  <c r="N146" i="128"/>
  <c r="Q146" i="128" s="1"/>
  <c r="M147" i="128"/>
  <c r="P147" i="128" s="1"/>
  <c r="S147" i="128"/>
  <c r="V147" i="128" s="1"/>
  <c r="N151" i="128"/>
  <c r="Q151" i="128" s="1"/>
  <c r="T151" i="128"/>
  <c r="W151" i="128" s="1"/>
  <c r="M152" i="128"/>
  <c r="P152" i="128" s="1"/>
  <c r="S152" i="128"/>
  <c r="V152" i="128" s="1"/>
  <c r="L153" i="128"/>
  <c r="O153" i="128" s="1"/>
  <c r="R153" i="128"/>
  <c r="U153" i="128" s="1"/>
  <c r="R155" i="128"/>
  <c r="U155" i="128" s="1"/>
  <c r="L155" i="128"/>
  <c r="O155" i="128" s="1"/>
  <c r="L157" i="128"/>
  <c r="O157" i="128" s="1"/>
  <c r="R157" i="128"/>
  <c r="U157" i="128" s="1"/>
  <c r="R159" i="128"/>
  <c r="L159" i="128"/>
  <c r="H75" i="127"/>
  <c r="S7" i="128"/>
  <c r="V7" i="128" s="1"/>
  <c r="M7" i="128"/>
  <c r="P7" i="128" s="1"/>
  <c r="L4" i="128"/>
  <c r="R4" i="128"/>
  <c r="H51" i="127"/>
  <c r="N7" i="128"/>
  <c r="Q7" i="128" s="1"/>
  <c r="T7" i="128"/>
  <c r="W7" i="128" s="1"/>
  <c r="M8" i="128"/>
  <c r="P8" i="128" s="1"/>
  <c r="S8" i="128"/>
  <c r="V8" i="128" s="1"/>
  <c r="R9" i="128"/>
  <c r="U9" i="128" s="1"/>
  <c r="L9" i="128"/>
  <c r="O9" i="128" s="1"/>
  <c r="T12" i="128"/>
  <c r="N12" i="128"/>
  <c r="M13" i="128"/>
  <c r="P13" i="128" s="1"/>
  <c r="S13" i="128"/>
  <c r="V13" i="128" s="1"/>
  <c r="R14" i="128"/>
  <c r="U14" i="128" s="1"/>
  <c r="L14" i="128"/>
  <c r="O14" i="128" s="1"/>
  <c r="R16" i="128"/>
  <c r="U16" i="128" s="1"/>
  <c r="L16" i="128"/>
  <c r="O16" i="128" s="1"/>
  <c r="R18" i="128"/>
  <c r="U18" i="128" s="1"/>
  <c r="L18" i="128"/>
  <c r="O18" i="128" s="1"/>
  <c r="S23" i="128"/>
  <c r="V23" i="128" s="1"/>
  <c r="M23" i="128"/>
  <c r="P23" i="128" s="1"/>
  <c r="R24" i="128"/>
  <c r="U24" i="128" s="1"/>
  <c r="L24" i="128"/>
  <c r="O24" i="128" s="1"/>
  <c r="R26" i="128"/>
  <c r="U26" i="128" s="1"/>
  <c r="L26" i="128"/>
  <c r="O26" i="128" s="1"/>
  <c r="T31" i="128"/>
  <c r="W31" i="128" s="1"/>
  <c r="N31" i="128"/>
  <c r="Q31" i="128" s="1"/>
  <c r="S34" i="128"/>
  <c r="V34" i="128" s="1"/>
  <c r="M34" i="128"/>
  <c r="P34" i="128" s="1"/>
  <c r="R35" i="128"/>
  <c r="U35" i="128" s="1"/>
  <c r="L35" i="128"/>
  <c r="O35" i="128" s="1"/>
  <c r="S39" i="128"/>
  <c r="V39" i="128" s="1"/>
  <c r="M39" i="128"/>
  <c r="P39" i="128" s="1"/>
  <c r="S41" i="128"/>
  <c r="V41" i="128" s="1"/>
  <c r="M41" i="128"/>
  <c r="P41" i="128" s="1"/>
  <c r="S43" i="128"/>
  <c r="V43" i="128" s="1"/>
  <c r="M43" i="128"/>
  <c r="P43" i="128" s="1"/>
  <c r="R44" i="128"/>
  <c r="U44" i="128" s="1"/>
  <c r="L44" i="128"/>
  <c r="O44" i="128" s="1"/>
  <c r="T50" i="128"/>
  <c r="W50" i="128" s="1"/>
  <c r="N50" i="128"/>
  <c r="Q50" i="128" s="1"/>
  <c r="T52" i="128"/>
  <c r="N52" i="128"/>
  <c r="S53" i="128"/>
  <c r="V53" i="128" s="1"/>
  <c r="M53" i="128"/>
  <c r="P53" i="128" s="1"/>
  <c r="R54" i="128"/>
  <c r="U54" i="128" s="1"/>
  <c r="L54" i="128"/>
  <c r="O54" i="128" s="1"/>
  <c r="M59" i="128"/>
  <c r="P59" i="128" s="1"/>
  <c r="S59" i="128"/>
  <c r="V59" i="128" s="1"/>
  <c r="N63" i="128"/>
  <c r="Q63" i="128" s="1"/>
  <c r="T63" i="128"/>
  <c r="W63" i="128" s="1"/>
  <c r="M64" i="128"/>
  <c r="P64" i="128" s="1"/>
  <c r="S64" i="128"/>
  <c r="V64" i="128" s="1"/>
  <c r="R65" i="128"/>
  <c r="U65" i="128" s="1"/>
  <c r="L65" i="128"/>
  <c r="O65" i="128" s="1"/>
  <c r="T71" i="128"/>
  <c r="W71" i="128" s="1"/>
  <c r="N71" i="128"/>
  <c r="Q71" i="128" s="1"/>
  <c r="S72" i="128"/>
  <c r="V72" i="128" s="1"/>
  <c r="M72" i="128"/>
  <c r="P72" i="128" s="1"/>
  <c r="N76" i="128"/>
  <c r="Q76" i="128" s="1"/>
  <c r="T76" i="128"/>
  <c r="W76" i="128" s="1"/>
  <c r="M79" i="128"/>
  <c r="P79" i="128" s="1"/>
  <c r="S79" i="128"/>
  <c r="V79" i="128" s="1"/>
  <c r="L80" i="128"/>
  <c r="O80" i="128" s="1"/>
  <c r="R80" i="128"/>
  <c r="U80" i="128" s="1"/>
  <c r="L82" i="128"/>
  <c r="O82" i="128" s="1"/>
  <c r="R82" i="128"/>
  <c r="U82" i="128" s="1"/>
  <c r="T87" i="128"/>
  <c r="N87" i="128"/>
  <c r="J63" i="127"/>
  <c r="J149" i="127" s="1"/>
  <c r="S88" i="128"/>
  <c r="V88" i="128" s="1"/>
  <c r="M88" i="128"/>
  <c r="P88" i="128" s="1"/>
  <c r="S90" i="128"/>
  <c r="M90" i="128"/>
  <c r="I64" i="127"/>
  <c r="I150" i="127" s="1"/>
  <c r="R91" i="128"/>
  <c r="U91" i="128" s="1"/>
  <c r="L91" i="128"/>
  <c r="O91" i="128" s="1"/>
  <c r="T102" i="128"/>
  <c r="W102" i="128" s="1"/>
  <c r="N102" i="128"/>
  <c r="Q102" i="128" s="1"/>
  <c r="M103" i="128"/>
  <c r="P103" i="128" s="1"/>
  <c r="S103" i="128"/>
  <c r="V103" i="128" s="1"/>
  <c r="R105" i="128"/>
  <c r="U105" i="128" s="1"/>
  <c r="L105" i="128"/>
  <c r="O105" i="128" s="1"/>
  <c r="R107" i="128"/>
  <c r="L107" i="128"/>
  <c r="N112" i="128"/>
  <c r="Q112" i="128" s="1"/>
  <c r="T112" i="128"/>
  <c r="W112" i="128" s="1"/>
  <c r="M113" i="128"/>
  <c r="P113" i="128" s="1"/>
  <c r="S113" i="128"/>
  <c r="V113" i="128" s="1"/>
  <c r="T116" i="128"/>
  <c r="W116" i="128" s="1"/>
  <c r="N116" i="128"/>
  <c r="Q116" i="128" s="1"/>
  <c r="N118" i="128"/>
  <c r="Q118" i="128" s="1"/>
  <c r="T118" i="128"/>
  <c r="W118" i="128" s="1"/>
  <c r="N120" i="128"/>
  <c r="Q120" i="128" s="1"/>
  <c r="T120" i="128"/>
  <c r="W120" i="128" s="1"/>
  <c r="N122" i="128"/>
  <c r="Q122" i="128" s="1"/>
  <c r="T122" i="128"/>
  <c r="W122" i="128" s="1"/>
  <c r="T124" i="128"/>
  <c r="W124" i="128" s="1"/>
  <c r="N124" i="128"/>
  <c r="Q124" i="128" s="1"/>
  <c r="N126" i="128"/>
  <c r="Q126" i="128" s="1"/>
  <c r="T126" i="128"/>
  <c r="W126" i="128" s="1"/>
  <c r="N142" i="128"/>
  <c r="Q142" i="128" s="1"/>
  <c r="T142" i="128"/>
  <c r="W142" i="128" s="1"/>
  <c r="M143" i="128"/>
  <c r="P143" i="128" s="1"/>
  <c r="S143" i="128"/>
  <c r="V143" i="128" s="1"/>
  <c r="L144" i="128"/>
  <c r="O144" i="128" s="1"/>
  <c r="R144" i="128"/>
  <c r="U144" i="128" s="1"/>
  <c r="N147" i="128"/>
  <c r="Q147" i="128" s="1"/>
  <c r="T147" i="128"/>
  <c r="W147" i="128" s="1"/>
  <c r="N152" i="128"/>
  <c r="Q152" i="128" s="1"/>
  <c r="T152" i="128"/>
  <c r="W152" i="128" s="1"/>
  <c r="S153" i="128"/>
  <c r="V153" i="128" s="1"/>
  <c r="M153" i="128"/>
  <c r="P153" i="128" s="1"/>
  <c r="M155" i="128"/>
  <c r="P155" i="128" s="1"/>
  <c r="S155" i="128"/>
  <c r="V155" i="128" s="1"/>
  <c r="S157" i="128"/>
  <c r="V157" i="128" s="1"/>
  <c r="M157" i="128"/>
  <c r="P157" i="128" s="1"/>
  <c r="M159" i="128"/>
  <c r="S159" i="128"/>
  <c r="I75" i="127"/>
  <c r="R160" i="128"/>
  <c r="U160" i="128" s="1"/>
  <c r="L160" i="128"/>
  <c r="O160" i="128" s="1"/>
  <c r="L162" i="128"/>
  <c r="O162" i="128" s="1"/>
  <c r="R162" i="128"/>
  <c r="U162" i="128" s="1"/>
  <c r="R164" i="128"/>
  <c r="L164" i="128"/>
  <c r="H77" i="127"/>
  <c r="L166" i="128"/>
  <c r="O166" i="128" s="1"/>
  <c r="R166" i="128"/>
  <c r="U166" i="128" s="1"/>
  <c r="R168" i="128"/>
  <c r="U168" i="128" s="1"/>
  <c r="L168" i="128"/>
  <c r="O168" i="128" s="1"/>
  <c r="L170" i="128"/>
  <c r="O170" i="128" s="1"/>
  <c r="R170" i="128"/>
  <c r="U170" i="128" s="1"/>
  <c r="R172" i="128"/>
  <c r="U172" i="128" s="1"/>
  <c r="L172" i="128"/>
  <c r="O172" i="128" s="1"/>
  <c r="L174" i="128"/>
  <c r="O174" i="128" s="1"/>
  <c r="R174" i="128"/>
  <c r="U174" i="128" s="1"/>
  <c r="S4" i="128"/>
  <c r="M4" i="128"/>
  <c r="I51" i="127"/>
  <c r="I137" i="127" s="1"/>
  <c r="N8" i="128"/>
  <c r="Q8" i="128" s="1"/>
  <c r="T8" i="128"/>
  <c r="W8" i="128" s="1"/>
  <c r="M9" i="128"/>
  <c r="P9" i="128" s="1"/>
  <c r="S9" i="128"/>
  <c r="V9" i="128" s="1"/>
  <c r="L10" i="128"/>
  <c r="O10" i="128" s="1"/>
  <c r="R10" i="128"/>
  <c r="U10" i="128" s="1"/>
  <c r="T13" i="128"/>
  <c r="W13" i="128" s="1"/>
  <c r="N13" i="128"/>
  <c r="Q13" i="128" s="1"/>
  <c r="S14" i="128"/>
  <c r="V14" i="128" s="1"/>
  <c r="M14" i="128"/>
  <c r="P14" i="128" s="1"/>
  <c r="S16" i="128"/>
  <c r="V16" i="128" s="1"/>
  <c r="M16" i="128"/>
  <c r="P16" i="128" s="1"/>
  <c r="S18" i="128"/>
  <c r="V18" i="128" s="1"/>
  <c r="M18" i="128"/>
  <c r="P18" i="128" s="1"/>
  <c r="T23" i="128"/>
  <c r="W23" i="128" s="1"/>
  <c r="N23" i="128"/>
  <c r="Q23" i="128" s="1"/>
  <c r="S24" i="128"/>
  <c r="V24" i="128" s="1"/>
  <c r="M24" i="128"/>
  <c r="P24" i="128" s="1"/>
  <c r="S26" i="128"/>
  <c r="V26" i="128" s="1"/>
  <c r="M26" i="128"/>
  <c r="P26" i="128" s="1"/>
  <c r="L27" i="128"/>
  <c r="O27" i="128" s="1"/>
  <c r="R27" i="128"/>
  <c r="U27" i="128" s="1"/>
  <c r="R29" i="128"/>
  <c r="U29" i="128" s="1"/>
  <c r="L29" i="128"/>
  <c r="O29" i="128" s="1"/>
  <c r="T34" i="128"/>
  <c r="W34" i="128" s="1"/>
  <c r="N34" i="128"/>
  <c r="Q34" i="128" s="1"/>
  <c r="S35" i="128"/>
  <c r="V35" i="128" s="1"/>
  <c r="M35" i="128"/>
  <c r="P35" i="128" s="1"/>
  <c r="R36" i="128"/>
  <c r="U36" i="128" s="1"/>
  <c r="L36" i="128"/>
  <c r="O36" i="128" s="1"/>
  <c r="N39" i="128"/>
  <c r="Q39" i="128" s="1"/>
  <c r="T39" i="128"/>
  <c r="W39" i="128" s="1"/>
  <c r="N41" i="128"/>
  <c r="Q41" i="128" s="1"/>
  <c r="T41" i="128"/>
  <c r="W41" i="128" s="1"/>
  <c r="N43" i="128"/>
  <c r="Q43" i="128" s="1"/>
  <c r="T43" i="128"/>
  <c r="W43" i="128" s="1"/>
  <c r="S44" i="128"/>
  <c r="V44" i="128" s="1"/>
  <c r="M44" i="128"/>
  <c r="P44" i="128" s="1"/>
  <c r="L45" i="128"/>
  <c r="O45" i="128" s="1"/>
  <c r="R45" i="128"/>
  <c r="U45" i="128" s="1"/>
  <c r="T53" i="128"/>
  <c r="W53" i="128" s="1"/>
  <c r="N53" i="128"/>
  <c r="Q53" i="128" s="1"/>
  <c r="S54" i="128"/>
  <c r="V54" i="128" s="1"/>
  <c r="M54" i="128"/>
  <c r="P54" i="128" s="1"/>
  <c r="L55" i="128"/>
  <c r="O55" i="128" s="1"/>
  <c r="R55" i="128"/>
  <c r="U55" i="128" s="1"/>
  <c r="N59" i="128"/>
  <c r="Q59" i="128" s="1"/>
  <c r="T59" i="128"/>
  <c r="W59" i="128" s="1"/>
  <c r="T64" i="128"/>
  <c r="W64" i="128" s="1"/>
  <c r="N64" i="128"/>
  <c r="Q64" i="128" s="1"/>
  <c r="M65" i="128"/>
  <c r="P65" i="128" s="1"/>
  <c r="S65" i="128"/>
  <c r="V65" i="128" s="1"/>
  <c r="L66" i="128"/>
  <c r="O66" i="128" s="1"/>
  <c r="R66" i="128"/>
  <c r="U66" i="128" s="1"/>
  <c r="N72" i="128"/>
  <c r="Q72" i="128" s="1"/>
  <c r="T72" i="128"/>
  <c r="W72" i="128" s="1"/>
  <c r="N79" i="128"/>
  <c r="Q79" i="128" s="1"/>
  <c r="T79" i="128"/>
  <c r="W79" i="128" s="1"/>
  <c r="M80" i="128"/>
  <c r="P80" i="128" s="1"/>
  <c r="S80" i="128"/>
  <c r="V80" i="128" s="1"/>
  <c r="S82" i="128"/>
  <c r="V82" i="128" s="1"/>
  <c r="M82" i="128"/>
  <c r="P82" i="128" s="1"/>
  <c r="L85" i="128"/>
  <c r="O85" i="128" s="1"/>
  <c r="R85" i="128"/>
  <c r="U85" i="128" s="1"/>
  <c r="T88" i="128"/>
  <c r="W88" i="128" s="1"/>
  <c r="N88" i="128"/>
  <c r="Q88" i="128" s="1"/>
  <c r="N90" i="128"/>
  <c r="T90" i="128"/>
  <c r="J64" i="127"/>
  <c r="J150" i="127" s="1"/>
  <c r="S91" i="128"/>
  <c r="V91" i="128" s="1"/>
  <c r="M91" i="128"/>
  <c r="P91" i="128" s="1"/>
  <c r="R92" i="128"/>
  <c r="U92" i="128" s="1"/>
  <c r="L92" i="128"/>
  <c r="O92" i="128" s="1"/>
  <c r="L97" i="128"/>
  <c r="O97" i="128" s="1"/>
  <c r="R97" i="128"/>
  <c r="U97" i="128" s="1"/>
  <c r="R99" i="128"/>
  <c r="U99" i="128" s="1"/>
  <c r="L99" i="128"/>
  <c r="O99" i="128" s="1"/>
  <c r="T103" i="128"/>
  <c r="W103" i="128" s="1"/>
  <c r="N103" i="128"/>
  <c r="Q103" i="128" s="1"/>
  <c r="M105" i="128"/>
  <c r="P105" i="128" s="1"/>
  <c r="S105" i="128"/>
  <c r="V105" i="128" s="1"/>
  <c r="S107" i="128"/>
  <c r="M107" i="128"/>
  <c r="T113" i="128"/>
  <c r="W113" i="128" s="1"/>
  <c r="N113" i="128"/>
  <c r="Q113" i="128" s="1"/>
  <c r="R131" i="128"/>
  <c r="U131" i="128" s="1"/>
  <c r="L131" i="128"/>
  <c r="O131" i="128" s="1"/>
  <c r="L133" i="128"/>
  <c r="R133" i="128"/>
  <c r="L136" i="128"/>
  <c r="O136" i="128" s="1"/>
  <c r="R136" i="128"/>
  <c r="U136" i="128" s="1"/>
  <c r="R138" i="128"/>
  <c r="U138" i="128" s="1"/>
  <c r="L138" i="128"/>
  <c r="O138" i="128" s="1"/>
  <c r="N143" i="128"/>
  <c r="Q143" i="128" s="1"/>
  <c r="T143" i="128"/>
  <c r="W143" i="128" s="1"/>
  <c r="M144" i="128"/>
  <c r="P144" i="128" s="1"/>
  <c r="S144" i="128"/>
  <c r="V144" i="128" s="1"/>
  <c r="N153" i="128"/>
  <c r="Q153" i="128" s="1"/>
  <c r="T153" i="128"/>
  <c r="W153" i="128" s="1"/>
  <c r="N155" i="128"/>
  <c r="Q155" i="128" s="1"/>
  <c r="T155" i="128"/>
  <c r="W155" i="128" s="1"/>
  <c r="N157" i="128"/>
  <c r="Q157" i="128" s="1"/>
  <c r="T157" i="128"/>
  <c r="W157" i="128" s="1"/>
  <c r="N159" i="128"/>
  <c r="T159" i="128"/>
  <c r="J75" i="127"/>
  <c r="M160" i="128"/>
  <c r="P160" i="128" s="1"/>
  <c r="S160" i="128"/>
  <c r="V160" i="128" s="1"/>
  <c r="M162" i="128"/>
  <c r="P162" i="128" s="1"/>
  <c r="S162" i="128"/>
  <c r="V162" i="128" s="1"/>
  <c r="S164" i="128"/>
  <c r="M164" i="128"/>
  <c r="I77" i="127"/>
  <c r="S166" i="128"/>
  <c r="V166" i="128" s="1"/>
  <c r="M166" i="128"/>
  <c r="P166" i="128" s="1"/>
  <c r="M168" i="128"/>
  <c r="P168" i="128" s="1"/>
  <c r="S168" i="128"/>
  <c r="V168" i="128" s="1"/>
  <c r="S170" i="128"/>
  <c r="V170" i="128" s="1"/>
  <c r="M170" i="128"/>
  <c r="P170" i="128" s="1"/>
  <c r="S172" i="128"/>
  <c r="V172" i="128" s="1"/>
  <c r="M172" i="128"/>
  <c r="P172" i="128" s="1"/>
  <c r="S174" i="128"/>
  <c r="V174" i="128" s="1"/>
  <c r="M174" i="128"/>
  <c r="P174" i="128" s="1"/>
  <c r="O50" i="155"/>
  <c r="O7" i="155" s="1"/>
  <c r="O52" i="155"/>
  <c r="O9" i="155" s="1"/>
  <c r="Q50" i="155"/>
  <c r="Q7" i="155" s="1"/>
  <c r="Q52" i="155"/>
  <c r="Q9" i="155" s="1"/>
  <c r="P50" i="155"/>
  <c r="P7" i="155" s="1"/>
  <c r="P52" i="155"/>
  <c r="P9" i="155" s="1"/>
  <c r="Q173" i="156"/>
  <c r="P173" i="156"/>
  <c r="O173" i="156"/>
  <c r="I8" i="145"/>
  <c r="I32" i="145"/>
  <c r="I21" i="145"/>
  <c r="I26" i="145"/>
  <c r="I16" i="145"/>
  <c r="I4" i="114"/>
  <c r="I29" i="179"/>
  <c r="I14" i="180"/>
  <c r="I14" i="178"/>
  <c r="I19" i="177"/>
  <c r="I29" i="177"/>
  <c r="J4" i="158"/>
  <c r="I29" i="158"/>
  <c r="J5" i="180"/>
  <c r="J5" i="177"/>
  <c r="H13" i="177"/>
  <c r="H7" i="155"/>
  <c r="J14" i="155"/>
  <c r="H15" i="155"/>
  <c r="H20" i="155"/>
  <c r="H35" i="155"/>
  <c r="H30" i="155"/>
  <c r="J10" i="155"/>
  <c r="I21" i="142"/>
  <c r="I26" i="142"/>
  <c r="I8" i="142"/>
  <c r="I32" i="142"/>
  <c r="I16" i="142"/>
  <c r="I4" i="145"/>
  <c r="J4" i="145"/>
  <c r="H9" i="145"/>
  <c r="J19" i="145"/>
  <c r="H20" i="145"/>
  <c r="H32" i="145"/>
  <c r="J4" i="114"/>
  <c r="J7" i="114"/>
  <c r="H4" i="114"/>
  <c r="I4" i="155"/>
  <c r="I8" i="155"/>
  <c r="H4" i="142"/>
  <c r="I4" i="142"/>
  <c r="J4" i="142"/>
  <c r="J9" i="142"/>
  <c r="H10" i="142"/>
  <c r="I9" i="142"/>
  <c r="I4" i="117"/>
  <c r="H4" i="117"/>
  <c r="Q156" i="185"/>
  <c r="Q6" i="185"/>
  <c r="Q16" i="185"/>
  <c r="Q26" i="185"/>
  <c r="Q41" i="185"/>
  <c r="Q49" i="185"/>
  <c r="Q60" i="185"/>
  <c r="Q68" i="185"/>
  <c r="Q78" i="185"/>
  <c r="Q89" i="185"/>
  <c r="Q97" i="185"/>
  <c r="Q107" i="185"/>
  <c r="Q115" i="185"/>
  <c r="Q123" i="185"/>
  <c r="Q132" i="185"/>
  <c r="Q142" i="185"/>
  <c r="Q152" i="185"/>
  <c r="Q11" i="185"/>
  <c r="Q22" i="185"/>
  <c r="Q36" i="185"/>
  <c r="Q45" i="185"/>
  <c r="Q54" i="185"/>
  <c r="Q64" i="185"/>
  <c r="Q72" i="185"/>
  <c r="Q82" i="185"/>
  <c r="Q93" i="185"/>
  <c r="Q103" i="185"/>
  <c r="Q111" i="185"/>
  <c r="Q119" i="185"/>
  <c r="Q127" i="185"/>
  <c r="Q138" i="185"/>
  <c r="Q147" i="185"/>
  <c r="Q167" i="185"/>
  <c r="Q35" i="185"/>
  <c r="Q163" i="185"/>
  <c r="Q31" i="185"/>
  <c r="Q43" i="185"/>
  <c r="Q52" i="185"/>
  <c r="Q62" i="185"/>
  <c r="Q70" i="185"/>
  <c r="Q80" i="185"/>
  <c r="Q91" i="185"/>
  <c r="Q100" i="185"/>
  <c r="Q109" i="185"/>
  <c r="Q117" i="185"/>
  <c r="Q125" i="185"/>
  <c r="Q135" i="185"/>
  <c r="Q145" i="185"/>
  <c r="Q154" i="185"/>
  <c r="Q165" i="185"/>
  <c r="Q173" i="185"/>
  <c r="Q17" i="185"/>
  <c r="Q4" i="185"/>
  <c r="Q14" i="185"/>
  <c r="Q24" i="185"/>
  <c r="Q33" i="185"/>
  <c r="Q7" i="185"/>
  <c r="Q18" i="185"/>
  <c r="Q27" i="185"/>
  <c r="Q38" i="185"/>
  <c r="Q46" i="185"/>
  <c r="Q55" i="185"/>
  <c r="Q65" i="185"/>
  <c r="Q75" i="185"/>
  <c r="Q85" i="185"/>
  <c r="Q94" i="185"/>
  <c r="Q104" i="185"/>
  <c r="Q112" i="185"/>
  <c r="Q120" i="185"/>
  <c r="Q129" i="185"/>
  <c r="Q139" i="185"/>
  <c r="Q149" i="185"/>
  <c r="Q157" i="185"/>
  <c r="Q168" i="185"/>
  <c r="Q8" i="185"/>
  <c r="Q19" i="185"/>
  <c r="Q28" i="185"/>
  <c r="Q39" i="185"/>
  <c r="Q47" i="185"/>
  <c r="Q58" i="185"/>
  <c r="Q66" i="185"/>
  <c r="Q76" i="185"/>
  <c r="Q86" i="185"/>
  <c r="Q95" i="185"/>
  <c r="Q105" i="185"/>
  <c r="Q113" i="185"/>
  <c r="Q121" i="185"/>
  <c r="Q130" i="185"/>
  <c r="Q140" i="185"/>
  <c r="Q150" i="185"/>
  <c r="Q161" i="185"/>
  <c r="Q169" i="185"/>
  <c r="Q10" i="185"/>
  <c r="Q20" i="185"/>
  <c r="Q29" i="185"/>
  <c r="Q40" i="185"/>
  <c r="Q48" i="185"/>
  <c r="Q59" i="185"/>
  <c r="Q67" i="185"/>
  <c r="Q77" i="185"/>
  <c r="Q87" i="185"/>
  <c r="Q96" i="185"/>
  <c r="Q106" i="185"/>
  <c r="Q114" i="185"/>
  <c r="Q122" i="185"/>
  <c r="Q131" i="185"/>
  <c r="Q141" i="185"/>
  <c r="Q151" i="185"/>
  <c r="Q162" i="185"/>
  <c r="Q170" i="185"/>
  <c r="Q171" i="185"/>
  <c r="Q3" i="185"/>
  <c r="Q12" i="185"/>
  <c r="Q23" i="185"/>
  <c r="Q32" i="185"/>
  <c r="Q42" i="185"/>
  <c r="Q51" i="185"/>
  <c r="Q61" i="185"/>
  <c r="Q69" i="185"/>
  <c r="Q79" i="185"/>
  <c r="Q90" i="185"/>
  <c r="Q98" i="185"/>
  <c r="Q108" i="185"/>
  <c r="Q116" i="185"/>
  <c r="Q124" i="185"/>
  <c r="Q134" i="185"/>
  <c r="Q144" i="185"/>
  <c r="Q153" i="185"/>
  <c r="Q164" i="185"/>
  <c r="Q5" i="185"/>
  <c r="Q15" i="185"/>
  <c r="Q25" i="185"/>
  <c r="Q44" i="185"/>
  <c r="Q53" i="185"/>
  <c r="Q63" i="185"/>
  <c r="Q71" i="185"/>
  <c r="Q81" i="185"/>
  <c r="Q92" i="185"/>
  <c r="Q101" i="185"/>
  <c r="Q110" i="185"/>
  <c r="Q118" i="185"/>
  <c r="Q126" i="185"/>
  <c r="Q136" i="185"/>
  <c r="Q146" i="185"/>
  <c r="Q166" i="185"/>
  <c r="Q2" i="185"/>
  <c r="Q172" i="185"/>
  <c r="I147" i="127" l="1"/>
  <c r="H147" i="127"/>
  <c r="H163" i="127"/>
  <c r="H137" i="127"/>
  <c r="J147" i="127"/>
  <c r="I139" i="127"/>
  <c r="I144" i="127"/>
  <c r="I163" i="127"/>
  <c r="J145" i="127"/>
  <c r="H145" i="127"/>
  <c r="J34" i="155"/>
  <c r="P164" i="146"/>
  <c r="M77" i="145"/>
  <c r="M34" i="145" s="1"/>
  <c r="I74" i="145"/>
  <c r="I160" i="145" s="1"/>
  <c r="I158" i="145"/>
  <c r="I29" i="145"/>
  <c r="O164" i="146"/>
  <c r="O77" i="145" s="1"/>
  <c r="O34" i="145" s="1"/>
  <c r="L77" i="145"/>
  <c r="L34" i="145" s="1"/>
  <c r="U140" i="146"/>
  <c r="U72" i="145" s="1"/>
  <c r="R72" i="145"/>
  <c r="Q114" i="146"/>
  <c r="W127" i="146"/>
  <c r="W69" i="145" s="1"/>
  <c r="W26" i="145" s="1"/>
  <c r="T69" i="145"/>
  <c r="T26" i="145" s="1"/>
  <c r="U107" i="146"/>
  <c r="O87" i="146"/>
  <c r="O63" i="145" s="1"/>
  <c r="O20" i="145" s="1"/>
  <c r="L63" i="145"/>
  <c r="L20" i="145" s="1"/>
  <c r="P161" i="146"/>
  <c r="P76" i="145" s="1"/>
  <c r="P33" i="145" s="1"/>
  <c r="M76" i="145"/>
  <c r="M33" i="145" s="1"/>
  <c r="V159" i="146"/>
  <c r="V75" i="145" s="1"/>
  <c r="S75" i="145"/>
  <c r="W52" i="146"/>
  <c r="H162" i="179"/>
  <c r="H33" i="179"/>
  <c r="U159" i="164"/>
  <c r="U75" i="179" s="1"/>
  <c r="R75" i="179"/>
  <c r="H159" i="179"/>
  <c r="H30" i="179"/>
  <c r="P100" i="164"/>
  <c r="P90" i="164"/>
  <c r="P64" i="179" s="1"/>
  <c r="P21" i="179" s="1"/>
  <c r="M64" i="179"/>
  <c r="M21" i="179" s="1"/>
  <c r="P49" i="164"/>
  <c r="Q133" i="163"/>
  <c r="Q127" i="163"/>
  <c r="Q69" i="180" s="1"/>
  <c r="Q26" i="180" s="1"/>
  <c r="N69" i="180"/>
  <c r="N26" i="180" s="1"/>
  <c r="L62" i="180"/>
  <c r="O83" i="163"/>
  <c r="O62" i="180" s="1"/>
  <c r="I164" i="177"/>
  <c r="I35" i="177"/>
  <c r="M76" i="177"/>
  <c r="M33" i="177" s="1"/>
  <c r="P161" i="161"/>
  <c r="P76" i="177" s="1"/>
  <c r="P33" i="177" s="1"/>
  <c r="M75" i="177"/>
  <c r="P159" i="161"/>
  <c r="P75" i="177" s="1"/>
  <c r="M73" i="177"/>
  <c r="M30" i="177" s="1"/>
  <c r="P145" i="161"/>
  <c r="P73" i="177" s="1"/>
  <c r="P30" i="177" s="1"/>
  <c r="V12" i="161"/>
  <c r="V107" i="159"/>
  <c r="P81" i="159"/>
  <c r="P61" i="158" s="1"/>
  <c r="P18" i="158" s="1"/>
  <c r="M61" i="158"/>
  <c r="M18" i="158" s="1"/>
  <c r="P77" i="159"/>
  <c r="M59" i="158"/>
  <c r="M16" i="158" s="1"/>
  <c r="I144" i="158"/>
  <c r="I15" i="158"/>
  <c r="O68" i="156"/>
  <c r="O57" i="155" s="1"/>
  <c r="O14" i="155" s="1"/>
  <c r="L57" i="155"/>
  <c r="L14" i="155" s="1"/>
  <c r="S77" i="142"/>
  <c r="S34" i="142" s="1"/>
  <c r="V164" i="143"/>
  <c r="V77" i="142" s="1"/>
  <c r="V34" i="142" s="1"/>
  <c r="M72" i="142"/>
  <c r="P140" i="143"/>
  <c r="P72" i="142" s="1"/>
  <c r="N62" i="142"/>
  <c r="Q83" i="143"/>
  <c r="Q62" i="142" s="1"/>
  <c r="Q52" i="143"/>
  <c r="P83" i="146"/>
  <c r="P62" i="145" s="1"/>
  <c r="M62" i="145"/>
  <c r="I147" i="145"/>
  <c r="I18" i="145"/>
  <c r="V73" i="146"/>
  <c r="V58" i="145" s="1"/>
  <c r="V15" i="145" s="1"/>
  <c r="S58" i="145"/>
  <c r="S15" i="145" s="1"/>
  <c r="V22" i="146"/>
  <c r="S53" i="145"/>
  <c r="S10" i="145" s="1"/>
  <c r="O100" i="164"/>
  <c r="O90" i="164"/>
  <c r="O64" i="179" s="1"/>
  <c r="O21" i="179" s="1"/>
  <c r="L64" i="179"/>
  <c r="L21" i="179" s="1"/>
  <c r="J159" i="180"/>
  <c r="J30" i="180"/>
  <c r="S69" i="180"/>
  <c r="S26" i="180" s="1"/>
  <c r="V127" i="163"/>
  <c r="V69" i="180" s="1"/>
  <c r="V26" i="180" s="1"/>
  <c r="S72" i="178"/>
  <c r="V140" i="162"/>
  <c r="V72" i="178" s="1"/>
  <c r="T63" i="178"/>
  <c r="T20" i="178" s="1"/>
  <c r="W87" i="162"/>
  <c r="W63" i="178" s="1"/>
  <c r="W20" i="178" s="1"/>
  <c r="J144" i="178"/>
  <c r="J15" i="178"/>
  <c r="J139" i="178"/>
  <c r="J10" i="178"/>
  <c r="S48" i="178"/>
  <c r="V5" i="162"/>
  <c r="V48" i="178" s="1"/>
  <c r="H164" i="177"/>
  <c r="H35" i="177"/>
  <c r="U145" i="161"/>
  <c r="U73" i="177" s="1"/>
  <c r="U30" i="177" s="1"/>
  <c r="R73" i="177"/>
  <c r="R30" i="177" s="1"/>
  <c r="S57" i="177"/>
  <c r="S14" i="177" s="1"/>
  <c r="V68" i="161"/>
  <c r="V57" i="177" s="1"/>
  <c r="V14" i="177" s="1"/>
  <c r="P49" i="161"/>
  <c r="Q127" i="159"/>
  <c r="N69" i="158"/>
  <c r="N26" i="158" s="1"/>
  <c r="O107" i="159"/>
  <c r="U87" i="159"/>
  <c r="U63" i="158" s="1"/>
  <c r="U20" i="158" s="1"/>
  <c r="R63" i="158"/>
  <c r="R20" i="158" s="1"/>
  <c r="O77" i="159"/>
  <c r="O59" i="158" s="1"/>
  <c r="O16" i="158" s="1"/>
  <c r="L59" i="158"/>
  <c r="L16" i="158" s="1"/>
  <c r="O22" i="159"/>
  <c r="L53" i="158"/>
  <c r="L10" i="158" s="1"/>
  <c r="S69" i="155"/>
  <c r="S26" i="155" s="1"/>
  <c r="V130" i="156"/>
  <c r="V69" i="155" s="1"/>
  <c r="V26" i="155" s="1"/>
  <c r="N48" i="155"/>
  <c r="Q5" i="156"/>
  <c r="Q48" i="155" s="1"/>
  <c r="U164" i="143"/>
  <c r="U77" i="142" s="1"/>
  <c r="U34" i="142" s="1"/>
  <c r="R77" i="142"/>
  <c r="R34" i="142" s="1"/>
  <c r="V81" i="143"/>
  <c r="V61" i="142" s="1"/>
  <c r="V18" i="142" s="1"/>
  <c r="S61" i="142"/>
  <c r="S18" i="142" s="1"/>
  <c r="V52" i="143"/>
  <c r="U5" i="143"/>
  <c r="U48" i="142" s="1"/>
  <c r="R48" i="142"/>
  <c r="U77" i="146"/>
  <c r="U59" i="145" s="1"/>
  <c r="U16" i="145" s="1"/>
  <c r="R59" i="145"/>
  <c r="R16" i="145" s="1"/>
  <c r="M78" i="180"/>
  <c r="M35" i="180" s="1"/>
  <c r="P171" i="163"/>
  <c r="P78" i="180" s="1"/>
  <c r="P35" i="180" s="1"/>
  <c r="I162" i="180"/>
  <c r="I33" i="180"/>
  <c r="S73" i="180"/>
  <c r="S30" i="180" s="1"/>
  <c r="V145" i="163"/>
  <c r="V73" i="180" s="1"/>
  <c r="V30" i="180" s="1"/>
  <c r="O133" i="163"/>
  <c r="J143" i="180"/>
  <c r="J14" i="180"/>
  <c r="N56" i="180"/>
  <c r="N13" i="180" s="1"/>
  <c r="Q60" i="163"/>
  <c r="Q56" i="180" s="1"/>
  <c r="Q13" i="180" s="1"/>
  <c r="P12" i="163"/>
  <c r="V4" i="163"/>
  <c r="V51" i="180" s="1"/>
  <c r="V8" i="180" s="1"/>
  <c r="S51" i="180"/>
  <c r="S8" i="180" s="1"/>
  <c r="O140" i="162"/>
  <c r="O72" i="178" s="1"/>
  <c r="L72" i="178"/>
  <c r="W114" i="162"/>
  <c r="I148" i="178"/>
  <c r="I19" i="178"/>
  <c r="S58" i="178"/>
  <c r="S15" i="178" s="1"/>
  <c r="V73" i="162"/>
  <c r="V58" i="178" s="1"/>
  <c r="V15" i="178" s="1"/>
  <c r="V22" i="162"/>
  <c r="S53" i="178"/>
  <c r="S10" i="178" s="1"/>
  <c r="R48" i="178"/>
  <c r="U5" i="162"/>
  <c r="U48" i="178" s="1"/>
  <c r="U100" i="161"/>
  <c r="U90" i="161"/>
  <c r="U64" i="177" s="1"/>
  <c r="U21" i="177" s="1"/>
  <c r="R64" i="177"/>
  <c r="R21" i="177" s="1"/>
  <c r="J164" i="158"/>
  <c r="J35" i="158"/>
  <c r="W145" i="159"/>
  <c r="W73" i="158" s="1"/>
  <c r="W30" i="158" s="1"/>
  <c r="T73" i="158"/>
  <c r="T30" i="158" s="1"/>
  <c r="J137" i="158"/>
  <c r="J8" i="158"/>
  <c r="I163" i="155"/>
  <c r="I34" i="155"/>
  <c r="W83" i="156"/>
  <c r="W62" i="155" s="1"/>
  <c r="T62" i="155"/>
  <c r="J147" i="155"/>
  <c r="J18" i="155"/>
  <c r="Q52" i="156"/>
  <c r="Q127" i="143"/>
  <c r="Q69" i="142" s="1"/>
  <c r="Q26" i="142" s="1"/>
  <c r="N69" i="142"/>
  <c r="N26" i="142" s="1"/>
  <c r="O107" i="143"/>
  <c r="H149" i="142"/>
  <c r="H20" i="142"/>
  <c r="L59" i="142"/>
  <c r="L16" i="142" s="1"/>
  <c r="O77" i="143"/>
  <c r="O59" i="142" s="1"/>
  <c r="O16" i="142" s="1"/>
  <c r="L53" i="142"/>
  <c r="L10" i="142" s="1"/>
  <c r="O22" i="143"/>
  <c r="H161" i="142"/>
  <c r="H32" i="142"/>
  <c r="O12" i="143"/>
  <c r="L64" i="142"/>
  <c r="L21" i="142" s="1"/>
  <c r="O90" i="143"/>
  <c r="O64" i="142" s="1"/>
  <c r="O21" i="142" s="1"/>
  <c r="J145" i="179"/>
  <c r="J16" i="179"/>
  <c r="W52" i="164"/>
  <c r="P100" i="163"/>
  <c r="I150" i="180"/>
  <c r="I21" i="180"/>
  <c r="W133" i="162"/>
  <c r="V114" i="162"/>
  <c r="H148" i="178"/>
  <c r="H19" i="178"/>
  <c r="R58" i="178"/>
  <c r="R15" i="178" s="1"/>
  <c r="U73" i="162"/>
  <c r="U58" i="178" s="1"/>
  <c r="U15" i="178" s="1"/>
  <c r="R53" i="178"/>
  <c r="R10" i="178" s="1"/>
  <c r="U22" i="162"/>
  <c r="V145" i="159"/>
  <c r="V73" i="158" s="1"/>
  <c r="V30" i="158" s="1"/>
  <c r="S73" i="158"/>
  <c r="S30" i="158" s="1"/>
  <c r="O133" i="159"/>
  <c r="J143" i="158"/>
  <c r="J14" i="158"/>
  <c r="Q60" i="159"/>
  <c r="Q56" i="158" s="1"/>
  <c r="Q13" i="158" s="1"/>
  <c r="N56" i="158"/>
  <c r="N13" i="158" s="1"/>
  <c r="V12" i="159"/>
  <c r="P4" i="159"/>
  <c r="P47" i="158" s="1"/>
  <c r="P4" i="158" s="1"/>
  <c r="M51" i="158"/>
  <c r="M8" i="158" s="1"/>
  <c r="P107" i="156"/>
  <c r="M59" i="155"/>
  <c r="M16" i="155" s="1"/>
  <c r="P77" i="156"/>
  <c r="P59" i="155" s="1"/>
  <c r="P16" i="155" s="1"/>
  <c r="W159" i="143"/>
  <c r="W75" i="142" s="1"/>
  <c r="T75" i="142"/>
  <c r="Q68" i="146"/>
  <c r="Q57" i="145" s="1"/>
  <c r="Q14" i="145" s="1"/>
  <c r="N57" i="145"/>
  <c r="N14" i="145" s="1"/>
  <c r="W49" i="146"/>
  <c r="H158" i="179"/>
  <c r="H74" i="179"/>
  <c r="H29" i="179"/>
  <c r="V107" i="164"/>
  <c r="P87" i="164"/>
  <c r="P63" i="179" s="1"/>
  <c r="P20" i="179" s="1"/>
  <c r="M63" i="179"/>
  <c r="M20" i="179" s="1"/>
  <c r="P77" i="164"/>
  <c r="M59" i="179"/>
  <c r="M16" i="179" s="1"/>
  <c r="H134" i="179"/>
  <c r="H5" i="179"/>
  <c r="L57" i="180"/>
  <c r="L14" i="180" s="1"/>
  <c r="O68" i="163"/>
  <c r="O57" i="180" s="1"/>
  <c r="O14" i="180" s="1"/>
  <c r="R56" i="180"/>
  <c r="R13" i="180" s="1"/>
  <c r="U60" i="163"/>
  <c r="U56" i="180" s="1"/>
  <c r="U13" i="180" s="1"/>
  <c r="U49" i="163"/>
  <c r="Q161" i="162"/>
  <c r="Q76" i="178" s="1"/>
  <c r="Q33" i="178" s="1"/>
  <c r="N76" i="178"/>
  <c r="N33" i="178" s="1"/>
  <c r="W159" i="162"/>
  <c r="W75" i="178" s="1"/>
  <c r="T75" i="178"/>
  <c r="N51" i="178"/>
  <c r="N8" i="178" s="1"/>
  <c r="Q4" i="162"/>
  <c r="Q51" i="178" s="1"/>
  <c r="Q8" i="178" s="1"/>
  <c r="S77" i="177"/>
  <c r="S34" i="177" s="1"/>
  <c r="V164" i="161"/>
  <c r="V77" i="177" s="1"/>
  <c r="V34" i="177" s="1"/>
  <c r="T61" i="177"/>
  <c r="T18" i="177" s="1"/>
  <c r="W81" i="161"/>
  <c r="W61" i="177" s="1"/>
  <c r="W18" i="177" s="1"/>
  <c r="Q52" i="161"/>
  <c r="P100" i="159"/>
  <c r="V90" i="159"/>
  <c r="V64" i="158" s="1"/>
  <c r="V21" i="158" s="1"/>
  <c r="S64" i="158"/>
  <c r="S21" i="158" s="1"/>
  <c r="H137" i="158"/>
  <c r="H8" i="158"/>
  <c r="W133" i="156"/>
  <c r="V114" i="156"/>
  <c r="H148" i="155"/>
  <c r="H19" i="155"/>
  <c r="O81" i="156"/>
  <c r="O61" i="155" s="1"/>
  <c r="O18" i="155" s="1"/>
  <c r="L61" i="155"/>
  <c r="L18" i="155" s="1"/>
  <c r="U73" i="156"/>
  <c r="U58" i="155" s="1"/>
  <c r="U15" i="155" s="1"/>
  <c r="R58" i="155"/>
  <c r="R15" i="155" s="1"/>
  <c r="O52" i="156"/>
  <c r="I159" i="142"/>
  <c r="I30" i="142"/>
  <c r="U127" i="143"/>
  <c r="U69" i="142" s="1"/>
  <c r="U26" i="142" s="1"/>
  <c r="R69" i="142"/>
  <c r="R26" i="142" s="1"/>
  <c r="S51" i="142"/>
  <c r="S8" i="142" s="1"/>
  <c r="V4" i="143"/>
  <c r="V51" i="142" s="1"/>
  <c r="V8" i="142" s="1"/>
  <c r="U145" i="146"/>
  <c r="U73" i="145" s="1"/>
  <c r="U30" i="145" s="1"/>
  <c r="R73" i="145"/>
  <c r="R30" i="145" s="1"/>
  <c r="V100" i="146"/>
  <c r="P90" i="146"/>
  <c r="M64" i="145"/>
  <c r="M21" i="145" s="1"/>
  <c r="I143" i="145"/>
  <c r="I14" i="145"/>
  <c r="O4" i="146"/>
  <c r="L51" i="145"/>
  <c r="L8" i="145" s="1"/>
  <c r="H147" i="179"/>
  <c r="H18" i="179"/>
  <c r="H139" i="179"/>
  <c r="H10" i="179"/>
  <c r="J158" i="180"/>
  <c r="J74" i="180"/>
  <c r="J29" i="180"/>
  <c r="U133" i="162"/>
  <c r="Q100" i="162"/>
  <c r="N64" i="178"/>
  <c r="N21" i="178" s="1"/>
  <c r="Q90" i="162"/>
  <c r="Q64" i="178" s="1"/>
  <c r="Q21" i="178" s="1"/>
  <c r="T56" i="178"/>
  <c r="T13" i="178" s="1"/>
  <c r="W60" i="162"/>
  <c r="W56" i="178" s="1"/>
  <c r="W13" i="178" s="1"/>
  <c r="W49" i="162"/>
  <c r="I149" i="177"/>
  <c r="I20" i="177"/>
  <c r="S53" i="177"/>
  <c r="S10" i="177" s="1"/>
  <c r="V22" i="161"/>
  <c r="H134" i="177"/>
  <c r="H5" i="177"/>
  <c r="H142" i="158"/>
  <c r="H13" i="158"/>
  <c r="O49" i="159"/>
  <c r="J164" i="155"/>
  <c r="J35" i="155"/>
  <c r="N51" i="155"/>
  <c r="N8" i="155" s="1"/>
  <c r="Q4" i="156"/>
  <c r="O145" i="143"/>
  <c r="O73" i="142" s="1"/>
  <c r="O30" i="142" s="1"/>
  <c r="L73" i="142"/>
  <c r="L30" i="142" s="1"/>
  <c r="U100" i="146"/>
  <c r="H150" i="145"/>
  <c r="H21" i="145"/>
  <c r="W12" i="164"/>
  <c r="S77" i="180"/>
  <c r="S34" i="180" s="1"/>
  <c r="V164" i="163"/>
  <c r="V77" i="180" s="1"/>
  <c r="V34" i="180" s="1"/>
  <c r="T62" i="180"/>
  <c r="W83" i="163"/>
  <c r="W62" i="180" s="1"/>
  <c r="W52" i="163"/>
  <c r="O171" i="162"/>
  <c r="O78" i="178" s="1"/>
  <c r="O35" i="178" s="1"/>
  <c r="L78" i="178"/>
  <c r="L35" i="178" s="1"/>
  <c r="P100" i="162"/>
  <c r="P90" i="162"/>
  <c r="P64" i="178" s="1"/>
  <c r="P21" i="178" s="1"/>
  <c r="M64" i="178"/>
  <c r="M21" i="178" s="1"/>
  <c r="R51" i="178"/>
  <c r="R8" i="178" s="1"/>
  <c r="U4" i="162"/>
  <c r="U51" i="178" s="1"/>
  <c r="U8" i="178" s="1"/>
  <c r="L61" i="177"/>
  <c r="L18" i="177" s="1"/>
  <c r="O81" i="161"/>
  <c r="O61" i="177" s="1"/>
  <c r="O18" i="177" s="1"/>
  <c r="H145" i="177"/>
  <c r="H16" i="177"/>
  <c r="J163" i="158"/>
  <c r="J34" i="158"/>
  <c r="S78" i="155"/>
  <c r="S35" i="155" s="1"/>
  <c r="V171" i="156"/>
  <c r="V78" i="155" s="1"/>
  <c r="V35" i="155" s="1"/>
  <c r="O133" i="156"/>
  <c r="Q60" i="156"/>
  <c r="Q56" i="155" s="1"/>
  <c r="Q13" i="155" s="1"/>
  <c r="N56" i="155"/>
  <c r="N13" i="155" s="1"/>
  <c r="V12" i="156"/>
  <c r="J158" i="145"/>
  <c r="J74" i="145"/>
  <c r="J29" i="145"/>
  <c r="I164" i="179"/>
  <c r="I35" i="179"/>
  <c r="P161" i="164"/>
  <c r="M76" i="179"/>
  <c r="M33" i="179" s="1"/>
  <c r="P159" i="164"/>
  <c r="P75" i="179" s="1"/>
  <c r="M75" i="179"/>
  <c r="M32" i="179" s="1"/>
  <c r="P145" i="164"/>
  <c r="M73" i="179"/>
  <c r="M30" i="179" s="1"/>
  <c r="U133" i="164"/>
  <c r="R69" i="179"/>
  <c r="R26" i="179" s="1"/>
  <c r="U127" i="164"/>
  <c r="U69" i="179" s="1"/>
  <c r="U26" i="179" s="1"/>
  <c r="W90" i="164"/>
  <c r="W64" i="179" s="1"/>
  <c r="W21" i="179" s="1"/>
  <c r="T64" i="179"/>
  <c r="T21" i="179" s="1"/>
  <c r="W60" i="164"/>
  <c r="W56" i="179" s="1"/>
  <c r="W13" i="179" s="1"/>
  <c r="T56" i="179"/>
  <c r="T13" i="179" s="1"/>
  <c r="O140" i="163"/>
  <c r="O72" i="180" s="1"/>
  <c r="L72" i="180"/>
  <c r="I149" i="180"/>
  <c r="I20" i="180"/>
  <c r="P81" i="163"/>
  <c r="P61" i="180" s="1"/>
  <c r="P18" i="180" s="1"/>
  <c r="M61" i="180"/>
  <c r="M18" i="180" s="1"/>
  <c r="V77" i="163"/>
  <c r="V59" i="180" s="1"/>
  <c r="V16" i="180" s="1"/>
  <c r="S59" i="180"/>
  <c r="S16" i="180" s="1"/>
  <c r="I144" i="180"/>
  <c r="I15" i="180"/>
  <c r="L64" i="178"/>
  <c r="L21" i="178" s="1"/>
  <c r="O90" i="162"/>
  <c r="O64" i="178" s="1"/>
  <c r="O21" i="178" s="1"/>
  <c r="H142" i="178"/>
  <c r="H13" i="178"/>
  <c r="O49" i="162"/>
  <c r="J162" i="177"/>
  <c r="J33" i="177"/>
  <c r="N75" i="177"/>
  <c r="Q159" i="161"/>
  <c r="Q75" i="177" s="1"/>
  <c r="J159" i="177"/>
  <c r="J30" i="177"/>
  <c r="P133" i="161"/>
  <c r="I155" i="177"/>
  <c r="I26" i="177"/>
  <c r="N51" i="177"/>
  <c r="N8" i="177" s="1"/>
  <c r="Q4" i="161"/>
  <c r="Q51" i="177" s="1"/>
  <c r="Q8" i="177" s="1"/>
  <c r="Q87" i="159"/>
  <c r="N63" i="158"/>
  <c r="N20" i="158" s="1"/>
  <c r="J148" i="158"/>
  <c r="J19" i="158"/>
  <c r="W77" i="159"/>
  <c r="W59" i="158" s="1"/>
  <c r="W16" i="158" s="1"/>
  <c r="T59" i="158"/>
  <c r="T16" i="158" s="1"/>
  <c r="Q73" i="159"/>
  <c r="N58" i="158"/>
  <c r="N15" i="158" s="1"/>
  <c r="V5" i="159"/>
  <c r="V48" i="158" s="1"/>
  <c r="S48" i="158"/>
  <c r="H162" i="155"/>
  <c r="H33" i="155"/>
  <c r="U159" i="156"/>
  <c r="U75" i="155" s="1"/>
  <c r="R75" i="155"/>
  <c r="U145" i="156"/>
  <c r="U73" i="155" s="1"/>
  <c r="U30" i="155" s="1"/>
  <c r="R73" i="155"/>
  <c r="R30" i="155" s="1"/>
  <c r="V68" i="156"/>
  <c r="V57" i="155" s="1"/>
  <c r="V14" i="155" s="1"/>
  <c r="S57" i="155"/>
  <c r="S14" i="155" s="1"/>
  <c r="J158" i="142"/>
  <c r="J74" i="142"/>
  <c r="J29" i="142"/>
  <c r="V164" i="146"/>
  <c r="S77" i="145"/>
  <c r="S34" i="145" s="1"/>
  <c r="V140" i="146"/>
  <c r="V72" i="145" s="1"/>
  <c r="S72" i="145"/>
  <c r="U164" i="146"/>
  <c r="R77" i="145"/>
  <c r="R34" i="145" s="1"/>
  <c r="W114" i="146"/>
  <c r="U87" i="146"/>
  <c r="U63" i="145" s="1"/>
  <c r="U20" i="145" s="1"/>
  <c r="R63" i="145"/>
  <c r="R20" i="145" s="1"/>
  <c r="P127" i="146"/>
  <c r="M69" i="145"/>
  <c r="M26" i="145" s="1"/>
  <c r="P159" i="146"/>
  <c r="P75" i="145" s="1"/>
  <c r="M75" i="145"/>
  <c r="Q100" i="146"/>
  <c r="H164" i="179"/>
  <c r="H35" i="179"/>
  <c r="O161" i="164"/>
  <c r="O76" i="179" s="1"/>
  <c r="O33" i="179" s="1"/>
  <c r="L76" i="179"/>
  <c r="L33" i="179" s="1"/>
  <c r="O159" i="164"/>
  <c r="O75" i="179" s="1"/>
  <c r="L75" i="179"/>
  <c r="O145" i="164"/>
  <c r="O73" i="179" s="1"/>
  <c r="O30" i="179" s="1"/>
  <c r="L73" i="179"/>
  <c r="L30" i="179" s="1"/>
  <c r="V90" i="164"/>
  <c r="V64" i="179" s="1"/>
  <c r="V21" i="179" s="1"/>
  <c r="S64" i="179"/>
  <c r="S21" i="179" s="1"/>
  <c r="V60" i="164"/>
  <c r="S56" i="179"/>
  <c r="S13" i="179" s="1"/>
  <c r="W133" i="163"/>
  <c r="W127" i="163"/>
  <c r="W69" i="180" s="1"/>
  <c r="W26" i="180" s="1"/>
  <c r="T69" i="180"/>
  <c r="T26" i="180" s="1"/>
  <c r="P114" i="163"/>
  <c r="V171" i="161"/>
  <c r="V78" i="177" s="1"/>
  <c r="V35" i="177" s="1"/>
  <c r="S78" i="177"/>
  <c r="S35" i="177" s="1"/>
  <c r="V161" i="161"/>
  <c r="V76" i="177" s="1"/>
  <c r="V33" i="177" s="1"/>
  <c r="S76" i="177"/>
  <c r="S33" i="177" s="1"/>
  <c r="V145" i="161"/>
  <c r="V73" i="177" s="1"/>
  <c r="V30" i="177" s="1"/>
  <c r="S73" i="177"/>
  <c r="S30" i="177" s="1"/>
  <c r="W100" i="161"/>
  <c r="J150" i="177"/>
  <c r="J21" i="177"/>
  <c r="J142" i="177"/>
  <c r="J13" i="177"/>
  <c r="Q49" i="161"/>
  <c r="P12" i="161"/>
  <c r="V77" i="159"/>
  <c r="V59" i="158" s="1"/>
  <c r="V16" i="158" s="1"/>
  <c r="S59" i="158"/>
  <c r="S16" i="158" s="1"/>
  <c r="P73" i="159"/>
  <c r="M58" i="158"/>
  <c r="M15" i="158" s="1"/>
  <c r="P51" i="158"/>
  <c r="P8" i="158" s="1"/>
  <c r="H143" i="155"/>
  <c r="H14" i="155"/>
  <c r="S72" i="142"/>
  <c r="V140" i="143"/>
  <c r="V72" i="142" s="1"/>
  <c r="I134" i="142"/>
  <c r="V83" i="146"/>
  <c r="V62" i="145" s="1"/>
  <c r="S62" i="145"/>
  <c r="P81" i="146"/>
  <c r="P61" i="145" s="1"/>
  <c r="P18" i="145" s="1"/>
  <c r="M61" i="145"/>
  <c r="M18" i="145" s="1"/>
  <c r="U90" i="164"/>
  <c r="R64" i="179"/>
  <c r="R21" i="179" s="1"/>
  <c r="J164" i="180"/>
  <c r="J35" i="180"/>
  <c r="Q145" i="163"/>
  <c r="Q73" i="180" s="1"/>
  <c r="Q30" i="180" s="1"/>
  <c r="N73" i="180"/>
  <c r="N30" i="180" s="1"/>
  <c r="I163" i="178"/>
  <c r="I34" i="178"/>
  <c r="M72" i="178"/>
  <c r="P140" i="162"/>
  <c r="P72" i="178" s="1"/>
  <c r="J148" i="178"/>
  <c r="J19" i="178"/>
  <c r="T58" i="178"/>
  <c r="T15" i="178" s="1"/>
  <c r="W73" i="162"/>
  <c r="W58" i="178" s="1"/>
  <c r="W15" i="178" s="1"/>
  <c r="T53" i="178"/>
  <c r="T10" i="178" s="1"/>
  <c r="W22" i="162"/>
  <c r="W53" i="178" s="1"/>
  <c r="W10" i="178" s="1"/>
  <c r="P5" i="162"/>
  <c r="P48" i="178" s="1"/>
  <c r="M48" i="178"/>
  <c r="U171" i="161"/>
  <c r="U78" i="177" s="1"/>
  <c r="U35" i="177" s="1"/>
  <c r="R78" i="177"/>
  <c r="R35" i="177" s="1"/>
  <c r="H162" i="177"/>
  <c r="H33" i="177"/>
  <c r="O145" i="161"/>
  <c r="O73" i="177" s="1"/>
  <c r="O30" i="177" s="1"/>
  <c r="L73" i="177"/>
  <c r="L30" i="177" s="1"/>
  <c r="O87" i="159"/>
  <c r="O63" i="158" s="1"/>
  <c r="O20" i="158" s="1"/>
  <c r="L63" i="158"/>
  <c r="L20" i="158" s="1"/>
  <c r="H144" i="158"/>
  <c r="H15" i="158"/>
  <c r="U22" i="159"/>
  <c r="R53" i="158"/>
  <c r="R10" i="158" s="1"/>
  <c r="Q140" i="156"/>
  <c r="Q72" i="155" s="1"/>
  <c r="N72" i="155"/>
  <c r="J134" i="155"/>
  <c r="J5" i="155"/>
  <c r="P52" i="143"/>
  <c r="O5" i="143"/>
  <c r="O48" i="142" s="1"/>
  <c r="L48" i="142"/>
  <c r="H139" i="145"/>
  <c r="H10" i="145"/>
  <c r="N48" i="179"/>
  <c r="Q11" i="164"/>
  <c r="Q48" i="179" s="1"/>
  <c r="W5" i="164"/>
  <c r="W48" i="179" s="1"/>
  <c r="T48" i="179"/>
  <c r="S78" i="180"/>
  <c r="S35" i="180" s="1"/>
  <c r="V171" i="163"/>
  <c r="V78" i="180" s="1"/>
  <c r="V35" i="180" s="1"/>
  <c r="M76" i="180"/>
  <c r="M33" i="180" s="1"/>
  <c r="P161" i="163"/>
  <c r="P76" i="180" s="1"/>
  <c r="P33" i="180" s="1"/>
  <c r="I161" i="180"/>
  <c r="I32" i="180"/>
  <c r="U133" i="163"/>
  <c r="N57" i="180"/>
  <c r="N14" i="180" s="1"/>
  <c r="Q68" i="163"/>
  <c r="Q57" i="180" s="1"/>
  <c r="Q14" i="180" s="1"/>
  <c r="T56" i="180"/>
  <c r="T13" i="180" s="1"/>
  <c r="W60" i="163"/>
  <c r="W56" i="180" s="1"/>
  <c r="W13" i="180" s="1"/>
  <c r="W49" i="163"/>
  <c r="V12" i="163"/>
  <c r="H163" i="178"/>
  <c r="H34" i="178"/>
  <c r="U140" i="162"/>
  <c r="U72" i="178" s="1"/>
  <c r="R72" i="178"/>
  <c r="Q114" i="162"/>
  <c r="S62" i="178"/>
  <c r="V83" i="162"/>
  <c r="V62" i="178" s="1"/>
  <c r="I147" i="178"/>
  <c r="I18" i="178"/>
  <c r="P73" i="162"/>
  <c r="P58" i="178" s="1"/>
  <c r="P15" i="178" s="1"/>
  <c r="M58" i="178"/>
  <c r="M15" i="178" s="1"/>
  <c r="P22" i="162"/>
  <c r="M53" i="178"/>
  <c r="M10" i="178" s="1"/>
  <c r="L64" i="177"/>
  <c r="L21" i="177" s="1"/>
  <c r="O90" i="161"/>
  <c r="O64" i="177" s="1"/>
  <c r="O21" i="177" s="1"/>
  <c r="H143" i="177"/>
  <c r="H14" i="177"/>
  <c r="L56" i="177"/>
  <c r="L13" i="177" s="1"/>
  <c r="O60" i="161"/>
  <c r="O56" i="177" s="1"/>
  <c r="O13" i="177" s="1"/>
  <c r="Q171" i="159"/>
  <c r="N78" i="158"/>
  <c r="N35" i="158" s="1"/>
  <c r="J162" i="158"/>
  <c r="J33" i="158"/>
  <c r="Q145" i="159"/>
  <c r="N73" i="158"/>
  <c r="N30" i="158" s="1"/>
  <c r="P133" i="159"/>
  <c r="U114" i="159"/>
  <c r="Q4" i="159"/>
  <c r="N51" i="158"/>
  <c r="N8" i="158" s="1"/>
  <c r="S76" i="155"/>
  <c r="S33" i="155" s="1"/>
  <c r="V162" i="156"/>
  <c r="V76" i="155" s="1"/>
  <c r="V33" i="155" s="1"/>
  <c r="W81" i="156"/>
  <c r="W61" i="155" s="1"/>
  <c r="W18" i="155" s="1"/>
  <c r="T61" i="155"/>
  <c r="T18" i="155" s="1"/>
  <c r="W127" i="143"/>
  <c r="W69" i="142" s="1"/>
  <c r="W26" i="142" s="1"/>
  <c r="T69" i="142"/>
  <c r="T26" i="142" s="1"/>
  <c r="U107" i="143"/>
  <c r="L63" i="142"/>
  <c r="L20" i="142" s="1"/>
  <c r="O87" i="143"/>
  <c r="O63" i="142" s="1"/>
  <c r="O20" i="142" s="1"/>
  <c r="U77" i="143"/>
  <c r="U59" i="142" s="1"/>
  <c r="U16" i="142" s="1"/>
  <c r="R59" i="142"/>
  <c r="R16" i="142" s="1"/>
  <c r="O159" i="143"/>
  <c r="O75" i="142" s="1"/>
  <c r="L75" i="142"/>
  <c r="U12" i="143"/>
  <c r="I158" i="179"/>
  <c r="I74" i="179"/>
  <c r="Q107" i="164"/>
  <c r="J149" i="179"/>
  <c r="J20" i="179"/>
  <c r="W77" i="164"/>
  <c r="W59" i="179" s="1"/>
  <c r="W16" i="179" s="1"/>
  <c r="T59" i="179"/>
  <c r="T16" i="179" s="1"/>
  <c r="P15" i="164"/>
  <c r="V100" i="163"/>
  <c r="V90" i="163"/>
  <c r="V64" i="180" s="1"/>
  <c r="V21" i="180" s="1"/>
  <c r="S64" i="180"/>
  <c r="S21" i="180" s="1"/>
  <c r="Q133" i="162"/>
  <c r="P114" i="162"/>
  <c r="R62" i="178"/>
  <c r="U83" i="162"/>
  <c r="U62" i="178" s="1"/>
  <c r="H147" i="178"/>
  <c r="H18" i="178"/>
  <c r="L58" i="178"/>
  <c r="L15" i="178" s="1"/>
  <c r="O73" i="162"/>
  <c r="O58" i="178" s="1"/>
  <c r="O15" i="178" s="1"/>
  <c r="L53" i="178"/>
  <c r="L10" i="178" s="1"/>
  <c r="O22" i="162"/>
  <c r="O53" i="178" s="1"/>
  <c r="O10" i="178" s="1"/>
  <c r="J158" i="177"/>
  <c r="J74" i="177"/>
  <c r="J29" i="177"/>
  <c r="I164" i="158"/>
  <c r="I35" i="158"/>
  <c r="I162" i="158"/>
  <c r="I33" i="158"/>
  <c r="P145" i="159"/>
  <c r="P73" i="158" s="1"/>
  <c r="P30" i="158" s="1"/>
  <c r="M73" i="158"/>
  <c r="M30" i="158" s="1"/>
  <c r="U133" i="159"/>
  <c r="Q68" i="159"/>
  <c r="Q57" i="158" s="1"/>
  <c r="Q14" i="158" s="1"/>
  <c r="N57" i="158"/>
  <c r="N14" i="158" s="1"/>
  <c r="W60" i="159"/>
  <c r="W56" i="158" s="1"/>
  <c r="W13" i="158" s="1"/>
  <c r="T56" i="158"/>
  <c r="T13" i="158" s="1"/>
  <c r="Q49" i="159"/>
  <c r="P12" i="159"/>
  <c r="M63" i="155"/>
  <c r="M20" i="155" s="1"/>
  <c r="P87" i="156"/>
  <c r="P63" i="155" s="1"/>
  <c r="P20" i="155" s="1"/>
  <c r="I145" i="155"/>
  <c r="I16" i="155"/>
  <c r="L48" i="155"/>
  <c r="O5" i="156"/>
  <c r="O48" i="155" s="1"/>
  <c r="I150" i="142"/>
  <c r="J150" i="145"/>
  <c r="J21" i="145"/>
  <c r="H163" i="179"/>
  <c r="H34" i="179"/>
  <c r="U140" i="164"/>
  <c r="U72" i="179" s="1"/>
  <c r="R72" i="179"/>
  <c r="V87" i="164"/>
  <c r="V63" i="179" s="1"/>
  <c r="V20" i="179" s="1"/>
  <c r="S63" i="179"/>
  <c r="S20" i="179" s="1"/>
  <c r="I144" i="179"/>
  <c r="I15" i="179"/>
  <c r="I139" i="179"/>
  <c r="I10" i="179"/>
  <c r="O5" i="164"/>
  <c r="O48" i="179" s="1"/>
  <c r="L48" i="179"/>
  <c r="R57" i="180"/>
  <c r="R14" i="180" s="1"/>
  <c r="U68" i="163"/>
  <c r="U57" i="180" s="1"/>
  <c r="U14" i="180" s="1"/>
  <c r="Q159" i="162"/>
  <c r="Q75" i="178" s="1"/>
  <c r="N75" i="178"/>
  <c r="W12" i="162"/>
  <c r="T51" i="178"/>
  <c r="T8" i="178" s="1"/>
  <c r="W4" i="162"/>
  <c r="W51" i="178" s="1"/>
  <c r="W8" i="178" s="1"/>
  <c r="J145" i="177"/>
  <c r="J16" i="177"/>
  <c r="W52" i="161"/>
  <c r="P90" i="159"/>
  <c r="M64" i="158"/>
  <c r="M21" i="158" s="1"/>
  <c r="I142" i="158"/>
  <c r="I13" i="158"/>
  <c r="U4" i="159"/>
  <c r="U47" i="158" s="1"/>
  <c r="U4" i="158" s="1"/>
  <c r="R51" i="158"/>
  <c r="R8" i="158" s="1"/>
  <c r="U83" i="156"/>
  <c r="U62" i="155" s="1"/>
  <c r="R62" i="155"/>
  <c r="H147" i="155"/>
  <c r="H18" i="155"/>
  <c r="I164" i="142"/>
  <c r="I35" i="142"/>
  <c r="M73" i="142"/>
  <c r="M30" i="142" s="1"/>
  <c r="P145" i="143"/>
  <c r="P73" i="142" s="1"/>
  <c r="P30" i="142" s="1"/>
  <c r="J142" i="142"/>
  <c r="J13" i="142"/>
  <c r="M51" i="142"/>
  <c r="M8" i="142" s="1"/>
  <c r="P4" i="143"/>
  <c r="P51" i="142" s="1"/>
  <c r="P8" i="142" s="1"/>
  <c r="O161" i="146"/>
  <c r="O76" i="145" s="1"/>
  <c r="O33" i="145" s="1"/>
  <c r="L76" i="145"/>
  <c r="L33" i="145" s="1"/>
  <c r="V90" i="146"/>
  <c r="V64" i="145" s="1"/>
  <c r="V21" i="145" s="1"/>
  <c r="S64" i="145"/>
  <c r="S21" i="145" s="1"/>
  <c r="P68" i="146"/>
  <c r="P57" i="145" s="1"/>
  <c r="P14" i="145" s="1"/>
  <c r="M57" i="145"/>
  <c r="M14" i="145" s="1"/>
  <c r="U4" i="146"/>
  <c r="R51" i="145"/>
  <c r="R8" i="145" s="1"/>
  <c r="U81" i="164"/>
  <c r="U61" i="179" s="1"/>
  <c r="U18" i="179" s="1"/>
  <c r="R61" i="179"/>
  <c r="R18" i="179" s="1"/>
  <c r="H145" i="179"/>
  <c r="H16" i="179"/>
  <c r="O22" i="164"/>
  <c r="L53" i="179"/>
  <c r="L10" i="179" s="1"/>
  <c r="Q140" i="163"/>
  <c r="Q72" i="180" s="1"/>
  <c r="N72" i="180"/>
  <c r="J134" i="180"/>
  <c r="I161" i="178"/>
  <c r="I32" i="178"/>
  <c r="T64" i="178"/>
  <c r="T21" i="178" s="1"/>
  <c r="W90" i="162"/>
  <c r="W64" i="178" s="1"/>
  <c r="W21" i="178" s="1"/>
  <c r="N56" i="178"/>
  <c r="N13" i="178" s="1"/>
  <c r="Q60" i="162"/>
  <c r="Q56" i="178" s="1"/>
  <c r="Q13" i="178" s="1"/>
  <c r="H163" i="177"/>
  <c r="H34" i="177"/>
  <c r="H158" i="177"/>
  <c r="H74" i="177"/>
  <c r="H29" i="177"/>
  <c r="Q114" i="161"/>
  <c r="V87" i="161"/>
  <c r="V63" i="177" s="1"/>
  <c r="V20" i="177" s="1"/>
  <c r="S63" i="177"/>
  <c r="S20" i="177" s="1"/>
  <c r="I148" i="177"/>
  <c r="I147" i="177"/>
  <c r="I18" i="177"/>
  <c r="M53" i="177"/>
  <c r="M10" i="177" s="1"/>
  <c r="P22" i="161"/>
  <c r="P53" i="177" s="1"/>
  <c r="P10" i="177" s="1"/>
  <c r="R48" i="177"/>
  <c r="U5" i="161"/>
  <c r="U48" i="177" s="1"/>
  <c r="U60" i="159"/>
  <c r="U56" i="158" s="1"/>
  <c r="U13" i="158" s="1"/>
  <c r="R56" i="158"/>
  <c r="R13" i="158" s="1"/>
  <c r="U49" i="159"/>
  <c r="W171" i="156"/>
  <c r="W78" i="155" s="1"/>
  <c r="W35" i="155" s="1"/>
  <c r="T78" i="155"/>
  <c r="T35" i="155" s="1"/>
  <c r="U114" i="156"/>
  <c r="Q12" i="156"/>
  <c r="J137" i="155"/>
  <c r="J8" i="155"/>
  <c r="H164" i="142"/>
  <c r="H35" i="142"/>
  <c r="U145" i="143"/>
  <c r="U73" i="142" s="1"/>
  <c r="U30" i="142" s="1"/>
  <c r="R73" i="142"/>
  <c r="R30" i="142" s="1"/>
  <c r="O100" i="146"/>
  <c r="O90" i="146"/>
  <c r="O64" i="145" s="1"/>
  <c r="O21" i="145" s="1"/>
  <c r="L64" i="145"/>
  <c r="L21" i="145" s="1"/>
  <c r="J137" i="179"/>
  <c r="J8" i="179"/>
  <c r="Q107" i="163"/>
  <c r="U171" i="162"/>
  <c r="U78" i="178" s="1"/>
  <c r="U35" i="178" s="1"/>
  <c r="R78" i="178"/>
  <c r="R35" i="178" s="1"/>
  <c r="V90" i="162"/>
  <c r="V64" i="178" s="1"/>
  <c r="V21" i="178" s="1"/>
  <c r="S64" i="178"/>
  <c r="S21" i="178" s="1"/>
  <c r="H149" i="177"/>
  <c r="H20" i="177"/>
  <c r="U81" i="161"/>
  <c r="U61" i="177" s="1"/>
  <c r="U18" i="177" s="1"/>
  <c r="R61" i="177"/>
  <c r="R18" i="177" s="1"/>
  <c r="L59" i="177"/>
  <c r="L16" i="177" s="1"/>
  <c r="O77" i="161"/>
  <c r="O59" i="177" s="1"/>
  <c r="O16" i="177" s="1"/>
  <c r="H144" i="177"/>
  <c r="H15" i="177"/>
  <c r="O52" i="161"/>
  <c r="W164" i="159"/>
  <c r="W77" i="158" s="1"/>
  <c r="W34" i="158" s="1"/>
  <c r="T77" i="158"/>
  <c r="T34" i="158" s="1"/>
  <c r="J134" i="158"/>
  <c r="J5" i="158"/>
  <c r="O127" i="156"/>
  <c r="O69" i="155" s="1"/>
  <c r="O26" i="155" s="1"/>
  <c r="L69" i="155"/>
  <c r="L26" i="155" s="1"/>
  <c r="Q100" i="156"/>
  <c r="J142" i="155"/>
  <c r="J13" i="155"/>
  <c r="W49" i="156"/>
  <c r="W140" i="146"/>
  <c r="W72" i="145" s="1"/>
  <c r="T72" i="145"/>
  <c r="P69" i="145"/>
  <c r="P26" i="145" s="1"/>
  <c r="V171" i="164"/>
  <c r="V78" i="179" s="1"/>
  <c r="V35" i="179" s="1"/>
  <c r="S78" i="179"/>
  <c r="S35" i="179" s="1"/>
  <c r="V161" i="164"/>
  <c r="V76" i="179" s="1"/>
  <c r="V33" i="179" s="1"/>
  <c r="S76" i="179"/>
  <c r="S33" i="179" s="1"/>
  <c r="V145" i="164"/>
  <c r="V73" i="179" s="1"/>
  <c r="S73" i="179"/>
  <c r="S30" i="179" s="1"/>
  <c r="O127" i="164"/>
  <c r="O69" i="179" s="1"/>
  <c r="O26" i="179" s="1"/>
  <c r="L69" i="179"/>
  <c r="L26" i="179" s="1"/>
  <c r="J143" i="179"/>
  <c r="J14" i="179"/>
  <c r="U140" i="163"/>
  <c r="U72" i="180" s="1"/>
  <c r="R72" i="180"/>
  <c r="Q114" i="163"/>
  <c r="V87" i="163"/>
  <c r="V63" i="180" s="1"/>
  <c r="V20" i="180" s="1"/>
  <c r="S63" i="180"/>
  <c r="S20" i="180" s="1"/>
  <c r="I148" i="180"/>
  <c r="I19" i="180"/>
  <c r="P77" i="163"/>
  <c r="P59" i="180" s="1"/>
  <c r="P16" i="180" s="1"/>
  <c r="M59" i="180"/>
  <c r="M16" i="180" s="1"/>
  <c r="V73" i="163"/>
  <c r="V58" i="180" s="1"/>
  <c r="V15" i="180" s="1"/>
  <c r="S58" i="180"/>
  <c r="S15" i="180" s="1"/>
  <c r="P52" i="163"/>
  <c r="R56" i="178"/>
  <c r="R13" i="178" s="1"/>
  <c r="U60" i="162"/>
  <c r="U56" i="178" s="1"/>
  <c r="U13" i="178" s="1"/>
  <c r="U49" i="162"/>
  <c r="J164" i="177"/>
  <c r="J35" i="177"/>
  <c r="N76" i="177"/>
  <c r="N33" i="177" s="1"/>
  <c r="Q161" i="161"/>
  <c r="Q76" i="177" s="1"/>
  <c r="Q33" i="177" s="1"/>
  <c r="W159" i="161"/>
  <c r="W75" i="177" s="1"/>
  <c r="T75" i="177"/>
  <c r="N73" i="177"/>
  <c r="N30" i="177" s="1"/>
  <c r="Q145" i="161"/>
  <c r="Q73" i="177" s="1"/>
  <c r="Q30" i="177" s="1"/>
  <c r="V133" i="161"/>
  <c r="V127" i="161"/>
  <c r="V69" i="177" s="1"/>
  <c r="V26" i="177" s="1"/>
  <c r="S69" i="177"/>
  <c r="S26" i="177" s="1"/>
  <c r="W4" i="161"/>
  <c r="W51" i="177" s="1"/>
  <c r="W8" i="177" s="1"/>
  <c r="T51" i="177"/>
  <c r="T8" i="177" s="1"/>
  <c r="W87" i="159"/>
  <c r="W63" i="158" s="1"/>
  <c r="W20" i="158" s="1"/>
  <c r="T63" i="158"/>
  <c r="T20" i="158" s="1"/>
  <c r="W83" i="159"/>
  <c r="W62" i="158" s="1"/>
  <c r="T62" i="158"/>
  <c r="W73" i="159"/>
  <c r="W58" i="158" s="1"/>
  <c r="W15" i="158" s="1"/>
  <c r="T58" i="158"/>
  <c r="T15" i="158" s="1"/>
  <c r="Q52" i="159"/>
  <c r="U161" i="156"/>
  <c r="U76" i="155" s="1"/>
  <c r="U33" i="155" s="1"/>
  <c r="R76" i="155"/>
  <c r="R33" i="155" s="1"/>
  <c r="O12" i="156"/>
  <c r="Q140" i="143"/>
  <c r="Q72" i="142" s="1"/>
  <c r="N72" i="142"/>
  <c r="J163" i="145"/>
  <c r="J34" i="145"/>
  <c r="V77" i="145"/>
  <c r="V34" i="145" s="1"/>
  <c r="P140" i="146"/>
  <c r="M72" i="145"/>
  <c r="Q133" i="146"/>
  <c r="P114" i="146"/>
  <c r="J159" i="145"/>
  <c r="J30" i="145"/>
  <c r="V127" i="146"/>
  <c r="S69" i="145"/>
  <c r="S26" i="145" s="1"/>
  <c r="H155" i="145"/>
  <c r="H26" i="145"/>
  <c r="W100" i="146"/>
  <c r="U171" i="164"/>
  <c r="U78" i="179" s="1"/>
  <c r="U35" i="179" s="1"/>
  <c r="R78" i="179"/>
  <c r="R35" i="179" s="1"/>
  <c r="R76" i="179"/>
  <c r="R33" i="179" s="1"/>
  <c r="U161" i="164"/>
  <c r="U76" i="179" s="1"/>
  <c r="U33" i="179" s="1"/>
  <c r="U145" i="164"/>
  <c r="U73" i="179" s="1"/>
  <c r="U30" i="179" s="1"/>
  <c r="R73" i="179"/>
  <c r="R30" i="179" s="1"/>
  <c r="I143" i="179"/>
  <c r="I14" i="179"/>
  <c r="V114" i="163"/>
  <c r="H139" i="180"/>
  <c r="H10" i="180"/>
  <c r="J158" i="178"/>
  <c r="J74" i="178"/>
  <c r="J29" i="178"/>
  <c r="M78" i="177"/>
  <c r="M35" i="177" s="1"/>
  <c r="P171" i="161"/>
  <c r="P78" i="177" s="1"/>
  <c r="P35" i="177" s="1"/>
  <c r="Q100" i="161"/>
  <c r="T64" i="177"/>
  <c r="T21" i="177" s="1"/>
  <c r="W90" i="161"/>
  <c r="W64" i="177" s="1"/>
  <c r="W21" i="177" s="1"/>
  <c r="Q60" i="161"/>
  <c r="Q56" i="177" s="1"/>
  <c r="Q13" i="177" s="1"/>
  <c r="N56" i="177"/>
  <c r="N13" i="177" s="1"/>
  <c r="W49" i="161"/>
  <c r="H163" i="158"/>
  <c r="H34" i="158"/>
  <c r="Q114" i="159"/>
  <c r="V73" i="159"/>
  <c r="V58" i="158" s="1"/>
  <c r="V15" i="158" s="1"/>
  <c r="S58" i="158"/>
  <c r="S15" i="158" s="1"/>
  <c r="I139" i="158"/>
  <c r="I10" i="158"/>
  <c r="O100" i="156"/>
  <c r="R53" i="155"/>
  <c r="R10" i="155" s="1"/>
  <c r="U45" i="156"/>
  <c r="S48" i="142"/>
  <c r="V5" i="143"/>
  <c r="V48" i="142" s="1"/>
  <c r="V81" i="146"/>
  <c r="V61" i="145" s="1"/>
  <c r="V18" i="145" s="1"/>
  <c r="S61" i="145"/>
  <c r="S18" i="145" s="1"/>
  <c r="P52" i="146"/>
  <c r="R52" i="179"/>
  <c r="R9" i="179" s="1"/>
  <c r="U25" i="164"/>
  <c r="U52" i="179" s="1"/>
  <c r="U9" i="179" s="1"/>
  <c r="Q171" i="163"/>
  <c r="Q78" i="180" s="1"/>
  <c r="Q35" i="180" s="1"/>
  <c r="N78" i="180"/>
  <c r="N35" i="180" s="1"/>
  <c r="J162" i="180"/>
  <c r="J33" i="180"/>
  <c r="W145" i="163"/>
  <c r="W73" i="180" s="1"/>
  <c r="W30" i="180" s="1"/>
  <c r="T73" i="180"/>
  <c r="T30" i="180" s="1"/>
  <c r="P133" i="163"/>
  <c r="O114" i="163"/>
  <c r="S77" i="178"/>
  <c r="S34" i="178" s="1"/>
  <c r="V164" i="162"/>
  <c r="V77" i="178" s="1"/>
  <c r="V34" i="178" s="1"/>
  <c r="T62" i="178"/>
  <c r="W83" i="162"/>
  <c r="W62" i="178" s="1"/>
  <c r="J147" i="178"/>
  <c r="J18" i="178"/>
  <c r="N58" i="178"/>
  <c r="N15" i="178" s="1"/>
  <c r="Q73" i="162"/>
  <c r="Q58" i="178" s="1"/>
  <c r="Q15" i="178" s="1"/>
  <c r="N53" i="178"/>
  <c r="N10" i="178" s="1"/>
  <c r="Q22" i="162"/>
  <c r="O171" i="161"/>
  <c r="O78" i="177" s="1"/>
  <c r="O35" i="177" s="1"/>
  <c r="L78" i="177"/>
  <c r="L35" i="177" s="1"/>
  <c r="U161" i="161"/>
  <c r="U76" i="177" s="1"/>
  <c r="U33" i="177" s="1"/>
  <c r="R76" i="177"/>
  <c r="R33" i="177" s="1"/>
  <c r="H161" i="177"/>
  <c r="H32" i="177"/>
  <c r="Q133" i="159"/>
  <c r="V114" i="159"/>
  <c r="H148" i="158"/>
  <c r="H19" i="158"/>
  <c r="O73" i="159"/>
  <c r="O58" i="158" s="1"/>
  <c r="O15" i="158" s="1"/>
  <c r="L58" i="158"/>
  <c r="L15" i="158" s="1"/>
  <c r="Q164" i="156"/>
  <c r="Q77" i="155" s="1"/>
  <c r="Q34" i="155" s="1"/>
  <c r="N77" i="155"/>
  <c r="N34" i="155" s="1"/>
  <c r="J158" i="155"/>
  <c r="J74" i="155"/>
  <c r="J160" i="155" s="1"/>
  <c r="W5" i="156"/>
  <c r="W48" i="155" s="1"/>
  <c r="T48" i="155"/>
  <c r="P107" i="143"/>
  <c r="I149" i="142"/>
  <c r="I20" i="142"/>
  <c r="V77" i="143"/>
  <c r="V59" i="142" s="1"/>
  <c r="V16" i="142" s="1"/>
  <c r="S59" i="142"/>
  <c r="S16" i="142" s="1"/>
  <c r="H148" i="145"/>
  <c r="H19" i="145"/>
  <c r="O73" i="146"/>
  <c r="O58" i="145" s="1"/>
  <c r="O15" i="145" s="1"/>
  <c r="L58" i="145"/>
  <c r="L15" i="145" s="1"/>
  <c r="O22" i="146"/>
  <c r="L53" i="145"/>
  <c r="L10" i="145" s="1"/>
  <c r="S76" i="180"/>
  <c r="S33" i="180" s="1"/>
  <c r="S36" i="180" s="1"/>
  <c r="V161" i="163"/>
  <c r="V76" i="180" s="1"/>
  <c r="V33" i="180" s="1"/>
  <c r="V36" i="180" s="1"/>
  <c r="M75" i="180"/>
  <c r="P159" i="163"/>
  <c r="P75" i="180" s="1"/>
  <c r="T57" i="180"/>
  <c r="T14" i="180" s="1"/>
  <c r="W68" i="163"/>
  <c r="W57" i="180" s="1"/>
  <c r="W14" i="180" s="1"/>
  <c r="Q49" i="163"/>
  <c r="O164" i="162"/>
  <c r="O77" i="178" s="1"/>
  <c r="O34" i="178" s="1"/>
  <c r="L77" i="178"/>
  <c r="L34" i="178" s="1"/>
  <c r="P83" i="162"/>
  <c r="P62" i="178" s="1"/>
  <c r="M62" i="178"/>
  <c r="P81" i="162"/>
  <c r="P61" i="178" s="1"/>
  <c r="P18" i="178" s="1"/>
  <c r="M61" i="178"/>
  <c r="M18" i="178" s="1"/>
  <c r="L57" i="177"/>
  <c r="L14" i="177" s="1"/>
  <c r="O68" i="161"/>
  <c r="O57" i="177" s="1"/>
  <c r="O14" i="177" s="1"/>
  <c r="U60" i="161"/>
  <c r="U56" i="177" s="1"/>
  <c r="U13" i="177" s="1"/>
  <c r="R56" i="177"/>
  <c r="R13" i="177" s="1"/>
  <c r="U49" i="161"/>
  <c r="W171" i="159"/>
  <c r="W78" i="158" s="1"/>
  <c r="W35" i="158" s="1"/>
  <c r="T78" i="158"/>
  <c r="T35" i="158" s="1"/>
  <c r="W161" i="159"/>
  <c r="T76" i="158"/>
  <c r="T33" i="158" s="1"/>
  <c r="J161" i="158"/>
  <c r="J32" i="158"/>
  <c r="V133" i="159"/>
  <c r="O114" i="159"/>
  <c r="Q12" i="159"/>
  <c r="W4" i="159"/>
  <c r="W51" i="158" s="1"/>
  <c r="W8" i="158" s="1"/>
  <c r="T51" i="158"/>
  <c r="T8" i="158" s="1"/>
  <c r="S77" i="155"/>
  <c r="S34" i="155" s="1"/>
  <c r="V170" i="156"/>
  <c r="V77" i="155" s="1"/>
  <c r="V34" i="155" s="1"/>
  <c r="Q107" i="156"/>
  <c r="Q77" i="156"/>
  <c r="Q59" i="155" s="1"/>
  <c r="Q16" i="155" s="1"/>
  <c r="N59" i="155"/>
  <c r="N16" i="155" s="1"/>
  <c r="W52" i="156"/>
  <c r="U87" i="143"/>
  <c r="U63" i="142" s="1"/>
  <c r="U20" i="142" s="1"/>
  <c r="R63" i="142"/>
  <c r="R20" i="142" s="1"/>
  <c r="H144" i="142"/>
  <c r="H15" i="142"/>
  <c r="U159" i="143"/>
  <c r="U75" i="142" s="1"/>
  <c r="R75" i="142"/>
  <c r="I163" i="179"/>
  <c r="I34" i="179"/>
  <c r="V140" i="164"/>
  <c r="V72" i="179" s="1"/>
  <c r="V29" i="179" s="1"/>
  <c r="S72" i="179"/>
  <c r="W107" i="164"/>
  <c r="Q87" i="164"/>
  <c r="Q63" i="179" s="1"/>
  <c r="Q20" i="179" s="1"/>
  <c r="N63" i="179"/>
  <c r="N20" i="179" s="1"/>
  <c r="Q77" i="164"/>
  <c r="Q59" i="179" s="1"/>
  <c r="Q16" i="179" s="1"/>
  <c r="N59" i="179"/>
  <c r="N16" i="179" s="1"/>
  <c r="I134" i="179"/>
  <c r="I5" i="179"/>
  <c r="H159" i="180"/>
  <c r="H30" i="180"/>
  <c r="P90" i="163"/>
  <c r="P64" i="180" s="1"/>
  <c r="P21" i="180" s="1"/>
  <c r="M64" i="180"/>
  <c r="M21" i="180" s="1"/>
  <c r="H137" i="180"/>
  <c r="H8" i="180"/>
  <c r="L62" i="178"/>
  <c r="O83" i="162"/>
  <c r="O62" i="178" s="1"/>
  <c r="L61" i="178"/>
  <c r="L18" i="178" s="1"/>
  <c r="O81" i="162"/>
  <c r="O61" i="178" s="1"/>
  <c r="O18" i="178" s="1"/>
  <c r="J163" i="177"/>
  <c r="J34" i="177"/>
  <c r="W140" i="161"/>
  <c r="W72" i="177" s="1"/>
  <c r="T72" i="177"/>
  <c r="J134" i="177"/>
  <c r="V171" i="159"/>
  <c r="V78" i="158" s="1"/>
  <c r="V35" i="158" s="1"/>
  <c r="S78" i="158"/>
  <c r="S35" i="158" s="1"/>
  <c r="P161" i="159"/>
  <c r="P76" i="158" s="1"/>
  <c r="P33" i="158" s="1"/>
  <c r="M76" i="158"/>
  <c r="M33" i="158" s="1"/>
  <c r="I161" i="158"/>
  <c r="I32" i="158"/>
  <c r="Q58" i="158"/>
  <c r="Q15" i="158" s="1"/>
  <c r="W68" i="159"/>
  <c r="W57" i="158" s="1"/>
  <c r="W14" i="158" s="1"/>
  <c r="T57" i="158"/>
  <c r="T14" i="158" s="1"/>
  <c r="W49" i="159"/>
  <c r="V107" i="156"/>
  <c r="I149" i="155"/>
  <c r="I20" i="155"/>
  <c r="V77" i="156"/>
  <c r="V59" i="155" s="1"/>
  <c r="V16" i="155" s="1"/>
  <c r="S59" i="155"/>
  <c r="S16" i="155" s="1"/>
  <c r="M53" i="155"/>
  <c r="M10" i="155" s="1"/>
  <c r="P22" i="156"/>
  <c r="H134" i="155"/>
  <c r="H5" i="155"/>
  <c r="M69" i="142"/>
  <c r="M26" i="142" s="1"/>
  <c r="P127" i="143"/>
  <c r="P69" i="142" s="1"/>
  <c r="P26" i="142" s="1"/>
  <c r="J137" i="142"/>
  <c r="J8" i="142"/>
  <c r="S64" i="142"/>
  <c r="S21" i="142" s="1"/>
  <c r="V90" i="143"/>
  <c r="V64" i="142" s="1"/>
  <c r="V21" i="142" s="1"/>
  <c r="W90" i="146"/>
  <c r="W64" i="145" s="1"/>
  <c r="W21" i="145" s="1"/>
  <c r="T64" i="145"/>
  <c r="T21" i="145" s="1"/>
  <c r="I137" i="145"/>
  <c r="U164" i="164"/>
  <c r="U77" i="179" s="1"/>
  <c r="U34" i="179" s="1"/>
  <c r="R77" i="179"/>
  <c r="R34" i="179" s="1"/>
  <c r="O140" i="164"/>
  <c r="O72" i="179" s="1"/>
  <c r="L72" i="179"/>
  <c r="W114" i="164"/>
  <c r="I148" i="179"/>
  <c r="I19" i="179"/>
  <c r="P73" i="164"/>
  <c r="P58" i="179" s="1"/>
  <c r="P15" i="179" s="1"/>
  <c r="M58" i="179"/>
  <c r="M15" i="179" s="1"/>
  <c r="M56" i="179"/>
  <c r="M13" i="179" s="1"/>
  <c r="P63" i="164"/>
  <c r="P56" i="179" s="1"/>
  <c r="P13" i="179" s="1"/>
  <c r="P22" i="164"/>
  <c r="M53" i="179"/>
  <c r="M10" i="179" s="1"/>
  <c r="U5" i="164"/>
  <c r="U48" i="179" s="1"/>
  <c r="R48" i="179"/>
  <c r="O100" i="163"/>
  <c r="H150" i="180"/>
  <c r="H21" i="180"/>
  <c r="I155" i="178"/>
  <c r="I26" i="178"/>
  <c r="Q12" i="162"/>
  <c r="W107" i="161"/>
  <c r="J149" i="177"/>
  <c r="J20" i="177"/>
  <c r="T59" i="177"/>
  <c r="T16" i="177" s="1"/>
  <c r="W77" i="161"/>
  <c r="W59" i="177" s="1"/>
  <c r="W16" i="177" s="1"/>
  <c r="H159" i="158"/>
  <c r="H30" i="158"/>
  <c r="I143" i="158"/>
  <c r="I14" i="158"/>
  <c r="P60" i="159"/>
  <c r="P56" i="158" s="1"/>
  <c r="P13" i="158" s="1"/>
  <c r="M56" i="158"/>
  <c r="M13" i="158" s="1"/>
  <c r="U12" i="159"/>
  <c r="O4" i="159"/>
  <c r="O51" i="158" s="1"/>
  <c r="O8" i="158" s="1"/>
  <c r="L51" i="158"/>
  <c r="L8" i="158" s="1"/>
  <c r="AM100" i="126" s="1"/>
  <c r="AM74" i="201" s="1"/>
  <c r="U81" i="156"/>
  <c r="U61" i="155" s="1"/>
  <c r="U18" i="155" s="1"/>
  <c r="R61" i="155"/>
  <c r="R18" i="155" s="1"/>
  <c r="R57" i="155"/>
  <c r="R14" i="155" s="1"/>
  <c r="U69" i="156"/>
  <c r="U57" i="155" s="1"/>
  <c r="U14" i="155" s="1"/>
  <c r="U52" i="156"/>
  <c r="P171" i="143"/>
  <c r="P78" i="142" s="1"/>
  <c r="P35" i="142" s="1"/>
  <c r="M78" i="142"/>
  <c r="M35" i="142" s="1"/>
  <c r="I162" i="142"/>
  <c r="I33" i="142"/>
  <c r="S73" i="142"/>
  <c r="S30" i="142" s="1"/>
  <c r="V145" i="143"/>
  <c r="V73" i="142" s="1"/>
  <c r="V30" i="142" s="1"/>
  <c r="O133" i="143"/>
  <c r="J143" i="142"/>
  <c r="J14" i="142"/>
  <c r="Q60" i="143"/>
  <c r="Q56" i="142" s="1"/>
  <c r="Q13" i="142" s="1"/>
  <c r="N56" i="142"/>
  <c r="N13" i="142" s="1"/>
  <c r="P12" i="143"/>
  <c r="U161" i="146"/>
  <c r="U76" i="145" s="1"/>
  <c r="U33" i="145" s="1"/>
  <c r="R76" i="145"/>
  <c r="R33" i="145" s="1"/>
  <c r="V68" i="146"/>
  <c r="V57" i="145" s="1"/>
  <c r="V14" i="145" s="1"/>
  <c r="S57" i="145"/>
  <c r="S14" i="145" s="1"/>
  <c r="O107" i="164"/>
  <c r="H149" i="179"/>
  <c r="H20" i="179"/>
  <c r="O81" i="164"/>
  <c r="L61" i="179"/>
  <c r="L18" i="179" s="1"/>
  <c r="U77" i="164"/>
  <c r="U59" i="179" s="1"/>
  <c r="U16" i="179" s="1"/>
  <c r="R59" i="179"/>
  <c r="R16" i="179" s="1"/>
  <c r="H144" i="179"/>
  <c r="H15" i="179"/>
  <c r="U22" i="164"/>
  <c r="R53" i="179"/>
  <c r="R10" i="179" s="1"/>
  <c r="W140" i="163"/>
  <c r="W72" i="180" s="1"/>
  <c r="T72" i="180"/>
  <c r="T48" i="180"/>
  <c r="W5" i="163"/>
  <c r="W48" i="180" s="1"/>
  <c r="I162" i="178"/>
  <c r="I33" i="178"/>
  <c r="S75" i="178"/>
  <c r="V159" i="162"/>
  <c r="V75" i="178" s="1"/>
  <c r="I159" i="178"/>
  <c r="I30" i="178"/>
  <c r="H155" i="178"/>
  <c r="H26" i="178"/>
  <c r="J143" i="178"/>
  <c r="J14" i="178"/>
  <c r="I137" i="178"/>
  <c r="I8" i="178"/>
  <c r="O164" i="161"/>
  <c r="O77" i="177" s="1"/>
  <c r="O34" i="177" s="1"/>
  <c r="L77" i="177"/>
  <c r="L34" i="177" s="1"/>
  <c r="R72" i="177"/>
  <c r="U140" i="161"/>
  <c r="U72" i="177" s="1"/>
  <c r="W114" i="161"/>
  <c r="P87" i="161"/>
  <c r="P63" i="177" s="1"/>
  <c r="P20" i="177" s="1"/>
  <c r="M63" i="177"/>
  <c r="M20" i="177" s="1"/>
  <c r="P83" i="161"/>
  <c r="P62" i="177" s="1"/>
  <c r="M62" i="177"/>
  <c r="P81" i="161"/>
  <c r="P61" i="177" s="1"/>
  <c r="P18" i="177" s="1"/>
  <c r="M61" i="177"/>
  <c r="M18" i="177" s="1"/>
  <c r="I145" i="177"/>
  <c r="I16" i="177"/>
  <c r="L48" i="177"/>
  <c r="O5" i="161"/>
  <c r="O48" i="177" s="1"/>
  <c r="O60" i="159"/>
  <c r="O56" i="158" s="1"/>
  <c r="O13" i="158" s="1"/>
  <c r="L56" i="158"/>
  <c r="L13" i="158" s="1"/>
  <c r="V138" i="156"/>
  <c r="W4" i="156"/>
  <c r="T51" i="155"/>
  <c r="T8" i="155" s="1"/>
  <c r="R78" i="142"/>
  <c r="R35" i="142" s="1"/>
  <c r="U171" i="143"/>
  <c r="U78" i="142" s="1"/>
  <c r="U35" i="142" s="1"/>
  <c r="U90" i="146"/>
  <c r="U64" i="145" s="1"/>
  <c r="U21" i="145" s="1"/>
  <c r="R64" i="145"/>
  <c r="R21" i="145" s="1"/>
  <c r="H142" i="145"/>
  <c r="H13" i="145"/>
  <c r="Q4" i="164"/>
  <c r="Q47" i="179" s="1"/>
  <c r="Q4" i="179" s="1"/>
  <c r="N51" i="179"/>
  <c r="N8" i="179" s="1"/>
  <c r="W107" i="163"/>
  <c r="L63" i="177"/>
  <c r="L20" i="177" s="1"/>
  <c r="O87" i="161"/>
  <c r="O63" i="177" s="1"/>
  <c r="O20" i="177" s="1"/>
  <c r="H148" i="177"/>
  <c r="H19" i="177"/>
  <c r="U77" i="161"/>
  <c r="U59" i="177" s="1"/>
  <c r="U16" i="177" s="1"/>
  <c r="R59" i="177"/>
  <c r="R16" i="177" s="1"/>
  <c r="U73" i="161"/>
  <c r="U58" i="177" s="1"/>
  <c r="U15" i="177" s="1"/>
  <c r="R58" i="177"/>
  <c r="R15" i="177" s="1"/>
  <c r="U52" i="161"/>
  <c r="Q164" i="159"/>
  <c r="Q77" i="158" s="1"/>
  <c r="Q34" i="158" s="1"/>
  <c r="N77" i="158"/>
  <c r="N34" i="158" s="1"/>
  <c r="Q5" i="159"/>
  <c r="Q48" i="158" s="1"/>
  <c r="N48" i="158"/>
  <c r="N5" i="158" s="1"/>
  <c r="U133" i="156"/>
  <c r="H155" i="155"/>
  <c r="H26" i="155"/>
  <c r="Q90" i="156"/>
  <c r="Q64" i="155" s="1"/>
  <c r="Q21" i="155" s="1"/>
  <c r="N64" i="155"/>
  <c r="N21" i="155" s="1"/>
  <c r="W60" i="156"/>
  <c r="W56" i="155" s="1"/>
  <c r="W13" i="155" s="1"/>
  <c r="T56" i="155"/>
  <c r="T13" i="155" s="1"/>
  <c r="Q140" i="146"/>
  <c r="N72" i="145"/>
  <c r="J134" i="145"/>
  <c r="J5" i="145"/>
  <c r="P171" i="164"/>
  <c r="P78" i="179" s="1"/>
  <c r="P35" i="179" s="1"/>
  <c r="M78" i="179"/>
  <c r="M35" i="179" s="1"/>
  <c r="W68" i="164"/>
  <c r="W57" i="179" s="1"/>
  <c r="W14" i="179" s="1"/>
  <c r="T57" i="179"/>
  <c r="T14" i="179" s="1"/>
  <c r="H163" i="180"/>
  <c r="H34" i="180"/>
  <c r="W114" i="163"/>
  <c r="P87" i="163"/>
  <c r="P63" i="180" s="1"/>
  <c r="P20" i="180" s="1"/>
  <c r="M63" i="180"/>
  <c r="M20" i="180" s="1"/>
  <c r="V83" i="163"/>
  <c r="V62" i="180" s="1"/>
  <c r="S62" i="180"/>
  <c r="P73" i="163"/>
  <c r="P58" i="180" s="1"/>
  <c r="P15" i="180" s="1"/>
  <c r="M58" i="180"/>
  <c r="M15" i="180" s="1"/>
  <c r="V52" i="163"/>
  <c r="L56" i="178"/>
  <c r="L13" i="178" s="1"/>
  <c r="O60" i="162"/>
  <c r="O56" i="178" s="1"/>
  <c r="O13" i="178" s="1"/>
  <c r="W171" i="161"/>
  <c r="W78" i="177" s="1"/>
  <c r="W35" i="177" s="1"/>
  <c r="T78" i="177"/>
  <c r="T35" i="177" s="1"/>
  <c r="W161" i="161"/>
  <c r="W76" i="177" s="1"/>
  <c r="W33" i="177" s="1"/>
  <c r="T76" i="177"/>
  <c r="T33" i="177" s="1"/>
  <c r="W145" i="161"/>
  <c r="W73" i="177" s="1"/>
  <c r="W30" i="177" s="1"/>
  <c r="T73" i="177"/>
  <c r="T30" i="177" s="1"/>
  <c r="M69" i="177"/>
  <c r="M26" i="177" s="1"/>
  <c r="P127" i="161"/>
  <c r="P69" i="177" s="1"/>
  <c r="P26" i="177" s="1"/>
  <c r="U114" i="161"/>
  <c r="I163" i="158"/>
  <c r="I34" i="158"/>
  <c r="Q83" i="159"/>
  <c r="Q62" i="158" s="1"/>
  <c r="N62" i="158"/>
  <c r="W52" i="159"/>
  <c r="R78" i="155"/>
  <c r="R35" i="155" s="1"/>
  <c r="U173" i="156"/>
  <c r="R72" i="155"/>
  <c r="U141" i="156"/>
  <c r="P100" i="156"/>
  <c r="P49" i="156"/>
  <c r="W140" i="143"/>
  <c r="W72" i="142" s="1"/>
  <c r="T72" i="142"/>
  <c r="J134" i="142"/>
  <c r="J5" i="142"/>
  <c r="W164" i="146"/>
  <c r="W77" i="145" s="1"/>
  <c r="W34" i="145" s="1"/>
  <c r="T77" i="145"/>
  <c r="T34" i="145" s="1"/>
  <c r="W133" i="146"/>
  <c r="V114" i="146"/>
  <c r="J164" i="145"/>
  <c r="J35" i="145"/>
  <c r="Q145" i="146"/>
  <c r="Q73" i="145" s="1"/>
  <c r="Q30" i="145" s="1"/>
  <c r="N73" i="145"/>
  <c r="N30" i="145" s="1"/>
  <c r="O127" i="146"/>
  <c r="O69" i="145" s="1"/>
  <c r="O26" i="145" s="1"/>
  <c r="L69" i="145"/>
  <c r="L26" i="145" s="1"/>
  <c r="W107" i="146"/>
  <c r="J149" i="145"/>
  <c r="J20" i="145"/>
  <c r="J147" i="145"/>
  <c r="J18" i="145"/>
  <c r="J139" i="145"/>
  <c r="J10" i="145"/>
  <c r="O171" i="164"/>
  <c r="O78" i="179" s="1"/>
  <c r="O35" i="179" s="1"/>
  <c r="L78" i="179"/>
  <c r="L35" i="179" s="1"/>
  <c r="S57" i="179"/>
  <c r="S14" i="179" s="1"/>
  <c r="V68" i="164"/>
  <c r="V57" i="179" s="1"/>
  <c r="V14" i="179" s="1"/>
  <c r="H137" i="179"/>
  <c r="H8" i="179"/>
  <c r="H147" i="180"/>
  <c r="H18" i="180"/>
  <c r="R53" i="180"/>
  <c r="R10" i="180" s="1"/>
  <c r="U22" i="163"/>
  <c r="U53" i="180" s="1"/>
  <c r="U10" i="180" s="1"/>
  <c r="W140" i="162"/>
  <c r="W72" i="178" s="1"/>
  <c r="T72" i="178"/>
  <c r="Q90" i="161"/>
  <c r="Q64" i="177" s="1"/>
  <c r="Q21" i="177" s="1"/>
  <c r="N64" i="177"/>
  <c r="N21" i="177" s="1"/>
  <c r="T56" i="177"/>
  <c r="T13" i="177" s="1"/>
  <c r="W60" i="161"/>
  <c r="W56" i="177" s="1"/>
  <c r="W13" i="177" s="1"/>
  <c r="U164" i="159"/>
  <c r="U77" i="158" s="1"/>
  <c r="U34" i="158" s="1"/>
  <c r="R77" i="158"/>
  <c r="R34" i="158" s="1"/>
  <c r="W114" i="159"/>
  <c r="P64" i="158"/>
  <c r="P21" i="158" s="1"/>
  <c r="I149" i="158"/>
  <c r="I20" i="158"/>
  <c r="V22" i="159"/>
  <c r="S53" i="158"/>
  <c r="S10" i="158" s="1"/>
  <c r="H134" i="158"/>
  <c r="H5" i="158"/>
  <c r="O90" i="156"/>
  <c r="O64" i="155" s="1"/>
  <c r="O21" i="155" s="1"/>
  <c r="L64" i="155"/>
  <c r="L21" i="155" s="1"/>
  <c r="J147" i="142"/>
  <c r="J18" i="142"/>
  <c r="J139" i="142"/>
  <c r="J10" i="142"/>
  <c r="P5" i="143"/>
  <c r="P48" i="142" s="1"/>
  <c r="M48" i="142"/>
  <c r="V52" i="146"/>
  <c r="H142" i="179"/>
  <c r="H13" i="179"/>
  <c r="W171" i="163"/>
  <c r="W78" i="180" s="1"/>
  <c r="W35" i="180" s="1"/>
  <c r="T78" i="180"/>
  <c r="T35" i="180" s="1"/>
  <c r="Q161" i="163"/>
  <c r="Q76" i="180" s="1"/>
  <c r="Q33" i="180" s="1"/>
  <c r="N76" i="180"/>
  <c r="N33" i="180" s="1"/>
  <c r="J161" i="180"/>
  <c r="J32" i="180"/>
  <c r="V133" i="163"/>
  <c r="U114" i="163"/>
  <c r="J137" i="180"/>
  <c r="J8" i="180"/>
  <c r="M77" i="178"/>
  <c r="M34" i="178" s="1"/>
  <c r="P164" i="162"/>
  <c r="P77" i="178" s="1"/>
  <c r="P34" i="178" s="1"/>
  <c r="N62" i="178"/>
  <c r="Q83" i="162"/>
  <c r="Q62" i="178" s="1"/>
  <c r="N61" i="178"/>
  <c r="N18" i="178" s="1"/>
  <c r="Q81" i="162"/>
  <c r="Q61" i="178" s="1"/>
  <c r="Q18" i="178" s="1"/>
  <c r="O161" i="161"/>
  <c r="O76" i="177" s="1"/>
  <c r="O33" i="177" s="1"/>
  <c r="L76" i="177"/>
  <c r="L33" i="177" s="1"/>
  <c r="U159" i="161"/>
  <c r="U75" i="177" s="1"/>
  <c r="R75" i="177"/>
  <c r="W133" i="159"/>
  <c r="P114" i="159"/>
  <c r="U83" i="159"/>
  <c r="U62" i="158" s="1"/>
  <c r="R62" i="158"/>
  <c r="H147" i="158"/>
  <c r="H18" i="158"/>
  <c r="U73" i="159"/>
  <c r="U58" i="158" s="1"/>
  <c r="U15" i="158" s="1"/>
  <c r="R58" i="158"/>
  <c r="R15" i="158" s="1"/>
  <c r="O52" i="159"/>
  <c r="W140" i="156"/>
  <c r="W72" i="155" s="1"/>
  <c r="T72" i="155"/>
  <c r="V107" i="143"/>
  <c r="P87" i="143"/>
  <c r="P63" i="142" s="1"/>
  <c r="P20" i="142" s="1"/>
  <c r="M63" i="142"/>
  <c r="M20" i="142" s="1"/>
  <c r="P77" i="143"/>
  <c r="P59" i="142" s="1"/>
  <c r="P16" i="142" s="1"/>
  <c r="M59" i="142"/>
  <c r="M16" i="142" s="1"/>
  <c r="O83" i="146"/>
  <c r="O62" i="145" s="1"/>
  <c r="L62" i="145"/>
  <c r="U73" i="146"/>
  <c r="U58" i="145" s="1"/>
  <c r="U15" i="145" s="1"/>
  <c r="R58" i="145"/>
  <c r="R15" i="145" s="1"/>
  <c r="U22" i="146"/>
  <c r="R53" i="145"/>
  <c r="R10" i="145" s="1"/>
  <c r="J158" i="179"/>
  <c r="J74" i="179"/>
  <c r="J29" i="179"/>
  <c r="S75" i="180"/>
  <c r="V159" i="163"/>
  <c r="V75" i="180" s="1"/>
  <c r="Q100" i="163"/>
  <c r="J150" i="180"/>
  <c r="J21" i="180"/>
  <c r="U164" i="162"/>
  <c r="U77" i="178" s="1"/>
  <c r="U34" i="178" s="1"/>
  <c r="R77" i="178"/>
  <c r="R34" i="178" s="1"/>
  <c r="S61" i="178"/>
  <c r="S18" i="178" s="1"/>
  <c r="V81" i="162"/>
  <c r="V61" i="178" s="1"/>
  <c r="V18" i="178" s="1"/>
  <c r="P52" i="162"/>
  <c r="U68" i="161"/>
  <c r="U57" i="177" s="1"/>
  <c r="U14" i="177" s="1"/>
  <c r="R57" i="177"/>
  <c r="R14" i="177" s="1"/>
  <c r="O49" i="161"/>
  <c r="Q161" i="159"/>
  <c r="Q76" i="158" s="1"/>
  <c r="Q33" i="158" s="1"/>
  <c r="N76" i="158"/>
  <c r="N33" i="158" s="1"/>
  <c r="Q159" i="159"/>
  <c r="Q75" i="158" s="1"/>
  <c r="N75" i="158"/>
  <c r="W12" i="159"/>
  <c r="Q87" i="156"/>
  <c r="Q63" i="155" s="1"/>
  <c r="Q20" i="155" s="1"/>
  <c r="N63" i="155"/>
  <c r="N20" i="155" s="1"/>
  <c r="J145" i="155"/>
  <c r="J16" i="155"/>
  <c r="Q133" i="143"/>
  <c r="P114" i="143"/>
  <c r="H148" i="142"/>
  <c r="H19" i="142"/>
  <c r="U73" i="143"/>
  <c r="U58" i="142" s="1"/>
  <c r="U15" i="142" s="1"/>
  <c r="R58" i="142"/>
  <c r="R15" i="142" s="1"/>
  <c r="H162" i="142"/>
  <c r="H33" i="142"/>
  <c r="I143" i="142"/>
  <c r="I14" i="142"/>
  <c r="J137" i="145"/>
  <c r="V164" i="164"/>
  <c r="V77" i="179" s="1"/>
  <c r="V34" i="179" s="1"/>
  <c r="S77" i="179"/>
  <c r="S34" i="179" s="1"/>
  <c r="P140" i="164"/>
  <c r="M72" i="179"/>
  <c r="W87" i="164"/>
  <c r="W63" i="179" s="1"/>
  <c r="W20" i="179" s="1"/>
  <c r="T63" i="179"/>
  <c r="T20" i="179" s="1"/>
  <c r="J144" i="179"/>
  <c r="J15" i="179"/>
  <c r="Q51" i="179"/>
  <c r="Q8" i="179" s="1"/>
  <c r="J139" i="179"/>
  <c r="J10" i="179"/>
  <c r="H164" i="180"/>
  <c r="H35" i="180"/>
  <c r="O145" i="163"/>
  <c r="O73" i="180" s="1"/>
  <c r="O30" i="180" s="1"/>
  <c r="L73" i="180"/>
  <c r="L30" i="180" s="1"/>
  <c r="L51" i="180"/>
  <c r="L8" i="180" s="1"/>
  <c r="O4" i="163"/>
  <c r="O51" i="180" s="1"/>
  <c r="O8" i="180" s="1"/>
  <c r="R61" i="178"/>
  <c r="R18" i="178" s="1"/>
  <c r="U81" i="162"/>
  <c r="U61" i="178" s="1"/>
  <c r="U18" i="178" s="1"/>
  <c r="O52" i="162"/>
  <c r="Q164" i="161"/>
  <c r="Q77" i="177" s="1"/>
  <c r="Q34" i="177" s="1"/>
  <c r="N77" i="177"/>
  <c r="N34" i="177" s="1"/>
  <c r="Q140" i="161"/>
  <c r="Q72" i="177" s="1"/>
  <c r="N72" i="177"/>
  <c r="N48" i="177"/>
  <c r="Q5" i="161"/>
  <c r="Q48" i="177" s="1"/>
  <c r="P171" i="159"/>
  <c r="M78" i="158"/>
  <c r="M35" i="158" s="1"/>
  <c r="V161" i="159"/>
  <c r="V76" i="158" s="1"/>
  <c r="V33" i="158" s="1"/>
  <c r="S76" i="158"/>
  <c r="S33" i="158" s="1"/>
  <c r="P159" i="159"/>
  <c r="P75" i="158" s="1"/>
  <c r="M75" i="158"/>
  <c r="W100" i="159"/>
  <c r="J150" i="158"/>
  <c r="J21" i="158"/>
  <c r="O140" i="156"/>
  <c r="O72" i="155" s="1"/>
  <c r="O29" i="155" s="1"/>
  <c r="L72" i="155"/>
  <c r="Q114" i="156"/>
  <c r="V87" i="156"/>
  <c r="V63" i="155" s="1"/>
  <c r="V20" i="155" s="1"/>
  <c r="S63" i="155"/>
  <c r="S20" i="155" s="1"/>
  <c r="M58" i="155"/>
  <c r="M15" i="155" s="1"/>
  <c r="P73" i="156"/>
  <c r="P58" i="155" s="1"/>
  <c r="P15" i="155" s="1"/>
  <c r="I139" i="155"/>
  <c r="I10" i="155"/>
  <c r="U5" i="156"/>
  <c r="U48" i="155" s="1"/>
  <c r="R48" i="155"/>
  <c r="J159" i="142"/>
  <c r="J30" i="142"/>
  <c r="S69" i="142"/>
  <c r="S26" i="142" s="1"/>
  <c r="V127" i="143"/>
  <c r="V69" i="142" s="1"/>
  <c r="V26" i="142" s="1"/>
  <c r="T51" i="142"/>
  <c r="T8" i="142" s="1"/>
  <c r="W4" i="143"/>
  <c r="W51" i="142" s="1"/>
  <c r="W8" i="142" s="1"/>
  <c r="P90" i="143"/>
  <c r="P64" i="142" s="1"/>
  <c r="P21" i="142" s="1"/>
  <c r="M64" i="142"/>
  <c r="M21" i="142" s="1"/>
  <c r="I142" i="142"/>
  <c r="I13" i="142"/>
  <c r="Q90" i="146"/>
  <c r="Q64" i="145" s="1"/>
  <c r="Q21" i="145" s="1"/>
  <c r="N64" i="145"/>
  <c r="N21" i="145" s="1"/>
  <c r="P4" i="146"/>
  <c r="P51" i="145" s="1"/>
  <c r="P8" i="145" s="1"/>
  <c r="M51" i="145"/>
  <c r="M8" i="145" s="1"/>
  <c r="O164" i="164"/>
  <c r="O77" i="179" s="1"/>
  <c r="O34" i="179" s="1"/>
  <c r="L77" i="179"/>
  <c r="L34" i="179" s="1"/>
  <c r="Q114" i="164"/>
  <c r="V83" i="164"/>
  <c r="V62" i="179" s="1"/>
  <c r="S62" i="179"/>
  <c r="I147" i="179"/>
  <c r="I18" i="179"/>
  <c r="V73" i="164"/>
  <c r="S58" i="179"/>
  <c r="S15" i="179" s="1"/>
  <c r="S53" i="179"/>
  <c r="S10" i="179" s="1"/>
  <c r="V22" i="164"/>
  <c r="U100" i="163"/>
  <c r="R64" i="180"/>
  <c r="R21" i="180" s="1"/>
  <c r="U90" i="163"/>
  <c r="U64" i="180" s="1"/>
  <c r="U21" i="180" s="1"/>
  <c r="S69" i="178"/>
  <c r="S26" i="178" s="1"/>
  <c r="V127" i="162"/>
  <c r="V69" i="178" s="1"/>
  <c r="V26" i="178" s="1"/>
  <c r="I158" i="177"/>
  <c r="I74" i="177"/>
  <c r="Q107" i="161"/>
  <c r="T63" i="177"/>
  <c r="T20" i="177" s="1"/>
  <c r="W87" i="161"/>
  <c r="W63" i="177" s="1"/>
  <c r="W20" i="177" s="1"/>
  <c r="Q77" i="161"/>
  <c r="Q59" i="177" s="1"/>
  <c r="Q16" i="177" s="1"/>
  <c r="N59" i="177"/>
  <c r="N16" i="177" s="1"/>
  <c r="I134" i="177"/>
  <c r="I5" i="177"/>
  <c r="N98" i="126" s="1"/>
  <c r="U145" i="159"/>
  <c r="U73" i="158" s="1"/>
  <c r="U30" i="158" s="1"/>
  <c r="R73" i="158"/>
  <c r="R30" i="158" s="1"/>
  <c r="P59" i="158"/>
  <c r="P16" i="158" s="1"/>
  <c r="P68" i="159"/>
  <c r="P57" i="158" s="1"/>
  <c r="P14" i="158" s="1"/>
  <c r="M57" i="158"/>
  <c r="M14" i="158" s="1"/>
  <c r="V60" i="159"/>
  <c r="V56" i="158" s="1"/>
  <c r="V13" i="158" s="1"/>
  <c r="S56" i="158"/>
  <c r="S13" i="158" s="1"/>
  <c r="P49" i="159"/>
  <c r="O12" i="159"/>
  <c r="Q127" i="156"/>
  <c r="Q69" i="155" s="1"/>
  <c r="Q26" i="155" s="1"/>
  <c r="N69" i="155"/>
  <c r="N26" i="155" s="1"/>
  <c r="O107" i="156"/>
  <c r="O77" i="156"/>
  <c r="O59" i="155" s="1"/>
  <c r="O16" i="155" s="1"/>
  <c r="L59" i="155"/>
  <c r="L16" i="155" s="1"/>
  <c r="S78" i="142"/>
  <c r="S35" i="142" s="1"/>
  <c r="V171" i="143"/>
  <c r="V78" i="142" s="1"/>
  <c r="V35" i="142" s="1"/>
  <c r="M76" i="142"/>
  <c r="M33" i="142" s="1"/>
  <c r="P161" i="143"/>
  <c r="P76" i="142" s="1"/>
  <c r="P33" i="142" s="1"/>
  <c r="I161" i="142"/>
  <c r="U133" i="143"/>
  <c r="T57" i="142"/>
  <c r="T14" i="142" s="1"/>
  <c r="W68" i="143"/>
  <c r="W57" i="142" s="1"/>
  <c r="W14" i="142" s="1"/>
  <c r="T56" i="142"/>
  <c r="T13" i="142" s="1"/>
  <c r="W60" i="143"/>
  <c r="W56" i="142" s="1"/>
  <c r="W13" i="142" s="1"/>
  <c r="Q49" i="143"/>
  <c r="V12" i="143"/>
  <c r="U77" i="145"/>
  <c r="U34" i="145" s="1"/>
  <c r="H161" i="145"/>
  <c r="J155" i="179"/>
  <c r="J26" i="179"/>
  <c r="U107" i="164"/>
  <c r="O87" i="164"/>
  <c r="O63" i="179" s="1"/>
  <c r="O20" i="179" s="1"/>
  <c r="L63" i="179"/>
  <c r="L20" i="179" s="1"/>
  <c r="H148" i="179"/>
  <c r="H19" i="179"/>
  <c r="O77" i="164"/>
  <c r="O59" i="179" s="1"/>
  <c r="O16" i="179" s="1"/>
  <c r="L59" i="179"/>
  <c r="L16" i="179" s="1"/>
  <c r="U73" i="164"/>
  <c r="U58" i="179" s="1"/>
  <c r="U15" i="179" s="1"/>
  <c r="R58" i="179"/>
  <c r="R15" i="179" s="1"/>
  <c r="J163" i="180"/>
  <c r="J34" i="180"/>
  <c r="N48" i="180"/>
  <c r="Q5" i="163"/>
  <c r="Q48" i="180" s="1"/>
  <c r="S76" i="178"/>
  <c r="S33" i="178" s="1"/>
  <c r="V161" i="162"/>
  <c r="V76" i="178" s="1"/>
  <c r="V33" i="178" s="1"/>
  <c r="M75" i="178"/>
  <c r="P159" i="162"/>
  <c r="P75" i="178" s="1"/>
  <c r="S73" i="178"/>
  <c r="S30" i="178" s="1"/>
  <c r="V145" i="162"/>
  <c r="V73" i="178" s="1"/>
  <c r="V30" i="178" s="1"/>
  <c r="O127" i="162"/>
  <c r="O69" i="178" s="1"/>
  <c r="O26" i="178" s="1"/>
  <c r="L69" i="178"/>
  <c r="L26" i="178" s="1"/>
  <c r="N57" i="178"/>
  <c r="N14" i="178" s="1"/>
  <c r="Q68" i="162"/>
  <c r="Q57" i="178" s="1"/>
  <c r="Q14" i="178" s="1"/>
  <c r="P4" i="162"/>
  <c r="P51" i="178" s="1"/>
  <c r="P8" i="178" s="1"/>
  <c r="M51" i="178"/>
  <c r="M8" i="178" s="1"/>
  <c r="R77" i="177"/>
  <c r="R34" i="177" s="1"/>
  <c r="U164" i="161"/>
  <c r="U77" i="177" s="1"/>
  <c r="U34" i="177" s="1"/>
  <c r="O140" i="161"/>
  <c r="O72" i="177" s="1"/>
  <c r="L72" i="177"/>
  <c r="V83" i="161"/>
  <c r="V62" i="177" s="1"/>
  <c r="S62" i="177"/>
  <c r="V81" i="161"/>
  <c r="V61" i="177" s="1"/>
  <c r="V18" i="177" s="1"/>
  <c r="S61" i="177"/>
  <c r="S18" i="177" s="1"/>
  <c r="V77" i="161"/>
  <c r="V59" i="177" s="1"/>
  <c r="V16" i="177" s="1"/>
  <c r="S59" i="177"/>
  <c r="S16" i="177" s="1"/>
  <c r="I144" i="177"/>
  <c r="I15" i="177"/>
  <c r="P52" i="161"/>
  <c r="Q69" i="158"/>
  <c r="Q26" i="158" s="1"/>
  <c r="H143" i="158"/>
  <c r="H14" i="158"/>
  <c r="Q159" i="156"/>
  <c r="Q75" i="155" s="1"/>
  <c r="N75" i="155"/>
  <c r="W12" i="156"/>
  <c r="O171" i="143"/>
  <c r="O78" i="142" s="1"/>
  <c r="O35" i="142" s="1"/>
  <c r="L78" i="142"/>
  <c r="L35" i="142" s="1"/>
  <c r="O60" i="146"/>
  <c r="O56" i="145" s="1"/>
  <c r="O13" i="145" s="1"/>
  <c r="L56" i="145"/>
  <c r="L13" i="145" s="1"/>
  <c r="J161" i="179"/>
  <c r="J32" i="179"/>
  <c r="W4" i="164"/>
  <c r="T51" i="179"/>
  <c r="T8" i="179" s="1"/>
  <c r="I158" i="180"/>
  <c r="I74" i="180"/>
  <c r="I29" i="180"/>
  <c r="J147" i="180"/>
  <c r="J18" i="180"/>
  <c r="J139" i="180"/>
  <c r="J10" i="180"/>
  <c r="I134" i="180"/>
  <c r="I5" i="180"/>
  <c r="H161" i="178"/>
  <c r="H32" i="178"/>
  <c r="J155" i="177"/>
  <c r="J26" i="177"/>
  <c r="U87" i="161"/>
  <c r="U63" i="177" s="1"/>
  <c r="U20" i="177" s="1"/>
  <c r="R63" i="177"/>
  <c r="R20" i="177" s="1"/>
  <c r="L62" i="177"/>
  <c r="O83" i="161"/>
  <c r="O62" i="177" s="1"/>
  <c r="L58" i="177"/>
  <c r="L15" i="177" s="1"/>
  <c r="O73" i="161"/>
  <c r="O58" i="177" s="1"/>
  <c r="O15" i="177" s="1"/>
  <c r="T48" i="158"/>
  <c r="W5" i="159"/>
  <c r="W48" i="158" s="1"/>
  <c r="M75" i="155"/>
  <c r="P159" i="156"/>
  <c r="P75" i="155" s="1"/>
  <c r="U127" i="156"/>
  <c r="U69" i="155" s="1"/>
  <c r="U26" i="155" s="1"/>
  <c r="R69" i="155"/>
  <c r="R26" i="155" s="1"/>
  <c r="W100" i="156"/>
  <c r="J150" i="155"/>
  <c r="J21" i="155"/>
  <c r="H143" i="142"/>
  <c r="H14" i="142"/>
  <c r="Q5" i="146"/>
  <c r="Q48" i="145" s="1"/>
  <c r="N48" i="145"/>
  <c r="N57" i="179"/>
  <c r="N14" i="179" s="1"/>
  <c r="Q68" i="164"/>
  <c r="Q57" i="179" s="1"/>
  <c r="Q14" i="179" s="1"/>
  <c r="O164" i="163"/>
  <c r="O77" i="180" s="1"/>
  <c r="O34" i="180" s="1"/>
  <c r="L77" i="180"/>
  <c r="L34" i="180" s="1"/>
  <c r="P83" i="163"/>
  <c r="P62" i="180" s="1"/>
  <c r="M62" i="180"/>
  <c r="H143" i="178"/>
  <c r="H14" i="178"/>
  <c r="N78" i="177"/>
  <c r="N35" i="177" s="1"/>
  <c r="Q171" i="161"/>
  <c r="Q78" i="177" s="1"/>
  <c r="Q35" i="177" s="1"/>
  <c r="O114" i="161"/>
  <c r="V164" i="159"/>
  <c r="S77" i="158"/>
  <c r="S34" i="158" s="1"/>
  <c r="Q107" i="159"/>
  <c r="O171" i="156"/>
  <c r="L78" i="155"/>
  <c r="L35" i="155" s="1"/>
  <c r="M64" i="155"/>
  <c r="M21" i="155" s="1"/>
  <c r="P90" i="156"/>
  <c r="P64" i="155" s="1"/>
  <c r="P21" i="155" s="1"/>
  <c r="S58" i="155"/>
  <c r="S15" i="155" s="1"/>
  <c r="V74" i="156"/>
  <c r="V58" i="155" s="1"/>
  <c r="V15" i="155" s="1"/>
  <c r="M56" i="155"/>
  <c r="M13" i="155" s="1"/>
  <c r="P60" i="156"/>
  <c r="P56" i="155" s="1"/>
  <c r="P13" i="155" s="1"/>
  <c r="V58" i="156"/>
  <c r="U12" i="156"/>
  <c r="J163" i="142"/>
  <c r="J34" i="142"/>
  <c r="W5" i="143"/>
  <c r="W48" i="142" s="1"/>
  <c r="T48" i="142"/>
  <c r="Q164" i="146"/>
  <c r="Q77" i="145" s="1"/>
  <c r="Q34" i="145" s="1"/>
  <c r="N77" i="145"/>
  <c r="N34" i="145" s="1"/>
  <c r="P72" i="145"/>
  <c r="Q171" i="146"/>
  <c r="Q78" i="145" s="1"/>
  <c r="Q35" i="145" s="1"/>
  <c r="N78" i="145"/>
  <c r="N35" i="145" s="1"/>
  <c r="J162" i="145"/>
  <c r="J33" i="145"/>
  <c r="W145" i="146"/>
  <c r="W73" i="145" s="1"/>
  <c r="W30" i="145" s="1"/>
  <c r="T73" i="145"/>
  <c r="T30" i="145" s="1"/>
  <c r="V133" i="146"/>
  <c r="O114" i="146"/>
  <c r="I159" i="145"/>
  <c r="I30" i="145"/>
  <c r="U127" i="146"/>
  <c r="U69" i="145" s="1"/>
  <c r="U26" i="145" s="1"/>
  <c r="R69" i="145"/>
  <c r="R26" i="145" s="1"/>
  <c r="Q107" i="146"/>
  <c r="W87" i="146"/>
  <c r="W63" i="145" s="1"/>
  <c r="W20" i="145" s="1"/>
  <c r="T63" i="145"/>
  <c r="T20" i="145" s="1"/>
  <c r="J148" i="145"/>
  <c r="W81" i="146"/>
  <c r="W61" i="145" s="1"/>
  <c r="W18" i="145" s="1"/>
  <c r="T61" i="145"/>
  <c r="T18" i="145" s="1"/>
  <c r="J145" i="145"/>
  <c r="J16" i="145"/>
  <c r="Q22" i="146"/>
  <c r="Q52" i="145" s="1"/>
  <c r="Q9" i="145" s="1"/>
  <c r="N53" i="145"/>
  <c r="N10" i="145" s="1"/>
  <c r="I134" i="145"/>
  <c r="I5" i="145"/>
  <c r="P68" i="164"/>
  <c r="M57" i="179"/>
  <c r="M14" i="179" s="1"/>
  <c r="V56" i="179"/>
  <c r="V13" i="179" s="1"/>
  <c r="O12" i="164"/>
  <c r="U4" i="164"/>
  <c r="R51" i="179"/>
  <c r="R8" i="179" s="1"/>
  <c r="L61" i="180"/>
  <c r="L18" i="180" s="1"/>
  <c r="O81" i="163"/>
  <c r="O61" i="180" s="1"/>
  <c r="O18" i="180" s="1"/>
  <c r="H145" i="180"/>
  <c r="H16" i="180"/>
  <c r="L53" i="180"/>
  <c r="L10" i="180" s="1"/>
  <c r="O22" i="163"/>
  <c r="Q140" i="162"/>
  <c r="Q72" i="178" s="1"/>
  <c r="N72" i="178"/>
  <c r="J134" i="178"/>
  <c r="O133" i="161"/>
  <c r="H155" i="177"/>
  <c r="H26" i="177"/>
  <c r="J143" i="177"/>
  <c r="J14" i="177"/>
  <c r="O164" i="159"/>
  <c r="O77" i="158" s="1"/>
  <c r="O34" i="158" s="1"/>
  <c r="L77" i="158"/>
  <c r="L34" i="158" s="1"/>
  <c r="H158" i="158"/>
  <c r="H74" i="158"/>
  <c r="H29" i="158"/>
  <c r="V87" i="159"/>
  <c r="V63" i="158" s="1"/>
  <c r="V20" i="158" s="1"/>
  <c r="S63" i="158"/>
  <c r="S20" i="158" s="1"/>
  <c r="I148" i="158"/>
  <c r="P22" i="159"/>
  <c r="P53" i="158" s="1"/>
  <c r="P10" i="158" s="1"/>
  <c r="M53" i="158"/>
  <c r="M10" i="158" s="1"/>
  <c r="O5" i="159"/>
  <c r="O48" i="158" s="1"/>
  <c r="L48" i="158"/>
  <c r="U100" i="156"/>
  <c r="H150" i="155"/>
  <c r="H21" i="155"/>
  <c r="O49" i="156"/>
  <c r="N61" i="142"/>
  <c r="N18" i="142" s="1"/>
  <c r="Q81" i="143"/>
  <c r="Q61" i="142" s="1"/>
  <c r="Q18" i="142" s="1"/>
  <c r="J145" i="142"/>
  <c r="J16" i="142"/>
  <c r="Q22" i="143"/>
  <c r="Q53" i="142" s="1"/>
  <c r="Q10" i="142" s="1"/>
  <c r="N53" i="142"/>
  <c r="N10" i="142" s="1"/>
  <c r="P64" i="145"/>
  <c r="P21" i="145" s="1"/>
  <c r="I149" i="145"/>
  <c r="I20" i="145"/>
  <c r="P77" i="146"/>
  <c r="P59" i="145" s="1"/>
  <c r="P16" i="145" s="1"/>
  <c r="M59" i="145"/>
  <c r="M16" i="145" s="1"/>
  <c r="H143" i="179"/>
  <c r="H14" i="179"/>
  <c r="O60" i="164"/>
  <c r="O56" i="179" s="1"/>
  <c r="O13" i="179" s="1"/>
  <c r="L56" i="179"/>
  <c r="L13" i="179" s="1"/>
  <c r="W161" i="163"/>
  <c r="W76" i="180" s="1"/>
  <c r="W33" i="180" s="1"/>
  <c r="T76" i="180"/>
  <c r="T33" i="180" s="1"/>
  <c r="Q159" i="163"/>
  <c r="Q75" i="180" s="1"/>
  <c r="N75" i="180"/>
  <c r="N51" i="180"/>
  <c r="N8" i="180" s="1"/>
  <c r="Q4" i="163"/>
  <c r="Q51" i="180" s="1"/>
  <c r="Q8" i="180" s="1"/>
  <c r="T61" i="178"/>
  <c r="T18" i="178" s="1"/>
  <c r="W81" i="162"/>
  <c r="W61" i="178" s="1"/>
  <c r="W18" i="178" s="1"/>
  <c r="Q52" i="162"/>
  <c r="O159" i="161"/>
  <c r="O75" i="177" s="1"/>
  <c r="L75" i="177"/>
  <c r="P100" i="161"/>
  <c r="I150" i="177"/>
  <c r="I21" i="177"/>
  <c r="H137" i="177"/>
  <c r="H8" i="177"/>
  <c r="O83" i="159"/>
  <c r="O62" i="158" s="1"/>
  <c r="L62" i="158"/>
  <c r="U81" i="159"/>
  <c r="U61" i="158" s="1"/>
  <c r="U18" i="158" s="1"/>
  <c r="R61" i="158"/>
  <c r="R18" i="158" s="1"/>
  <c r="U52" i="159"/>
  <c r="W164" i="156"/>
  <c r="W77" i="155" s="1"/>
  <c r="W34" i="155" s="1"/>
  <c r="T77" i="155"/>
  <c r="T34" i="155" s="1"/>
  <c r="H158" i="142"/>
  <c r="H74" i="142"/>
  <c r="H160" i="142" s="1"/>
  <c r="H29" i="142"/>
  <c r="V87" i="143"/>
  <c r="V63" i="142" s="1"/>
  <c r="V20" i="142" s="1"/>
  <c r="S63" i="142"/>
  <c r="S20" i="142" s="1"/>
  <c r="I144" i="142"/>
  <c r="I15" i="142"/>
  <c r="I139" i="142"/>
  <c r="I10" i="142"/>
  <c r="T101" i="126" s="1"/>
  <c r="AX71" i="201" s="1"/>
  <c r="W23" i="208" s="1"/>
  <c r="U83" i="146"/>
  <c r="U62" i="145" s="1"/>
  <c r="R62" i="145"/>
  <c r="O81" i="146"/>
  <c r="O61" i="145" s="1"/>
  <c r="O18" i="145" s="1"/>
  <c r="L61" i="145"/>
  <c r="L18" i="145" s="1"/>
  <c r="J163" i="179"/>
  <c r="J34" i="179"/>
  <c r="W140" i="164"/>
  <c r="T72" i="179"/>
  <c r="H155" i="180"/>
  <c r="H26" i="180"/>
  <c r="W100" i="163"/>
  <c r="T64" i="180"/>
  <c r="T21" i="180" s="1"/>
  <c r="W90" i="163"/>
  <c r="W64" i="180" s="1"/>
  <c r="W21" i="180" s="1"/>
  <c r="I145" i="178"/>
  <c r="I16" i="178"/>
  <c r="V52" i="162"/>
  <c r="W159" i="159"/>
  <c r="W75" i="158" s="1"/>
  <c r="T75" i="158"/>
  <c r="W107" i="156"/>
  <c r="J149" i="155"/>
  <c r="J20" i="155"/>
  <c r="W77" i="156"/>
  <c r="W59" i="155" s="1"/>
  <c r="W16" i="155" s="1"/>
  <c r="T59" i="155"/>
  <c r="T16" i="155" s="1"/>
  <c r="P5" i="156"/>
  <c r="P48" i="155" s="1"/>
  <c r="M48" i="155"/>
  <c r="W133" i="143"/>
  <c r="V114" i="143"/>
  <c r="U83" i="143"/>
  <c r="U62" i="142" s="1"/>
  <c r="R62" i="142"/>
  <c r="H147" i="142"/>
  <c r="H18" i="142"/>
  <c r="L58" i="142"/>
  <c r="L15" i="142" s="1"/>
  <c r="O73" i="143"/>
  <c r="O58" i="142" s="1"/>
  <c r="O15" i="142" s="1"/>
  <c r="O161" i="143"/>
  <c r="O76" i="142" s="1"/>
  <c r="O33" i="142" s="1"/>
  <c r="L76" i="142"/>
  <c r="L33" i="142" s="1"/>
  <c r="S57" i="142"/>
  <c r="S14" i="142" s="1"/>
  <c r="V68" i="143"/>
  <c r="V57" i="142" s="1"/>
  <c r="V14" i="142" s="1"/>
  <c r="N47" i="145"/>
  <c r="N4" i="145" s="1"/>
  <c r="N51" i="145"/>
  <c r="N8" i="145" s="1"/>
  <c r="Q4" i="146"/>
  <c r="Q47" i="145" s="1"/>
  <c r="Q4" i="145" s="1"/>
  <c r="P164" i="164"/>
  <c r="P77" i="179" s="1"/>
  <c r="P34" i="179" s="1"/>
  <c r="M77" i="179"/>
  <c r="M34" i="179" s="1"/>
  <c r="J148" i="179"/>
  <c r="J19" i="179"/>
  <c r="Q73" i="164"/>
  <c r="Q58" i="179" s="1"/>
  <c r="Q15" i="179" s="1"/>
  <c r="N58" i="179"/>
  <c r="N15" i="179" s="1"/>
  <c r="N53" i="179"/>
  <c r="N10" i="179" s="1"/>
  <c r="Q46" i="164"/>
  <c r="M48" i="179"/>
  <c r="P11" i="164"/>
  <c r="P48" i="179" s="1"/>
  <c r="V5" i="164"/>
  <c r="V48" i="179" s="1"/>
  <c r="S48" i="179"/>
  <c r="O171" i="163"/>
  <c r="O78" i="180" s="1"/>
  <c r="O35" i="180" s="1"/>
  <c r="L78" i="180"/>
  <c r="L35" i="180" s="1"/>
  <c r="H162" i="180"/>
  <c r="H33" i="180"/>
  <c r="U145" i="163"/>
  <c r="U73" i="180" s="1"/>
  <c r="U30" i="180" s="1"/>
  <c r="R73" i="180"/>
  <c r="R30" i="180" s="1"/>
  <c r="I142" i="180"/>
  <c r="I13" i="180"/>
  <c r="O12" i="163"/>
  <c r="R51" i="180"/>
  <c r="R8" i="180" s="1"/>
  <c r="U4" i="163"/>
  <c r="U51" i="180" s="1"/>
  <c r="U8" i="180" s="1"/>
  <c r="J155" i="178"/>
  <c r="J26" i="178"/>
  <c r="H145" i="178"/>
  <c r="H16" i="178"/>
  <c r="U52" i="162"/>
  <c r="W164" i="161"/>
  <c r="W77" i="177" s="1"/>
  <c r="W34" i="177" s="1"/>
  <c r="T77" i="177"/>
  <c r="T34" i="177" s="1"/>
  <c r="T48" i="177"/>
  <c r="W5" i="161"/>
  <c r="W48" i="177" s="1"/>
  <c r="V159" i="159"/>
  <c r="V75" i="158" s="1"/>
  <c r="S75" i="158"/>
  <c r="H155" i="158"/>
  <c r="H26" i="158"/>
  <c r="Q100" i="159"/>
  <c r="Q90" i="159"/>
  <c r="Q64" i="158" s="1"/>
  <c r="Q21" i="158" s="1"/>
  <c r="N64" i="158"/>
  <c r="N21" i="158" s="1"/>
  <c r="H158" i="155"/>
  <c r="H74" i="155"/>
  <c r="H160" i="155" s="1"/>
  <c r="H29" i="155"/>
  <c r="M62" i="155"/>
  <c r="P83" i="156"/>
  <c r="P62" i="155" s="1"/>
  <c r="P19" i="155" s="1"/>
  <c r="I144" i="155"/>
  <c r="I15" i="155"/>
  <c r="J164" i="142"/>
  <c r="J35" i="142"/>
  <c r="Q145" i="143"/>
  <c r="Q73" i="142" s="1"/>
  <c r="Q30" i="142" s="1"/>
  <c r="N73" i="142"/>
  <c r="N30" i="142" s="1"/>
  <c r="Q12" i="143"/>
  <c r="Q4" i="143"/>
  <c r="Q51" i="142" s="1"/>
  <c r="Q8" i="142" s="1"/>
  <c r="N51" i="142"/>
  <c r="N8" i="142" s="1"/>
  <c r="P60" i="143"/>
  <c r="P56" i="142" s="1"/>
  <c r="P13" i="142" s="1"/>
  <c r="M56" i="142"/>
  <c r="M13" i="142" s="1"/>
  <c r="H137" i="142"/>
  <c r="H8" i="142"/>
  <c r="P12" i="146"/>
  <c r="V4" i="146"/>
  <c r="S51" i="145"/>
  <c r="S8" i="145" s="1"/>
  <c r="P83" i="164"/>
  <c r="P62" i="179" s="1"/>
  <c r="M62" i="179"/>
  <c r="V81" i="164"/>
  <c r="V61" i="179" s="1"/>
  <c r="V18" i="179" s="1"/>
  <c r="S61" i="179"/>
  <c r="S18" i="179" s="1"/>
  <c r="L64" i="180"/>
  <c r="L21" i="180" s="1"/>
  <c r="O90" i="163"/>
  <c r="O64" i="180" s="1"/>
  <c r="O21" i="180" s="1"/>
  <c r="J159" i="178"/>
  <c r="J30" i="178"/>
  <c r="M69" i="178"/>
  <c r="M26" i="178" s="1"/>
  <c r="P127" i="162"/>
  <c r="P69" i="178" s="1"/>
  <c r="P26" i="178" s="1"/>
  <c r="S72" i="177"/>
  <c r="V140" i="161"/>
  <c r="V72" i="177" s="1"/>
  <c r="Q87" i="161"/>
  <c r="Q63" i="177" s="1"/>
  <c r="Q20" i="177" s="1"/>
  <c r="N63" i="177"/>
  <c r="N20" i="177" s="1"/>
  <c r="J144" i="177"/>
  <c r="J15" i="177"/>
  <c r="J139" i="177"/>
  <c r="J10" i="177"/>
  <c r="P5" i="161"/>
  <c r="P48" i="177" s="1"/>
  <c r="M48" i="177"/>
  <c r="H164" i="158"/>
  <c r="H35" i="158"/>
  <c r="H162" i="158"/>
  <c r="H33" i="158"/>
  <c r="O145" i="159"/>
  <c r="L73" i="158"/>
  <c r="L30" i="158" s="1"/>
  <c r="V68" i="159"/>
  <c r="V57" i="158" s="1"/>
  <c r="V14" i="158" s="1"/>
  <c r="S57" i="158"/>
  <c r="S14" i="158" s="1"/>
  <c r="V49" i="159"/>
  <c r="J155" i="155"/>
  <c r="J26" i="155"/>
  <c r="O87" i="156"/>
  <c r="O63" i="155" s="1"/>
  <c r="O20" i="155" s="1"/>
  <c r="L63" i="155"/>
  <c r="L20" i="155" s="1"/>
  <c r="H145" i="155"/>
  <c r="H16" i="155"/>
  <c r="S76" i="142"/>
  <c r="S33" i="142" s="1"/>
  <c r="S36" i="142" s="1"/>
  <c r="V161" i="143"/>
  <c r="V76" i="142" s="1"/>
  <c r="V33" i="142" s="1"/>
  <c r="V36" i="142" s="1"/>
  <c r="M75" i="142"/>
  <c r="P159" i="143"/>
  <c r="P75" i="142" s="1"/>
  <c r="Q68" i="143"/>
  <c r="Q57" i="142" s="1"/>
  <c r="Q14" i="142" s="1"/>
  <c r="N57" i="142"/>
  <c r="N14" i="142" s="1"/>
  <c r="W49" i="143"/>
  <c r="U159" i="146"/>
  <c r="U75" i="145" s="1"/>
  <c r="R75" i="145"/>
  <c r="Q133" i="164"/>
  <c r="W127" i="164"/>
  <c r="W69" i="179" s="1"/>
  <c r="W26" i="179" s="1"/>
  <c r="T69" i="179"/>
  <c r="T26" i="179" s="1"/>
  <c r="U87" i="164"/>
  <c r="U63" i="179" s="1"/>
  <c r="U20" i="179" s="1"/>
  <c r="R63" i="179"/>
  <c r="R20" i="179" s="1"/>
  <c r="U83" i="164"/>
  <c r="U62" i="179" s="1"/>
  <c r="R62" i="179"/>
  <c r="O73" i="164"/>
  <c r="L58" i="179"/>
  <c r="L15" i="179" s="1"/>
  <c r="O52" i="164"/>
  <c r="Q164" i="163"/>
  <c r="Q77" i="180" s="1"/>
  <c r="Q34" i="180" s="1"/>
  <c r="N77" i="180"/>
  <c r="N34" i="180" s="1"/>
  <c r="M76" i="178"/>
  <c r="M33" i="178" s="1"/>
  <c r="P161" i="162"/>
  <c r="P76" i="178" s="1"/>
  <c r="P33" i="178" s="1"/>
  <c r="M73" i="178"/>
  <c r="M30" i="178" s="1"/>
  <c r="P145" i="162"/>
  <c r="P73" i="178" s="1"/>
  <c r="P30" i="178" s="1"/>
  <c r="U127" i="162"/>
  <c r="U69" i="178" s="1"/>
  <c r="U26" i="178" s="1"/>
  <c r="R69" i="178"/>
  <c r="R26" i="178" s="1"/>
  <c r="T57" i="178"/>
  <c r="T14" i="178" s="1"/>
  <c r="W68" i="162"/>
  <c r="W57" i="178" s="1"/>
  <c r="W14" i="178" s="1"/>
  <c r="V4" i="162"/>
  <c r="V51" i="178" s="1"/>
  <c r="V8" i="178" s="1"/>
  <c r="S51" i="178"/>
  <c r="S8" i="178" s="1"/>
  <c r="M59" i="177"/>
  <c r="M16" i="177" s="1"/>
  <c r="P77" i="161"/>
  <c r="P59" i="177" s="1"/>
  <c r="P16" i="177" s="1"/>
  <c r="V73" i="161"/>
  <c r="V58" i="177" s="1"/>
  <c r="V15" i="177" s="1"/>
  <c r="S58" i="177"/>
  <c r="S15" i="177" s="1"/>
  <c r="V52" i="161"/>
  <c r="O100" i="159"/>
  <c r="H150" i="158"/>
  <c r="H21" i="158"/>
  <c r="U68" i="159"/>
  <c r="U57" i="158" s="1"/>
  <c r="U14" i="158" s="1"/>
  <c r="R57" i="158"/>
  <c r="R14" i="158" s="1"/>
  <c r="U51" i="158"/>
  <c r="U8" i="158" s="1"/>
  <c r="Q161" i="156"/>
  <c r="Q76" i="155" s="1"/>
  <c r="Q33" i="155" s="1"/>
  <c r="N76" i="155"/>
  <c r="N33" i="155" s="1"/>
  <c r="J161" i="155"/>
  <c r="J32" i="155"/>
  <c r="Q145" i="156"/>
  <c r="Q73" i="155" s="1"/>
  <c r="Q30" i="155" s="1"/>
  <c r="N73" i="155"/>
  <c r="N30" i="155" s="1"/>
  <c r="H142" i="142"/>
  <c r="H13" i="142"/>
  <c r="U60" i="146"/>
  <c r="U56" i="145" s="1"/>
  <c r="U13" i="145" s="1"/>
  <c r="R56" i="145"/>
  <c r="R13" i="145" s="1"/>
  <c r="J162" i="179"/>
  <c r="J33" i="179"/>
  <c r="W159" i="164"/>
  <c r="W75" i="179" s="1"/>
  <c r="T75" i="179"/>
  <c r="J159" i="179"/>
  <c r="J30" i="179"/>
  <c r="P133" i="164"/>
  <c r="I155" i="179"/>
  <c r="I26" i="179"/>
  <c r="M72" i="180"/>
  <c r="P140" i="163"/>
  <c r="P72" i="180" s="1"/>
  <c r="T61" i="180"/>
  <c r="T18" i="180" s="1"/>
  <c r="W81" i="163"/>
  <c r="W61" i="180" s="1"/>
  <c r="W18" i="180" s="1"/>
  <c r="J145" i="180"/>
  <c r="J16" i="180"/>
  <c r="T53" i="180"/>
  <c r="T10" i="180" s="1"/>
  <c r="W22" i="163"/>
  <c r="W53" i="180" s="1"/>
  <c r="W10" i="180" s="1"/>
  <c r="V5" i="163"/>
  <c r="V48" i="180" s="1"/>
  <c r="S48" i="180"/>
  <c r="H162" i="178"/>
  <c r="H33" i="178"/>
  <c r="O159" i="162"/>
  <c r="O75" i="178" s="1"/>
  <c r="L75" i="178"/>
  <c r="H159" i="178"/>
  <c r="H30" i="178"/>
  <c r="U12" i="162"/>
  <c r="W133" i="161"/>
  <c r="N69" i="177"/>
  <c r="N26" i="177" s="1"/>
  <c r="Q127" i="161"/>
  <c r="Q69" i="177" s="1"/>
  <c r="Q26" i="177" s="1"/>
  <c r="U107" i="161"/>
  <c r="U83" i="161"/>
  <c r="U62" i="177" s="1"/>
  <c r="R62" i="177"/>
  <c r="M76" i="155"/>
  <c r="M33" i="155" s="1"/>
  <c r="P161" i="156"/>
  <c r="P76" i="155" s="1"/>
  <c r="P33" i="155" s="1"/>
  <c r="I161" i="155"/>
  <c r="I32" i="155"/>
  <c r="M73" i="155"/>
  <c r="P145" i="156"/>
  <c r="P73" i="155" s="1"/>
  <c r="P30" i="155" s="1"/>
  <c r="W90" i="156"/>
  <c r="W64" i="155" s="1"/>
  <c r="W21" i="155" s="1"/>
  <c r="T64" i="155"/>
  <c r="T21" i="155" s="1"/>
  <c r="R57" i="142"/>
  <c r="R14" i="142" s="1"/>
  <c r="U68" i="143"/>
  <c r="U57" i="142" s="1"/>
  <c r="U14" i="142" s="1"/>
  <c r="W5" i="146"/>
  <c r="W48" i="145" s="1"/>
  <c r="T48" i="145"/>
  <c r="U164" i="163"/>
  <c r="U77" i="180" s="1"/>
  <c r="U34" i="180" s="1"/>
  <c r="R77" i="180"/>
  <c r="R34" i="180" s="1"/>
  <c r="L57" i="178"/>
  <c r="L14" i="178" s="1"/>
  <c r="O68" i="162"/>
  <c r="O57" i="178" s="1"/>
  <c r="O14" i="178" s="1"/>
  <c r="P164" i="159"/>
  <c r="M77" i="158"/>
  <c r="M34" i="158" s="1"/>
  <c r="W107" i="159"/>
  <c r="V100" i="156"/>
  <c r="I150" i="155"/>
  <c r="I21" i="155"/>
  <c r="I142" i="155"/>
  <c r="I13" i="155"/>
  <c r="V49" i="156"/>
  <c r="L51" i="155"/>
  <c r="L8" i="155" s="1"/>
  <c r="O4" i="156"/>
  <c r="Q164" i="143"/>
  <c r="Q77" i="142" s="1"/>
  <c r="Q34" i="142" s="1"/>
  <c r="N77" i="142"/>
  <c r="N34" i="142" s="1"/>
  <c r="Q5" i="143"/>
  <c r="Q48" i="142" s="1"/>
  <c r="N48" i="142"/>
  <c r="P77" i="145"/>
  <c r="P34" i="145" s="1"/>
  <c r="V107" i="146"/>
  <c r="W171" i="146"/>
  <c r="W78" i="145" s="1"/>
  <c r="W35" i="145" s="1"/>
  <c r="T78" i="145"/>
  <c r="T35" i="145" s="1"/>
  <c r="W161" i="146"/>
  <c r="W76" i="145" s="1"/>
  <c r="W33" i="145" s="1"/>
  <c r="T76" i="145"/>
  <c r="T33" i="145" s="1"/>
  <c r="J161" i="145"/>
  <c r="J32" i="145"/>
  <c r="P133" i="146"/>
  <c r="U114" i="146"/>
  <c r="I164" i="145"/>
  <c r="I35" i="145"/>
  <c r="P145" i="146"/>
  <c r="P73" i="145" s="1"/>
  <c r="P30" i="145" s="1"/>
  <c r="M73" i="145"/>
  <c r="M30" i="145" s="1"/>
  <c r="Q87" i="146"/>
  <c r="Q63" i="145" s="1"/>
  <c r="Q20" i="145" s="1"/>
  <c r="N63" i="145"/>
  <c r="N20" i="145" s="1"/>
  <c r="W83" i="146"/>
  <c r="W62" i="145" s="1"/>
  <c r="T62" i="145"/>
  <c r="Q81" i="146"/>
  <c r="Q61" i="145" s="1"/>
  <c r="Q18" i="145" s="1"/>
  <c r="N61" i="145"/>
  <c r="N18" i="145" s="1"/>
  <c r="W77" i="146"/>
  <c r="W59" i="145" s="1"/>
  <c r="W16" i="145" s="1"/>
  <c r="T59" i="145"/>
  <c r="T16" i="145" s="1"/>
  <c r="J144" i="145"/>
  <c r="J15" i="145"/>
  <c r="W22" i="146"/>
  <c r="W53" i="145" s="1"/>
  <c r="W10" i="145" s="1"/>
  <c r="T53" i="145"/>
  <c r="T10" i="145" s="1"/>
  <c r="P5" i="146"/>
  <c r="P48" i="145" s="1"/>
  <c r="M48" i="145"/>
  <c r="V58" i="179"/>
  <c r="V15" i="179" s="1"/>
  <c r="M52" i="179"/>
  <c r="M9" i="179" s="1"/>
  <c r="P23" i="164"/>
  <c r="P52" i="179" s="1"/>
  <c r="P9" i="179" s="1"/>
  <c r="U12" i="164"/>
  <c r="O4" i="164"/>
  <c r="O47" i="179" s="1"/>
  <c r="O4" i="179" s="1"/>
  <c r="L51" i="179"/>
  <c r="L8" i="179" s="1"/>
  <c r="H149" i="180"/>
  <c r="H20" i="180"/>
  <c r="R61" i="180"/>
  <c r="R18" i="180" s="1"/>
  <c r="U81" i="163"/>
  <c r="U61" i="180" s="1"/>
  <c r="U18" i="180" s="1"/>
  <c r="L59" i="180"/>
  <c r="L16" i="180" s="1"/>
  <c r="O77" i="163"/>
  <c r="O59" i="180" s="1"/>
  <c r="O16" i="180" s="1"/>
  <c r="H144" i="180"/>
  <c r="H15" i="180"/>
  <c r="J163" i="178"/>
  <c r="J34" i="178"/>
  <c r="T48" i="178"/>
  <c r="W5" i="162"/>
  <c r="W48" i="178" s="1"/>
  <c r="U133" i="161"/>
  <c r="U127" i="161"/>
  <c r="U69" i="177" s="1"/>
  <c r="U26" i="177" s="1"/>
  <c r="R69" i="177"/>
  <c r="R26" i="177" s="1"/>
  <c r="Q68" i="161"/>
  <c r="Q57" i="177" s="1"/>
  <c r="Q14" i="177" s="1"/>
  <c r="N57" i="177"/>
  <c r="N14" i="177" s="1"/>
  <c r="I137" i="177"/>
  <c r="I8" i="177"/>
  <c r="U140" i="159"/>
  <c r="U72" i="158" s="1"/>
  <c r="R72" i="158"/>
  <c r="P87" i="159"/>
  <c r="P63" i="158" s="1"/>
  <c r="P20" i="158" s="1"/>
  <c r="M63" i="158"/>
  <c r="M20" i="158" s="1"/>
  <c r="V83" i="159"/>
  <c r="V62" i="158" s="1"/>
  <c r="S62" i="158"/>
  <c r="U5" i="159"/>
  <c r="U48" i="158" s="1"/>
  <c r="R48" i="158"/>
  <c r="U90" i="156"/>
  <c r="U64" i="155" s="1"/>
  <c r="U21" i="155" s="1"/>
  <c r="R64" i="155"/>
  <c r="R21" i="155" s="1"/>
  <c r="O60" i="156"/>
  <c r="O56" i="155" s="1"/>
  <c r="O13" i="155" s="1"/>
  <c r="L56" i="155"/>
  <c r="L13" i="155" s="1"/>
  <c r="Q107" i="143"/>
  <c r="J149" i="142"/>
  <c r="J20" i="142"/>
  <c r="T61" i="142"/>
  <c r="T18" i="142" s="1"/>
  <c r="W81" i="143"/>
  <c r="W61" i="142" s="1"/>
  <c r="W18" i="142" s="1"/>
  <c r="T59" i="142"/>
  <c r="T16" i="142" s="1"/>
  <c r="W77" i="143"/>
  <c r="W59" i="142" s="1"/>
  <c r="W16" i="142" s="1"/>
  <c r="J144" i="142"/>
  <c r="J15" i="142"/>
  <c r="T53" i="142"/>
  <c r="T10" i="142" s="1"/>
  <c r="W22" i="143"/>
  <c r="W53" i="142" s="1"/>
  <c r="W10" i="142" s="1"/>
  <c r="P87" i="146"/>
  <c r="P63" i="145" s="1"/>
  <c r="P20" i="145" s="1"/>
  <c r="M63" i="145"/>
  <c r="M20" i="145" s="1"/>
  <c r="V77" i="146"/>
  <c r="V59" i="145" s="1"/>
  <c r="V16" i="145" s="1"/>
  <c r="S59" i="145"/>
  <c r="S16" i="145" s="1"/>
  <c r="H134" i="145"/>
  <c r="H5" i="145"/>
  <c r="U68" i="164"/>
  <c r="U57" i="179" s="1"/>
  <c r="U14" i="179" s="1"/>
  <c r="R57" i="179"/>
  <c r="R14" i="179" s="1"/>
  <c r="U60" i="164"/>
  <c r="U56" i="179" s="1"/>
  <c r="U13" i="179" s="1"/>
  <c r="R56" i="179"/>
  <c r="R13" i="179" s="1"/>
  <c r="U49" i="164"/>
  <c r="W159" i="163"/>
  <c r="W75" i="180" s="1"/>
  <c r="T75" i="180"/>
  <c r="Q12" i="163"/>
  <c r="T51" i="180"/>
  <c r="T8" i="180" s="1"/>
  <c r="W4" i="163"/>
  <c r="W51" i="180" s="1"/>
  <c r="W8" i="180" s="1"/>
  <c r="J145" i="178"/>
  <c r="J16" i="178"/>
  <c r="W52" i="162"/>
  <c r="V100" i="161"/>
  <c r="S64" i="177"/>
  <c r="S21" i="177" s="1"/>
  <c r="V90" i="161"/>
  <c r="V64" i="177" s="1"/>
  <c r="V21" i="177" s="1"/>
  <c r="I142" i="177"/>
  <c r="I13" i="177"/>
  <c r="R51" i="177"/>
  <c r="R8" i="177" s="1"/>
  <c r="U4" i="161"/>
  <c r="U51" i="177" s="1"/>
  <c r="U8" i="177" s="1"/>
  <c r="O81" i="159"/>
  <c r="O61" i="158" s="1"/>
  <c r="O18" i="158" s="1"/>
  <c r="L61" i="158"/>
  <c r="L18" i="158" s="1"/>
  <c r="O140" i="143"/>
  <c r="O72" i="142" s="1"/>
  <c r="L72" i="142"/>
  <c r="Q114" i="143"/>
  <c r="I148" i="142"/>
  <c r="I19" i="142"/>
  <c r="V73" i="143"/>
  <c r="V58" i="142" s="1"/>
  <c r="V15" i="142" s="1"/>
  <c r="S58" i="142"/>
  <c r="S15" i="142" s="1"/>
  <c r="S53" i="142"/>
  <c r="S10" i="142" s="1"/>
  <c r="V22" i="143"/>
  <c r="U81" i="146"/>
  <c r="U61" i="145" s="1"/>
  <c r="U18" i="145" s="1"/>
  <c r="R61" i="145"/>
  <c r="R18" i="145" s="1"/>
  <c r="O52" i="146"/>
  <c r="W164" i="164"/>
  <c r="W77" i="179" s="1"/>
  <c r="W34" i="179" s="1"/>
  <c r="T77" i="179"/>
  <c r="T34" i="179" s="1"/>
  <c r="Q140" i="164"/>
  <c r="Q72" i="179" s="1"/>
  <c r="N72" i="179"/>
  <c r="O127" i="163"/>
  <c r="O69" i="180" s="1"/>
  <c r="O26" i="180" s="1"/>
  <c r="L69" i="180"/>
  <c r="L26" i="180" s="1"/>
  <c r="N64" i="180"/>
  <c r="N21" i="180" s="1"/>
  <c r="Q90" i="163"/>
  <c r="Q64" i="180" s="1"/>
  <c r="Q21" i="180" s="1"/>
  <c r="V107" i="162"/>
  <c r="I149" i="178"/>
  <c r="I20" i="178"/>
  <c r="S59" i="178"/>
  <c r="S16" i="178" s="1"/>
  <c r="V77" i="162"/>
  <c r="V59" i="178" s="1"/>
  <c r="V16" i="178" s="1"/>
  <c r="Q73" i="158"/>
  <c r="Q30" i="158" s="1"/>
  <c r="I155" i="158"/>
  <c r="I26" i="158"/>
  <c r="M72" i="155"/>
  <c r="M29" i="155" s="1"/>
  <c r="P140" i="156"/>
  <c r="P72" i="155" s="1"/>
  <c r="W87" i="156"/>
  <c r="W63" i="155" s="1"/>
  <c r="W20" i="155" s="1"/>
  <c r="T63" i="155"/>
  <c r="T20" i="155" s="1"/>
  <c r="Q73" i="156"/>
  <c r="Q58" i="155" s="1"/>
  <c r="Q15" i="155" s="1"/>
  <c r="N58" i="155"/>
  <c r="N15" i="155" s="1"/>
  <c r="Q22" i="156"/>
  <c r="N53" i="155"/>
  <c r="N10" i="155" s="1"/>
  <c r="I134" i="155"/>
  <c r="I5" i="155"/>
  <c r="L62" i="142"/>
  <c r="O83" i="143"/>
  <c r="O62" i="142" s="1"/>
  <c r="L61" i="142"/>
  <c r="L18" i="142" s="1"/>
  <c r="O81" i="143"/>
  <c r="O61" i="142" s="1"/>
  <c r="O18" i="142" s="1"/>
  <c r="U161" i="143"/>
  <c r="U76" i="142" s="1"/>
  <c r="U33" i="142" s="1"/>
  <c r="U36" i="142" s="1"/>
  <c r="R76" i="142"/>
  <c r="R33" i="142" s="1"/>
  <c r="R36" i="142" s="1"/>
  <c r="P68" i="143"/>
  <c r="P57" i="142" s="1"/>
  <c r="P14" i="142" s="1"/>
  <c r="M57" i="142"/>
  <c r="M14" i="142" s="1"/>
  <c r="Q12" i="146"/>
  <c r="W4" i="146"/>
  <c r="T51" i="145"/>
  <c r="T8" i="145" s="1"/>
  <c r="Q83" i="164"/>
  <c r="Q62" i="179" s="1"/>
  <c r="N62" i="179"/>
  <c r="J147" i="179"/>
  <c r="J18" i="179"/>
  <c r="W73" i="164"/>
  <c r="W58" i="179" s="1"/>
  <c r="W15" i="179" s="1"/>
  <c r="T58" i="179"/>
  <c r="T15" i="179" s="1"/>
  <c r="W22" i="164"/>
  <c r="T53" i="179"/>
  <c r="T10" i="179" s="1"/>
  <c r="U171" i="163"/>
  <c r="U78" i="180" s="1"/>
  <c r="U35" i="180" s="1"/>
  <c r="R78" i="180"/>
  <c r="R35" i="180" s="1"/>
  <c r="O161" i="163"/>
  <c r="O76" i="180" s="1"/>
  <c r="O33" i="180" s="1"/>
  <c r="O36" i="180" s="1"/>
  <c r="L76" i="180"/>
  <c r="L33" i="180" s="1"/>
  <c r="H161" i="180"/>
  <c r="H32" i="180"/>
  <c r="P60" i="163"/>
  <c r="P56" i="180" s="1"/>
  <c r="P13" i="180" s="1"/>
  <c r="M56" i="180"/>
  <c r="M13" i="180" s="1"/>
  <c r="V49" i="163"/>
  <c r="U12" i="163"/>
  <c r="W127" i="162"/>
  <c r="W69" i="178" s="1"/>
  <c r="W26" i="178" s="1"/>
  <c r="T69" i="178"/>
  <c r="T26" i="178" s="1"/>
  <c r="O107" i="162"/>
  <c r="H149" i="178"/>
  <c r="H20" i="178"/>
  <c r="R59" i="178"/>
  <c r="R16" i="178" s="1"/>
  <c r="U77" i="162"/>
  <c r="U59" i="178" s="1"/>
  <c r="U16" i="178" s="1"/>
  <c r="O127" i="159"/>
  <c r="O69" i="158" s="1"/>
  <c r="O26" i="158" s="1"/>
  <c r="L69" i="158"/>
  <c r="L26" i="158" s="1"/>
  <c r="W90" i="159"/>
  <c r="W64" i="158" s="1"/>
  <c r="W21" i="158" s="1"/>
  <c r="T64" i="158"/>
  <c r="T21" i="158" s="1"/>
  <c r="O164" i="156"/>
  <c r="O77" i="155" s="1"/>
  <c r="O34" i="155" s="1"/>
  <c r="L77" i="155"/>
  <c r="L34" i="155" s="1"/>
  <c r="U72" i="155"/>
  <c r="W114" i="156"/>
  <c r="I148" i="155"/>
  <c r="I19" i="155"/>
  <c r="M61" i="155"/>
  <c r="M18" i="155" s="1"/>
  <c r="P81" i="156"/>
  <c r="P61" i="155" s="1"/>
  <c r="P18" i="155" s="1"/>
  <c r="P52" i="156"/>
  <c r="Q171" i="143"/>
  <c r="Q78" i="142" s="1"/>
  <c r="Q35" i="142" s="1"/>
  <c r="N78" i="142"/>
  <c r="N35" i="142" s="1"/>
  <c r="J162" i="142"/>
  <c r="J33" i="142"/>
  <c r="W145" i="143"/>
  <c r="W73" i="142" s="1"/>
  <c r="W30" i="142" s="1"/>
  <c r="T73" i="142"/>
  <c r="T30" i="142" s="1"/>
  <c r="P133" i="143"/>
  <c r="O114" i="143"/>
  <c r="W12" i="143"/>
  <c r="S56" i="142"/>
  <c r="S13" i="142" s="1"/>
  <c r="V60" i="143"/>
  <c r="V56" i="142" s="1"/>
  <c r="V13" i="142" s="1"/>
  <c r="P49" i="143"/>
  <c r="U4" i="143"/>
  <c r="U51" i="142" s="1"/>
  <c r="U8" i="142" s="1"/>
  <c r="X100" i="126" s="1"/>
  <c r="AP71" i="201" s="1"/>
  <c r="R51" i="142"/>
  <c r="R8" i="142" s="1"/>
  <c r="W100" i="126" s="1"/>
  <c r="AO71" i="201" s="1"/>
  <c r="J142" i="145"/>
  <c r="J13" i="145"/>
  <c r="V12" i="146"/>
  <c r="P81" i="164"/>
  <c r="P61" i="179" s="1"/>
  <c r="P18" i="179" s="1"/>
  <c r="M61" i="179"/>
  <c r="M18" i="179" s="1"/>
  <c r="P59" i="179"/>
  <c r="P16" i="179" s="1"/>
  <c r="P57" i="179"/>
  <c r="P14" i="179" s="1"/>
  <c r="P52" i="164"/>
  <c r="J164" i="178"/>
  <c r="J35" i="178"/>
  <c r="W145" i="162"/>
  <c r="W73" i="178" s="1"/>
  <c r="W30" i="178" s="1"/>
  <c r="T73" i="178"/>
  <c r="T30" i="178" s="1"/>
  <c r="M72" i="177"/>
  <c r="P140" i="161"/>
  <c r="P72" i="177" s="1"/>
  <c r="J148" i="177"/>
  <c r="J19" i="177"/>
  <c r="Q73" i="161"/>
  <c r="Q58" i="177" s="1"/>
  <c r="Q15" i="177" s="1"/>
  <c r="N58" i="177"/>
  <c r="N15" i="177" s="1"/>
  <c r="T53" i="177"/>
  <c r="T10" i="177" s="1"/>
  <c r="W22" i="161"/>
  <c r="W53" i="177" s="1"/>
  <c r="W10" i="177" s="1"/>
  <c r="V5" i="161"/>
  <c r="V48" i="177" s="1"/>
  <c r="S48" i="177"/>
  <c r="U171" i="159"/>
  <c r="U78" i="158" s="1"/>
  <c r="U35" i="158" s="1"/>
  <c r="R78" i="158"/>
  <c r="R35" i="158" s="1"/>
  <c r="O161" i="159"/>
  <c r="O76" i="158" s="1"/>
  <c r="O33" i="158" s="1"/>
  <c r="L76" i="158"/>
  <c r="L33" i="158" s="1"/>
  <c r="H161" i="158"/>
  <c r="H32" i="158"/>
  <c r="W127" i="156"/>
  <c r="W69" i="155" s="1"/>
  <c r="W26" i="155" s="1"/>
  <c r="T69" i="155"/>
  <c r="T26" i="155" s="1"/>
  <c r="U107" i="156"/>
  <c r="R59" i="155"/>
  <c r="R16" i="155" s="1"/>
  <c r="U77" i="156"/>
  <c r="U59" i="155" s="1"/>
  <c r="U16" i="155" s="1"/>
  <c r="O22" i="156"/>
  <c r="O53" i="155" s="1"/>
  <c r="O10" i="155" s="1"/>
  <c r="L53" i="155"/>
  <c r="L10" i="155" s="1"/>
  <c r="S75" i="142"/>
  <c r="V159" i="143"/>
  <c r="V75" i="142" s="1"/>
  <c r="Q100" i="143"/>
  <c r="J150" i="142"/>
  <c r="J21" i="142"/>
  <c r="O159" i="146"/>
  <c r="O75" i="145" s="1"/>
  <c r="L75" i="145"/>
  <c r="I142" i="145"/>
  <c r="I13" i="145"/>
  <c r="P49" i="146"/>
  <c r="O12" i="146"/>
  <c r="W133" i="164"/>
  <c r="Q127" i="164"/>
  <c r="Q69" i="179" s="1"/>
  <c r="Q26" i="179" s="1"/>
  <c r="N69" i="179"/>
  <c r="N26" i="179" s="1"/>
  <c r="V114" i="164"/>
  <c r="O83" i="164"/>
  <c r="O62" i="179" s="1"/>
  <c r="L62" i="179"/>
  <c r="U52" i="164"/>
  <c r="W164" i="163"/>
  <c r="W77" i="180" s="1"/>
  <c r="W34" i="180" s="1"/>
  <c r="T77" i="180"/>
  <c r="T34" i="180" s="1"/>
  <c r="I164" i="178"/>
  <c r="I35" i="178"/>
  <c r="M58" i="177"/>
  <c r="M15" i="177" s="1"/>
  <c r="P73" i="161"/>
  <c r="P58" i="177" s="1"/>
  <c r="P15" i="177" s="1"/>
  <c r="U100" i="159"/>
  <c r="U90" i="159"/>
  <c r="U64" i="158" s="1"/>
  <c r="U21" i="158" s="1"/>
  <c r="R64" i="158"/>
  <c r="R21" i="158" s="1"/>
  <c r="O68" i="159"/>
  <c r="O57" i="158" s="1"/>
  <c r="O14" i="158" s="1"/>
  <c r="L57" i="158"/>
  <c r="L14" i="158" s="1"/>
  <c r="J162" i="155"/>
  <c r="J33" i="155"/>
  <c r="W159" i="156"/>
  <c r="W75" i="155" s="1"/>
  <c r="T75" i="155"/>
  <c r="J159" i="155"/>
  <c r="J30" i="155"/>
  <c r="P133" i="156"/>
  <c r="L56" i="142"/>
  <c r="L13" i="142" s="1"/>
  <c r="O60" i="143"/>
  <c r="O56" i="142" s="1"/>
  <c r="O13" i="142" s="1"/>
  <c r="H143" i="145"/>
  <c r="H14" i="145"/>
  <c r="J164" i="179"/>
  <c r="J35" i="179"/>
  <c r="Q161" i="164"/>
  <c r="Q76" i="179" s="1"/>
  <c r="Q33" i="179" s="1"/>
  <c r="N76" i="179"/>
  <c r="N33" i="179" s="1"/>
  <c r="Q159" i="164"/>
  <c r="Q75" i="179" s="1"/>
  <c r="N75" i="179"/>
  <c r="Q145" i="164"/>
  <c r="Q73" i="179" s="1"/>
  <c r="Q30" i="179" s="1"/>
  <c r="N73" i="179"/>
  <c r="N30" i="179" s="1"/>
  <c r="V133" i="164"/>
  <c r="V127" i="164"/>
  <c r="V69" i="179" s="1"/>
  <c r="V26" i="179" s="1"/>
  <c r="S69" i="179"/>
  <c r="S26" i="179" s="1"/>
  <c r="S72" i="180"/>
  <c r="V140" i="163"/>
  <c r="V72" i="180" s="1"/>
  <c r="J149" i="180"/>
  <c r="J20" i="180"/>
  <c r="N61" i="180"/>
  <c r="N18" i="180" s="1"/>
  <c r="Q81" i="163"/>
  <c r="Q61" i="180" s="1"/>
  <c r="Q18" i="180" s="1"/>
  <c r="T59" i="180"/>
  <c r="T16" i="180" s="1"/>
  <c r="W77" i="163"/>
  <c r="W59" i="180" s="1"/>
  <c r="W16" i="180" s="1"/>
  <c r="J144" i="180"/>
  <c r="J15" i="180"/>
  <c r="N53" i="180"/>
  <c r="N10" i="180" s="1"/>
  <c r="Q22" i="163"/>
  <c r="Q53" i="180" s="1"/>
  <c r="Q10" i="180" s="1"/>
  <c r="P5" i="163"/>
  <c r="P48" i="180" s="1"/>
  <c r="M48" i="180"/>
  <c r="O161" i="162"/>
  <c r="O76" i="178" s="1"/>
  <c r="O33" i="178" s="1"/>
  <c r="O36" i="178" s="1"/>
  <c r="L76" i="178"/>
  <c r="L33" i="178" s="1"/>
  <c r="U159" i="162"/>
  <c r="U75" i="178" s="1"/>
  <c r="R75" i="178"/>
  <c r="O145" i="162"/>
  <c r="O73" i="178" s="1"/>
  <c r="O30" i="178" s="1"/>
  <c r="L73" i="178"/>
  <c r="L30" i="178" s="1"/>
  <c r="P68" i="162"/>
  <c r="P57" i="178" s="1"/>
  <c r="P14" i="178" s="1"/>
  <c r="M57" i="178"/>
  <c r="M14" i="178" s="1"/>
  <c r="I142" i="178"/>
  <c r="I13" i="178"/>
  <c r="P49" i="162"/>
  <c r="O12" i="162"/>
  <c r="Q133" i="161"/>
  <c r="W127" i="161"/>
  <c r="W69" i="177" s="1"/>
  <c r="W26" i="177" s="1"/>
  <c r="T69" i="177"/>
  <c r="T26" i="177" s="1"/>
  <c r="P114" i="161"/>
  <c r="O107" i="161"/>
  <c r="H139" i="177"/>
  <c r="H10" i="177"/>
  <c r="J158" i="158"/>
  <c r="J74" i="158"/>
  <c r="J29" i="158"/>
  <c r="I162" i="155"/>
  <c r="I33" i="155"/>
  <c r="V159" i="156"/>
  <c r="V75" i="155" s="1"/>
  <c r="S75" i="155"/>
  <c r="I159" i="155"/>
  <c r="I30" i="155"/>
  <c r="Q68" i="156"/>
  <c r="Q57" i="155" s="1"/>
  <c r="Q14" i="155" s="1"/>
  <c r="N57" i="155"/>
  <c r="N14" i="155" s="1"/>
  <c r="L57" i="142"/>
  <c r="L14" i="142" s="1"/>
  <c r="O68" i="143"/>
  <c r="O57" i="142" s="1"/>
  <c r="O14" i="142" s="1"/>
  <c r="I137" i="179"/>
  <c r="I8" i="179"/>
  <c r="I139" i="180"/>
  <c r="I10" i="180"/>
  <c r="H134" i="180"/>
  <c r="H5" i="180"/>
  <c r="Z98" i="126" s="1"/>
  <c r="R57" i="178"/>
  <c r="R14" i="178" s="1"/>
  <c r="U68" i="162"/>
  <c r="U57" i="178" s="1"/>
  <c r="U14" i="178" s="1"/>
  <c r="W12" i="161"/>
  <c r="P78" i="158"/>
  <c r="P35" i="158" s="1"/>
  <c r="I74" i="158"/>
  <c r="I158" i="158"/>
  <c r="Q63" i="158"/>
  <c r="Q20" i="158" s="1"/>
  <c r="J147" i="158"/>
  <c r="J18" i="158"/>
  <c r="J139" i="158"/>
  <c r="J10" i="158"/>
  <c r="U78" i="155"/>
  <c r="U35" i="155" s="1"/>
  <c r="S64" i="155"/>
  <c r="S21" i="155" s="1"/>
  <c r="V90" i="156"/>
  <c r="V64" i="155" s="1"/>
  <c r="V21" i="155" s="1"/>
  <c r="V60" i="156"/>
  <c r="V56" i="155" s="1"/>
  <c r="V13" i="155" s="1"/>
  <c r="S56" i="155"/>
  <c r="S13" i="155" s="1"/>
  <c r="P53" i="155"/>
  <c r="P10" i="155" s="1"/>
  <c r="H137" i="155"/>
  <c r="H8" i="155"/>
  <c r="W164" i="143"/>
  <c r="W77" i="142" s="1"/>
  <c r="W34" i="142" s="1"/>
  <c r="T77" i="142"/>
  <c r="T34" i="142" s="1"/>
  <c r="O78" i="155"/>
  <c r="O35" i="155" s="1"/>
  <c r="H158" i="145"/>
  <c r="H74" i="145"/>
  <c r="H160" i="145" s="1"/>
  <c r="H29" i="145"/>
  <c r="P107" i="146"/>
  <c r="J155" i="145"/>
  <c r="J26" i="145"/>
  <c r="Q161" i="146"/>
  <c r="Q76" i="145" s="1"/>
  <c r="Q33" i="145" s="1"/>
  <c r="N76" i="145"/>
  <c r="N33" i="145" s="1"/>
  <c r="W159" i="146"/>
  <c r="W75" i="145" s="1"/>
  <c r="T75" i="145"/>
  <c r="Q72" i="145"/>
  <c r="V171" i="146"/>
  <c r="S78" i="145"/>
  <c r="S35" i="145" s="1"/>
  <c r="I162" i="145"/>
  <c r="I33" i="145"/>
  <c r="V145" i="146"/>
  <c r="V73" i="145" s="1"/>
  <c r="V30" i="145" s="1"/>
  <c r="S73" i="145"/>
  <c r="S30" i="145" s="1"/>
  <c r="U133" i="146"/>
  <c r="Q83" i="146"/>
  <c r="Q62" i="145" s="1"/>
  <c r="N62" i="145"/>
  <c r="Q77" i="146"/>
  <c r="Q59" i="145" s="1"/>
  <c r="Q16" i="145" s="1"/>
  <c r="N59" i="145"/>
  <c r="N16" i="145" s="1"/>
  <c r="W73" i="146"/>
  <c r="W58" i="145" s="1"/>
  <c r="W15" i="145" s="1"/>
  <c r="T58" i="145"/>
  <c r="T15" i="145" s="1"/>
  <c r="V5" i="146"/>
  <c r="V48" i="145" s="1"/>
  <c r="S48" i="145"/>
  <c r="P53" i="179"/>
  <c r="P10" i="179" s="1"/>
  <c r="O107" i="163"/>
  <c r="R63" i="180"/>
  <c r="R20" i="180" s="1"/>
  <c r="U87" i="163"/>
  <c r="U63" i="180" s="1"/>
  <c r="U20" i="180" s="1"/>
  <c r="H148" i="180"/>
  <c r="H19" i="180"/>
  <c r="R59" i="180"/>
  <c r="R16" i="180" s="1"/>
  <c r="U77" i="163"/>
  <c r="U59" i="180" s="1"/>
  <c r="U16" i="180" s="1"/>
  <c r="L58" i="180"/>
  <c r="L15" i="180" s="1"/>
  <c r="O73" i="163"/>
  <c r="O58" i="180" s="1"/>
  <c r="O15" i="180" s="1"/>
  <c r="O52" i="163"/>
  <c r="W164" i="162"/>
  <c r="W77" i="178" s="1"/>
  <c r="W34" i="178" s="1"/>
  <c r="T77" i="178"/>
  <c r="T34" i="178" s="1"/>
  <c r="N48" i="178"/>
  <c r="Q5" i="162"/>
  <c r="Q48" i="178" s="1"/>
  <c r="I161" i="177"/>
  <c r="I32" i="177"/>
  <c r="O127" i="161"/>
  <c r="O69" i="177" s="1"/>
  <c r="O26" i="177" s="1"/>
  <c r="L69" i="177"/>
  <c r="L26" i="177" s="1"/>
  <c r="T57" i="177"/>
  <c r="T14" i="177" s="1"/>
  <c r="W68" i="161"/>
  <c r="W57" i="177" s="1"/>
  <c r="W14" i="177" s="1"/>
  <c r="P4" i="161"/>
  <c r="P51" i="177" s="1"/>
  <c r="P8" i="177" s="1"/>
  <c r="M51" i="177"/>
  <c r="M8" i="177" s="1"/>
  <c r="O140" i="159"/>
  <c r="O72" i="158" s="1"/>
  <c r="L72" i="158"/>
  <c r="P83" i="159"/>
  <c r="P62" i="158" s="1"/>
  <c r="M62" i="158"/>
  <c r="M19" i="158" s="1"/>
  <c r="I147" i="158"/>
  <c r="I18" i="158"/>
  <c r="P58" i="158"/>
  <c r="P15" i="158" s="1"/>
  <c r="P52" i="159"/>
  <c r="H142" i="155"/>
  <c r="H13" i="155"/>
  <c r="U49" i="156"/>
  <c r="I163" i="142"/>
  <c r="I34" i="142"/>
  <c r="W107" i="143"/>
  <c r="T63" i="142"/>
  <c r="T20" i="142" s="1"/>
  <c r="W87" i="143"/>
  <c r="W63" i="142" s="1"/>
  <c r="W20" i="142" s="1"/>
  <c r="J148" i="142"/>
  <c r="J19" i="142"/>
  <c r="N59" i="142"/>
  <c r="N16" i="142" s="1"/>
  <c r="Q77" i="143"/>
  <c r="Q59" i="142" s="1"/>
  <c r="Q16" i="142" s="1"/>
  <c r="T58" i="142"/>
  <c r="T15" i="142" s="1"/>
  <c r="W73" i="143"/>
  <c r="W58" i="142" s="1"/>
  <c r="W15" i="142" s="1"/>
  <c r="V87" i="146"/>
  <c r="V63" i="145" s="1"/>
  <c r="V20" i="145" s="1"/>
  <c r="S63" i="145"/>
  <c r="S20" i="145" s="1"/>
  <c r="I144" i="145"/>
  <c r="I15" i="145"/>
  <c r="I139" i="145"/>
  <c r="I10" i="145"/>
  <c r="O5" i="146"/>
  <c r="O48" i="145" s="1"/>
  <c r="L48" i="145"/>
  <c r="O58" i="179"/>
  <c r="O15" i="179" s="1"/>
  <c r="O68" i="164"/>
  <c r="O57" i="179" s="1"/>
  <c r="O14" i="179" s="1"/>
  <c r="L57" i="179"/>
  <c r="L14" i="179" s="1"/>
  <c r="O49" i="164"/>
  <c r="O53" i="179" s="1"/>
  <c r="O10" i="179" s="1"/>
  <c r="I155" i="180"/>
  <c r="I26" i="180"/>
  <c r="W12" i="163"/>
  <c r="W107" i="162"/>
  <c r="J149" i="178"/>
  <c r="J20" i="178"/>
  <c r="N59" i="178"/>
  <c r="N16" i="178" s="1"/>
  <c r="Q77" i="162"/>
  <c r="Q59" i="178" s="1"/>
  <c r="Q16" i="178" s="1"/>
  <c r="P90" i="161"/>
  <c r="P64" i="177" s="1"/>
  <c r="P21" i="177" s="1"/>
  <c r="M64" i="177"/>
  <c r="M21" i="177" s="1"/>
  <c r="I143" i="177"/>
  <c r="I14" i="177"/>
  <c r="P60" i="161"/>
  <c r="P56" i="177" s="1"/>
  <c r="P13" i="177" s="1"/>
  <c r="M56" i="177"/>
  <c r="M13" i="177" s="1"/>
  <c r="U12" i="161"/>
  <c r="O4" i="161"/>
  <c r="O51" i="177" s="1"/>
  <c r="O8" i="177" s="1"/>
  <c r="L51" i="177"/>
  <c r="L8" i="177" s="1"/>
  <c r="J155" i="158"/>
  <c r="J26" i="158"/>
  <c r="H145" i="158"/>
  <c r="H16" i="158"/>
  <c r="H163" i="142"/>
  <c r="H34" i="142"/>
  <c r="U140" i="143"/>
  <c r="U72" i="142" s="1"/>
  <c r="R72" i="142"/>
  <c r="W114" i="143"/>
  <c r="V83" i="143"/>
  <c r="V62" i="142" s="1"/>
  <c r="S62" i="142"/>
  <c r="I147" i="142"/>
  <c r="I18" i="142"/>
  <c r="P73" i="143"/>
  <c r="P58" i="142" s="1"/>
  <c r="P15" i="142" s="1"/>
  <c r="M58" i="142"/>
  <c r="M15" i="142" s="1"/>
  <c r="P22" i="143"/>
  <c r="P53" i="142" s="1"/>
  <c r="P10" i="142" s="1"/>
  <c r="M53" i="142"/>
  <c r="M10" i="142" s="1"/>
  <c r="H145" i="145"/>
  <c r="H16" i="145"/>
  <c r="U52" i="146"/>
  <c r="Q164" i="164"/>
  <c r="Q77" i="179" s="1"/>
  <c r="Q34" i="179" s="1"/>
  <c r="N77" i="179"/>
  <c r="N34" i="179" s="1"/>
  <c r="Q15" i="164"/>
  <c r="I159" i="180"/>
  <c r="I30" i="180"/>
  <c r="U127" i="163"/>
  <c r="U69" i="180" s="1"/>
  <c r="U26" i="180" s="1"/>
  <c r="R69" i="180"/>
  <c r="R26" i="180" s="1"/>
  <c r="I137" i="180"/>
  <c r="I8" i="180"/>
  <c r="P107" i="162"/>
  <c r="P87" i="162"/>
  <c r="P63" i="178" s="1"/>
  <c r="P20" i="178" s="1"/>
  <c r="M63" i="178"/>
  <c r="M20" i="178" s="1"/>
  <c r="P77" i="162"/>
  <c r="P59" i="178" s="1"/>
  <c r="P16" i="178" s="1"/>
  <c r="M59" i="178"/>
  <c r="M16" i="178" s="1"/>
  <c r="H134" i="178"/>
  <c r="H5" i="178"/>
  <c r="Q78" i="158"/>
  <c r="Q35" i="158" s="1"/>
  <c r="P127" i="159"/>
  <c r="P69" i="158" s="1"/>
  <c r="P26" i="158" s="1"/>
  <c r="M69" i="158"/>
  <c r="M26" i="158" s="1"/>
  <c r="I158" i="155"/>
  <c r="I74" i="155"/>
  <c r="I29" i="155"/>
  <c r="Q83" i="156"/>
  <c r="Q62" i="155" s="1"/>
  <c r="Q19" i="155" s="1"/>
  <c r="N62" i="155"/>
  <c r="J144" i="155"/>
  <c r="J15" i="155"/>
  <c r="V5" i="156"/>
  <c r="V48" i="155" s="1"/>
  <c r="S48" i="155"/>
  <c r="U81" i="143"/>
  <c r="U61" i="142" s="1"/>
  <c r="U18" i="142" s="1"/>
  <c r="R61" i="142"/>
  <c r="R18" i="142" s="1"/>
  <c r="U52" i="143"/>
  <c r="P100" i="143"/>
  <c r="H150" i="142"/>
  <c r="H21" i="142"/>
  <c r="W12" i="146"/>
  <c r="W83" i="164"/>
  <c r="W62" i="179" s="1"/>
  <c r="T62" i="179"/>
  <c r="W81" i="164"/>
  <c r="W61" i="179" s="1"/>
  <c r="W18" i="179" s="1"/>
  <c r="T61" i="179"/>
  <c r="T18" i="179" s="1"/>
  <c r="U161" i="163"/>
  <c r="U76" i="180" s="1"/>
  <c r="U33" i="180" s="1"/>
  <c r="R76" i="180"/>
  <c r="R33" i="180" s="1"/>
  <c r="O159" i="163"/>
  <c r="O75" i="180" s="1"/>
  <c r="L75" i="180"/>
  <c r="P68" i="163"/>
  <c r="P57" i="180" s="1"/>
  <c r="P14" i="180" s="1"/>
  <c r="M57" i="180"/>
  <c r="M14" i="180" s="1"/>
  <c r="V60" i="163"/>
  <c r="V56" i="180" s="1"/>
  <c r="V13" i="180" s="1"/>
  <c r="S56" i="180"/>
  <c r="S13" i="180" s="1"/>
  <c r="P49" i="163"/>
  <c r="Q127" i="162"/>
  <c r="Q69" i="178" s="1"/>
  <c r="Q26" i="178" s="1"/>
  <c r="N69" i="178"/>
  <c r="N26" i="178" s="1"/>
  <c r="U107" i="162"/>
  <c r="R63" i="178"/>
  <c r="R20" i="178" s="1"/>
  <c r="U87" i="162"/>
  <c r="U63" i="178" s="1"/>
  <c r="U20" i="178" s="1"/>
  <c r="L59" i="178"/>
  <c r="L16" i="178" s="1"/>
  <c r="O77" i="162"/>
  <c r="O59" i="178" s="1"/>
  <c r="O16" i="178" s="1"/>
  <c r="V77" i="158"/>
  <c r="V34" i="158" s="1"/>
  <c r="U127" i="159"/>
  <c r="U69" i="158" s="1"/>
  <c r="U26" i="158" s="1"/>
  <c r="R69" i="158"/>
  <c r="R26" i="158" s="1"/>
  <c r="I137" i="158"/>
  <c r="I8" i="158"/>
  <c r="H163" i="155"/>
  <c r="H34" i="155"/>
  <c r="S62" i="155"/>
  <c r="V83" i="156"/>
  <c r="V62" i="155" s="1"/>
  <c r="I147" i="155"/>
  <c r="I18" i="155"/>
  <c r="W171" i="143"/>
  <c r="W78" i="142" s="1"/>
  <c r="W35" i="142" s="1"/>
  <c r="T78" i="142"/>
  <c r="T35" i="142" s="1"/>
  <c r="Q161" i="143"/>
  <c r="Q76" i="142" s="1"/>
  <c r="Q33" i="142" s="1"/>
  <c r="N76" i="142"/>
  <c r="N33" i="142" s="1"/>
  <c r="J161" i="142"/>
  <c r="J32" i="142"/>
  <c r="V133" i="143"/>
  <c r="U114" i="143"/>
  <c r="V49" i="143"/>
  <c r="L51" i="142"/>
  <c r="L8" i="142" s="1"/>
  <c r="O4" i="143"/>
  <c r="O51" i="142" s="1"/>
  <c r="O8" i="142" s="1"/>
  <c r="J143" i="145"/>
  <c r="J14" i="145"/>
  <c r="W60" i="146"/>
  <c r="W56" i="145" s="1"/>
  <c r="W13" i="145" s="1"/>
  <c r="T56" i="145"/>
  <c r="T13" i="145" s="1"/>
  <c r="I145" i="179"/>
  <c r="I16" i="179"/>
  <c r="V52" i="164"/>
  <c r="H142" i="180"/>
  <c r="H13" i="180"/>
  <c r="W171" i="162"/>
  <c r="W78" i="178" s="1"/>
  <c r="W35" i="178" s="1"/>
  <c r="T78" i="178"/>
  <c r="T35" i="178" s="1"/>
  <c r="J162" i="178"/>
  <c r="J33" i="178"/>
  <c r="Q145" i="162"/>
  <c r="Q73" i="178" s="1"/>
  <c r="Q30" i="178" s="1"/>
  <c r="N73" i="178"/>
  <c r="N30" i="178" s="1"/>
  <c r="V133" i="162"/>
  <c r="O114" i="162"/>
  <c r="I163" i="177"/>
  <c r="I34" i="177"/>
  <c r="Q83" i="161"/>
  <c r="Q62" i="177" s="1"/>
  <c r="N62" i="177"/>
  <c r="J147" i="177"/>
  <c r="J18" i="177"/>
  <c r="T58" i="177"/>
  <c r="T15" i="177" s="1"/>
  <c r="W73" i="161"/>
  <c r="W58" i="177" s="1"/>
  <c r="W15" i="177" s="1"/>
  <c r="Q22" i="161"/>
  <c r="Q53" i="177" s="1"/>
  <c r="Q10" i="177" s="1"/>
  <c r="N53" i="177"/>
  <c r="N10" i="177" s="1"/>
  <c r="O171" i="159"/>
  <c r="O78" i="158" s="1"/>
  <c r="O35" i="158" s="1"/>
  <c r="L78" i="158"/>
  <c r="L35" i="158" s="1"/>
  <c r="U161" i="159"/>
  <c r="U76" i="158" s="1"/>
  <c r="U33" i="158" s="1"/>
  <c r="R76" i="158"/>
  <c r="R33" i="158" s="1"/>
  <c r="O159" i="159"/>
  <c r="O75" i="158" s="1"/>
  <c r="L75" i="158"/>
  <c r="O73" i="158"/>
  <c r="O30" i="158" s="1"/>
  <c r="Q133" i="156"/>
  <c r="P114" i="156"/>
  <c r="U87" i="156"/>
  <c r="U63" i="155" s="1"/>
  <c r="U20" i="155" s="1"/>
  <c r="R63" i="155"/>
  <c r="R20" i="155" s="1"/>
  <c r="O73" i="156"/>
  <c r="O58" i="155" s="1"/>
  <c r="O15" i="155" s="1"/>
  <c r="L58" i="155"/>
  <c r="L15" i="155" s="1"/>
  <c r="H139" i="155"/>
  <c r="H10" i="155"/>
  <c r="H155" i="142"/>
  <c r="H26" i="142"/>
  <c r="W100" i="143"/>
  <c r="T64" i="142"/>
  <c r="T21" i="142" s="1"/>
  <c r="W90" i="143"/>
  <c r="W64" i="142" s="1"/>
  <c r="W21" i="142" s="1"/>
  <c r="O100" i="143"/>
  <c r="O49" i="143"/>
  <c r="U171" i="146"/>
  <c r="U78" i="145" s="1"/>
  <c r="U35" i="145" s="1"/>
  <c r="R78" i="145"/>
  <c r="R35" i="145" s="1"/>
  <c r="H159" i="145"/>
  <c r="H30" i="145"/>
  <c r="P60" i="146"/>
  <c r="P56" i="145" s="1"/>
  <c r="P13" i="145" s="1"/>
  <c r="M56" i="145"/>
  <c r="M13" i="145" s="1"/>
  <c r="V49" i="146"/>
  <c r="U12" i="146"/>
  <c r="P114" i="164"/>
  <c r="M78" i="178"/>
  <c r="M35" i="178" s="1"/>
  <c r="P171" i="162"/>
  <c r="P78" i="178" s="1"/>
  <c r="P35" i="178" s="1"/>
  <c r="V12" i="162"/>
  <c r="V107" i="161"/>
  <c r="O90" i="159"/>
  <c r="O64" i="158" s="1"/>
  <c r="O21" i="158" s="1"/>
  <c r="L64" i="158"/>
  <c r="L21" i="158" s="1"/>
  <c r="W161" i="156"/>
  <c r="W76" i="155" s="1"/>
  <c r="W33" i="155" s="1"/>
  <c r="T76" i="155"/>
  <c r="T33" i="155" s="1"/>
  <c r="T36" i="155" s="1"/>
  <c r="W145" i="156"/>
  <c r="W73" i="155" s="1"/>
  <c r="W30" i="155" s="1"/>
  <c r="T73" i="155"/>
  <c r="T30" i="155" s="1"/>
  <c r="M69" i="155"/>
  <c r="M26" i="155" s="1"/>
  <c r="P127" i="156"/>
  <c r="P69" i="155" s="1"/>
  <c r="P26" i="155" s="1"/>
  <c r="R56" i="142"/>
  <c r="R13" i="142" s="1"/>
  <c r="U60" i="143"/>
  <c r="U56" i="142" s="1"/>
  <c r="U13" i="142" s="1"/>
  <c r="O68" i="146"/>
  <c r="O57" i="145" s="1"/>
  <c r="O14" i="145" s="1"/>
  <c r="L57" i="145"/>
  <c r="L14" i="145" s="1"/>
  <c r="O49" i="146"/>
  <c r="W171" i="164"/>
  <c r="W78" i="179" s="1"/>
  <c r="W35" i="179" s="1"/>
  <c r="T78" i="179"/>
  <c r="T35" i="179" s="1"/>
  <c r="W161" i="164"/>
  <c r="W76" i="179" s="1"/>
  <c r="W33" i="179" s="1"/>
  <c r="T76" i="179"/>
  <c r="T33" i="179" s="1"/>
  <c r="W145" i="164"/>
  <c r="W73" i="179" s="1"/>
  <c r="W30" i="179" s="1"/>
  <c r="T73" i="179"/>
  <c r="T30" i="179" s="1"/>
  <c r="W72" i="179"/>
  <c r="P127" i="164"/>
  <c r="P69" i="179" s="1"/>
  <c r="P26" i="179" s="1"/>
  <c r="M69" i="179"/>
  <c r="M26" i="179" s="1"/>
  <c r="U114" i="164"/>
  <c r="I163" i="180"/>
  <c r="I34" i="180"/>
  <c r="N63" i="180"/>
  <c r="N20" i="180" s="1"/>
  <c r="Q87" i="163"/>
  <c r="Q63" i="180" s="1"/>
  <c r="Q20" i="180" s="1"/>
  <c r="J148" i="180"/>
  <c r="J19" i="180"/>
  <c r="N59" i="180"/>
  <c r="N16" i="180" s="1"/>
  <c r="Q77" i="163"/>
  <c r="Q59" i="180" s="1"/>
  <c r="Q16" i="180" s="1"/>
  <c r="T58" i="180"/>
  <c r="T15" i="180" s="1"/>
  <c r="W73" i="163"/>
  <c r="W58" i="180" s="1"/>
  <c r="W15" i="180" s="1"/>
  <c r="U161" i="162"/>
  <c r="U76" i="178" s="1"/>
  <c r="U33" i="178" s="1"/>
  <c r="R76" i="178"/>
  <c r="R33" i="178" s="1"/>
  <c r="R36" i="178" s="1"/>
  <c r="U145" i="162"/>
  <c r="U73" i="178" s="1"/>
  <c r="U30" i="178" s="1"/>
  <c r="R73" i="178"/>
  <c r="R30" i="178" s="1"/>
  <c r="V68" i="162"/>
  <c r="V57" i="178" s="1"/>
  <c r="V14" i="178" s="1"/>
  <c r="S57" i="178"/>
  <c r="S14" i="178" s="1"/>
  <c r="V60" i="162"/>
  <c r="V56" i="178" s="1"/>
  <c r="V13" i="178" s="1"/>
  <c r="S56" i="178"/>
  <c r="S13" i="178" s="1"/>
  <c r="V49" i="162"/>
  <c r="H137" i="178"/>
  <c r="H8" i="178"/>
  <c r="V114" i="161"/>
  <c r="U22" i="161"/>
  <c r="U53" i="177" s="1"/>
  <c r="U10" i="177" s="1"/>
  <c r="R53" i="177"/>
  <c r="R10" i="177" s="1"/>
  <c r="Q140" i="159"/>
  <c r="Q72" i="158" s="1"/>
  <c r="N72" i="158"/>
  <c r="M78" i="155"/>
  <c r="M35" i="155" s="1"/>
  <c r="P171" i="156"/>
  <c r="P78" i="155" s="1"/>
  <c r="P35" i="155" s="1"/>
  <c r="V145" i="156"/>
  <c r="V73" i="155" s="1"/>
  <c r="V30" i="155" s="1"/>
  <c r="S73" i="155"/>
  <c r="S30" i="155" s="1"/>
  <c r="P12" i="156"/>
  <c r="P4" i="156"/>
  <c r="M51" i="155"/>
  <c r="M8" i="155" s="1"/>
  <c r="V69" i="145"/>
  <c r="V26" i="145" s="1"/>
  <c r="P76" i="179"/>
  <c r="P33" i="179" s="1"/>
  <c r="I161" i="179"/>
  <c r="I32" i="179"/>
  <c r="P73" i="179"/>
  <c r="P30" i="179" s="1"/>
  <c r="W100" i="164"/>
  <c r="J150" i="179"/>
  <c r="J21" i="179"/>
  <c r="J142" i="179"/>
  <c r="J13" i="179"/>
  <c r="Q49" i="164"/>
  <c r="V12" i="164"/>
  <c r="P4" i="164"/>
  <c r="M51" i="179"/>
  <c r="M8" i="179" s="1"/>
  <c r="P107" i="163"/>
  <c r="I147" i="180"/>
  <c r="I18" i="180"/>
  <c r="V22" i="163"/>
  <c r="V53" i="180" s="1"/>
  <c r="V10" i="180" s="1"/>
  <c r="S53" i="180"/>
  <c r="S10" i="180" s="1"/>
  <c r="L48" i="180"/>
  <c r="O5" i="163"/>
  <c r="O48" i="180" s="1"/>
  <c r="O100" i="162"/>
  <c r="H150" i="178"/>
  <c r="H21" i="178"/>
  <c r="Q12" i="161"/>
  <c r="V140" i="159"/>
  <c r="V72" i="158" s="1"/>
  <c r="S72" i="158"/>
  <c r="W81" i="159"/>
  <c r="W61" i="158" s="1"/>
  <c r="W18" i="158" s="1"/>
  <c r="T61" i="158"/>
  <c r="T18" i="158" s="1"/>
  <c r="J145" i="158"/>
  <c r="J16" i="158"/>
  <c r="W22" i="159"/>
  <c r="W53" i="158" s="1"/>
  <c r="W10" i="158" s="1"/>
  <c r="T53" i="158"/>
  <c r="T10" i="158" s="1"/>
  <c r="I134" i="158"/>
  <c r="I5" i="158"/>
  <c r="O159" i="156"/>
  <c r="O75" i="155" s="1"/>
  <c r="O32" i="155" s="1"/>
  <c r="L75" i="155"/>
  <c r="O145" i="156"/>
  <c r="O73" i="155" s="1"/>
  <c r="O30" i="155" s="1"/>
  <c r="L73" i="155"/>
  <c r="L30" i="155" s="1"/>
  <c r="M57" i="155"/>
  <c r="M14" i="155" s="1"/>
  <c r="P68" i="156"/>
  <c r="P57" i="155" s="1"/>
  <c r="P14" i="155" s="1"/>
  <c r="U4" i="156"/>
  <c r="U51" i="155" s="1"/>
  <c r="U8" i="155" s="1"/>
  <c r="R51" i="155"/>
  <c r="R8" i="155" s="1"/>
  <c r="V78" i="145"/>
  <c r="V35" i="145" s="1"/>
  <c r="I163" i="145"/>
  <c r="I34" i="145"/>
  <c r="H163" i="145"/>
  <c r="H34" i="145"/>
  <c r="O140" i="146"/>
  <c r="O72" i="145" s="1"/>
  <c r="L72" i="145"/>
  <c r="Q127" i="146"/>
  <c r="Q69" i="145" s="1"/>
  <c r="Q26" i="145" s="1"/>
  <c r="N69" i="145"/>
  <c r="N26" i="145" s="1"/>
  <c r="O107" i="146"/>
  <c r="Q159" i="146"/>
  <c r="Q75" i="145" s="1"/>
  <c r="N75" i="145"/>
  <c r="P171" i="146"/>
  <c r="P78" i="145" s="1"/>
  <c r="P35" i="145" s="1"/>
  <c r="M78" i="145"/>
  <c r="M35" i="145" s="1"/>
  <c r="V161" i="146"/>
  <c r="V76" i="145" s="1"/>
  <c r="V33" i="145" s="1"/>
  <c r="S76" i="145"/>
  <c r="S33" i="145" s="1"/>
  <c r="S36" i="145" s="1"/>
  <c r="I161" i="145"/>
  <c r="O133" i="146"/>
  <c r="Q73" i="146"/>
  <c r="Q58" i="145" s="1"/>
  <c r="Q15" i="145" s="1"/>
  <c r="N58" i="145"/>
  <c r="N15" i="145" s="1"/>
  <c r="Q52" i="146"/>
  <c r="H161" i="179"/>
  <c r="H32" i="179"/>
  <c r="V100" i="164"/>
  <c r="I150" i="179"/>
  <c r="I21" i="179"/>
  <c r="I142" i="179"/>
  <c r="I13" i="179"/>
  <c r="V49" i="164"/>
  <c r="J155" i="180"/>
  <c r="J26" i="180"/>
  <c r="U107" i="163"/>
  <c r="L63" i="180"/>
  <c r="L20" i="180" s="1"/>
  <c r="O87" i="163"/>
  <c r="O63" i="180" s="1"/>
  <c r="O20" i="180" s="1"/>
  <c r="R62" i="180"/>
  <c r="U83" i="163"/>
  <c r="U62" i="180" s="1"/>
  <c r="R58" i="180"/>
  <c r="R15" i="180" s="1"/>
  <c r="U73" i="163"/>
  <c r="U58" i="180" s="1"/>
  <c r="U15" i="180" s="1"/>
  <c r="U52" i="163"/>
  <c r="Q164" i="162"/>
  <c r="Q77" i="178" s="1"/>
  <c r="Q34" i="178" s="1"/>
  <c r="N77" i="178"/>
  <c r="N34" i="178" s="1"/>
  <c r="I162" i="177"/>
  <c r="I33" i="177"/>
  <c r="V159" i="161"/>
  <c r="V75" i="177" s="1"/>
  <c r="S75" i="177"/>
  <c r="I159" i="177"/>
  <c r="I30" i="177"/>
  <c r="V4" i="161"/>
  <c r="V51" i="177" s="1"/>
  <c r="V8" i="177" s="1"/>
  <c r="S51" i="177"/>
  <c r="S8" i="177" s="1"/>
  <c r="P107" i="159"/>
  <c r="V81" i="159"/>
  <c r="V61" i="158" s="1"/>
  <c r="V18" i="158" s="1"/>
  <c r="S61" i="158"/>
  <c r="S18" i="158" s="1"/>
  <c r="I145" i="158"/>
  <c r="I16" i="158"/>
  <c r="V52" i="159"/>
  <c r="U60" i="156"/>
  <c r="U56" i="155" s="1"/>
  <c r="U13" i="155" s="1"/>
  <c r="R56" i="155"/>
  <c r="R13" i="155" s="1"/>
  <c r="M77" i="142"/>
  <c r="M34" i="142" s="1"/>
  <c r="P164" i="143"/>
  <c r="P77" i="142" s="1"/>
  <c r="P34" i="142" s="1"/>
  <c r="I158" i="142"/>
  <c r="I74" i="142"/>
  <c r="I160" i="142" s="1"/>
  <c r="I29" i="142"/>
  <c r="N63" i="142"/>
  <c r="N20" i="142" s="1"/>
  <c r="Q87" i="143"/>
  <c r="Q63" i="142" s="1"/>
  <c r="Q20" i="142" s="1"/>
  <c r="T62" i="142"/>
  <c r="W83" i="143"/>
  <c r="W62" i="142" s="1"/>
  <c r="N58" i="142"/>
  <c r="N15" i="142" s="1"/>
  <c r="Q73" i="143"/>
  <c r="Q58" i="142" s="1"/>
  <c r="Q15" i="142" s="1"/>
  <c r="W52" i="143"/>
  <c r="I148" i="145"/>
  <c r="I19" i="145"/>
  <c r="P73" i="146"/>
  <c r="P58" i="145" s="1"/>
  <c r="P15" i="145" s="1"/>
  <c r="M58" i="145"/>
  <c r="M15" i="145" s="1"/>
  <c r="P22" i="146"/>
  <c r="P53" i="145" s="1"/>
  <c r="P10" i="145" s="1"/>
  <c r="M53" i="145"/>
  <c r="M10" i="145" s="1"/>
  <c r="R48" i="145"/>
  <c r="U5" i="146"/>
  <c r="U48" i="145" s="1"/>
  <c r="U100" i="164"/>
  <c r="H150" i="179"/>
  <c r="H21" i="179"/>
  <c r="O61" i="179"/>
  <c r="O18" i="179" s="1"/>
  <c r="M69" i="180"/>
  <c r="M26" i="180" s="1"/>
  <c r="P127" i="163"/>
  <c r="P69" i="180" s="1"/>
  <c r="P26" i="180" s="1"/>
  <c r="I158" i="178"/>
  <c r="I74" i="178"/>
  <c r="I29" i="178"/>
  <c r="Q107" i="162"/>
  <c r="N63" i="178"/>
  <c r="N20" i="178" s="1"/>
  <c r="Q87" i="162"/>
  <c r="Q63" i="178" s="1"/>
  <c r="Q20" i="178" s="1"/>
  <c r="T59" i="178"/>
  <c r="T16" i="178" s="1"/>
  <c r="W77" i="162"/>
  <c r="W59" i="178" s="1"/>
  <c r="W16" i="178" s="1"/>
  <c r="I134" i="178"/>
  <c r="I5" i="178"/>
  <c r="H159" i="177"/>
  <c r="H30" i="177"/>
  <c r="P68" i="161"/>
  <c r="P57" i="177" s="1"/>
  <c r="P14" i="177" s="1"/>
  <c r="M57" i="177"/>
  <c r="M14" i="177" s="1"/>
  <c r="S56" i="177"/>
  <c r="S13" i="177" s="1"/>
  <c r="V60" i="161"/>
  <c r="V56" i="177" s="1"/>
  <c r="V13" i="177" s="1"/>
  <c r="V49" i="161"/>
  <c r="O12" i="161"/>
  <c r="W127" i="159"/>
  <c r="W69" i="158" s="1"/>
  <c r="W26" i="158" s="1"/>
  <c r="T69" i="158"/>
  <c r="T26" i="158" s="1"/>
  <c r="U107" i="159"/>
  <c r="H149" i="158"/>
  <c r="H20" i="158"/>
  <c r="U77" i="159"/>
  <c r="U59" i="158" s="1"/>
  <c r="U16" i="158" s="1"/>
  <c r="R59" i="158"/>
  <c r="R16" i="158" s="1"/>
  <c r="H139" i="158"/>
  <c r="H10" i="158"/>
  <c r="AL101" i="126" s="1"/>
  <c r="AX74" i="201" s="1"/>
  <c r="W26" i="208" s="1"/>
  <c r="O164" i="143"/>
  <c r="O77" i="142" s="1"/>
  <c r="O34" i="142" s="1"/>
  <c r="L77" i="142"/>
  <c r="L34" i="142" s="1"/>
  <c r="P83" i="143"/>
  <c r="P62" i="142" s="1"/>
  <c r="M62" i="142"/>
  <c r="P81" i="143"/>
  <c r="P61" i="142" s="1"/>
  <c r="P18" i="142" s="1"/>
  <c r="M61" i="142"/>
  <c r="M18" i="142" s="1"/>
  <c r="H134" i="142"/>
  <c r="H5" i="142"/>
  <c r="T98" i="126" s="1"/>
  <c r="O77" i="146"/>
  <c r="O59" i="145" s="1"/>
  <c r="O16" i="145" s="1"/>
  <c r="L59" i="145"/>
  <c r="L16" i="145" s="1"/>
  <c r="J134" i="179"/>
  <c r="J5" i="179"/>
  <c r="I164" i="180"/>
  <c r="I35" i="180"/>
  <c r="M73" i="180"/>
  <c r="M30" i="180" s="1"/>
  <c r="P145" i="163"/>
  <c r="P73" i="180" s="1"/>
  <c r="P30" i="180" s="1"/>
  <c r="J142" i="180"/>
  <c r="J13" i="180"/>
  <c r="P4" i="163"/>
  <c r="P51" i="180" s="1"/>
  <c r="P8" i="180" s="1"/>
  <c r="M51" i="180"/>
  <c r="M8" i="180" s="1"/>
  <c r="H158" i="178"/>
  <c r="H74" i="178"/>
  <c r="H29" i="178"/>
  <c r="S63" i="178"/>
  <c r="S20" i="178" s="1"/>
  <c r="V87" i="162"/>
  <c r="V63" i="178" s="1"/>
  <c r="V20" i="178" s="1"/>
  <c r="I144" i="178"/>
  <c r="I15" i="178"/>
  <c r="I139" i="178"/>
  <c r="I10" i="178"/>
  <c r="L48" i="178"/>
  <c r="O5" i="162"/>
  <c r="O48" i="178" s="1"/>
  <c r="O100" i="161"/>
  <c r="H150" i="177"/>
  <c r="H21" i="177"/>
  <c r="W76" i="158"/>
  <c r="W33" i="158" s="1"/>
  <c r="W36" i="158" s="1"/>
  <c r="J159" i="158"/>
  <c r="J30" i="158"/>
  <c r="V127" i="159"/>
  <c r="V69" i="158" s="1"/>
  <c r="V26" i="158" s="1"/>
  <c r="S69" i="158"/>
  <c r="S26" i="158" s="1"/>
  <c r="P164" i="156"/>
  <c r="P77" i="155" s="1"/>
  <c r="P34" i="155" s="1"/>
  <c r="M77" i="155"/>
  <c r="M34" i="155" s="1"/>
  <c r="S72" i="155"/>
  <c r="V140" i="156"/>
  <c r="V72" i="155" s="1"/>
  <c r="J148" i="155"/>
  <c r="J19" i="155"/>
  <c r="Q81" i="156"/>
  <c r="Q61" i="155" s="1"/>
  <c r="Q18" i="155" s="1"/>
  <c r="N61" i="155"/>
  <c r="N18" i="155" s="1"/>
  <c r="W73" i="156"/>
  <c r="W58" i="155" s="1"/>
  <c r="W15" i="155" s="1"/>
  <c r="T58" i="155"/>
  <c r="T15" i="155" s="1"/>
  <c r="W22" i="156"/>
  <c r="W53" i="155" s="1"/>
  <c r="W10" i="155" s="1"/>
  <c r="T53" i="155"/>
  <c r="T10" i="155" s="1"/>
  <c r="J155" i="142"/>
  <c r="J26" i="142"/>
  <c r="H145" i="142"/>
  <c r="H16" i="142"/>
  <c r="O52" i="143"/>
  <c r="R53" i="142"/>
  <c r="R10" i="142" s="1"/>
  <c r="U22" i="143"/>
  <c r="V100" i="143"/>
  <c r="R64" i="142"/>
  <c r="R21" i="142" s="1"/>
  <c r="U90" i="143"/>
  <c r="U64" i="142" s="1"/>
  <c r="U21" i="142" s="1"/>
  <c r="Q81" i="164"/>
  <c r="Q61" i="179" s="1"/>
  <c r="Q18" i="179" s="1"/>
  <c r="N61" i="179"/>
  <c r="N18" i="179" s="1"/>
  <c r="Q52" i="164"/>
  <c r="U159" i="163"/>
  <c r="U75" i="180" s="1"/>
  <c r="R75" i="180"/>
  <c r="V68" i="163"/>
  <c r="V57" i="180" s="1"/>
  <c r="V14" i="180" s="1"/>
  <c r="S57" i="180"/>
  <c r="S14" i="180" s="1"/>
  <c r="L63" i="178"/>
  <c r="L20" i="178" s="1"/>
  <c r="O87" i="162"/>
  <c r="O63" i="178" s="1"/>
  <c r="O20" i="178" s="1"/>
  <c r="H144" i="178"/>
  <c r="H15" i="178"/>
  <c r="H139" i="178"/>
  <c r="H10" i="178"/>
  <c r="I159" i="158"/>
  <c r="I30" i="158"/>
  <c r="J142" i="158"/>
  <c r="J13" i="158"/>
  <c r="V4" i="159"/>
  <c r="V51" i="158" s="1"/>
  <c r="V8" i="158" s="1"/>
  <c r="S51" i="158"/>
  <c r="S8" i="158" s="1"/>
  <c r="U164" i="156"/>
  <c r="U77" i="155" s="1"/>
  <c r="U34" i="155" s="1"/>
  <c r="R77" i="155"/>
  <c r="R34" i="155" s="1"/>
  <c r="S53" i="155"/>
  <c r="S10" i="155" s="1"/>
  <c r="V50" i="156"/>
  <c r="V53" i="155" s="1"/>
  <c r="V10" i="155" s="1"/>
  <c r="S51" i="155"/>
  <c r="S8" i="155" s="1"/>
  <c r="V34" i="156"/>
  <c r="V51" i="155" s="1"/>
  <c r="V8" i="155" s="1"/>
  <c r="W161" i="143"/>
  <c r="W76" i="142" s="1"/>
  <c r="W33" i="142" s="1"/>
  <c r="T76" i="142"/>
  <c r="T33" i="142" s="1"/>
  <c r="Q159" i="143"/>
  <c r="Q75" i="142" s="1"/>
  <c r="N75" i="142"/>
  <c r="W68" i="146"/>
  <c r="W57" i="145" s="1"/>
  <c r="W14" i="145" s="1"/>
  <c r="T57" i="145"/>
  <c r="T14" i="145" s="1"/>
  <c r="Q60" i="146"/>
  <c r="Q56" i="145" s="1"/>
  <c r="Q13" i="145" s="1"/>
  <c r="N56" i="145"/>
  <c r="N13" i="145" s="1"/>
  <c r="Q49" i="146"/>
  <c r="Q53" i="145" s="1"/>
  <c r="Q10" i="145" s="1"/>
  <c r="P107" i="164"/>
  <c r="I149" i="179"/>
  <c r="I20" i="179"/>
  <c r="V77" i="164"/>
  <c r="V59" i="179" s="1"/>
  <c r="V16" i="179" s="1"/>
  <c r="S59" i="179"/>
  <c r="S16" i="179" s="1"/>
  <c r="H143" i="180"/>
  <c r="H14" i="180"/>
  <c r="L56" i="180"/>
  <c r="L13" i="180" s="1"/>
  <c r="O60" i="163"/>
  <c r="O56" i="180" s="1"/>
  <c r="O13" i="180" s="1"/>
  <c r="O49" i="163"/>
  <c r="Q171" i="162"/>
  <c r="Q78" i="178" s="1"/>
  <c r="Q35" i="178" s="1"/>
  <c r="N78" i="178"/>
  <c r="N35" i="178" s="1"/>
  <c r="W161" i="162"/>
  <c r="W76" i="178" s="1"/>
  <c r="W33" i="178" s="1"/>
  <c r="T76" i="178"/>
  <c r="T33" i="178" s="1"/>
  <c r="J161" i="178"/>
  <c r="J32" i="178"/>
  <c r="P133" i="162"/>
  <c r="U114" i="162"/>
  <c r="J137" i="178"/>
  <c r="J8" i="178"/>
  <c r="M77" i="177"/>
  <c r="M34" i="177" s="1"/>
  <c r="P164" i="161"/>
  <c r="P77" i="177" s="1"/>
  <c r="P34" i="177" s="1"/>
  <c r="T62" i="177"/>
  <c r="W83" i="161"/>
  <c r="W62" i="177" s="1"/>
  <c r="Q81" i="161"/>
  <c r="Q61" i="177" s="1"/>
  <c r="Q18" i="177" s="1"/>
  <c r="N61" i="177"/>
  <c r="N18" i="177" s="1"/>
  <c r="U159" i="159"/>
  <c r="U75" i="158" s="1"/>
  <c r="R75" i="158"/>
  <c r="V100" i="159"/>
  <c r="I150" i="158"/>
  <c r="I21" i="158"/>
  <c r="O83" i="156"/>
  <c r="O62" i="155" s="1"/>
  <c r="L62" i="155"/>
  <c r="U53" i="155"/>
  <c r="U10" i="155" s="1"/>
  <c r="O127" i="143"/>
  <c r="O69" i="142" s="1"/>
  <c r="O26" i="142" s="1"/>
  <c r="L69" i="142"/>
  <c r="L26" i="142" s="1"/>
  <c r="Q90" i="143"/>
  <c r="Q64" i="142" s="1"/>
  <c r="Q21" i="142" s="1"/>
  <c r="N64" i="142"/>
  <c r="N21" i="142" s="1"/>
  <c r="I137" i="142"/>
  <c r="U100" i="143"/>
  <c r="U49" i="143"/>
  <c r="O171" i="146"/>
  <c r="O78" i="145" s="1"/>
  <c r="O35" i="145" s="1"/>
  <c r="L78" i="145"/>
  <c r="L35" i="145" s="1"/>
  <c r="O145" i="146"/>
  <c r="O73" i="145" s="1"/>
  <c r="O30" i="145" s="1"/>
  <c r="L73" i="145"/>
  <c r="L30" i="145" s="1"/>
  <c r="P100" i="146"/>
  <c r="I150" i="145"/>
  <c r="V60" i="146"/>
  <c r="V56" i="145" s="1"/>
  <c r="V13" i="145" s="1"/>
  <c r="S56" i="145"/>
  <c r="S13" i="145" s="1"/>
  <c r="H137" i="145"/>
  <c r="H8" i="145"/>
  <c r="U64" i="179"/>
  <c r="U21" i="179" s="1"/>
  <c r="O51" i="179"/>
  <c r="O8" i="179" s="1"/>
  <c r="S78" i="178"/>
  <c r="S35" i="178" s="1"/>
  <c r="V171" i="162"/>
  <c r="V78" i="178" s="1"/>
  <c r="V35" i="178" s="1"/>
  <c r="O133" i="162"/>
  <c r="W100" i="162"/>
  <c r="J150" i="178"/>
  <c r="J21" i="178"/>
  <c r="J142" i="178"/>
  <c r="J13" i="178"/>
  <c r="Q49" i="162"/>
  <c r="P12" i="162"/>
  <c r="P107" i="161"/>
  <c r="I139" i="177"/>
  <c r="I10" i="177"/>
  <c r="Q171" i="156"/>
  <c r="Q78" i="155" s="1"/>
  <c r="Q35" i="155" s="1"/>
  <c r="Q36" i="155" s="1"/>
  <c r="N78" i="155"/>
  <c r="N35" i="155" s="1"/>
  <c r="I155" i="155"/>
  <c r="I26" i="155"/>
  <c r="O114" i="156"/>
  <c r="H159" i="142"/>
  <c r="H30" i="142"/>
  <c r="U68" i="146"/>
  <c r="U57" i="145" s="1"/>
  <c r="U14" i="145" s="1"/>
  <c r="R57" i="145"/>
  <c r="R14" i="145" s="1"/>
  <c r="U49" i="146"/>
  <c r="Q171" i="164"/>
  <c r="Q78" i="179" s="1"/>
  <c r="Q35" i="179" s="1"/>
  <c r="N78" i="179"/>
  <c r="N35" i="179" s="1"/>
  <c r="O114" i="164"/>
  <c r="M77" i="180"/>
  <c r="M34" i="180" s="1"/>
  <c r="P164" i="163"/>
  <c r="P77" i="180" s="1"/>
  <c r="P34" i="180" s="1"/>
  <c r="T63" i="180"/>
  <c r="T20" i="180" s="1"/>
  <c r="W87" i="163"/>
  <c r="W63" i="180" s="1"/>
  <c r="W20" i="180" s="1"/>
  <c r="N62" i="180"/>
  <c r="Q83" i="163"/>
  <c r="Q62" i="180" s="1"/>
  <c r="N58" i="180"/>
  <c r="N15" i="180" s="1"/>
  <c r="Q73" i="163"/>
  <c r="Q58" i="180" s="1"/>
  <c r="Q15" i="180" s="1"/>
  <c r="Q52" i="163"/>
  <c r="H164" i="178"/>
  <c r="H35" i="178"/>
  <c r="V100" i="162"/>
  <c r="I150" i="178"/>
  <c r="I21" i="178"/>
  <c r="P60" i="162"/>
  <c r="P56" i="178" s="1"/>
  <c r="P13" i="178" s="1"/>
  <c r="M56" i="178"/>
  <c r="M13" i="178" s="1"/>
  <c r="L51" i="178"/>
  <c r="L8" i="178" s="1"/>
  <c r="O4" i="162"/>
  <c r="O51" i="178" s="1"/>
  <c r="O8" i="178" s="1"/>
  <c r="H147" i="177"/>
  <c r="H18" i="177"/>
  <c r="L53" i="177"/>
  <c r="L10" i="177" s="1"/>
  <c r="O22" i="161"/>
  <c r="O53" i="177" s="1"/>
  <c r="O10" i="177" s="1"/>
  <c r="W140" i="159"/>
  <c r="W72" i="158" s="1"/>
  <c r="T72" i="158"/>
  <c r="I164" i="155"/>
  <c r="I35" i="155"/>
  <c r="W68" i="156"/>
  <c r="W57" i="155" s="1"/>
  <c r="W14" i="155" s="1"/>
  <c r="T57" i="155"/>
  <c r="T14" i="155" s="1"/>
  <c r="Q49" i="156"/>
  <c r="I162" i="179"/>
  <c r="I33" i="179"/>
  <c r="V159" i="164"/>
  <c r="V75" i="179" s="1"/>
  <c r="S75" i="179"/>
  <c r="S32" i="179" s="1"/>
  <c r="I159" i="179"/>
  <c r="I30" i="179"/>
  <c r="P72" i="179"/>
  <c r="O133" i="164"/>
  <c r="H155" i="179"/>
  <c r="H26" i="179"/>
  <c r="Q100" i="164"/>
  <c r="Q90" i="164"/>
  <c r="Q64" i="179" s="1"/>
  <c r="Q21" i="179" s="1"/>
  <c r="N64" i="179"/>
  <c r="N21" i="179" s="1"/>
  <c r="Q60" i="164"/>
  <c r="Q56" i="179" s="1"/>
  <c r="Q13" i="179" s="1"/>
  <c r="N56" i="179"/>
  <c r="N13" i="179" s="1"/>
  <c r="W49" i="164"/>
  <c r="V4" i="164"/>
  <c r="S51" i="179"/>
  <c r="S8" i="179" s="1"/>
  <c r="H74" i="180"/>
  <c r="H158" i="180"/>
  <c r="H29" i="180"/>
  <c r="V107" i="163"/>
  <c r="V81" i="163"/>
  <c r="V61" i="180" s="1"/>
  <c r="V18" i="180" s="1"/>
  <c r="S61" i="180"/>
  <c r="S18" i="180" s="1"/>
  <c r="I145" i="180"/>
  <c r="I16" i="180"/>
  <c r="P22" i="163"/>
  <c r="P53" i="180" s="1"/>
  <c r="P10" i="180" s="1"/>
  <c r="M53" i="180"/>
  <c r="M10" i="180" s="1"/>
  <c r="R48" i="180"/>
  <c r="U5" i="163"/>
  <c r="U48" i="180" s="1"/>
  <c r="U100" i="162"/>
  <c r="R64" i="178"/>
  <c r="R21" i="178" s="1"/>
  <c r="U90" i="162"/>
  <c r="U64" i="178" s="1"/>
  <c r="U21" i="178" s="1"/>
  <c r="J161" i="177"/>
  <c r="J32" i="177"/>
  <c r="J137" i="177"/>
  <c r="J8" i="177"/>
  <c r="P77" i="158"/>
  <c r="P34" i="158" s="1"/>
  <c r="P140" i="159"/>
  <c r="P72" i="158" s="1"/>
  <c r="M72" i="158"/>
  <c r="J149" i="158"/>
  <c r="J20" i="158"/>
  <c r="Q81" i="159"/>
  <c r="Q61" i="158" s="1"/>
  <c r="Q18" i="158" s="1"/>
  <c r="N61" i="158"/>
  <c r="N18" i="158" s="1"/>
  <c r="Q77" i="159"/>
  <c r="Q59" i="158" s="1"/>
  <c r="Q16" i="158" s="1"/>
  <c r="N59" i="158"/>
  <c r="N16" i="158" s="1"/>
  <c r="J144" i="158"/>
  <c r="J15" i="158"/>
  <c r="Q22" i="159"/>
  <c r="Q53" i="158" s="1"/>
  <c r="Q10" i="158" s="1"/>
  <c r="N53" i="158"/>
  <c r="N10" i="158" s="1"/>
  <c r="P5" i="159"/>
  <c r="P48" i="158" s="1"/>
  <c r="M48" i="158"/>
  <c r="O161" i="156"/>
  <c r="O76" i="155" s="1"/>
  <c r="O33" i="155" s="1"/>
  <c r="L76" i="155"/>
  <c r="L33" i="155" s="1"/>
  <c r="L36" i="155" s="1"/>
  <c r="H161" i="155"/>
  <c r="H32" i="155"/>
  <c r="S61" i="155"/>
  <c r="S18" i="155" s="1"/>
  <c r="V82" i="156"/>
  <c r="V61" i="155" s="1"/>
  <c r="V18" i="155" s="1"/>
  <c r="I143" i="155"/>
  <c r="I14" i="155"/>
  <c r="J163" i="127"/>
  <c r="N64" i="127"/>
  <c r="N21" i="127" s="1"/>
  <c r="Q90" i="128"/>
  <c r="Q64" i="127" s="1"/>
  <c r="Q21" i="127" s="1"/>
  <c r="I161" i="127"/>
  <c r="O4" i="128"/>
  <c r="O51" i="127" s="1"/>
  <c r="O8" i="127" s="1"/>
  <c r="L51" i="127"/>
  <c r="L8" i="127" s="1"/>
  <c r="U90" i="128"/>
  <c r="U64" i="127" s="1"/>
  <c r="U21" i="127" s="1"/>
  <c r="R64" i="127"/>
  <c r="R21" i="127" s="1"/>
  <c r="L63" i="127"/>
  <c r="O87" i="128"/>
  <c r="O63" i="127" s="1"/>
  <c r="O20" i="127" s="1"/>
  <c r="U12" i="128"/>
  <c r="V22" i="128"/>
  <c r="S53" i="127"/>
  <c r="S10" i="127" s="1"/>
  <c r="H134" i="127"/>
  <c r="V161" i="128"/>
  <c r="V76" i="127" s="1"/>
  <c r="V33" i="127" s="1"/>
  <c r="S76" i="127"/>
  <c r="S33" i="127" s="1"/>
  <c r="S72" i="127"/>
  <c r="V140" i="128"/>
  <c r="V72" i="127" s="1"/>
  <c r="W68" i="128"/>
  <c r="W57" i="127" s="1"/>
  <c r="W14" i="127" s="1"/>
  <c r="T57" i="127"/>
  <c r="T14" i="127" s="1"/>
  <c r="T69" i="127"/>
  <c r="T26" i="127" s="1"/>
  <c r="W127" i="128"/>
  <c r="W69" i="127" s="1"/>
  <c r="W26" i="127" s="1"/>
  <c r="L62" i="127"/>
  <c r="L19" i="127" s="1"/>
  <c r="O83" i="128"/>
  <c r="O62" i="127" s="1"/>
  <c r="R61" i="127"/>
  <c r="R18" i="127" s="1"/>
  <c r="U81" i="128"/>
  <c r="U61" i="127" s="1"/>
  <c r="U18" i="127" s="1"/>
  <c r="Q164" i="128"/>
  <c r="Q77" i="127" s="1"/>
  <c r="Q34" i="127" s="1"/>
  <c r="N77" i="127"/>
  <c r="N34" i="127" s="1"/>
  <c r="W4" i="128"/>
  <c r="W51" i="127" s="1"/>
  <c r="W8" i="127" s="1"/>
  <c r="T51" i="127"/>
  <c r="T8" i="127" s="1"/>
  <c r="V159" i="128"/>
  <c r="V75" i="127" s="1"/>
  <c r="S75" i="127"/>
  <c r="Q12" i="128"/>
  <c r="P52" i="128"/>
  <c r="P12" i="128"/>
  <c r="Q145" i="128"/>
  <c r="Q73" i="127" s="1"/>
  <c r="Q30" i="127" s="1"/>
  <c r="N73" i="127"/>
  <c r="N30" i="127" s="1"/>
  <c r="R63" i="127"/>
  <c r="R20" i="127" s="1"/>
  <c r="U87" i="128"/>
  <c r="U63" i="127" s="1"/>
  <c r="O12" i="128"/>
  <c r="R48" i="127"/>
  <c r="U5" i="128"/>
  <c r="U48" i="127" s="1"/>
  <c r="U161" i="128"/>
  <c r="U76" i="127" s="1"/>
  <c r="U33" i="127" s="1"/>
  <c r="R76" i="127"/>
  <c r="R33" i="127" s="1"/>
  <c r="N69" i="127"/>
  <c r="N26" i="127" s="1"/>
  <c r="Q127" i="128"/>
  <c r="Q69" i="127" s="1"/>
  <c r="L61" i="127"/>
  <c r="L18" i="127" s="1"/>
  <c r="O81" i="128"/>
  <c r="O61" i="127" s="1"/>
  <c r="O18" i="127" s="1"/>
  <c r="P68" i="128"/>
  <c r="P57" i="127" s="1"/>
  <c r="P14" i="127" s="1"/>
  <c r="M57" i="127"/>
  <c r="M14" i="127" s="1"/>
  <c r="N51" i="127"/>
  <c r="N8" i="127" s="1"/>
  <c r="Q4" i="128"/>
  <c r="Q51" i="127" s="1"/>
  <c r="Q8" i="127" s="1"/>
  <c r="J161" i="127"/>
  <c r="L77" i="127"/>
  <c r="L34" i="127" s="1"/>
  <c r="O164" i="128"/>
  <c r="O77" i="127" s="1"/>
  <c r="O34" i="127" s="1"/>
  <c r="P159" i="128"/>
  <c r="P75" i="127" s="1"/>
  <c r="M75" i="127"/>
  <c r="O107" i="128"/>
  <c r="Q52" i="128"/>
  <c r="W12" i="128"/>
  <c r="Q100" i="128"/>
  <c r="V52" i="128"/>
  <c r="V12" i="128"/>
  <c r="W171" i="128"/>
  <c r="W78" i="127" s="1"/>
  <c r="W35" i="127" s="1"/>
  <c r="T78" i="127"/>
  <c r="T35" i="127" s="1"/>
  <c r="T73" i="127"/>
  <c r="W145" i="128"/>
  <c r="W73" i="127" s="1"/>
  <c r="W30" i="127" s="1"/>
  <c r="P100" i="128"/>
  <c r="O52" i="128"/>
  <c r="L48" i="127"/>
  <c r="O5" i="128"/>
  <c r="O48" i="127" s="1"/>
  <c r="I148" i="127"/>
  <c r="S61" i="127"/>
  <c r="S18" i="127" s="1"/>
  <c r="V81" i="128"/>
  <c r="V61" i="127" s="1"/>
  <c r="V18" i="127" s="1"/>
  <c r="Q73" i="128"/>
  <c r="Q58" i="127" s="1"/>
  <c r="Q15" i="127" s="1"/>
  <c r="N58" i="127"/>
  <c r="N15" i="127" s="1"/>
  <c r="I134" i="127"/>
  <c r="L76" i="127"/>
  <c r="L33" i="127" s="1"/>
  <c r="O161" i="128"/>
  <c r="O76" i="127" s="1"/>
  <c r="O33" i="127" s="1"/>
  <c r="L73" i="127"/>
  <c r="O145" i="128"/>
  <c r="O73" i="127" s="1"/>
  <c r="O30" i="127" s="1"/>
  <c r="H158" i="127"/>
  <c r="H74" i="127"/>
  <c r="H160" i="127" s="1"/>
  <c r="V68" i="128"/>
  <c r="V57" i="127" s="1"/>
  <c r="V14" i="127" s="1"/>
  <c r="S57" i="127"/>
  <c r="S14" i="127" s="1"/>
  <c r="W159" i="128"/>
  <c r="W75" i="127" s="1"/>
  <c r="T75" i="127"/>
  <c r="P107" i="128"/>
  <c r="U164" i="128"/>
  <c r="U77" i="127" s="1"/>
  <c r="U34" i="127" s="1"/>
  <c r="R77" i="127"/>
  <c r="R34" i="127" s="1"/>
  <c r="U107" i="128"/>
  <c r="P90" i="128"/>
  <c r="P64" i="127" s="1"/>
  <c r="P21" i="127" s="1"/>
  <c r="M64" i="127"/>
  <c r="M21" i="127" s="1"/>
  <c r="W52" i="128"/>
  <c r="W100" i="128"/>
  <c r="N78" i="127"/>
  <c r="N35" i="127" s="1"/>
  <c r="Q171" i="128"/>
  <c r="Q78" i="127" s="1"/>
  <c r="Q35" i="127" s="1"/>
  <c r="V100" i="128"/>
  <c r="U52" i="128"/>
  <c r="S62" i="127"/>
  <c r="V83" i="128"/>
  <c r="V62" i="127" s="1"/>
  <c r="P81" i="128"/>
  <c r="P61" i="127" s="1"/>
  <c r="P18" i="127" s="1"/>
  <c r="M61" i="127"/>
  <c r="M18" i="127" s="1"/>
  <c r="T58" i="127"/>
  <c r="T15" i="127" s="1"/>
  <c r="W73" i="128"/>
  <c r="W58" i="127" s="1"/>
  <c r="W15" i="127" s="1"/>
  <c r="Q22" i="128"/>
  <c r="N53" i="127"/>
  <c r="N10" i="127" s="1"/>
  <c r="S48" i="127"/>
  <c r="V5" i="128"/>
  <c r="V48" i="127" s="1"/>
  <c r="L78" i="127"/>
  <c r="L35" i="127" s="1"/>
  <c r="O171" i="128"/>
  <c r="O78" i="127" s="1"/>
  <c r="O35" i="127" s="1"/>
  <c r="U145" i="128"/>
  <c r="U73" i="127" s="1"/>
  <c r="R73" i="127"/>
  <c r="R30" i="127" s="1"/>
  <c r="O140" i="128"/>
  <c r="O72" i="127" s="1"/>
  <c r="L72" i="127"/>
  <c r="L29" i="127" s="1"/>
  <c r="P114" i="128"/>
  <c r="T59" i="127"/>
  <c r="T16" i="127" s="1"/>
  <c r="W77" i="128"/>
  <c r="W59" i="127" s="1"/>
  <c r="W16" i="127" s="1"/>
  <c r="V127" i="128"/>
  <c r="V69" i="127" s="1"/>
  <c r="V26" i="127" s="1"/>
  <c r="S69" i="127"/>
  <c r="S26" i="127" s="1"/>
  <c r="U60" i="128"/>
  <c r="U56" i="127" s="1"/>
  <c r="U13" i="127" s="1"/>
  <c r="R56" i="127"/>
  <c r="R13" i="127" s="1"/>
  <c r="O22" i="128"/>
  <c r="L53" i="127"/>
  <c r="L10" i="127" s="1"/>
  <c r="P164" i="128"/>
  <c r="P77" i="127" s="1"/>
  <c r="P34" i="127" s="1"/>
  <c r="M77" i="127"/>
  <c r="M34" i="127" s="1"/>
  <c r="N75" i="127"/>
  <c r="Q159" i="128"/>
  <c r="Q75" i="127" s="1"/>
  <c r="V107" i="128"/>
  <c r="V90" i="128"/>
  <c r="V64" i="127" s="1"/>
  <c r="V21" i="127" s="1"/>
  <c r="S64" i="127"/>
  <c r="S21" i="127" s="1"/>
  <c r="P87" i="128"/>
  <c r="P63" i="127" s="1"/>
  <c r="P20" i="127" s="1"/>
  <c r="M63" i="127"/>
  <c r="W49" i="128"/>
  <c r="J148" i="127"/>
  <c r="J134" i="127"/>
  <c r="M73" i="127"/>
  <c r="P145" i="128"/>
  <c r="P73" i="127" s="1"/>
  <c r="P30" i="127" s="1"/>
  <c r="W114" i="128"/>
  <c r="P83" i="128"/>
  <c r="P62" i="127" s="1"/>
  <c r="M62" i="127"/>
  <c r="M19" i="127" s="1"/>
  <c r="N56" i="127"/>
  <c r="N13" i="127" s="1"/>
  <c r="Q60" i="128"/>
  <c r="Q56" i="127" s="1"/>
  <c r="Q13" i="127" s="1"/>
  <c r="W22" i="128"/>
  <c r="T53" i="127"/>
  <c r="T10" i="127" s="1"/>
  <c r="M48" i="127"/>
  <c r="P5" i="128"/>
  <c r="P48" i="127" s="1"/>
  <c r="P5" i="127" s="1"/>
  <c r="U171" i="128"/>
  <c r="U78" i="127" s="1"/>
  <c r="U35" i="127" s="1"/>
  <c r="R78" i="127"/>
  <c r="R35" i="127" s="1"/>
  <c r="R72" i="127"/>
  <c r="U140" i="128"/>
  <c r="U72" i="127" s="1"/>
  <c r="U29" i="127" s="1"/>
  <c r="V114" i="128"/>
  <c r="Q77" i="128"/>
  <c r="Q59" i="127" s="1"/>
  <c r="Q16" i="127" s="1"/>
  <c r="N59" i="127"/>
  <c r="N16" i="127" s="1"/>
  <c r="M69" i="127"/>
  <c r="M26" i="127" s="1"/>
  <c r="P127" i="128"/>
  <c r="P69" i="127" s="1"/>
  <c r="P26" i="127" s="1"/>
  <c r="P77" i="128"/>
  <c r="P59" i="127" s="1"/>
  <c r="P16" i="127" s="1"/>
  <c r="M59" i="127"/>
  <c r="M16" i="127" s="1"/>
  <c r="O60" i="128"/>
  <c r="O56" i="127" s="1"/>
  <c r="O13" i="127" s="1"/>
  <c r="L56" i="127"/>
  <c r="L13" i="127" s="1"/>
  <c r="U22" i="128"/>
  <c r="R53" i="127"/>
  <c r="R10" i="127" s="1"/>
  <c r="O127" i="128"/>
  <c r="O69" i="127" s="1"/>
  <c r="O26" i="127" s="1"/>
  <c r="L69" i="127"/>
  <c r="L26" i="127" s="1"/>
  <c r="S77" i="127"/>
  <c r="S34" i="127" s="1"/>
  <c r="V164" i="128"/>
  <c r="V77" i="127" s="1"/>
  <c r="V34" i="127" s="1"/>
  <c r="U133" i="128"/>
  <c r="P4" i="128"/>
  <c r="P51" i="127" s="1"/>
  <c r="P8" i="127" s="1"/>
  <c r="M51" i="127"/>
  <c r="M8" i="127" s="1"/>
  <c r="H161" i="127"/>
  <c r="S63" i="127"/>
  <c r="S20" i="127" s="1"/>
  <c r="V87" i="128"/>
  <c r="V63" i="127" s="1"/>
  <c r="V20" i="127" s="1"/>
  <c r="Q49" i="128"/>
  <c r="T76" i="127"/>
  <c r="T33" i="127" s="1"/>
  <c r="W161" i="128"/>
  <c r="W76" i="127" s="1"/>
  <c r="W33" i="127" s="1"/>
  <c r="J158" i="127"/>
  <c r="J74" i="127"/>
  <c r="J160" i="127" s="1"/>
  <c r="Q83" i="128"/>
  <c r="Q62" i="127" s="1"/>
  <c r="N62" i="127"/>
  <c r="P49" i="128"/>
  <c r="T48" i="127"/>
  <c r="W5" i="128"/>
  <c r="W48" i="127" s="1"/>
  <c r="V145" i="128"/>
  <c r="V73" i="127" s="1"/>
  <c r="V30" i="127" s="1"/>
  <c r="S73" i="127"/>
  <c r="S30" i="127" s="1"/>
  <c r="Q114" i="128"/>
  <c r="O100" i="128"/>
  <c r="W60" i="128"/>
  <c r="W56" i="127" s="1"/>
  <c r="W13" i="127" s="1"/>
  <c r="T56" i="127"/>
  <c r="T13" i="127" s="1"/>
  <c r="S59" i="127"/>
  <c r="S16" i="127" s="1"/>
  <c r="V77" i="128"/>
  <c r="V59" i="127" s="1"/>
  <c r="V16" i="127" s="1"/>
  <c r="L58" i="127"/>
  <c r="L15" i="127" s="1"/>
  <c r="O73" i="128"/>
  <c r="O58" i="127" s="1"/>
  <c r="O15" i="127" s="1"/>
  <c r="V133" i="128"/>
  <c r="U127" i="128"/>
  <c r="U69" i="127" s="1"/>
  <c r="U26" i="127" s="1"/>
  <c r="R69" i="127"/>
  <c r="R26" i="127" s="1"/>
  <c r="O133" i="128"/>
  <c r="V4" i="128"/>
  <c r="V51" i="127" s="1"/>
  <c r="V8" i="127" s="1"/>
  <c r="S51" i="127"/>
  <c r="S8" i="127" s="1"/>
  <c r="Q87" i="128"/>
  <c r="Q63" i="127" s="1"/>
  <c r="Q20" i="127" s="1"/>
  <c r="N63" i="127"/>
  <c r="N20" i="127" s="1"/>
  <c r="L75" i="127"/>
  <c r="O159" i="128"/>
  <c r="O75" i="127" s="1"/>
  <c r="Q161" i="128"/>
  <c r="Q76" i="127" s="1"/>
  <c r="Q33" i="127" s="1"/>
  <c r="N76" i="127"/>
  <c r="N33" i="127" s="1"/>
  <c r="Q140" i="128"/>
  <c r="Q72" i="127" s="1"/>
  <c r="N72" i="127"/>
  <c r="W83" i="128"/>
  <c r="W62" i="127" s="1"/>
  <c r="T62" i="127"/>
  <c r="T19" i="127" s="1"/>
  <c r="T61" i="127"/>
  <c r="T18" i="127" s="1"/>
  <c r="W81" i="128"/>
  <c r="W61" i="127" s="1"/>
  <c r="W18" i="127" s="1"/>
  <c r="V49" i="128"/>
  <c r="N48" i="127"/>
  <c r="Q5" i="128"/>
  <c r="Q48" i="127" s="1"/>
  <c r="V171" i="128"/>
  <c r="V78" i="127" s="1"/>
  <c r="V35" i="127" s="1"/>
  <c r="S78" i="127"/>
  <c r="S35" i="127" s="1"/>
  <c r="I74" i="127"/>
  <c r="I160" i="127" s="1"/>
  <c r="I158" i="127"/>
  <c r="U100" i="128"/>
  <c r="U49" i="128"/>
  <c r="H148" i="127"/>
  <c r="P73" i="128"/>
  <c r="P58" i="127" s="1"/>
  <c r="P15" i="127" s="1"/>
  <c r="M58" i="127"/>
  <c r="M15" i="127" s="1"/>
  <c r="P60" i="128"/>
  <c r="P56" i="127" s="1"/>
  <c r="P13" i="127" s="1"/>
  <c r="M56" i="127"/>
  <c r="Q133" i="128"/>
  <c r="O114" i="128"/>
  <c r="R58" i="127"/>
  <c r="R15" i="127" s="1"/>
  <c r="U73" i="128"/>
  <c r="U58" i="127" s="1"/>
  <c r="U15" i="127" s="1"/>
  <c r="O68" i="128"/>
  <c r="O57" i="127" s="1"/>
  <c r="O14" i="127" s="1"/>
  <c r="L57" i="127"/>
  <c r="L14" i="127" s="1"/>
  <c r="P133" i="128"/>
  <c r="W107" i="128"/>
  <c r="O77" i="128"/>
  <c r="O59" i="127" s="1"/>
  <c r="O16" i="127" s="1"/>
  <c r="L59" i="127"/>
  <c r="L16" i="127" s="1"/>
  <c r="W90" i="128"/>
  <c r="W64" i="127" s="1"/>
  <c r="W21" i="127" s="1"/>
  <c r="T64" i="127"/>
  <c r="T21" i="127" s="1"/>
  <c r="T63" i="127"/>
  <c r="W87" i="128"/>
  <c r="W63" i="127" s="1"/>
  <c r="W20" i="127" s="1"/>
  <c r="R51" i="127"/>
  <c r="R8" i="127" s="1"/>
  <c r="U4" i="128"/>
  <c r="U51" i="127" s="1"/>
  <c r="U8" i="127" s="1"/>
  <c r="U159" i="128"/>
  <c r="U75" i="127" s="1"/>
  <c r="R75" i="127"/>
  <c r="O90" i="128"/>
  <c r="O64" i="127" s="1"/>
  <c r="O21" i="127" s="1"/>
  <c r="L64" i="127"/>
  <c r="L21" i="127" s="1"/>
  <c r="W140" i="128"/>
  <c r="W72" i="127" s="1"/>
  <c r="T72" i="127"/>
  <c r="T29" i="127" s="1"/>
  <c r="Q81" i="128"/>
  <c r="Q61" i="127" s="1"/>
  <c r="Q18" i="127" s="1"/>
  <c r="N61" i="127"/>
  <c r="N18" i="127" s="1"/>
  <c r="M53" i="127"/>
  <c r="M10" i="127" s="1"/>
  <c r="P22" i="128"/>
  <c r="P53" i="127" s="1"/>
  <c r="P10" i="127" s="1"/>
  <c r="M78" i="127"/>
  <c r="M35" i="127" s="1"/>
  <c r="P171" i="128"/>
  <c r="P78" i="127" s="1"/>
  <c r="P35" i="127" s="1"/>
  <c r="M76" i="127"/>
  <c r="M33" i="127" s="1"/>
  <c r="P161" i="128"/>
  <c r="P76" i="127" s="1"/>
  <c r="P33" i="127" s="1"/>
  <c r="P140" i="128"/>
  <c r="P72" i="127" s="1"/>
  <c r="M72" i="127"/>
  <c r="M29" i="127" s="1"/>
  <c r="N57" i="127"/>
  <c r="N14" i="127" s="1"/>
  <c r="Q68" i="128"/>
  <c r="Q57" i="127" s="1"/>
  <c r="Q14" i="127" s="1"/>
  <c r="O49" i="128"/>
  <c r="R62" i="127"/>
  <c r="U83" i="128"/>
  <c r="U62" i="127" s="1"/>
  <c r="U19" i="127" s="1"/>
  <c r="S58" i="127"/>
  <c r="S15" i="127" s="1"/>
  <c r="V73" i="128"/>
  <c r="V58" i="127" s="1"/>
  <c r="V15" i="127" s="1"/>
  <c r="V60" i="128"/>
  <c r="V56" i="127" s="1"/>
  <c r="V13" i="127" s="1"/>
  <c r="S56" i="127"/>
  <c r="S13" i="127" s="1"/>
  <c r="W133" i="128"/>
  <c r="U114" i="128"/>
  <c r="U68" i="128"/>
  <c r="U57" i="127" s="1"/>
  <c r="U14" i="127" s="1"/>
  <c r="R57" i="127"/>
  <c r="R14" i="127" s="1"/>
  <c r="T77" i="127"/>
  <c r="T34" i="127" s="1"/>
  <c r="W164" i="128"/>
  <c r="W77" i="127" s="1"/>
  <c r="W34" i="127" s="1"/>
  <c r="Q107" i="128"/>
  <c r="R59" i="127"/>
  <c r="R16" i="127" s="1"/>
  <c r="U77" i="128"/>
  <c r="U59" i="127" s="1"/>
  <c r="U16" i="127" s="1"/>
  <c r="O74" i="155"/>
  <c r="O31" i="155" s="1"/>
  <c r="O19" i="155"/>
  <c r="P32" i="155"/>
  <c r="Q5" i="155"/>
  <c r="O5" i="155"/>
  <c r="P5" i="155"/>
  <c r="Q29" i="155"/>
  <c r="Q74" i="155"/>
  <c r="Q31" i="155" s="1"/>
  <c r="J31" i="155"/>
  <c r="I31" i="145"/>
  <c r="H31" i="145"/>
  <c r="H31" i="155"/>
  <c r="H31" i="142"/>
  <c r="I31" i="142"/>
  <c r="Q101" i="126" l="1"/>
  <c r="BA70" i="201" s="1"/>
  <c r="W53" i="127"/>
  <c r="W10" i="127" s="1"/>
  <c r="Q36" i="142"/>
  <c r="Q53" i="179"/>
  <c r="Q10" i="179" s="1"/>
  <c r="W36" i="142"/>
  <c r="L36" i="180"/>
  <c r="V53" i="127"/>
  <c r="V10" i="127" s="1"/>
  <c r="Q53" i="155"/>
  <c r="Q10" i="155" s="1"/>
  <c r="V53" i="179"/>
  <c r="V10" i="179" s="1"/>
  <c r="U53" i="145"/>
  <c r="U10" i="145" s="1"/>
  <c r="P53" i="178"/>
  <c r="P10" i="178" s="1"/>
  <c r="U53" i="178"/>
  <c r="U10" i="178" s="1"/>
  <c r="AJ101" i="126" s="1"/>
  <c r="BB73" i="201" s="1"/>
  <c r="V53" i="145"/>
  <c r="V10" i="145" s="1"/>
  <c r="O53" i="127"/>
  <c r="O10" i="127" s="1"/>
  <c r="O53" i="180"/>
  <c r="O10" i="180" s="1"/>
  <c r="U53" i="179"/>
  <c r="U10" i="179" s="1"/>
  <c r="V53" i="177"/>
  <c r="V10" i="177" s="1"/>
  <c r="Q53" i="127"/>
  <c r="Q10" i="127" s="1"/>
  <c r="AB101" i="126"/>
  <c r="AZ72" i="201" s="1"/>
  <c r="V53" i="142"/>
  <c r="V10" i="142" s="1"/>
  <c r="X101" i="126" s="1"/>
  <c r="BB71" i="201" s="1"/>
  <c r="U53" i="127"/>
  <c r="U10" i="127" s="1"/>
  <c r="U53" i="142"/>
  <c r="U10" i="142" s="1"/>
  <c r="W53" i="179"/>
  <c r="W10" i="179" s="1"/>
  <c r="V53" i="158"/>
  <c r="V10" i="158" s="1"/>
  <c r="O53" i="145"/>
  <c r="O10" i="145" s="1"/>
  <c r="Q53" i="178"/>
  <c r="Q10" i="178" s="1"/>
  <c r="U53" i="158"/>
  <c r="U10" i="158" s="1"/>
  <c r="O53" i="142"/>
  <c r="O10" i="142" s="1"/>
  <c r="V101" i="126" s="1"/>
  <c r="AZ71" i="201" s="1"/>
  <c r="V53" i="178"/>
  <c r="V10" i="178" s="1"/>
  <c r="O53" i="158"/>
  <c r="O10" i="158" s="1"/>
  <c r="Q36" i="127"/>
  <c r="T36" i="158"/>
  <c r="R108" i="126"/>
  <c r="AP65" i="201" s="1"/>
  <c r="V36" i="177"/>
  <c r="T100" i="126"/>
  <c r="AL71" i="201" s="1"/>
  <c r="R23" i="208" s="1"/>
  <c r="N36" i="158"/>
  <c r="O101" i="126"/>
  <c r="AY70" i="201" s="1"/>
  <c r="U36" i="180"/>
  <c r="R101" i="126"/>
  <c r="BB70" i="201" s="1"/>
  <c r="Q70" i="201"/>
  <c r="N70" i="201"/>
  <c r="R70" i="201"/>
  <c r="O70" i="201"/>
  <c r="P70" i="201"/>
  <c r="O72" i="201"/>
  <c r="R72" i="201"/>
  <c r="P72" i="201"/>
  <c r="N72" i="201"/>
  <c r="H24" i="208" s="1"/>
  <c r="Q72" i="201"/>
  <c r="O36" i="155"/>
  <c r="U36" i="178"/>
  <c r="U100" i="126"/>
  <c r="AM71" i="201" s="1"/>
  <c r="L36" i="178"/>
  <c r="U36" i="158"/>
  <c r="T36" i="178"/>
  <c r="W101" i="126"/>
  <c r="BA71" i="201" s="1"/>
  <c r="W36" i="155"/>
  <c r="O100" i="126"/>
  <c r="AM70" i="201" s="1"/>
  <c r="N36" i="145"/>
  <c r="L36" i="177"/>
  <c r="S36" i="177"/>
  <c r="AG100" i="126"/>
  <c r="AM73" i="201" s="1"/>
  <c r="W36" i="178"/>
  <c r="T36" i="142"/>
  <c r="N36" i="142"/>
  <c r="R36" i="180"/>
  <c r="Q36" i="145"/>
  <c r="M36" i="158"/>
  <c r="P36" i="155"/>
  <c r="V36" i="158"/>
  <c r="V36" i="145"/>
  <c r="AF98" i="126"/>
  <c r="P73" i="201" s="1"/>
  <c r="O36" i="177"/>
  <c r="M36" i="127"/>
  <c r="P5" i="158"/>
  <c r="U29" i="158"/>
  <c r="U74" i="158"/>
  <c r="U31" i="158" s="1"/>
  <c r="V19" i="179"/>
  <c r="O74" i="158"/>
  <c r="O31" i="158" s="1"/>
  <c r="O29" i="158"/>
  <c r="P71" i="201"/>
  <c r="N71" i="201"/>
  <c r="R71" i="201"/>
  <c r="Q71" i="201"/>
  <c r="O71" i="201"/>
  <c r="U19" i="179"/>
  <c r="R32" i="180"/>
  <c r="W19" i="142"/>
  <c r="V74" i="158"/>
  <c r="V31" i="158" s="1"/>
  <c r="V29" i="158"/>
  <c r="P47" i="179"/>
  <c r="P4" i="179" s="1"/>
  <c r="P51" i="179"/>
  <c r="P8" i="179" s="1"/>
  <c r="P47" i="155"/>
  <c r="P4" i="155" s="1"/>
  <c r="P51" i="155"/>
  <c r="P8" i="155" s="1"/>
  <c r="AF100" i="126"/>
  <c r="AL73" i="201" s="1"/>
  <c r="R25" i="208" s="1"/>
  <c r="W36" i="179"/>
  <c r="S19" i="155"/>
  <c r="V5" i="155"/>
  <c r="I160" i="155"/>
  <c r="I31" i="155"/>
  <c r="M5" i="180"/>
  <c r="S5" i="177"/>
  <c r="L19" i="142"/>
  <c r="O74" i="142"/>
  <c r="O31" i="142" s="1"/>
  <c r="O29" i="142"/>
  <c r="U5" i="158"/>
  <c r="W5" i="178"/>
  <c r="O47" i="155"/>
  <c r="O4" i="155" s="1"/>
  <c r="O51" i="155"/>
  <c r="O8" i="155" s="1"/>
  <c r="O32" i="178"/>
  <c r="P36" i="178"/>
  <c r="R32" i="145"/>
  <c r="P32" i="142"/>
  <c r="L5" i="158"/>
  <c r="W5" i="142"/>
  <c r="P19" i="180"/>
  <c r="N5" i="145"/>
  <c r="T5" i="158"/>
  <c r="W47" i="179"/>
  <c r="W4" i="179" s="1"/>
  <c r="W51" i="179"/>
  <c r="W8" i="179" s="1"/>
  <c r="S19" i="177"/>
  <c r="P36" i="142"/>
  <c r="Q36" i="158"/>
  <c r="N36" i="180"/>
  <c r="AL98" i="126"/>
  <c r="Q51" i="145"/>
  <c r="Q8" i="145" s="1"/>
  <c r="W47" i="155"/>
  <c r="W4" i="155" s="1"/>
  <c r="W51" i="155"/>
  <c r="W8" i="155" s="1"/>
  <c r="U36" i="177"/>
  <c r="W19" i="178"/>
  <c r="S5" i="142"/>
  <c r="Q74" i="142"/>
  <c r="Q31" i="142" s="1"/>
  <c r="Q29" i="142"/>
  <c r="R5" i="177"/>
  <c r="N74" i="180"/>
  <c r="N31" i="180" s="1"/>
  <c r="N29" i="180"/>
  <c r="R19" i="155"/>
  <c r="AI100" i="126"/>
  <c r="AO73" i="201" s="1"/>
  <c r="Q32" i="178"/>
  <c r="J160" i="177"/>
  <c r="J31" i="177"/>
  <c r="U19" i="178"/>
  <c r="Q47" i="158"/>
  <c r="Q4" i="158" s="1"/>
  <c r="Q51" i="158"/>
  <c r="Q8" i="158" s="1"/>
  <c r="R29" i="178"/>
  <c r="R74" i="178"/>
  <c r="R31" i="178" s="1"/>
  <c r="O5" i="142"/>
  <c r="P29" i="178"/>
  <c r="P74" i="178"/>
  <c r="P31" i="178" s="1"/>
  <c r="S74" i="145"/>
  <c r="S31" i="145" s="1"/>
  <c r="S29" i="145"/>
  <c r="L74" i="180"/>
  <c r="L31" i="180" s="1"/>
  <c r="L29" i="180"/>
  <c r="M36" i="179"/>
  <c r="U101" i="126"/>
  <c r="AY71" i="201" s="1"/>
  <c r="R5" i="178"/>
  <c r="U5" i="142"/>
  <c r="M36" i="177"/>
  <c r="S32" i="145"/>
  <c r="U29" i="145"/>
  <c r="U74" i="145"/>
  <c r="U31" i="145" s="1"/>
  <c r="O36" i="127"/>
  <c r="U32" i="180"/>
  <c r="V29" i="155"/>
  <c r="V74" i="155"/>
  <c r="V31" i="155" s="1"/>
  <c r="T19" i="142"/>
  <c r="L32" i="155"/>
  <c r="L32" i="158"/>
  <c r="R74" i="142"/>
  <c r="R31" i="142" s="1"/>
  <c r="R29" i="142"/>
  <c r="Q74" i="145"/>
  <c r="Q31" i="145" s="1"/>
  <c r="Q29" i="145"/>
  <c r="I160" i="158"/>
  <c r="I31" i="158"/>
  <c r="P5" i="180"/>
  <c r="N32" i="179"/>
  <c r="T32" i="155"/>
  <c r="V5" i="177"/>
  <c r="N19" i="179"/>
  <c r="R100" i="126"/>
  <c r="AP70" i="201" s="1"/>
  <c r="T32" i="180"/>
  <c r="S19" i="158"/>
  <c r="T5" i="178"/>
  <c r="AP100" i="126"/>
  <c r="AP74" i="201" s="1"/>
  <c r="M36" i="178"/>
  <c r="U32" i="145"/>
  <c r="M32" i="142"/>
  <c r="S5" i="179"/>
  <c r="R19" i="142"/>
  <c r="M5" i="155"/>
  <c r="N100" i="126"/>
  <c r="AL70" i="201" s="1"/>
  <c r="R22" i="208" s="1"/>
  <c r="AB100" i="126"/>
  <c r="AN72" i="201" s="1"/>
  <c r="O5" i="158"/>
  <c r="U47" i="179"/>
  <c r="U4" i="179" s="1"/>
  <c r="U51" i="179"/>
  <c r="U8" i="179" s="1"/>
  <c r="P74" i="145"/>
  <c r="P31" i="145" s="1"/>
  <c r="P29" i="145"/>
  <c r="Q5" i="145"/>
  <c r="V19" i="177"/>
  <c r="Q5" i="180"/>
  <c r="M36" i="142"/>
  <c r="S19" i="179"/>
  <c r="R19" i="158"/>
  <c r="Q36" i="180"/>
  <c r="T36" i="145"/>
  <c r="Q5" i="158"/>
  <c r="T74" i="177"/>
  <c r="T31" i="177" s="1"/>
  <c r="T29" i="177"/>
  <c r="O19" i="178"/>
  <c r="T19" i="178"/>
  <c r="M74" i="145"/>
  <c r="M31" i="145" s="1"/>
  <c r="M29" i="145"/>
  <c r="P101" i="126"/>
  <c r="AZ70" i="201" s="1"/>
  <c r="Q74" i="180"/>
  <c r="Q31" i="180" s="1"/>
  <c r="Q29" i="180"/>
  <c r="L36" i="145"/>
  <c r="U19" i="155"/>
  <c r="R19" i="178"/>
  <c r="AH101" i="126"/>
  <c r="AZ73" i="201" s="1"/>
  <c r="U74" i="178"/>
  <c r="U31" i="178" s="1"/>
  <c r="U29" i="178"/>
  <c r="T5" i="179"/>
  <c r="M74" i="178"/>
  <c r="M31" i="178" s="1"/>
  <c r="M29" i="178"/>
  <c r="L32" i="179"/>
  <c r="V74" i="145"/>
  <c r="V31" i="145" s="1"/>
  <c r="V29" i="145"/>
  <c r="R32" i="155"/>
  <c r="O29" i="180"/>
  <c r="O74" i="180"/>
  <c r="O31" i="180" s="1"/>
  <c r="J160" i="145"/>
  <c r="J31" i="145"/>
  <c r="J160" i="180"/>
  <c r="J31" i="180"/>
  <c r="T32" i="142"/>
  <c r="N5" i="155"/>
  <c r="V5" i="178"/>
  <c r="V32" i="145"/>
  <c r="Q108" i="126"/>
  <c r="AO65" i="201" s="1"/>
  <c r="H160" i="180"/>
  <c r="H31" i="180"/>
  <c r="V32" i="179"/>
  <c r="T29" i="158"/>
  <c r="T74" i="158"/>
  <c r="T31" i="158" s="1"/>
  <c r="S74" i="155"/>
  <c r="S31" i="155" s="1"/>
  <c r="S29" i="155"/>
  <c r="U19" i="180"/>
  <c r="P36" i="179"/>
  <c r="O32" i="158"/>
  <c r="L32" i="180"/>
  <c r="U74" i="142"/>
  <c r="U31" i="142" s="1"/>
  <c r="U29" i="142"/>
  <c r="N19" i="145"/>
  <c r="Q32" i="179"/>
  <c r="W32" i="155"/>
  <c r="Q19" i="179"/>
  <c r="Q100" i="126"/>
  <c r="AO70" i="201" s="1"/>
  <c r="W32" i="180"/>
  <c r="V19" i="158"/>
  <c r="N5" i="142"/>
  <c r="V100" i="126"/>
  <c r="AN71" i="201" s="1"/>
  <c r="AD100" i="126"/>
  <c r="AP72" i="201" s="1"/>
  <c r="V5" i="179"/>
  <c r="U19" i="142"/>
  <c r="N32" i="180"/>
  <c r="AA101" i="126"/>
  <c r="AY72" i="201" s="1"/>
  <c r="N32" i="155"/>
  <c r="N5" i="180"/>
  <c r="R5" i="155"/>
  <c r="Q5" i="177"/>
  <c r="AA100" i="126"/>
  <c r="AM72" i="201" s="1"/>
  <c r="L19" i="145"/>
  <c r="U19" i="158"/>
  <c r="Q19" i="178"/>
  <c r="T29" i="178"/>
  <c r="T74" i="178"/>
  <c r="T31" i="178" s="1"/>
  <c r="AD101" i="126"/>
  <c r="BB72" i="201" s="1"/>
  <c r="T74" i="142"/>
  <c r="T31" i="142" s="1"/>
  <c r="T29" i="142"/>
  <c r="S19" i="180"/>
  <c r="R36" i="145"/>
  <c r="P36" i="158"/>
  <c r="W74" i="177"/>
  <c r="W31" i="177" s="1"/>
  <c r="W29" i="177"/>
  <c r="L19" i="178"/>
  <c r="T32" i="177"/>
  <c r="O36" i="145"/>
  <c r="V36" i="155"/>
  <c r="W5" i="179"/>
  <c r="N74" i="155"/>
  <c r="N31" i="155" s="1"/>
  <c r="N29" i="155"/>
  <c r="AO101" i="126"/>
  <c r="BA74" i="201" s="1"/>
  <c r="V74" i="142"/>
  <c r="V31" i="142" s="1"/>
  <c r="V29" i="142"/>
  <c r="O32" i="179"/>
  <c r="J160" i="142"/>
  <c r="J31" i="142"/>
  <c r="U32" i="155"/>
  <c r="W19" i="180"/>
  <c r="W32" i="142"/>
  <c r="T19" i="155"/>
  <c r="S5" i="178"/>
  <c r="Q19" i="142"/>
  <c r="M36" i="145"/>
  <c r="M74" i="158"/>
  <c r="M31" i="158" s="1"/>
  <c r="M29" i="158"/>
  <c r="W74" i="158"/>
  <c r="W31" i="158" s="1"/>
  <c r="W29" i="158"/>
  <c r="W19" i="177"/>
  <c r="AF101" i="126"/>
  <c r="AX73" i="201" s="1"/>
  <c r="W25" i="208" s="1"/>
  <c r="O5" i="178"/>
  <c r="H160" i="178"/>
  <c r="H31" i="178"/>
  <c r="M19" i="142"/>
  <c r="I160" i="178"/>
  <c r="I31" i="178"/>
  <c r="S32" i="177"/>
  <c r="R19" i="180"/>
  <c r="N32" i="145"/>
  <c r="W74" i="179"/>
  <c r="W31" i="179" s="1"/>
  <c r="W29" i="179"/>
  <c r="O32" i="180"/>
  <c r="T19" i="179"/>
  <c r="Q19" i="145"/>
  <c r="R32" i="178"/>
  <c r="N36" i="179"/>
  <c r="Q5" i="142"/>
  <c r="S5" i="180"/>
  <c r="M19" i="155"/>
  <c r="AC100" i="126"/>
  <c r="AO72" i="201" s="1"/>
  <c r="P5" i="179"/>
  <c r="L36" i="142"/>
  <c r="T32" i="158"/>
  <c r="L32" i="177"/>
  <c r="Q32" i="180"/>
  <c r="N74" i="178"/>
  <c r="N31" i="178" s="1"/>
  <c r="N29" i="178"/>
  <c r="Q32" i="155"/>
  <c r="P32" i="178"/>
  <c r="U5" i="155"/>
  <c r="L74" i="155"/>
  <c r="L31" i="155" s="1"/>
  <c r="L29" i="155"/>
  <c r="N5" i="177"/>
  <c r="O19" i="145"/>
  <c r="T29" i="155"/>
  <c r="T74" i="155"/>
  <c r="T31" i="155" s="1"/>
  <c r="R32" i="177"/>
  <c r="N19" i="178"/>
  <c r="M5" i="142"/>
  <c r="W74" i="178"/>
  <c r="W31" i="178" s="1"/>
  <c r="W29" i="178"/>
  <c r="AC101" i="126"/>
  <c r="BA72" i="201" s="1"/>
  <c r="W74" i="142"/>
  <c r="W31" i="142" s="1"/>
  <c r="W29" i="142"/>
  <c r="N19" i="158"/>
  <c r="V19" i="180"/>
  <c r="T74" i="180"/>
  <c r="T31" i="180" s="1"/>
  <c r="T29" i="180"/>
  <c r="U36" i="145"/>
  <c r="L74" i="179"/>
  <c r="L31" i="179" s="1"/>
  <c r="L29" i="179"/>
  <c r="M19" i="178"/>
  <c r="T5" i="155"/>
  <c r="U36" i="179"/>
  <c r="W32" i="177"/>
  <c r="R74" i="180"/>
  <c r="R31" i="180" s="1"/>
  <c r="R29" i="180"/>
  <c r="V74" i="179"/>
  <c r="V31" i="179" s="1"/>
  <c r="V30" i="179"/>
  <c r="T29" i="145"/>
  <c r="T74" i="145"/>
  <c r="T31" i="145" s="1"/>
  <c r="R74" i="179"/>
  <c r="R31" i="179" s="1"/>
  <c r="R29" i="179"/>
  <c r="L5" i="155"/>
  <c r="AG101" i="126"/>
  <c r="AY73" i="201" s="1"/>
  <c r="S36" i="155"/>
  <c r="Q5" i="179"/>
  <c r="AP101" i="126"/>
  <c r="BB74" i="201" s="1"/>
  <c r="M5" i="178"/>
  <c r="S74" i="142"/>
  <c r="S31" i="142" s="1"/>
  <c r="S29" i="142"/>
  <c r="L36" i="179"/>
  <c r="P100" i="126"/>
  <c r="AN70" i="201" s="1"/>
  <c r="Q32" i="177"/>
  <c r="T19" i="180"/>
  <c r="Q47" i="155"/>
  <c r="Q4" i="155" s="1"/>
  <c r="Q51" i="155"/>
  <c r="Q8" i="155" s="1"/>
  <c r="O47" i="145"/>
  <c r="O4" i="145" s="1"/>
  <c r="O51" i="145"/>
  <c r="O8" i="145" s="1"/>
  <c r="T32" i="178"/>
  <c r="AI101" i="126"/>
  <c r="BA73" i="201" s="1"/>
  <c r="W19" i="155"/>
  <c r="V74" i="178"/>
  <c r="V31" i="178" s="1"/>
  <c r="V29" i="178"/>
  <c r="N19" i="142"/>
  <c r="O19" i="180"/>
  <c r="P36" i="145"/>
  <c r="M5" i="158"/>
  <c r="P74" i="158"/>
  <c r="P31" i="158" s="1"/>
  <c r="P29" i="158"/>
  <c r="R32" i="158"/>
  <c r="T19" i="177"/>
  <c r="L5" i="178"/>
  <c r="P19" i="142"/>
  <c r="U5" i="145"/>
  <c r="V32" i="177"/>
  <c r="Q32" i="145"/>
  <c r="N19" i="177"/>
  <c r="W19" i="179"/>
  <c r="L5" i="145"/>
  <c r="Q5" i="178"/>
  <c r="S5" i="145"/>
  <c r="T32" i="145"/>
  <c r="J160" i="158"/>
  <c r="J31" i="158"/>
  <c r="U32" i="178"/>
  <c r="Q36" i="179"/>
  <c r="L19" i="179"/>
  <c r="M5" i="145"/>
  <c r="M36" i="155"/>
  <c r="V5" i="180"/>
  <c r="P29" i="180"/>
  <c r="P74" i="180"/>
  <c r="P31" i="180" s="1"/>
  <c r="M5" i="177"/>
  <c r="S32" i="158"/>
  <c r="M5" i="179"/>
  <c r="O36" i="142"/>
  <c r="W32" i="158"/>
  <c r="R19" i="145"/>
  <c r="O32" i="177"/>
  <c r="T36" i="180"/>
  <c r="Q74" i="178"/>
  <c r="Q31" i="178" s="1"/>
  <c r="Q29" i="178"/>
  <c r="I160" i="180"/>
  <c r="I31" i="180"/>
  <c r="L74" i="177"/>
  <c r="L31" i="177" s="1"/>
  <c r="L29" i="177"/>
  <c r="M32" i="178"/>
  <c r="M32" i="158"/>
  <c r="V32" i="180"/>
  <c r="J160" i="179"/>
  <c r="J31" i="179"/>
  <c r="W74" i="155"/>
  <c r="W31" i="155" s="1"/>
  <c r="W29" i="155"/>
  <c r="U32" i="177"/>
  <c r="P5" i="142"/>
  <c r="R74" i="155"/>
  <c r="R31" i="155" s="1"/>
  <c r="R29" i="155"/>
  <c r="Q19" i="158"/>
  <c r="T36" i="177"/>
  <c r="M19" i="177"/>
  <c r="U74" i="177"/>
  <c r="U31" i="177" s="1"/>
  <c r="U29" i="177"/>
  <c r="W29" i="180"/>
  <c r="W74" i="180"/>
  <c r="W31" i="180" s="1"/>
  <c r="O74" i="179"/>
  <c r="O31" i="179" s="1"/>
  <c r="O29" i="179"/>
  <c r="S29" i="179"/>
  <c r="S74" i="179"/>
  <c r="S31" i="179" s="1"/>
  <c r="P19" i="178"/>
  <c r="W5" i="155"/>
  <c r="R36" i="179"/>
  <c r="T19" i="158"/>
  <c r="Q36" i="177"/>
  <c r="U74" i="180"/>
  <c r="U31" i="180" s="1"/>
  <c r="U29" i="180"/>
  <c r="S36" i="179"/>
  <c r="W29" i="145"/>
  <c r="W74" i="145"/>
  <c r="W31" i="145" s="1"/>
  <c r="U74" i="179"/>
  <c r="U31" i="179" s="1"/>
  <c r="U29" i="179"/>
  <c r="L32" i="142"/>
  <c r="N5" i="179"/>
  <c r="P5" i="178"/>
  <c r="O36" i="179"/>
  <c r="M32" i="145"/>
  <c r="N32" i="177"/>
  <c r="AJ100" i="126"/>
  <c r="AP73" i="201" s="1"/>
  <c r="AH100" i="126"/>
  <c r="AN73" i="201" s="1"/>
  <c r="W32" i="178"/>
  <c r="S74" i="178"/>
  <c r="S31" i="178" s="1"/>
  <c r="S29" i="178"/>
  <c r="L19" i="180"/>
  <c r="L19" i="155"/>
  <c r="U32" i="158"/>
  <c r="R5" i="145"/>
  <c r="O5" i="180"/>
  <c r="N74" i="158"/>
  <c r="N31" i="158" s="1"/>
  <c r="N29" i="158"/>
  <c r="Q19" i="177"/>
  <c r="S19" i="142"/>
  <c r="O5" i="145"/>
  <c r="N5" i="178"/>
  <c r="V5" i="145"/>
  <c r="W32" i="145"/>
  <c r="S32" i="155"/>
  <c r="O19" i="179"/>
  <c r="L32" i="145"/>
  <c r="V32" i="142"/>
  <c r="P74" i="177"/>
  <c r="P31" i="177" s="1"/>
  <c r="P29" i="177"/>
  <c r="U29" i="155"/>
  <c r="U74" i="155"/>
  <c r="U31" i="155" s="1"/>
  <c r="P29" i="155"/>
  <c r="P74" i="155"/>
  <c r="P31" i="155" s="1"/>
  <c r="P5" i="145"/>
  <c r="W36" i="145"/>
  <c r="R19" i="177"/>
  <c r="M74" i="180"/>
  <c r="M31" i="180" s="1"/>
  <c r="M29" i="180"/>
  <c r="N36" i="155"/>
  <c r="P5" i="177"/>
  <c r="M19" i="179"/>
  <c r="V32" i="158"/>
  <c r="U19" i="145"/>
  <c r="L19" i="158"/>
  <c r="W36" i="180"/>
  <c r="H160" i="158"/>
  <c r="H31" i="158"/>
  <c r="O19" i="177"/>
  <c r="O74" i="177"/>
  <c r="O31" i="177" s="1"/>
  <c r="O29" i="177"/>
  <c r="V36" i="178"/>
  <c r="I160" i="177"/>
  <c r="I31" i="177"/>
  <c r="P32" i="158"/>
  <c r="M29" i="179"/>
  <c r="M74" i="179"/>
  <c r="M31" i="179" s="1"/>
  <c r="N32" i="158"/>
  <c r="S32" i="180"/>
  <c r="W36" i="177"/>
  <c r="N74" i="145"/>
  <c r="N31" i="145" s="1"/>
  <c r="N29" i="145"/>
  <c r="O5" i="177"/>
  <c r="P19" i="177"/>
  <c r="R74" i="177"/>
  <c r="R31" i="177" s="1"/>
  <c r="R29" i="177"/>
  <c r="V32" i="178"/>
  <c r="Z100" i="126"/>
  <c r="AL72" i="201" s="1"/>
  <c r="R24" i="208" s="1"/>
  <c r="R32" i="142"/>
  <c r="P32" i="180"/>
  <c r="W19" i="158"/>
  <c r="N36" i="177"/>
  <c r="V36" i="179"/>
  <c r="L5" i="179"/>
  <c r="O32" i="142"/>
  <c r="P36" i="180"/>
  <c r="P32" i="145"/>
  <c r="S5" i="158"/>
  <c r="N36" i="178"/>
  <c r="L29" i="178"/>
  <c r="L74" i="178"/>
  <c r="L31" i="178" s="1"/>
  <c r="AM101" i="126"/>
  <c r="P32" i="177"/>
  <c r="R32" i="179"/>
  <c r="U5" i="180"/>
  <c r="V47" i="179"/>
  <c r="V4" i="179" s="1"/>
  <c r="V51" i="179"/>
  <c r="V8" i="179" s="1"/>
  <c r="P74" i="179"/>
  <c r="P31" i="179" s="1"/>
  <c r="P29" i="179"/>
  <c r="Q19" i="180"/>
  <c r="N32" i="142"/>
  <c r="L29" i="145"/>
  <c r="L74" i="145"/>
  <c r="L31" i="145" s="1"/>
  <c r="L5" i="180"/>
  <c r="Q29" i="158"/>
  <c r="Q74" i="158"/>
  <c r="Q31" i="158" s="1"/>
  <c r="N19" i="155"/>
  <c r="V19" i="142"/>
  <c r="V32" i="155"/>
  <c r="N101" i="126"/>
  <c r="AX70" i="201" s="1"/>
  <c r="W22" i="208" s="1"/>
  <c r="V74" i="180"/>
  <c r="V31" i="180" s="1"/>
  <c r="V29" i="180"/>
  <c r="O32" i="145"/>
  <c r="S32" i="142"/>
  <c r="L36" i="158"/>
  <c r="M74" i="177"/>
  <c r="M31" i="177" s="1"/>
  <c r="M29" i="177"/>
  <c r="N29" i="179"/>
  <c r="N74" i="179"/>
  <c r="N31" i="179" s="1"/>
  <c r="T19" i="145"/>
  <c r="T5" i="145"/>
  <c r="U19" i="177"/>
  <c r="T32" i="179"/>
  <c r="V74" i="177"/>
  <c r="V31" i="177" s="1"/>
  <c r="V29" i="177"/>
  <c r="P19" i="179"/>
  <c r="V47" i="145"/>
  <c r="V4" i="145" s="1"/>
  <c r="V51" i="145"/>
  <c r="V8" i="145" s="1"/>
  <c r="W5" i="177"/>
  <c r="T29" i="179"/>
  <c r="T74" i="179"/>
  <c r="T31" i="179" s="1"/>
  <c r="O19" i="158"/>
  <c r="M32" i="155"/>
  <c r="L19" i="177"/>
  <c r="S36" i="178"/>
  <c r="S36" i="158"/>
  <c r="N74" i="177"/>
  <c r="N31" i="177" s="1"/>
  <c r="N29" i="177"/>
  <c r="Q32" i="158"/>
  <c r="R36" i="158"/>
  <c r="L5" i="177"/>
  <c r="S32" i="178"/>
  <c r="W5" i="180"/>
  <c r="AN100" i="126"/>
  <c r="AN74" i="201" s="1"/>
  <c r="R5" i="179"/>
  <c r="U32" i="142"/>
  <c r="M32" i="180"/>
  <c r="Z101" i="126"/>
  <c r="AX72" i="201" s="1"/>
  <c r="W24" i="208" s="1"/>
  <c r="R36" i="155"/>
  <c r="H160" i="177"/>
  <c r="H31" i="177"/>
  <c r="U47" i="145"/>
  <c r="U4" i="145" s="1"/>
  <c r="U51" i="145"/>
  <c r="U8" i="145" s="1"/>
  <c r="AO100" i="126"/>
  <c r="AO74" i="201" s="1"/>
  <c r="O5" i="179"/>
  <c r="I160" i="179"/>
  <c r="I31" i="179"/>
  <c r="V19" i="178"/>
  <c r="M36" i="180"/>
  <c r="S19" i="145"/>
  <c r="V5" i="158"/>
  <c r="Q36" i="178"/>
  <c r="H160" i="179"/>
  <c r="H31" i="179"/>
  <c r="O74" i="178"/>
  <c r="O31" i="178" s="1"/>
  <c r="O29" i="178"/>
  <c r="AN101" i="126"/>
  <c r="AZ74" i="201" s="1"/>
  <c r="M19" i="145"/>
  <c r="P74" i="142"/>
  <c r="P31" i="142" s="1"/>
  <c r="P29" i="142"/>
  <c r="M32" i="177"/>
  <c r="U32" i="179"/>
  <c r="N36" i="127"/>
  <c r="R5" i="180"/>
  <c r="N19" i="180"/>
  <c r="Q32" i="142"/>
  <c r="O74" i="145"/>
  <c r="O31" i="145" s="1"/>
  <c r="O29" i="145"/>
  <c r="S74" i="158"/>
  <c r="S31" i="158" s="1"/>
  <c r="S29" i="158"/>
  <c r="T36" i="179"/>
  <c r="V19" i="155"/>
  <c r="S5" i="155"/>
  <c r="P19" i="158"/>
  <c r="L29" i="158"/>
  <c r="L74" i="158"/>
  <c r="L31" i="158" s="1"/>
  <c r="S74" i="180"/>
  <c r="S31" i="180" s="1"/>
  <c r="S29" i="180"/>
  <c r="O36" i="158"/>
  <c r="W47" i="145"/>
  <c r="W4" i="145" s="1"/>
  <c r="W51" i="145"/>
  <c r="W8" i="145" s="1"/>
  <c r="O19" i="142"/>
  <c r="Q74" i="179"/>
  <c r="Q31" i="179" s="1"/>
  <c r="Q29" i="179"/>
  <c r="L74" i="142"/>
  <c r="L31" i="142" s="1"/>
  <c r="L29" i="142"/>
  <c r="R5" i="158"/>
  <c r="AO98" i="126" s="1"/>
  <c r="R29" i="158"/>
  <c r="R74" i="158"/>
  <c r="R31" i="158" s="1"/>
  <c r="AO40" i="126" s="1"/>
  <c r="BY26" i="201" s="1"/>
  <c r="W19" i="145"/>
  <c r="W5" i="145"/>
  <c r="M74" i="155"/>
  <c r="M31" i="155" s="1"/>
  <c r="M30" i="155"/>
  <c r="L32" i="178"/>
  <c r="W32" i="179"/>
  <c r="R19" i="179"/>
  <c r="S74" i="177"/>
  <c r="S31" i="177" s="1"/>
  <c r="S29" i="177"/>
  <c r="T5" i="177"/>
  <c r="T5" i="142"/>
  <c r="M19" i="180"/>
  <c r="W5" i="158"/>
  <c r="Q74" i="177"/>
  <c r="Q31" i="177" s="1"/>
  <c r="Q29" i="177"/>
  <c r="T5" i="180"/>
  <c r="U5" i="179"/>
  <c r="R36" i="177"/>
  <c r="V5" i="142"/>
  <c r="J160" i="178"/>
  <c r="J31" i="178"/>
  <c r="N74" i="142"/>
  <c r="N31" i="142" s="1"/>
  <c r="N29" i="142"/>
  <c r="U36" i="155"/>
  <c r="U5" i="177"/>
  <c r="N32" i="178"/>
  <c r="S19" i="178"/>
  <c r="L5" i="142"/>
  <c r="U98" i="126" s="1"/>
  <c r="V19" i="145"/>
  <c r="P32" i="179"/>
  <c r="AL100" i="126"/>
  <c r="AL74" i="201" s="1"/>
  <c r="R26" i="208" s="1"/>
  <c r="U5" i="178"/>
  <c r="R5" i="142"/>
  <c r="P19" i="145"/>
  <c r="M74" i="142"/>
  <c r="M31" i="142" s="1"/>
  <c r="M29" i="142"/>
  <c r="P36" i="177"/>
  <c r="R74" i="145"/>
  <c r="R31" i="145" s="1"/>
  <c r="R29" i="145"/>
  <c r="R19" i="127"/>
  <c r="P74" i="127"/>
  <c r="P31" i="127" s="1"/>
  <c r="P29" i="127"/>
  <c r="Q19" i="127"/>
  <c r="R109" i="126"/>
  <c r="BB65" i="201" s="1"/>
  <c r="N32" i="127"/>
  <c r="P109" i="126"/>
  <c r="AZ65" i="201" s="1"/>
  <c r="R36" i="127"/>
  <c r="V36" i="127"/>
  <c r="R32" i="127"/>
  <c r="W19" i="127"/>
  <c r="W36" i="127"/>
  <c r="P19" i="127"/>
  <c r="T74" i="127"/>
  <c r="T31" i="127" s="1"/>
  <c r="T30" i="127"/>
  <c r="U32" i="127"/>
  <c r="Q5" i="127"/>
  <c r="O32" i="127"/>
  <c r="T36" i="127"/>
  <c r="M20" i="127"/>
  <c r="U36" i="127"/>
  <c r="L36" i="127"/>
  <c r="O5" i="127"/>
  <c r="M32" i="127"/>
  <c r="Q26" i="127"/>
  <c r="W74" i="127"/>
  <c r="W31" i="127" s="1"/>
  <c r="W29" i="127"/>
  <c r="P36" i="127"/>
  <c r="N5" i="127"/>
  <c r="L32" i="127"/>
  <c r="W5" i="127"/>
  <c r="M5" i="127"/>
  <c r="O74" i="127"/>
  <c r="O31" i="127" s="1"/>
  <c r="O29" i="127"/>
  <c r="V5" i="127"/>
  <c r="L5" i="127"/>
  <c r="P32" i="127"/>
  <c r="T20" i="127"/>
  <c r="N74" i="127"/>
  <c r="N31" i="127" s="1"/>
  <c r="N29" i="127"/>
  <c r="T5" i="127"/>
  <c r="R74" i="127"/>
  <c r="R31" i="127" s="1"/>
  <c r="R29" i="127"/>
  <c r="S5" i="127"/>
  <c r="V19" i="127"/>
  <c r="T32" i="127"/>
  <c r="S32" i="127"/>
  <c r="O19" i="127"/>
  <c r="Q74" i="127"/>
  <c r="Q31" i="127" s="1"/>
  <c r="Q29" i="127"/>
  <c r="U74" i="127"/>
  <c r="U31" i="127" s="1"/>
  <c r="U30" i="127"/>
  <c r="S19" i="127"/>
  <c r="W32" i="127"/>
  <c r="V32" i="127"/>
  <c r="V74" i="127"/>
  <c r="V31" i="127" s="1"/>
  <c r="V29" i="127"/>
  <c r="L20" i="127"/>
  <c r="M13" i="127"/>
  <c r="L74" i="127"/>
  <c r="L31" i="127" s="1"/>
  <c r="L30" i="127"/>
  <c r="U5" i="127"/>
  <c r="U20" i="127"/>
  <c r="S74" i="127"/>
  <c r="S31" i="127" s="1"/>
  <c r="S29" i="127"/>
  <c r="O108" i="126"/>
  <c r="AM65" i="201" s="1"/>
  <c r="N19" i="127"/>
  <c r="Q109" i="126"/>
  <c r="BA65" i="201" s="1"/>
  <c r="M74" i="127"/>
  <c r="M31" i="127" s="1"/>
  <c r="M30" i="127"/>
  <c r="Q32" i="127"/>
  <c r="O109" i="126"/>
  <c r="AY65" i="201" s="1"/>
  <c r="R5" i="127"/>
  <c r="S36" i="127"/>
  <c r="P108" i="126"/>
  <c r="AN65" i="201" s="1"/>
  <c r="H23" i="208"/>
  <c r="H22" i="208"/>
  <c r="T40" i="126"/>
  <c r="BV23" i="201" s="1"/>
  <c r="R23" i="209" s="1"/>
  <c r="AG40" i="126" l="1"/>
  <c r="BW25" i="201" s="1"/>
  <c r="X98" i="126"/>
  <c r="AM40" i="126"/>
  <c r="BW26" i="201" s="1"/>
  <c r="AB98" i="126"/>
  <c r="AH40" i="126"/>
  <c r="BX25" i="201" s="1"/>
  <c r="O98" i="126"/>
  <c r="AA98" i="126"/>
  <c r="X40" i="126"/>
  <c r="BZ23" i="201" s="1"/>
  <c r="Q73" i="201"/>
  <c r="R73" i="201"/>
  <c r="O73" i="201"/>
  <c r="N73" i="201"/>
  <c r="H25" i="208" s="1"/>
  <c r="P98" i="126"/>
  <c r="Q106" i="126"/>
  <c r="Q65" i="201" s="1"/>
  <c r="W98" i="126"/>
  <c r="AJ40" i="126"/>
  <c r="BZ25" i="201" s="1"/>
  <c r="AL40" i="126"/>
  <c r="BV26" i="201" s="1"/>
  <c r="R26" i="209" s="1"/>
  <c r="P106" i="126"/>
  <c r="P65" i="201" s="1"/>
  <c r="AD40" i="126"/>
  <c r="BZ24" i="201" s="1"/>
  <c r="AA40" i="126"/>
  <c r="BW24" i="201" s="1"/>
  <c r="V98" i="126"/>
  <c r="Q98" i="126"/>
  <c r="AP98" i="126"/>
  <c r="U40" i="126"/>
  <c r="BW23" i="201" s="1"/>
  <c r="AH98" i="126"/>
  <c r="R98" i="126"/>
  <c r="W40" i="126"/>
  <c r="BY23" i="201" s="1"/>
  <c r="AC98" i="126"/>
  <c r="AF40" i="126"/>
  <c r="BV25" i="201" s="1"/>
  <c r="R25" i="209" s="1"/>
  <c r="AM98" i="126"/>
  <c r="Q54" i="126"/>
  <c r="BY17" i="201" s="1"/>
  <c r="N40" i="126"/>
  <c r="BV22" i="201" s="1"/>
  <c r="R22" i="209" s="1"/>
  <c r="AC40" i="126"/>
  <c r="BY24" i="201" s="1"/>
  <c r="AI40" i="126"/>
  <c r="BY25" i="201" s="1"/>
  <c r="AP40" i="126"/>
  <c r="BZ26" i="201" s="1"/>
  <c r="O40" i="126"/>
  <c r="BW22" i="201" s="1"/>
  <c r="Z40" i="126"/>
  <c r="BV24" i="201" s="1"/>
  <c r="R24" i="209" s="1"/>
  <c r="AJ98" i="126"/>
  <c r="AB40" i="126"/>
  <c r="BX24" i="201" s="1"/>
  <c r="AN98" i="126"/>
  <c r="AY74" i="201"/>
  <c r="P40" i="126"/>
  <c r="BX22" i="201" s="1"/>
  <c r="AG98" i="126"/>
  <c r="R40" i="126"/>
  <c r="BZ22" i="201" s="1"/>
  <c r="O74" i="201"/>
  <c r="Q74" i="201"/>
  <c r="R74" i="201"/>
  <c r="N74" i="201"/>
  <c r="H26" i="208" s="1"/>
  <c r="P74" i="201"/>
  <c r="V40" i="126"/>
  <c r="BX23" i="201" s="1"/>
  <c r="AN40" i="126"/>
  <c r="BX26" i="201" s="1"/>
  <c r="AD98" i="126"/>
  <c r="Q40" i="126"/>
  <c r="BY22" i="201" s="1"/>
  <c r="AI98" i="126"/>
  <c r="O54" i="126"/>
  <c r="BW17" i="201" s="1"/>
  <c r="P54" i="126"/>
  <c r="BX17" i="201" s="1"/>
  <c r="R106" i="126"/>
  <c r="R65" i="201" s="1"/>
  <c r="O106" i="126"/>
  <c r="O65" i="201" s="1"/>
  <c r="R54" i="126"/>
  <c r="BZ17" i="201" s="1"/>
  <c r="H139" i="164"/>
  <c r="J139" i="164"/>
  <c r="J135" i="164"/>
  <c r="I139" i="164"/>
  <c r="I135" i="164"/>
  <c r="H135" i="164"/>
  <c r="J115" i="164"/>
  <c r="I115" i="164"/>
  <c r="H115" i="164"/>
  <c r="J108" i="164"/>
  <c r="I108" i="164"/>
  <c r="H108" i="164"/>
  <c r="J104" i="164"/>
  <c r="I104" i="164"/>
  <c r="H104" i="164"/>
  <c r="J101" i="164"/>
  <c r="I101" i="164"/>
  <c r="H101" i="164"/>
  <c r="J57" i="164"/>
  <c r="I57" i="164"/>
  <c r="H57" i="164"/>
  <c r="J21" i="164"/>
  <c r="I21" i="164"/>
  <c r="H21" i="164"/>
  <c r="J19" i="164"/>
  <c r="I19" i="164"/>
  <c r="H19" i="164"/>
  <c r="J139" i="163"/>
  <c r="J135" i="163"/>
  <c r="J108" i="163"/>
  <c r="J57" i="163"/>
  <c r="I139" i="163"/>
  <c r="H139" i="163"/>
  <c r="I135" i="163"/>
  <c r="H135" i="163"/>
  <c r="I115" i="163"/>
  <c r="H115" i="163"/>
  <c r="I108" i="163"/>
  <c r="H108" i="163"/>
  <c r="J104" i="163"/>
  <c r="I104" i="163"/>
  <c r="H104" i="163"/>
  <c r="J101" i="163"/>
  <c r="I101" i="163"/>
  <c r="H101" i="163"/>
  <c r="I57" i="163"/>
  <c r="H57" i="163"/>
  <c r="J21" i="163"/>
  <c r="I21" i="163"/>
  <c r="H21" i="163"/>
  <c r="J19" i="163"/>
  <c r="I19" i="163"/>
  <c r="H19" i="163"/>
  <c r="H21" i="162"/>
  <c r="H104" i="162"/>
  <c r="H101" i="162"/>
  <c r="H139" i="162"/>
  <c r="J139" i="162"/>
  <c r="I139" i="162"/>
  <c r="J135" i="162"/>
  <c r="I135" i="162"/>
  <c r="H135" i="162"/>
  <c r="J115" i="162"/>
  <c r="I115" i="162"/>
  <c r="H115" i="162"/>
  <c r="J108" i="162"/>
  <c r="I108" i="162"/>
  <c r="H108" i="162"/>
  <c r="J104" i="162"/>
  <c r="I104" i="162"/>
  <c r="J101" i="162"/>
  <c r="I101" i="162"/>
  <c r="J57" i="162"/>
  <c r="I57" i="162"/>
  <c r="H57" i="162"/>
  <c r="J21" i="162"/>
  <c r="I21" i="162"/>
  <c r="J19" i="162"/>
  <c r="I19" i="162"/>
  <c r="H19" i="162"/>
  <c r="J139" i="161"/>
  <c r="J135" i="161"/>
  <c r="J108" i="161"/>
  <c r="I139" i="161"/>
  <c r="H139" i="161"/>
  <c r="I135" i="161"/>
  <c r="H135" i="161"/>
  <c r="I115" i="161"/>
  <c r="H115" i="161"/>
  <c r="I108" i="161"/>
  <c r="H108" i="161"/>
  <c r="J104" i="161"/>
  <c r="I104" i="161"/>
  <c r="H104" i="161"/>
  <c r="J101" i="161"/>
  <c r="I101" i="161"/>
  <c r="H101" i="161"/>
  <c r="J57" i="161"/>
  <c r="I57" i="161"/>
  <c r="H57" i="161"/>
  <c r="J21" i="161"/>
  <c r="I21" i="161"/>
  <c r="H21" i="161"/>
  <c r="J19" i="161"/>
  <c r="I19" i="161"/>
  <c r="H19" i="161"/>
  <c r="I139" i="159"/>
  <c r="J139" i="159"/>
  <c r="H139" i="159"/>
  <c r="J135" i="159"/>
  <c r="I135" i="159"/>
  <c r="H135" i="159"/>
  <c r="J115" i="159"/>
  <c r="I115" i="159"/>
  <c r="H115" i="159"/>
  <c r="J108" i="159"/>
  <c r="I108" i="159"/>
  <c r="H108" i="159"/>
  <c r="J104" i="159"/>
  <c r="I104" i="159"/>
  <c r="H104" i="159"/>
  <c r="J101" i="159"/>
  <c r="I101" i="159"/>
  <c r="H101" i="159"/>
  <c r="J57" i="159"/>
  <c r="I57" i="159"/>
  <c r="H57" i="159"/>
  <c r="J21" i="159"/>
  <c r="I21" i="159"/>
  <c r="H21" i="159"/>
  <c r="J19" i="159"/>
  <c r="I19" i="159"/>
  <c r="H19" i="159"/>
  <c r="J21" i="156"/>
  <c r="J101" i="156"/>
  <c r="J139" i="156"/>
  <c r="J135" i="156"/>
  <c r="J115" i="156"/>
  <c r="J57" i="156"/>
  <c r="J19" i="156"/>
  <c r="J176" i="156"/>
  <c r="H176" i="156"/>
  <c r="I139" i="156"/>
  <c r="H139" i="156"/>
  <c r="I135" i="156"/>
  <c r="H135" i="156"/>
  <c r="I115" i="156"/>
  <c r="H115" i="156"/>
  <c r="J108" i="156"/>
  <c r="I108" i="156"/>
  <c r="H108" i="156"/>
  <c r="J104" i="156"/>
  <c r="I104" i="156"/>
  <c r="H104" i="156"/>
  <c r="I101" i="156"/>
  <c r="H101" i="156"/>
  <c r="I57" i="156"/>
  <c r="H57" i="156"/>
  <c r="I21" i="156"/>
  <c r="H21" i="156"/>
  <c r="I19" i="156"/>
  <c r="H19" i="156"/>
  <c r="S115" i="159" l="1"/>
  <c r="M115" i="159"/>
  <c r="I68" i="158"/>
  <c r="L139" i="159"/>
  <c r="O139" i="159" s="1"/>
  <c r="R139" i="159"/>
  <c r="U139" i="159" s="1"/>
  <c r="M57" i="161"/>
  <c r="S57" i="161"/>
  <c r="I55" i="177"/>
  <c r="N101" i="161"/>
  <c r="T101" i="161"/>
  <c r="J65" i="177"/>
  <c r="N104" i="161"/>
  <c r="Q104" i="161" s="1"/>
  <c r="T104" i="161"/>
  <c r="W104" i="161" s="1"/>
  <c r="M57" i="163"/>
  <c r="S57" i="163"/>
  <c r="I55" i="180"/>
  <c r="S115" i="163"/>
  <c r="M115" i="163"/>
  <c r="I68" i="180"/>
  <c r="R135" i="163"/>
  <c r="L135" i="163"/>
  <c r="H70" i="180"/>
  <c r="N57" i="163"/>
  <c r="T57" i="163"/>
  <c r="J55" i="180"/>
  <c r="S19" i="164"/>
  <c r="M19" i="164"/>
  <c r="I49" i="179"/>
  <c r="S21" i="164"/>
  <c r="V21" i="164" s="1"/>
  <c r="M21" i="164"/>
  <c r="P21" i="164" s="1"/>
  <c r="T104" i="156"/>
  <c r="W104" i="156" s="1"/>
  <c r="N104" i="156"/>
  <c r="Q104" i="156" s="1"/>
  <c r="R139" i="156"/>
  <c r="U139" i="156" s="1"/>
  <c r="L139" i="156"/>
  <c r="O139" i="156" s="1"/>
  <c r="R176" i="156"/>
  <c r="H79" i="155"/>
  <c r="L176" i="156"/>
  <c r="T57" i="156"/>
  <c r="N57" i="156"/>
  <c r="J55" i="155"/>
  <c r="T101" i="156"/>
  <c r="N101" i="156"/>
  <c r="J65" i="155"/>
  <c r="L57" i="159"/>
  <c r="R57" i="159"/>
  <c r="H55" i="158"/>
  <c r="L104" i="159"/>
  <c r="O104" i="159" s="1"/>
  <c r="R104" i="159"/>
  <c r="U104" i="159" s="1"/>
  <c r="T115" i="159"/>
  <c r="N115" i="159"/>
  <c r="J68" i="158"/>
  <c r="T139" i="159"/>
  <c r="W139" i="159" s="1"/>
  <c r="N139" i="159"/>
  <c r="Q139" i="159" s="1"/>
  <c r="S139" i="159"/>
  <c r="V139" i="159" s="1"/>
  <c r="M139" i="159"/>
  <c r="P139" i="159" s="1"/>
  <c r="T57" i="161"/>
  <c r="N57" i="161"/>
  <c r="J55" i="177"/>
  <c r="L19" i="162"/>
  <c r="R19" i="162"/>
  <c r="H49" i="178"/>
  <c r="M21" i="162"/>
  <c r="P21" i="162" s="1"/>
  <c r="S21" i="162"/>
  <c r="V21" i="162" s="1"/>
  <c r="S135" i="163"/>
  <c r="M135" i="163"/>
  <c r="I70" i="180"/>
  <c r="T135" i="163"/>
  <c r="N135" i="163"/>
  <c r="J70" i="180"/>
  <c r="T139" i="163"/>
  <c r="W139" i="163" s="1"/>
  <c r="N139" i="163"/>
  <c r="Q139" i="163" s="1"/>
  <c r="T19" i="164"/>
  <c r="N19" i="164"/>
  <c r="J49" i="179"/>
  <c r="T21" i="164"/>
  <c r="W21" i="164" s="1"/>
  <c r="N21" i="164"/>
  <c r="Q21" i="164" s="1"/>
  <c r="R104" i="164"/>
  <c r="U104" i="164" s="1"/>
  <c r="L104" i="164"/>
  <c r="O104" i="164" s="1"/>
  <c r="R108" i="164"/>
  <c r="L108" i="164"/>
  <c r="H66" i="179"/>
  <c r="L115" i="164"/>
  <c r="R115" i="164"/>
  <c r="H68" i="179"/>
  <c r="S139" i="156"/>
  <c r="V139" i="156" s="1"/>
  <c r="M139" i="156"/>
  <c r="P139" i="156" s="1"/>
  <c r="T135" i="156"/>
  <c r="N135" i="156"/>
  <c r="J70" i="155"/>
  <c r="L19" i="159"/>
  <c r="R19" i="159"/>
  <c r="H49" i="158"/>
  <c r="R21" i="159"/>
  <c r="U21" i="159" s="1"/>
  <c r="L21" i="159"/>
  <c r="O21" i="159" s="1"/>
  <c r="M57" i="159"/>
  <c r="S57" i="159"/>
  <c r="I55" i="158"/>
  <c r="M104" i="159"/>
  <c r="P104" i="159" s="1"/>
  <c r="S104" i="159"/>
  <c r="V104" i="159" s="1"/>
  <c r="R115" i="161"/>
  <c r="L115" i="161"/>
  <c r="H68" i="177"/>
  <c r="N139" i="161"/>
  <c r="Q139" i="161" s="1"/>
  <c r="T139" i="161"/>
  <c r="W139" i="161" s="1"/>
  <c r="M19" i="162"/>
  <c r="S19" i="162"/>
  <c r="I49" i="178"/>
  <c r="N21" i="162"/>
  <c r="Q21" i="162" s="1"/>
  <c r="T21" i="162"/>
  <c r="W21" i="162" s="1"/>
  <c r="R135" i="162"/>
  <c r="L135" i="162"/>
  <c r="H70" i="178"/>
  <c r="R104" i="162"/>
  <c r="U104" i="162" s="1"/>
  <c r="L104" i="162"/>
  <c r="O104" i="162" s="1"/>
  <c r="R21" i="162"/>
  <c r="U21" i="162" s="1"/>
  <c r="L21" i="162"/>
  <c r="O21" i="162" s="1"/>
  <c r="R108" i="163"/>
  <c r="L108" i="163"/>
  <c r="H66" i="180"/>
  <c r="R139" i="163"/>
  <c r="U139" i="163" s="1"/>
  <c r="L139" i="163"/>
  <c r="O139" i="163" s="1"/>
  <c r="M104" i="164"/>
  <c r="P104" i="164" s="1"/>
  <c r="S104" i="164"/>
  <c r="V104" i="164" s="1"/>
  <c r="S108" i="164"/>
  <c r="M108" i="164"/>
  <c r="I66" i="179"/>
  <c r="M115" i="164"/>
  <c r="S115" i="164"/>
  <c r="I68" i="179"/>
  <c r="N139" i="164"/>
  <c r="Q139" i="164" s="1"/>
  <c r="T139" i="164"/>
  <c r="W139" i="164" s="1"/>
  <c r="L139" i="164"/>
  <c r="O139" i="164" s="1"/>
  <c r="R139" i="164"/>
  <c r="U139" i="164" s="1"/>
  <c r="S19" i="156"/>
  <c r="M19" i="156"/>
  <c r="I49" i="155"/>
  <c r="S21" i="156"/>
  <c r="V21" i="156" s="1"/>
  <c r="M21" i="156"/>
  <c r="P21" i="156" s="1"/>
  <c r="R115" i="156"/>
  <c r="L115" i="156"/>
  <c r="H68" i="155"/>
  <c r="T139" i="156"/>
  <c r="W139" i="156" s="1"/>
  <c r="N139" i="156"/>
  <c r="Q139" i="156" s="1"/>
  <c r="M19" i="159"/>
  <c r="S19" i="159"/>
  <c r="I49" i="158"/>
  <c r="M21" i="159"/>
  <c r="P21" i="159" s="1"/>
  <c r="S21" i="159"/>
  <c r="V21" i="159" s="1"/>
  <c r="N57" i="159"/>
  <c r="T57" i="159"/>
  <c r="J55" i="158"/>
  <c r="N104" i="159"/>
  <c r="Q104" i="159" s="1"/>
  <c r="T104" i="159"/>
  <c r="W104" i="159" s="1"/>
  <c r="R135" i="159"/>
  <c r="L135" i="159"/>
  <c r="H70" i="158"/>
  <c r="S115" i="161"/>
  <c r="M115" i="161"/>
  <c r="I68" i="177"/>
  <c r="R135" i="161"/>
  <c r="L135" i="161"/>
  <c r="H70" i="177"/>
  <c r="N135" i="161"/>
  <c r="T135" i="161"/>
  <c r="J70" i="177"/>
  <c r="N19" i="162"/>
  <c r="T19" i="162"/>
  <c r="J49" i="178"/>
  <c r="M135" i="162"/>
  <c r="S135" i="162"/>
  <c r="I70" i="178"/>
  <c r="R104" i="163"/>
  <c r="U104" i="163" s="1"/>
  <c r="L104" i="163"/>
  <c r="O104" i="163" s="1"/>
  <c r="S108" i="163"/>
  <c r="M108" i="163"/>
  <c r="I66" i="180"/>
  <c r="S139" i="163"/>
  <c r="V139" i="163" s="1"/>
  <c r="M139" i="163"/>
  <c r="P139" i="163" s="1"/>
  <c r="T108" i="163"/>
  <c r="N108" i="163"/>
  <c r="J66" i="180"/>
  <c r="L101" i="164"/>
  <c r="R101" i="164"/>
  <c r="H65" i="179"/>
  <c r="N104" i="164"/>
  <c r="Q104" i="164" s="1"/>
  <c r="T104" i="164"/>
  <c r="W104" i="164" s="1"/>
  <c r="T108" i="164"/>
  <c r="N108" i="164"/>
  <c r="J66" i="179"/>
  <c r="T115" i="164"/>
  <c r="N115" i="164"/>
  <c r="J68" i="179"/>
  <c r="R19" i="156"/>
  <c r="L19" i="156"/>
  <c r="H49" i="155"/>
  <c r="R21" i="156"/>
  <c r="U21" i="156" s="1"/>
  <c r="L21" i="156"/>
  <c r="O21" i="156" s="1"/>
  <c r="R108" i="156"/>
  <c r="L108" i="156"/>
  <c r="H66" i="155"/>
  <c r="S115" i="156"/>
  <c r="M115" i="156"/>
  <c r="I68" i="155"/>
  <c r="N19" i="159"/>
  <c r="T19" i="159"/>
  <c r="J49" i="158"/>
  <c r="N21" i="159"/>
  <c r="Q21" i="159" s="1"/>
  <c r="T21" i="159"/>
  <c r="W21" i="159" s="1"/>
  <c r="W50" i="158" s="1"/>
  <c r="W7" i="158" s="1"/>
  <c r="L108" i="159"/>
  <c r="R108" i="159"/>
  <c r="H66" i="158"/>
  <c r="S135" i="159"/>
  <c r="M135" i="159"/>
  <c r="I70" i="158"/>
  <c r="L19" i="161"/>
  <c r="R19" i="161"/>
  <c r="H49" i="177"/>
  <c r="L21" i="161"/>
  <c r="O21" i="161" s="1"/>
  <c r="R21" i="161"/>
  <c r="U21" i="161" s="1"/>
  <c r="M135" i="161"/>
  <c r="S135" i="161"/>
  <c r="I70" i="177"/>
  <c r="N135" i="162"/>
  <c r="T135" i="162"/>
  <c r="J70" i="178"/>
  <c r="R139" i="162"/>
  <c r="U139" i="162" s="1"/>
  <c r="L139" i="162"/>
  <c r="O139" i="162" s="1"/>
  <c r="R101" i="163"/>
  <c r="L101" i="163"/>
  <c r="H65" i="180"/>
  <c r="S104" i="163"/>
  <c r="V104" i="163" s="1"/>
  <c r="M104" i="163"/>
  <c r="P104" i="163" s="1"/>
  <c r="S101" i="164"/>
  <c r="M101" i="164"/>
  <c r="I65" i="179"/>
  <c r="M139" i="164"/>
  <c r="P139" i="164" s="1"/>
  <c r="S139" i="164"/>
  <c r="V139" i="164" s="1"/>
  <c r="S57" i="156"/>
  <c r="M57" i="156"/>
  <c r="I55" i="155"/>
  <c r="R101" i="156"/>
  <c r="L101" i="156"/>
  <c r="H65" i="155"/>
  <c r="S108" i="156"/>
  <c r="M108" i="156"/>
  <c r="I66" i="155"/>
  <c r="R101" i="159"/>
  <c r="L101" i="159"/>
  <c r="H65" i="158"/>
  <c r="M108" i="159"/>
  <c r="S108" i="159"/>
  <c r="I66" i="158"/>
  <c r="N135" i="159"/>
  <c r="T135" i="159"/>
  <c r="J70" i="158"/>
  <c r="M19" i="161"/>
  <c r="S19" i="161"/>
  <c r="I49" i="177"/>
  <c r="M21" i="161"/>
  <c r="P21" i="161" s="1"/>
  <c r="S21" i="161"/>
  <c r="V21" i="161" s="1"/>
  <c r="L108" i="161"/>
  <c r="R108" i="161"/>
  <c r="H66" i="177"/>
  <c r="N108" i="161"/>
  <c r="T108" i="161"/>
  <c r="J66" i="177"/>
  <c r="L57" i="162"/>
  <c r="R57" i="162"/>
  <c r="H55" i="178"/>
  <c r="M104" i="162"/>
  <c r="P104" i="162" s="1"/>
  <c r="S104" i="162"/>
  <c r="V104" i="162" s="1"/>
  <c r="R108" i="162"/>
  <c r="L108" i="162"/>
  <c r="H66" i="178"/>
  <c r="R115" i="162"/>
  <c r="L115" i="162"/>
  <c r="H68" i="178"/>
  <c r="R101" i="162"/>
  <c r="L101" i="162"/>
  <c r="H65" i="178"/>
  <c r="L19" i="163"/>
  <c r="R19" i="163"/>
  <c r="H49" i="180"/>
  <c r="R21" i="163"/>
  <c r="U21" i="163" s="1"/>
  <c r="L21" i="163"/>
  <c r="O21" i="163" s="1"/>
  <c r="S101" i="163"/>
  <c r="M101" i="163"/>
  <c r="I65" i="180"/>
  <c r="T104" i="163"/>
  <c r="W104" i="163" s="1"/>
  <c r="N104" i="163"/>
  <c r="Q104" i="163" s="1"/>
  <c r="L57" i="164"/>
  <c r="R57" i="164"/>
  <c r="H55" i="179"/>
  <c r="T101" i="164"/>
  <c r="N101" i="164"/>
  <c r="J65" i="179"/>
  <c r="L135" i="164"/>
  <c r="R135" i="164"/>
  <c r="H70" i="179"/>
  <c r="R57" i="156"/>
  <c r="L57" i="156"/>
  <c r="H55" i="155"/>
  <c r="S101" i="156"/>
  <c r="M101" i="156"/>
  <c r="I65" i="155"/>
  <c r="R104" i="156"/>
  <c r="U104" i="156" s="1"/>
  <c r="L104" i="156"/>
  <c r="O104" i="156" s="1"/>
  <c r="T108" i="156"/>
  <c r="N108" i="156"/>
  <c r="J66" i="155"/>
  <c r="R135" i="156"/>
  <c r="L135" i="156"/>
  <c r="H70" i="155"/>
  <c r="T115" i="156"/>
  <c r="N115" i="156"/>
  <c r="J68" i="155"/>
  <c r="T21" i="156"/>
  <c r="W21" i="156" s="1"/>
  <c r="N21" i="156"/>
  <c r="Q21" i="156" s="1"/>
  <c r="S101" i="159"/>
  <c r="M101" i="159"/>
  <c r="I65" i="158"/>
  <c r="T108" i="159"/>
  <c r="N108" i="159"/>
  <c r="J66" i="158"/>
  <c r="N19" i="161"/>
  <c r="T19" i="161"/>
  <c r="J49" i="177"/>
  <c r="N21" i="161"/>
  <c r="Q21" i="161" s="1"/>
  <c r="T21" i="161"/>
  <c r="W21" i="161" s="1"/>
  <c r="L101" i="161"/>
  <c r="R101" i="161"/>
  <c r="H65" i="177"/>
  <c r="R104" i="161"/>
  <c r="U104" i="161" s="1"/>
  <c r="L104" i="161"/>
  <c r="O104" i="161" s="1"/>
  <c r="M108" i="161"/>
  <c r="S108" i="161"/>
  <c r="I66" i="177"/>
  <c r="L139" i="161"/>
  <c r="O139" i="161" s="1"/>
  <c r="R139" i="161"/>
  <c r="U139" i="161" s="1"/>
  <c r="M57" i="162"/>
  <c r="S57" i="162"/>
  <c r="I55" i="178"/>
  <c r="M101" i="162"/>
  <c r="S101" i="162"/>
  <c r="I65" i="178"/>
  <c r="N104" i="162"/>
  <c r="Q104" i="162" s="1"/>
  <c r="T104" i="162"/>
  <c r="W104" i="162" s="1"/>
  <c r="M108" i="162"/>
  <c r="S108" i="162"/>
  <c r="I66" i="178"/>
  <c r="M115" i="162"/>
  <c r="S115" i="162"/>
  <c r="I68" i="178"/>
  <c r="M139" i="162"/>
  <c r="P139" i="162" s="1"/>
  <c r="S139" i="162"/>
  <c r="V139" i="162" s="1"/>
  <c r="M19" i="163"/>
  <c r="S19" i="163"/>
  <c r="I49" i="180"/>
  <c r="M21" i="163"/>
  <c r="P21" i="163" s="1"/>
  <c r="S21" i="163"/>
  <c r="V21" i="163" s="1"/>
  <c r="T101" i="163"/>
  <c r="N101" i="163"/>
  <c r="J65" i="180"/>
  <c r="M57" i="164"/>
  <c r="S57" i="164"/>
  <c r="I55" i="179"/>
  <c r="M135" i="164"/>
  <c r="S135" i="164"/>
  <c r="I70" i="179"/>
  <c r="N135" i="164"/>
  <c r="T135" i="164"/>
  <c r="J70" i="179"/>
  <c r="S104" i="156"/>
  <c r="V104" i="156" s="1"/>
  <c r="M104" i="156"/>
  <c r="P104" i="156" s="1"/>
  <c r="S135" i="156"/>
  <c r="M135" i="156"/>
  <c r="I70" i="155"/>
  <c r="T176" i="156"/>
  <c r="J79" i="155"/>
  <c r="N176" i="156"/>
  <c r="T19" i="156"/>
  <c r="N19" i="156"/>
  <c r="J49" i="155"/>
  <c r="N101" i="159"/>
  <c r="T101" i="159"/>
  <c r="J65" i="158"/>
  <c r="L115" i="159"/>
  <c r="R115" i="159"/>
  <c r="H68" i="158"/>
  <c r="L57" i="161"/>
  <c r="R57" i="161"/>
  <c r="H55" i="177"/>
  <c r="M101" i="161"/>
  <c r="S101" i="161"/>
  <c r="I65" i="177"/>
  <c r="S104" i="161"/>
  <c r="V104" i="161" s="1"/>
  <c r="M104" i="161"/>
  <c r="P104" i="161" s="1"/>
  <c r="M139" i="161"/>
  <c r="P139" i="161" s="1"/>
  <c r="S139" i="161"/>
  <c r="V139" i="161" s="1"/>
  <c r="N57" i="162"/>
  <c r="T57" i="162"/>
  <c r="J55" i="178"/>
  <c r="N101" i="162"/>
  <c r="T101" i="162"/>
  <c r="J65" i="178"/>
  <c r="N108" i="162"/>
  <c r="T108" i="162"/>
  <c r="J66" i="178"/>
  <c r="N115" i="162"/>
  <c r="T115" i="162"/>
  <c r="J68" i="178"/>
  <c r="N139" i="162"/>
  <c r="Q139" i="162" s="1"/>
  <c r="T139" i="162"/>
  <c r="W139" i="162" s="1"/>
  <c r="T19" i="163"/>
  <c r="N19" i="163"/>
  <c r="J49" i="180"/>
  <c r="N21" i="163"/>
  <c r="Q21" i="163" s="1"/>
  <c r="T21" i="163"/>
  <c r="W21" i="163" s="1"/>
  <c r="R57" i="163"/>
  <c r="L57" i="163"/>
  <c r="H55" i="180"/>
  <c r="R115" i="163"/>
  <c r="L115" i="163"/>
  <c r="H68" i="180"/>
  <c r="L19" i="164"/>
  <c r="R19" i="164"/>
  <c r="H49" i="179"/>
  <c r="R21" i="164"/>
  <c r="U21" i="164" s="1"/>
  <c r="L21" i="164"/>
  <c r="O21" i="164" s="1"/>
  <c r="N57" i="164"/>
  <c r="T57" i="164"/>
  <c r="J55" i="179"/>
  <c r="H176" i="164"/>
  <c r="H178" i="164" s="1"/>
  <c r="I176" i="164"/>
  <c r="J176" i="164"/>
  <c r="J178" i="164"/>
  <c r="J115" i="163"/>
  <c r="H176" i="163"/>
  <c r="I176" i="163"/>
  <c r="J176" i="163"/>
  <c r="I178" i="162"/>
  <c r="I176" i="162"/>
  <c r="H176" i="162"/>
  <c r="J176" i="162"/>
  <c r="J176" i="161"/>
  <c r="J178" i="161" s="1"/>
  <c r="J115" i="161"/>
  <c r="H176" i="161"/>
  <c r="I176" i="161"/>
  <c r="H178" i="163"/>
  <c r="H176" i="159"/>
  <c r="I176" i="159"/>
  <c r="J176" i="159"/>
  <c r="H178" i="156"/>
  <c r="I176" i="156"/>
  <c r="J178" i="156"/>
  <c r="S176" i="159" l="1"/>
  <c r="M176" i="159"/>
  <c r="I79" i="158"/>
  <c r="L176" i="159"/>
  <c r="R176" i="159"/>
  <c r="H79" i="158"/>
  <c r="N176" i="161"/>
  <c r="T176" i="161"/>
  <c r="J79" i="177"/>
  <c r="O115" i="163"/>
  <c r="O68" i="180" s="1"/>
  <c r="L68" i="180"/>
  <c r="H141" i="180"/>
  <c r="H60" i="180"/>
  <c r="H12" i="180"/>
  <c r="J151" i="178"/>
  <c r="J22" i="178"/>
  <c r="J67" i="178"/>
  <c r="W57" i="162"/>
  <c r="W55" i="178" s="1"/>
  <c r="T55" i="178"/>
  <c r="P101" i="161"/>
  <c r="P65" i="177" s="1"/>
  <c r="M65" i="177"/>
  <c r="H141" i="177"/>
  <c r="H60" i="177"/>
  <c r="H12" i="177"/>
  <c r="O115" i="159"/>
  <c r="O68" i="158" s="1"/>
  <c r="L68" i="158"/>
  <c r="W19" i="156"/>
  <c r="W49" i="155" s="1"/>
  <c r="T49" i="155"/>
  <c r="J156" i="179"/>
  <c r="J27" i="179"/>
  <c r="I156" i="179"/>
  <c r="I27" i="179"/>
  <c r="P115" i="162"/>
  <c r="P68" i="178" s="1"/>
  <c r="M68" i="178"/>
  <c r="I151" i="158"/>
  <c r="I22" i="158"/>
  <c r="I67" i="158"/>
  <c r="Q115" i="156"/>
  <c r="Q68" i="155" s="1"/>
  <c r="N68" i="155"/>
  <c r="I151" i="180"/>
  <c r="I22" i="180"/>
  <c r="I67" i="180"/>
  <c r="U19" i="163"/>
  <c r="U49" i="180" s="1"/>
  <c r="R49" i="180"/>
  <c r="J152" i="177"/>
  <c r="J23" i="177"/>
  <c r="J156" i="158"/>
  <c r="J27" i="158"/>
  <c r="H151" i="155"/>
  <c r="H22" i="155"/>
  <c r="H67" i="155"/>
  <c r="H151" i="180"/>
  <c r="H22" i="180"/>
  <c r="H67" i="180"/>
  <c r="V135" i="161"/>
  <c r="V70" i="177" s="1"/>
  <c r="V27" i="177" s="1"/>
  <c r="S70" i="177"/>
  <c r="S27" i="177" s="1"/>
  <c r="O108" i="159"/>
  <c r="O66" i="158" s="1"/>
  <c r="O23" i="158" s="1"/>
  <c r="L66" i="158"/>
  <c r="L23" i="158" s="1"/>
  <c r="J154" i="179"/>
  <c r="J71" i="179"/>
  <c r="J25" i="179"/>
  <c r="J81" i="179"/>
  <c r="Q108" i="164"/>
  <c r="Q66" i="179" s="1"/>
  <c r="Q23" i="179" s="1"/>
  <c r="N66" i="179"/>
  <c r="N23" i="179" s="1"/>
  <c r="O101" i="164"/>
  <c r="O65" i="179" s="1"/>
  <c r="L65" i="179"/>
  <c r="H156" i="177"/>
  <c r="H27" i="177"/>
  <c r="P19" i="159"/>
  <c r="P49" i="158" s="1"/>
  <c r="M49" i="158"/>
  <c r="O135" i="162"/>
  <c r="O70" i="178" s="1"/>
  <c r="O27" i="178" s="1"/>
  <c r="L70" i="178"/>
  <c r="L27" i="178" s="1"/>
  <c r="I141" i="158"/>
  <c r="I60" i="158"/>
  <c r="I12" i="158"/>
  <c r="O115" i="164"/>
  <c r="O68" i="179" s="1"/>
  <c r="L68" i="179"/>
  <c r="H141" i="158"/>
  <c r="H60" i="158"/>
  <c r="H12" i="158"/>
  <c r="J141" i="180"/>
  <c r="J60" i="180"/>
  <c r="J12" i="180"/>
  <c r="U135" i="163"/>
  <c r="U70" i="180" s="1"/>
  <c r="U27" i="180" s="1"/>
  <c r="R70" i="180"/>
  <c r="R27" i="180" s="1"/>
  <c r="J151" i="177"/>
  <c r="J22" i="177"/>
  <c r="J67" i="177"/>
  <c r="M176" i="161"/>
  <c r="S176" i="161"/>
  <c r="I79" i="177"/>
  <c r="T176" i="162"/>
  <c r="N176" i="162"/>
  <c r="J79" i="178"/>
  <c r="S176" i="163"/>
  <c r="M176" i="163"/>
  <c r="I79" i="180"/>
  <c r="N176" i="164"/>
  <c r="T176" i="164"/>
  <c r="J79" i="179"/>
  <c r="M176" i="164"/>
  <c r="S176" i="164"/>
  <c r="I79" i="179"/>
  <c r="J141" i="179"/>
  <c r="J60" i="179"/>
  <c r="J12" i="179"/>
  <c r="U115" i="163"/>
  <c r="U68" i="180" s="1"/>
  <c r="R68" i="180"/>
  <c r="O57" i="163"/>
  <c r="O55" i="180" s="1"/>
  <c r="L55" i="180"/>
  <c r="J135" i="180"/>
  <c r="J6" i="180"/>
  <c r="J54" i="180"/>
  <c r="W101" i="162"/>
  <c r="W65" i="178" s="1"/>
  <c r="T65" i="178"/>
  <c r="Q57" i="162"/>
  <c r="Q55" i="178" s="1"/>
  <c r="N55" i="178"/>
  <c r="U57" i="161"/>
  <c r="U55" i="177" s="1"/>
  <c r="R55" i="177"/>
  <c r="J151" i="158"/>
  <c r="J22" i="158"/>
  <c r="J67" i="158"/>
  <c r="Q176" i="156"/>
  <c r="Q79" i="155" s="1"/>
  <c r="N79" i="155"/>
  <c r="W135" i="164"/>
  <c r="W70" i="179" s="1"/>
  <c r="W27" i="179" s="1"/>
  <c r="T70" i="179"/>
  <c r="T27" i="179" s="1"/>
  <c r="V135" i="164"/>
  <c r="V70" i="179" s="1"/>
  <c r="V27" i="179" s="1"/>
  <c r="S70" i="179"/>
  <c r="S27" i="179" s="1"/>
  <c r="J151" i="180"/>
  <c r="J22" i="180"/>
  <c r="J67" i="180"/>
  <c r="J135" i="177"/>
  <c r="J6" i="177"/>
  <c r="J54" i="177"/>
  <c r="P101" i="159"/>
  <c r="P65" i="158" s="1"/>
  <c r="M65" i="158"/>
  <c r="M22" i="158" s="1"/>
  <c r="W115" i="156"/>
  <c r="W68" i="155" s="1"/>
  <c r="T68" i="155"/>
  <c r="H156" i="179"/>
  <c r="H27" i="179"/>
  <c r="P101" i="163"/>
  <c r="P65" i="180" s="1"/>
  <c r="M65" i="180"/>
  <c r="O19" i="163"/>
  <c r="O49" i="180" s="1"/>
  <c r="L49" i="180"/>
  <c r="H151" i="178"/>
  <c r="H22" i="178"/>
  <c r="H67" i="178"/>
  <c r="H152" i="178"/>
  <c r="H23" i="178"/>
  <c r="W108" i="161"/>
  <c r="W66" i="177" s="1"/>
  <c r="W23" i="177" s="1"/>
  <c r="T66" i="177"/>
  <c r="T23" i="177" s="1"/>
  <c r="W135" i="159"/>
  <c r="W70" i="158" s="1"/>
  <c r="W27" i="158" s="1"/>
  <c r="T70" i="158"/>
  <c r="T27" i="158" s="1"/>
  <c r="O101" i="156"/>
  <c r="O65" i="155" s="1"/>
  <c r="L65" i="155"/>
  <c r="O101" i="163"/>
  <c r="O65" i="180" s="1"/>
  <c r="L65" i="180"/>
  <c r="P135" i="161"/>
  <c r="P70" i="177" s="1"/>
  <c r="P27" i="177" s="1"/>
  <c r="M70" i="177"/>
  <c r="M27" i="177" s="1"/>
  <c r="Q115" i="164"/>
  <c r="Q68" i="179" s="1"/>
  <c r="N68" i="179"/>
  <c r="W108" i="164"/>
  <c r="W66" i="179" s="1"/>
  <c r="W23" i="179" s="1"/>
  <c r="T66" i="179"/>
  <c r="T23" i="179" s="1"/>
  <c r="J156" i="177"/>
  <c r="J27" i="177"/>
  <c r="O135" i="161"/>
  <c r="O70" i="177" s="1"/>
  <c r="O27" i="177" s="1"/>
  <c r="L70" i="177"/>
  <c r="L27" i="177" s="1"/>
  <c r="I135" i="155"/>
  <c r="I6" i="155"/>
  <c r="I54" i="155"/>
  <c r="H152" i="180"/>
  <c r="H23" i="180"/>
  <c r="U135" i="162"/>
  <c r="U70" i="178" s="1"/>
  <c r="U27" i="178" s="1"/>
  <c r="R70" i="178"/>
  <c r="R27" i="178" s="1"/>
  <c r="V57" i="159"/>
  <c r="V55" i="158" s="1"/>
  <c r="S55" i="158"/>
  <c r="J135" i="179"/>
  <c r="J6" i="179"/>
  <c r="J54" i="179"/>
  <c r="J156" i="180"/>
  <c r="J27" i="180"/>
  <c r="J141" i="177"/>
  <c r="J60" i="177"/>
  <c r="J12" i="177"/>
  <c r="U57" i="159"/>
  <c r="U55" i="158" s="1"/>
  <c r="R55" i="158"/>
  <c r="O176" i="156"/>
  <c r="O79" i="155" s="1"/>
  <c r="L79" i="155"/>
  <c r="W57" i="163"/>
  <c r="W55" i="180" s="1"/>
  <c r="T55" i="180"/>
  <c r="W101" i="161"/>
  <c r="W65" i="177" s="1"/>
  <c r="T65" i="177"/>
  <c r="T176" i="159"/>
  <c r="N176" i="159"/>
  <c r="J79" i="158"/>
  <c r="T115" i="161"/>
  <c r="N115" i="161"/>
  <c r="J68" i="177"/>
  <c r="W57" i="164"/>
  <c r="W55" i="179" s="1"/>
  <c r="T55" i="179"/>
  <c r="U57" i="163"/>
  <c r="U55" i="180" s="1"/>
  <c r="R55" i="180"/>
  <c r="Q19" i="163"/>
  <c r="Q49" i="180" s="1"/>
  <c r="N49" i="180"/>
  <c r="Q101" i="162"/>
  <c r="Q65" i="178" s="1"/>
  <c r="N65" i="178"/>
  <c r="O57" i="161"/>
  <c r="O55" i="177" s="1"/>
  <c r="L55" i="177"/>
  <c r="W101" i="159"/>
  <c r="W65" i="158" s="1"/>
  <c r="T65" i="158"/>
  <c r="J82" i="155"/>
  <c r="J165" i="155"/>
  <c r="J36" i="155"/>
  <c r="I156" i="155"/>
  <c r="I27" i="155"/>
  <c r="Q135" i="164"/>
  <c r="Q70" i="179" s="1"/>
  <c r="Q27" i="179" s="1"/>
  <c r="N70" i="179"/>
  <c r="P135" i="164"/>
  <c r="P70" i="179" s="1"/>
  <c r="P27" i="179" s="1"/>
  <c r="M70" i="179"/>
  <c r="Q101" i="163"/>
  <c r="Q65" i="180" s="1"/>
  <c r="N65" i="180"/>
  <c r="I135" i="180"/>
  <c r="I6" i="180"/>
  <c r="I54" i="180"/>
  <c r="W19" i="161"/>
  <c r="W49" i="177" s="1"/>
  <c r="T49" i="177"/>
  <c r="V101" i="159"/>
  <c r="V65" i="158" s="1"/>
  <c r="S65" i="158"/>
  <c r="U135" i="164"/>
  <c r="U70" i="179" s="1"/>
  <c r="U27" i="179" s="1"/>
  <c r="R70" i="179"/>
  <c r="R27" i="179" s="1"/>
  <c r="J151" i="179"/>
  <c r="J22" i="179"/>
  <c r="J67" i="179"/>
  <c r="V101" i="163"/>
  <c r="V65" i="180" s="1"/>
  <c r="S65" i="180"/>
  <c r="O101" i="162"/>
  <c r="O65" i="178" s="1"/>
  <c r="L65" i="178"/>
  <c r="H154" i="178"/>
  <c r="H71" i="178"/>
  <c r="H25" i="178"/>
  <c r="H81" i="178"/>
  <c r="O108" i="162"/>
  <c r="O66" i="178" s="1"/>
  <c r="O23" i="178" s="1"/>
  <c r="L66" i="178"/>
  <c r="L23" i="178" s="1"/>
  <c r="Q108" i="161"/>
  <c r="Q66" i="177" s="1"/>
  <c r="Q23" i="177" s="1"/>
  <c r="N66" i="177"/>
  <c r="N23" i="177" s="1"/>
  <c r="Q135" i="159"/>
  <c r="Q70" i="158" s="1"/>
  <c r="Q27" i="158" s="1"/>
  <c r="N70" i="158"/>
  <c r="N27" i="158" s="1"/>
  <c r="H151" i="158"/>
  <c r="H22" i="158"/>
  <c r="H67" i="158"/>
  <c r="U101" i="156"/>
  <c r="U65" i="155" s="1"/>
  <c r="R65" i="155"/>
  <c r="I151" i="179"/>
  <c r="I22" i="179"/>
  <c r="I67" i="179"/>
  <c r="U101" i="163"/>
  <c r="U65" i="180" s="1"/>
  <c r="R65" i="180"/>
  <c r="H152" i="155"/>
  <c r="H23" i="155"/>
  <c r="H135" i="155"/>
  <c r="H6" i="155"/>
  <c r="H54" i="155"/>
  <c r="W115" i="164"/>
  <c r="W68" i="179" s="1"/>
  <c r="T68" i="179"/>
  <c r="I152" i="180"/>
  <c r="I23" i="180"/>
  <c r="W135" i="161"/>
  <c r="W70" i="177" s="1"/>
  <c r="W27" i="177" s="1"/>
  <c r="T70" i="177"/>
  <c r="T27" i="177" s="1"/>
  <c r="U135" i="161"/>
  <c r="U70" i="177" s="1"/>
  <c r="U27" i="177" s="1"/>
  <c r="R70" i="177"/>
  <c r="R27" i="177" s="1"/>
  <c r="H156" i="158"/>
  <c r="H27" i="158"/>
  <c r="J141" i="158"/>
  <c r="J60" i="158"/>
  <c r="J12" i="158"/>
  <c r="H71" i="155"/>
  <c r="H154" i="155"/>
  <c r="H25" i="155"/>
  <c r="H81" i="155"/>
  <c r="P19" i="156"/>
  <c r="P49" i="155" s="1"/>
  <c r="M49" i="155"/>
  <c r="I152" i="179"/>
  <c r="I23" i="179"/>
  <c r="O108" i="163"/>
  <c r="O66" i="180" s="1"/>
  <c r="O23" i="180" s="1"/>
  <c r="L66" i="180"/>
  <c r="L23" i="180" s="1"/>
  <c r="H154" i="177"/>
  <c r="H71" i="177"/>
  <c r="H25" i="177"/>
  <c r="H81" i="177"/>
  <c r="P57" i="159"/>
  <c r="P55" i="158" s="1"/>
  <c r="M55" i="158"/>
  <c r="N50" i="179"/>
  <c r="N7" i="179" s="1"/>
  <c r="Q19" i="164"/>
  <c r="N49" i="179"/>
  <c r="Q135" i="163"/>
  <c r="Q70" i="180" s="1"/>
  <c r="Q27" i="180" s="1"/>
  <c r="N70" i="180"/>
  <c r="N27" i="180" s="1"/>
  <c r="Q57" i="161"/>
  <c r="Q55" i="177" s="1"/>
  <c r="N55" i="177"/>
  <c r="O57" i="159"/>
  <c r="O55" i="158" s="1"/>
  <c r="L55" i="158"/>
  <c r="J151" i="155"/>
  <c r="J22" i="155"/>
  <c r="J67" i="155"/>
  <c r="H165" i="155"/>
  <c r="H82" i="155"/>
  <c r="H36" i="155"/>
  <c r="Q57" i="163"/>
  <c r="Q55" i="180" s="1"/>
  <c r="N55" i="180"/>
  <c r="Q101" i="161"/>
  <c r="Q65" i="177" s="1"/>
  <c r="N65" i="177"/>
  <c r="I60" i="177"/>
  <c r="I141" i="177"/>
  <c r="I12" i="177"/>
  <c r="R176" i="161"/>
  <c r="L176" i="161"/>
  <c r="H79" i="177"/>
  <c r="Q57" i="164"/>
  <c r="Q55" i="179" s="1"/>
  <c r="N55" i="179"/>
  <c r="W19" i="163"/>
  <c r="W49" i="180" s="1"/>
  <c r="T49" i="180"/>
  <c r="J152" i="178"/>
  <c r="J23" i="178"/>
  <c r="Q101" i="159"/>
  <c r="Q65" i="158" s="1"/>
  <c r="N65" i="158"/>
  <c r="W176" i="156"/>
  <c r="W79" i="155" s="1"/>
  <c r="T79" i="155"/>
  <c r="P135" i="156"/>
  <c r="P70" i="155" s="1"/>
  <c r="P27" i="155" s="1"/>
  <c r="M70" i="155"/>
  <c r="M27" i="155" s="1"/>
  <c r="W101" i="163"/>
  <c r="W65" i="180" s="1"/>
  <c r="T65" i="180"/>
  <c r="V19" i="163"/>
  <c r="V49" i="180" s="1"/>
  <c r="S49" i="180"/>
  <c r="I60" i="178"/>
  <c r="I141" i="178"/>
  <c r="I12" i="178"/>
  <c r="H151" i="177"/>
  <c r="H22" i="177"/>
  <c r="H67" i="177"/>
  <c r="Q19" i="161"/>
  <c r="Q49" i="177" s="1"/>
  <c r="N49" i="177"/>
  <c r="J152" i="158"/>
  <c r="J23" i="158"/>
  <c r="I151" i="155"/>
  <c r="I22" i="155"/>
  <c r="I67" i="155"/>
  <c r="H141" i="155"/>
  <c r="H60" i="155"/>
  <c r="H12" i="155"/>
  <c r="O135" i="164"/>
  <c r="O70" i="179" s="1"/>
  <c r="O27" i="179" s="1"/>
  <c r="L70" i="179"/>
  <c r="L27" i="179" s="1"/>
  <c r="Q101" i="164"/>
  <c r="Q65" i="179" s="1"/>
  <c r="N65" i="179"/>
  <c r="U101" i="162"/>
  <c r="U65" i="178" s="1"/>
  <c r="R65" i="178"/>
  <c r="O115" i="162"/>
  <c r="O68" i="178" s="1"/>
  <c r="L68" i="178"/>
  <c r="U108" i="162"/>
  <c r="U66" i="178" s="1"/>
  <c r="U23" i="178" s="1"/>
  <c r="R66" i="178"/>
  <c r="R23" i="178" s="1"/>
  <c r="O101" i="159"/>
  <c r="O65" i="158" s="1"/>
  <c r="L65" i="158"/>
  <c r="I152" i="155"/>
  <c r="I23" i="155"/>
  <c r="P101" i="164"/>
  <c r="P65" i="179" s="1"/>
  <c r="M65" i="179"/>
  <c r="I154" i="155"/>
  <c r="I71" i="155"/>
  <c r="I25" i="155"/>
  <c r="I81" i="155"/>
  <c r="O108" i="156"/>
  <c r="O66" i="155" s="1"/>
  <c r="O23" i="155" s="1"/>
  <c r="L66" i="155"/>
  <c r="L23" i="155" s="1"/>
  <c r="O19" i="156"/>
  <c r="O49" i="155" s="1"/>
  <c r="L49" i="155"/>
  <c r="J152" i="180"/>
  <c r="J23" i="180"/>
  <c r="P108" i="163"/>
  <c r="P66" i="180" s="1"/>
  <c r="P23" i="180" s="1"/>
  <c r="M66" i="180"/>
  <c r="M23" i="180" s="1"/>
  <c r="Q135" i="161"/>
  <c r="Q70" i="177" s="1"/>
  <c r="Q27" i="177" s="1"/>
  <c r="N70" i="177"/>
  <c r="N27" i="177" s="1"/>
  <c r="O135" i="159"/>
  <c r="O70" i="158" s="1"/>
  <c r="O27" i="158" s="1"/>
  <c r="L70" i="158"/>
  <c r="W57" i="159"/>
  <c r="W55" i="158" s="1"/>
  <c r="T55" i="158"/>
  <c r="O115" i="156"/>
  <c r="O68" i="155" s="1"/>
  <c r="L68" i="155"/>
  <c r="V19" i="156"/>
  <c r="V49" i="155" s="1"/>
  <c r="S49" i="155"/>
  <c r="I154" i="179"/>
  <c r="I71" i="179"/>
  <c r="I25" i="179"/>
  <c r="I81" i="179"/>
  <c r="P108" i="164"/>
  <c r="P66" i="179" s="1"/>
  <c r="P23" i="179" s="1"/>
  <c r="M66" i="179"/>
  <c r="M23" i="179" s="1"/>
  <c r="U108" i="163"/>
  <c r="U66" i="180" s="1"/>
  <c r="U23" i="180" s="1"/>
  <c r="R66" i="180"/>
  <c r="R23" i="180" s="1"/>
  <c r="O115" i="161"/>
  <c r="O68" i="177" s="1"/>
  <c r="L68" i="177"/>
  <c r="W19" i="164"/>
  <c r="W49" i="179" s="1"/>
  <c r="T49" i="179"/>
  <c r="W135" i="163"/>
  <c r="W70" i="180" s="1"/>
  <c r="W27" i="180" s="1"/>
  <c r="T70" i="180"/>
  <c r="T27" i="180" s="1"/>
  <c r="I156" i="180"/>
  <c r="I27" i="180"/>
  <c r="W57" i="161"/>
  <c r="W55" i="177" s="1"/>
  <c r="T55" i="177"/>
  <c r="Q101" i="156"/>
  <c r="Q65" i="155" s="1"/>
  <c r="N65" i="155"/>
  <c r="U176" i="156"/>
  <c r="U79" i="155" s="1"/>
  <c r="R79" i="155"/>
  <c r="I135" i="179"/>
  <c r="I6" i="179"/>
  <c r="I54" i="179"/>
  <c r="I154" i="180"/>
  <c r="I71" i="180"/>
  <c r="I25" i="180"/>
  <c r="I81" i="180"/>
  <c r="V57" i="161"/>
  <c r="V55" i="177" s="1"/>
  <c r="S55" i="177"/>
  <c r="R176" i="162"/>
  <c r="L176" i="162"/>
  <c r="H79" i="178"/>
  <c r="R176" i="163"/>
  <c r="L176" i="163"/>
  <c r="H79" i="180"/>
  <c r="T115" i="163"/>
  <c r="N115" i="163"/>
  <c r="J68" i="180"/>
  <c r="J71" i="178"/>
  <c r="J154" i="178"/>
  <c r="J25" i="178"/>
  <c r="J81" i="178"/>
  <c r="W108" i="162"/>
  <c r="W66" i="178" s="1"/>
  <c r="W23" i="178" s="1"/>
  <c r="T66" i="178"/>
  <c r="T23" i="178" s="1"/>
  <c r="V135" i="156"/>
  <c r="V70" i="155" s="1"/>
  <c r="V27" i="155" s="1"/>
  <c r="S70" i="155"/>
  <c r="S27" i="155" s="1"/>
  <c r="P19" i="163"/>
  <c r="P49" i="180" s="1"/>
  <c r="M49" i="180"/>
  <c r="I151" i="178"/>
  <c r="I22" i="178"/>
  <c r="I67" i="178"/>
  <c r="V57" i="162"/>
  <c r="V55" i="178" s="1"/>
  <c r="S55" i="178"/>
  <c r="I152" i="177"/>
  <c r="I23" i="177"/>
  <c r="U101" i="161"/>
  <c r="U65" i="177" s="1"/>
  <c r="R65" i="177"/>
  <c r="Q108" i="159"/>
  <c r="Q66" i="158" s="1"/>
  <c r="Q23" i="158" s="1"/>
  <c r="N66" i="158"/>
  <c r="N23" i="158" s="1"/>
  <c r="H156" i="155"/>
  <c r="H27" i="155"/>
  <c r="J152" i="155"/>
  <c r="J23" i="155"/>
  <c r="P101" i="156"/>
  <c r="P65" i="155" s="1"/>
  <c r="M65" i="155"/>
  <c r="O57" i="156"/>
  <c r="O55" i="155" s="1"/>
  <c r="L55" i="155"/>
  <c r="W101" i="164"/>
  <c r="W65" i="179" s="1"/>
  <c r="T65" i="179"/>
  <c r="H60" i="179"/>
  <c r="H141" i="179"/>
  <c r="H12" i="179"/>
  <c r="U115" i="162"/>
  <c r="U68" i="178" s="1"/>
  <c r="R68" i="178"/>
  <c r="H152" i="177"/>
  <c r="H23" i="177"/>
  <c r="N39" i="126" s="1"/>
  <c r="AX22" i="201" s="1"/>
  <c r="H22" i="209" s="1"/>
  <c r="U101" i="159"/>
  <c r="U65" i="158" s="1"/>
  <c r="R65" i="158"/>
  <c r="P108" i="156"/>
  <c r="P66" i="155" s="1"/>
  <c r="P23" i="155" s="1"/>
  <c r="M66" i="155"/>
  <c r="M23" i="155" s="1"/>
  <c r="V101" i="164"/>
  <c r="V65" i="179" s="1"/>
  <c r="S65" i="179"/>
  <c r="J156" i="178"/>
  <c r="J27" i="178"/>
  <c r="P115" i="156"/>
  <c r="P68" i="155" s="1"/>
  <c r="M68" i="155"/>
  <c r="U108" i="156"/>
  <c r="U66" i="155" s="1"/>
  <c r="U23" i="155" s="1"/>
  <c r="R66" i="155"/>
  <c r="R23" i="155" s="1"/>
  <c r="U19" i="156"/>
  <c r="U49" i="155" s="1"/>
  <c r="R49" i="155"/>
  <c r="Q108" i="163"/>
  <c r="Q66" i="180" s="1"/>
  <c r="Q23" i="180" s="1"/>
  <c r="N66" i="180"/>
  <c r="N23" i="180" s="1"/>
  <c r="V108" i="163"/>
  <c r="V66" i="180" s="1"/>
  <c r="V23" i="180" s="1"/>
  <c r="S66" i="180"/>
  <c r="S23" i="180" s="1"/>
  <c r="I156" i="178"/>
  <c r="I27" i="178"/>
  <c r="I154" i="177"/>
  <c r="I71" i="177"/>
  <c r="I25" i="177"/>
  <c r="I81" i="177"/>
  <c r="U135" i="159"/>
  <c r="U70" i="158" s="1"/>
  <c r="U27" i="158" s="1"/>
  <c r="R70" i="158"/>
  <c r="R27" i="158" s="1"/>
  <c r="Q57" i="159"/>
  <c r="Q55" i="158" s="1"/>
  <c r="N55" i="158"/>
  <c r="U115" i="156"/>
  <c r="U68" i="155" s="1"/>
  <c r="R68" i="155"/>
  <c r="V115" i="164"/>
  <c r="V68" i="179" s="1"/>
  <c r="S68" i="179"/>
  <c r="V108" i="164"/>
  <c r="V66" i="179" s="1"/>
  <c r="V23" i="179" s="1"/>
  <c r="S66" i="179"/>
  <c r="S23" i="179" s="1"/>
  <c r="I135" i="178"/>
  <c r="I6" i="178"/>
  <c r="I54" i="178"/>
  <c r="U115" i="161"/>
  <c r="U68" i="177" s="1"/>
  <c r="R68" i="177"/>
  <c r="H135" i="158"/>
  <c r="H6" i="158"/>
  <c r="H54" i="158"/>
  <c r="J156" i="155"/>
  <c r="J27" i="155"/>
  <c r="P135" i="163"/>
  <c r="P70" i="180" s="1"/>
  <c r="P27" i="180" s="1"/>
  <c r="M70" i="180"/>
  <c r="M27" i="180" s="1"/>
  <c r="J71" i="158"/>
  <c r="J154" i="158"/>
  <c r="J25" i="158"/>
  <c r="J81" i="158"/>
  <c r="W101" i="156"/>
  <c r="W65" i="155" s="1"/>
  <c r="T65" i="155"/>
  <c r="M50" i="179"/>
  <c r="M7" i="179" s="1"/>
  <c r="P19" i="164"/>
  <c r="P49" i="179" s="1"/>
  <c r="M49" i="179"/>
  <c r="P115" i="163"/>
  <c r="P68" i="180" s="1"/>
  <c r="M68" i="180"/>
  <c r="P57" i="161"/>
  <c r="P55" i="177" s="1"/>
  <c r="M55" i="177"/>
  <c r="I154" i="158"/>
  <c r="I71" i="158"/>
  <c r="I25" i="158"/>
  <c r="I81" i="158"/>
  <c r="T176" i="163"/>
  <c r="N176" i="163"/>
  <c r="J79" i="180"/>
  <c r="H135" i="179"/>
  <c r="H6" i="179"/>
  <c r="H54" i="179"/>
  <c r="W115" i="162"/>
  <c r="W68" i="178" s="1"/>
  <c r="T68" i="178"/>
  <c r="Q108" i="162"/>
  <c r="Q66" i="178" s="1"/>
  <c r="Q23" i="178" s="1"/>
  <c r="N66" i="178"/>
  <c r="N23" i="178" s="1"/>
  <c r="I60" i="179"/>
  <c r="I141" i="179"/>
  <c r="I12" i="179"/>
  <c r="I152" i="178"/>
  <c r="I23" i="178"/>
  <c r="V101" i="162"/>
  <c r="V65" i="178" s="1"/>
  <c r="S65" i="178"/>
  <c r="P57" i="162"/>
  <c r="P55" i="178" s="1"/>
  <c r="M55" i="178"/>
  <c r="V108" i="161"/>
  <c r="V66" i="177" s="1"/>
  <c r="V23" i="177" s="1"/>
  <c r="S66" i="177"/>
  <c r="S23" i="177" s="1"/>
  <c r="O101" i="161"/>
  <c r="O65" i="177" s="1"/>
  <c r="L65" i="177"/>
  <c r="W108" i="159"/>
  <c r="W66" i="158" s="1"/>
  <c r="W23" i="158" s="1"/>
  <c r="T66" i="158"/>
  <c r="T23" i="158" s="1"/>
  <c r="O135" i="156"/>
  <c r="O70" i="155" s="1"/>
  <c r="O27" i="155" s="1"/>
  <c r="L70" i="155"/>
  <c r="Q108" i="156"/>
  <c r="Q66" i="155" s="1"/>
  <c r="Q23" i="155" s="1"/>
  <c r="N66" i="155"/>
  <c r="N23" i="155" s="1"/>
  <c r="V101" i="156"/>
  <c r="V65" i="155" s="1"/>
  <c r="S65" i="155"/>
  <c r="U57" i="156"/>
  <c r="U55" i="155" s="1"/>
  <c r="R55" i="155"/>
  <c r="U57" i="164"/>
  <c r="U55" i="179" s="1"/>
  <c r="R55" i="179"/>
  <c r="H141" i="178"/>
  <c r="H60" i="178"/>
  <c r="H12" i="178"/>
  <c r="U108" i="161"/>
  <c r="U66" i="177" s="1"/>
  <c r="U23" i="177" s="1"/>
  <c r="R66" i="177"/>
  <c r="R23" i="177" s="1"/>
  <c r="I135" i="177"/>
  <c r="I6" i="177"/>
  <c r="I54" i="177"/>
  <c r="I152" i="158"/>
  <c r="I23" i="158"/>
  <c r="V108" i="156"/>
  <c r="V66" i="155" s="1"/>
  <c r="V23" i="155" s="1"/>
  <c r="S66" i="155"/>
  <c r="S23" i="155" s="1"/>
  <c r="I141" i="155"/>
  <c r="I60" i="155"/>
  <c r="I12" i="155"/>
  <c r="W135" i="162"/>
  <c r="W70" i="178" s="1"/>
  <c r="W27" i="178" s="1"/>
  <c r="T70" i="178"/>
  <c r="T27" i="178" s="1"/>
  <c r="H135" i="177"/>
  <c r="H6" i="177"/>
  <c r="H54" i="177"/>
  <c r="I156" i="158"/>
  <c r="I27" i="158"/>
  <c r="J135" i="158"/>
  <c r="J6" i="158"/>
  <c r="J54" i="158"/>
  <c r="V115" i="156"/>
  <c r="V68" i="155" s="1"/>
  <c r="S68" i="155"/>
  <c r="W108" i="163"/>
  <c r="W66" i="180" s="1"/>
  <c r="W23" i="180" s="1"/>
  <c r="T66" i="180"/>
  <c r="T23" i="180" s="1"/>
  <c r="V135" i="162"/>
  <c r="V70" i="178" s="1"/>
  <c r="V27" i="178" s="1"/>
  <c r="S70" i="178"/>
  <c r="S27" i="178" s="1"/>
  <c r="J135" i="178"/>
  <c r="J6" i="178"/>
  <c r="J54" i="178"/>
  <c r="P115" i="161"/>
  <c r="P68" i="177" s="1"/>
  <c r="M68" i="177"/>
  <c r="P115" i="164"/>
  <c r="P68" i="179" s="1"/>
  <c r="M68" i="179"/>
  <c r="V19" i="162"/>
  <c r="V49" i="178" s="1"/>
  <c r="S49" i="178"/>
  <c r="U19" i="159"/>
  <c r="U49" i="158" s="1"/>
  <c r="R49" i="158"/>
  <c r="Q135" i="156"/>
  <c r="Q70" i="155" s="1"/>
  <c r="Q27" i="155" s="1"/>
  <c r="N70" i="155"/>
  <c r="H152" i="179"/>
  <c r="H23" i="179"/>
  <c r="V135" i="163"/>
  <c r="V70" i="180" s="1"/>
  <c r="V27" i="180" s="1"/>
  <c r="S70" i="180"/>
  <c r="S27" i="180" s="1"/>
  <c r="H135" i="178"/>
  <c r="H6" i="178"/>
  <c r="H54" i="178"/>
  <c r="Q115" i="159"/>
  <c r="Q68" i="158" s="1"/>
  <c r="N68" i="158"/>
  <c r="J141" i="155"/>
  <c r="J60" i="155"/>
  <c r="J12" i="155"/>
  <c r="V19" i="164"/>
  <c r="V49" i="179" s="1"/>
  <c r="S49" i="179"/>
  <c r="V115" i="163"/>
  <c r="V68" i="180" s="1"/>
  <c r="S68" i="180"/>
  <c r="I141" i="180"/>
  <c r="I60" i="180"/>
  <c r="I12" i="180"/>
  <c r="P115" i="159"/>
  <c r="P68" i="158" s="1"/>
  <c r="M68" i="158"/>
  <c r="S176" i="156"/>
  <c r="I79" i="155"/>
  <c r="M176" i="156"/>
  <c r="J178" i="159"/>
  <c r="S176" i="162"/>
  <c r="M176" i="162"/>
  <c r="I79" i="178"/>
  <c r="L176" i="164"/>
  <c r="R176" i="164"/>
  <c r="H79" i="179"/>
  <c r="U19" i="164"/>
  <c r="U49" i="179" s="1"/>
  <c r="R49" i="179"/>
  <c r="Q115" i="162"/>
  <c r="Q68" i="178" s="1"/>
  <c r="N68" i="178"/>
  <c r="I151" i="177"/>
  <c r="I22" i="177"/>
  <c r="I67" i="177"/>
  <c r="H154" i="158"/>
  <c r="H71" i="158"/>
  <c r="H25" i="158"/>
  <c r="H81" i="158"/>
  <c r="J135" i="155"/>
  <c r="J6" i="155"/>
  <c r="J54" i="155"/>
  <c r="V57" i="164"/>
  <c r="V55" i="179" s="1"/>
  <c r="S55" i="179"/>
  <c r="I154" i="178"/>
  <c r="I71" i="178"/>
  <c r="I25" i="178"/>
  <c r="I81" i="178"/>
  <c r="V108" i="162"/>
  <c r="V66" i="178" s="1"/>
  <c r="V23" i="178" s="1"/>
  <c r="S66" i="178"/>
  <c r="S23" i="178" s="1"/>
  <c r="P101" i="162"/>
  <c r="P65" i="178" s="1"/>
  <c r="M65" i="178"/>
  <c r="P108" i="161"/>
  <c r="P66" i="177" s="1"/>
  <c r="P23" i="177" s="1"/>
  <c r="M66" i="177"/>
  <c r="M23" i="177" s="1"/>
  <c r="U135" i="156"/>
  <c r="U70" i="155" s="1"/>
  <c r="U27" i="155" s="1"/>
  <c r="R70" i="155"/>
  <c r="R27" i="155" s="1"/>
  <c r="W108" i="156"/>
  <c r="W66" i="155" s="1"/>
  <c r="W23" i="155" s="1"/>
  <c r="T66" i="155"/>
  <c r="T23" i="155" s="1"/>
  <c r="O57" i="164"/>
  <c r="O55" i="179" s="1"/>
  <c r="L55" i="179"/>
  <c r="U57" i="162"/>
  <c r="U55" i="178" s="1"/>
  <c r="R55" i="178"/>
  <c r="O108" i="161"/>
  <c r="O66" i="177" s="1"/>
  <c r="O23" i="177" s="1"/>
  <c r="L66" i="177"/>
  <c r="L23" i="177" s="1"/>
  <c r="V19" i="161"/>
  <c r="V49" i="177" s="1"/>
  <c r="S49" i="177"/>
  <c r="V108" i="159"/>
  <c r="V66" i="158" s="1"/>
  <c r="V23" i="158" s="1"/>
  <c r="S66" i="158"/>
  <c r="S23" i="158" s="1"/>
  <c r="P57" i="156"/>
  <c r="P55" i="155" s="1"/>
  <c r="M55" i="155"/>
  <c r="Q135" i="162"/>
  <c r="Q70" i="178" s="1"/>
  <c r="Q27" i="178" s="1"/>
  <c r="N70" i="178"/>
  <c r="N27" i="178" s="1"/>
  <c r="U19" i="161"/>
  <c r="U49" i="177" s="1"/>
  <c r="R49" i="177"/>
  <c r="P135" i="159"/>
  <c r="P70" i="158" s="1"/>
  <c r="P27" i="158" s="1"/>
  <c r="M70" i="158"/>
  <c r="M27" i="158" s="1"/>
  <c r="H152" i="158"/>
  <c r="H23" i="158"/>
  <c r="W19" i="159"/>
  <c r="W49" i="158" s="1"/>
  <c r="T49" i="158"/>
  <c r="H151" i="179"/>
  <c r="H22" i="179"/>
  <c r="H67" i="179"/>
  <c r="P135" i="162"/>
  <c r="P70" i="178" s="1"/>
  <c r="P27" i="178" s="1"/>
  <c r="M70" i="178"/>
  <c r="M27" i="178" s="1"/>
  <c r="W19" i="162"/>
  <c r="W49" i="178" s="1"/>
  <c r="T49" i="178"/>
  <c r="V115" i="161"/>
  <c r="V68" i="177" s="1"/>
  <c r="S68" i="177"/>
  <c r="I135" i="158"/>
  <c r="I6" i="158"/>
  <c r="I54" i="158"/>
  <c r="P19" i="162"/>
  <c r="P49" i="178" s="1"/>
  <c r="M49" i="178"/>
  <c r="O19" i="159"/>
  <c r="O49" i="158" s="1"/>
  <c r="L49" i="158"/>
  <c r="W135" i="156"/>
  <c r="W70" i="155" s="1"/>
  <c r="W27" i="155" s="1"/>
  <c r="T70" i="155"/>
  <c r="T27" i="155" s="1"/>
  <c r="H154" i="179"/>
  <c r="H71" i="179"/>
  <c r="H25" i="179"/>
  <c r="H81" i="179"/>
  <c r="O108" i="164"/>
  <c r="O66" i="179" s="1"/>
  <c r="O23" i="179" s="1"/>
  <c r="L66" i="179"/>
  <c r="L23" i="179" s="1"/>
  <c r="U19" i="162"/>
  <c r="U49" i="178" s="1"/>
  <c r="R49" i="178"/>
  <c r="W115" i="159"/>
  <c r="W68" i="158" s="1"/>
  <c r="T68" i="158"/>
  <c r="Q57" i="156"/>
  <c r="Q55" i="155" s="1"/>
  <c r="N55" i="155"/>
  <c r="H156" i="180"/>
  <c r="H27" i="180"/>
  <c r="V57" i="163"/>
  <c r="V55" i="180" s="1"/>
  <c r="S55" i="180"/>
  <c r="V115" i="159"/>
  <c r="V68" i="158" s="1"/>
  <c r="S68" i="158"/>
  <c r="O19" i="164"/>
  <c r="O49" i="179" s="1"/>
  <c r="L49" i="179"/>
  <c r="H71" i="180"/>
  <c r="H154" i="180"/>
  <c r="H25" i="180"/>
  <c r="H81" i="180"/>
  <c r="J141" i="178"/>
  <c r="J60" i="178"/>
  <c r="J12" i="178"/>
  <c r="V101" i="161"/>
  <c r="V65" i="177" s="1"/>
  <c r="S65" i="177"/>
  <c r="U115" i="159"/>
  <c r="U68" i="158" s="1"/>
  <c r="R68" i="158"/>
  <c r="Q19" i="156"/>
  <c r="Q49" i="155" s="1"/>
  <c r="N49" i="155"/>
  <c r="P57" i="164"/>
  <c r="P55" i="179" s="1"/>
  <c r="M55" i="179"/>
  <c r="V115" i="162"/>
  <c r="V68" i="178" s="1"/>
  <c r="S68" i="178"/>
  <c r="P108" i="162"/>
  <c r="P66" i="178" s="1"/>
  <c r="P23" i="178" s="1"/>
  <c r="M66" i="178"/>
  <c r="M23" i="178" s="1"/>
  <c r="J154" i="155"/>
  <c r="J71" i="155"/>
  <c r="J25" i="155"/>
  <c r="J81" i="155"/>
  <c r="H135" i="180"/>
  <c r="H6" i="180"/>
  <c r="Z99" i="126" s="1"/>
  <c r="Z72" i="201" s="1"/>
  <c r="M24" i="208" s="1"/>
  <c r="H54" i="180"/>
  <c r="O57" i="162"/>
  <c r="O55" i="178" s="1"/>
  <c r="L55" i="178"/>
  <c r="P19" i="161"/>
  <c r="P49" i="177" s="1"/>
  <c r="M49" i="177"/>
  <c r="P108" i="159"/>
  <c r="P66" i="158" s="1"/>
  <c r="P23" i="158" s="1"/>
  <c r="M66" i="158"/>
  <c r="V57" i="156"/>
  <c r="V55" i="155" s="1"/>
  <c r="S55" i="155"/>
  <c r="I156" i="177"/>
  <c r="I27" i="177"/>
  <c r="O19" i="161"/>
  <c r="O49" i="177" s="1"/>
  <c r="L49" i="177"/>
  <c r="V135" i="159"/>
  <c r="V70" i="158" s="1"/>
  <c r="V27" i="158" s="1"/>
  <c r="S70" i="158"/>
  <c r="U108" i="159"/>
  <c r="U66" i="158" s="1"/>
  <c r="U23" i="158" s="1"/>
  <c r="AP39" i="126" s="1"/>
  <c r="BB26" i="201" s="1"/>
  <c r="R66" i="158"/>
  <c r="R23" i="158" s="1"/>
  <c r="Q19" i="159"/>
  <c r="Q49" i="158" s="1"/>
  <c r="N49" i="158"/>
  <c r="J152" i="179"/>
  <c r="J23" i="179"/>
  <c r="U101" i="164"/>
  <c r="U65" i="179" s="1"/>
  <c r="R65" i="179"/>
  <c r="Q19" i="162"/>
  <c r="Q49" i="178" s="1"/>
  <c r="N49" i="178"/>
  <c r="V19" i="159"/>
  <c r="V49" i="158" s="1"/>
  <c r="S49" i="158"/>
  <c r="H82" i="178"/>
  <c r="H156" i="178"/>
  <c r="H27" i="178"/>
  <c r="U115" i="164"/>
  <c r="U68" i="179" s="1"/>
  <c r="R68" i="179"/>
  <c r="U108" i="164"/>
  <c r="U66" i="179" s="1"/>
  <c r="U23" i="179" s="1"/>
  <c r="R66" i="179"/>
  <c r="R23" i="179" s="1"/>
  <c r="O19" i="162"/>
  <c r="O49" i="178" s="1"/>
  <c r="L49" i="178"/>
  <c r="W57" i="156"/>
  <c r="W55" i="155" s="1"/>
  <c r="T55" i="155"/>
  <c r="O135" i="163"/>
  <c r="O70" i="180" s="1"/>
  <c r="O27" i="180" s="1"/>
  <c r="L70" i="180"/>
  <c r="L27" i="180" s="1"/>
  <c r="P57" i="163"/>
  <c r="P55" i="180" s="1"/>
  <c r="M55" i="180"/>
  <c r="I178" i="164"/>
  <c r="J178" i="163"/>
  <c r="I178" i="163"/>
  <c r="J178" i="162"/>
  <c r="H178" i="162"/>
  <c r="I178" i="161"/>
  <c r="H178" i="161"/>
  <c r="H178" i="159"/>
  <c r="I178" i="159"/>
  <c r="I178" i="156"/>
  <c r="AL39" i="126" l="1"/>
  <c r="AX26" i="201" s="1"/>
  <c r="H26" i="209" s="1"/>
  <c r="AL38" i="126"/>
  <c r="BJ26" i="201" s="1"/>
  <c r="M26" i="209" s="1"/>
  <c r="P39" i="126"/>
  <c r="AZ22" i="201" s="1"/>
  <c r="O39" i="126"/>
  <c r="AY22" i="201" s="1"/>
  <c r="AO39" i="126"/>
  <c r="BA26" i="201" s="1"/>
  <c r="AF37" i="126"/>
  <c r="AL25" i="201" s="1"/>
  <c r="W25" i="209" s="1"/>
  <c r="Q39" i="126"/>
  <c r="BA22" i="201" s="1"/>
  <c r="R71" i="179"/>
  <c r="R28" i="179" s="1"/>
  <c r="R25" i="179"/>
  <c r="R81" i="179"/>
  <c r="R38" i="179" s="1"/>
  <c r="U22" i="179"/>
  <c r="U67" i="179"/>
  <c r="U24" i="179" s="1"/>
  <c r="J167" i="155"/>
  <c r="J38" i="155"/>
  <c r="V22" i="177"/>
  <c r="V67" i="177"/>
  <c r="V24" i="177" s="1"/>
  <c r="H167" i="180"/>
  <c r="H38" i="180"/>
  <c r="V71" i="158"/>
  <c r="V28" i="158" s="1"/>
  <c r="V25" i="158"/>
  <c r="V81" i="158"/>
  <c r="N12" i="155"/>
  <c r="N60" i="155"/>
  <c r="N17" i="155" s="1"/>
  <c r="R6" i="178"/>
  <c r="R54" i="178"/>
  <c r="S71" i="177"/>
  <c r="S28" i="177" s="1"/>
  <c r="S25" i="177"/>
  <c r="S81" i="177"/>
  <c r="S38" i="177" s="1"/>
  <c r="P12" i="155"/>
  <c r="P60" i="155"/>
  <c r="P17" i="155" s="1"/>
  <c r="S6" i="177"/>
  <c r="S54" i="177"/>
  <c r="O60" i="179"/>
  <c r="O17" i="179" s="1"/>
  <c r="O12" i="179"/>
  <c r="U6" i="179"/>
  <c r="U54" i="179"/>
  <c r="O176" i="164"/>
  <c r="O79" i="179" s="1"/>
  <c r="O82" i="179" s="1"/>
  <c r="O39" i="179" s="1"/>
  <c r="L79" i="179"/>
  <c r="L82" i="179" s="1"/>
  <c r="L39" i="179" s="1"/>
  <c r="M79" i="178"/>
  <c r="M82" i="178" s="1"/>
  <c r="M39" i="178" s="1"/>
  <c r="P176" i="162"/>
  <c r="P79" i="178" s="1"/>
  <c r="P82" i="178" s="1"/>
  <c r="P39" i="178" s="1"/>
  <c r="N25" i="158"/>
  <c r="N71" i="158"/>
  <c r="N28" i="158" s="1"/>
  <c r="N81" i="158"/>
  <c r="N38" i="158" s="1"/>
  <c r="U12" i="179"/>
  <c r="U60" i="179"/>
  <c r="U17" i="179" s="1"/>
  <c r="U60" i="155"/>
  <c r="U17" i="155" s="1"/>
  <c r="U12" i="155"/>
  <c r="R71" i="177"/>
  <c r="R28" i="177" s="1"/>
  <c r="R25" i="177"/>
  <c r="R81" i="177"/>
  <c r="R38" i="177" s="1"/>
  <c r="AF99" i="126"/>
  <c r="Z73" i="201" s="1"/>
  <c r="M25" i="208" s="1"/>
  <c r="R6" i="155"/>
  <c r="R54" i="155"/>
  <c r="P25" i="155"/>
  <c r="P81" i="155"/>
  <c r="P71" i="155"/>
  <c r="P28" i="155" s="1"/>
  <c r="I140" i="179"/>
  <c r="I83" i="179"/>
  <c r="I11" i="179"/>
  <c r="N22" i="155"/>
  <c r="N67" i="155"/>
  <c r="N24" i="155" s="1"/>
  <c r="T6" i="179"/>
  <c r="T54" i="179"/>
  <c r="V6" i="155"/>
  <c r="V54" i="155"/>
  <c r="W12" i="158"/>
  <c r="W60" i="158"/>
  <c r="W17" i="158" s="1"/>
  <c r="I167" i="155"/>
  <c r="I38" i="155"/>
  <c r="M22" i="179"/>
  <c r="M67" i="179"/>
  <c r="M24" i="179" s="1"/>
  <c r="R22" i="178"/>
  <c r="R67" i="178"/>
  <c r="R24" i="178" s="1"/>
  <c r="Q6" i="177"/>
  <c r="Q54" i="177"/>
  <c r="N22" i="158"/>
  <c r="N67" i="158"/>
  <c r="N24" i="158" s="1"/>
  <c r="Q60" i="179"/>
  <c r="Q17" i="179" s="1"/>
  <c r="Q12" i="179"/>
  <c r="Q60" i="180"/>
  <c r="Q17" i="180" s="1"/>
  <c r="Q12" i="180"/>
  <c r="Q50" i="179"/>
  <c r="Q7" i="179" s="1"/>
  <c r="Q49" i="179"/>
  <c r="P60" i="158"/>
  <c r="P17" i="158" s="1"/>
  <c r="P12" i="158"/>
  <c r="H157" i="177"/>
  <c r="H28" i="177"/>
  <c r="H157" i="155"/>
  <c r="H28" i="155"/>
  <c r="T71" i="179"/>
  <c r="T28" i="179" s="1"/>
  <c r="T25" i="179"/>
  <c r="T81" i="179"/>
  <c r="S22" i="180"/>
  <c r="S67" i="180"/>
  <c r="S24" i="180" s="1"/>
  <c r="W6" i="177"/>
  <c r="W54" i="177"/>
  <c r="N27" i="179"/>
  <c r="R60" i="180"/>
  <c r="R17" i="180" s="1"/>
  <c r="R12" i="180"/>
  <c r="W12" i="179"/>
  <c r="W60" i="179"/>
  <c r="W17" i="179" s="1"/>
  <c r="Q115" i="161"/>
  <c r="Q68" i="177" s="1"/>
  <c r="N68" i="177"/>
  <c r="T60" i="180"/>
  <c r="T17" i="180" s="1"/>
  <c r="T12" i="180"/>
  <c r="O6" i="180"/>
  <c r="O54" i="180"/>
  <c r="J140" i="177"/>
  <c r="J83" i="177"/>
  <c r="J11" i="177"/>
  <c r="U60" i="177"/>
  <c r="U17" i="177" s="1"/>
  <c r="U12" i="177"/>
  <c r="T22" i="178"/>
  <c r="T67" i="178"/>
  <c r="T24" i="178" s="1"/>
  <c r="O12" i="180"/>
  <c r="O60" i="180"/>
  <c r="O17" i="180" s="1"/>
  <c r="I165" i="179"/>
  <c r="I82" i="179"/>
  <c r="I85" i="179" s="1"/>
  <c r="I36" i="179"/>
  <c r="T6" i="155"/>
  <c r="T54" i="155"/>
  <c r="P22" i="177"/>
  <c r="P67" i="177"/>
  <c r="P24" i="177" s="1"/>
  <c r="L25" i="180"/>
  <c r="L71" i="180"/>
  <c r="L28" i="180" s="1"/>
  <c r="L81" i="180"/>
  <c r="U176" i="159"/>
  <c r="U79" i="158" s="1"/>
  <c r="U82" i="158" s="1"/>
  <c r="U39" i="158" s="1"/>
  <c r="R79" i="158"/>
  <c r="R82" i="158" s="1"/>
  <c r="R39" i="158" s="1"/>
  <c r="U25" i="179"/>
  <c r="U71" i="179"/>
  <c r="U28" i="179" s="1"/>
  <c r="U81" i="179"/>
  <c r="H39" i="178"/>
  <c r="H168" i="178"/>
  <c r="L6" i="177"/>
  <c r="L54" i="177"/>
  <c r="Q60" i="155"/>
  <c r="Q17" i="155" s="1"/>
  <c r="Q12" i="155"/>
  <c r="T25" i="158"/>
  <c r="T71" i="158"/>
  <c r="T28" i="158" s="1"/>
  <c r="T81" i="158"/>
  <c r="U6" i="178"/>
  <c r="U54" i="178"/>
  <c r="H167" i="179"/>
  <c r="H38" i="179"/>
  <c r="L6" i="158"/>
  <c r="L54" i="158"/>
  <c r="V71" i="177"/>
  <c r="V28" i="177" s="1"/>
  <c r="V25" i="177"/>
  <c r="V81" i="177"/>
  <c r="V6" i="177"/>
  <c r="V54" i="177"/>
  <c r="I167" i="178"/>
  <c r="I38" i="178"/>
  <c r="I153" i="177"/>
  <c r="I24" i="177"/>
  <c r="V176" i="162"/>
  <c r="V79" i="178" s="1"/>
  <c r="V82" i="178" s="1"/>
  <c r="V39" i="178" s="1"/>
  <c r="S79" i="178"/>
  <c r="S82" i="178" s="1"/>
  <c r="S39" i="178" s="1"/>
  <c r="Q71" i="158"/>
  <c r="Q28" i="158" s="1"/>
  <c r="Q25" i="158"/>
  <c r="Q81" i="158"/>
  <c r="Q38" i="158" s="1"/>
  <c r="S6" i="178"/>
  <c r="S54" i="178"/>
  <c r="S71" i="155"/>
  <c r="S28" i="155" s="1"/>
  <c r="S25" i="155"/>
  <c r="S81" i="155"/>
  <c r="H140" i="177"/>
  <c r="H83" i="177"/>
  <c r="H11" i="177"/>
  <c r="H146" i="178"/>
  <c r="H17" i="178"/>
  <c r="M60" i="178"/>
  <c r="M17" i="178" s="1"/>
  <c r="M12" i="178"/>
  <c r="H140" i="179"/>
  <c r="H83" i="179"/>
  <c r="H11" i="179"/>
  <c r="I157" i="158"/>
  <c r="I28" i="158"/>
  <c r="T22" i="155"/>
  <c r="T67" i="155"/>
  <c r="T24" i="155" s="1"/>
  <c r="U71" i="177"/>
  <c r="U28" i="177" s="1"/>
  <c r="U25" i="177"/>
  <c r="U81" i="177"/>
  <c r="S81" i="179"/>
  <c r="S71" i="179"/>
  <c r="S28" i="179" s="1"/>
  <c r="S25" i="179"/>
  <c r="U6" i="155"/>
  <c r="U54" i="155"/>
  <c r="Q22" i="155"/>
  <c r="Q67" i="155"/>
  <c r="Q24" i="155" s="1"/>
  <c r="W6" i="179"/>
  <c r="W54" i="179"/>
  <c r="I167" i="179"/>
  <c r="I38" i="179"/>
  <c r="L25" i="155"/>
  <c r="L71" i="155"/>
  <c r="L28" i="155" s="1"/>
  <c r="L81" i="155"/>
  <c r="L27" i="158"/>
  <c r="P22" i="179"/>
  <c r="P67" i="179"/>
  <c r="P24" i="179" s="1"/>
  <c r="U22" i="178"/>
  <c r="U67" i="178"/>
  <c r="U24" i="178" s="1"/>
  <c r="I153" i="155"/>
  <c r="I24" i="155"/>
  <c r="H153" i="177"/>
  <c r="H24" i="177"/>
  <c r="Q22" i="158"/>
  <c r="Q67" i="158"/>
  <c r="Q24" i="158" s="1"/>
  <c r="N60" i="177"/>
  <c r="N17" i="177" s="1"/>
  <c r="N12" i="177"/>
  <c r="AA39" i="126"/>
  <c r="AY24" i="201" s="1"/>
  <c r="J146" i="158"/>
  <c r="J17" i="158"/>
  <c r="W25" i="179"/>
  <c r="W71" i="179"/>
  <c r="W28" i="179" s="1"/>
  <c r="W81" i="179"/>
  <c r="H153" i="158"/>
  <c r="H24" i="158"/>
  <c r="H157" i="178"/>
  <c r="H28" i="178"/>
  <c r="V22" i="180"/>
  <c r="V67" i="180"/>
  <c r="V24" i="180" s="1"/>
  <c r="S22" i="158"/>
  <c r="S67" i="158"/>
  <c r="S24" i="158" s="1"/>
  <c r="T22" i="158"/>
  <c r="T67" i="158"/>
  <c r="T24" i="158" s="1"/>
  <c r="U60" i="180"/>
  <c r="U17" i="180" s="1"/>
  <c r="U12" i="180"/>
  <c r="W115" i="161"/>
  <c r="W68" i="177" s="1"/>
  <c r="T68" i="177"/>
  <c r="T22" i="177"/>
  <c r="T67" i="177"/>
  <c r="T24" i="177" s="1"/>
  <c r="W12" i="180"/>
  <c r="W60" i="180"/>
  <c r="W17" i="180" s="1"/>
  <c r="J146" i="177"/>
  <c r="J17" i="177"/>
  <c r="M22" i="180"/>
  <c r="M67" i="180"/>
  <c r="M24" i="180" s="1"/>
  <c r="W22" i="178"/>
  <c r="W67" i="178"/>
  <c r="W24" i="178" s="1"/>
  <c r="J146" i="179"/>
  <c r="J17" i="179"/>
  <c r="V176" i="164"/>
  <c r="V79" i="179" s="1"/>
  <c r="V82" i="179" s="1"/>
  <c r="V39" i="179" s="1"/>
  <c r="S79" i="179"/>
  <c r="S82" i="179" s="1"/>
  <c r="S39" i="179" s="1"/>
  <c r="I82" i="177"/>
  <c r="I165" i="177"/>
  <c r="I36" i="177"/>
  <c r="AL37" i="126"/>
  <c r="AL26" i="201" s="1"/>
  <c r="W26" i="209" s="1"/>
  <c r="L22" i="179"/>
  <c r="L67" i="179"/>
  <c r="L24" i="179" s="1"/>
  <c r="W6" i="155"/>
  <c r="W54" i="155"/>
  <c r="O71" i="180"/>
  <c r="O28" i="180" s="1"/>
  <c r="O25" i="180"/>
  <c r="O81" i="180"/>
  <c r="O176" i="159"/>
  <c r="O79" i="158" s="1"/>
  <c r="O82" i="158" s="1"/>
  <c r="O39" i="158" s="1"/>
  <c r="L79" i="158"/>
  <c r="L82" i="158" s="1"/>
  <c r="L39" i="158" s="1"/>
  <c r="T12" i="155"/>
  <c r="T60" i="155"/>
  <c r="T17" i="155" s="1"/>
  <c r="S27" i="158"/>
  <c r="O6" i="177"/>
  <c r="O54" i="177"/>
  <c r="M6" i="177"/>
  <c r="M54" i="177"/>
  <c r="J157" i="155"/>
  <c r="J28" i="155"/>
  <c r="W25" i="158"/>
  <c r="W71" i="158"/>
  <c r="W28" i="158" s="1"/>
  <c r="W81" i="158"/>
  <c r="O6" i="158"/>
  <c r="O54" i="158"/>
  <c r="T6" i="158"/>
  <c r="T54" i="158"/>
  <c r="N25" i="178"/>
  <c r="N71" i="178"/>
  <c r="N28" i="178" s="1"/>
  <c r="N81" i="178"/>
  <c r="I146" i="180"/>
  <c r="I17" i="180"/>
  <c r="V6" i="178"/>
  <c r="V54" i="178"/>
  <c r="V71" i="155"/>
  <c r="V28" i="155" s="1"/>
  <c r="V25" i="155"/>
  <c r="V81" i="155"/>
  <c r="L82" i="155"/>
  <c r="L39" i="155" s="1"/>
  <c r="L27" i="155"/>
  <c r="P12" i="178"/>
  <c r="P60" i="178"/>
  <c r="P17" i="178" s="1"/>
  <c r="I146" i="179"/>
  <c r="I17" i="179"/>
  <c r="M6" i="179"/>
  <c r="M54" i="179"/>
  <c r="W22" i="155"/>
  <c r="W67" i="155"/>
  <c r="W24" i="155" s="1"/>
  <c r="J157" i="158"/>
  <c r="J28" i="158"/>
  <c r="V71" i="179"/>
  <c r="V28" i="179" s="1"/>
  <c r="V25" i="179"/>
  <c r="V81" i="179"/>
  <c r="R25" i="155"/>
  <c r="R71" i="155"/>
  <c r="R28" i="155" s="1"/>
  <c r="R81" i="155"/>
  <c r="I167" i="177"/>
  <c r="I38" i="177"/>
  <c r="S22" i="179"/>
  <c r="S67" i="179"/>
  <c r="S24" i="179" s="1"/>
  <c r="S60" i="178"/>
  <c r="S17" i="178" s="1"/>
  <c r="S12" i="178"/>
  <c r="H165" i="178"/>
  <c r="H36" i="178"/>
  <c r="O25" i="155"/>
  <c r="O81" i="155"/>
  <c r="O38" i="155" s="1"/>
  <c r="O71" i="155"/>
  <c r="O28" i="155" s="1"/>
  <c r="I157" i="155"/>
  <c r="I28" i="155"/>
  <c r="N22" i="179"/>
  <c r="N67" i="179"/>
  <c r="N24" i="179" s="1"/>
  <c r="H146" i="155"/>
  <c r="H17" i="155"/>
  <c r="N38" i="126"/>
  <c r="BJ22" i="201" s="1"/>
  <c r="M22" i="209" s="1"/>
  <c r="T22" i="180"/>
  <c r="T67" i="180"/>
  <c r="T24" i="180" s="1"/>
  <c r="T6" i="180"/>
  <c r="T54" i="180"/>
  <c r="H165" i="177"/>
  <c r="H82" i="177"/>
  <c r="H85" i="177" s="1"/>
  <c r="H36" i="177"/>
  <c r="H168" i="155"/>
  <c r="H39" i="155"/>
  <c r="Q60" i="177"/>
  <c r="Q17" i="177" s="1"/>
  <c r="Q12" i="177"/>
  <c r="AB39" i="126"/>
  <c r="AZ24" i="201" s="1"/>
  <c r="V22" i="158"/>
  <c r="V67" i="158"/>
  <c r="V24" i="158" s="1"/>
  <c r="W22" i="158"/>
  <c r="W67" i="158"/>
  <c r="W24" i="158" s="1"/>
  <c r="W22" i="177"/>
  <c r="W67" i="177"/>
  <c r="W24" i="177" s="1"/>
  <c r="I140" i="155"/>
  <c r="I83" i="155"/>
  <c r="I11" i="155"/>
  <c r="N25" i="179"/>
  <c r="N71" i="179"/>
  <c r="N28" i="179" s="1"/>
  <c r="N81" i="179"/>
  <c r="P22" i="180"/>
  <c r="P67" i="180"/>
  <c r="P24" i="180" s="1"/>
  <c r="T71" i="155"/>
  <c r="T28" i="155" s="1"/>
  <c r="T25" i="155"/>
  <c r="T81" i="155"/>
  <c r="P22" i="158"/>
  <c r="P67" i="158"/>
  <c r="P24" i="158" s="1"/>
  <c r="P176" i="164"/>
  <c r="P79" i="179" s="1"/>
  <c r="P82" i="179" s="1"/>
  <c r="P39" i="179" s="1"/>
  <c r="M79" i="179"/>
  <c r="I165" i="180"/>
  <c r="I82" i="180"/>
  <c r="I36" i="180"/>
  <c r="J165" i="178"/>
  <c r="J82" i="178"/>
  <c r="J36" i="178"/>
  <c r="V176" i="161"/>
  <c r="V79" i="177" s="1"/>
  <c r="V82" i="177" s="1"/>
  <c r="V39" i="177" s="1"/>
  <c r="S79" i="177"/>
  <c r="S82" i="177" s="1"/>
  <c r="S39" i="177" s="1"/>
  <c r="H146" i="158"/>
  <c r="H17" i="158"/>
  <c r="O22" i="179"/>
  <c r="O67" i="179"/>
  <c r="O24" i="179" s="1"/>
  <c r="AN39" i="126"/>
  <c r="AZ26" i="201" s="1"/>
  <c r="H153" i="180"/>
  <c r="H24" i="180"/>
  <c r="L71" i="158"/>
  <c r="L28" i="158" s="1"/>
  <c r="L25" i="158"/>
  <c r="L81" i="158"/>
  <c r="J165" i="177"/>
  <c r="J82" i="177"/>
  <c r="J36" i="177"/>
  <c r="I165" i="158"/>
  <c r="I82" i="158"/>
  <c r="I36" i="158"/>
  <c r="W12" i="155"/>
  <c r="W60" i="155"/>
  <c r="W17" i="155" s="1"/>
  <c r="N54" i="158"/>
  <c r="N6" i="158"/>
  <c r="M67" i="158"/>
  <c r="M24" i="158" s="1"/>
  <c r="M23" i="158"/>
  <c r="AM39" i="126" s="1"/>
  <c r="AY26" i="201" s="1"/>
  <c r="P6" i="177"/>
  <c r="P54" i="177"/>
  <c r="S71" i="178"/>
  <c r="S28" i="178" s="1"/>
  <c r="S25" i="178"/>
  <c r="S81" i="178"/>
  <c r="H157" i="180"/>
  <c r="H28" i="180"/>
  <c r="S60" i="180"/>
  <c r="S17" i="180" s="1"/>
  <c r="S12" i="180"/>
  <c r="H157" i="179"/>
  <c r="H28" i="179"/>
  <c r="M6" i="178"/>
  <c r="M54" i="178"/>
  <c r="W6" i="158"/>
  <c r="W54" i="158"/>
  <c r="R6" i="177"/>
  <c r="R54" i="177"/>
  <c r="I157" i="178"/>
  <c r="I28" i="178"/>
  <c r="Q71" i="178"/>
  <c r="Q28" i="178" s="1"/>
  <c r="Q25" i="178"/>
  <c r="Q81" i="178"/>
  <c r="J165" i="180"/>
  <c r="J82" i="180"/>
  <c r="J36" i="180"/>
  <c r="P6" i="179"/>
  <c r="P54" i="179"/>
  <c r="U71" i="155"/>
  <c r="U28" i="155" s="1"/>
  <c r="U25" i="155"/>
  <c r="U81" i="155"/>
  <c r="V22" i="179"/>
  <c r="V67" i="179"/>
  <c r="V24" i="179" s="1"/>
  <c r="V60" i="178"/>
  <c r="V17" i="178" s="1"/>
  <c r="V12" i="178"/>
  <c r="J167" i="178"/>
  <c r="J38" i="178"/>
  <c r="O176" i="162"/>
  <c r="O79" i="178" s="1"/>
  <c r="O82" i="178" s="1"/>
  <c r="O39" i="178" s="1"/>
  <c r="L79" i="178"/>
  <c r="L82" i="178" s="1"/>
  <c r="L39" i="178" s="1"/>
  <c r="I167" i="180"/>
  <c r="I38" i="180"/>
  <c r="L71" i="177"/>
  <c r="L28" i="177" s="1"/>
  <c r="L25" i="177"/>
  <c r="L81" i="177"/>
  <c r="AC39" i="126"/>
  <c r="BA24" i="201" s="1"/>
  <c r="I157" i="179"/>
  <c r="I28" i="179"/>
  <c r="Q22" i="179"/>
  <c r="Q67" i="179"/>
  <c r="Q24" i="179" s="1"/>
  <c r="S6" i="180"/>
  <c r="S54" i="180"/>
  <c r="W22" i="180"/>
  <c r="W67" i="180"/>
  <c r="W24" i="180" s="1"/>
  <c r="W6" i="180"/>
  <c r="W54" i="180"/>
  <c r="O176" i="161"/>
  <c r="O79" i="177" s="1"/>
  <c r="O82" i="177" s="1"/>
  <c r="O39" i="177" s="1"/>
  <c r="L79" i="177"/>
  <c r="L82" i="177" s="1"/>
  <c r="L39" i="177" s="1"/>
  <c r="I146" i="177"/>
  <c r="I17" i="177"/>
  <c r="I153" i="179"/>
  <c r="I24" i="179"/>
  <c r="L22" i="178"/>
  <c r="L67" i="178"/>
  <c r="L24" i="178" s="1"/>
  <c r="N22" i="180"/>
  <c r="N67" i="180"/>
  <c r="N24" i="180" s="1"/>
  <c r="M82" i="179"/>
  <c r="M39" i="179" s="1"/>
  <c r="M27" i="179"/>
  <c r="N6" i="180"/>
  <c r="N54" i="180"/>
  <c r="Q25" i="179"/>
  <c r="Q71" i="179"/>
  <c r="Q28" i="179" s="1"/>
  <c r="Q81" i="179"/>
  <c r="L22" i="155"/>
  <c r="L67" i="155"/>
  <c r="L24" i="155" s="1"/>
  <c r="W71" i="155"/>
  <c r="W28" i="155" s="1"/>
  <c r="W25" i="155"/>
  <c r="W81" i="155"/>
  <c r="J153" i="180"/>
  <c r="J24" i="180"/>
  <c r="R71" i="180"/>
  <c r="R28" i="180" s="1"/>
  <c r="R25" i="180"/>
  <c r="R81" i="180"/>
  <c r="J82" i="179"/>
  <c r="J165" i="179"/>
  <c r="J36" i="179"/>
  <c r="M79" i="180"/>
  <c r="M82" i="180" s="1"/>
  <c r="M39" i="180" s="1"/>
  <c r="P176" i="163"/>
  <c r="P79" i="180" s="1"/>
  <c r="P82" i="180" s="1"/>
  <c r="P39" i="180" s="1"/>
  <c r="Q176" i="162"/>
  <c r="Q79" i="178" s="1"/>
  <c r="Q82" i="178" s="1"/>
  <c r="Q39" i="178" s="1"/>
  <c r="N79" i="178"/>
  <c r="N82" i="178" s="1"/>
  <c r="N39" i="178" s="1"/>
  <c r="M79" i="177"/>
  <c r="M82" i="177" s="1"/>
  <c r="M39" i="177" s="1"/>
  <c r="P176" i="161"/>
  <c r="P79" i="177" s="1"/>
  <c r="P82" i="177" s="1"/>
  <c r="P39" i="177" s="1"/>
  <c r="I146" i="158"/>
  <c r="I17" i="158"/>
  <c r="Z38" i="126"/>
  <c r="BJ24" i="201" s="1"/>
  <c r="M24" i="209" s="1"/>
  <c r="M71" i="178"/>
  <c r="M28" i="178" s="1"/>
  <c r="M25" i="178"/>
  <c r="M81" i="178"/>
  <c r="M38" i="178" s="1"/>
  <c r="O71" i="158"/>
  <c r="O28" i="158" s="1"/>
  <c r="O25" i="158"/>
  <c r="O81" i="158"/>
  <c r="O38" i="158" s="1"/>
  <c r="Z37" i="126"/>
  <c r="AL24" i="201" s="1"/>
  <c r="W24" i="209" s="1"/>
  <c r="W176" i="161"/>
  <c r="W79" i="177" s="1"/>
  <c r="W82" i="177" s="1"/>
  <c r="W39" i="177" s="1"/>
  <c r="T79" i="177"/>
  <c r="T82" i="177" s="1"/>
  <c r="T39" i="177" s="1"/>
  <c r="P176" i="159"/>
  <c r="P79" i="158" s="1"/>
  <c r="P82" i="158" s="1"/>
  <c r="P39" i="158" s="1"/>
  <c r="M79" i="158"/>
  <c r="M82" i="158" s="1"/>
  <c r="M39" i="158" s="1"/>
  <c r="L6" i="178"/>
  <c r="L54" i="178"/>
  <c r="Q6" i="158"/>
  <c r="Q54" i="158"/>
  <c r="S60" i="155"/>
  <c r="S17" i="155" s="1"/>
  <c r="S12" i="155"/>
  <c r="L12" i="178"/>
  <c r="L60" i="178"/>
  <c r="L17" i="178" s="1"/>
  <c r="H83" i="180"/>
  <c r="H140" i="180"/>
  <c r="H11" i="180"/>
  <c r="V25" i="178"/>
  <c r="V71" i="178"/>
  <c r="V28" i="178" s="1"/>
  <c r="V81" i="178"/>
  <c r="N6" i="155"/>
  <c r="N54" i="155"/>
  <c r="R71" i="158"/>
  <c r="R28" i="158" s="1"/>
  <c r="R25" i="158"/>
  <c r="R81" i="158"/>
  <c r="J146" i="178"/>
  <c r="J17" i="178"/>
  <c r="V60" i="180"/>
  <c r="V17" i="180" s="1"/>
  <c r="V12" i="180"/>
  <c r="P6" i="178"/>
  <c r="P54" i="178"/>
  <c r="T6" i="178"/>
  <c r="T54" i="178"/>
  <c r="H153" i="179"/>
  <c r="H24" i="179"/>
  <c r="U6" i="177"/>
  <c r="U54" i="177"/>
  <c r="S60" i="179"/>
  <c r="S17" i="179" s="1"/>
  <c r="S12" i="179"/>
  <c r="P176" i="156"/>
  <c r="P79" i="155" s="1"/>
  <c r="P82" i="155" s="1"/>
  <c r="P39" i="155" s="1"/>
  <c r="M79" i="155"/>
  <c r="M82" i="155" s="1"/>
  <c r="M39" i="155" s="1"/>
  <c r="M25" i="158"/>
  <c r="M71" i="158"/>
  <c r="M28" i="158" s="1"/>
  <c r="M81" i="158"/>
  <c r="M38" i="158" s="1"/>
  <c r="S25" i="180"/>
  <c r="S71" i="180"/>
  <c r="S28" i="180" s="1"/>
  <c r="S81" i="180"/>
  <c r="S38" i="180" s="1"/>
  <c r="N82" i="155"/>
  <c r="N39" i="155" s="1"/>
  <c r="N27" i="155"/>
  <c r="Q176" i="163"/>
  <c r="Q79" i="180" s="1"/>
  <c r="Q82" i="180" s="1"/>
  <c r="Q39" i="180" s="1"/>
  <c r="N79" i="180"/>
  <c r="N82" i="180" s="1"/>
  <c r="N39" i="180" s="1"/>
  <c r="H140" i="158"/>
  <c r="H83" i="158"/>
  <c r="H11" i="158"/>
  <c r="I157" i="177"/>
  <c r="I28" i="177"/>
  <c r="H146" i="179"/>
  <c r="H17" i="179"/>
  <c r="L12" i="155"/>
  <c r="L60" i="155"/>
  <c r="L17" i="155" s="1"/>
  <c r="I153" i="178"/>
  <c r="I24" i="178"/>
  <c r="M6" i="180"/>
  <c r="M54" i="180"/>
  <c r="U176" i="162"/>
  <c r="U79" i="178" s="1"/>
  <c r="U82" i="178" s="1"/>
  <c r="U39" i="178" s="1"/>
  <c r="R79" i="178"/>
  <c r="R82" i="178" s="1"/>
  <c r="R39" i="178" s="1"/>
  <c r="R82" i="155"/>
  <c r="R39" i="155" s="1"/>
  <c r="O71" i="177"/>
  <c r="O28" i="177" s="1"/>
  <c r="O25" i="177"/>
  <c r="O81" i="177"/>
  <c r="O38" i="177" s="1"/>
  <c r="AD39" i="126"/>
  <c r="BB24" i="201" s="1"/>
  <c r="L6" i="155"/>
  <c r="L54" i="155"/>
  <c r="AI39" i="126"/>
  <c r="BA25" i="201" s="1"/>
  <c r="I146" i="178"/>
  <c r="I17" i="178"/>
  <c r="V6" i="180"/>
  <c r="V54" i="180"/>
  <c r="R79" i="177"/>
  <c r="R82" i="177" s="1"/>
  <c r="R39" i="177" s="1"/>
  <c r="U176" i="161"/>
  <c r="U79" i="177" s="1"/>
  <c r="U82" i="177" s="1"/>
  <c r="U39" i="177" s="1"/>
  <c r="N22" i="177"/>
  <c r="N67" i="177"/>
  <c r="N24" i="177" s="1"/>
  <c r="J153" i="155"/>
  <c r="J24" i="155"/>
  <c r="M6" i="155"/>
  <c r="M54" i="155"/>
  <c r="H83" i="155"/>
  <c r="H140" i="155"/>
  <c r="H11" i="155"/>
  <c r="O22" i="178"/>
  <c r="O67" i="178"/>
  <c r="O24" i="178" s="1"/>
  <c r="J153" i="179"/>
  <c r="J24" i="179"/>
  <c r="Q22" i="180"/>
  <c r="Q67" i="180"/>
  <c r="Q24" i="180" s="1"/>
  <c r="J39" i="155"/>
  <c r="J168" i="155"/>
  <c r="L60" i="177"/>
  <c r="L17" i="177" s="1"/>
  <c r="L12" i="177"/>
  <c r="Q6" i="180"/>
  <c r="Q54" i="180"/>
  <c r="J165" i="158"/>
  <c r="J82" i="158"/>
  <c r="J36" i="158"/>
  <c r="S12" i="158"/>
  <c r="S60" i="158"/>
  <c r="S17" i="158" s="1"/>
  <c r="L22" i="180"/>
  <c r="L67" i="180"/>
  <c r="L24" i="180" s="1"/>
  <c r="O22" i="155"/>
  <c r="O67" i="155"/>
  <c r="O24" i="155" s="1"/>
  <c r="H153" i="178"/>
  <c r="H24" i="178"/>
  <c r="Q82" i="155"/>
  <c r="Q39" i="155" s="1"/>
  <c r="N60" i="178"/>
  <c r="N17" i="178" s="1"/>
  <c r="N12" i="178"/>
  <c r="J83" i="180"/>
  <c r="J140" i="180"/>
  <c r="J11" i="180"/>
  <c r="U71" i="180"/>
  <c r="U28" i="180" s="1"/>
  <c r="U25" i="180"/>
  <c r="U81" i="180"/>
  <c r="W176" i="164"/>
  <c r="W79" i="179" s="1"/>
  <c r="W82" i="179" s="1"/>
  <c r="W39" i="179" s="1"/>
  <c r="T79" i="179"/>
  <c r="T82" i="179" s="1"/>
  <c r="T39" i="179" s="1"/>
  <c r="S79" i="180"/>
  <c r="S82" i="180" s="1"/>
  <c r="S39" i="180" s="1"/>
  <c r="V176" i="163"/>
  <c r="V79" i="180" s="1"/>
  <c r="V82" i="180" s="1"/>
  <c r="V39" i="180" s="1"/>
  <c r="W176" i="162"/>
  <c r="W79" i="178" s="1"/>
  <c r="W82" i="178" s="1"/>
  <c r="W39" i="178" s="1"/>
  <c r="T79" i="178"/>
  <c r="T82" i="178" s="1"/>
  <c r="T39" i="178" s="1"/>
  <c r="L25" i="179"/>
  <c r="L71" i="179"/>
  <c r="L28" i="179" s="1"/>
  <c r="L81" i="179"/>
  <c r="P25" i="178"/>
  <c r="P71" i="178"/>
  <c r="P28" i="178" s="1"/>
  <c r="P81" i="178"/>
  <c r="N37" i="126"/>
  <c r="AL22" i="201" s="1"/>
  <c r="W22" i="209" s="1"/>
  <c r="T12" i="178"/>
  <c r="T60" i="178"/>
  <c r="T17" i="178" s="1"/>
  <c r="H146" i="180"/>
  <c r="H17" i="180"/>
  <c r="Q176" i="161"/>
  <c r="Q79" i="177" s="1"/>
  <c r="Q82" i="177" s="1"/>
  <c r="Q39" i="177" s="1"/>
  <c r="N79" i="177"/>
  <c r="N82" i="177" s="1"/>
  <c r="N39" i="177" s="1"/>
  <c r="V176" i="159"/>
  <c r="V79" i="158" s="1"/>
  <c r="V82" i="158" s="1"/>
  <c r="V39" i="158" s="1"/>
  <c r="S79" i="158"/>
  <c r="S82" i="158" s="1"/>
  <c r="S39" i="158" s="1"/>
  <c r="M60" i="180"/>
  <c r="M17" i="180" s="1"/>
  <c r="M12" i="180"/>
  <c r="O6" i="178"/>
  <c r="O54" i="178"/>
  <c r="V12" i="155"/>
  <c r="V60" i="155"/>
  <c r="V17" i="155" s="1"/>
  <c r="O60" i="178"/>
  <c r="O17" i="178" s="1"/>
  <c r="O12" i="178"/>
  <c r="Q6" i="155"/>
  <c r="Q54" i="155"/>
  <c r="U71" i="158"/>
  <c r="U28" i="158" s="1"/>
  <c r="U25" i="158"/>
  <c r="U81" i="158"/>
  <c r="I140" i="158"/>
  <c r="I83" i="158"/>
  <c r="I11" i="158"/>
  <c r="W6" i="178"/>
  <c r="W54" i="178"/>
  <c r="M22" i="178"/>
  <c r="M67" i="178"/>
  <c r="M24" i="178" s="1"/>
  <c r="V12" i="179"/>
  <c r="V60" i="179"/>
  <c r="V17" i="179" s="1"/>
  <c r="H167" i="158"/>
  <c r="H38" i="158"/>
  <c r="I165" i="155"/>
  <c r="I82" i="155"/>
  <c r="I36" i="155"/>
  <c r="P25" i="158"/>
  <c r="P71" i="158"/>
  <c r="P28" i="158" s="1"/>
  <c r="P81" i="158"/>
  <c r="V71" i="180"/>
  <c r="V28" i="180" s="1"/>
  <c r="V25" i="180"/>
  <c r="V81" i="180"/>
  <c r="M81" i="179"/>
  <c r="M71" i="179"/>
  <c r="M28" i="179" s="1"/>
  <c r="M25" i="179"/>
  <c r="M71" i="177"/>
  <c r="M28" i="177" s="1"/>
  <c r="M25" i="177"/>
  <c r="M81" i="177"/>
  <c r="I83" i="177"/>
  <c r="I140" i="177"/>
  <c r="I11" i="177"/>
  <c r="L22" i="177"/>
  <c r="L67" i="177"/>
  <c r="L24" i="177" s="1"/>
  <c r="S22" i="178"/>
  <c r="S67" i="178"/>
  <c r="S24" i="178" s="1"/>
  <c r="W176" i="163"/>
  <c r="W79" i="180" s="1"/>
  <c r="W82" i="180" s="1"/>
  <c r="W39" i="180" s="1"/>
  <c r="T79" i="180"/>
  <c r="T82" i="180" s="1"/>
  <c r="T39" i="180" s="1"/>
  <c r="M71" i="180"/>
  <c r="M28" i="180" s="1"/>
  <c r="M25" i="180"/>
  <c r="M81" i="180"/>
  <c r="AL99" i="126"/>
  <c r="Z74" i="201" s="1"/>
  <c r="M26" i="208" s="1"/>
  <c r="T22" i="179"/>
  <c r="T67" i="179"/>
  <c r="T24" i="179" s="1"/>
  <c r="O60" i="155"/>
  <c r="O17" i="155" s="1"/>
  <c r="O12" i="155"/>
  <c r="P6" i="180"/>
  <c r="P54" i="180"/>
  <c r="J71" i="180"/>
  <c r="J154" i="180"/>
  <c r="J25" i="180"/>
  <c r="J81" i="180"/>
  <c r="H165" i="180"/>
  <c r="H82" i="180"/>
  <c r="H36" i="180"/>
  <c r="S60" i="177"/>
  <c r="S17" i="177" s="1"/>
  <c r="S12" i="177"/>
  <c r="I157" i="180"/>
  <c r="I28" i="180"/>
  <c r="U82" i="155"/>
  <c r="U39" i="155" s="1"/>
  <c r="T60" i="177"/>
  <c r="T17" i="177" s="1"/>
  <c r="T12" i="177"/>
  <c r="O6" i="155"/>
  <c r="O54" i="155"/>
  <c r="L22" i="158"/>
  <c r="L67" i="158"/>
  <c r="L24" i="158" s="1"/>
  <c r="AJ39" i="126"/>
  <c r="BB25" i="201" s="1"/>
  <c r="Q22" i="177"/>
  <c r="Q67" i="177"/>
  <c r="Q24" i="177" s="1"/>
  <c r="L12" i="158"/>
  <c r="L60" i="158"/>
  <c r="L17" i="158" s="1"/>
  <c r="P6" i="155"/>
  <c r="P54" i="155"/>
  <c r="H167" i="155"/>
  <c r="H38" i="155"/>
  <c r="R22" i="180"/>
  <c r="AC38" i="126" s="1"/>
  <c r="BM24" i="201" s="1"/>
  <c r="R67" i="180"/>
  <c r="R24" i="180" s="1"/>
  <c r="R22" i="155"/>
  <c r="R67" i="155"/>
  <c r="R24" i="155" s="1"/>
  <c r="AG39" i="126"/>
  <c r="AY25" i="201" s="1"/>
  <c r="O60" i="177"/>
  <c r="O17" i="177" s="1"/>
  <c r="O12" i="177"/>
  <c r="Q176" i="159"/>
  <c r="Q79" i="158" s="1"/>
  <c r="Q82" i="158" s="1"/>
  <c r="Q39" i="158" s="1"/>
  <c r="N79" i="158"/>
  <c r="N82" i="158" s="1"/>
  <c r="N39" i="158" s="1"/>
  <c r="O82" i="155"/>
  <c r="O39" i="155" s="1"/>
  <c r="J140" i="179"/>
  <c r="J83" i="179"/>
  <c r="J85" i="179" s="1"/>
  <c r="J11" i="179"/>
  <c r="V12" i="158"/>
  <c r="V60" i="158"/>
  <c r="V17" i="158" s="1"/>
  <c r="O22" i="180"/>
  <c r="O67" i="180"/>
  <c r="O24" i="180" s="1"/>
  <c r="AF38" i="126"/>
  <c r="BJ25" i="201" s="1"/>
  <c r="M25" i="209" s="1"/>
  <c r="Q60" i="178"/>
  <c r="Q17" i="178" s="1"/>
  <c r="Q12" i="178"/>
  <c r="Q176" i="164"/>
  <c r="Q79" i="179" s="1"/>
  <c r="Q82" i="179" s="1"/>
  <c r="Q39" i="179" s="1"/>
  <c r="N79" i="179"/>
  <c r="N82" i="179" s="1"/>
  <c r="N39" i="179" s="1"/>
  <c r="O71" i="179"/>
  <c r="O28" i="179" s="1"/>
  <c r="O25" i="179"/>
  <c r="O81" i="179"/>
  <c r="O38" i="179" s="1"/>
  <c r="M6" i="158"/>
  <c r="M54" i="158"/>
  <c r="J167" i="179"/>
  <c r="J38" i="179"/>
  <c r="H153" i="155"/>
  <c r="H24" i="155"/>
  <c r="I153" i="180"/>
  <c r="I24" i="180"/>
  <c r="H146" i="177"/>
  <c r="H17" i="177"/>
  <c r="W60" i="178"/>
  <c r="W17" i="178" s="1"/>
  <c r="W12" i="178"/>
  <c r="P12" i="180"/>
  <c r="P60" i="180"/>
  <c r="P17" i="180" s="1"/>
  <c r="S6" i="158"/>
  <c r="S54" i="158"/>
  <c r="N6" i="178"/>
  <c r="N54" i="178"/>
  <c r="M60" i="179"/>
  <c r="M17" i="179" s="1"/>
  <c r="M12" i="179"/>
  <c r="L6" i="179"/>
  <c r="L54" i="179"/>
  <c r="R60" i="178"/>
  <c r="R17" i="178" s="1"/>
  <c r="R12" i="178"/>
  <c r="P22" i="178"/>
  <c r="P67" i="178"/>
  <c r="P24" i="178" s="1"/>
  <c r="H165" i="179"/>
  <c r="H82" i="179"/>
  <c r="H36" i="179"/>
  <c r="V176" i="156"/>
  <c r="V79" i="155" s="1"/>
  <c r="V82" i="155" s="1"/>
  <c r="V39" i="155" s="1"/>
  <c r="S79" i="155"/>
  <c r="S82" i="155" s="1"/>
  <c r="S39" i="155" s="1"/>
  <c r="S6" i="179"/>
  <c r="S54" i="179"/>
  <c r="J146" i="155"/>
  <c r="J17" i="155"/>
  <c r="R6" i="158"/>
  <c r="R54" i="158"/>
  <c r="P25" i="179"/>
  <c r="P71" i="179"/>
  <c r="P28" i="179" s="1"/>
  <c r="P81" i="179"/>
  <c r="P71" i="177"/>
  <c r="P28" i="177" s="1"/>
  <c r="P25" i="177"/>
  <c r="P81" i="177"/>
  <c r="P38" i="177" s="1"/>
  <c r="N99" i="126"/>
  <c r="Z70" i="201" s="1"/>
  <c r="M22" i="208" s="1"/>
  <c r="R39" i="126"/>
  <c r="BB22" i="201" s="1"/>
  <c r="S22" i="155"/>
  <c r="S67" i="155"/>
  <c r="S24" i="155" s="1"/>
  <c r="O22" i="177"/>
  <c r="O67" i="177"/>
  <c r="O24" i="177" s="1"/>
  <c r="V22" i="178"/>
  <c r="V67" i="178"/>
  <c r="V24" i="178" s="1"/>
  <c r="T25" i="178"/>
  <c r="T71" i="178"/>
  <c r="T28" i="178" s="1"/>
  <c r="T81" i="178"/>
  <c r="M60" i="177"/>
  <c r="M17" i="177" s="1"/>
  <c r="M12" i="177"/>
  <c r="P71" i="180"/>
  <c r="P28" i="180" s="1"/>
  <c r="P25" i="180"/>
  <c r="P81" i="180"/>
  <c r="N60" i="158"/>
  <c r="N17" i="158" s="1"/>
  <c r="N12" i="158"/>
  <c r="R22" i="158"/>
  <c r="R67" i="158"/>
  <c r="R24" i="158" s="1"/>
  <c r="R71" i="178"/>
  <c r="R28" i="178" s="1"/>
  <c r="R25" i="178"/>
  <c r="R81" i="178"/>
  <c r="R38" i="178" s="1"/>
  <c r="W22" i="179"/>
  <c r="W67" i="179"/>
  <c r="W24" i="179" s="1"/>
  <c r="M22" i="155"/>
  <c r="M67" i="155"/>
  <c r="M24" i="155" s="1"/>
  <c r="R22" i="177"/>
  <c r="R67" i="177"/>
  <c r="R24" i="177" s="1"/>
  <c r="J157" i="178"/>
  <c r="J28" i="178"/>
  <c r="Q115" i="163"/>
  <c r="Q68" i="180" s="1"/>
  <c r="N68" i="180"/>
  <c r="O176" i="163"/>
  <c r="O79" i="180" s="1"/>
  <c r="O82" i="180" s="1"/>
  <c r="O39" i="180" s="1"/>
  <c r="L79" i="180"/>
  <c r="L82" i="180" s="1"/>
  <c r="L39" i="180" s="1"/>
  <c r="V60" i="177"/>
  <c r="V17" i="177" s="1"/>
  <c r="V12" i="177"/>
  <c r="W60" i="177"/>
  <c r="W17" i="177" s="1"/>
  <c r="W12" i="177"/>
  <c r="O22" i="158"/>
  <c r="O67" i="158"/>
  <c r="O24" i="158" s="1"/>
  <c r="L71" i="178"/>
  <c r="L28" i="178" s="1"/>
  <c r="L25" i="178"/>
  <c r="L81" i="178"/>
  <c r="T82" i="155"/>
  <c r="T39" i="155" s="1"/>
  <c r="O60" i="158"/>
  <c r="O17" i="158" s="1"/>
  <c r="O12" i="158"/>
  <c r="H167" i="177"/>
  <c r="H38" i="177"/>
  <c r="U22" i="180"/>
  <c r="U67" i="180"/>
  <c r="U24" i="180" s="1"/>
  <c r="U22" i="155"/>
  <c r="U67" i="155"/>
  <c r="U24" i="155" s="1"/>
  <c r="AH39" i="126"/>
  <c r="AZ25" i="201" s="1"/>
  <c r="I140" i="180"/>
  <c r="I83" i="180"/>
  <c r="I11" i="180"/>
  <c r="N22" i="178"/>
  <c r="N67" i="178"/>
  <c r="N24" i="178" s="1"/>
  <c r="W176" i="159"/>
  <c r="W79" i="158" s="1"/>
  <c r="W82" i="158" s="1"/>
  <c r="W39" i="158" s="1"/>
  <c r="T79" i="158"/>
  <c r="T82" i="158" s="1"/>
  <c r="T39" i="158" s="1"/>
  <c r="R60" i="158"/>
  <c r="R17" i="158" s="1"/>
  <c r="R12" i="158"/>
  <c r="P6" i="158"/>
  <c r="P54" i="158"/>
  <c r="R6" i="180"/>
  <c r="R54" i="180"/>
  <c r="N71" i="155"/>
  <c r="N28" i="155" s="1"/>
  <c r="N25" i="155"/>
  <c r="N81" i="155"/>
  <c r="N38" i="155" s="1"/>
  <c r="I153" i="158"/>
  <c r="I24" i="158"/>
  <c r="J153" i="178"/>
  <c r="J24" i="178"/>
  <c r="V6" i="158"/>
  <c r="V54" i="158"/>
  <c r="Q6" i="178"/>
  <c r="Q54" i="178"/>
  <c r="R22" i="179"/>
  <c r="R67" i="179"/>
  <c r="R24" i="179" s="1"/>
  <c r="P60" i="179"/>
  <c r="P17" i="179" s="1"/>
  <c r="P12" i="179"/>
  <c r="S22" i="177"/>
  <c r="S67" i="177"/>
  <c r="S24" i="177" s="1"/>
  <c r="O6" i="179"/>
  <c r="O54" i="179"/>
  <c r="S71" i="158"/>
  <c r="S28" i="158" s="1"/>
  <c r="S25" i="158"/>
  <c r="S81" i="158"/>
  <c r="S38" i="158" s="1"/>
  <c r="M12" i="155"/>
  <c r="M60" i="155"/>
  <c r="M17" i="155" s="1"/>
  <c r="U60" i="178"/>
  <c r="U17" i="178" s="1"/>
  <c r="U12" i="178"/>
  <c r="L12" i="179"/>
  <c r="L60" i="179"/>
  <c r="L17" i="179" s="1"/>
  <c r="J140" i="155"/>
  <c r="J83" i="155"/>
  <c r="J85" i="155" s="1"/>
  <c r="J11" i="155"/>
  <c r="H157" i="158"/>
  <c r="H28" i="158"/>
  <c r="R6" i="179"/>
  <c r="R54" i="179"/>
  <c r="U176" i="164"/>
  <c r="U79" i="179" s="1"/>
  <c r="U82" i="179" s="1"/>
  <c r="U39" i="179" s="1"/>
  <c r="R79" i="179"/>
  <c r="R82" i="179" s="1"/>
  <c r="R39" i="179" s="1"/>
  <c r="I165" i="178"/>
  <c r="I82" i="178"/>
  <c r="I36" i="178"/>
  <c r="V6" i="179"/>
  <c r="V54" i="179"/>
  <c r="H140" i="178"/>
  <c r="H83" i="178"/>
  <c r="H11" i="178"/>
  <c r="U6" i="158"/>
  <c r="U54" i="158"/>
  <c r="J83" i="178"/>
  <c r="J140" i="178"/>
  <c r="J11" i="178"/>
  <c r="J140" i="158"/>
  <c r="J83" i="158"/>
  <c r="J85" i="158" s="1"/>
  <c r="J11" i="158"/>
  <c r="I146" i="155"/>
  <c r="I17" i="155"/>
  <c r="R60" i="179"/>
  <c r="R17" i="179" s="1"/>
  <c r="R12" i="179"/>
  <c r="R12" i="155"/>
  <c r="R60" i="155"/>
  <c r="R17" i="155" s="1"/>
  <c r="V22" i="155"/>
  <c r="V67" i="155"/>
  <c r="V24" i="155" s="1"/>
  <c r="W71" i="178"/>
  <c r="W28" i="178" s="1"/>
  <c r="W25" i="178"/>
  <c r="W81" i="178"/>
  <c r="W38" i="178" s="1"/>
  <c r="I167" i="158"/>
  <c r="I85" i="158"/>
  <c r="I38" i="158"/>
  <c r="P12" i="177"/>
  <c r="P60" i="177"/>
  <c r="P17" i="177" s="1"/>
  <c r="J167" i="158"/>
  <c r="J38" i="158"/>
  <c r="I140" i="178"/>
  <c r="I83" i="178"/>
  <c r="I11" i="178"/>
  <c r="Q60" i="158"/>
  <c r="Q17" i="158" s="1"/>
  <c r="Q12" i="158"/>
  <c r="M71" i="155"/>
  <c r="M28" i="155" s="1"/>
  <c r="M25" i="155"/>
  <c r="M81" i="155"/>
  <c r="M38" i="155" s="1"/>
  <c r="U22" i="158"/>
  <c r="U67" i="158"/>
  <c r="U24" i="158" s="1"/>
  <c r="U71" i="178"/>
  <c r="U28" i="178" s="1"/>
  <c r="U25" i="178"/>
  <c r="U81" i="178"/>
  <c r="P22" i="155"/>
  <c r="P67" i="155"/>
  <c r="P24" i="155" s="1"/>
  <c r="U22" i="177"/>
  <c r="U67" i="177"/>
  <c r="U24" i="177" s="1"/>
  <c r="W115" i="163"/>
  <c r="W68" i="180" s="1"/>
  <c r="T68" i="180"/>
  <c r="U176" i="163"/>
  <c r="U79" i="180" s="1"/>
  <c r="U82" i="180" s="1"/>
  <c r="U39" i="180" s="1"/>
  <c r="R79" i="180"/>
  <c r="R82" i="180" s="1"/>
  <c r="R39" i="180" s="1"/>
  <c r="S6" i="155"/>
  <c r="S54" i="155"/>
  <c r="T12" i="158"/>
  <c r="T60" i="158"/>
  <c r="T17" i="158" s="1"/>
  <c r="O71" i="178"/>
  <c r="O28" i="178" s="1"/>
  <c r="O25" i="178"/>
  <c r="O81" i="178"/>
  <c r="O38" i="178" s="1"/>
  <c r="N6" i="177"/>
  <c r="N54" i="177"/>
  <c r="W82" i="155"/>
  <c r="W39" i="155" s="1"/>
  <c r="N60" i="179"/>
  <c r="N17" i="179" s="1"/>
  <c r="N12" i="179"/>
  <c r="N60" i="180"/>
  <c r="N17" i="180" s="1"/>
  <c r="N12" i="180"/>
  <c r="N6" i="179"/>
  <c r="N54" i="179"/>
  <c r="M60" i="158"/>
  <c r="M17" i="158" s="1"/>
  <c r="M12" i="158"/>
  <c r="H167" i="178"/>
  <c r="H85" i="178"/>
  <c r="H38" i="178"/>
  <c r="AF41" i="126" s="1"/>
  <c r="T6" i="177"/>
  <c r="T54" i="177"/>
  <c r="Q22" i="178"/>
  <c r="Q67" i="178"/>
  <c r="Q24" i="178" s="1"/>
  <c r="T12" i="179"/>
  <c r="T60" i="179"/>
  <c r="T17" i="179" s="1"/>
  <c r="J154" i="177"/>
  <c r="J71" i="177"/>
  <c r="J25" i="177"/>
  <c r="J81" i="177"/>
  <c r="U60" i="158"/>
  <c r="U17" i="158" s="1"/>
  <c r="U12" i="158"/>
  <c r="Z39" i="126"/>
  <c r="AX24" i="201" s="1"/>
  <c r="H24" i="209" s="1"/>
  <c r="AF39" i="126"/>
  <c r="AX25" i="201" s="1"/>
  <c r="H25" i="209" s="1"/>
  <c r="L6" i="180"/>
  <c r="L54" i="180"/>
  <c r="J153" i="158"/>
  <c r="J24" i="158"/>
  <c r="R60" i="177"/>
  <c r="R17" i="177" s="1"/>
  <c r="R12" i="177"/>
  <c r="L60" i="180"/>
  <c r="L17" i="180" s="1"/>
  <c r="L12" i="180"/>
  <c r="J153" i="177"/>
  <c r="J24" i="177"/>
  <c r="J146" i="180"/>
  <c r="J17" i="180"/>
  <c r="J157" i="179"/>
  <c r="J28" i="179"/>
  <c r="U6" i="180"/>
  <c r="U54" i="180"/>
  <c r="Q25" i="155"/>
  <c r="Q71" i="155"/>
  <c r="Q28" i="155" s="1"/>
  <c r="Q81" i="155"/>
  <c r="M22" i="177"/>
  <c r="M67" i="177"/>
  <c r="M24" i="177" s="1"/>
  <c r="H165" i="158"/>
  <c r="H82" i="158"/>
  <c r="H36" i="158"/>
  <c r="J139" i="146"/>
  <c r="I139" i="146"/>
  <c r="H139" i="146"/>
  <c r="J135" i="146"/>
  <c r="I135" i="146"/>
  <c r="H135" i="146"/>
  <c r="J115" i="146"/>
  <c r="I115" i="146"/>
  <c r="H115" i="146"/>
  <c r="J108" i="146"/>
  <c r="I108" i="146"/>
  <c r="H108" i="146"/>
  <c r="J104" i="146"/>
  <c r="I104" i="146"/>
  <c r="H104" i="146"/>
  <c r="J101" i="146"/>
  <c r="I101" i="146"/>
  <c r="H101" i="146"/>
  <c r="J57" i="146"/>
  <c r="I57" i="146"/>
  <c r="H57" i="146"/>
  <c r="J21" i="146"/>
  <c r="I21" i="146"/>
  <c r="H21" i="146"/>
  <c r="J19" i="146"/>
  <c r="I19" i="146"/>
  <c r="H19" i="146"/>
  <c r="J176" i="144"/>
  <c r="J122" i="142" s="1"/>
  <c r="H176" i="144"/>
  <c r="H122" i="142" s="1"/>
  <c r="J139" i="144"/>
  <c r="I139" i="144"/>
  <c r="H139" i="144"/>
  <c r="J135" i="144"/>
  <c r="I135" i="144"/>
  <c r="H135" i="144"/>
  <c r="J115" i="144"/>
  <c r="J111" i="142" s="1"/>
  <c r="I115" i="144"/>
  <c r="I111" i="142" s="1"/>
  <c r="H115" i="144"/>
  <c r="H111" i="142" s="1"/>
  <c r="J108" i="144"/>
  <c r="J109" i="142" s="1"/>
  <c r="H108" i="144"/>
  <c r="H109" i="142" s="1"/>
  <c r="J104" i="144"/>
  <c r="H104" i="144"/>
  <c r="J101" i="144"/>
  <c r="I101" i="144"/>
  <c r="H101" i="144"/>
  <c r="J57" i="144"/>
  <c r="J98" i="142" s="1"/>
  <c r="J103" i="142" s="1"/>
  <c r="I57" i="144"/>
  <c r="I98" i="142" s="1"/>
  <c r="I103" i="142" s="1"/>
  <c r="H57" i="144"/>
  <c r="H98" i="142" s="1"/>
  <c r="H103" i="142" s="1"/>
  <c r="J21" i="144"/>
  <c r="I21" i="144"/>
  <c r="H21" i="144"/>
  <c r="J19" i="144"/>
  <c r="I19" i="144"/>
  <c r="H19" i="144"/>
  <c r="J104" i="147"/>
  <c r="J139" i="147"/>
  <c r="I139" i="147"/>
  <c r="H139" i="147"/>
  <c r="J135" i="147"/>
  <c r="J113" i="145" s="1"/>
  <c r="I135" i="147"/>
  <c r="I113" i="145" s="1"/>
  <c r="H135" i="147"/>
  <c r="J115" i="147"/>
  <c r="J111" i="145" s="1"/>
  <c r="I115" i="147"/>
  <c r="I111" i="145" s="1"/>
  <c r="H115" i="147"/>
  <c r="H111" i="145" s="1"/>
  <c r="I108" i="147"/>
  <c r="I109" i="145" s="1"/>
  <c r="H108" i="147"/>
  <c r="H109" i="145" s="1"/>
  <c r="I104" i="147"/>
  <c r="H104" i="147"/>
  <c r="J101" i="147"/>
  <c r="I101" i="147"/>
  <c r="H101" i="147"/>
  <c r="J57" i="147"/>
  <c r="J98" i="145" s="1"/>
  <c r="J103" i="145" s="1"/>
  <c r="I57" i="147"/>
  <c r="I98" i="145" s="1"/>
  <c r="I103" i="145" s="1"/>
  <c r="H57" i="147"/>
  <c r="H98" i="145" s="1"/>
  <c r="H103" i="145" s="1"/>
  <c r="J21" i="147"/>
  <c r="I21" i="147"/>
  <c r="H21" i="147"/>
  <c r="J19" i="147"/>
  <c r="I19" i="147"/>
  <c r="H19" i="147"/>
  <c r="J139" i="143"/>
  <c r="I139" i="143"/>
  <c r="H139" i="143"/>
  <c r="J135" i="143"/>
  <c r="I135" i="143"/>
  <c r="H135" i="143"/>
  <c r="J115" i="143"/>
  <c r="I115" i="143"/>
  <c r="H115" i="143"/>
  <c r="J108" i="143"/>
  <c r="I108" i="143"/>
  <c r="H108" i="143"/>
  <c r="J104" i="143"/>
  <c r="I104" i="143"/>
  <c r="H104" i="143"/>
  <c r="J101" i="143"/>
  <c r="I101" i="143"/>
  <c r="H101" i="143"/>
  <c r="J57" i="143"/>
  <c r="I57" i="143"/>
  <c r="H57" i="143"/>
  <c r="J21" i="143"/>
  <c r="I21" i="143"/>
  <c r="H21" i="143"/>
  <c r="J19" i="143"/>
  <c r="I19" i="143"/>
  <c r="H19" i="143"/>
  <c r="J92" i="145" l="1"/>
  <c r="J97" i="145" s="1"/>
  <c r="AP37" i="126"/>
  <c r="J108" i="145"/>
  <c r="H113" i="145"/>
  <c r="I92" i="142"/>
  <c r="I97" i="142" s="1"/>
  <c r="H108" i="142"/>
  <c r="H110" i="142" s="1"/>
  <c r="AA99" i="126"/>
  <c r="AA72" i="201" s="1"/>
  <c r="AA38" i="126"/>
  <c r="BK24" i="201" s="1"/>
  <c r="H113" i="142"/>
  <c r="H92" i="142"/>
  <c r="H97" i="142" s="1"/>
  <c r="H92" i="145"/>
  <c r="H97" i="145" s="1"/>
  <c r="J92" i="142"/>
  <c r="J97" i="142" s="1"/>
  <c r="I92" i="145"/>
  <c r="I97" i="145" s="1"/>
  <c r="AP38" i="126"/>
  <c r="BN26" i="201" s="1"/>
  <c r="AB38" i="126"/>
  <c r="BL24" i="201" s="1"/>
  <c r="AO38" i="126"/>
  <c r="BM26" i="201" s="1"/>
  <c r="R99" i="126"/>
  <c r="AD70" i="201" s="1"/>
  <c r="AH99" i="126"/>
  <c r="AB73" i="201" s="1"/>
  <c r="AM38" i="126"/>
  <c r="BK26" i="201" s="1"/>
  <c r="H126" i="142"/>
  <c r="H127" i="142" s="1"/>
  <c r="H129" i="142" s="1"/>
  <c r="H125" i="142"/>
  <c r="P38" i="126"/>
  <c r="BL22" i="201" s="1"/>
  <c r="AC42" i="126"/>
  <c r="AN38" i="126"/>
  <c r="BL26" i="201" s="1"/>
  <c r="AB42" i="126"/>
  <c r="AJ42" i="126"/>
  <c r="AJ37" i="126"/>
  <c r="AP25" i="201" s="1"/>
  <c r="AP99" i="126"/>
  <c r="AD74" i="201" s="1"/>
  <c r="AI37" i="126"/>
  <c r="AO25" i="201" s="1"/>
  <c r="Q42" i="126"/>
  <c r="AF36" i="126"/>
  <c r="Z25" i="201" s="1"/>
  <c r="B73" i="201" s="1"/>
  <c r="AC99" i="126"/>
  <c r="AC72" i="201" s="1"/>
  <c r="AD99" i="126"/>
  <c r="AD72" i="201" s="1"/>
  <c r="Q37" i="126"/>
  <c r="AO22" i="201" s="1"/>
  <c r="AA42" i="126"/>
  <c r="AM42" i="126"/>
  <c r="AB99" i="126"/>
  <c r="AB72" i="201" s="1"/>
  <c r="J171" i="155"/>
  <c r="J42" i="155"/>
  <c r="S101" i="143"/>
  <c r="M101" i="143"/>
  <c r="I65" i="142"/>
  <c r="S115" i="143"/>
  <c r="M115" i="143"/>
  <c r="I68" i="142"/>
  <c r="T135" i="143"/>
  <c r="N135" i="143"/>
  <c r="J70" i="142"/>
  <c r="T139" i="143"/>
  <c r="W139" i="143" s="1"/>
  <c r="N139" i="143"/>
  <c r="Q139" i="143" s="1"/>
  <c r="H108" i="145"/>
  <c r="H110" i="145" s="1"/>
  <c r="H114" i="145"/>
  <c r="H124" i="145"/>
  <c r="J108" i="142"/>
  <c r="J110" i="142" s="1"/>
  <c r="I124" i="142"/>
  <c r="R19" i="146"/>
  <c r="L19" i="146"/>
  <c r="H49" i="145"/>
  <c r="R21" i="146"/>
  <c r="U21" i="146" s="1"/>
  <c r="L21" i="146"/>
  <c r="O21" i="146" s="1"/>
  <c r="L101" i="146"/>
  <c r="R101" i="146"/>
  <c r="H65" i="145"/>
  <c r="M108" i="146"/>
  <c r="S108" i="146"/>
  <c r="I66" i="145"/>
  <c r="R139" i="146"/>
  <c r="U139" i="146" s="1"/>
  <c r="L139" i="146"/>
  <c r="O139" i="146" s="1"/>
  <c r="AP26" i="201"/>
  <c r="W71" i="180"/>
  <c r="W28" i="180" s="1"/>
  <c r="W25" i="180"/>
  <c r="W81" i="180"/>
  <c r="W38" i="180" s="1"/>
  <c r="AF102" i="126"/>
  <c r="R83" i="180"/>
  <c r="R11" i="180"/>
  <c r="AO37" i="126"/>
  <c r="P38" i="180"/>
  <c r="L83" i="179"/>
  <c r="L11" i="179"/>
  <c r="N83" i="178"/>
  <c r="N11" i="178"/>
  <c r="M11" i="158"/>
  <c r="M83" i="158"/>
  <c r="P38" i="178"/>
  <c r="J169" i="180"/>
  <c r="J84" i="180"/>
  <c r="J40" i="180"/>
  <c r="J168" i="158"/>
  <c r="J39" i="158"/>
  <c r="AL36" i="126"/>
  <c r="Z26" i="201" s="1"/>
  <c r="B74" i="201" s="1"/>
  <c r="AL102" i="126"/>
  <c r="N83" i="155"/>
  <c r="N11" i="155"/>
  <c r="Q83" i="158"/>
  <c r="Q11" i="158"/>
  <c r="AG99" i="126"/>
  <c r="AA73" i="201" s="1"/>
  <c r="P83" i="179"/>
  <c r="P11" i="179"/>
  <c r="M83" i="178"/>
  <c r="M11" i="178"/>
  <c r="O83" i="158"/>
  <c r="O11" i="158"/>
  <c r="O83" i="177"/>
  <c r="O11" i="177"/>
  <c r="W71" i="177"/>
  <c r="W28" i="177" s="1"/>
  <c r="W25" i="177"/>
  <c r="W81" i="177"/>
  <c r="AD37" i="126"/>
  <c r="AP24" i="201" s="1"/>
  <c r="O37" i="126"/>
  <c r="AM22" i="201" s="1"/>
  <c r="S38" i="155"/>
  <c r="U83" i="178"/>
  <c r="U85" i="178" s="1"/>
  <c r="U42" i="178" s="1"/>
  <c r="U11" i="178"/>
  <c r="P38" i="155"/>
  <c r="AI99" i="126"/>
  <c r="AC73" i="201" s="1"/>
  <c r="L19" i="143"/>
  <c r="R19" i="143"/>
  <c r="H49" i="142"/>
  <c r="L21" i="143"/>
  <c r="O21" i="143" s="1"/>
  <c r="R21" i="143"/>
  <c r="U21" i="143" s="1"/>
  <c r="T101" i="143"/>
  <c r="N101" i="143"/>
  <c r="J65" i="142"/>
  <c r="T115" i="143"/>
  <c r="N115" i="143"/>
  <c r="J68" i="142"/>
  <c r="I108" i="145"/>
  <c r="I110" i="145" s="1"/>
  <c r="I114" i="145"/>
  <c r="I124" i="145"/>
  <c r="J124" i="142"/>
  <c r="I113" i="142"/>
  <c r="I114" i="142" s="1"/>
  <c r="S19" i="146"/>
  <c r="M19" i="146"/>
  <c r="I49" i="145"/>
  <c r="S21" i="146"/>
  <c r="V21" i="146" s="1"/>
  <c r="M21" i="146"/>
  <c r="P21" i="146" s="1"/>
  <c r="M101" i="146"/>
  <c r="S101" i="146"/>
  <c r="I65" i="145"/>
  <c r="N108" i="146"/>
  <c r="T108" i="146"/>
  <c r="J66" i="145"/>
  <c r="L135" i="146"/>
  <c r="R135" i="146"/>
  <c r="H70" i="145"/>
  <c r="M139" i="146"/>
  <c r="P139" i="146" s="1"/>
  <c r="S139" i="146"/>
  <c r="V139" i="146" s="1"/>
  <c r="U83" i="180"/>
  <c r="U85" i="180" s="1"/>
  <c r="U42" i="180" s="1"/>
  <c r="U11" i="180"/>
  <c r="J157" i="177"/>
  <c r="J28" i="177"/>
  <c r="J85" i="178"/>
  <c r="J169" i="178"/>
  <c r="J84" i="178"/>
  <c r="J40" i="178"/>
  <c r="H169" i="178"/>
  <c r="H84" i="178"/>
  <c r="H40" i="178"/>
  <c r="R83" i="179"/>
  <c r="R11" i="179"/>
  <c r="V83" i="158"/>
  <c r="V11" i="158"/>
  <c r="I85" i="180"/>
  <c r="I169" i="180"/>
  <c r="I84" i="180"/>
  <c r="I40" i="180"/>
  <c r="H171" i="177"/>
  <c r="H42" i="177"/>
  <c r="L38" i="178"/>
  <c r="H168" i="179"/>
  <c r="H39" i="179"/>
  <c r="H168" i="180"/>
  <c r="H39" i="180"/>
  <c r="P83" i="180"/>
  <c r="P11" i="180"/>
  <c r="I85" i="177"/>
  <c r="I169" i="177"/>
  <c r="I84" i="177"/>
  <c r="I40" i="177"/>
  <c r="U38" i="158"/>
  <c r="O83" i="178"/>
  <c r="O11" i="178"/>
  <c r="AI42" i="126"/>
  <c r="H85" i="158"/>
  <c r="H169" i="158"/>
  <c r="H84" i="158"/>
  <c r="H40" i="158"/>
  <c r="T83" i="178"/>
  <c r="T85" i="178" s="1"/>
  <c r="T42" i="178" s="1"/>
  <c r="T11" i="178"/>
  <c r="R42" i="126"/>
  <c r="AG38" i="126"/>
  <c r="BK25" i="201" s="1"/>
  <c r="AG42" i="126"/>
  <c r="P83" i="177"/>
  <c r="P11" i="177"/>
  <c r="AM99" i="126"/>
  <c r="AA74" i="201" s="1"/>
  <c r="I168" i="180"/>
  <c r="I39" i="180"/>
  <c r="I85" i="155"/>
  <c r="I169" i="155"/>
  <c r="I84" i="155"/>
  <c r="I40" i="155"/>
  <c r="T83" i="180"/>
  <c r="T11" i="180"/>
  <c r="AN99" i="126"/>
  <c r="AB74" i="201" s="1"/>
  <c r="AJ99" i="126"/>
  <c r="AD73" i="201" s="1"/>
  <c r="AB37" i="126"/>
  <c r="AN24" i="201" s="1"/>
  <c r="AC37" i="126"/>
  <c r="AO24" i="201" s="1"/>
  <c r="Q83" i="177"/>
  <c r="Q11" i="177"/>
  <c r="M19" i="143"/>
  <c r="S19" i="143"/>
  <c r="I49" i="142"/>
  <c r="M21" i="143"/>
  <c r="P21" i="143" s="1"/>
  <c r="S21" i="143"/>
  <c r="V21" i="143" s="1"/>
  <c r="R104" i="143"/>
  <c r="U104" i="143" s="1"/>
  <c r="L104" i="143"/>
  <c r="O104" i="143" s="1"/>
  <c r="J114" i="145"/>
  <c r="J124" i="145"/>
  <c r="J113" i="142"/>
  <c r="J125" i="142" s="1"/>
  <c r="T19" i="146"/>
  <c r="N19" i="146"/>
  <c r="J49" i="145"/>
  <c r="T21" i="146"/>
  <c r="W21" i="146" s="1"/>
  <c r="N21" i="146"/>
  <c r="Q21" i="146" s="1"/>
  <c r="T101" i="146"/>
  <c r="N101" i="146"/>
  <c r="J65" i="145"/>
  <c r="L115" i="146"/>
  <c r="R115" i="146"/>
  <c r="H68" i="145"/>
  <c r="M135" i="146"/>
  <c r="S135" i="146"/>
  <c r="I70" i="145"/>
  <c r="N139" i="146"/>
  <c r="Q139" i="146" s="1"/>
  <c r="T139" i="146"/>
  <c r="W139" i="146" s="1"/>
  <c r="H168" i="158"/>
  <c r="H39" i="158"/>
  <c r="AA37" i="126"/>
  <c r="AM24" i="201" s="1"/>
  <c r="T83" i="177"/>
  <c r="T11" i="177"/>
  <c r="N83" i="179"/>
  <c r="N85" i="179" s="1"/>
  <c r="N42" i="179" s="1"/>
  <c r="N11" i="179"/>
  <c r="N83" i="177"/>
  <c r="N11" i="177"/>
  <c r="U38" i="178"/>
  <c r="T38" i="178"/>
  <c r="S83" i="179"/>
  <c r="S85" i="179" s="1"/>
  <c r="S42" i="179" s="1"/>
  <c r="S11" i="179"/>
  <c r="S83" i="158"/>
  <c r="S11" i="158"/>
  <c r="P37" i="126"/>
  <c r="AN22" i="201" s="1"/>
  <c r="O11" i="155"/>
  <c r="O83" i="155"/>
  <c r="AD42" i="126"/>
  <c r="P38" i="158"/>
  <c r="AN41" i="126" s="1"/>
  <c r="V38" i="178"/>
  <c r="W38" i="155"/>
  <c r="W83" i="180"/>
  <c r="W11" i="180"/>
  <c r="AH42" i="126"/>
  <c r="Q38" i="178"/>
  <c r="R83" i="177"/>
  <c r="R11" i="177"/>
  <c r="N83" i="158"/>
  <c r="N11" i="158"/>
  <c r="J168" i="177"/>
  <c r="J39" i="177"/>
  <c r="T38" i="155"/>
  <c r="N38" i="179"/>
  <c r="AJ38" i="126"/>
  <c r="BN25" i="201" s="1"/>
  <c r="I171" i="179"/>
  <c r="I42" i="179"/>
  <c r="W83" i="179"/>
  <c r="W11" i="179"/>
  <c r="T38" i="158"/>
  <c r="L83" i="177"/>
  <c r="L85" i="177" s="1"/>
  <c r="L42" i="177" s="1"/>
  <c r="L11" i="177"/>
  <c r="L38" i="180"/>
  <c r="T38" i="179"/>
  <c r="P99" i="126"/>
  <c r="AB70" i="201" s="1"/>
  <c r="R83" i="155"/>
  <c r="R85" i="155" s="1"/>
  <c r="R42" i="155" s="1"/>
  <c r="R11" i="155"/>
  <c r="S83" i="177"/>
  <c r="S11" i="177"/>
  <c r="S104" i="143"/>
  <c r="V104" i="143" s="1"/>
  <c r="M104" i="143"/>
  <c r="P104" i="143" s="1"/>
  <c r="S115" i="146"/>
  <c r="M115" i="146"/>
  <c r="I68" i="145"/>
  <c r="N135" i="146"/>
  <c r="T135" i="146"/>
  <c r="J70" i="145"/>
  <c r="V83" i="179"/>
  <c r="V11" i="179"/>
  <c r="I168" i="178"/>
  <c r="I39" i="178"/>
  <c r="P83" i="158"/>
  <c r="P85" i="158" s="1"/>
  <c r="P42" i="158" s="1"/>
  <c r="P11" i="158"/>
  <c r="R37" i="126"/>
  <c r="AP22" i="201" s="1"/>
  <c r="P11" i="155"/>
  <c r="P83" i="155"/>
  <c r="P85" i="155" s="1"/>
  <c r="P42" i="155" s="1"/>
  <c r="J167" i="180"/>
  <c r="J85" i="180"/>
  <c r="J38" i="180"/>
  <c r="W83" i="178"/>
  <c r="W11" i="178"/>
  <c r="L85" i="179"/>
  <c r="L42" i="179" s="1"/>
  <c r="L38" i="179"/>
  <c r="U38" i="180"/>
  <c r="V83" i="180"/>
  <c r="V11" i="180"/>
  <c r="L83" i="155"/>
  <c r="L85" i="155" s="1"/>
  <c r="L42" i="155" s="1"/>
  <c r="L11" i="155"/>
  <c r="Q38" i="179"/>
  <c r="Q99" i="126"/>
  <c r="AC70" i="201" s="1"/>
  <c r="L38" i="158"/>
  <c r="AM41" i="126" s="1"/>
  <c r="W38" i="158"/>
  <c r="W83" i="155"/>
  <c r="W85" i="155" s="1"/>
  <c r="W42" i="155" s="1"/>
  <c r="W11" i="155"/>
  <c r="S38" i="179"/>
  <c r="H84" i="179"/>
  <c r="H169" i="179"/>
  <c r="H40" i="179"/>
  <c r="S83" i="178"/>
  <c r="S11" i="178"/>
  <c r="L83" i="158"/>
  <c r="L85" i="158" s="1"/>
  <c r="L42" i="158" s="1"/>
  <c r="L11" i="158"/>
  <c r="O99" i="126"/>
  <c r="AA70" i="201" s="1"/>
  <c r="J85" i="177"/>
  <c r="J169" i="177"/>
  <c r="J84" i="177"/>
  <c r="J40" i="177"/>
  <c r="N71" i="177"/>
  <c r="N28" i="177" s="1"/>
  <c r="N25" i="177"/>
  <c r="N81" i="177"/>
  <c r="Q6" i="179"/>
  <c r="Q54" i="179"/>
  <c r="T83" i="179"/>
  <c r="T85" i="179" s="1"/>
  <c r="T42" i="179" s="1"/>
  <c r="T11" i="179"/>
  <c r="I169" i="179"/>
  <c r="I84" i="179"/>
  <c r="I40" i="179"/>
  <c r="L57" i="143"/>
  <c r="R57" i="143"/>
  <c r="H55" i="142"/>
  <c r="T104" i="143"/>
  <c r="W104" i="143" s="1"/>
  <c r="N104" i="143"/>
  <c r="Q104" i="143" s="1"/>
  <c r="R57" i="146"/>
  <c r="L57" i="146"/>
  <c r="H55" i="145"/>
  <c r="L104" i="146"/>
  <c r="O104" i="146" s="1"/>
  <c r="R104" i="146"/>
  <c r="U104" i="146" s="1"/>
  <c r="T115" i="146"/>
  <c r="N115" i="146"/>
  <c r="J68" i="145"/>
  <c r="S83" i="155"/>
  <c r="S11" i="155"/>
  <c r="I171" i="158"/>
  <c r="I42" i="158"/>
  <c r="AN37" i="126"/>
  <c r="AN26" i="201" s="1"/>
  <c r="P85" i="179"/>
  <c r="P42" i="179" s="1"/>
  <c r="P38" i="179"/>
  <c r="J84" i="179"/>
  <c r="J169" i="179"/>
  <c r="J40" i="179"/>
  <c r="M38" i="177"/>
  <c r="Q83" i="155"/>
  <c r="Q11" i="155"/>
  <c r="AH38" i="126"/>
  <c r="BL25" i="201" s="1"/>
  <c r="M83" i="180"/>
  <c r="M85" i="180" s="1"/>
  <c r="M42" i="180" s="1"/>
  <c r="M11" i="180"/>
  <c r="N83" i="180"/>
  <c r="N11" i="180"/>
  <c r="O42" i="126"/>
  <c r="L38" i="177"/>
  <c r="U38" i="155"/>
  <c r="W83" i="158"/>
  <c r="W11" i="158"/>
  <c r="R38" i="126"/>
  <c r="BN22" i="201" s="1"/>
  <c r="R38" i="155"/>
  <c r="V83" i="178"/>
  <c r="V85" i="178" s="1"/>
  <c r="V42" i="178" s="1"/>
  <c r="V11" i="178"/>
  <c r="T83" i="158"/>
  <c r="T85" i="158" s="1"/>
  <c r="T42" i="158" s="1"/>
  <c r="T11" i="158"/>
  <c r="I39" i="177"/>
  <c r="I168" i="177"/>
  <c r="W38" i="179"/>
  <c r="W85" i="179"/>
  <c r="W42" i="179" s="1"/>
  <c r="V83" i="177"/>
  <c r="V85" i="177" s="1"/>
  <c r="V42" i="177" s="1"/>
  <c r="V11" i="177"/>
  <c r="Q71" i="177"/>
  <c r="Q28" i="177" s="1"/>
  <c r="Q25" i="177"/>
  <c r="Q81" i="177"/>
  <c r="Q38" i="177" s="1"/>
  <c r="P41" i="126" s="1"/>
  <c r="U11" i="179"/>
  <c r="U83" i="179"/>
  <c r="U85" i="179" s="1"/>
  <c r="U42" i="179" s="1"/>
  <c r="M57" i="143"/>
  <c r="S57" i="143"/>
  <c r="I55" i="142"/>
  <c r="R108" i="143"/>
  <c r="L108" i="143"/>
  <c r="H66" i="142"/>
  <c r="J126" i="142"/>
  <c r="J127" i="142" s="1"/>
  <c r="J129" i="142" s="1"/>
  <c r="S57" i="146"/>
  <c r="M57" i="146"/>
  <c r="I55" i="145"/>
  <c r="M104" i="146"/>
  <c r="P104" i="146" s="1"/>
  <c r="S104" i="146"/>
  <c r="V104" i="146" s="1"/>
  <c r="L83" i="180"/>
  <c r="L11" i="180"/>
  <c r="H171" i="178"/>
  <c r="H42" i="178"/>
  <c r="J84" i="158"/>
  <c r="J169" i="158"/>
  <c r="J40" i="158"/>
  <c r="AL41" i="126"/>
  <c r="AH37" i="126"/>
  <c r="AN25" i="201" s="1"/>
  <c r="Q83" i="180"/>
  <c r="Q11" i="180"/>
  <c r="P83" i="178"/>
  <c r="P85" i="178" s="1"/>
  <c r="P42" i="178" s="1"/>
  <c r="P11" i="178"/>
  <c r="R38" i="158"/>
  <c r="AO41" i="126" s="1"/>
  <c r="Z102" i="126"/>
  <c r="Z36" i="126"/>
  <c r="Z24" i="201" s="1"/>
  <c r="B72" i="201" s="1"/>
  <c r="P42" i="126"/>
  <c r="AD38" i="126"/>
  <c r="BN24" i="201" s="1"/>
  <c r="I168" i="158"/>
  <c r="I39" i="158"/>
  <c r="N85" i="178"/>
  <c r="N42" i="178" s="1"/>
  <c r="N38" i="178"/>
  <c r="AO99" i="126"/>
  <c r="AC74" i="201" s="1"/>
  <c r="N36" i="126"/>
  <c r="Z22" i="201" s="1"/>
  <c r="B70" i="201" s="1"/>
  <c r="N102" i="126"/>
  <c r="U38" i="179"/>
  <c r="O83" i="180"/>
  <c r="O85" i="180" s="1"/>
  <c r="O42" i="180" s="1"/>
  <c r="O11" i="180"/>
  <c r="W83" i="177"/>
  <c r="W11" i="177"/>
  <c r="V83" i="155"/>
  <c r="V85" i="155" s="1"/>
  <c r="V42" i="155" s="1"/>
  <c r="V11" i="155"/>
  <c r="N19" i="143"/>
  <c r="T19" i="143"/>
  <c r="J49" i="142"/>
  <c r="N21" i="143"/>
  <c r="Q21" i="143" s="1"/>
  <c r="T21" i="143"/>
  <c r="W21" i="143" s="1"/>
  <c r="N57" i="143"/>
  <c r="T57" i="143"/>
  <c r="J55" i="142"/>
  <c r="S108" i="143"/>
  <c r="M108" i="143"/>
  <c r="I66" i="142"/>
  <c r="R135" i="143"/>
  <c r="L135" i="143"/>
  <c r="H70" i="142"/>
  <c r="R139" i="143"/>
  <c r="U139" i="143" s="1"/>
  <c r="L139" i="143"/>
  <c r="O139" i="143" s="1"/>
  <c r="N57" i="146"/>
  <c r="T57" i="146"/>
  <c r="J55" i="145"/>
  <c r="N104" i="146"/>
  <c r="Q104" i="146" s="1"/>
  <c r="T104" i="146"/>
  <c r="W104" i="146" s="1"/>
  <c r="Q38" i="155"/>
  <c r="Q85" i="155"/>
  <c r="Q42" i="155" s="1"/>
  <c r="I169" i="178"/>
  <c r="I84" i="178"/>
  <c r="I40" i="178"/>
  <c r="U83" i="158"/>
  <c r="U11" i="158"/>
  <c r="J169" i="155"/>
  <c r="J84" i="155"/>
  <c r="J40" i="155"/>
  <c r="N71" i="180"/>
  <c r="N28" i="180" s="1"/>
  <c r="N25" i="180"/>
  <c r="N81" i="180"/>
  <c r="R83" i="158"/>
  <c r="R85" i="158" s="1"/>
  <c r="R42" i="158" s="1"/>
  <c r="R11" i="158"/>
  <c r="J171" i="179"/>
  <c r="J42" i="179"/>
  <c r="AM37" i="126"/>
  <c r="J157" i="180"/>
  <c r="J28" i="180"/>
  <c r="M38" i="180"/>
  <c r="M38" i="179"/>
  <c r="I168" i="155"/>
  <c r="I39" i="155"/>
  <c r="I169" i="158"/>
  <c r="I84" i="158"/>
  <c r="I40" i="158"/>
  <c r="J168" i="179"/>
  <c r="J39" i="179"/>
  <c r="S83" i="180"/>
  <c r="S11" i="180"/>
  <c r="S85" i="178"/>
  <c r="S42" i="178" s="1"/>
  <c r="S38" i="178"/>
  <c r="J168" i="178"/>
  <c r="J39" i="178"/>
  <c r="M83" i="179"/>
  <c r="M85" i="179" s="1"/>
  <c r="M42" i="179" s="1"/>
  <c r="M11" i="179"/>
  <c r="M83" i="177"/>
  <c r="M11" i="177"/>
  <c r="O38" i="180"/>
  <c r="L38" i="155"/>
  <c r="U38" i="177"/>
  <c r="H169" i="177"/>
  <c r="H84" i="177"/>
  <c r="H40" i="177"/>
  <c r="N43" i="126" s="1"/>
  <c r="I85" i="178"/>
  <c r="V38" i="177"/>
  <c r="AO42" i="126"/>
  <c r="I168" i="179"/>
  <c r="I39" i="179"/>
  <c r="AI38" i="126"/>
  <c r="BM25" i="201" s="1"/>
  <c r="Z41" i="126"/>
  <c r="R101" i="143"/>
  <c r="L101" i="143"/>
  <c r="H65" i="142"/>
  <c r="T108" i="143"/>
  <c r="N108" i="143"/>
  <c r="J66" i="142"/>
  <c r="R115" i="143"/>
  <c r="L115" i="143"/>
  <c r="H68" i="142"/>
  <c r="S135" i="143"/>
  <c r="M135" i="143"/>
  <c r="I70" i="142"/>
  <c r="S139" i="143"/>
  <c r="V139" i="143" s="1"/>
  <c r="M139" i="143"/>
  <c r="P139" i="143" s="1"/>
  <c r="H114" i="142"/>
  <c r="H124" i="142"/>
  <c r="H128" i="142" s="1"/>
  <c r="R108" i="146"/>
  <c r="L108" i="146"/>
  <c r="H66" i="145"/>
  <c r="J167" i="177"/>
  <c r="J38" i="177"/>
  <c r="N41" i="126" s="1"/>
  <c r="T25" i="180"/>
  <c r="T71" i="180"/>
  <c r="T28" i="180" s="1"/>
  <c r="T81" i="180"/>
  <c r="J171" i="158"/>
  <c r="J42" i="158"/>
  <c r="C25" i="209"/>
  <c r="C25" i="208"/>
  <c r="O11" i="179"/>
  <c r="O83" i="179"/>
  <c r="Q83" i="178"/>
  <c r="Q85" i="178" s="1"/>
  <c r="Q42" i="178" s="1"/>
  <c r="Q11" i="178"/>
  <c r="Q71" i="180"/>
  <c r="Q28" i="180" s="1"/>
  <c r="Q25" i="180"/>
  <c r="Q81" i="180"/>
  <c r="Q38" i="180" s="1"/>
  <c r="Q38" i="126"/>
  <c r="BM22" i="201" s="1"/>
  <c r="O38" i="126"/>
  <c r="BK22" i="201" s="1"/>
  <c r="V38" i="180"/>
  <c r="V85" i="180"/>
  <c r="V42" i="180" s="1"/>
  <c r="H85" i="155"/>
  <c r="H169" i="155"/>
  <c r="H84" i="155"/>
  <c r="H40" i="155"/>
  <c r="M83" i="155"/>
  <c r="M11" i="155"/>
  <c r="U83" i="177"/>
  <c r="U11" i="177"/>
  <c r="H85" i="180"/>
  <c r="H169" i="180"/>
  <c r="H84" i="180"/>
  <c r="H40" i="180"/>
  <c r="L83" i="178"/>
  <c r="L11" i="178"/>
  <c r="R85" i="180"/>
  <c r="R42" i="180" s="1"/>
  <c r="R38" i="180"/>
  <c r="J168" i="180"/>
  <c r="J39" i="180"/>
  <c r="H168" i="177"/>
  <c r="H39" i="177"/>
  <c r="N42" i="126" s="1"/>
  <c r="V38" i="179"/>
  <c r="V85" i="179"/>
  <c r="V42" i="179" s="1"/>
  <c r="V38" i="155"/>
  <c r="AN42" i="126"/>
  <c r="T25" i="177"/>
  <c r="T71" i="177"/>
  <c r="T28" i="177" s="1"/>
  <c r="T81" i="177"/>
  <c r="U83" i="155"/>
  <c r="U85" i="155" s="1"/>
  <c r="U42" i="155" s="1"/>
  <c r="U11" i="155"/>
  <c r="AG37" i="126"/>
  <c r="AM25" i="201" s="1"/>
  <c r="H85" i="179"/>
  <c r="AP42" i="126"/>
  <c r="T83" i="155"/>
  <c r="T11" i="155"/>
  <c r="R83" i="178"/>
  <c r="R11" i="178"/>
  <c r="V38" i="158"/>
  <c r="V85" i="158"/>
  <c r="V42" i="158" s="1"/>
  <c r="H178" i="144"/>
  <c r="I176" i="144"/>
  <c r="I122" i="142" s="1"/>
  <c r="I125" i="142" s="1"/>
  <c r="I108" i="144"/>
  <c r="I109" i="142" s="1"/>
  <c r="I104" i="144"/>
  <c r="I108" i="142" s="1"/>
  <c r="H176" i="147"/>
  <c r="H122" i="145" s="1"/>
  <c r="H125" i="145" s="1"/>
  <c r="I176" i="147"/>
  <c r="I122" i="145" s="1"/>
  <c r="I125" i="145" s="1"/>
  <c r="J108" i="147"/>
  <c r="J109" i="145" s="1"/>
  <c r="J110" i="145" s="1"/>
  <c r="J176" i="147"/>
  <c r="J122" i="145" s="1"/>
  <c r="J125" i="145" s="1"/>
  <c r="H176" i="146"/>
  <c r="H178" i="146" s="1"/>
  <c r="I176" i="146"/>
  <c r="J176" i="146"/>
  <c r="H176" i="143"/>
  <c r="I176" i="143"/>
  <c r="J176" i="143"/>
  <c r="J178" i="144"/>
  <c r="I178" i="144" l="1"/>
  <c r="AF42" i="126"/>
  <c r="AH41" i="126"/>
  <c r="Z43" i="126"/>
  <c r="AI41" i="126"/>
  <c r="I126" i="145"/>
  <c r="I127" i="145" s="1"/>
  <c r="I129" i="145" s="1"/>
  <c r="H126" i="145"/>
  <c r="H127" i="145" s="1"/>
  <c r="H129" i="145" s="1"/>
  <c r="AJ41" i="126"/>
  <c r="I110" i="142"/>
  <c r="I126" i="142"/>
  <c r="I127" i="142" s="1"/>
  <c r="I129" i="142" s="1"/>
  <c r="N176" i="146"/>
  <c r="T176" i="146"/>
  <c r="J79" i="145"/>
  <c r="R85" i="178"/>
  <c r="R42" i="178" s="1"/>
  <c r="AI45" i="126" s="1"/>
  <c r="R84" i="178"/>
  <c r="R40" i="178"/>
  <c r="L84" i="178"/>
  <c r="L40" i="178"/>
  <c r="U84" i="177"/>
  <c r="U40" i="177"/>
  <c r="M85" i="155"/>
  <c r="M42" i="155" s="1"/>
  <c r="M84" i="155"/>
  <c r="M40" i="155"/>
  <c r="W19" i="143"/>
  <c r="W49" i="142" s="1"/>
  <c r="T49" i="142"/>
  <c r="W84" i="177"/>
  <c r="W40" i="177"/>
  <c r="L84" i="180"/>
  <c r="L40" i="180"/>
  <c r="U84" i="179"/>
  <c r="U40" i="179"/>
  <c r="N84" i="180"/>
  <c r="N40" i="180"/>
  <c r="O57" i="143"/>
  <c r="O55" i="142" s="1"/>
  <c r="L55" i="142"/>
  <c r="I170" i="179"/>
  <c r="I86" i="179"/>
  <c r="I41" i="179"/>
  <c r="L84" i="155"/>
  <c r="L40" i="155"/>
  <c r="J171" i="180"/>
  <c r="J42" i="180"/>
  <c r="J156" i="145"/>
  <c r="J27" i="145"/>
  <c r="I154" i="145"/>
  <c r="I71" i="145"/>
  <c r="I25" i="145"/>
  <c r="I81" i="145"/>
  <c r="S84" i="179"/>
  <c r="S40" i="179"/>
  <c r="U115" i="146"/>
  <c r="U68" i="145" s="1"/>
  <c r="R68" i="145"/>
  <c r="I171" i="155"/>
  <c r="I42" i="155"/>
  <c r="AH102" i="126"/>
  <c r="AH36" i="126"/>
  <c r="AB25" i="201" s="1"/>
  <c r="D73" i="201" s="1"/>
  <c r="P84" i="180"/>
  <c r="P40" i="180"/>
  <c r="AF43" i="126"/>
  <c r="H156" i="145"/>
  <c r="H27" i="145"/>
  <c r="J152" i="145"/>
  <c r="J23" i="145"/>
  <c r="V19" i="146"/>
  <c r="V49" i="145" s="1"/>
  <c r="S49" i="145"/>
  <c r="U19" i="143"/>
  <c r="U49" i="142" s="1"/>
  <c r="R49" i="142"/>
  <c r="O85" i="158"/>
  <c r="O42" i="158" s="1"/>
  <c r="O84" i="158"/>
  <c r="O40" i="158"/>
  <c r="H151" i="145"/>
  <c r="H22" i="145"/>
  <c r="H67" i="145"/>
  <c r="O19" i="146"/>
  <c r="O49" i="145" s="1"/>
  <c r="L49" i="145"/>
  <c r="Q135" i="143"/>
  <c r="Q70" i="142" s="1"/>
  <c r="Q27" i="142" s="1"/>
  <c r="N70" i="142"/>
  <c r="N27" i="142" s="1"/>
  <c r="P115" i="143"/>
  <c r="P68" i="142" s="1"/>
  <c r="M68" i="142"/>
  <c r="L176" i="143"/>
  <c r="R176" i="143"/>
  <c r="H79" i="142"/>
  <c r="H151" i="142"/>
  <c r="H22" i="142"/>
  <c r="H67" i="142"/>
  <c r="AB41" i="126"/>
  <c r="AM26" i="201"/>
  <c r="J141" i="145"/>
  <c r="J60" i="145"/>
  <c r="J12" i="145"/>
  <c r="Q19" i="143"/>
  <c r="Q49" i="142" s="1"/>
  <c r="N49" i="142"/>
  <c r="AB36" i="126"/>
  <c r="AB24" i="201" s="1"/>
  <c r="D72" i="201" s="1"/>
  <c r="AB102" i="126"/>
  <c r="J170" i="158"/>
  <c r="J86" i="158"/>
  <c r="J41" i="158"/>
  <c r="I141" i="145"/>
  <c r="I60" i="145"/>
  <c r="I12" i="145"/>
  <c r="W84" i="158"/>
  <c r="W40" i="158"/>
  <c r="H170" i="179"/>
  <c r="H86" i="179"/>
  <c r="H41" i="179"/>
  <c r="W135" i="146"/>
  <c r="W70" i="145" s="1"/>
  <c r="W27" i="145" s="1"/>
  <c r="T70" i="145"/>
  <c r="T27" i="145" s="1"/>
  <c r="P115" i="146"/>
  <c r="P68" i="145" s="1"/>
  <c r="M68" i="145"/>
  <c r="R84" i="155"/>
  <c r="R40" i="155"/>
  <c r="O85" i="155"/>
  <c r="O42" i="155" s="1"/>
  <c r="O84" i="155"/>
  <c r="O40" i="155"/>
  <c r="N84" i="177"/>
  <c r="N40" i="177"/>
  <c r="I156" i="145"/>
  <c r="I27" i="145"/>
  <c r="O115" i="146"/>
  <c r="O68" i="145" s="1"/>
  <c r="L68" i="145"/>
  <c r="J135" i="145"/>
  <c r="J6" i="145"/>
  <c r="J54" i="145"/>
  <c r="T84" i="178"/>
  <c r="T40" i="178"/>
  <c r="O85" i="178"/>
  <c r="O42" i="178" s="1"/>
  <c r="AH45" i="126" s="1"/>
  <c r="O84" i="178"/>
  <c r="O40" i="178"/>
  <c r="Z42" i="126"/>
  <c r="H170" i="178"/>
  <c r="H86" i="178"/>
  <c r="H41" i="178"/>
  <c r="U135" i="146"/>
  <c r="U70" i="145" s="1"/>
  <c r="U27" i="145" s="1"/>
  <c r="R70" i="145"/>
  <c r="R27" i="145" s="1"/>
  <c r="W108" i="146"/>
  <c r="W66" i="145" s="1"/>
  <c r="W23" i="145" s="1"/>
  <c r="T66" i="145"/>
  <c r="T23" i="145" s="1"/>
  <c r="O19" i="143"/>
  <c r="O49" i="142" s="1"/>
  <c r="L49" i="142"/>
  <c r="M85" i="178"/>
  <c r="M42" i="178" s="1"/>
  <c r="M84" i="178"/>
  <c r="M40" i="178"/>
  <c r="J170" i="180"/>
  <c r="J86" i="180"/>
  <c r="J41" i="180"/>
  <c r="N84" i="178"/>
  <c r="N40" i="178"/>
  <c r="AO26" i="201"/>
  <c r="U101" i="146"/>
  <c r="U65" i="145" s="1"/>
  <c r="R65" i="145"/>
  <c r="U19" i="146"/>
  <c r="U49" i="145" s="1"/>
  <c r="R49" i="145"/>
  <c r="I128" i="142"/>
  <c r="W135" i="143"/>
  <c r="W70" i="142" s="1"/>
  <c r="W27" i="142" s="1"/>
  <c r="T70" i="142"/>
  <c r="T27" i="142" s="1"/>
  <c r="V115" i="143"/>
  <c r="V68" i="142" s="1"/>
  <c r="S68" i="142"/>
  <c r="T84" i="155"/>
  <c r="T40" i="155"/>
  <c r="H170" i="180"/>
  <c r="H86" i="180"/>
  <c r="H41" i="180"/>
  <c r="H170" i="155"/>
  <c r="H86" i="155"/>
  <c r="H41" i="155"/>
  <c r="T85" i="180"/>
  <c r="T42" i="180" s="1"/>
  <c r="T38" i="180"/>
  <c r="AC41" i="126" s="1"/>
  <c r="O101" i="143"/>
  <c r="O65" i="142" s="1"/>
  <c r="L65" i="142"/>
  <c r="H86" i="177"/>
  <c r="H170" i="177"/>
  <c r="H41" i="177"/>
  <c r="W57" i="146"/>
  <c r="W55" i="145" s="1"/>
  <c r="T55" i="145"/>
  <c r="O84" i="180"/>
  <c r="O40" i="180"/>
  <c r="Q85" i="180"/>
  <c r="Q42" i="180" s="1"/>
  <c r="Q84" i="180"/>
  <c r="Q40" i="180"/>
  <c r="P57" i="146"/>
  <c r="P55" i="145" s="1"/>
  <c r="M55" i="145"/>
  <c r="I141" i="142"/>
  <c r="I60" i="142"/>
  <c r="I12" i="142"/>
  <c r="J170" i="179"/>
  <c r="J86" i="179"/>
  <c r="J41" i="179"/>
  <c r="S84" i="155"/>
  <c r="S40" i="155"/>
  <c r="J154" i="145"/>
  <c r="J71" i="145"/>
  <c r="J25" i="145"/>
  <c r="J81" i="145"/>
  <c r="W85" i="158"/>
  <c r="W42" i="158" s="1"/>
  <c r="V84" i="180"/>
  <c r="V40" i="180"/>
  <c r="P84" i="158"/>
  <c r="P40" i="158"/>
  <c r="Q135" i="146"/>
  <c r="Q70" i="145" s="1"/>
  <c r="Q27" i="145" s="1"/>
  <c r="N70" i="145"/>
  <c r="N27" i="145" s="1"/>
  <c r="V115" i="146"/>
  <c r="V68" i="145" s="1"/>
  <c r="S68" i="145"/>
  <c r="O36" i="126"/>
  <c r="AA22" i="201" s="1"/>
  <c r="C70" i="201" s="1"/>
  <c r="O102" i="126"/>
  <c r="W84" i="179"/>
  <c r="W40" i="179"/>
  <c r="AL42" i="126"/>
  <c r="V135" i="146"/>
  <c r="V70" i="145" s="1"/>
  <c r="V27" i="145" s="1"/>
  <c r="S70" i="145"/>
  <c r="S27" i="145" s="1"/>
  <c r="J151" i="145"/>
  <c r="J22" i="145"/>
  <c r="J67" i="145"/>
  <c r="Q19" i="146"/>
  <c r="Q49" i="145" s="1"/>
  <c r="N49" i="145"/>
  <c r="I170" i="180"/>
  <c r="I86" i="180"/>
  <c r="I41" i="180"/>
  <c r="V84" i="158"/>
  <c r="V40" i="158"/>
  <c r="O135" i="146"/>
  <c r="O70" i="145" s="1"/>
  <c r="O27" i="145" s="1"/>
  <c r="L70" i="145"/>
  <c r="L27" i="145" s="1"/>
  <c r="Q108" i="146"/>
  <c r="Q66" i="145" s="1"/>
  <c r="Q23" i="145" s="1"/>
  <c r="N66" i="145"/>
  <c r="N23" i="145" s="1"/>
  <c r="J151" i="142"/>
  <c r="J22" i="142"/>
  <c r="J67" i="142"/>
  <c r="P84" i="179"/>
  <c r="P40" i="179"/>
  <c r="AD41" i="126"/>
  <c r="O101" i="146"/>
  <c r="O65" i="145" s="1"/>
  <c r="L65" i="145"/>
  <c r="I151" i="142"/>
  <c r="I22" i="142"/>
  <c r="I67" i="142"/>
  <c r="S176" i="143"/>
  <c r="M176" i="143"/>
  <c r="I79" i="142"/>
  <c r="H171" i="179"/>
  <c r="H42" i="179"/>
  <c r="O85" i="179"/>
  <c r="O42" i="179" s="1"/>
  <c r="O84" i="179"/>
  <c r="O40" i="179"/>
  <c r="H152" i="145"/>
  <c r="H23" i="145"/>
  <c r="U101" i="143"/>
  <c r="U65" i="142" s="1"/>
  <c r="R65" i="142"/>
  <c r="N85" i="180"/>
  <c r="N42" i="180" s="1"/>
  <c r="N38" i="180"/>
  <c r="AP102" i="126"/>
  <c r="AP36" i="126"/>
  <c r="AD26" i="201" s="1"/>
  <c r="F74" i="201" s="1"/>
  <c r="Q57" i="146"/>
  <c r="Q55" i="145" s="1"/>
  <c r="N55" i="145"/>
  <c r="J141" i="142"/>
  <c r="J60" i="142"/>
  <c r="J12" i="142"/>
  <c r="V57" i="146"/>
  <c r="V55" i="145" s="1"/>
  <c r="S55" i="145"/>
  <c r="H152" i="142"/>
  <c r="H23" i="142"/>
  <c r="V57" i="143"/>
  <c r="V55" i="142" s="1"/>
  <c r="S55" i="142"/>
  <c r="Q115" i="146"/>
  <c r="Q68" i="145" s="1"/>
  <c r="N68" i="145"/>
  <c r="H141" i="145"/>
  <c r="H60" i="145"/>
  <c r="H12" i="145"/>
  <c r="T84" i="179"/>
  <c r="T40" i="179"/>
  <c r="V84" i="179"/>
  <c r="V40" i="179"/>
  <c r="J126" i="145"/>
  <c r="J127" i="145" s="1"/>
  <c r="J129" i="145" s="1"/>
  <c r="L84" i="177"/>
  <c r="L40" i="177"/>
  <c r="Q36" i="126"/>
  <c r="AC22" i="201" s="1"/>
  <c r="E70" i="201" s="1"/>
  <c r="Q102" i="126"/>
  <c r="S85" i="158"/>
  <c r="S42" i="158" s="1"/>
  <c r="AO45" i="126" s="1"/>
  <c r="S84" i="158"/>
  <c r="S40" i="158"/>
  <c r="N84" i="179"/>
  <c r="N40" i="179"/>
  <c r="P135" i="146"/>
  <c r="P70" i="145" s="1"/>
  <c r="P27" i="145" s="1"/>
  <c r="M70" i="145"/>
  <c r="M27" i="145" s="1"/>
  <c r="Q101" i="146"/>
  <c r="Q65" i="145" s="1"/>
  <c r="N65" i="145"/>
  <c r="W19" i="146"/>
  <c r="W49" i="145" s="1"/>
  <c r="T49" i="145"/>
  <c r="AG41" i="126"/>
  <c r="AD36" i="126"/>
  <c r="AD24" i="201" s="1"/>
  <c r="F72" i="201" s="1"/>
  <c r="AD102" i="126"/>
  <c r="Q101" i="143"/>
  <c r="Q65" i="142" s="1"/>
  <c r="N65" i="142"/>
  <c r="I152" i="145"/>
  <c r="I23" i="145"/>
  <c r="P101" i="143"/>
  <c r="P65" i="142" s="1"/>
  <c r="M65" i="142"/>
  <c r="M176" i="146"/>
  <c r="S176" i="146"/>
  <c r="I79" i="145"/>
  <c r="H171" i="180"/>
  <c r="H42" i="180"/>
  <c r="H171" i="155"/>
  <c r="H42" i="155"/>
  <c r="O108" i="146"/>
  <c r="O66" i="145" s="1"/>
  <c r="O23" i="145" s="1"/>
  <c r="L66" i="145"/>
  <c r="L23" i="145" s="1"/>
  <c r="J152" i="142"/>
  <c r="J23" i="142"/>
  <c r="U84" i="158"/>
  <c r="U40" i="158"/>
  <c r="AP43" i="126" s="1"/>
  <c r="H156" i="142"/>
  <c r="H27" i="142"/>
  <c r="I152" i="142"/>
  <c r="I23" i="142"/>
  <c r="W57" i="143"/>
  <c r="W55" i="142" s="1"/>
  <c r="T55" i="142"/>
  <c r="P84" i="178"/>
  <c r="P40" i="178"/>
  <c r="O108" i="143"/>
  <c r="O66" i="142" s="1"/>
  <c r="O23" i="142" s="1"/>
  <c r="L66" i="142"/>
  <c r="L23" i="142" s="1"/>
  <c r="P57" i="143"/>
  <c r="P55" i="142" s="1"/>
  <c r="M55" i="142"/>
  <c r="T84" i="158"/>
  <c r="T40" i="158"/>
  <c r="Q40" i="155"/>
  <c r="Q84" i="155"/>
  <c r="W115" i="146"/>
  <c r="W68" i="145" s="1"/>
  <c r="T68" i="145"/>
  <c r="O57" i="146"/>
  <c r="O55" i="145" s="1"/>
  <c r="L55" i="145"/>
  <c r="Q83" i="179"/>
  <c r="Q11" i="179"/>
  <c r="S85" i="177"/>
  <c r="S42" i="177" s="1"/>
  <c r="S84" i="177"/>
  <c r="S40" i="177"/>
  <c r="N85" i="158"/>
  <c r="N42" i="158" s="1"/>
  <c r="N84" i="158"/>
  <c r="N40" i="158"/>
  <c r="R85" i="177"/>
  <c r="R42" i="177" s="1"/>
  <c r="R84" i="177"/>
  <c r="R40" i="177"/>
  <c r="W101" i="146"/>
  <c r="W65" i="145" s="1"/>
  <c r="T65" i="145"/>
  <c r="I135" i="142"/>
  <c r="I6" i="142"/>
  <c r="I54" i="142"/>
  <c r="AL43" i="126"/>
  <c r="L85" i="178"/>
  <c r="L42" i="178" s="1"/>
  <c r="AG45" i="126" s="1"/>
  <c r="I171" i="180"/>
  <c r="I42" i="180"/>
  <c r="J170" i="178"/>
  <c r="J86" i="178"/>
  <c r="J41" i="178"/>
  <c r="U84" i="180"/>
  <c r="U40" i="180"/>
  <c r="W101" i="143"/>
  <c r="W65" i="142" s="1"/>
  <c r="T65" i="142"/>
  <c r="C26" i="209"/>
  <c r="C26" i="208"/>
  <c r="M85" i="158"/>
  <c r="M42" i="158" s="1"/>
  <c r="M84" i="158"/>
  <c r="M40" i="158"/>
  <c r="AC36" i="126"/>
  <c r="AC24" i="201" s="1"/>
  <c r="E72" i="201" s="1"/>
  <c r="AC102" i="126"/>
  <c r="V108" i="146"/>
  <c r="V66" i="145" s="1"/>
  <c r="V23" i="145" s="1"/>
  <c r="S66" i="145"/>
  <c r="S23" i="145" s="1"/>
  <c r="H128" i="145"/>
  <c r="V101" i="143"/>
  <c r="V65" i="142" s="1"/>
  <c r="S65" i="142"/>
  <c r="U108" i="146"/>
  <c r="U66" i="145" s="1"/>
  <c r="U23" i="145" s="1"/>
  <c r="R66" i="145"/>
  <c r="R23" i="145" s="1"/>
  <c r="I156" i="142"/>
  <c r="I27" i="142"/>
  <c r="H154" i="142"/>
  <c r="H71" i="142"/>
  <c r="H25" i="142"/>
  <c r="H81" i="142"/>
  <c r="Q108" i="143"/>
  <c r="Q66" i="142" s="1"/>
  <c r="Q23" i="142" s="1"/>
  <c r="N66" i="142"/>
  <c r="N23" i="142" s="1"/>
  <c r="U85" i="177"/>
  <c r="U42" i="177" s="1"/>
  <c r="O135" i="143"/>
  <c r="O70" i="142" s="1"/>
  <c r="O27" i="142" s="1"/>
  <c r="L70" i="142"/>
  <c r="L27" i="142" s="1"/>
  <c r="P108" i="143"/>
  <c r="P66" i="142" s="1"/>
  <c r="P23" i="142" s="1"/>
  <c r="M66" i="142"/>
  <c r="M23" i="142" s="1"/>
  <c r="Q57" i="143"/>
  <c r="Q55" i="142" s="1"/>
  <c r="N55" i="142"/>
  <c r="U108" i="143"/>
  <c r="U66" i="142" s="1"/>
  <c r="U23" i="142" s="1"/>
  <c r="R66" i="142"/>
  <c r="R23" i="142" s="1"/>
  <c r="V84" i="177"/>
  <c r="V40" i="177"/>
  <c r="U57" i="146"/>
  <c r="U55" i="145" s="1"/>
  <c r="R55" i="145"/>
  <c r="J170" i="177"/>
  <c r="J86" i="177"/>
  <c r="J41" i="177"/>
  <c r="AA41" i="126"/>
  <c r="T85" i="155"/>
  <c r="T42" i="155" s="1"/>
  <c r="T84" i="177"/>
  <c r="T40" i="177"/>
  <c r="V19" i="143"/>
  <c r="V49" i="142" s="1"/>
  <c r="S49" i="142"/>
  <c r="Q85" i="177"/>
  <c r="Q42" i="177" s="1"/>
  <c r="Q84" i="177"/>
  <c r="Q40" i="177"/>
  <c r="H170" i="158"/>
  <c r="H86" i="158"/>
  <c r="H41" i="158"/>
  <c r="AP41" i="126"/>
  <c r="I170" i="177"/>
  <c r="I86" i="177"/>
  <c r="I41" i="177"/>
  <c r="I151" i="145"/>
  <c r="I22" i="145"/>
  <c r="I67" i="145"/>
  <c r="J128" i="142"/>
  <c r="I128" i="145"/>
  <c r="J71" i="142"/>
  <c r="J154" i="142"/>
  <c r="J25" i="142"/>
  <c r="J81" i="142"/>
  <c r="AJ102" i="126"/>
  <c r="AJ36" i="126"/>
  <c r="AD25" i="201" s="1"/>
  <c r="F73" i="201" s="1"/>
  <c r="S85" i="155"/>
  <c r="S42" i="155" s="1"/>
  <c r="P36" i="126"/>
  <c r="AB22" i="201" s="1"/>
  <c r="D70" i="201" s="1"/>
  <c r="P102" i="126"/>
  <c r="Q85" i="158"/>
  <c r="Q42" i="158" s="1"/>
  <c r="Q84" i="158"/>
  <c r="Q40" i="158"/>
  <c r="L84" i="179"/>
  <c r="L40" i="179"/>
  <c r="P85" i="180"/>
  <c r="P42" i="180" s="1"/>
  <c r="AB45" i="126" s="1"/>
  <c r="R84" i="180"/>
  <c r="R40" i="180"/>
  <c r="P108" i="146"/>
  <c r="P66" i="145" s="1"/>
  <c r="P23" i="145" s="1"/>
  <c r="M66" i="145"/>
  <c r="M23" i="145" s="1"/>
  <c r="U84" i="155"/>
  <c r="U40" i="155"/>
  <c r="T85" i="177"/>
  <c r="T42" i="177" s="1"/>
  <c r="T38" i="177"/>
  <c r="Q41" i="126" s="1"/>
  <c r="P135" i="143"/>
  <c r="P70" i="142" s="1"/>
  <c r="P27" i="142" s="1"/>
  <c r="M70" i="142"/>
  <c r="M27" i="142" s="1"/>
  <c r="O115" i="143"/>
  <c r="O68" i="142" s="1"/>
  <c r="L68" i="142"/>
  <c r="W108" i="143"/>
  <c r="W66" i="142" s="1"/>
  <c r="W23" i="142" s="1"/>
  <c r="T66" i="142"/>
  <c r="T23" i="142" s="1"/>
  <c r="I171" i="178"/>
  <c r="I42" i="178"/>
  <c r="S85" i="180"/>
  <c r="S42" i="180" s="1"/>
  <c r="AC45" i="126" s="1"/>
  <c r="S84" i="180"/>
  <c r="S40" i="180"/>
  <c r="AO36" i="126"/>
  <c r="AO102" i="126"/>
  <c r="J170" i="155"/>
  <c r="J86" i="155"/>
  <c r="J41" i="155"/>
  <c r="I170" i="178"/>
  <c r="I86" i="178"/>
  <c r="I41" i="178"/>
  <c r="U135" i="143"/>
  <c r="U70" i="142" s="1"/>
  <c r="U27" i="142" s="1"/>
  <c r="R70" i="142"/>
  <c r="R27" i="142" s="1"/>
  <c r="V108" i="143"/>
  <c r="V66" i="142" s="1"/>
  <c r="V23" i="142" s="1"/>
  <c r="S66" i="142"/>
  <c r="S23" i="142" s="1"/>
  <c r="V84" i="155"/>
  <c r="V40" i="155"/>
  <c r="V84" i="178"/>
  <c r="V40" i="178"/>
  <c r="H141" i="142"/>
  <c r="H60" i="142"/>
  <c r="H12" i="142"/>
  <c r="N38" i="177"/>
  <c r="O41" i="126" s="1"/>
  <c r="N85" i="177"/>
  <c r="N42" i="177" s="1"/>
  <c r="AM36" i="126"/>
  <c r="AA26" i="201" s="1"/>
  <c r="C74" i="201" s="1"/>
  <c r="AM102" i="126"/>
  <c r="S84" i="178"/>
  <c r="S40" i="178"/>
  <c r="W85" i="178"/>
  <c r="W42" i="178" s="1"/>
  <c r="W84" i="178"/>
  <c r="W40" i="178"/>
  <c r="P40" i="155"/>
  <c r="P84" i="155"/>
  <c r="L85" i="180"/>
  <c r="L42" i="180" s="1"/>
  <c r="AA45" i="126" s="1"/>
  <c r="W85" i="180"/>
  <c r="W42" i="180" s="1"/>
  <c r="AD45" i="126" s="1"/>
  <c r="W84" i="180"/>
  <c r="W40" i="180"/>
  <c r="P19" i="143"/>
  <c r="P49" i="142" s="1"/>
  <c r="M49" i="142"/>
  <c r="I86" i="155"/>
  <c r="I170" i="155"/>
  <c r="I41" i="155"/>
  <c r="P85" i="177"/>
  <c r="P42" i="177" s="1"/>
  <c r="P84" i="177"/>
  <c r="P40" i="177"/>
  <c r="U85" i="158"/>
  <c r="U42" i="158" s="1"/>
  <c r="AP45" i="126" s="1"/>
  <c r="J171" i="178"/>
  <c r="J42" i="178"/>
  <c r="V101" i="146"/>
  <c r="V65" i="145" s="1"/>
  <c r="S65" i="145"/>
  <c r="I135" i="145"/>
  <c r="I6" i="145"/>
  <c r="I54" i="145"/>
  <c r="J114" i="142"/>
  <c r="Q115" i="143"/>
  <c r="Q68" i="142" s="1"/>
  <c r="N68" i="142"/>
  <c r="U84" i="178"/>
  <c r="U40" i="178"/>
  <c r="O85" i="177"/>
  <c r="O42" i="177" s="1"/>
  <c r="O84" i="177"/>
  <c r="O40" i="177"/>
  <c r="T176" i="143"/>
  <c r="N176" i="143"/>
  <c r="J79" i="142"/>
  <c r="L176" i="146"/>
  <c r="R176" i="146"/>
  <c r="H79" i="145"/>
  <c r="AI102" i="126"/>
  <c r="AI36" i="126"/>
  <c r="AC25" i="201" s="1"/>
  <c r="E73" i="201" s="1"/>
  <c r="AG36" i="126"/>
  <c r="AA25" i="201" s="1"/>
  <c r="C73" i="201" s="1"/>
  <c r="AG102" i="126"/>
  <c r="R36" i="126"/>
  <c r="AD22" i="201" s="1"/>
  <c r="F70" i="201" s="1"/>
  <c r="R102" i="126"/>
  <c r="Q84" i="178"/>
  <c r="Q40" i="178"/>
  <c r="V135" i="143"/>
  <c r="V70" i="142" s="1"/>
  <c r="V27" i="142" s="1"/>
  <c r="S70" i="142"/>
  <c r="S27" i="142" s="1"/>
  <c r="U115" i="143"/>
  <c r="U68" i="142" s="1"/>
  <c r="R68" i="142"/>
  <c r="M84" i="177"/>
  <c r="M40" i="177"/>
  <c r="M84" i="179"/>
  <c r="M40" i="179"/>
  <c r="I170" i="158"/>
  <c r="I86" i="158"/>
  <c r="I41" i="158"/>
  <c r="R84" i="158"/>
  <c r="R40" i="158"/>
  <c r="J135" i="142"/>
  <c r="J6" i="142"/>
  <c r="J54" i="142"/>
  <c r="C22" i="208"/>
  <c r="C22" i="209"/>
  <c r="C24" i="208"/>
  <c r="C24" i="209"/>
  <c r="AA36" i="126"/>
  <c r="AA24" i="201" s="1"/>
  <c r="C72" i="201" s="1"/>
  <c r="AA102" i="126"/>
  <c r="M84" i="180"/>
  <c r="M40" i="180"/>
  <c r="M85" i="177"/>
  <c r="M42" i="177" s="1"/>
  <c r="U57" i="143"/>
  <c r="U55" i="142" s="1"/>
  <c r="R55" i="142"/>
  <c r="J171" i="177"/>
  <c r="J42" i="177"/>
  <c r="L84" i="158"/>
  <c r="L40" i="158"/>
  <c r="AM43" i="126" s="1"/>
  <c r="W84" i="155"/>
  <c r="W40" i="155"/>
  <c r="AJ45" i="126"/>
  <c r="H71" i="145"/>
  <c r="H154" i="145"/>
  <c r="H25" i="145"/>
  <c r="H81" i="145"/>
  <c r="T84" i="180"/>
  <c r="T40" i="180"/>
  <c r="H171" i="158"/>
  <c r="H42" i="158"/>
  <c r="AL45" i="126" s="1"/>
  <c r="I171" i="177"/>
  <c r="I42" i="177"/>
  <c r="R85" i="179"/>
  <c r="R42" i="179" s="1"/>
  <c r="R84" i="179"/>
  <c r="R40" i="179"/>
  <c r="P101" i="146"/>
  <c r="P65" i="145" s="1"/>
  <c r="M65" i="145"/>
  <c r="P19" i="146"/>
  <c r="P49" i="145" s="1"/>
  <c r="M49" i="145"/>
  <c r="W115" i="143"/>
  <c r="W68" i="142" s="1"/>
  <c r="T68" i="142"/>
  <c r="H135" i="142"/>
  <c r="H6" i="142"/>
  <c r="H54" i="142"/>
  <c r="W38" i="177"/>
  <c r="R41" i="126" s="1"/>
  <c r="W85" i="177"/>
  <c r="W42" i="177" s="1"/>
  <c r="AN36" i="126"/>
  <c r="AB26" i="201" s="1"/>
  <c r="D74" i="201" s="1"/>
  <c r="AN102" i="126"/>
  <c r="N85" i="155"/>
  <c r="N42" i="155" s="1"/>
  <c r="N84" i="155"/>
  <c r="N40" i="155"/>
  <c r="H135" i="145"/>
  <c r="H6" i="145"/>
  <c r="H54" i="145"/>
  <c r="J156" i="142"/>
  <c r="J27" i="142"/>
  <c r="I154" i="142"/>
  <c r="I71" i="142"/>
  <c r="I25" i="142"/>
  <c r="I81" i="142"/>
  <c r="J178" i="147"/>
  <c r="I178" i="147"/>
  <c r="H178" i="147"/>
  <c r="J178" i="146"/>
  <c r="I178" i="146"/>
  <c r="I178" i="143"/>
  <c r="H178" i="143"/>
  <c r="J178" i="143"/>
  <c r="AO43" i="126" l="1"/>
  <c r="AM45" i="126"/>
  <c r="P43" i="126"/>
  <c r="O45" i="126"/>
  <c r="T99" i="126"/>
  <c r="Z71" i="201" s="1"/>
  <c r="M23" i="208" s="1"/>
  <c r="AJ43" i="126"/>
  <c r="AF45" i="126"/>
  <c r="Z44" i="126"/>
  <c r="B24" i="201" s="1"/>
  <c r="N45" i="126"/>
  <c r="W71" i="142"/>
  <c r="W28" i="142" s="1"/>
  <c r="W25" i="142"/>
  <c r="W81" i="142"/>
  <c r="P6" i="145"/>
  <c r="P54" i="145"/>
  <c r="U71" i="142"/>
  <c r="U28" i="142" s="1"/>
  <c r="U25" i="142"/>
  <c r="U81" i="142"/>
  <c r="U86" i="178"/>
  <c r="U43" i="178" s="1"/>
  <c r="U41" i="178"/>
  <c r="I83" i="145"/>
  <c r="I140" i="145"/>
  <c r="I11" i="145"/>
  <c r="S22" i="145"/>
  <c r="S67" i="145"/>
  <c r="S24" i="145" s="1"/>
  <c r="M6" i="142"/>
  <c r="M54" i="142"/>
  <c r="AC43" i="126"/>
  <c r="Q86" i="158"/>
  <c r="Q43" i="158" s="1"/>
  <c r="Q41" i="158"/>
  <c r="AL44" i="126"/>
  <c r="B26" i="201" s="1"/>
  <c r="Q86" i="177"/>
  <c r="Q43" i="177" s="1"/>
  <c r="Q41" i="177"/>
  <c r="J172" i="177"/>
  <c r="J43" i="177"/>
  <c r="V86" i="177"/>
  <c r="V43" i="177" s="1"/>
  <c r="V41" i="177"/>
  <c r="H167" i="142"/>
  <c r="H38" i="142"/>
  <c r="S22" i="142"/>
  <c r="S67" i="142"/>
  <c r="S24" i="142" s="1"/>
  <c r="AD43" i="126"/>
  <c r="W22" i="145"/>
  <c r="W67" i="145"/>
  <c r="W24" i="145" s="1"/>
  <c r="M60" i="142"/>
  <c r="M17" i="142" s="1"/>
  <c r="M12" i="142"/>
  <c r="M22" i="142"/>
  <c r="M67" i="142"/>
  <c r="M24" i="142" s="1"/>
  <c r="N22" i="145"/>
  <c r="N67" i="145"/>
  <c r="N24" i="145" s="1"/>
  <c r="L86" i="177"/>
  <c r="L43" i="177" s="1"/>
  <c r="L41" i="177"/>
  <c r="J146" i="142"/>
  <c r="J17" i="142"/>
  <c r="N60" i="145"/>
  <c r="N17" i="145" s="1"/>
  <c r="N12" i="145"/>
  <c r="V86" i="180"/>
  <c r="V43" i="180" s="1"/>
  <c r="V41" i="180"/>
  <c r="H172" i="180"/>
  <c r="H43" i="180"/>
  <c r="AH43" i="126"/>
  <c r="P71" i="142"/>
  <c r="P28" i="142" s="1"/>
  <c r="P25" i="142"/>
  <c r="P81" i="142"/>
  <c r="P38" i="142" s="1"/>
  <c r="L6" i="145"/>
  <c r="L54" i="145"/>
  <c r="AN43" i="126"/>
  <c r="W6" i="142"/>
  <c r="W54" i="142"/>
  <c r="AG43" i="126"/>
  <c r="I157" i="142"/>
  <c r="I28" i="142"/>
  <c r="W86" i="155"/>
  <c r="W43" i="155" s="1"/>
  <c r="W41" i="155"/>
  <c r="N71" i="142"/>
  <c r="N28" i="142" s="1"/>
  <c r="N25" i="142"/>
  <c r="N81" i="142"/>
  <c r="V22" i="145"/>
  <c r="V67" i="145"/>
  <c r="V24" i="145" s="1"/>
  <c r="P6" i="142"/>
  <c r="P54" i="142"/>
  <c r="P41" i="155"/>
  <c r="P86" i="155"/>
  <c r="P43" i="155" s="1"/>
  <c r="H146" i="142"/>
  <c r="H17" i="142"/>
  <c r="R86" i="180"/>
  <c r="R43" i="180" s="1"/>
  <c r="R41" i="180"/>
  <c r="J157" i="142"/>
  <c r="J28" i="142"/>
  <c r="I153" i="145"/>
  <c r="I24" i="145"/>
  <c r="H172" i="158"/>
  <c r="H43" i="158"/>
  <c r="V22" i="142"/>
  <c r="V67" i="142"/>
  <c r="V24" i="142" s="1"/>
  <c r="M86" i="158"/>
  <c r="M43" i="158" s="1"/>
  <c r="M41" i="158"/>
  <c r="T22" i="142"/>
  <c r="T67" i="142"/>
  <c r="T24" i="142" s="1"/>
  <c r="U86" i="180"/>
  <c r="U43" i="180" s="1"/>
  <c r="U41" i="180"/>
  <c r="I140" i="142"/>
  <c r="I83" i="142"/>
  <c r="I11" i="142"/>
  <c r="N86" i="158"/>
  <c r="N43" i="158" s="1"/>
  <c r="N41" i="158"/>
  <c r="Q86" i="155"/>
  <c r="Q43" i="155" s="1"/>
  <c r="Q41" i="155"/>
  <c r="P12" i="142"/>
  <c r="P60" i="142"/>
  <c r="P17" i="142" s="1"/>
  <c r="P86" i="178"/>
  <c r="P43" i="178" s="1"/>
  <c r="P41" i="178"/>
  <c r="P22" i="142"/>
  <c r="P67" i="142"/>
  <c r="P24" i="142" s="1"/>
  <c r="Q22" i="145"/>
  <c r="Q67" i="145"/>
  <c r="Q24" i="145" s="1"/>
  <c r="S86" i="158"/>
  <c r="S43" i="158" s="1"/>
  <c r="S41" i="158"/>
  <c r="N71" i="145"/>
  <c r="N28" i="145" s="1"/>
  <c r="N25" i="145"/>
  <c r="N81" i="145"/>
  <c r="T39" i="126"/>
  <c r="AX23" i="201" s="1"/>
  <c r="H23" i="209" s="1"/>
  <c r="Q60" i="145"/>
  <c r="Q17" i="145" s="1"/>
  <c r="Q12" i="145"/>
  <c r="J153" i="142"/>
  <c r="J24" i="142"/>
  <c r="I172" i="180"/>
  <c r="I43" i="180"/>
  <c r="W86" i="179"/>
  <c r="W43" i="179" s="1"/>
  <c r="W41" i="179"/>
  <c r="S71" i="145"/>
  <c r="S28" i="145" s="1"/>
  <c r="S25" i="145"/>
  <c r="S81" i="145"/>
  <c r="S38" i="145" s="1"/>
  <c r="J172" i="179"/>
  <c r="J43" i="179"/>
  <c r="T86" i="155"/>
  <c r="T43" i="155" s="1"/>
  <c r="T41" i="155"/>
  <c r="J172" i="180"/>
  <c r="J43" i="180"/>
  <c r="O86" i="178"/>
  <c r="O43" i="178" s="1"/>
  <c r="O41" i="178"/>
  <c r="R86" i="155"/>
  <c r="R43" i="155" s="1"/>
  <c r="R41" i="155"/>
  <c r="O6" i="145"/>
  <c r="O54" i="145"/>
  <c r="O86" i="158"/>
  <c r="O43" i="158" s="1"/>
  <c r="O41" i="158"/>
  <c r="I167" i="145"/>
  <c r="I38" i="145"/>
  <c r="L86" i="155"/>
  <c r="L43" i="155" s="1"/>
  <c r="L41" i="155"/>
  <c r="AA43" i="126"/>
  <c r="L86" i="178"/>
  <c r="L43" i="178" s="1"/>
  <c r="L41" i="178"/>
  <c r="J165" i="142"/>
  <c r="J82" i="142"/>
  <c r="J36" i="142"/>
  <c r="Q71" i="142"/>
  <c r="Q28" i="142" s="1"/>
  <c r="Q25" i="142"/>
  <c r="Q81" i="142"/>
  <c r="V86" i="178"/>
  <c r="V43" i="178" s="1"/>
  <c r="V41" i="178"/>
  <c r="AC26" i="201"/>
  <c r="E74" i="201" s="1"/>
  <c r="U86" i="155"/>
  <c r="U43" i="155" s="1"/>
  <c r="U41" i="155"/>
  <c r="H157" i="142"/>
  <c r="H28" i="142"/>
  <c r="W22" i="142"/>
  <c r="W67" i="142"/>
  <c r="W24" i="142" s="1"/>
  <c r="L60" i="145"/>
  <c r="L17" i="145" s="1"/>
  <c r="L12" i="145"/>
  <c r="T60" i="142"/>
  <c r="T17" i="142" s="1"/>
  <c r="T12" i="142"/>
  <c r="V86" i="179"/>
  <c r="V43" i="179" s="1"/>
  <c r="V41" i="179"/>
  <c r="Q71" i="145"/>
  <c r="Q28" i="145" s="1"/>
  <c r="Q25" i="145"/>
  <c r="Q81" i="145"/>
  <c r="I82" i="142"/>
  <c r="I165" i="142"/>
  <c r="I36" i="142"/>
  <c r="I153" i="142"/>
  <c r="I24" i="142"/>
  <c r="L22" i="145"/>
  <c r="L67" i="145"/>
  <c r="L24" i="145" s="1"/>
  <c r="V25" i="145"/>
  <c r="V71" i="145"/>
  <c r="V28" i="145" s="1"/>
  <c r="V81" i="145"/>
  <c r="R22" i="145"/>
  <c r="R67" i="145"/>
  <c r="R24" i="145" s="1"/>
  <c r="AF44" i="126"/>
  <c r="B25" i="201" s="1"/>
  <c r="N6" i="142"/>
  <c r="N54" i="142"/>
  <c r="J146" i="145"/>
  <c r="J17" i="145"/>
  <c r="H153" i="142"/>
  <c r="H24" i="142"/>
  <c r="H165" i="142"/>
  <c r="H82" i="142"/>
  <c r="H36" i="142"/>
  <c r="AN45" i="126"/>
  <c r="L86" i="180"/>
  <c r="L43" i="180" s="1"/>
  <c r="L41" i="180"/>
  <c r="AI43" i="126"/>
  <c r="R86" i="179"/>
  <c r="R43" i="179" s="1"/>
  <c r="R41" i="179"/>
  <c r="T86" i="180"/>
  <c r="T43" i="180" s="1"/>
  <c r="T41" i="180"/>
  <c r="L86" i="158"/>
  <c r="L43" i="158" s="1"/>
  <c r="L41" i="158"/>
  <c r="R86" i="158"/>
  <c r="R43" i="158" s="1"/>
  <c r="R41" i="158"/>
  <c r="I172" i="158"/>
  <c r="I43" i="158"/>
  <c r="N79" i="142"/>
  <c r="N82" i="142" s="1"/>
  <c r="N39" i="142" s="1"/>
  <c r="Q176" i="143"/>
  <c r="Q79" i="142" s="1"/>
  <c r="Q82" i="142" s="1"/>
  <c r="Q39" i="142" s="1"/>
  <c r="P86" i="177"/>
  <c r="P43" i="177" s="1"/>
  <c r="P41" i="177"/>
  <c r="W86" i="180"/>
  <c r="W43" i="180" s="1"/>
  <c r="W41" i="180"/>
  <c r="S86" i="178"/>
  <c r="S43" i="178" s="1"/>
  <c r="S41" i="178"/>
  <c r="I172" i="177"/>
  <c r="I43" i="177"/>
  <c r="T86" i="177"/>
  <c r="T43" i="177" s="1"/>
  <c r="T41" i="177"/>
  <c r="R12" i="145"/>
  <c r="R60" i="145"/>
  <c r="R17" i="145" s="1"/>
  <c r="R45" i="126"/>
  <c r="J172" i="178"/>
  <c r="J43" i="178"/>
  <c r="O60" i="145"/>
  <c r="O17" i="145" s="1"/>
  <c r="O12" i="145"/>
  <c r="W60" i="142"/>
  <c r="W17" i="142" s="1"/>
  <c r="W12" i="142"/>
  <c r="T6" i="145"/>
  <c r="T54" i="145"/>
  <c r="T86" i="179"/>
  <c r="T43" i="179" s="1"/>
  <c r="T41" i="179"/>
  <c r="S60" i="145"/>
  <c r="S17" i="145" s="1"/>
  <c r="S12" i="145"/>
  <c r="O86" i="179"/>
  <c r="O43" i="179" s="1"/>
  <c r="O41" i="179"/>
  <c r="M79" i="142"/>
  <c r="M82" i="142" s="1"/>
  <c r="M39" i="142" s="1"/>
  <c r="P176" i="143"/>
  <c r="P79" i="142" s="1"/>
  <c r="P82" i="142" s="1"/>
  <c r="P39" i="142" s="1"/>
  <c r="O22" i="145"/>
  <c r="O67" i="145"/>
  <c r="O24" i="145" s="1"/>
  <c r="T60" i="145"/>
  <c r="T17" i="145" s="1"/>
  <c r="T12" i="145"/>
  <c r="U22" i="145"/>
  <c r="U67" i="145"/>
  <c r="U24" i="145" s="1"/>
  <c r="H172" i="178"/>
  <c r="H43" i="178"/>
  <c r="J128" i="145"/>
  <c r="N86" i="177"/>
  <c r="N43" i="177" s="1"/>
  <c r="N41" i="177"/>
  <c r="Q6" i="142"/>
  <c r="Q54" i="142"/>
  <c r="T38" i="126"/>
  <c r="BJ23" i="201" s="1"/>
  <c r="M23" i="209" s="1"/>
  <c r="U176" i="143"/>
  <c r="U79" i="142" s="1"/>
  <c r="U82" i="142" s="1"/>
  <c r="U39" i="142" s="1"/>
  <c r="R79" i="142"/>
  <c r="R82" i="142" s="1"/>
  <c r="R39" i="142" s="1"/>
  <c r="S6" i="145"/>
  <c r="S54" i="145"/>
  <c r="I157" i="145"/>
  <c r="I28" i="145"/>
  <c r="Z45" i="126"/>
  <c r="L60" i="142"/>
  <c r="L17" i="142" s="1"/>
  <c r="L12" i="142"/>
  <c r="R86" i="178"/>
  <c r="R43" i="178" s="1"/>
  <c r="R41" i="178"/>
  <c r="M22" i="145"/>
  <c r="M67" i="145"/>
  <c r="M24" i="145" s="1"/>
  <c r="H167" i="145"/>
  <c r="H38" i="145"/>
  <c r="M86" i="180"/>
  <c r="M43" i="180" s="1"/>
  <c r="M41" i="180"/>
  <c r="M86" i="179"/>
  <c r="M43" i="179" s="1"/>
  <c r="M41" i="179"/>
  <c r="Q86" i="178"/>
  <c r="Q43" i="178" s="1"/>
  <c r="Q41" i="178"/>
  <c r="W176" i="143"/>
  <c r="W79" i="142" s="1"/>
  <c r="W82" i="142" s="1"/>
  <c r="W39" i="142" s="1"/>
  <c r="T79" i="142"/>
  <c r="T82" i="142" s="1"/>
  <c r="T39" i="142" s="1"/>
  <c r="I172" i="178"/>
  <c r="I43" i="178"/>
  <c r="S86" i="180"/>
  <c r="S43" i="180" s="1"/>
  <c r="S41" i="180"/>
  <c r="L86" i="179"/>
  <c r="L43" i="179" s="1"/>
  <c r="L41" i="179"/>
  <c r="U60" i="145"/>
  <c r="U17" i="145" s="1"/>
  <c r="U12" i="145"/>
  <c r="N60" i="142"/>
  <c r="N17" i="142" s="1"/>
  <c r="N12" i="142"/>
  <c r="S86" i="177"/>
  <c r="S43" i="177" s="1"/>
  <c r="S41" i="177"/>
  <c r="T25" i="145"/>
  <c r="T71" i="145"/>
  <c r="T28" i="145" s="1"/>
  <c r="T81" i="145"/>
  <c r="U39" i="126"/>
  <c r="AY23" i="201" s="1"/>
  <c r="W6" i="145"/>
  <c r="W54" i="145"/>
  <c r="V12" i="145"/>
  <c r="V60" i="145"/>
  <c r="V17" i="145" s="1"/>
  <c r="V176" i="143"/>
  <c r="V79" i="142" s="1"/>
  <c r="V82" i="142" s="1"/>
  <c r="V39" i="142" s="1"/>
  <c r="S79" i="142"/>
  <c r="S82" i="142" s="1"/>
  <c r="S39" i="142" s="1"/>
  <c r="P86" i="179"/>
  <c r="P43" i="179" s="1"/>
  <c r="P41" i="179"/>
  <c r="W60" i="145"/>
  <c r="W17" i="145" s="1"/>
  <c r="W12" i="145"/>
  <c r="N44" i="126"/>
  <c r="B22" i="201" s="1"/>
  <c r="L22" i="142"/>
  <c r="L67" i="142"/>
  <c r="L24" i="142" s="1"/>
  <c r="L71" i="145"/>
  <c r="L28" i="145" s="1"/>
  <c r="L25" i="145"/>
  <c r="L81" i="145"/>
  <c r="O176" i="143"/>
  <c r="O79" i="142" s="1"/>
  <c r="O82" i="142" s="1"/>
  <c r="O39" i="142" s="1"/>
  <c r="L79" i="142"/>
  <c r="L82" i="142" s="1"/>
  <c r="L39" i="142" s="1"/>
  <c r="V6" i="145"/>
  <c r="V54" i="145"/>
  <c r="P86" i="180"/>
  <c r="P43" i="180" s="1"/>
  <c r="P41" i="180"/>
  <c r="I172" i="179"/>
  <c r="I43" i="179"/>
  <c r="O60" i="142"/>
  <c r="O17" i="142" s="1"/>
  <c r="O12" i="142"/>
  <c r="M86" i="155"/>
  <c r="M43" i="155" s="1"/>
  <c r="M41" i="155"/>
  <c r="J165" i="145"/>
  <c r="J82" i="145"/>
  <c r="J36" i="145"/>
  <c r="H140" i="145"/>
  <c r="H83" i="145"/>
  <c r="H11" i="145"/>
  <c r="P22" i="145"/>
  <c r="P67" i="145"/>
  <c r="P24" i="145" s="1"/>
  <c r="H165" i="145"/>
  <c r="H82" i="145"/>
  <c r="H36" i="145"/>
  <c r="O86" i="177"/>
  <c r="O43" i="177" s="1"/>
  <c r="O41" i="177"/>
  <c r="S6" i="142"/>
  <c r="S54" i="142"/>
  <c r="Q60" i="142"/>
  <c r="Q17" i="142" s="1"/>
  <c r="Q12" i="142"/>
  <c r="Q43" i="126"/>
  <c r="W71" i="145"/>
  <c r="W28" i="145" s="1"/>
  <c r="W25" i="145"/>
  <c r="W81" i="145"/>
  <c r="V39" i="126"/>
  <c r="AZ23" i="201" s="1"/>
  <c r="U86" i="158"/>
  <c r="U43" i="158" s="1"/>
  <c r="U41" i="158"/>
  <c r="I165" i="145"/>
  <c r="I82" i="145"/>
  <c r="I36" i="145"/>
  <c r="N86" i="179"/>
  <c r="N43" i="179" s="1"/>
  <c r="N41" i="179"/>
  <c r="H146" i="145"/>
  <c r="H17" i="145"/>
  <c r="S60" i="142"/>
  <c r="S17" i="142" s="1"/>
  <c r="S12" i="142"/>
  <c r="N6" i="145"/>
  <c r="N54" i="145"/>
  <c r="J153" i="145"/>
  <c r="J24" i="145"/>
  <c r="J167" i="145"/>
  <c r="J38" i="145"/>
  <c r="S86" i="155"/>
  <c r="S43" i="155" s="1"/>
  <c r="S41" i="155"/>
  <c r="M12" i="145"/>
  <c r="M60" i="145"/>
  <c r="M17" i="145" s="1"/>
  <c r="AB43" i="126"/>
  <c r="O22" i="142"/>
  <c r="O67" i="142"/>
  <c r="O24" i="142" s="1"/>
  <c r="H172" i="155"/>
  <c r="H43" i="155"/>
  <c r="N86" i="178"/>
  <c r="N43" i="178" s="1"/>
  <c r="N41" i="178"/>
  <c r="L6" i="142"/>
  <c r="L54" i="142"/>
  <c r="O71" i="145"/>
  <c r="O28" i="145" s="1"/>
  <c r="O25" i="145"/>
  <c r="O81" i="145"/>
  <c r="H172" i="179"/>
  <c r="H43" i="179"/>
  <c r="H153" i="145"/>
  <c r="H24" i="145"/>
  <c r="S86" i="179"/>
  <c r="S43" i="179" s="1"/>
  <c r="S41" i="179"/>
  <c r="W176" i="146"/>
  <c r="W79" i="145" s="1"/>
  <c r="W82" i="145" s="1"/>
  <c r="W39" i="145" s="1"/>
  <c r="T79" i="145"/>
  <c r="T82" i="145" s="1"/>
  <c r="T39" i="145" s="1"/>
  <c r="R60" i="142"/>
  <c r="R17" i="142" s="1"/>
  <c r="R12" i="142"/>
  <c r="M86" i="177"/>
  <c r="M43" i="177" s="1"/>
  <c r="M41" i="177"/>
  <c r="U176" i="146"/>
  <c r="U79" i="145" s="1"/>
  <c r="U82" i="145" s="1"/>
  <c r="U39" i="145" s="1"/>
  <c r="R79" i="145"/>
  <c r="R82" i="145" s="1"/>
  <c r="R39" i="145" s="1"/>
  <c r="P45" i="126"/>
  <c r="W86" i="178"/>
  <c r="W43" i="178" s="1"/>
  <c r="W41" i="178"/>
  <c r="L71" i="142"/>
  <c r="L28" i="142" s="1"/>
  <c r="L25" i="142"/>
  <c r="L81" i="142"/>
  <c r="J167" i="142"/>
  <c r="J38" i="142"/>
  <c r="V6" i="142"/>
  <c r="V54" i="142"/>
  <c r="W39" i="126"/>
  <c r="BA23" i="201" s="1"/>
  <c r="R86" i="177"/>
  <c r="R43" i="177" s="1"/>
  <c r="R41" i="177"/>
  <c r="V176" i="146"/>
  <c r="V79" i="145" s="1"/>
  <c r="V82" i="145" s="1"/>
  <c r="V39" i="145" s="1"/>
  <c r="S79" i="145"/>
  <c r="S82" i="145" s="1"/>
  <c r="S39" i="145" s="1"/>
  <c r="N22" i="142"/>
  <c r="N67" i="142"/>
  <c r="N24" i="142" s="1"/>
  <c r="V60" i="142"/>
  <c r="V17" i="142" s="1"/>
  <c r="V12" i="142"/>
  <c r="R22" i="142"/>
  <c r="R67" i="142"/>
  <c r="R24" i="142" s="1"/>
  <c r="Q6" i="145"/>
  <c r="Q54" i="145"/>
  <c r="P86" i="158"/>
  <c r="P43" i="158" s="1"/>
  <c r="P41" i="158"/>
  <c r="P12" i="145"/>
  <c r="P60" i="145"/>
  <c r="P17" i="145" s="1"/>
  <c r="Q86" i="180"/>
  <c r="Q43" i="180" s="1"/>
  <c r="Q41" i="180"/>
  <c r="O86" i="180"/>
  <c r="O43" i="180" s="1"/>
  <c r="O41" i="180"/>
  <c r="H172" i="177"/>
  <c r="H43" i="177"/>
  <c r="S71" i="142"/>
  <c r="S28" i="142" s="1"/>
  <c r="S25" i="142"/>
  <c r="S81" i="142"/>
  <c r="R6" i="145"/>
  <c r="R54" i="145"/>
  <c r="M86" i="178"/>
  <c r="M43" i="178" s="1"/>
  <c r="M41" i="178"/>
  <c r="O6" i="142"/>
  <c r="O54" i="142"/>
  <c r="T86" i="178"/>
  <c r="T43" i="178" s="1"/>
  <c r="T41" i="178"/>
  <c r="M25" i="145"/>
  <c r="M71" i="145"/>
  <c r="M28" i="145" s="1"/>
  <c r="M81" i="145"/>
  <c r="W86" i="158"/>
  <c r="W43" i="158" s="1"/>
  <c r="W41" i="158"/>
  <c r="J172" i="158"/>
  <c r="J43" i="158"/>
  <c r="R6" i="142"/>
  <c r="R54" i="142"/>
  <c r="R71" i="145"/>
  <c r="R28" i="145" s="1"/>
  <c r="R25" i="145"/>
  <c r="R81" i="145"/>
  <c r="N86" i="180"/>
  <c r="N43" i="180" s="1"/>
  <c r="N41" i="180"/>
  <c r="U86" i="179"/>
  <c r="U43" i="179" s="1"/>
  <c r="U41" i="179"/>
  <c r="W86" i="177"/>
  <c r="W43" i="177" s="1"/>
  <c r="W41" i="177"/>
  <c r="R43" i="126"/>
  <c r="Q176" i="146"/>
  <c r="Q79" i="145" s="1"/>
  <c r="Q82" i="145" s="1"/>
  <c r="Q39" i="145" s="1"/>
  <c r="N79" i="145"/>
  <c r="N82" i="145" s="1"/>
  <c r="N39" i="145" s="1"/>
  <c r="I167" i="142"/>
  <c r="I38" i="142"/>
  <c r="N86" i="155"/>
  <c r="N43" i="155" s="1"/>
  <c r="N41" i="155"/>
  <c r="H140" i="142"/>
  <c r="H83" i="142"/>
  <c r="H11" i="142"/>
  <c r="T71" i="142"/>
  <c r="T28" i="142" s="1"/>
  <c r="T25" i="142"/>
  <c r="T81" i="142"/>
  <c r="M6" i="145"/>
  <c r="M54" i="145"/>
  <c r="H157" i="145"/>
  <c r="H28" i="145"/>
  <c r="U60" i="142"/>
  <c r="U17" i="142" s="1"/>
  <c r="U12" i="142"/>
  <c r="J83" i="142"/>
  <c r="J85" i="142" s="1"/>
  <c r="J140" i="142"/>
  <c r="J11" i="142"/>
  <c r="R71" i="142"/>
  <c r="R28" i="142" s="1"/>
  <c r="R25" i="142"/>
  <c r="R81" i="142"/>
  <c r="R38" i="142" s="1"/>
  <c r="O176" i="146"/>
  <c r="O79" i="145" s="1"/>
  <c r="O82" i="145" s="1"/>
  <c r="O39" i="145" s="1"/>
  <c r="L79" i="145"/>
  <c r="L82" i="145" s="1"/>
  <c r="L39" i="145" s="1"/>
  <c r="I172" i="155"/>
  <c r="I43" i="155"/>
  <c r="V86" i="155"/>
  <c r="V43" i="155" s="1"/>
  <c r="V41" i="155"/>
  <c r="J172" i="155"/>
  <c r="J43" i="155"/>
  <c r="O71" i="142"/>
  <c r="O28" i="142" s="1"/>
  <c r="O25" i="142"/>
  <c r="O81" i="142"/>
  <c r="X39" i="126"/>
  <c r="BB23" i="201" s="1"/>
  <c r="T22" i="145"/>
  <c r="T67" i="145"/>
  <c r="T24" i="145" s="1"/>
  <c r="Q45" i="126"/>
  <c r="Q84" i="179"/>
  <c r="Q40" i="179"/>
  <c r="Q85" i="179"/>
  <c r="Q42" i="179" s="1"/>
  <c r="T86" i="158"/>
  <c r="T43" i="158" s="1"/>
  <c r="T41" i="158"/>
  <c r="P176" i="146"/>
  <c r="P79" i="145" s="1"/>
  <c r="P82" i="145" s="1"/>
  <c r="P39" i="145" s="1"/>
  <c r="M79" i="145"/>
  <c r="M82" i="145" s="1"/>
  <c r="M39" i="145" s="1"/>
  <c r="Q22" i="142"/>
  <c r="Q67" i="142"/>
  <c r="Q24" i="142" s="1"/>
  <c r="O43" i="126"/>
  <c r="T37" i="126"/>
  <c r="AL23" i="201" s="1"/>
  <c r="W23" i="209" s="1"/>
  <c r="U22" i="142"/>
  <c r="U67" i="142"/>
  <c r="U24" i="142" s="1"/>
  <c r="V86" i="158"/>
  <c r="V43" i="158" s="1"/>
  <c r="V41" i="158"/>
  <c r="J157" i="145"/>
  <c r="J28" i="145"/>
  <c r="I146" i="142"/>
  <c r="I17" i="142"/>
  <c r="V71" i="142"/>
  <c r="V28" i="142" s="1"/>
  <c r="V25" i="142"/>
  <c r="V81" i="142"/>
  <c r="U6" i="145"/>
  <c r="U54" i="145"/>
  <c r="J140" i="145"/>
  <c r="J83" i="145"/>
  <c r="J11" i="145"/>
  <c r="O86" i="155"/>
  <c r="O43" i="155" s="1"/>
  <c r="O41" i="155"/>
  <c r="P71" i="145"/>
  <c r="P28" i="145" s="1"/>
  <c r="P25" i="145"/>
  <c r="P81" i="145"/>
  <c r="I146" i="145"/>
  <c r="I17" i="145"/>
  <c r="M71" i="142"/>
  <c r="M28" i="142" s="1"/>
  <c r="M25" i="142"/>
  <c r="M81" i="142"/>
  <c r="M38" i="142" s="1"/>
  <c r="U6" i="142"/>
  <c r="U54" i="142"/>
  <c r="U71" i="145"/>
  <c r="U28" i="145" s="1"/>
  <c r="U25" i="145"/>
  <c r="U81" i="145"/>
  <c r="T6" i="142"/>
  <c r="T54" i="142"/>
  <c r="U86" i="177"/>
  <c r="U43" i="177" s="1"/>
  <c r="U41" i="177"/>
  <c r="J176" i="129"/>
  <c r="J122" i="127" s="1"/>
  <c r="J139" i="129"/>
  <c r="I139" i="129"/>
  <c r="H139" i="129"/>
  <c r="J135" i="129"/>
  <c r="I135" i="129"/>
  <c r="H135" i="129"/>
  <c r="J115" i="129"/>
  <c r="J111" i="127" s="1"/>
  <c r="I115" i="129"/>
  <c r="I111" i="127" s="1"/>
  <c r="H115" i="129"/>
  <c r="H111" i="127" s="1"/>
  <c r="J108" i="129"/>
  <c r="J109" i="127" s="1"/>
  <c r="I108" i="129"/>
  <c r="I109" i="127" s="1"/>
  <c r="H108" i="129"/>
  <c r="H109" i="127" s="1"/>
  <c r="J104" i="129"/>
  <c r="I104" i="129"/>
  <c r="H104" i="129"/>
  <c r="J101" i="129"/>
  <c r="I101" i="129"/>
  <c r="H101" i="129"/>
  <c r="J57" i="129"/>
  <c r="J98" i="127" s="1"/>
  <c r="J103" i="127" s="1"/>
  <c r="I57" i="129"/>
  <c r="I98" i="127" s="1"/>
  <c r="I103" i="127" s="1"/>
  <c r="H57" i="129"/>
  <c r="H98" i="127" s="1"/>
  <c r="H103" i="127" s="1"/>
  <c r="J21" i="129"/>
  <c r="I21" i="129"/>
  <c r="H21" i="129"/>
  <c r="J19" i="129"/>
  <c r="I19" i="129"/>
  <c r="H19" i="129"/>
  <c r="H35" i="127"/>
  <c r="I34" i="127"/>
  <c r="H34" i="127"/>
  <c r="J30" i="127"/>
  <c r="I30" i="127"/>
  <c r="J139" i="128"/>
  <c r="I139" i="128"/>
  <c r="H139" i="128"/>
  <c r="J135" i="128"/>
  <c r="I135" i="128"/>
  <c r="H135" i="128"/>
  <c r="J26" i="127"/>
  <c r="J115" i="128"/>
  <c r="I115" i="128"/>
  <c r="H115" i="128"/>
  <c r="J108" i="128"/>
  <c r="I108" i="128"/>
  <c r="H108" i="128"/>
  <c r="J104" i="128"/>
  <c r="I104" i="128"/>
  <c r="H104" i="128"/>
  <c r="J101" i="128"/>
  <c r="I101" i="128"/>
  <c r="H101" i="128"/>
  <c r="I21" i="127"/>
  <c r="H21" i="127"/>
  <c r="J20" i="127"/>
  <c r="J19" i="127"/>
  <c r="J18" i="127"/>
  <c r="J14" i="127"/>
  <c r="J57" i="128"/>
  <c r="I57" i="128"/>
  <c r="H57" i="128"/>
  <c r="J21" i="128"/>
  <c r="I21" i="128"/>
  <c r="H21" i="128"/>
  <c r="J19" i="128"/>
  <c r="I19" i="128"/>
  <c r="H19" i="128"/>
  <c r="J32" i="127"/>
  <c r="J246" i="122"/>
  <c r="I246" i="122"/>
  <c r="H246" i="122"/>
  <c r="J245" i="122"/>
  <c r="I245" i="122"/>
  <c r="H245" i="122"/>
  <c r="J244" i="122"/>
  <c r="I244" i="122"/>
  <c r="H244" i="122"/>
  <c r="J243" i="122"/>
  <c r="I243" i="122"/>
  <c r="H243" i="122"/>
  <c r="J242" i="122"/>
  <c r="I242" i="122"/>
  <c r="H242" i="122"/>
  <c r="J241" i="122"/>
  <c r="I241" i="122"/>
  <c r="H241" i="122"/>
  <c r="J240" i="122"/>
  <c r="I240" i="122"/>
  <c r="H240" i="122"/>
  <c r="J239" i="122"/>
  <c r="I239" i="122"/>
  <c r="H239" i="122"/>
  <c r="J238" i="122"/>
  <c r="I238" i="122"/>
  <c r="H238" i="122"/>
  <c r="J237" i="122"/>
  <c r="I237" i="122"/>
  <c r="H237" i="122"/>
  <c r="J236" i="122"/>
  <c r="I236" i="122"/>
  <c r="H236" i="122"/>
  <c r="J235" i="122"/>
  <c r="I235" i="122"/>
  <c r="H235" i="122"/>
  <c r="J234" i="122"/>
  <c r="I234" i="122"/>
  <c r="H234" i="122"/>
  <c r="J233" i="122"/>
  <c r="I233" i="122"/>
  <c r="H233" i="122"/>
  <c r="J232" i="122"/>
  <c r="I232" i="122"/>
  <c r="H232" i="122"/>
  <c r="J231" i="122"/>
  <c r="I231" i="122"/>
  <c r="H231" i="122"/>
  <c r="J230" i="122"/>
  <c r="I230" i="122"/>
  <c r="H230" i="122"/>
  <c r="J229" i="122"/>
  <c r="I229" i="122"/>
  <c r="H229" i="122"/>
  <c r="J228" i="122"/>
  <c r="I228" i="122"/>
  <c r="H228" i="122"/>
  <c r="J227" i="122"/>
  <c r="I227" i="122"/>
  <c r="H227" i="122"/>
  <c r="J226" i="122"/>
  <c r="I226" i="122"/>
  <c r="H226" i="122"/>
  <c r="J225" i="122"/>
  <c r="I225" i="122"/>
  <c r="H225" i="122"/>
  <c r="J224" i="122"/>
  <c r="I224" i="122"/>
  <c r="H224" i="122"/>
  <c r="J223" i="122"/>
  <c r="I223" i="122"/>
  <c r="H223" i="122"/>
  <c r="J222" i="122"/>
  <c r="I222" i="122"/>
  <c r="H222" i="122"/>
  <c r="J221" i="122"/>
  <c r="I221" i="122"/>
  <c r="H221" i="122"/>
  <c r="J220" i="122"/>
  <c r="I220" i="122"/>
  <c r="H220" i="122"/>
  <c r="J219" i="122"/>
  <c r="I219" i="122"/>
  <c r="H219" i="122"/>
  <c r="J218" i="122"/>
  <c r="I218" i="122"/>
  <c r="H218" i="122"/>
  <c r="J217" i="122"/>
  <c r="I217" i="122"/>
  <c r="H217" i="122"/>
  <c r="J216" i="122"/>
  <c r="I216" i="122"/>
  <c r="H216" i="122"/>
  <c r="J215" i="122"/>
  <c r="I215" i="122"/>
  <c r="H215" i="122"/>
  <c r="J214" i="122"/>
  <c r="I214" i="122"/>
  <c r="H214" i="122"/>
  <c r="J213" i="122"/>
  <c r="I213" i="122"/>
  <c r="H213" i="122"/>
  <c r="J212" i="122"/>
  <c r="I212" i="122"/>
  <c r="H212" i="122"/>
  <c r="J211" i="122"/>
  <c r="I211" i="122"/>
  <c r="H211" i="122"/>
  <c r="J210" i="122"/>
  <c r="I210" i="122"/>
  <c r="H210" i="122"/>
  <c r="J209" i="122"/>
  <c r="I209" i="122"/>
  <c r="H209" i="122"/>
  <c r="J208" i="122"/>
  <c r="I208" i="122"/>
  <c r="H208" i="122"/>
  <c r="J207" i="122"/>
  <c r="I207" i="122"/>
  <c r="H207" i="122"/>
  <c r="J206" i="122"/>
  <c r="I206" i="122"/>
  <c r="H206" i="122"/>
  <c r="J205" i="122"/>
  <c r="I205" i="122"/>
  <c r="H205" i="122"/>
  <c r="J204" i="122"/>
  <c r="I204" i="122"/>
  <c r="H204" i="122"/>
  <c r="J203" i="122"/>
  <c r="I203" i="122"/>
  <c r="H203" i="122"/>
  <c r="J202" i="122"/>
  <c r="I202" i="122"/>
  <c r="H202" i="122"/>
  <c r="J201" i="122"/>
  <c r="I201" i="122"/>
  <c r="H201" i="122"/>
  <c r="J200" i="122"/>
  <c r="I200" i="122"/>
  <c r="H200" i="122"/>
  <c r="J199" i="122"/>
  <c r="I199" i="122"/>
  <c r="H199" i="122"/>
  <c r="J198" i="122"/>
  <c r="I198" i="122"/>
  <c r="H198" i="122"/>
  <c r="J197" i="122"/>
  <c r="I197" i="122"/>
  <c r="H197" i="122"/>
  <c r="J196" i="122"/>
  <c r="I196" i="122"/>
  <c r="H196" i="122"/>
  <c r="J195" i="122"/>
  <c r="I195" i="122"/>
  <c r="H195" i="122"/>
  <c r="J194" i="122"/>
  <c r="I194" i="122"/>
  <c r="H194" i="122"/>
  <c r="J193" i="122"/>
  <c r="I193" i="122"/>
  <c r="H193" i="122"/>
  <c r="J192" i="122"/>
  <c r="I192" i="122"/>
  <c r="H192" i="122"/>
  <c r="J191" i="122"/>
  <c r="I191" i="122"/>
  <c r="H191" i="122"/>
  <c r="J190" i="122"/>
  <c r="I190" i="122"/>
  <c r="H190" i="122"/>
  <c r="J189" i="122"/>
  <c r="I189" i="122"/>
  <c r="H189" i="122"/>
  <c r="J188" i="122"/>
  <c r="I188" i="122"/>
  <c r="H188" i="122"/>
  <c r="J187" i="122"/>
  <c r="I187" i="122"/>
  <c r="H187" i="122"/>
  <c r="J186" i="122"/>
  <c r="I186" i="122"/>
  <c r="H186" i="122"/>
  <c r="J185" i="122"/>
  <c r="I185" i="122"/>
  <c r="H185" i="122"/>
  <c r="J184" i="122"/>
  <c r="I184" i="122"/>
  <c r="H184" i="122"/>
  <c r="J183" i="122"/>
  <c r="I183" i="122"/>
  <c r="H183" i="122"/>
  <c r="J182" i="122"/>
  <c r="I182" i="122"/>
  <c r="H182" i="122"/>
  <c r="J181" i="122"/>
  <c r="I181" i="122"/>
  <c r="H181" i="122"/>
  <c r="J175" i="122"/>
  <c r="I175" i="122"/>
  <c r="H175" i="122"/>
  <c r="J174" i="122"/>
  <c r="I174" i="122"/>
  <c r="H174" i="122"/>
  <c r="J173" i="122"/>
  <c r="I173" i="122"/>
  <c r="H173" i="122"/>
  <c r="J172" i="122"/>
  <c r="I172" i="122"/>
  <c r="H172" i="122"/>
  <c r="J171" i="122"/>
  <c r="I171" i="122"/>
  <c r="I121" i="120" s="1"/>
  <c r="H171" i="122"/>
  <c r="J170" i="122"/>
  <c r="I170" i="122"/>
  <c r="H170" i="122"/>
  <c r="J169" i="122"/>
  <c r="I169" i="122"/>
  <c r="H169" i="122"/>
  <c r="J168" i="122"/>
  <c r="I168" i="122"/>
  <c r="H168" i="122"/>
  <c r="J167" i="122"/>
  <c r="I167" i="122"/>
  <c r="H167" i="122"/>
  <c r="J166" i="122"/>
  <c r="I166" i="122"/>
  <c r="H166" i="122"/>
  <c r="J165" i="122"/>
  <c r="I165" i="122"/>
  <c r="H165" i="122"/>
  <c r="J164" i="122"/>
  <c r="J120" i="120" s="1"/>
  <c r="I164" i="122"/>
  <c r="H164" i="122"/>
  <c r="J163" i="122"/>
  <c r="I163" i="122"/>
  <c r="H163" i="122"/>
  <c r="J162" i="122"/>
  <c r="I162" i="122"/>
  <c r="H162" i="122"/>
  <c r="J161" i="122"/>
  <c r="I161" i="122"/>
  <c r="H161" i="122"/>
  <c r="J160" i="122"/>
  <c r="I160" i="122"/>
  <c r="H160" i="122"/>
  <c r="J159" i="122"/>
  <c r="I159" i="122"/>
  <c r="I118" i="120" s="1"/>
  <c r="H159" i="122"/>
  <c r="J158" i="122"/>
  <c r="I158" i="122"/>
  <c r="H158" i="122"/>
  <c r="J157" i="122"/>
  <c r="I157" i="122"/>
  <c r="H157" i="122"/>
  <c r="J156" i="122"/>
  <c r="I156" i="122"/>
  <c r="H156" i="122"/>
  <c r="J155" i="122"/>
  <c r="I155" i="122"/>
  <c r="H155" i="122"/>
  <c r="J154" i="122"/>
  <c r="I154" i="122"/>
  <c r="H154" i="122"/>
  <c r="J153" i="122"/>
  <c r="I153" i="122"/>
  <c r="H153" i="122"/>
  <c r="J152" i="122"/>
  <c r="I152" i="122"/>
  <c r="H152" i="122"/>
  <c r="J151" i="122"/>
  <c r="I151" i="122"/>
  <c r="H151" i="122"/>
  <c r="J150" i="122"/>
  <c r="I150" i="122"/>
  <c r="H150" i="122"/>
  <c r="J149" i="122"/>
  <c r="I149" i="122"/>
  <c r="H149" i="122"/>
  <c r="J148" i="122"/>
  <c r="I148" i="122"/>
  <c r="H148" i="122"/>
  <c r="J147" i="122"/>
  <c r="I147" i="122"/>
  <c r="H147" i="122"/>
  <c r="J146" i="122"/>
  <c r="I146" i="122"/>
  <c r="H146" i="122"/>
  <c r="J145" i="122"/>
  <c r="I145" i="122"/>
  <c r="H145" i="122"/>
  <c r="J144" i="122"/>
  <c r="I144" i="122"/>
  <c r="H144" i="122"/>
  <c r="J143" i="122"/>
  <c r="I143" i="122"/>
  <c r="H143" i="122"/>
  <c r="J142" i="122"/>
  <c r="I142" i="122"/>
  <c r="H142" i="122"/>
  <c r="J141" i="122"/>
  <c r="I141" i="122"/>
  <c r="H141" i="122"/>
  <c r="J140" i="122"/>
  <c r="J115" i="120" s="1"/>
  <c r="I140" i="122"/>
  <c r="H140" i="122"/>
  <c r="J139" i="122"/>
  <c r="I139" i="122"/>
  <c r="H139" i="122"/>
  <c r="J138" i="122"/>
  <c r="I138" i="122"/>
  <c r="H138" i="122"/>
  <c r="J137" i="122"/>
  <c r="I137" i="122"/>
  <c r="H137" i="122"/>
  <c r="J136" i="122"/>
  <c r="I136" i="122"/>
  <c r="H136" i="122"/>
  <c r="J135" i="122"/>
  <c r="I135" i="122"/>
  <c r="H135" i="122"/>
  <c r="J134" i="122"/>
  <c r="I134" i="122"/>
  <c r="H134" i="122"/>
  <c r="J133" i="122"/>
  <c r="I133" i="122"/>
  <c r="H133" i="122"/>
  <c r="J132" i="122"/>
  <c r="I132" i="122"/>
  <c r="H132" i="122"/>
  <c r="J131" i="122"/>
  <c r="I131" i="122"/>
  <c r="H131" i="122"/>
  <c r="J130" i="122"/>
  <c r="I130" i="122"/>
  <c r="H130" i="122"/>
  <c r="J129" i="122"/>
  <c r="I129" i="122"/>
  <c r="H129" i="122"/>
  <c r="J128" i="122"/>
  <c r="I128" i="122"/>
  <c r="H128" i="122"/>
  <c r="J127" i="122"/>
  <c r="I127" i="122"/>
  <c r="I112" i="120" s="1"/>
  <c r="H127" i="122"/>
  <c r="J126" i="122"/>
  <c r="I126" i="122"/>
  <c r="H126" i="122"/>
  <c r="J125" i="122"/>
  <c r="I125" i="122"/>
  <c r="H125" i="122"/>
  <c r="J124" i="122"/>
  <c r="I124" i="122"/>
  <c r="H124" i="122"/>
  <c r="J123" i="122"/>
  <c r="I123" i="122"/>
  <c r="H123" i="122"/>
  <c r="J122" i="122"/>
  <c r="I122" i="122"/>
  <c r="H122" i="122"/>
  <c r="J121" i="122"/>
  <c r="I121" i="122"/>
  <c r="H121" i="122"/>
  <c r="J120" i="122"/>
  <c r="I120" i="122"/>
  <c r="H120" i="122"/>
  <c r="J119" i="122"/>
  <c r="I119" i="122"/>
  <c r="H119" i="122"/>
  <c r="J118" i="122"/>
  <c r="I118" i="122"/>
  <c r="H118" i="122"/>
  <c r="J117" i="122"/>
  <c r="I117" i="122"/>
  <c r="H117" i="122"/>
  <c r="J116" i="122"/>
  <c r="I116" i="122"/>
  <c r="H116" i="122"/>
  <c r="J115" i="122"/>
  <c r="I115" i="122"/>
  <c r="H115" i="122"/>
  <c r="J114" i="122"/>
  <c r="I114" i="122"/>
  <c r="H114" i="122"/>
  <c r="H111" i="120" s="1"/>
  <c r="J113" i="122"/>
  <c r="I113" i="122"/>
  <c r="H113" i="122"/>
  <c r="J112" i="122"/>
  <c r="I112" i="122"/>
  <c r="H112" i="122"/>
  <c r="J111" i="122"/>
  <c r="I111" i="122"/>
  <c r="H111" i="122"/>
  <c r="J110" i="122"/>
  <c r="I110" i="122"/>
  <c r="H110" i="122"/>
  <c r="J109" i="122"/>
  <c r="I109" i="122"/>
  <c r="H109" i="122"/>
  <c r="J108" i="122"/>
  <c r="I108" i="122"/>
  <c r="H108" i="122"/>
  <c r="J107" i="122"/>
  <c r="I107" i="122"/>
  <c r="I109" i="120" s="1"/>
  <c r="H107" i="122"/>
  <c r="J106" i="122"/>
  <c r="I106" i="122"/>
  <c r="H106" i="122"/>
  <c r="J105" i="122"/>
  <c r="I105" i="122"/>
  <c r="H105" i="122"/>
  <c r="J104" i="122"/>
  <c r="I104" i="122"/>
  <c r="H104" i="122"/>
  <c r="J103" i="122"/>
  <c r="I103" i="122"/>
  <c r="H103" i="122"/>
  <c r="J102" i="122"/>
  <c r="I102" i="122"/>
  <c r="H102" i="122"/>
  <c r="J101" i="122"/>
  <c r="I101" i="122"/>
  <c r="H101" i="122"/>
  <c r="J100" i="122"/>
  <c r="J108" i="120" s="1"/>
  <c r="I100" i="122"/>
  <c r="H100" i="122"/>
  <c r="J99" i="122"/>
  <c r="I99" i="122"/>
  <c r="H99" i="122"/>
  <c r="J98" i="122"/>
  <c r="I98" i="122"/>
  <c r="H98" i="122"/>
  <c r="J97" i="122"/>
  <c r="I97" i="122"/>
  <c r="H97" i="122"/>
  <c r="J96" i="122"/>
  <c r="I96" i="122"/>
  <c r="H96" i="122"/>
  <c r="J95" i="122"/>
  <c r="I95" i="122"/>
  <c r="H95" i="122"/>
  <c r="J94" i="122"/>
  <c r="I94" i="122"/>
  <c r="H94" i="122"/>
  <c r="J93" i="122"/>
  <c r="I93" i="122"/>
  <c r="H93" i="122"/>
  <c r="J92" i="122"/>
  <c r="I92" i="122"/>
  <c r="H92" i="122"/>
  <c r="J91" i="122"/>
  <c r="I91" i="122"/>
  <c r="H91" i="122"/>
  <c r="J90" i="122"/>
  <c r="I90" i="122"/>
  <c r="H90" i="122"/>
  <c r="H107" i="120" s="1"/>
  <c r="J89" i="122"/>
  <c r="I89" i="122"/>
  <c r="H89" i="122"/>
  <c r="J88" i="122"/>
  <c r="I88" i="122"/>
  <c r="H88" i="122"/>
  <c r="J87" i="122"/>
  <c r="I87" i="122"/>
  <c r="I106" i="120" s="1"/>
  <c r="H87" i="122"/>
  <c r="J86" i="122"/>
  <c r="I86" i="122"/>
  <c r="H86" i="122"/>
  <c r="J85" i="122"/>
  <c r="I85" i="122"/>
  <c r="H85" i="122"/>
  <c r="J84" i="122"/>
  <c r="I84" i="122"/>
  <c r="H84" i="122"/>
  <c r="J83" i="122"/>
  <c r="I83" i="122"/>
  <c r="I105" i="120" s="1"/>
  <c r="H83" i="122"/>
  <c r="J82" i="122"/>
  <c r="I82" i="122"/>
  <c r="H82" i="122"/>
  <c r="J81" i="122"/>
  <c r="I81" i="122"/>
  <c r="H81" i="122"/>
  <c r="J80" i="122"/>
  <c r="I80" i="122"/>
  <c r="H80" i="122"/>
  <c r="J79" i="122"/>
  <c r="I79" i="122"/>
  <c r="H79" i="122"/>
  <c r="J78" i="122"/>
  <c r="I78" i="122"/>
  <c r="H78" i="122"/>
  <c r="J77" i="122"/>
  <c r="I77" i="122"/>
  <c r="H77" i="122"/>
  <c r="J76" i="122"/>
  <c r="I76" i="122"/>
  <c r="H76" i="122"/>
  <c r="J75" i="122"/>
  <c r="I75" i="122"/>
  <c r="H75" i="122"/>
  <c r="J74" i="122"/>
  <c r="I74" i="122"/>
  <c r="H74" i="122"/>
  <c r="J73" i="122"/>
  <c r="I73" i="122"/>
  <c r="H73" i="122"/>
  <c r="J72" i="122"/>
  <c r="I72" i="122"/>
  <c r="H72" i="122"/>
  <c r="J71" i="122"/>
  <c r="I71" i="122"/>
  <c r="H71" i="122"/>
  <c r="J70" i="122"/>
  <c r="I70" i="122"/>
  <c r="H70" i="122"/>
  <c r="J69" i="122"/>
  <c r="I69" i="122"/>
  <c r="H69" i="122"/>
  <c r="J68" i="122"/>
  <c r="J100" i="120" s="1"/>
  <c r="I68" i="122"/>
  <c r="H68" i="122"/>
  <c r="J67" i="122"/>
  <c r="I67" i="122"/>
  <c r="H67" i="122"/>
  <c r="J66" i="122"/>
  <c r="I66" i="122"/>
  <c r="H66" i="122"/>
  <c r="J65" i="122"/>
  <c r="I65" i="122"/>
  <c r="H65" i="122"/>
  <c r="J64" i="122"/>
  <c r="I64" i="122"/>
  <c r="H64" i="122"/>
  <c r="J63" i="122"/>
  <c r="I63" i="122"/>
  <c r="H63" i="122"/>
  <c r="J62" i="122"/>
  <c r="I62" i="122"/>
  <c r="H62" i="122"/>
  <c r="J61" i="122"/>
  <c r="I61" i="122"/>
  <c r="H61" i="122"/>
  <c r="J60" i="122"/>
  <c r="J99" i="120" s="1"/>
  <c r="I60" i="122"/>
  <c r="H60" i="122"/>
  <c r="J59" i="122"/>
  <c r="I59" i="122"/>
  <c r="H59" i="122"/>
  <c r="J58" i="122"/>
  <c r="I58" i="122"/>
  <c r="H58" i="122"/>
  <c r="J57" i="122"/>
  <c r="I57" i="122"/>
  <c r="H57" i="122"/>
  <c r="J56" i="122"/>
  <c r="I56" i="122"/>
  <c r="H56" i="122"/>
  <c r="J55" i="122"/>
  <c r="I55" i="122"/>
  <c r="H55" i="122"/>
  <c r="J54" i="122"/>
  <c r="I54" i="122"/>
  <c r="H54" i="122"/>
  <c r="J53" i="122"/>
  <c r="I53" i="122"/>
  <c r="H53" i="122"/>
  <c r="J52" i="122"/>
  <c r="J98" i="120" s="1"/>
  <c r="I52" i="122"/>
  <c r="H52" i="122"/>
  <c r="J51" i="122"/>
  <c r="I51" i="122"/>
  <c r="H51" i="122"/>
  <c r="J50" i="122"/>
  <c r="I50" i="122"/>
  <c r="H50" i="122"/>
  <c r="J49" i="122"/>
  <c r="I49" i="122"/>
  <c r="H49" i="122"/>
  <c r="J48" i="122"/>
  <c r="I48" i="122"/>
  <c r="H48" i="122"/>
  <c r="J47" i="122"/>
  <c r="I47" i="122"/>
  <c r="H47" i="122"/>
  <c r="J46" i="122"/>
  <c r="I46" i="122"/>
  <c r="H46" i="122"/>
  <c r="J45" i="122"/>
  <c r="I45" i="122"/>
  <c r="H45" i="122"/>
  <c r="J44" i="122"/>
  <c r="I44" i="122"/>
  <c r="H44" i="122"/>
  <c r="J43" i="122"/>
  <c r="I43" i="122"/>
  <c r="H43" i="122"/>
  <c r="J42" i="122"/>
  <c r="I42" i="122"/>
  <c r="H42" i="122"/>
  <c r="J41" i="122"/>
  <c r="I41" i="122"/>
  <c r="H41" i="122"/>
  <c r="J40" i="122"/>
  <c r="I40" i="122"/>
  <c r="H40" i="122"/>
  <c r="J39" i="122"/>
  <c r="I39" i="122"/>
  <c r="H39" i="122"/>
  <c r="J38" i="122"/>
  <c r="I38" i="122"/>
  <c r="H38" i="122"/>
  <c r="J37" i="122"/>
  <c r="I37" i="122"/>
  <c r="H37" i="122"/>
  <c r="J36" i="122"/>
  <c r="I36" i="122"/>
  <c r="H36" i="122"/>
  <c r="J35" i="122"/>
  <c r="I35" i="122"/>
  <c r="H35" i="122"/>
  <c r="J34" i="122"/>
  <c r="I34" i="122"/>
  <c r="H34" i="122"/>
  <c r="J33" i="122"/>
  <c r="I33" i="122"/>
  <c r="H33" i="122"/>
  <c r="J32" i="122"/>
  <c r="I32" i="122"/>
  <c r="H32" i="122"/>
  <c r="J31" i="122"/>
  <c r="I31" i="122"/>
  <c r="H31" i="122"/>
  <c r="J30" i="122"/>
  <c r="I30" i="122"/>
  <c r="H30" i="122"/>
  <c r="J29" i="122"/>
  <c r="I29" i="122"/>
  <c r="H29" i="122"/>
  <c r="J28" i="122"/>
  <c r="I28" i="122"/>
  <c r="H28" i="122"/>
  <c r="J27" i="122"/>
  <c r="I27" i="122"/>
  <c r="H27" i="122"/>
  <c r="J26" i="122"/>
  <c r="I26" i="122"/>
  <c r="H26" i="122"/>
  <c r="J25" i="122"/>
  <c r="I25" i="122"/>
  <c r="H25" i="122"/>
  <c r="J24" i="122"/>
  <c r="I24" i="122"/>
  <c r="H24" i="122"/>
  <c r="J23" i="122"/>
  <c r="I23" i="122"/>
  <c r="H23" i="122"/>
  <c r="J22" i="122"/>
  <c r="I22" i="122"/>
  <c r="H22" i="122"/>
  <c r="H96" i="120" s="1"/>
  <c r="J21" i="122"/>
  <c r="I21" i="122"/>
  <c r="H21" i="122"/>
  <c r="J20" i="122"/>
  <c r="I20" i="122"/>
  <c r="H20" i="122"/>
  <c r="J19" i="122"/>
  <c r="I19" i="122"/>
  <c r="H19" i="122"/>
  <c r="J18" i="122"/>
  <c r="I18" i="122"/>
  <c r="H18" i="122"/>
  <c r="J17" i="122"/>
  <c r="I17" i="122"/>
  <c r="H17" i="122"/>
  <c r="J16" i="122"/>
  <c r="I16" i="122"/>
  <c r="H16" i="122"/>
  <c r="J15" i="122"/>
  <c r="I15" i="122"/>
  <c r="H15" i="122"/>
  <c r="J14" i="122"/>
  <c r="I14" i="122"/>
  <c r="H14" i="122"/>
  <c r="J13" i="122"/>
  <c r="I13" i="122"/>
  <c r="H13" i="122"/>
  <c r="J12" i="122"/>
  <c r="J92" i="120" s="1"/>
  <c r="I12" i="122"/>
  <c r="H12" i="122"/>
  <c r="J11" i="122"/>
  <c r="I11" i="122"/>
  <c r="H11" i="122"/>
  <c r="J10" i="122"/>
  <c r="I10" i="122"/>
  <c r="H10" i="122"/>
  <c r="J9" i="122"/>
  <c r="I9" i="122"/>
  <c r="H9" i="122"/>
  <c r="J8" i="122"/>
  <c r="I8" i="122"/>
  <c r="H8" i="122"/>
  <c r="J7" i="122"/>
  <c r="I7" i="122"/>
  <c r="H7" i="122"/>
  <c r="J6" i="122"/>
  <c r="I6" i="122"/>
  <c r="H6" i="122"/>
  <c r="J5" i="122"/>
  <c r="I5" i="122"/>
  <c r="H5" i="122"/>
  <c r="J4" i="122"/>
  <c r="J94" i="120" s="1"/>
  <c r="I4" i="122"/>
  <c r="H4" i="122"/>
  <c r="J246" i="119"/>
  <c r="I246" i="119"/>
  <c r="H246" i="119"/>
  <c r="J245" i="119"/>
  <c r="I245" i="119"/>
  <c r="H245" i="119"/>
  <c r="J244" i="119"/>
  <c r="I244" i="119"/>
  <c r="H244" i="119"/>
  <c r="J243" i="119"/>
  <c r="I243" i="119"/>
  <c r="H243" i="119"/>
  <c r="J242" i="119"/>
  <c r="I242" i="119"/>
  <c r="H242" i="119"/>
  <c r="J241" i="119"/>
  <c r="I241" i="119"/>
  <c r="H241" i="119"/>
  <c r="J240" i="119"/>
  <c r="I240" i="119"/>
  <c r="H240" i="119"/>
  <c r="J239" i="119"/>
  <c r="I239" i="119"/>
  <c r="H239" i="119"/>
  <c r="J238" i="119"/>
  <c r="I238" i="119"/>
  <c r="H238" i="119"/>
  <c r="J237" i="119"/>
  <c r="I237" i="119"/>
  <c r="H237" i="119"/>
  <c r="J236" i="119"/>
  <c r="I236" i="119"/>
  <c r="H236" i="119"/>
  <c r="J235" i="119"/>
  <c r="I235" i="119"/>
  <c r="H235" i="119"/>
  <c r="J234" i="119"/>
  <c r="I234" i="119"/>
  <c r="H234" i="119"/>
  <c r="J233" i="119"/>
  <c r="I233" i="119"/>
  <c r="H233" i="119"/>
  <c r="J232" i="119"/>
  <c r="I232" i="119"/>
  <c r="H232" i="119"/>
  <c r="J231" i="119"/>
  <c r="I231" i="119"/>
  <c r="H231" i="119"/>
  <c r="J230" i="119"/>
  <c r="I230" i="119"/>
  <c r="H230" i="119"/>
  <c r="J229" i="119"/>
  <c r="I229" i="119"/>
  <c r="H229" i="119"/>
  <c r="J228" i="119"/>
  <c r="I228" i="119"/>
  <c r="H228" i="119"/>
  <c r="J227" i="119"/>
  <c r="I227" i="119"/>
  <c r="H227" i="119"/>
  <c r="J226" i="119"/>
  <c r="I226" i="119"/>
  <c r="H226" i="119"/>
  <c r="J225" i="119"/>
  <c r="I225" i="119"/>
  <c r="H225" i="119"/>
  <c r="J224" i="119"/>
  <c r="I224" i="119"/>
  <c r="H224" i="119"/>
  <c r="J223" i="119"/>
  <c r="I223" i="119"/>
  <c r="H223" i="119"/>
  <c r="J222" i="119"/>
  <c r="I222" i="119"/>
  <c r="H222" i="119"/>
  <c r="J221" i="119"/>
  <c r="I221" i="119"/>
  <c r="H221" i="119"/>
  <c r="J220" i="119"/>
  <c r="I220" i="119"/>
  <c r="H220" i="119"/>
  <c r="J219" i="119"/>
  <c r="I219" i="119"/>
  <c r="H219" i="119"/>
  <c r="J218" i="119"/>
  <c r="I218" i="119"/>
  <c r="H218" i="119"/>
  <c r="J217" i="119"/>
  <c r="I217" i="119"/>
  <c r="H217" i="119"/>
  <c r="J216" i="119"/>
  <c r="I216" i="119"/>
  <c r="H216" i="119"/>
  <c r="J215" i="119"/>
  <c r="I215" i="119"/>
  <c r="H215" i="119"/>
  <c r="J214" i="119"/>
  <c r="I214" i="119"/>
  <c r="H214" i="119"/>
  <c r="J213" i="119"/>
  <c r="I213" i="119"/>
  <c r="H213" i="119"/>
  <c r="J212" i="119"/>
  <c r="I212" i="119"/>
  <c r="H212" i="119"/>
  <c r="J211" i="119"/>
  <c r="I211" i="119"/>
  <c r="H211" i="119"/>
  <c r="J210" i="119"/>
  <c r="I210" i="119"/>
  <c r="H210" i="119"/>
  <c r="J209" i="119"/>
  <c r="I209" i="119"/>
  <c r="H209" i="119"/>
  <c r="J208" i="119"/>
  <c r="I208" i="119"/>
  <c r="H208" i="119"/>
  <c r="J207" i="119"/>
  <c r="I207" i="119"/>
  <c r="H207" i="119"/>
  <c r="J206" i="119"/>
  <c r="I206" i="119"/>
  <c r="H206" i="119"/>
  <c r="J205" i="119"/>
  <c r="I205" i="119"/>
  <c r="H205" i="119"/>
  <c r="J204" i="119"/>
  <c r="I204" i="119"/>
  <c r="H204" i="119"/>
  <c r="J203" i="119"/>
  <c r="I203" i="119"/>
  <c r="H203" i="119"/>
  <c r="J202" i="119"/>
  <c r="I202" i="119"/>
  <c r="H202" i="119"/>
  <c r="J201" i="119"/>
  <c r="I201" i="119"/>
  <c r="H201" i="119"/>
  <c r="J200" i="119"/>
  <c r="I200" i="119"/>
  <c r="H200" i="119"/>
  <c r="J199" i="119"/>
  <c r="I199" i="119"/>
  <c r="H199" i="119"/>
  <c r="J198" i="119"/>
  <c r="I198" i="119"/>
  <c r="H198" i="119"/>
  <c r="J197" i="119"/>
  <c r="I197" i="119"/>
  <c r="H197" i="119"/>
  <c r="J196" i="119"/>
  <c r="I196" i="119"/>
  <c r="H196" i="119"/>
  <c r="J195" i="119"/>
  <c r="I195" i="119"/>
  <c r="H195" i="119"/>
  <c r="J194" i="119"/>
  <c r="I194" i="119"/>
  <c r="H194" i="119"/>
  <c r="J193" i="119"/>
  <c r="I193" i="119"/>
  <c r="H193" i="119"/>
  <c r="J192" i="119"/>
  <c r="I192" i="119"/>
  <c r="H192" i="119"/>
  <c r="J191" i="119"/>
  <c r="I191" i="119"/>
  <c r="H191" i="119"/>
  <c r="J190" i="119"/>
  <c r="I190" i="119"/>
  <c r="H190" i="119"/>
  <c r="J189" i="119"/>
  <c r="I189" i="119"/>
  <c r="H189" i="119"/>
  <c r="J188" i="119"/>
  <c r="I188" i="119"/>
  <c r="H188" i="119"/>
  <c r="J187" i="119"/>
  <c r="I187" i="119"/>
  <c r="H187" i="119"/>
  <c r="J186" i="119"/>
  <c r="I186" i="119"/>
  <c r="H186" i="119"/>
  <c r="J185" i="119"/>
  <c r="I185" i="119"/>
  <c r="H185" i="119"/>
  <c r="J184" i="119"/>
  <c r="I184" i="119"/>
  <c r="H184" i="119"/>
  <c r="J183" i="119"/>
  <c r="I183" i="119"/>
  <c r="H183" i="119"/>
  <c r="J182" i="119"/>
  <c r="I182" i="119"/>
  <c r="H182" i="119"/>
  <c r="J181" i="119"/>
  <c r="I181" i="119"/>
  <c r="H181" i="119"/>
  <c r="J175" i="119"/>
  <c r="I175" i="119"/>
  <c r="H175" i="119"/>
  <c r="J174" i="119"/>
  <c r="I174" i="119"/>
  <c r="H174" i="119"/>
  <c r="J173" i="119"/>
  <c r="I173" i="119"/>
  <c r="H173" i="119"/>
  <c r="J172" i="119"/>
  <c r="I172" i="119"/>
  <c r="H172" i="119"/>
  <c r="J171" i="119"/>
  <c r="I171" i="119"/>
  <c r="H171" i="119"/>
  <c r="J170" i="119"/>
  <c r="I170" i="119"/>
  <c r="H170" i="119"/>
  <c r="J169" i="119"/>
  <c r="I169" i="119"/>
  <c r="H169" i="119"/>
  <c r="J168" i="119"/>
  <c r="I168" i="119"/>
  <c r="H168" i="119"/>
  <c r="J167" i="119"/>
  <c r="I167" i="119"/>
  <c r="H167" i="119"/>
  <c r="J166" i="119"/>
  <c r="I166" i="119"/>
  <c r="H166" i="119"/>
  <c r="J165" i="119"/>
  <c r="I165" i="119"/>
  <c r="H165" i="119"/>
  <c r="J164" i="119"/>
  <c r="I164" i="119"/>
  <c r="H164" i="119"/>
  <c r="J163" i="119"/>
  <c r="I163" i="119"/>
  <c r="H163" i="119"/>
  <c r="J162" i="119"/>
  <c r="I162" i="119"/>
  <c r="H162" i="119"/>
  <c r="J161" i="119"/>
  <c r="I161" i="119"/>
  <c r="I119" i="117" s="1"/>
  <c r="H161" i="119"/>
  <c r="J160" i="119"/>
  <c r="I160" i="119"/>
  <c r="H160" i="119"/>
  <c r="J159" i="119"/>
  <c r="I159" i="119"/>
  <c r="H159" i="119"/>
  <c r="J158" i="119"/>
  <c r="I158" i="119"/>
  <c r="H158" i="119"/>
  <c r="J157" i="119"/>
  <c r="I157" i="119"/>
  <c r="H157" i="119"/>
  <c r="J156" i="119"/>
  <c r="I156" i="119"/>
  <c r="H156" i="119"/>
  <c r="J155" i="119"/>
  <c r="I155" i="119"/>
  <c r="H155" i="119"/>
  <c r="J154" i="119"/>
  <c r="I154" i="119"/>
  <c r="H154" i="119"/>
  <c r="J153" i="119"/>
  <c r="I153" i="119"/>
  <c r="H153" i="119"/>
  <c r="J152" i="119"/>
  <c r="I152" i="119"/>
  <c r="H152" i="119"/>
  <c r="J151" i="119"/>
  <c r="I151" i="119"/>
  <c r="H151" i="119"/>
  <c r="J150" i="119"/>
  <c r="I150" i="119"/>
  <c r="H150" i="119"/>
  <c r="J149" i="119"/>
  <c r="I149" i="119"/>
  <c r="H149" i="119"/>
  <c r="J148" i="119"/>
  <c r="I148" i="119"/>
  <c r="H148" i="119"/>
  <c r="J147" i="119"/>
  <c r="I147" i="119"/>
  <c r="H147" i="119"/>
  <c r="J146" i="119"/>
  <c r="I146" i="119"/>
  <c r="H146" i="119"/>
  <c r="J145" i="119"/>
  <c r="I145" i="119"/>
  <c r="H145" i="119"/>
  <c r="J144" i="119"/>
  <c r="I144" i="119"/>
  <c r="H144" i="119"/>
  <c r="J143" i="119"/>
  <c r="I143" i="119"/>
  <c r="H143" i="119"/>
  <c r="J142" i="119"/>
  <c r="I142" i="119"/>
  <c r="H142" i="119"/>
  <c r="J141" i="119"/>
  <c r="I141" i="119"/>
  <c r="H141" i="119"/>
  <c r="J140" i="119"/>
  <c r="I140" i="119"/>
  <c r="H140" i="119"/>
  <c r="J139" i="119"/>
  <c r="I139" i="119"/>
  <c r="J138" i="119"/>
  <c r="I138" i="119"/>
  <c r="H138" i="119"/>
  <c r="J137" i="119"/>
  <c r="I137" i="119"/>
  <c r="H137" i="119"/>
  <c r="J136" i="119"/>
  <c r="I136" i="119"/>
  <c r="H136" i="119"/>
  <c r="J135" i="119"/>
  <c r="I135" i="119"/>
  <c r="J134" i="119"/>
  <c r="I134" i="119"/>
  <c r="H134" i="119"/>
  <c r="J133" i="119"/>
  <c r="I133" i="119"/>
  <c r="H133" i="119"/>
  <c r="J132" i="119"/>
  <c r="I132" i="119"/>
  <c r="H132" i="119"/>
  <c r="J131" i="119"/>
  <c r="I131" i="119"/>
  <c r="H131" i="119"/>
  <c r="J130" i="119"/>
  <c r="I130" i="119"/>
  <c r="H130" i="119"/>
  <c r="J129" i="119"/>
  <c r="I129" i="119"/>
  <c r="H129" i="119"/>
  <c r="J128" i="119"/>
  <c r="I128" i="119"/>
  <c r="H128" i="119"/>
  <c r="J127" i="119"/>
  <c r="I127" i="119"/>
  <c r="H127" i="119"/>
  <c r="J126" i="119"/>
  <c r="I126" i="119"/>
  <c r="H126" i="119"/>
  <c r="J125" i="119"/>
  <c r="I125" i="119"/>
  <c r="H125" i="119"/>
  <c r="J124" i="119"/>
  <c r="I124" i="119"/>
  <c r="H124" i="119"/>
  <c r="J123" i="119"/>
  <c r="I123" i="119"/>
  <c r="H123" i="119"/>
  <c r="J122" i="119"/>
  <c r="I122" i="119"/>
  <c r="H122" i="119"/>
  <c r="J121" i="119"/>
  <c r="I121" i="119"/>
  <c r="H121" i="119"/>
  <c r="J120" i="119"/>
  <c r="I120" i="119"/>
  <c r="H120" i="119"/>
  <c r="J119" i="119"/>
  <c r="I119" i="119"/>
  <c r="H119" i="119"/>
  <c r="J118" i="119"/>
  <c r="I118" i="119"/>
  <c r="H118" i="119"/>
  <c r="J117" i="119"/>
  <c r="I117" i="119"/>
  <c r="H117" i="119"/>
  <c r="J116" i="119"/>
  <c r="I116" i="119"/>
  <c r="H116" i="119"/>
  <c r="J115" i="119"/>
  <c r="I115" i="119"/>
  <c r="J114" i="119"/>
  <c r="I114" i="119"/>
  <c r="H114" i="119"/>
  <c r="J113" i="119"/>
  <c r="I113" i="119"/>
  <c r="H113" i="119"/>
  <c r="J112" i="119"/>
  <c r="I112" i="119"/>
  <c r="H112" i="119"/>
  <c r="J111" i="119"/>
  <c r="I111" i="119"/>
  <c r="H111" i="119"/>
  <c r="J110" i="119"/>
  <c r="I110" i="119"/>
  <c r="H110" i="119"/>
  <c r="J109" i="119"/>
  <c r="I109" i="119"/>
  <c r="H109" i="119"/>
  <c r="J108" i="119"/>
  <c r="I108" i="119"/>
  <c r="H108" i="119"/>
  <c r="J107" i="119"/>
  <c r="I107" i="119"/>
  <c r="H107" i="119"/>
  <c r="J106" i="119"/>
  <c r="I106" i="119"/>
  <c r="H106" i="119"/>
  <c r="J105" i="119"/>
  <c r="I105" i="119"/>
  <c r="H105" i="119"/>
  <c r="J104" i="119"/>
  <c r="I104" i="119"/>
  <c r="H104" i="119"/>
  <c r="J103" i="119"/>
  <c r="I103" i="119"/>
  <c r="H103" i="119"/>
  <c r="J102" i="119"/>
  <c r="I102" i="119"/>
  <c r="H102" i="119"/>
  <c r="J101" i="119"/>
  <c r="I101" i="119"/>
  <c r="H101" i="119"/>
  <c r="J100" i="119"/>
  <c r="I100" i="119"/>
  <c r="I108" i="117" s="1"/>
  <c r="H100" i="119"/>
  <c r="J99" i="119"/>
  <c r="I99" i="119"/>
  <c r="H99" i="119"/>
  <c r="J98" i="119"/>
  <c r="I98" i="119"/>
  <c r="H98" i="119"/>
  <c r="J97" i="119"/>
  <c r="I97" i="119"/>
  <c r="H97" i="119"/>
  <c r="J96" i="119"/>
  <c r="I96" i="119"/>
  <c r="H96" i="119"/>
  <c r="J95" i="119"/>
  <c r="I95" i="119"/>
  <c r="H95" i="119"/>
  <c r="J94" i="119"/>
  <c r="I94" i="119"/>
  <c r="H94" i="119"/>
  <c r="J93" i="119"/>
  <c r="I93" i="119"/>
  <c r="H93" i="119"/>
  <c r="J92" i="119"/>
  <c r="I92" i="119"/>
  <c r="H92" i="119"/>
  <c r="J91" i="119"/>
  <c r="I91" i="119"/>
  <c r="H91" i="119"/>
  <c r="J90" i="119"/>
  <c r="I90" i="119"/>
  <c r="H90" i="119"/>
  <c r="J89" i="119"/>
  <c r="I89" i="119"/>
  <c r="H89" i="119"/>
  <c r="J88" i="119"/>
  <c r="I88" i="119"/>
  <c r="H88" i="119"/>
  <c r="J87" i="119"/>
  <c r="I87" i="119"/>
  <c r="H87" i="119"/>
  <c r="H106" i="117" s="1"/>
  <c r="J86" i="119"/>
  <c r="I86" i="119"/>
  <c r="H86" i="119"/>
  <c r="J85" i="119"/>
  <c r="I85" i="119"/>
  <c r="H85" i="119"/>
  <c r="J84" i="119"/>
  <c r="I84" i="119"/>
  <c r="H84" i="119"/>
  <c r="J83" i="119"/>
  <c r="I83" i="119"/>
  <c r="H83" i="119"/>
  <c r="H105" i="117" s="1"/>
  <c r="J82" i="119"/>
  <c r="I82" i="119"/>
  <c r="H82" i="119"/>
  <c r="J81" i="119"/>
  <c r="J104" i="117" s="1"/>
  <c r="I81" i="119"/>
  <c r="H81" i="119"/>
  <c r="J80" i="119"/>
  <c r="I80" i="119"/>
  <c r="H80" i="119"/>
  <c r="J79" i="119"/>
  <c r="I79" i="119"/>
  <c r="H79" i="119"/>
  <c r="J78" i="119"/>
  <c r="I78" i="119"/>
  <c r="H78" i="119"/>
  <c r="J77" i="119"/>
  <c r="J102" i="117" s="1"/>
  <c r="I77" i="119"/>
  <c r="H77" i="119"/>
  <c r="J76" i="119"/>
  <c r="I76" i="119"/>
  <c r="H76" i="119"/>
  <c r="J75" i="119"/>
  <c r="I75" i="119"/>
  <c r="H75" i="119"/>
  <c r="J74" i="119"/>
  <c r="I74" i="119"/>
  <c r="H74" i="119"/>
  <c r="J73" i="119"/>
  <c r="J101" i="117" s="1"/>
  <c r="I73" i="119"/>
  <c r="H73" i="119"/>
  <c r="J72" i="119"/>
  <c r="I72" i="119"/>
  <c r="H72" i="119"/>
  <c r="J71" i="119"/>
  <c r="I71" i="119"/>
  <c r="H71" i="119"/>
  <c r="J70" i="119"/>
  <c r="I70" i="119"/>
  <c r="H70" i="119"/>
  <c r="J69" i="119"/>
  <c r="I69" i="119"/>
  <c r="H69" i="119"/>
  <c r="J68" i="119"/>
  <c r="I68" i="119"/>
  <c r="I100" i="117" s="1"/>
  <c r="H68" i="119"/>
  <c r="J67" i="119"/>
  <c r="I67" i="119"/>
  <c r="H67" i="119"/>
  <c r="J66" i="119"/>
  <c r="I66" i="119"/>
  <c r="H66" i="119"/>
  <c r="J65" i="119"/>
  <c r="I65" i="119"/>
  <c r="H65" i="119"/>
  <c r="J64" i="119"/>
  <c r="I64" i="119"/>
  <c r="H64" i="119"/>
  <c r="J63" i="119"/>
  <c r="I63" i="119"/>
  <c r="H63" i="119"/>
  <c r="J62" i="119"/>
  <c r="I62" i="119"/>
  <c r="H62" i="119"/>
  <c r="J61" i="119"/>
  <c r="I61" i="119"/>
  <c r="H61" i="119"/>
  <c r="J60" i="119"/>
  <c r="I60" i="119"/>
  <c r="I99" i="117" s="1"/>
  <c r="H60" i="119"/>
  <c r="J59" i="119"/>
  <c r="I59" i="119"/>
  <c r="H59" i="119"/>
  <c r="J58" i="119"/>
  <c r="I58" i="119"/>
  <c r="H58" i="119"/>
  <c r="J57" i="119"/>
  <c r="I57" i="119"/>
  <c r="H57" i="119"/>
  <c r="J56" i="119"/>
  <c r="I56" i="119"/>
  <c r="H56" i="119"/>
  <c r="J55" i="119"/>
  <c r="I55" i="119"/>
  <c r="H55" i="119"/>
  <c r="J54" i="119"/>
  <c r="I54" i="119"/>
  <c r="H54" i="119"/>
  <c r="J53" i="119"/>
  <c r="I53" i="119"/>
  <c r="H53" i="119"/>
  <c r="J52" i="119"/>
  <c r="I52" i="119"/>
  <c r="I98" i="117" s="1"/>
  <c r="H52" i="119"/>
  <c r="J51" i="119"/>
  <c r="I51" i="119"/>
  <c r="H51" i="119"/>
  <c r="J50" i="119"/>
  <c r="I50" i="119"/>
  <c r="H50" i="119"/>
  <c r="J49" i="119"/>
  <c r="I49" i="119"/>
  <c r="H49" i="119"/>
  <c r="J48" i="119"/>
  <c r="I48" i="119"/>
  <c r="H48" i="119"/>
  <c r="J47" i="119"/>
  <c r="I47" i="119"/>
  <c r="H47" i="119"/>
  <c r="J46" i="119"/>
  <c r="I46" i="119"/>
  <c r="H46" i="119"/>
  <c r="J45" i="119"/>
  <c r="I45" i="119"/>
  <c r="H45" i="119"/>
  <c r="J44" i="119"/>
  <c r="I44" i="119"/>
  <c r="H44" i="119"/>
  <c r="J43" i="119"/>
  <c r="I43" i="119"/>
  <c r="H43" i="119"/>
  <c r="J42" i="119"/>
  <c r="I42" i="119"/>
  <c r="H42" i="119"/>
  <c r="J41" i="119"/>
  <c r="I41" i="119"/>
  <c r="H41" i="119"/>
  <c r="J40" i="119"/>
  <c r="I40" i="119"/>
  <c r="H40" i="119"/>
  <c r="J39" i="119"/>
  <c r="I39" i="119"/>
  <c r="H39" i="119"/>
  <c r="J38" i="119"/>
  <c r="I38" i="119"/>
  <c r="H38" i="119"/>
  <c r="J37" i="119"/>
  <c r="I37" i="119"/>
  <c r="H37" i="119"/>
  <c r="J36" i="119"/>
  <c r="I36" i="119"/>
  <c r="H36" i="119"/>
  <c r="J35" i="119"/>
  <c r="I35" i="119"/>
  <c r="H35" i="119"/>
  <c r="J34" i="119"/>
  <c r="I34" i="119"/>
  <c r="H34" i="119"/>
  <c r="J33" i="119"/>
  <c r="I33" i="119"/>
  <c r="H33" i="119"/>
  <c r="J32" i="119"/>
  <c r="I32" i="119"/>
  <c r="H32" i="119"/>
  <c r="J31" i="119"/>
  <c r="I31" i="119"/>
  <c r="H31" i="119"/>
  <c r="J30" i="119"/>
  <c r="I30" i="119"/>
  <c r="H30" i="119"/>
  <c r="J29" i="119"/>
  <c r="I29" i="119"/>
  <c r="H29" i="119"/>
  <c r="J28" i="119"/>
  <c r="I28" i="119"/>
  <c r="H28" i="119"/>
  <c r="J27" i="119"/>
  <c r="I27" i="119"/>
  <c r="H27" i="119"/>
  <c r="J26" i="119"/>
  <c r="I26" i="119"/>
  <c r="H26" i="119"/>
  <c r="J25" i="119"/>
  <c r="I25" i="119"/>
  <c r="H25" i="119"/>
  <c r="J24" i="119"/>
  <c r="I24" i="119"/>
  <c r="H24" i="119"/>
  <c r="J23" i="119"/>
  <c r="I23" i="119"/>
  <c r="H23" i="119"/>
  <c r="J22" i="119"/>
  <c r="I22" i="119"/>
  <c r="H22" i="119"/>
  <c r="J21" i="119"/>
  <c r="I21" i="119"/>
  <c r="H21" i="119"/>
  <c r="J20" i="119"/>
  <c r="I20" i="119"/>
  <c r="H20" i="119"/>
  <c r="J19" i="119"/>
  <c r="I19" i="119"/>
  <c r="H19" i="119"/>
  <c r="J18" i="119"/>
  <c r="I18" i="119"/>
  <c r="H18" i="119"/>
  <c r="J17" i="119"/>
  <c r="I17" i="119"/>
  <c r="H17" i="119"/>
  <c r="J16" i="119"/>
  <c r="I16" i="119"/>
  <c r="H16" i="119"/>
  <c r="J15" i="119"/>
  <c r="I15" i="119"/>
  <c r="H15" i="119"/>
  <c r="J14" i="119"/>
  <c r="I14" i="119"/>
  <c r="H14" i="119"/>
  <c r="J13" i="119"/>
  <c r="I13" i="119"/>
  <c r="H13" i="119"/>
  <c r="J12" i="119"/>
  <c r="I12" i="119"/>
  <c r="I92" i="117" s="1"/>
  <c r="H12" i="119"/>
  <c r="J11" i="119"/>
  <c r="I11" i="119"/>
  <c r="H11" i="119"/>
  <c r="J10" i="119"/>
  <c r="I10" i="119"/>
  <c r="H10" i="119"/>
  <c r="J9" i="119"/>
  <c r="I9" i="119"/>
  <c r="H9" i="119"/>
  <c r="J8" i="119"/>
  <c r="I8" i="119"/>
  <c r="H8" i="119"/>
  <c r="J7" i="119"/>
  <c r="I7" i="119"/>
  <c r="H7" i="119"/>
  <c r="J6" i="119"/>
  <c r="I6" i="119"/>
  <c r="H6" i="119"/>
  <c r="J5" i="119"/>
  <c r="J91" i="117" s="1"/>
  <c r="I5" i="119"/>
  <c r="H5" i="119"/>
  <c r="J4" i="119"/>
  <c r="I4" i="119"/>
  <c r="I94" i="117" s="1"/>
  <c r="H4" i="119"/>
  <c r="J246" i="116"/>
  <c r="I246" i="116"/>
  <c r="H246" i="116"/>
  <c r="J245" i="116"/>
  <c r="I245" i="116"/>
  <c r="H245" i="116"/>
  <c r="J244" i="116"/>
  <c r="I244" i="116"/>
  <c r="H244" i="116"/>
  <c r="J243" i="116"/>
  <c r="I243" i="116"/>
  <c r="H243" i="116"/>
  <c r="J242" i="116"/>
  <c r="I242" i="116"/>
  <c r="H242" i="116"/>
  <c r="J241" i="116"/>
  <c r="I241" i="116"/>
  <c r="H241" i="116"/>
  <c r="J240" i="116"/>
  <c r="I240" i="116"/>
  <c r="H240" i="116"/>
  <c r="J239" i="116"/>
  <c r="I239" i="116"/>
  <c r="H239" i="116"/>
  <c r="J238" i="116"/>
  <c r="I238" i="116"/>
  <c r="H238" i="116"/>
  <c r="J237" i="116"/>
  <c r="I237" i="116"/>
  <c r="H237" i="116"/>
  <c r="J236" i="116"/>
  <c r="I236" i="116"/>
  <c r="H236" i="116"/>
  <c r="J235" i="116"/>
  <c r="I235" i="116"/>
  <c r="H235" i="116"/>
  <c r="J234" i="116"/>
  <c r="I234" i="116"/>
  <c r="H234" i="116"/>
  <c r="J233" i="116"/>
  <c r="I233" i="116"/>
  <c r="H233" i="116"/>
  <c r="J232" i="116"/>
  <c r="I232" i="116"/>
  <c r="H232" i="116"/>
  <c r="J231" i="116"/>
  <c r="I231" i="116"/>
  <c r="H231" i="116"/>
  <c r="J230" i="116"/>
  <c r="I230" i="116"/>
  <c r="H230" i="116"/>
  <c r="J229" i="116"/>
  <c r="I229" i="116"/>
  <c r="H229" i="116"/>
  <c r="J228" i="116"/>
  <c r="I228" i="116"/>
  <c r="H228" i="116"/>
  <c r="J227" i="116"/>
  <c r="I227" i="116"/>
  <c r="H227" i="116"/>
  <c r="J226" i="116"/>
  <c r="I226" i="116"/>
  <c r="H226" i="116"/>
  <c r="J225" i="116"/>
  <c r="I225" i="116"/>
  <c r="H225" i="116"/>
  <c r="J224" i="116"/>
  <c r="I224" i="116"/>
  <c r="H224" i="116"/>
  <c r="J223" i="116"/>
  <c r="I223" i="116"/>
  <c r="H223" i="116"/>
  <c r="J222" i="116"/>
  <c r="I222" i="116"/>
  <c r="H222" i="116"/>
  <c r="J221" i="116"/>
  <c r="I221" i="116"/>
  <c r="H221" i="116"/>
  <c r="J220" i="116"/>
  <c r="I220" i="116"/>
  <c r="H220" i="116"/>
  <c r="J219" i="116"/>
  <c r="I219" i="116"/>
  <c r="H219" i="116"/>
  <c r="J218" i="116"/>
  <c r="I218" i="116"/>
  <c r="H218" i="116"/>
  <c r="J217" i="116"/>
  <c r="I217" i="116"/>
  <c r="H217" i="116"/>
  <c r="J216" i="116"/>
  <c r="I216" i="116"/>
  <c r="H216" i="116"/>
  <c r="J215" i="116"/>
  <c r="I215" i="116"/>
  <c r="H215" i="116"/>
  <c r="J214" i="116"/>
  <c r="I214" i="116"/>
  <c r="H214" i="116"/>
  <c r="J213" i="116"/>
  <c r="I213" i="116"/>
  <c r="H213" i="116"/>
  <c r="J212" i="116"/>
  <c r="I212" i="116"/>
  <c r="H212" i="116"/>
  <c r="J211" i="116"/>
  <c r="I211" i="116"/>
  <c r="H211" i="116"/>
  <c r="J210" i="116"/>
  <c r="I210" i="116"/>
  <c r="H210" i="116"/>
  <c r="J209" i="116"/>
  <c r="I209" i="116"/>
  <c r="H209" i="116"/>
  <c r="J208" i="116"/>
  <c r="I208" i="116"/>
  <c r="H208" i="116"/>
  <c r="J207" i="116"/>
  <c r="I207" i="116"/>
  <c r="H207" i="116"/>
  <c r="J206" i="116"/>
  <c r="I206" i="116"/>
  <c r="H206" i="116"/>
  <c r="H139" i="116" s="1"/>
  <c r="J205" i="116"/>
  <c r="I205" i="116"/>
  <c r="H205" i="116"/>
  <c r="J204" i="116"/>
  <c r="I204" i="116"/>
  <c r="H204" i="116"/>
  <c r="J203" i="116"/>
  <c r="I203" i="116"/>
  <c r="I139" i="116" s="1"/>
  <c r="H203" i="116"/>
  <c r="J202" i="116"/>
  <c r="I202" i="116"/>
  <c r="H202" i="116"/>
  <c r="H135" i="116" s="1"/>
  <c r="J201" i="116"/>
  <c r="I201" i="116"/>
  <c r="H201" i="116"/>
  <c r="J200" i="116"/>
  <c r="I200" i="116"/>
  <c r="H200" i="116"/>
  <c r="J199" i="116"/>
  <c r="I199" i="116"/>
  <c r="H199" i="116"/>
  <c r="J198" i="116"/>
  <c r="I198" i="116"/>
  <c r="H198" i="116"/>
  <c r="J197" i="116"/>
  <c r="I197" i="116"/>
  <c r="H197" i="116"/>
  <c r="J196" i="116"/>
  <c r="I196" i="116"/>
  <c r="H196" i="116"/>
  <c r="J195" i="116"/>
  <c r="I195" i="116"/>
  <c r="H195" i="116"/>
  <c r="J194" i="116"/>
  <c r="I194" i="116"/>
  <c r="H194" i="116"/>
  <c r="J193" i="116"/>
  <c r="I193" i="116"/>
  <c r="H193" i="116"/>
  <c r="J192" i="116"/>
  <c r="I192" i="116"/>
  <c r="H192" i="116"/>
  <c r="J191" i="116"/>
  <c r="I191" i="116"/>
  <c r="H191" i="116"/>
  <c r="J190" i="116"/>
  <c r="I190" i="116"/>
  <c r="H190" i="116"/>
  <c r="J189" i="116"/>
  <c r="I189" i="116"/>
  <c r="H189" i="116"/>
  <c r="J188" i="116"/>
  <c r="I188" i="116"/>
  <c r="H188" i="116"/>
  <c r="J187" i="116"/>
  <c r="I187" i="116"/>
  <c r="H187" i="116"/>
  <c r="J186" i="116"/>
  <c r="I186" i="116"/>
  <c r="H186" i="116"/>
  <c r="J185" i="116"/>
  <c r="I185" i="116"/>
  <c r="H185" i="116"/>
  <c r="J184" i="116"/>
  <c r="I184" i="116"/>
  <c r="H184" i="116"/>
  <c r="J183" i="116"/>
  <c r="I183" i="116"/>
  <c r="H183" i="116"/>
  <c r="J182" i="116"/>
  <c r="I182" i="116"/>
  <c r="H182" i="116"/>
  <c r="J181" i="116"/>
  <c r="I181" i="116"/>
  <c r="H181" i="116"/>
  <c r="J175" i="116"/>
  <c r="I175" i="116"/>
  <c r="H175" i="116"/>
  <c r="J174" i="116"/>
  <c r="I174" i="116"/>
  <c r="H174" i="116"/>
  <c r="J173" i="116"/>
  <c r="I173" i="116"/>
  <c r="H173" i="116"/>
  <c r="J172" i="116"/>
  <c r="I172" i="116"/>
  <c r="H172" i="116"/>
  <c r="J171" i="116"/>
  <c r="J121" i="114" s="1"/>
  <c r="I171" i="116"/>
  <c r="H171" i="116"/>
  <c r="J170" i="116"/>
  <c r="I170" i="116"/>
  <c r="H170" i="116"/>
  <c r="J169" i="116"/>
  <c r="I169" i="116"/>
  <c r="H169" i="116"/>
  <c r="J168" i="116"/>
  <c r="I168" i="116"/>
  <c r="H168" i="116"/>
  <c r="J167" i="116"/>
  <c r="I167" i="116"/>
  <c r="H167" i="116"/>
  <c r="J166" i="116"/>
  <c r="I166" i="116"/>
  <c r="H166" i="116"/>
  <c r="J165" i="116"/>
  <c r="I165" i="116"/>
  <c r="H165" i="116"/>
  <c r="J164" i="116"/>
  <c r="I164" i="116"/>
  <c r="H164" i="116"/>
  <c r="J163" i="116"/>
  <c r="I163" i="116"/>
  <c r="H163" i="116"/>
  <c r="J162" i="116"/>
  <c r="I162" i="116"/>
  <c r="H162" i="116"/>
  <c r="J161" i="116"/>
  <c r="I161" i="116"/>
  <c r="H161" i="116"/>
  <c r="J160" i="116"/>
  <c r="I160" i="116"/>
  <c r="H160" i="116"/>
  <c r="J159" i="116"/>
  <c r="J118" i="114" s="1"/>
  <c r="I159" i="116"/>
  <c r="I118" i="114" s="1"/>
  <c r="H159" i="116"/>
  <c r="J158" i="116"/>
  <c r="I158" i="116"/>
  <c r="H158" i="116"/>
  <c r="J157" i="116"/>
  <c r="I157" i="116"/>
  <c r="H157" i="116"/>
  <c r="J156" i="116"/>
  <c r="I156" i="116"/>
  <c r="H156" i="116"/>
  <c r="J155" i="116"/>
  <c r="I155" i="116"/>
  <c r="H155" i="116"/>
  <c r="J154" i="116"/>
  <c r="I154" i="116"/>
  <c r="H154" i="116"/>
  <c r="J153" i="116"/>
  <c r="I153" i="116"/>
  <c r="H153" i="116"/>
  <c r="J152" i="116"/>
  <c r="I152" i="116"/>
  <c r="H152" i="116"/>
  <c r="J151" i="116"/>
  <c r="I151" i="116"/>
  <c r="H151" i="116"/>
  <c r="J150" i="116"/>
  <c r="I150" i="116"/>
  <c r="H150" i="116"/>
  <c r="J149" i="116"/>
  <c r="I149" i="116"/>
  <c r="H149" i="116"/>
  <c r="J148" i="116"/>
  <c r="I148" i="116"/>
  <c r="H148" i="116"/>
  <c r="J147" i="116"/>
  <c r="I147" i="116"/>
  <c r="H147" i="116"/>
  <c r="J146" i="116"/>
  <c r="I146" i="116"/>
  <c r="H146" i="116"/>
  <c r="J145" i="116"/>
  <c r="I145" i="116"/>
  <c r="H145" i="116"/>
  <c r="J144" i="116"/>
  <c r="I144" i="116"/>
  <c r="H144" i="116"/>
  <c r="J143" i="116"/>
  <c r="I143" i="116"/>
  <c r="H143" i="116"/>
  <c r="J142" i="116"/>
  <c r="I142" i="116"/>
  <c r="H142" i="116"/>
  <c r="J141" i="116"/>
  <c r="I141" i="116"/>
  <c r="H141" i="116"/>
  <c r="J140" i="116"/>
  <c r="I140" i="116"/>
  <c r="H140" i="116"/>
  <c r="J139" i="116"/>
  <c r="J138" i="116"/>
  <c r="I138" i="116"/>
  <c r="H138" i="116"/>
  <c r="J137" i="116"/>
  <c r="I137" i="116"/>
  <c r="H137" i="116"/>
  <c r="J136" i="116"/>
  <c r="I136" i="116"/>
  <c r="H136" i="116"/>
  <c r="J135" i="116"/>
  <c r="I135" i="116"/>
  <c r="J134" i="116"/>
  <c r="I134" i="116"/>
  <c r="H134" i="116"/>
  <c r="J133" i="116"/>
  <c r="I133" i="116"/>
  <c r="H133" i="116"/>
  <c r="J132" i="116"/>
  <c r="I132" i="116"/>
  <c r="H132" i="116"/>
  <c r="J131" i="116"/>
  <c r="I131" i="116"/>
  <c r="H131" i="116"/>
  <c r="J130" i="116"/>
  <c r="I130" i="116"/>
  <c r="H130" i="116"/>
  <c r="J129" i="116"/>
  <c r="I129" i="116"/>
  <c r="H129" i="116"/>
  <c r="J128" i="116"/>
  <c r="I128" i="116"/>
  <c r="H128" i="116"/>
  <c r="J127" i="116"/>
  <c r="I127" i="116"/>
  <c r="H127" i="116"/>
  <c r="J126" i="116"/>
  <c r="I126" i="116"/>
  <c r="H126" i="116"/>
  <c r="J125" i="116"/>
  <c r="I125" i="116"/>
  <c r="H125" i="116"/>
  <c r="J124" i="116"/>
  <c r="I124" i="116"/>
  <c r="H124" i="116"/>
  <c r="J123" i="116"/>
  <c r="I123" i="116"/>
  <c r="H123" i="116"/>
  <c r="J122" i="116"/>
  <c r="I122" i="116"/>
  <c r="H122" i="116"/>
  <c r="J121" i="116"/>
  <c r="I121" i="116"/>
  <c r="H121" i="116"/>
  <c r="J120" i="116"/>
  <c r="I120" i="116"/>
  <c r="H120" i="116"/>
  <c r="J119" i="116"/>
  <c r="I119" i="116"/>
  <c r="H119" i="116"/>
  <c r="J118" i="116"/>
  <c r="I118" i="116"/>
  <c r="H118" i="116"/>
  <c r="J117" i="116"/>
  <c r="I117" i="116"/>
  <c r="H117" i="116"/>
  <c r="J116" i="116"/>
  <c r="I116" i="116"/>
  <c r="H116" i="116"/>
  <c r="J115" i="116"/>
  <c r="I115" i="116"/>
  <c r="H115" i="116"/>
  <c r="J114" i="116"/>
  <c r="I114" i="116"/>
  <c r="H114" i="116"/>
  <c r="J113" i="116"/>
  <c r="I113" i="116"/>
  <c r="H113" i="116"/>
  <c r="J112" i="116"/>
  <c r="I112" i="116"/>
  <c r="H112" i="116"/>
  <c r="J111" i="116"/>
  <c r="I111" i="116"/>
  <c r="H111" i="116"/>
  <c r="J110" i="116"/>
  <c r="I110" i="116"/>
  <c r="H110" i="116"/>
  <c r="J109" i="116"/>
  <c r="I109" i="116"/>
  <c r="H109" i="116"/>
  <c r="J108" i="116"/>
  <c r="I108" i="116"/>
  <c r="H108" i="116"/>
  <c r="J107" i="116"/>
  <c r="I107" i="116"/>
  <c r="H107" i="116"/>
  <c r="J106" i="116"/>
  <c r="I106" i="116"/>
  <c r="H106" i="116"/>
  <c r="J105" i="116"/>
  <c r="I105" i="116"/>
  <c r="H105" i="116"/>
  <c r="J104" i="116"/>
  <c r="I104" i="116"/>
  <c r="H104" i="116"/>
  <c r="J103" i="116"/>
  <c r="I103" i="116"/>
  <c r="H103" i="116"/>
  <c r="J102" i="116"/>
  <c r="I102" i="116"/>
  <c r="H102" i="116"/>
  <c r="J101" i="116"/>
  <c r="I101" i="116"/>
  <c r="H101" i="116"/>
  <c r="J100" i="116"/>
  <c r="I100" i="116"/>
  <c r="H100" i="116"/>
  <c r="J99" i="116"/>
  <c r="I99" i="116"/>
  <c r="H99" i="116"/>
  <c r="J98" i="116"/>
  <c r="I98" i="116"/>
  <c r="H98" i="116"/>
  <c r="J97" i="116"/>
  <c r="I97" i="116"/>
  <c r="H97" i="116"/>
  <c r="J96" i="116"/>
  <c r="I96" i="116"/>
  <c r="H96" i="116"/>
  <c r="J95" i="116"/>
  <c r="I95" i="116"/>
  <c r="H95" i="116"/>
  <c r="J94" i="116"/>
  <c r="I94" i="116"/>
  <c r="H94" i="116"/>
  <c r="J93" i="116"/>
  <c r="I93" i="116"/>
  <c r="H93" i="116"/>
  <c r="J92" i="116"/>
  <c r="I92" i="116"/>
  <c r="H92" i="116"/>
  <c r="J91" i="116"/>
  <c r="I91" i="116"/>
  <c r="H91" i="116"/>
  <c r="J90" i="116"/>
  <c r="I90" i="116"/>
  <c r="H90" i="116"/>
  <c r="J89" i="116"/>
  <c r="I89" i="116"/>
  <c r="H89" i="116"/>
  <c r="J88" i="116"/>
  <c r="I88" i="116"/>
  <c r="H88" i="116"/>
  <c r="J87" i="116"/>
  <c r="J106" i="114" s="1"/>
  <c r="I87" i="116"/>
  <c r="H87" i="116"/>
  <c r="J86" i="116"/>
  <c r="I86" i="116"/>
  <c r="H86" i="116"/>
  <c r="J85" i="116"/>
  <c r="I85" i="116"/>
  <c r="H85" i="116"/>
  <c r="J84" i="116"/>
  <c r="I84" i="116"/>
  <c r="H84" i="116"/>
  <c r="J83" i="116"/>
  <c r="I83" i="116"/>
  <c r="H83" i="116"/>
  <c r="J82" i="116"/>
  <c r="I82" i="116"/>
  <c r="H82" i="116"/>
  <c r="J81" i="116"/>
  <c r="I81" i="116"/>
  <c r="H81" i="116"/>
  <c r="H104" i="114" s="1"/>
  <c r="J80" i="116"/>
  <c r="I80" i="116"/>
  <c r="H80" i="116"/>
  <c r="J79" i="116"/>
  <c r="I79" i="116"/>
  <c r="H79" i="116"/>
  <c r="J78" i="116"/>
  <c r="I78" i="116"/>
  <c r="H78" i="116"/>
  <c r="J77" i="116"/>
  <c r="I77" i="116"/>
  <c r="H77" i="116"/>
  <c r="J76" i="116"/>
  <c r="I76" i="116"/>
  <c r="H76" i="116"/>
  <c r="J75" i="116"/>
  <c r="I75" i="116"/>
  <c r="H75" i="116"/>
  <c r="J74" i="116"/>
  <c r="I74" i="116"/>
  <c r="H74" i="116"/>
  <c r="J73" i="116"/>
  <c r="I73" i="116"/>
  <c r="H73" i="116"/>
  <c r="J72" i="116"/>
  <c r="I72" i="116"/>
  <c r="H72" i="116"/>
  <c r="J71" i="116"/>
  <c r="I71" i="116"/>
  <c r="H71" i="116"/>
  <c r="J70" i="116"/>
  <c r="I70" i="116"/>
  <c r="H70" i="116"/>
  <c r="J69" i="116"/>
  <c r="I69" i="116"/>
  <c r="H69" i="116"/>
  <c r="J68" i="116"/>
  <c r="I68" i="116"/>
  <c r="H68" i="116"/>
  <c r="J67" i="116"/>
  <c r="I67" i="116"/>
  <c r="H67" i="116"/>
  <c r="J66" i="116"/>
  <c r="I66" i="116"/>
  <c r="H66" i="116"/>
  <c r="J65" i="116"/>
  <c r="I65" i="116"/>
  <c r="H65" i="116"/>
  <c r="J64" i="116"/>
  <c r="I64" i="116"/>
  <c r="H64" i="116"/>
  <c r="J63" i="116"/>
  <c r="I63" i="116"/>
  <c r="H63" i="116"/>
  <c r="J62" i="116"/>
  <c r="I62" i="116"/>
  <c r="H62" i="116"/>
  <c r="J61" i="116"/>
  <c r="I61" i="116"/>
  <c r="H61" i="116"/>
  <c r="J60" i="116"/>
  <c r="I60" i="116"/>
  <c r="H60" i="116"/>
  <c r="J59" i="116"/>
  <c r="I59" i="116"/>
  <c r="H59" i="116"/>
  <c r="J58" i="116"/>
  <c r="I58" i="116"/>
  <c r="H58" i="116"/>
  <c r="J57" i="116"/>
  <c r="I57" i="116"/>
  <c r="H57" i="116"/>
  <c r="J56" i="116"/>
  <c r="I56" i="116"/>
  <c r="H56" i="116"/>
  <c r="J55" i="116"/>
  <c r="I55" i="116"/>
  <c r="H55" i="116"/>
  <c r="J54" i="116"/>
  <c r="I54" i="116"/>
  <c r="H54" i="116"/>
  <c r="J53" i="116"/>
  <c r="I53" i="116"/>
  <c r="H53" i="116"/>
  <c r="J52" i="116"/>
  <c r="I52" i="116"/>
  <c r="H52" i="116"/>
  <c r="J51" i="116"/>
  <c r="I51" i="116"/>
  <c r="H51" i="116"/>
  <c r="J50" i="116"/>
  <c r="I50" i="116"/>
  <c r="H50" i="116"/>
  <c r="J49" i="116"/>
  <c r="I49" i="116"/>
  <c r="H49" i="116"/>
  <c r="J48" i="116"/>
  <c r="I48" i="116"/>
  <c r="H48" i="116"/>
  <c r="J47" i="116"/>
  <c r="I47" i="116"/>
  <c r="H47" i="116"/>
  <c r="J46" i="116"/>
  <c r="I46" i="116"/>
  <c r="H46" i="116"/>
  <c r="J45" i="116"/>
  <c r="I45" i="116"/>
  <c r="H45" i="116"/>
  <c r="J44" i="116"/>
  <c r="I44" i="116"/>
  <c r="H44" i="116"/>
  <c r="J43" i="116"/>
  <c r="I43" i="116"/>
  <c r="H43" i="116"/>
  <c r="J42" i="116"/>
  <c r="I42" i="116"/>
  <c r="H42" i="116"/>
  <c r="J41" i="116"/>
  <c r="I41" i="116"/>
  <c r="H41" i="116"/>
  <c r="J40" i="116"/>
  <c r="I40" i="116"/>
  <c r="H40" i="116"/>
  <c r="J39" i="116"/>
  <c r="I39" i="116"/>
  <c r="H39" i="116"/>
  <c r="J38" i="116"/>
  <c r="I38" i="116"/>
  <c r="H38" i="116"/>
  <c r="J37" i="116"/>
  <c r="I37" i="116"/>
  <c r="H37" i="116"/>
  <c r="J36" i="116"/>
  <c r="I36" i="116"/>
  <c r="H36" i="116"/>
  <c r="J35" i="116"/>
  <c r="I35" i="116"/>
  <c r="H35" i="116"/>
  <c r="J34" i="116"/>
  <c r="I34" i="116"/>
  <c r="H34" i="116"/>
  <c r="J33" i="116"/>
  <c r="I33" i="116"/>
  <c r="H33" i="116"/>
  <c r="J32" i="116"/>
  <c r="I32" i="116"/>
  <c r="H32" i="116"/>
  <c r="J31" i="116"/>
  <c r="I31" i="116"/>
  <c r="H31" i="116"/>
  <c r="J30" i="116"/>
  <c r="I30" i="116"/>
  <c r="H30" i="116"/>
  <c r="J29" i="116"/>
  <c r="I29" i="116"/>
  <c r="H29" i="116"/>
  <c r="J28" i="116"/>
  <c r="I28" i="116"/>
  <c r="H28" i="116"/>
  <c r="J27" i="116"/>
  <c r="I27" i="116"/>
  <c r="H27" i="116"/>
  <c r="J26" i="116"/>
  <c r="I26" i="116"/>
  <c r="H26" i="116"/>
  <c r="J25" i="116"/>
  <c r="I25" i="116"/>
  <c r="H25" i="116"/>
  <c r="J24" i="116"/>
  <c r="I24" i="116"/>
  <c r="H24" i="116"/>
  <c r="J23" i="116"/>
  <c r="I23" i="116"/>
  <c r="H23" i="116"/>
  <c r="J22" i="116"/>
  <c r="I22" i="116"/>
  <c r="H22" i="116"/>
  <c r="J21" i="116"/>
  <c r="I21" i="116"/>
  <c r="H21" i="116"/>
  <c r="J20" i="116"/>
  <c r="I20" i="116"/>
  <c r="H20" i="116"/>
  <c r="J19" i="116"/>
  <c r="I19" i="116"/>
  <c r="H19" i="116"/>
  <c r="J18" i="116"/>
  <c r="I18" i="116"/>
  <c r="H18" i="116"/>
  <c r="J17" i="116"/>
  <c r="I17" i="116"/>
  <c r="H17" i="116"/>
  <c r="J16" i="116"/>
  <c r="I16" i="116"/>
  <c r="H16" i="116"/>
  <c r="J15" i="116"/>
  <c r="I15" i="116"/>
  <c r="H15" i="116"/>
  <c r="J14" i="116"/>
  <c r="I14" i="116"/>
  <c r="H14" i="116"/>
  <c r="J13" i="116"/>
  <c r="I13" i="116"/>
  <c r="H13" i="116"/>
  <c r="J12" i="116"/>
  <c r="I12" i="116"/>
  <c r="H12" i="116"/>
  <c r="J11" i="116"/>
  <c r="I11" i="116"/>
  <c r="H11" i="116"/>
  <c r="J10" i="116"/>
  <c r="I10" i="116"/>
  <c r="H10" i="116"/>
  <c r="J9" i="116"/>
  <c r="I9" i="116"/>
  <c r="H9" i="116"/>
  <c r="J8" i="116"/>
  <c r="I8" i="116"/>
  <c r="H8" i="116"/>
  <c r="J7" i="116"/>
  <c r="I7" i="116"/>
  <c r="H7" i="116"/>
  <c r="J6" i="116"/>
  <c r="I6" i="116"/>
  <c r="H6" i="116"/>
  <c r="J5" i="116"/>
  <c r="I5" i="116"/>
  <c r="H5" i="116"/>
  <c r="J4" i="116"/>
  <c r="I4" i="116"/>
  <c r="H4" i="116"/>
  <c r="H4" i="110"/>
  <c r="I4" i="110"/>
  <c r="J4" i="110"/>
  <c r="H5" i="110"/>
  <c r="I5" i="110"/>
  <c r="J5" i="110"/>
  <c r="H6" i="110"/>
  <c r="I6" i="110"/>
  <c r="J6" i="110"/>
  <c r="H7" i="110"/>
  <c r="I7" i="110"/>
  <c r="J7" i="110"/>
  <c r="H8" i="110"/>
  <c r="I8" i="110"/>
  <c r="J8" i="110"/>
  <c r="H9" i="110"/>
  <c r="I9" i="110"/>
  <c r="J9" i="110"/>
  <c r="H10" i="110"/>
  <c r="I10" i="110"/>
  <c r="J10" i="110"/>
  <c r="H11" i="110"/>
  <c r="I11" i="110"/>
  <c r="J11" i="110"/>
  <c r="H12" i="110"/>
  <c r="I12" i="110"/>
  <c r="J12" i="110"/>
  <c r="H13" i="110"/>
  <c r="I13" i="110"/>
  <c r="J13" i="110"/>
  <c r="H14" i="110"/>
  <c r="I14" i="110"/>
  <c r="J14" i="110"/>
  <c r="H15" i="110"/>
  <c r="I15" i="110"/>
  <c r="J15" i="110"/>
  <c r="H16" i="110"/>
  <c r="I16" i="110"/>
  <c r="J16" i="110"/>
  <c r="H17" i="110"/>
  <c r="I17" i="110"/>
  <c r="J17" i="110"/>
  <c r="H18" i="110"/>
  <c r="I18" i="110"/>
  <c r="J18" i="110"/>
  <c r="H20" i="110"/>
  <c r="I20" i="110"/>
  <c r="J20" i="110"/>
  <c r="H22" i="110"/>
  <c r="I22" i="110"/>
  <c r="J22" i="110"/>
  <c r="H23" i="110"/>
  <c r="I23" i="110"/>
  <c r="J23" i="110"/>
  <c r="H24" i="110"/>
  <c r="I24" i="110"/>
  <c r="J24" i="110"/>
  <c r="H25" i="110"/>
  <c r="I25" i="110"/>
  <c r="J25" i="110"/>
  <c r="H26" i="110"/>
  <c r="I26" i="110"/>
  <c r="J26" i="110"/>
  <c r="H27" i="110"/>
  <c r="I27" i="110"/>
  <c r="J27" i="110"/>
  <c r="H28" i="110"/>
  <c r="I28" i="110"/>
  <c r="J28" i="110"/>
  <c r="H29" i="110"/>
  <c r="I29" i="110"/>
  <c r="J29" i="110"/>
  <c r="H30" i="110"/>
  <c r="I30" i="110"/>
  <c r="J30" i="110"/>
  <c r="H31" i="110"/>
  <c r="I31" i="110"/>
  <c r="J31" i="110"/>
  <c r="H32" i="110"/>
  <c r="I32" i="110"/>
  <c r="J32" i="110"/>
  <c r="H33" i="110"/>
  <c r="I33" i="110"/>
  <c r="J33" i="110"/>
  <c r="H34" i="110"/>
  <c r="I34" i="110"/>
  <c r="J34" i="110"/>
  <c r="H35" i="110"/>
  <c r="I35" i="110"/>
  <c r="J35" i="110"/>
  <c r="H36" i="110"/>
  <c r="I36" i="110"/>
  <c r="J36" i="110"/>
  <c r="H37" i="110"/>
  <c r="I37" i="110"/>
  <c r="J37" i="110"/>
  <c r="H38" i="110"/>
  <c r="I38" i="110"/>
  <c r="J38" i="110"/>
  <c r="H39" i="110"/>
  <c r="I39" i="110"/>
  <c r="J39" i="110"/>
  <c r="H40" i="110"/>
  <c r="I40" i="110"/>
  <c r="J40" i="110"/>
  <c r="H41" i="110"/>
  <c r="I41" i="110"/>
  <c r="J41" i="110"/>
  <c r="H42" i="110"/>
  <c r="I42" i="110"/>
  <c r="J42" i="110"/>
  <c r="H43" i="110"/>
  <c r="I43" i="110"/>
  <c r="J43" i="110"/>
  <c r="H44" i="110"/>
  <c r="I44" i="110"/>
  <c r="J44" i="110"/>
  <c r="H45" i="110"/>
  <c r="I45" i="110"/>
  <c r="J45" i="110"/>
  <c r="H46" i="110"/>
  <c r="I46" i="110"/>
  <c r="J46" i="110"/>
  <c r="H47" i="110"/>
  <c r="I47" i="110"/>
  <c r="J47" i="110"/>
  <c r="H48" i="110"/>
  <c r="I48" i="110"/>
  <c r="J48" i="110"/>
  <c r="H49" i="110"/>
  <c r="I49" i="110"/>
  <c r="J49" i="110"/>
  <c r="H50" i="110"/>
  <c r="I50" i="110"/>
  <c r="J50" i="110"/>
  <c r="H51" i="110"/>
  <c r="I51" i="110"/>
  <c r="J51" i="110"/>
  <c r="H52" i="110"/>
  <c r="I52" i="110"/>
  <c r="J52" i="110"/>
  <c r="H53" i="110"/>
  <c r="I53" i="110"/>
  <c r="J53" i="110"/>
  <c r="H54" i="110"/>
  <c r="I54" i="110"/>
  <c r="J54" i="110"/>
  <c r="H55" i="110"/>
  <c r="I55" i="110"/>
  <c r="J55" i="110"/>
  <c r="H56" i="110"/>
  <c r="I56" i="110"/>
  <c r="J56" i="110"/>
  <c r="H58" i="110"/>
  <c r="I58" i="110"/>
  <c r="J58" i="110"/>
  <c r="H59" i="110"/>
  <c r="I59" i="110"/>
  <c r="J59" i="110"/>
  <c r="H60" i="110"/>
  <c r="I60" i="110"/>
  <c r="J60" i="110"/>
  <c r="H61" i="110"/>
  <c r="I61" i="110"/>
  <c r="J61" i="110"/>
  <c r="H62" i="110"/>
  <c r="I62" i="110"/>
  <c r="J62" i="110"/>
  <c r="H63" i="110"/>
  <c r="I63" i="110"/>
  <c r="J63" i="110"/>
  <c r="H64" i="110"/>
  <c r="I64" i="110"/>
  <c r="J64" i="110"/>
  <c r="H65" i="110"/>
  <c r="I65" i="110"/>
  <c r="J65" i="110"/>
  <c r="H66" i="110"/>
  <c r="I66" i="110"/>
  <c r="J66" i="110"/>
  <c r="H67" i="110"/>
  <c r="I67" i="110"/>
  <c r="J67" i="110"/>
  <c r="H68" i="110"/>
  <c r="I68" i="110"/>
  <c r="J68" i="110"/>
  <c r="H69" i="110"/>
  <c r="I69" i="110"/>
  <c r="J69" i="110"/>
  <c r="H70" i="110"/>
  <c r="I70" i="110"/>
  <c r="J70" i="110"/>
  <c r="H71" i="110"/>
  <c r="I71" i="110"/>
  <c r="J71" i="110"/>
  <c r="H72" i="110"/>
  <c r="I72" i="110"/>
  <c r="J72" i="110"/>
  <c r="H73" i="110"/>
  <c r="I73" i="110"/>
  <c r="J73" i="110"/>
  <c r="H74" i="110"/>
  <c r="I74" i="110"/>
  <c r="J74" i="110"/>
  <c r="H75" i="110"/>
  <c r="I75" i="110"/>
  <c r="J75" i="110"/>
  <c r="H76" i="110"/>
  <c r="I76" i="110"/>
  <c r="J76" i="110"/>
  <c r="H77" i="110"/>
  <c r="I77" i="110"/>
  <c r="J77" i="110"/>
  <c r="H78" i="110"/>
  <c r="I78" i="110"/>
  <c r="J78" i="110"/>
  <c r="H79" i="110"/>
  <c r="I79" i="110"/>
  <c r="J79" i="110"/>
  <c r="H80" i="110"/>
  <c r="I80" i="110"/>
  <c r="J80" i="110"/>
  <c r="H81" i="110"/>
  <c r="I81" i="110"/>
  <c r="J81" i="110"/>
  <c r="H82" i="110"/>
  <c r="I82" i="110"/>
  <c r="J82" i="110"/>
  <c r="H83" i="110"/>
  <c r="I83" i="110"/>
  <c r="J83" i="110"/>
  <c r="H84" i="110"/>
  <c r="I84" i="110"/>
  <c r="J84" i="110"/>
  <c r="H85" i="110"/>
  <c r="I85" i="110"/>
  <c r="J85" i="110"/>
  <c r="H86" i="110"/>
  <c r="I86" i="110"/>
  <c r="J86" i="110"/>
  <c r="H87" i="110"/>
  <c r="I87" i="110"/>
  <c r="J87" i="110"/>
  <c r="H88" i="110"/>
  <c r="I88" i="110"/>
  <c r="J88" i="110"/>
  <c r="H89" i="110"/>
  <c r="I89" i="110"/>
  <c r="J89" i="110"/>
  <c r="H90" i="110"/>
  <c r="I90" i="110"/>
  <c r="J90" i="110"/>
  <c r="H91" i="110"/>
  <c r="I91" i="110"/>
  <c r="J91" i="110"/>
  <c r="H92" i="110"/>
  <c r="I92" i="110"/>
  <c r="J92" i="110"/>
  <c r="H93" i="110"/>
  <c r="I93" i="110"/>
  <c r="J93" i="110"/>
  <c r="H94" i="110"/>
  <c r="I94" i="110"/>
  <c r="J94" i="110"/>
  <c r="H95" i="110"/>
  <c r="I95" i="110"/>
  <c r="J95" i="110"/>
  <c r="H96" i="110"/>
  <c r="I96" i="110"/>
  <c r="J96" i="110"/>
  <c r="H97" i="110"/>
  <c r="I97" i="110"/>
  <c r="J97" i="110"/>
  <c r="H98" i="110"/>
  <c r="I98" i="110"/>
  <c r="J98" i="110"/>
  <c r="H99" i="110"/>
  <c r="I99" i="110"/>
  <c r="J99" i="110"/>
  <c r="H100" i="110"/>
  <c r="I100" i="110"/>
  <c r="J100" i="110"/>
  <c r="H102" i="110"/>
  <c r="I102" i="110"/>
  <c r="J102" i="110"/>
  <c r="H103" i="110"/>
  <c r="I103" i="110"/>
  <c r="J103" i="110"/>
  <c r="H105" i="110"/>
  <c r="I105" i="110"/>
  <c r="J105" i="110"/>
  <c r="H106" i="110"/>
  <c r="I106" i="110"/>
  <c r="J106" i="110"/>
  <c r="H107" i="110"/>
  <c r="I107" i="110"/>
  <c r="J107" i="110"/>
  <c r="H109" i="110"/>
  <c r="I109" i="110"/>
  <c r="J109" i="110"/>
  <c r="H110" i="110"/>
  <c r="I110" i="110"/>
  <c r="J110" i="110"/>
  <c r="H111" i="110"/>
  <c r="I111" i="110"/>
  <c r="J111" i="110"/>
  <c r="H112" i="110"/>
  <c r="I112" i="110"/>
  <c r="J112" i="110"/>
  <c r="H113" i="110"/>
  <c r="I113" i="110"/>
  <c r="J113" i="110"/>
  <c r="H114" i="110"/>
  <c r="I114" i="110"/>
  <c r="J114" i="110"/>
  <c r="H116" i="110"/>
  <c r="I116" i="110"/>
  <c r="J116" i="110"/>
  <c r="H117" i="110"/>
  <c r="I117" i="110"/>
  <c r="J117" i="110"/>
  <c r="H118" i="110"/>
  <c r="I118" i="110"/>
  <c r="J118" i="110"/>
  <c r="H119" i="110"/>
  <c r="I119" i="110"/>
  <c r="J119" i="110"/>
  <c r="H120" i="110"/>
  <c r="I120" i="110"/>
  <c r="J120" i="110"/>
  <c r="H121" i="110"/>
  <c r="I121" i="110"/>
  <c r="J121" i="110"/>
  <c r="H122" i="110"/>
  <c r="I122" i="110"/>
  <c r="J122" i="110"/>
  <c r="H123" i="110"/>
  <c r="I123" i="110"/>
  <c r="J123" i="110"/>
  <c r="H124" i="110"/>
  <c r="I124" i="110"/>
  <c r="J124" i="110"/>
  <c r="H125" i="110"/>
  <c r="I125" i="110"/>
  <c r="J125" i="110"/>
  <c r="H126" i="110"/>
  <c r="I126" i="110"/>
  <c r="J126" i="110"/>
  <c r="H127" i="110"/>
  <c r="I127" i="110"/>
  <c r="J127" i="110"/>
  <c r="H128" i="110"/>
  <c r="I128" i="110"/>
  <c r="J128" i="110"/>
  <c r="H129" i="110"/>
  <c r="I129" i="110"/>
  <c r="J129" i="110"/>
  <c r="H130" i="110"/>
  <c r="I130" i="110"/>
  <c r="J130" i="110"/>
  <c r="H131" i="110"/>
  <c r="I131" i="110"/>
  <c r="J131" i="110"/>
  <c r="H132" i="110"/>
  <c r="I132" i="110"/>
  <c r="J132" i="110"/>
  <c r="H133" i="110"/>
  <c r="I133" i="110"/>
  <c r="J133" i="110"/>
  <c r="H134" i="110"/>
  <c r="I134" i="110"/>
  <c r="J134" i="110"/>
  <c r="H136" i="110"/>
  <c r="I136" i="110"/>
  <c r="J136" i="110"/>
  <c r="H137" i="110"/>
  <c r="I137" i="110"/>
  <c r="J137" i="110"/>
  <c r="H138" i="110"/>
  <c r="I138" i="110"/>
  <c r="J138" i="110"/>
  <c r="H140" i="110"/>
  <c r="I140" i="110"/>
  <c r="J140" i="110"/>
  <c r="H141" i="110"/>
  <c r="I141" i="110"/>
  <c r="J141" i="110"/>
  <c r="H142" i="110"/>
  <c r="I142" i="110"/>
  <c r="J142" i="110"/>
  <c r="H143" i="110"/>
  <c r="I143" i="110"/>
  <c r="J143" i="110"/>
  <c r="H144" i="110"/>
  <c r="I144" i="110"/>
  <c r="J144" i="110"/>
  <c r="H145" i="110"/>
  <c r="I145" i="110"/>
  <c r="J145" i="110"/>
  <c r="H146" i="110"/>
  <c r="I146" i="110"/>
  <c r="J146" i="110"/>
  <c r="H147" i="110"/>
  <c r="I147" i="110"/>
  <c r="J147" i="110"/>
  <c r="H148" i="110"/>
  <c r="I148" i="110"/>
  <c r="J148" i="110"/>
  <c r="H149" i="110"/>
  <c r="I149" i="110"/>
  <c r="J149" i="110"/>
  <c r="H150" i="110"/>
  <c r="I150" i="110"/>
  <c r="J150" i="110"/>
  <c r="H151" i="110"/>
  <c r="I151" i="110"/>
  <c r="J151" i="110"/>
  <c r="H152" i="110"/>
  <c r="I152" i="110"/>
  <c r="J152" i="110"/>
  <c r="H153" i="110"/>
  <c r="I153" i="110"/>
  <c r="J153" i="110"/>
  <c r="H154" i="110"/>
  <c r="I154" i="110"/>
  <c r="J154" i="110"/>
  <c r="H155" i="110"/>
  <c r="I155" i="110"/>
  <c r="J155" i="110"/>
  <c r="H156" i="110"/>
  <c r="I156" i="110"/>
  <c r="J156" i="110"/>
  <c r="H157" i="110"/>
  <c r="I157" i="110"/>
  <c r="J157" i="110"/>
  <c r="H158" i="110"/>
  <c r="I158" i="110"/>
  <c r="J158" i="110"/>
  <c r="H159" i="110"/>
  <c r="I159" i="110"/>
  <c r="J159" i="110"/>
  <c r="H160" i="110"/>
  <c r="I160" i="110"/>
  <c r="J160" i="110"/>
  <c r="H161" i="110"/>
  <c r="I161" i="110"/>
  <c r="J161" i="110"/>
  <c r="H162" i="110"/>
  <c r="I162" i="110"/>
  <c r="J162" i="110"/>
  <c r="H163" i="110"/>
  <c r="I163" i="110"/>
  <c r="J163" i="110"/>
  <c r="H164" i="110"/>
  <c r="I164" i="110"/>
  <c r="J164" i="110"/>
  <c r="H165" i="110"/>
  <c r="I165" i="110"/>
  <c r="J165" i="110"/>
  <c r="H166" i="110"/>
  <c r="I166" i="110"/>
  <c r="J166" i="110"/>
  <c r="H167" i="110"/>
  <c r="I167" i="110"/>
  <c r="J167" i="110"/>
  <c r="H168" i="110"/>
  <c r="I168" i="110"/>
  <c r="J168" i="110"/>
  <c r="H169" i="110"/>
  <c r="I169" i="110"/>
  <c r="J169" i="110"/>
  <c r="H170" i="110"/>
  <c r="I170" i="110"/>
  <c r="J170" i="110"/>
  <c r="H171" i="110"/>
  <c r="I171" i="110"/>
  <c r="J171" i="110"/>
  <c r="H172" i="110"/>
  <c r="I172" i="110"/>
  <c r="J172" i="110"/>
  <c r="H173" i="110"/>
  <c r="I173" i="110"/>
  <c r="J173" i="110"/>
  <c r="H174" i="110"/>
  <c r="I174" i="110"/>
  <c r="J174" i="110"/>
  <c r="H175" i="110"/>
  <c r="I175" i="110"/>
  <c r="J175" i="110"/>
  <c r="H181" i="110"/>
  <c r="I181" i="110"/>
  <c r="J181" i="110"/>
  <c r="H182" i="110"/>
  <c r="I182" i="110"/>
  <c r="J182" i="110"/>
  <c r="H183" i="110"/>
  <c r="I183" i="110"/>
  <c r="J183" i="110"/>
  <c r="H184" i="110"/>
  <c r="I184" i="110"/>
  <c r="J184" i="110"/>
  <c r="H185" i="110"/>
  <c r="I185" i="110"/>
  <c r="J185" i="110"/>
  <c r="H186" i="110"/>
  <c r="I186" i="110"/>
  <c r="J186" i="110"/>
  <c r="H187" i="110"/>
  <c r="I187" i="110"/>
  <c r="J187" i="110"/>
  <c r="H188" i="110"/>
  <c r="I188" i="110"/>
  <c r="J188" i="110"/>
  <c r="H189" i="110"/>
  <c r="I189" i="110"/>
  <c r="J189" i="110"/>
  <c r="H190" i="110"/>
  <c r="I190" i="110"/>
  <c r="J190" i="110"/>
  <c r="H191" i="110"/>
  <c r="I191" i="110"/>
  <c r="J191" i="110"/>
  <c r="H192" i="110"/>
  <c r="I192" i="110"/>
  <c r="J192" i="110"/>
  <c r="H193" i="110"/>
  <c r="I193" i="110"/>
  <c r="J193" i="110"/>
  <c r="H194" i="110"/>
  <c r="I194" i="110"/>
  <c r="J194" i="110"/>
  <c r="H195" i="110"/>
  <c r="I195" i="110"/>
  <c r="J195" i="110"/>
  <c r="H196" i="110"/>
  <c r="I196" i="110"/>
  <c r="J196" i="110"/>
  <c r="H197" i="110"/>
  <c r="I197" i="110"/>
  <c r="J197" i="110"/>
  <c r="H198" i="110"/>
  <c r="I198" i="110"/>
  <c r="J198" i="110"/>
  <c r="H199" i="110"/>
  <c r="I199" i="110"/>
  <c r="J199" i="110"/>
  <c r="H200" i="110"/>
  <c r="I200" i="110"/>
  <c r="J200" i="110"/>
  <c r="H201" i="110"/>
  <c r="I201" i="110"/>
  <c r="J201" i="110"/>
  <c r="H202" i="110"/>
  <c r="I202" i="110"/>
  <c r="J202" i="110"/>
  <c r="H203" i="110"/>
  <c r="I203" i="110"/>
  <c r="J203" i="110"/>
  <c r="H204" i="110"/>
  <c r="I204" i="110"/>
  <c r="J204" i="110"/>
  <c r="H205" i="110"/>
  <c r="I205" i="110"/>
  <c r="J205" i="110"/>
  <c r="H206" i="110"/>
  <c r="I206" i="110"/>
  <c r="J206" i="110"/>
  <c r="H207" i="110"/>
  <c r="I207" i="110"/>
  <c r="J207" i="110"/>
  <c r="H208" i="110"/>
  <c r="I208" i="110"/>
  <c r="J208" i="110"/>
  <c r="H209" i="110"/>
  <c r="I209" i="110"/>
  <c r="J209" i="110"/>
  <c r="H210" i="110"/>
  <c r="I210" i="110"/>
  <c r="J210" i="110"/>
  <c r="H211" i="110"/>
  <c r="I211" i="110"/>
  <c r="J211" i="110"/>
  <c r="H212" i="110"/>
  <c r="I212" i="110"/>
  <c r="J212" i="110"/>
  <c r="H213" i="110"/>
  <c r="I213" i="110"/>
  <c r="J213" i="110"/>
  <c r="H214" i="110"/>
  <c r="I214" i="110"/>
  <c r="J214" i="110"/>
  <c r="H215" i="110"/>
  <c r="I215" i="110"/>
  <c r="J215" i="110"/>
  <c r="H216" i="110"/>
  <c r="I216" i="110"/>
  <c r="J216" i="110"/>
  <c r="H217" i="110"/>
  <c r="I217" i="110"/>
  <c r="J217" i="110"/>
  <c r="H218" i="110"/>
  <c r="I218" i="110"/>
  <c r="J218" i="110"/>
  <c r="H219" i="110"/>
  <c r="I219" i="110"/>
  <c r="J219" i="110"/>
  <c r="H220" i="110"/>
  <c r="I220" i="110"/>
  <c r="J220" i="110"/>
  <c r="H221" i="110"/>
  <c r="I221" i="110"/>
  <c r="J221" i="110"/>
  <c r="H222" i="110"/>
  <c r="I222" i="110"/>
  <c r="J222" i="110"/>
  <c r="H223" i="110"/>
  <c r="I223" i="110"/>
  <c r="J223" i="110"/>
  <c r="H224" i="110"/>
  <c r="I224" i="110"/>
  <c r="J224" i="110"/>
  <c r="H225" i="110"/>
  <c r="I225" i="110"/>
  <c r="J225" i="110"/>
  <c r="H226" i="110"/>
  <c r="I226" i="110"/>
  <c r="J226" i="110"/>
  <c r="H227" i="110"/>
  <c r="I227" i="110"/>
  <c r="J227" i="110"/>
  <c r="H228" i="110"/>
  <c r="I228" i="110"/>
  <c r="J228" i="110"/>
  <c r="H229" i="110"/>
  <c r="I229" i="110"/>
  <c r="J229" i="110"/>
  <c r="H230" i="110"/>
  <c r="I230" i="110"/>
  <c r="J230" i="110"/>
  <c r="H231" i="110"/>
  <c r="I231" i="110"/>
  <c r="J231" i="110"/>
  <c r="H232" i="110"/>
  <c r="I232" i="110"/>
  <c r="J232" i="110"/>
  <c r="H233" i="110"/>
  <c r="I233" i="110"/>
  <c r="J233" i="110"/>
  <c r="H234" i="110"/>
  <c r="I234" i="110"/>
  <c r="J234" i="110"/>
  <c r="H235" i="110"/>
  <c r="I235" i="110"/>
  <c r="J235" i="110"/>
  <c r="H236" i="110"/>
  <c r="I236" i="110"/>
  <c r="J236" i="110"/>
  <c r="H237" i="110"/>
  <c r="I237" i="110"/>
  <c r="J237" i="110"/>
  <c r="H238" i="110"/>
  <c r="I238" i="110"/>
  <c r="J238" i="110"/>
  <c r="H239" i="110"/>
  <c r="I239" i="110"/>
  <c r="J239" i="110"/>
  <c r="H240" i="110"/>
  <c r="I240" i="110"/>
  <c r="J240" i="110"/>
  <c r="H241" i="110"/>
  <c r="I241" i="110"/>
  <c r="J241" i="110"/>
  <c r="H242" i="110"/>
  <c r="I242" i="110"/>
  <c r="J242" i="110"/>
  <c r="H243" i="110"/>
  <c r="I243" i="110"/>
  <c r="J243" i="110"/>
  <c r="H244" i="110"/>
  <c r="I244" i="110"/>
  <c r="J244" i="110"/>
  <c r="H245" i="110"/>
  <c r="I245" i="110"/>
  <c r="J245" i="110"/>
  <c r="H246" i="110"/>
  <c r="I246" i="110"/>
  <c r="J246" i="110"/>
  <c r="J246" i="121"/>
  <c r="I246" i="121"/>
  <c r="H246" i="121"/>
  <c r="J245" i="121"/>
  <c r="I245" i="121"/>
  <c r="H245" i="121"/>
  <c r="J244" i="121"/>
  <c r="I244" i="121"/>
  <c r="H244" i="121"/>
  <c r="J243" i="121"/>
  <c r="I243" i="121"/>
  <c r="H243" i="121"/>
  <c r="J242" i="121"/>
  <c r="I242" i="121"/>
  <c r="H242" i="121"/>
  <c r="J241" i="121"/>
  <c r="I241" i="121"/>
  <c r="H241" i="121"/>
  <c r="J240" i="121"/>
  <c r="I240" i="121"/>
  <c r="H240" i="121"/>
  <c r="J239" i="121"/>
  <c r="I239" i="121"/>
  <c r="H239" i="121"/>
  <c r="J238" i="121"/>
  <c r="I238" i="121"/>
  <c r="H238" i="121"/>
  <c r="J237" i="121"/>
  <c r="I237" i="121"/>
  <c r="H237" i="121"/>
  <c r="J236" i="121"/>
  <c r="I236" i="121"/>
  <c r="H236" i="121"/>
  <c r="J235" i="121"/>
  <c r="I235" i="121"/>
  <c r="H235" i="121"/>
  <c r="J234" i="121"/>
  <c r="I234" i="121"/>
  <c r="H234" i="121"/>
  <c r="J233" i="121"/>
  <c r="I233" i="121"/>
  <c r="H233" i="121"/>
  <c r="J232" i="121"/>
  <c r="I232" i="121"/>
  <c r="H232" i="121"/>
  <c r="J231" i="121"/>
  <c r="I231" i="121"/>
  <c r="H231" i="121"/>
  <c r="J230" i="121"/>
  <c r="I230" i="121"/>
  <c r="H230" i="121"/>
  <c r="J229" i="121"/>
  <c r="I229" i="121"/>
  <c r="H229" i="121"/>
  <c r="J228" i="121"/>
  <c r="I228" i="121"/>
  <c r="H228" i="121"/>
  <c r="J227" i="121"/>
  <c r="I227" i="121"/>
  <c r="H227" i="121"/>
  <c r="J226" i="121"/>
  <c r="I226" i="121"/>
  <c r="H226" i="121"/>
  <c r="J225" i="121"/>
  <c r="I225" i="121"/>
  <c r="H225" i="121"/>
  <c r="J224" i="121"/>
  <c r="I224" i="121"/>
  <c r="H224" i="121"/>
  <c r="J223" i="121"/>
  <c r="I223" i="121"/>
  <c r="H223" i="121"/>
  <c r="J222" i="121"/>
  <c r="I222" i="121"/>
  <c r="H222" i="121"/>
  <c r="J221" i="121"/>
  <c r="I221" i="121"/>
  <c r="H221" i="121"/>
  <c r="J220" i="121"/>
  <c r="J104" i="121" s="1"/>
  <c r="I220" i="121"/>
  <c r="H220" i="121"/>
  <c r="J219" i="121"/>
  <c r="I219" i="121"/>
  <c r="H219" i="121"/>
  <c r="J218" i="121"/>
  <c r="I218" i="121"/>
  <c r="H218" i="121"/>
  <c r="H104" i="121" s="1"/>
  <c r="J217" i="121"/>
  <c r="I217" i="121"/>
  <c r="H217" i="121"/>
  <c r="J216" i="121"/>
  <c r="I216" i="121"/>
  <c r="H216" i="121"/>
  <c r="J215" i="121"/>
  <c r="I215" i="121"/>
  <c r="H215" i="121"/>
  <c r="J214" i="121"/>
  <c r="I214" i="121"/>
  <c r="H214" i="121"/>
  <c r="J213" i="121"/>
  <c r="I213" i="121"/>
  <c r="H213" i="121"/>
  <c r="J212" i="121"/>
  <c r="I212" i="121"/>
  <c r="H212" i="121"/>
  <c r="J211" i="121"/>
  <c r="I211" i="121"/>
  <c r="H211" i="121"/>
  <c r="J210" i="121"/>
  <c r="I210" i="121"/>
  <c r="I101" i="121" s="1"/>
  <c r="H210" i="121"/>
  <c r="H101" i="121" s="1"/>
  <c r="J209" i="121"/>
  <c r="I209" i="121"/>
  <c r="H209" i="121"/>
  <c r="J208" i="121"/>
  <c r="I208" i="121"/>
  <c r="H208" i="121"/>
  <c r="J207" i="121"/>
  <c r="I207" i="121"/>
  <c r="H207" i="121"/>
  <c r="J206" i="121"/>
  <c r="I206" i="121"/>
  <c r="H206" i="121"/>
  <c r="J205" i="121"/>
  <c r="I205" i="121"/>
  <c r="H205" i="121"/>
  <c r="J204" i="121"/>
  <c r="I204" i="121"/>
  <c r="H204" i="121"/>
  <c r="J203" i="121"/>
  <c r="I203" i="121"/>
  <c r="I139" i="121" s="1"/>
  <c r="H203" i="121"/>
  <c r="H139" i="121" s="1"/>
  <c r="J202" i="121"/>
  <c r="I202" i="121"/>
  <c r="I135" i="121" s="1"/>
  <c r="H202" i="121"/>
  <c r="J201" i="121"/>
  <c r="I201" i="121"/>
  <c r="H201" i="121"/>
  <c r="H135" i="121" s="1"/>
  <c r="J200" i="121"/>
  <c r="I200" i="121"/>
  <c r="H200" i="121"/>
  <c r="J199" i="121"/>
  <c r="I199" i="121"/>
  <c r="H199" i="121"/>
  <c r="J198" i="121"/>
  <c r="I198" i="121"/>
  <c r="H198" i="121"/>
  <c r="J197" i="121"/>
  <c r="I197" i="121"/>
  <c r="H197" i="121"/>
  <c r="J196" i="121"/>
  <c r="I196" i="121"/>
  <c r="H196" i="121"/>
  <c r="J195" i="121"/>
  <c r="I195" i="121"/>
  <c r="H195" i="121"/>
  <c r="J194" i="121"/>
  <c r="I194" i="121"/>
  <c r="H194" i="121"/>
  <c r="J193" i="121"/>
  <c r="I193" i="121"/>
  <c r="H193" i="121"/>
  <c r="J192" i="121"/>
  <c r="I192" i="121"/>
  <c r="H192" i="121"/>
  <c r="J191" i="121"/>
  <c r="I191" i="121"/>
  <c r="H191" i="121"/>
  <c r="J190" i="121"/>
  <c r="I190" i="121"/>
  <c r="H190" i="121"/>
  <c r="J189" i="121"/>
  <c r="I189" i="121"/>
  <c r="H189" i="121"/>
  <c r="J188" i="121"/>
  <c r="I188" i="121"/>
  <c r="H188" i="121"/>
  <c r="J187" i="121"/>
  <c r="I187" i="121"/>
  <c r="H187" i="121"/>
  <c r="J186" i="121"/>
  <c r="I186" i="121"/>
  <c r="H186" i="121"/>
  <c r="J185" i="121"/>
  <c r="I185" i="121"/>
  <c r="H185" i="121"/>
  <c r="H57" i="121" s="1"/>
  <c r="J184" i="121"/>
  <c r="J57" i="121" s="1"/>
  <c r="I184" i="121"/>
  <c r="H184" i="121"/>
  <c r="J183" i="121"/>
  <c r="J19" i="121" s="1"/>
  <c r="I183" i="121"/>
  <c r="H183" i="121"/>
  <c r="J182" i="121"/>
  <c r="I182" i="121"/>
  <c r="H182" i="121"/>
  <c r="H19" i="121" s="1"/>
  <c r="J181" i="121"/>
  <c r="I181" i="121"/>
  <c r="H181" i="121"/>
  <c r="J175" i="121"/>
  <c r="I175" i="121"/>
  <c r="H175" i="121"/>
  <c r="J174" i="121"/>
  <c r="I174" i="121"/>
  <c r="H174" i="121"/>
  <c r="J173" i="121"/>
  <c r="I173" i="121"/>
  <c r="H173" i="121"/>
  <c r="J172" i="121"/>
  <c r="I172" i="121"/>
  <c r="H172" i="121"/>
  <c r="J171" i="121"/>
  <c r="I171" i="121"/>
  <c r="H171" i="121"/>
  <c r="J170" i="121"/>
  <c r="I170" i="121"/>
  <c r="H170" i="121"/>
  <c r="J169" i="121"/>
  <c r="I169" i="121"/>
  <c r="H169" i="121"/>
  <c r="J168" i="121"/>
  <c r="I168" i="121"/>
  <c r="H168" i="121"/>
  <c r="J167" i="121"/>
  <c r="I167" i="121"/>
  <c r="H167" i="121"/>
  <c r="J166" i="121"/>
  <c r="I166" i="121"/>
  <c r="H166" i="121"/>
  <c r="J165" i="121"/>
  <c r="I165" i="121"/>
  <c r="H165" i="121"/>
  <c r="J164" i="121"/>
  <c r="I164" i="121"/>
  <c r="H164" i="121"/>
  <c r="J163" i="121"/>
  <c r="I163" i="121"/>
  <c r="H163" i="121"/>
  <c r="J162" i="121"/>
  <c r="I162" i="121"/>
  <c r="H162" i="121"/>
  <c r="J161" i="121"/>
  <c r="I161" i="121"/>
  <c r="H161" i="121"/>
  <c r="J160" i="121"/>
  <c r="I160" i="121"/>
  <c r="H160" i="121"/>
  <c r="J159" i="121"/>
  <c r="I159" i="121"/>
  <c r="H159" i="121"/>
  <c r="J158" i="121"/>
  <c r="I158" i="121"/>
  <c r="H158" i="121"/>
  <c r="J157" i="121"/>
  <c r="I157" i="121"/>
  <c r="H157" i="121"/>
  <c r="J156" i="121"/>
  <c r="I156" i="121"/>
  <c r="H156" i="121"/>
  <c r="J155" i="121"/>
  <c r="I155" i="121"/>
  <c r="H155" i="121"/>
  <c r="J154" i="121"/>
  <c r="I154" i="121"/>
  <c r="H154" i="121"/>
  <c r="J153" i="121"/>
  <c r="I153" i="121"/>
  <c r="H153" i="121"/>
  <c r="J152" i="121"/>
  <c r="I152" i="121"/>
  <c r="H152" i="121"/>
  <c r="J151" i="121"/>
  <c r="I151" i="121"/>
  <c r="H151" i="121"/>
  <c r="J150" i="121"/>
  <c r="I150" i="121"/>
  <c r="H150" i="121"/>
  <c r="J149" i="121"/>
  <c r="I149" i="121"/>
  <c r="H149" i="121"/>
  <c r="J148" i="121"/>
  <c r="I148" i="121"/>
  <c r="H148" i="121"/>
  <c r="J147" i="121"/>
  <c r="I147" i="121"/>
  <c r="H147" i="121"/>
  <c r="J146" i="121"/>
  <c r="I146" i="121"/>
  <c r="H146" i="121"/>
  <c r="J145" i="121"/>
  <c r="I145" i="121"/>
  <c r="H145" i="121"/>
  <c r="J144" i="121"/>
  <c r="I144" i="121"/>
  <c r="H144" i="121"/>
  <c r="J143" i="121"/>
  <c r="I143" i="121"/>
  <c r="H143" i="121"/>
  <c r="J142" i="121"/>
  <c r="I142" i="121"/>
  <c r="H142" i="121"/>
  <c r="J141" i="121"/>
  <c r="I141" i="121"/>
  <c r="H141" i="121"/>
  <c r="J140" i="121"/>
  <c r="I140" i="121"/>
  <c r="H140" i="121"/>
  <c r="J139" i="121"/>
  <c r="J138" i="121"/>
  <c r="I138" i="121"/>
  <c r="H138" i="121"/>
  <c r="J137" i="121"/>
  <c r="I137" i="121"/>
  <c r="H137" i="121"/>
  <c r="J136" i="121"/>
  <c r="I136" i="121"/>
  <c r="H136" i="121"/>
  <c r="J135" i="121"/>
  <c r="J134" i="121"/>
  <c r="I134" i="121"/>
  <c r="H134" i="121"/>
  <c r="J133" i="121"/>
  <c r="I133" i="121"/>
  <c r="H133" i="121"/>
  <c r="J132" i="121"/>
  <c r="I132" i="121"/>
  <c r="H132" i="121"/>
  <c r="J131" i="121"/>
  <c r="I131" i="121"/>
  <c r="H131" i="121"/>
  <c r="J130" i="121"/>
  <c r="I130" i="121"/>
  <c r="H130" i="121"/>
  <c r="J129" i="121"/>
  <c r="I129" i="121"/>
  <c r="H129" i="121"/>
  <c r="J128" i="121"/>
  <c r="I128" i="121"/>
  <c r="H128" i="121"/>
  <c r="J127" i="121"/>
  <c r="I127" i="121"/>
  <c r="H127" i="121"/>
  <c r="J126" i="121"/>
  <c r="I126" i="121"/>
  <c r="H126" i="121"/>
  <c r="J125" i="121"/>
  <c r="I125" i="121"/>
  <c r="H125" i="121"/>
  <c r="J124" i="121"/>
  <c r="I124" i="121"/>
  <c r="H124" i="121"/>
  <c r="J123" i="121"/>
  <c r="I123" i="121"/>
  <c r="H123" i="121"/>
  <c r="J122" i="121"/>
  <c r="I122" i="121"/>
  <c r="H122" i="121"/>
  <c r="J121" i="121"/>
  <c r="I121" i="121"/>
  <c r="H121" i="121"/>
  <c r="J120" i="121"/>
  <c r="I120" i="121"/>
  <c r="H120" i="121"/>
  <c r="J119" i="121"/>
  <c r="I119" i="121"/>
  <c r="H119" i="121"/>
  <c r="J118" i="121"/>
  <c r="I118" i="121"/>
  <c r="H118" i="121"/>
  <c r="J117" i="121"/>
  <c r="I117" i="121"/>
  <c r="H117" i="121"/>
  <c r="J116" i="121"/>
  <c r="I116" i="121"/>
  <c r="H116" i="121"/>
  <c r="I115" i="121"/>
  <c r="H115" i="121"/>
  <c r="J114" i="121"/>
  <c r="I114" i="121"/>
  <c r="H114" i="121"/>
  <c r="J113" i="121"/>
  <c r="I113" i="121"/>
  <c r="H113" i="121"/>
  <c r="J112" i="121"/>
  <c r="I112" i="121"/>
  <c r="H112" i="121"/>
  <c r="J111" i="121"/>
  <c r="I111" i="121"/>
  <c r="H111" i="121"/>
  <c r="J110" i="121"/>
  <c r="I110" i="121"/>
  <c r="H110" i="121"/>
  <c r="J109" i="121"/>
  <c r="I109" i="121"/>
  <c r="H109" i="121"/>
  <c r="I108" i="121"/>
  <c r="H108" i="121"/>
  <c r="J107" i="121"/>
  <c r="I107" i="121"/>
  <c r="H107" i="121"/>
  <c r="J106" i="121"/>
  <c r="I106" i="121"/>
  <c r="H106" i="121"/>
  <c r="J105" i="121"/>
  <c r="I105" i="121"/>
  <c r="H105" i="121"/>
  <c r="I104" i="121"/>
  <c r="J103" i="121"/>
  <c r="I103" i="121"/>
  <c r="H103" i="121"/>
  <c r="J102" i="121"/>
  <c r="I102" i="121"/>
  <c r="H102" i="121"/>
  <c r="J101" i="121"/>
  <c r="J100" i="121"/>
  <c r="I100" i="121"/>
  <c r="H100" i="121"/>
  <c r="J99" i="121"/>
  <c r="I99" i="121"/>
  <c r="H99" i="121"/>
  <c r="J98" i="121"/>
  <c r="I98" i="121"/>
  <c r="H98" i="121"/>
  <c r="J97" i="121"/>
  <c r="I97" i="121"/>
  <c r="H97" i="121"/>
  <c r="J96" i="121"/>
  <c r="I96" i="121"/>
  <c r="H96" i="121"/>
  <c r="J95" i="121"/>
  <c r="I95" i="121"/>
  <c r="H95" i="121"/>
  <c r="J94" i="121"/>
  <c r="I94" i="121"/>
  <c r="H94" i="121"/>
  <c r="J93" i="121"/>
  <c r="I93" i="121"/>
  <c r="H93" i="121"/>
  <c r="J92" i="121"/>
  <c r="I92" i="121"/>
  <c r="H92" i="121"/>
  <c r="J91" i="121"/>
  <c r="I91" i="121"/>
  <c r="H91" i="121"/>
  <c r="J90" i="121"/>
  <c r="I90" i="121"/>
  <c r="H90" i="121"/>
  <c r="J89" i="121"/>
  <c r="I89" i="121"/>
  <c r="H89" i="121"/>
  <c r="J88" i="121"/>
  <c r="I88" i="121"/>
  <c r="H88" i="121"/>
  <c r="J87" i="121"/>
  <c r="I87" i="121"/>
  <c r="H87" i="121"/>
  <c r="J86" i="121"/>
  <c r="I86" i="121"/>
  <c r="H86" i="121"/>
  <c r="J85" i="121"/>
  <c r="I85" i="121"/>
  <c r="H85" i="121"/>
  <c r="J84" i="121"/>
  <c r="I84" i="121"/>
  <c r="H84" i="121"/>
  <c r="J83" i="121"/>
  <c r="I83" i="121"/>
  <c r="H83" i="121"/>
  <c r="J82" i="121"/>
  <c r="I82" i="121"/>
  <c r="H82" i="121"/>
  <c r="J81" i="121"/>
  <c r="I81" i="121"/>
  <c r="H81" i="121"/>
  <c r="J80" i="121"/>
  <c r="I80" i="121"/>
  <c r="H80" i="121"/>
  <c r="J79" i="121"/>
  <c r="I79" i="121"/>
  <c r="H79" i="121"/>
  <c r="J78" i="121"/>
  <c r="I78" i="121"/>
  <c r="H78" i="121"/>
  <c r="J77" i="121"/>
  <c r="I77" i="121"/>
  <c r="H77" i="121"/>
  <c r="J76" i="121"/>
  <c r="I76" i="121"/>
  <c r="H76" i="121"/>
  <c r="J75" i="121"/>
  <c r="I75" i="121"/>
  <c r="H75" i="121"/>
  <c r="J74" i="121"/>
  <c r="I74" i="121"/>
  <c r="H74" i="121"/>
  <c r="J73" i="121"/>
  <c r="I73" i="121"/>
  <c r="H73" i="121"/>
  <c r="J72" i="121"/>
  <c r="I72" i="121"/>
  <c r="H72" i="121"/>
  <c r="J71" i="121"/>
  <c r="I71" i="121"/>
  <c r="H71" i="121"/>
  <c r="J70" i="121"/>
  <c r="I70" i="121"/>
  <c r="H70" i="121"/>
  <c r="J69" i="121"/>
  <c r="I69" i="121"/>
  <c r="H69" i="121"/>
  <c r="J68" i="121"/>
  <c r="I68" i="121"/>
  <c r="H68" i="121"/>
  <c r="J67" i="121"/>
  <c r="I67" i="121"/>
  <c r="H67" i="121"/>
  <c r="J66" i="121"/>
  <c r="I66" i="121"/>
  <c r="H66" i="121"/>
  <c r="J65" i="121"/>
  <c r="I65" i="121"/>
  <c r="H65" i="121"/>
  <c r="J64" i="121"/>
  <c r="I64" i="121"/>
  <c r="H64" i="121"/>
  <c r="J63" i="121"/>
  <c r="I63" i="121"/>
  <c r="H63" i="121"/>
  <c r="J62" i="121"/>
  <c r="I62" i="121"/>
  <c r="H62" i="121"/>
  <c r="J61" i="121"/>
  <c r="I61" i="121"/>
  <c r="H61" i="121"/>
  <c r="J60" i="121"/>
  <c r="I60" i="121"/>
  <c r="H60" i="121"/>
  <c r="J59" i="121"/>
  <c r="I59" i="121"/>
  <c r="H59" i="121"/>
  <c r="J58" i="121"/>
  <c r="I58" i="121"/>
  <c r="H58" i="121"/>
  <c r="I57" i="121"/>
  <c r="J56" i="121"/>
  <c r="I56" i="121"/>
  <c r="H56" i="121"/>
  <c r="J55" i="121"/>
  <c r="I55" i="121"/>
  <c r="H55" i="121"/>
  <c r="J54" i="121"/>
  <c r="I54" i="121"/>
  <c r="H54" i="121"/>
  <c r="J53" i="121"/>
  <c r="I53" i="121"/>
  <c r="H53" i="121"/>
  <c r="J52" i="121"/>
  <c r="I52" i="121"/>
  <c r="H52" i="121"/>
  <c r="J51" i="121"/>
  <c r="I51" i="121"/>
  <c r="H51" i="121"/>
  <c r="J50" i="121"/>
  <c r="I50" i="121"/>
  <c r="H50" i="121"/>
  <c r="J49" i="121"/>
  <c r="I49" i="121"/>
  <c r="H49" i="121"/>
  <c r="J48" i="121"/>
  <c r="I48" i="121"/>
  <c r="H48" i="121"/>
  <c r="J47" i="121"/>
  <c r="I47" i="121"/>
  <c r="H47" i="121"/>
  <c r="J46" i="121"/>
  <c r="I46" i="121"/>
  <c r="H46" i="121"/>
  <c r="J45" i="121"/>
  <c r="I45" i="121"/>
  <c r="H45" i="121"/>
  <c r="J44" i="121"/>
  <c r="I44" i="121"/>
  <c r="H44" i="121"/>
  <c r="J43" i="121"/>
  <c r="I43" i="121"/>
  <c r="H43" i="121"/>
  <c r="J42" i="121"/>
  <c r="I42" i="121"/>
  <c r="H42" i="121"/>
  <c r="J41" i="121"/>
  <c r="I41" i="121"/>
  <c r="H41" i="121"/>
  <c r="J40" i="121"/>
  <c r="I40" i="121"/>
  <c r="H40" i="121"/>
  <c r="J39" i="121"/>
  <c r="I39" i="121"/>
  <c r="H39" i="121"/>
  <c r="J38" i="121"/>
  <c r="I38" i="121"/>
  <c r="H38" i="121"/>
  <c r="J37" i="121"/>
  <c r="I37" i="121"/>
  <c r="H37" i="121"/>
  <c r="J36" i="121"/>
  <c r="I36" i="121"/>
  <c r="H36" i="121"/>
  <c r="J35" i="121"/>
  <c r="I35" i="121"/>
  <c r="H35" i="121"/>
  <c r="J34" i="121"/>
  <c r="I34" i="121"/>
  <c r="H34" i="121"/>
  <c r="J33" i="121"/>
  <c r="I33" i="121"/>
  <c r="H33" i="121"/>
  <c r="J32" i="121"/>
  <c r="I32" i="121"/>
  <c r="H32" i="121"/>
  <c r="J31" i="121"/>
  <c r="I31" i="121"/>
  <c r="H31" i="121"/>
  <c r="J30" i="121"/>
  <c r="I30" i="121"/>
  <c r="H30" i="121"/>
  <c r="J29" i="121"/>
  <c r="I29" i="121"/>
  <c r="H29" i="121"/>
  <c r="J28" i="121"/>
  <c r="I28" i="121"/>
  <c r="H28" i="121"/>
  <c r="J27" i="121"/>
  <c r="I27" i="121"/>
  <c r="H27" i="121"/>
  <c r="J26" i="121"/>
  <c r="I26" i="121"/>
  <c r="H26" i="121"/>
  <c r="J25" i="121"/>
  <c r="I25" i="121"/>
  <c r="H25" i="121"/>
  <c r="J24" i="121"/>
  <c r="I24" i="121"/>
  <c r="H24" i="121"/>
  <c r="J23" i="121"/>
  <c r="I23" i="121"/>
  <c r="H23" i="121"/>
  <c r="J22" i="121"/>
  <c r="I22" i="121"/>
  <c r="H22" i="121"/>
  <c r="J21" i="121"/>
  <c r="I21" i="121"/>
  <c r="H21" i="121"/>
  <c r="J20" i="121"/>
  <c r="I20" i="121"/>
  <c r="H20" i="121"/>
  <c r="J18" i="121"/>
  <c r="I18" i="121"/>
  <c r="H18" i="121"/>
  <c r="J17" i="121"/>
  <c r="I17" i="121"/>
  <c r="H17" i="121"/>
  <c r="J16" i="121"/>
  <c r="I16" i="121"/>
  <c r="H16" i="121"/>
  <c r="J15" i="121"/>
  <c r="I15" i="121"/>
  <c r="H15" i="121"/>
  <c r="J14" i="121"/>
  <c r="I14" i="121"/>
  <c r="H14" i="121"/>
  <c r="J13" i="121"/>
  <c r="I13" i="121"/>
  <c r="H13" i="121"/>
  <c r="J12" i="121"/>
  <c r="I12" i="121"/>
  <c r="H12" i="121"/>
  <c r="J11" i="121"/>
  <c r="I11" i="121"/>
  <c r="H11" i="121"/>
  <c r="J10" i="121"/>
  <c r="I10" i="121"/>
  <c r="H10" i="121"/>
  <c r="J9" i="121"/>
  <c r="I9" i="121"/>
  <c r="H9" i="121"/>
  <c r="J8" i="121"/>
  <c r="I8" i="121"/>
  <c r="H8" i="121"/>
  <c r="J7" i="121"/>
  <c r="I7" i="121"/>
  <c r="H7" i="121"/>
  <c r="J6" i="121"/>
  <c r="I6" i="121"/>
  <c r="H6" i="121"/>
  <c r="J5" i="121"/>
  <c r="I5" i="121"/>
  <c r="H5" i="121"/>
  <c r="J4" i="121"/>
  <c r="I4" i="121"/>
  <c r="H4" i="121"/>
  <c r="J246" i="118"/>
  <c r="J21" i="118" s="1"/>
  <c r="I246" i="118"/>
  <c r="H246" i="118"/>
  <c r="J245" i="118"/>
  <c r="I245" i="118"/>
  <c r="I21" i="118" s="1"/>
  <c r="H245" i="118"/>
  <c r="J244" i="118"/>
  <c r="I244" i="118"/>
  <c r="H244" i="118"/>
  <c r="J243" i="118"/>
  <c r="I243" i="118"/>
  <c r="H243" i="118"/>
  <c r="J242" i="118"/>
  <c r="I242" i="118"/>
  <c r="H242" i="118"/>
  <c r="J241" i="118"/>
  <c r="I241" i="118"/>
  <c r="H241" i="118"/>
  <c r="J240" i="118"/>
  <c r="I240" i="118"/>
  <c r="H240" i="118"/>
  <c r="J239" i="118"/>
  <c r="I239" i="118"/>
  <c r="H239" i="118"/>
  <c r="J238" i="118"/>
  <c r="I238" i="118"/>
  <c r="H238" i="118"/>
  <c r="J237" i="118"/>
  <c r="I237" i="118"/>
  <c r="H237" i="118"/>
  <c r="J236" i="118"/>
  <c r="I236" i="118"/>
  <c r="H236" i="118"/>
  <c r="J235" i="118"/>
  <c r="I235" i="118"/>
  <c r="H235" i="118"/>
  <c r="J234" i="118"/>
  <c r="I234" i="118"/>
  <c r="H234" i="118"/>
  <c r="J233" i="118"/>
  <c r="I233" i="118"/>
  <c r="H233" i="118"/>
  <c r="J232" i="118"/>
  <c r="I232" i="118"/>
  <c r="H232" i="118"/>
  <c r="J231" i="118"/>
  <c r="I231" i="118"/>
  <c r="H231" i="118"/>
  <c r="J230" i="118"/>
  <c r="I230" i="118"/>
  <c r="H230" i="118"/>
  <c r="J229" i="118"/>
  <c r="I229" i="118"/>
  <c r="H229" i="118"/>
  <c r="J228" i="118"/>
  <c r="I228" i="118"/>
  <c r="H228" i="118"/>
  <c r="J227" i="118"/>
  <c r="I227" i="118"/>
  <c r="H227" i="118"/>
  <c r="J226" i="118"/>
  <c r="I226" i="118"/>
  <c r="H226" i="118"/>
  <c r="J225" i="118"/>
  <c r="I225" i="118"/>
  <c r="H225" i="118"/>
  <c r="J224" i="118"/>
  <c r="I224" i="118"/>
  <c r="H224" i="118"/>
  <c r="J223" i="118"/>
  <c r="I223" i="118"/>
  <c r="H223" i="118"/>
  <c r="J222" i="118"/>
  <c r="I222" i="118"/>
  <c r="H222" i="118"/>
  <c r="J221" i="118"/>
  <c r="I221" i="118"/>
  <c r="H221" i="118"/>
  <c r="J220" i="118"/>
  <c r="I220" i="118"/>
  <c r="I104" i="118" s="1"/>
  <c r="H220" i="118"/>
  <c r="J219" i="118"/>
  <c r="I219" i="118"/>
  <c r="H219" i="118"/>
  <c r="H104" i="118" s="1"/>
  <c r="J218" i="118"/>
  <c r="I218" i="118"/>
  <c r="H218" i="118"/>
  <c r="J217" i="118"/>
  <c r="I217" i="118"/>
  <c r="H217" i="118"/>
  <c r="J216" i="118"/>
  <c r="I216" i="118"/>
  <c r="H216" i="118"/>
  <c r="J215" i="118"/>
  <c r="I215" i="118"/>
  <c r="H215" i="118"/>
  <c r="J214" i="118"/>
  <c r="I214" i="118"/>
  <c r="H214" i="118"/>
  <c r="J213" i="118"/>
  <c r="I213" i="118"/>
  <c r="H213" i="118"/>
  <c r="J212" i="118"/>
  <c r="I212" i="118"/>
  <c r="I101" i="118" s="1"/>
  <c r="H212" i="118"/>
  <c r="H101" i="118" s="1"/>
  <c r="J211" i="118"/>
  <c r="I211" i="118"/>
  <c r="H211" i="118"/>
  <c r="J210" i="118"/>
  <c r="J101" i="118" s="1"/>
  <c r="I210" i="118"/>
  <c r="H210" i="118"/>
  <c r="J209" i="118"/>
  <c r="I209" i="118"/>
  <c r="H209" i="118"/>
  <c r="J208" i="118"/>
  <c r="I208" i="118"/>
  <c r="H208" i="118"/>
  <c r="J207" i="118"/>
  <c r="I207" i="118"/>
  <c r="H207" i="118"/>
  <c r="J206" i="118"/>
  <c r="I206" i="118"/>
  <c r="H206" i="118"/>
  <c r="J205" i="118"/>
  <c r="I205" i="118"/>
  <c r="H205" i="118"/>
  <c r="J204" i="118"/>
  <c r="I204" i="118"/>
  <c r="H204" i="118"/>
  <c r="H139" i="118" s="1"/>
  <c r="J203" i="118"/>
  <c r="J139" i="118" s="1"/>
  <c r="I203" i="118"/>
  <c r="H203" i="118"/>
  <c r="J202" i="118"/>
  <c r="I202" i="118"/>
  <c r="H202" i="118"/>
  <c r="J201" i="118"/>
  <c r="J135" i="118" s="1"/>
  <c r="I201" i="118"/>
  <c r="I135" i="118" s="1"/>
  <c r="H201" i="118"/>
  <c r="J200" i="118"/>
  <c r="I200" i="118"/>
  <c r="I115" i="118" s="1"/>
  <c r="H200" i="118"/>
  <c r="J199" i="118"/>
  <c r="I199" i="118"/>
  <c r="H199" i="118"/>
  <c r="H115" i="118" s="1"/>
  <c r="J198" i="118"/>
  <c r="I198" i="118"/>
  <c r="H198" i="118"/>
  <c r="J197" i="118"/>
  <c r="I197" i="118"/>
  <c r="H197" i="118"/>
  <c r="J196" i="118"/>
  <c r="I196" i="118"/>
  <c r="H196" i="118"/>
  <c r="J195" i="118"/>
  <c r="I195" i="118"/>
  <c r="H195" i="118"/>
  <c r="J194" i="118"/>
  <c r="I194" i="118"/>
  <c r="H194" i="118"/>
  <c r="J193" i="118"/>
  <c r="I193" i="118"/>
  <c r="H193" i="118"/>
  <c r="J192" i="118"/>
  <c r="I192" i="118"/>
  <c r="H192" i="118"/>
  <c r="J191" i="118"/>
  <c r="I191" i="118"/>
  <c r="H191" i="118"/>
  <c r="J190" i="118"/>
  <c r="I190" i="118"/>
  <c r="H190" i="118"/>
  <c r="J189" i="118"/>
  <c r="I189" i="118"/>
  <c r="H189" i="118"/>
  <c r="J188" i="118"/>
  <c r="I188" i="118"/>
  <c r="H188" i="118"/>
  <c r="J187" i="118"/>
  <c r="I187" i="118"/>
  <c r="H187" i="118"/>
  <c r="J186" i="118"/>
  <c r="I186" i="118"/>
  <c r="H186" i="118"/>
  <c r="J185" i="118"/>
  <c r="J57" i="118" s="1"/>
  <c r="I185" i="118"/>
  <c r="H185" i="118"/>
  <c r="J184" i="118"/>
  <c r="I184" i="118"/>
  <c r="I57" i="118" s="1"/>
  <c r="H184" i="118"/>
  <c r="H57" i="118" s="1"/>
  <c r="J183" i="118"/>
  <c r="I183" i="118"/>
  <c r="H183" i="118"/>
  <c r="J182" i="118"/>
  <c r="J19" i="118" s="1"/>
  <c r="I182" i="118"/>
  <c r="H182" i="118"/>
  <c r="J181" i="118"/>
  <c r="I181" i="118"/>
  <c r="H181" i="118"/>
  <c r="J175" i="118"/>
  <c r="I175" i="118"/>
  <c r="H175" i="118"/>
  <c r="J174" i="118"/>
  <c r="I174" i="118"/>
  <c r="H174" i="118"/>
  <c r="J173" i="118"/>
  <c r="I173" i="118"/>
  <c r="H173" i="118"/>
  <c r="J172" i="118"/>
  <c r="I172" i="118"/>
  <c r="H172" i="118"/>
  <c r="J171" i="118"/>
  <c r="I171" i="118"/>
  <c r="H171" i="118"/>
  <c r="J170" i="118"/>
  <c r="I170" i="118"/>
  <c r="H170" i="118"/>
  <c r="J169" i="118"/>
  <c r="I169" i="118"/>
  <c r="H169" i="118"/>
  <c r="J168" i="118"/>
  <c r="I168" i="118"/>
  <c r="H168" i="118"/>
  <c r="J167" i="118"/>
  <c r="I167" i="118"/>
  <c r="H167" i="118"/>
  <c r="J166" i="118"/>
  <c r="I166" i="118"/>
  <c r="H166" i="118"/>
  <c r="J165" i="118"/>
  <c r="I165" i="118"/>
  <c r="H165" i="118"/>
  <c r="J164" i="118"/>
  <c r="I164" i="118"/>
  <c r="H164" i="118"/>
  <c r="J163" i="118"/>
  <c r="I163" i="118"/>
  <c r="H163" i="118"/>
  <c r="J162" i="118"/>
  <c r="I162" i="118"/>
  <c r="H162" i="118"/>
  <c r="J161" i="118"/>
  <c r="I161" i="118"/>
  <c r="H161" i="118"/>
  <c r="J160" i="118"/>
  <c r="I160" i="118"/>
  <c r="H160" i="118"/>
  <c r="J159" i="118"/>
  <c r="I159" i="118"/>
  <c r="H159" i="118"/>
  <c r="J158" i="118"/>
  <c r="I158" i="118"/>
  <c r="H158" i="118"/>
  <c r="J157" i="118"/>
  <c r="I157" i="118"/>
  <c r="H157" i="118"/>
  <c r="J156" i="118"/>
  <c r="I156" i="118"/>
  <c r="H156" i="118"/>
  <c r="J155" i="118"/>
  <c r="I155" i="118"/>
  <c r="H155" i="118"/>
  <c r="J154" i="118"/>
  <c r="I154" i="118"/>
  <c r="H154" i="118"/>
  <c r="J153" i="118"/>
  <c r="I153" i="118"/>
  <c r="H153" i="118"/>
  <c r="J152" i="118"/>
  <c r="I152" i="118"/>
  <c r="H152" i="118"/>
  <c r="J151" i="118"/>
  <c r="I151" i="118"/>
  <c r="H151" i="118"/>
  <c r="J150" i="118"/>
  <c r="I150" i="118"/>
  <c r="H150" i="118"/>
  <c r="J149" i="118"/>
  <c r="I149" i="118"/>
  <c r="H149" i="118"/>
  <c r="J148" i="118"/>
  <c r="I148" i="118"/>
  <c r="H148" i="118"/>
  <c r="J147" i="118"/>
  <c r="I147" i="118"/>
  <c r="H147" i="118"/>
  <c r="J146" i="118"/>
  <c r="I146" i="118"/>
  <c r="H146" i="118"/>
  <c r="J145" i="118"/>
  <c r="I145" i="118"/>
  <c r="H145" i="118"/>
  <c r="J144" i="118"/>
  <c r="I144" i="118"/>
  <c r="H144" i="118"/>
  <c r="J143" i="118"/>
  <c r="I143" i="118"/>
  <c r="H143" i="118"/>
  <c r="J142" i="118"/>
  <c r="I142" i="118"/>
  <c r="H142" i="118"/>
  <c r="J141" i="118"/>
  <c r="I141" i="118"/>
  <c r="H141" i="118"/>
  <c r="J140" i="118"/>
  <c r="I140" i="118"/>
  <c r="H140" i="118"/>
  <c r="J138" i="118"/>
  <c r="I138" i="118"/>
  <c r="H138" i="118"/>
  <c r="J137" i="118"/>
  <c r="I137" i="118"/>
  <c r="H137" i="118"/>
  <c r="J136" i="118"/>
  <c r="I136" i="118"/>
  <c r="H136" i="118"/>
  <c r="H135" i="118"/>
  <c r="J134" i="118"/>
  <c r="I134" i="118"/>
  <c r="H134" i="118"/>
  <c r="J133" i="118"/>
  <c r="I133" i="118"/>
  <c r="H133" i="118"/>
  <c r="J132" i="118"/>
  <c r="I132" i="118"/>
  <c r="H132" i="118"/>
  <c r="J131" i="118"/>
  <c r="I131" i="118"/>
  <c r="H131" i="118"/>
  <c r="J130" i="118"/>
  <c r="I130" i="118"/>
  <c r="H130" i="118"/>
  <c r="J129" i="118"/>
  <c r="I129" i="118"/>
  <c r="H129" i="118"/>
  <c r="J128" i="118"/>
  <c r="I128" i="118"/>
  <c r="H128" i="118"/>
  <c r="J127" i="118"/>
  <c r="I127" i="118"/>
  <c r="H127" i="118"/>
  <c r="J126" i="118"/>
  <c r="I126" i="118"/>
  <c r="H126" i="118"/>
  <c r="J125" i="118"/>
  <c r="I125" i="118"/>
  <c r="H125" i="118"/>
  <c r="J124" i="118"/>
  <c r="I124" i="118"/>
  <c r="H124" i="118"/>
  <c r="J123" i="118"/>
  <c r="I123" i="118"/>
  <c r="H123" i="118"/>
  <c r="J122" i="118"/>
  <c r="I122" i="118"/>
  <c r="H122" i="118"/>
  <c r="J121" i="118"/>
  <c r="I121" i="118"/>
  <c r="H121" i="118"/>
  <c r="J120" i="118"/>
  <c r="I120" i="118"/>
  <c r="H120" i="118"/>
  <c r="J119" i="118"/>
  <c r="I119" i="118"/>
  <c r="H119" i="118"/>
  <c r="J118" i="118"/>
  <c r="I118" i="118"/>
  <c r="H118" i="118"/>
  <c r="J117" i="118"/>
  <c r="I117" i="118"/>
  <c r="H117" i="118"/>
  <c r="J116" i="118"/>
  <c r="I116" i="118"/>
  <c r="H116" i="118"/>
  <c r="J114" i="118"/>
  <c r="I114" i="118"/>
  <c r="H114" i="118"/>
  <c r="J113" i="118"/>
  <c r="I113" i="118"/>
  <c r="H113" i="118"/>
  <c r="J112" i="118"/>
  <c r="I112" i="118"/>
  <c r="H112" i="118"/>
  <c r="J111" i="118"/>
  <c r="I111" i="118"/>
  <c r="H111" i="118"/>
  <c r="J110" i="118"/>
  <c r="I110" i="118"/>
  <c r="H110" i="118"/>
  <c r="J109" i="118"/>
  <c r="I109" i="118"/>
  <c r="H109" i="118"/>
  <c r="J107" i="118"/>
  <c r="I107" i="118"/>
  <c r="H107" i="118"/>
  <c r="J106" i="118"/>
  <c r="I106" i="118"/>
  <c r="H106" i="118"/>
  <c r="J105" i="118"/>
  <c r="I105" i="118"/>
  <c r="H105" i="118"/>
  <c r="J104" i="118"/>
  <c r="J103" i="118"/>
  <c r="I103" i="118"/>
  <c r="H103" i="118"/>
  <c r="J102" i="118"/>
  <c r="I102" i="118"/>
  <c r="H102" i="118"/>
  <c r="J100" i="118"/>
  <c r="I100" i="118"/>
  <c r="H100" i="118"/>
  <c r="J99" i="118"/>
  <c r="I99" i="118"/>
  <c r="H99" i="118"/>
  <c r="J98" i="118"/>
  <c r="I98" i="118"/>
  <c r="H98" i="118"/>
  <c r="J97" i="118"/>
  <c r="I97" i="118"/>
  <c r="H97" i="118"/>
  <c r="J96" i="118"/>
  <c r="I96" i="118"/>
  <c r="H96" i="118"/>
  <c r="J95" i="118"/>
  <c r="I95" i="118"/>
  <c r="H95" i="118"/>
  <c r="J94" i="118"/>
  <c r="I94" i="118"/>
  <c r="H94" i="118"/>
  <c r="J93" i="118"/>
  <c r="I93" i="118"/>
  <c r="H93" i="118"/>
  <c r="J92" i="118"/>
  <c r="I92" i="118"/>
  <c r="H92" i="118"/>
  <c r="J91" i="118"/>
  <c r="I91" i="118"/>
  <c r="H91" i="118"/>
  <c r="J90" i="118"/>
  <c r="I90" i="118"/>
  <c r="H90" i="118"/>
  <c r="J89" i="118"/>
  <c r="I89" i="118"/>
  <c r="H89" i="118"/>
  <c r="J88" i="118"/>
  <c r="I88" i="118"/>
  <c r="H88" i="118"/>
  <c r="J87" i="118"/>
  <c r="I87" i="118"/>
  <c r="H87" i="118"/>
  <c r="J86" i="118"/>
  <c r="I86" i="118"/>
  <c r="H86" i="118"/>
  <c r="J85" i="118"/>
  <c r="I85" i="118"/>
  <c r="H85" i="118"/>
  <c r="J84" i="118"/>
  <c r="I84" i="118"/>
  <c r="H84" i="118"/>
  <c r="J83" i="118"/>
  <c r="I83" i="118"/>
  <c r="H83" i="118"/>
  <c r="J82" i="118"/>
  <c r="I82" i="118"/>
  <c r="H82" i="118"/>
  <c r="J81" i="118"/>
  <c r="I81" i="118"/>
  <c r="H81" i="118"/>
  <c r="J80" i="118"/>
  <c r="I80" i="118"/>
  <c r="H80" i="118"/>
  <c r="J79" i="118"/>
  <c r="I79" i="118"/>
  <c r="H79" i="118"/>
  <c r="J78" i="118"/>
  <c r="I78" i="118"/>
  <c r="H78" i="118"/>
  <c r="J77" i="118"/>
  <c r="I77" i="118"/>
  <c r="H77" i="118"/>
  <c r="J76" i="118"/>
  <c r="I76" i="118"/>
  <c r="H76" i="118"/>
  <c r="J75" i="118"/>
  <c r="I75" i="118"/>
  <c r="H75" i="118"/>
  <c r="J74" i="118"/>
  <c r="I74" i="118"/>
  <c r="H74" i="118"/>
  <c r="J73" i="118"/>
  <c r="I73" i="118"/>
  <c r="H73" i="118"/>
  <c r="J72" i="118"/>
  <c r="I72" i="118"/>
  <c r="H72" i="118"/>
  <c r="J71" i="118"/>
  <c r="I71" i="118"/>
  <c r="H71" i="118"/>
  <c r="J70" i="118"/>
  <c r="I70" i="118"/>
  <c r="H70" i="118"/>
  <c r="J69" i="118"/>
  <c r="I69" i="118"/>
  <c r="H69" i="118"/>
  <c r="J68" i="118"/>
  <c r="I68" i="118"/>
  <c r="H68" i="118"/>
  <c r="J67" i="118"/>
  <c r="I67" i="118"/>
  <c r="H67" i="118"/>
  <c r="J66" i="118"/>
  <c r="I66" i="118"/>
  <c r="H66" i="118"/>
  <c r="J65" i="118"/>
  <c r="I65" i="118"/>
  <c r="H65" i="118"/>
  <c r="J64" i="118"/>
  <c r="I64" i="118"/>
  <c r="H64" i="118"/>
  <c r="J63" i="118"/>
  <c r="I63" i="118"/>
  <c r="H63" i="118"/>
  <c r="J62" i="118"/>
  <c r="I62" i="118"/>
  <c r="H62" i="118"/>
  <c r="J61" i="118"/>
  <c r="I61" i="118"/>
  <c r="H61" i="118"/>
  <c r="J60" i="118"/>
  <c r="I60" i="118"/>
  <c r="H60" i="118"/>
  <c r="J59" i="118"/>
  <c r="I59" i="118"/>
  <c r="H59" i="118"/>
  <c r="J58" i="118"/>
  <c r="I58" i="118"/>
  <c r="H58" i="118"/>
  <c r="J56" i="118"/>
  <c r="I56" i="118"/>
  <c r="H56" i="118"/>
  <c r="J55" i="118"/>
  <c r="I55" i="118"/>
  <c r="H55" i="118"/>
  <c r="J54" i="118"/>
  <c r="I54" i="118"/>
  <c r="H54" i="118"/>
  <c r="J53" i="118"/>
  <c r="I53" i="118"/>
  <c r="H53" i="118"/>
  <c r="J52" i="118"/>
  <c r="I52" i="118"/>
  <c r="H52" i="118"/>
  <c r="J51" i="118"/>
  <c r="I51" i="118"/>
  <c r="H51" i="118"/>
  <c r="J50" i="118"/>
  <c r="I50" i="118"/>
  <c r="H50" i="118"/>
  <c r="J49" i="118"/>
  <c r="I49" i="118"/>
  <c r="H49" i="118"/>
  <c r="J48" i="118"/>
  <c r="I48" i="118"/>
  <c r="H48" i="118"/>
  <c r="J47" i="118"/>
  <c r="I47" i="118"/>
  <c r="H47" i="118"/>
  <c r="J46" i="118"/>
  <c r="I46" i="118"/>
  <c r="H46" i="118"/>
  <c r="J45" i="118"/>
  <c r="I45" i="118"/>
  <c r="H45" i="118"/>
  <c r="J44" i="118"/>
  <c r="I44" i="118"/>
  <c r="H44" i="118"/>
  <c r="J43" i="118"/>
  <c r="I43" i="118"/>
  <c r="H43" i="118"/>
  <c r="J42" i="118"/>
  <c r="I42" i="118"/>
  <c r="H42" i="118"/>
  <c r="J41" i="118"/>
  <c r="I41" i="118"/>
  <c r="H41" i="118"/>
  <c r="J40" i="118"/>
  <c r="I40" i="118"/>
  <c r="H40" i="118"/>
  <c r="J39" i="118"/>
  <c r="I39" i="118"/>
  <c r="H39" i="118"/>
  <c r="J38" i="118"/>
  <c r="I38" i="118"/>
  <c r="H38" i="118"/>
  <c r="J37" i="118"/>
  <c r="I37" i="118"/>
  <c r="H37" i="118"/>
  <c r="J36" i="118"/>
  <c r="I36" i="118"/>
  <c r="H36" i="118"/>
  <c r="J35" i="118"/>
  <c r="I35" i="118"/>
  <c r="H35" i="118"/>
  <c r="J34" i="118"/>
  <c r="I34" i="118"/>
  <c r="H34" i="118"/>
  <c r="J33" i="118"/>
  <c r="I33" i="118"/>
  <c r="H33" i="118"/>
  <c r="J32" i="118"/>
  <c r="I32" i="118"/>
  <c r="H32" i="118"/>
  <c r="J31" i="118"/>
  <c r="I31" i="118"/>
  <c r="H31" i="118"/>
  <c r="J30" i="118"/>
  <c r="I30" i="118"/>
  <c r="H30" i="118"/>
  <c r="J29" i="118"/>
  <c r="I29" i="118"/>
  <c r="H29" i="118"/>
  <c r="J28" i="118"/>
  <c r="I28" i="118"/>
  <c r="H28" i="118"/>
  <c r="J27" i="118"/>
  <c r="I27" i="118"/>
  <c r="H27" i="118"/>
  <c r="J26" i="118"/>
  <c r="I26" i="118"/>
  <c r="H26" i="118"/>
  <c r="J25" i="118"/>
  <c r="I25" i="118"/>
  <c r="H25" i="118"/>
  <c r="J24" i="118"/>
  <c r="I24" i="118"/>
  <c r="H24" i="118"/>
  <c r="J23" i="118"/>
  <c r="I23" i="118"/>
  <c r="H23" i="118"/>
  <c r="J22" i="118"/>
  <c r="I22" i="118"/>
  <c r="H22" i="118"/>
  <c r="H21" i="118"/>
  <c r="J20" i="118"/>
  <c r="I20" i="118"/>
  <c r="H20" i="118"/>
  <c r="I19" i="118"/>
  <c r="H19" i="118"/>
  <c r="J18" i="118"/>
  <c r="I18" i="118"/>
  <c r="H18" i="118"/>
  <c r="J17" i="118"/>
  <c r="I17" i="118"/>
  <c r="H17" i="118"/>
  <c r="J16" i="118"/>
  <c r="I16" i="118"/>
  <c r="H16" i="118"/>
  <c r="J15" i="118"/>
  <c r="I15" i="118"/>
  <c r="H15" i="118"/>
  <c r="J14" i="118"/>
  <c r="I14" i="118"/>
  <c r="H14" i="118"/>
  <c r="J13" i="118"/>
  <c r="I13" i="118"/>
  <c r="H13" i="118"/>
  <c r="J12" i="118"/>
  <c r="I12" i="118"/>
  <c r="H12" i="118"/>
  <c r="J11" i="118"/>
  <c r="I11" i="118"/>
  <c r="H11" i="118"/>
  <c r="J10" i="118"/>
  <c r="I10" i="118"/>
  <c r="H10" i="118"/>
  <c r="J9" i="118"/>
  <c r="I9" i="118"/>
  <c r="H9" i="118"/>
  <c r="J8" i="118"/>
  <c r="I8" i="118"/>
  <c r="H8" i="118"/>
  <c r="J7" i="118"/>
  <c r="I7" i="118"/>
  <c r="H7" i="118"/>
  <c r="J6" i="118"/>
  <c r="I6" i="118"/>
  <c r="H6" i="118"/>
  <c r="J5" i="118"/>
  <c r="I5" i="118"/>
  <c r="H5" i="118"/>
  <c r="J4" i="118"/>
  <c r="I4" i="118"/>
  <c r="H4" i="118"/>
  <c r="J246" i="115"/>
  <c r="I246" i="115"/>
  <c r="H246" i="115"/>
  <c r="J245" i="115"/>
  <c r="I245" i="115"/>
  <c r="I21" i="115" s="1"/>
  <c r="H245" i="115"/>
  <c r="H21" i="115" s="1"/>
  <c r="J244" i="115"/>
  <c r="I244" i="115"/>
  <c r="H244" i="115"/>
  <c r="J243" i="115"/>
  <c r="I243" i="115"/>
  <c r="H243" i="115"/>
  <c r="J242" i="115"/>
  <c r="I242" i="115"/>
  <c r="H242" i="115"/>
  <c r="J241" i="115"/>
  <c r="I241" i="115"/>
  <c r="H241" i="115"/>
  <c r="J240" i="115"/>
  <c r="I240" i="115"/>
  <c r="H240" i="115"/>
  <c r="J239" i="115"/>
  <c r="I239" i="115"/>
  <c r="H239" i="115"/>
  <c r="J238" i="115"/>
  <c r="I238" i="115"/>
  <c r="H238" i="115"/>
  <c r="J237" i="115"/>
  <c r="I237" i="115"/>
  <c r="H237" i="115"/>
  <c r="J236" i="115"/>
  <c r="I236" i="115"/>
  <c r="H236" i="115"/>
  <c r="J235" i="115"/>
  <c r="I235" i="115"/>
  <c r="H235" i="115"/>
  <c r="J234" i="115"/>
  <c r="I234" i="115"/>
  <c r="H234" i="115"/>
  <c r="J233" i="115"/>
  <c r="I233" i="115"/>
  <c r="H233" i="115"/>
  <c r="J232" i="115"/>
  <c r="I232" i="115"/>
  <c r="H232" i="115"/>
  <c r="J231" i="115"/>
  <c r="I231" i="115"/>
  <c r="H231" i="115"/>
  <c r="J230" i="115"/>
  <c r="I230" i="115"/>
  <c r="H230" i="115"/>
  <c r="J229" i="115"/>
  <c r="I229" i="115"/>
  <c r="H229" i="115"/>
  <c r="J228" i="115"/>
  <c r="I228" i="115"/>
  <c r="H228" i="115"/>
  <c r="J227" i="115"/>
  <c r="I227" i="115"/>
  <c r="H227" i="115"/>
  <c r="J226" i="115"/>
  <c r="I226" i="115"/>
  <c r="H226" i="115"/>
  <c r="J225" i="115"/>
  <c r="I225" i="115"/>
  <c r="H225" i="115"/>
  <c r="J224" i="115"/>
  <c r="I224" i="115"/>
  <c r="H224" i="115"/>
  <c r="J223" i="115"/>
  <c r="I223" i="115"/>
  <c r="H223" i="115"/>
  <c r="J222" i="115"/>
  <c r="I222" i="115"/>
  <c r="H222" i="115"/>
  <c r="J221" i="115"/>
  <c r="I221" i="115"/>
  <c r="H221" i="115"/>
  <c r="H104" i="115" s="1"/>
  <c r="J220" i="115"/>
  <c r="I220" i="115"/>
  <c r="H220" i="115"/>
  <c r="J219" i="115"/>
  <c r="I219" i="115"/>
  <c r="H219" i="115"/>
  <c r="J218" i="115"/>
  <c r="I218" i="115"/>
  <c r="I104" i="115" s="1"/>
  <c r="H218" i="115"/>
  <c r="J217" i="115"/>
  <c r="I217" i="115"/>
  <c r="H217" i="115"/>
  <c r="J216" i="115"/>
  <c r="I216" i="115"/>
  <c r="H216" i="115"/>
  <c r="J215" i="115"/>
  <c r="I215" i="115"/>
  <c r="H215" i="115"/>
  <c r="J214" i="115"/>
  <c r="I214" i="115"/>
  <c r="H214" i="115"/>
  <c r="J213" i="115"/>
  <c r="I213" i="115"/>
  <c r="H213" i="115"/>
  <c r="H101" i="115" s="1"/>
  <c r="J212" i="115"/>
  <c r="I212" i="115"/>
  <c r="H212" i="115"/>
  <c r="J211" i="115"/>
  <c r="I211" i="115"/>
  <c r="H211" i="115"/>
  <c r="J210" i="115"/>
  <c r="I210" i="115"/>
  <c r="I101" i="115" s="1"/>
  <c r="H210" i="115"/>
  <c r="J209" i="115"/>
  <c r="I209" i="115"/>
  <c r="H209" i="115"/>
  <c r="J208" i="115"/>
  <c r="I208" i="115"/>
  <c r="H208" i="115"/>
  <c r="J207" i="115"/>
  <c r="I207" i="115"/>
  <c r="H207" i="115"/>
  <c r="J206" i="115"/>
  <c r="I206" i="115"/>
  <c r="H206" i="115"/>
  <c r="J205" i="115"/>
  <c r="I205" i="115"/>
  <c r="H205" i="115"/>
  <c r="J204" i="115"/>
  <c r="I204" i="115"/>
  <c r="H204" i="115"/>
  <c r="H139" i="115" s="1"/>
  <c r="J203" i="115"/>
  <c r="I203" i="115"/>
  <c r="H203" i="115"/>
  <c r="J202" i="115"/>
  <c r="I202" i="115"/>
  <c r="H202" i="115"/>
  <c r="J201" i="115"/>
  <c r="I201" i="115"/>
  <c r="H201" i="115"/>
  <c r="J200" i="115"/>
  <c r="I200" i="115"/>
  <c r="H200" i="115"/>
  <c r="J199" i="115"/>
  <c r="J115" i="115" s="1"/>
  <c r="I199" i="115"/>
  <c r="H199" i="115"/>
  <c r="J198" i="115"/>
  <c r="I198" i="115"/>
  <c r="H198" i="115"/>
  <c r="J197" i="115"/>
  <c r="I197" i="115"/>
  <c r="H197" i="115"/>
  <c r="J196" i="115"/>
  <c r="I196" i="115"/>
  <c r="H196" i="115"/>
  <c r="J195" i="115"/>
  <c r="I195" i="115"/>
  <c r="H195" i="115"/>
  <c r="J194" i="115"/>
  <c r="I194" i="115"/>
  <c r="H194" i="115"/>
  <c r="J193" i="115"/>
  <c r="I193" i="115"/>
  <c r="H193" i="115"/>
  <c r="J192" i="115"/>
  <c r="I192" i="115"/>
  <c r="H192" i="115"/>
  <c r="J191" i="115"/>
  <c r="I191" i="115"/>
  <c r="H191" i="115"/>
  <c r="J190" i="115"/>
  <c r="I190" i="115"/>
  <c r="H190" i="115"/>
  <c r="J189" i="115"/>
  <c r="I189" i="115"/>
  <c r="H189" i="115"/>
  <c r="J188" i="115"/>
  <c r="I188" i="115"/>
  <c r="H188" i="115"/>
  <c r="J187" i="115"/>
  <c r="I187" i="115"/>
  <c r="H187" i="115"/>
  <c r="J186" i="115"/>
  <c r="J57" i="115" s="1"/>
  <c r="I186" i="115"/>
  <c r="H186" i="115"/>
  <c r="J185" i="115"/>
  <c r="I185" i="115"/>
  <c r="I57" i="115" s="1"/>
  <c r="H185" i="115"/>
  <c r="H57" i="115" s="1"/>
  <c r="J184" i="115"/>
  <c r="I184" i="115"/>
  <c r="H184" i="115"/>
  <c r="J183" i="115"/>
  <c r="J19" i="115" s="1"/>
  <c r="I183" i="115"/>
  <c r="H183" i="115"/>
  <c r="J182" i="115"/>
  <c r="I182" i="115"/>
  <c r="H182" i="115"/>
  <c r="J181" i="115"/>
  <c r="I181" i="115"/>
  <c r="H181" i="115"/>
  <c r="J175" i="115"/>
  <c r="I175" i="115"/>
  <c r="H175" i="115"/>
  <c r="J174" i="115"/>
  <c r="I174" i="115"/>
  <c r="H174" i="115"/>
  <c r="J173" i="115"/>
  <c r="I173" i="115"/>
  <c r="H173" i="115"/>
  <c r="J172" i="115"/>
  <c r="I172" i="115"/>
  <c r="H172" i="115"/>
  <c r="J171" i="115"/>
  <c r="I171" i="115"/>
  <c r="H171" i="115"/>
  <c r="J170" i="115"/>
  <c r="I170" i="115"/>
  <c r="H170" i="115"/>
  <c r="J169" i="115"/>
  <c r="I169" i="115"/>
  <c r="H169" i="115"/>
  <c r="J168" i="115"/>
  <c r="I168" i="115"/>
  <c r="H168" i="115"/>
  <c r="J167" i="115"/>
  <c r="I167" i="115"/>
  <c r="H167" i="115"/>
  <c r="J166" i="115"/>
  <c r="I166" i="115"/>
  <c r="H166" i="115"/>
  <c r="J165" i="115"/>
  <c r="I165" i="115"/>
  <c r="H165" i="115"/>
  <c r="J164" i="115"/>
  <c r="I164" i="115"/>
  <c r="H164" i="115"/>
  <c r="J163" i="115"/>
  <c r="I163" i="115"/>
  <c r="H163" i="115"/>
  <c r="J162" i="115"/>
  <c r="I162" i="115"/>
  <c r="H162" i="115"/>
  <c r="J161" i="115"/>
  <c r="I161" i="115"/>
  <c r="H161" i="115"/>
  <c r="J160" i="115"/>
  <c r="I160" i="115"/>
  <c r="H160" i="115"/>
  <c r="J159" i="115"/>
  <c r="I159" i="115"/>
  <c r="H159" i="115"/>
  <c r="J158" i="115"/>
  <c r="I158" i="115"/>
  <c r="H158" i="115"/>
  <c r="J157" i="115"/>
  <c r="I157" i="115"/>
  <c r="H157" i="115"/>
  <c r="J156" i="115"/>
  <c r="I156" i="115"/>
  <c r="H156" i="115"/>
  <c r="J155" i="115"/>
  <c r="I155" i="115"/>
  <c r="H155" i="115"/>
  <c r="J154" i="115"/>
  <c r="I154" i="115"/>
  <c r="H154" i="115"/>
  <c r="J153" i="115"/>
  <c r="I153" i="115"/>
  <c r="H153" i="115"/>
  <c r="J152" i="115"/>
  <c r="I152" i="115"/>
  <c r="H152" i="115"/>
  <c r="J151" i="115"/>
  <c r="I151" i="115"/>
  <c r="H151" i="115"/>
  <c r="J150" i="115"/>
  <c r="I150" i="115"/>
  <c r="H150" i="115"/>
  <c r="J149" i="115"/>
  <c r="I149" i="115"/>
  <c r="H149" i="115"/>
  <c r="J148" i="115"/>
  <c r="I148" i="115"/>
  <c r="H148" i="115"/>
  <c r="J147" i="115"/>
  <c r="I147" i="115"/>
  <c r="H147" i="115"/>
  <c r="J146" i="115"/>
  <c r="I146" i="115"/>
  <c r="H146" i="115"/>
  <c r="J145" i="115"/>
  <c r="I145" i="115"/>
  <c r="H145" i="115"/>
  <c r="J144" i="115"/>
  <c r="I144" i="115"/>
  <c r="H144" i="115"/>
  <c r="J143" i="115"/>
  <c r="I143" i="115"/>
  <c r="H143" i="115"/>
  <c r="J142" i="115"/>
  <c r="I142" i="115"/>
  <c r="H142" i="115"/>
  <c r="J141" i="115"/>
  <c r="I141" i="115"/>
  <c r="H141" i="115"/>
  <c r="J140" i="115"/>
  <c r="I140" i="115"/>
  <c r="H140" i="115"/>
  <c r="J138" i="115"/>
  <c r="I138" i="115"/>
  <c r="H138" i="115"/>
  <c r="J137" i="115"/>
  <c r="I137" i="115"/>
  <c r="H137" i="115"/>
  <c r="J136" i="115"/>
  <c r="I136" i="115"/>
  <c r="H136" i="115"/>
  <c r="J135" i="115"/>
  <c r="H135" i="115"/>
  <c r="J134" i="115"/>
  <c r="I134" i="115"/>
  <c r="H134" i="115"/>
  <c r="J133" i="115"/>
  <c r="I133" i="115"/>
  <c r="H133" i="115"/>
  <c r="J132" i="115"/>
  <c r="I132" i="115"/>
  <c r="H132" i="115"/>
  <c r="J131" i="115"/>
  <c r="I131" i="115"/>
  <c r="H131" i="115"/>
  <c r="J130" i="115"/>
  <c r="I130" i="115"/>
  <c r="H130" i="115"/>
  <c r="J129" i="115"/>
  <c r="I129" i="115"/>
  <c r="H129" i="115"/>
  <c r="J128" i="115"/>
  <c r="I128" i="115"/>
  <c r="H128" i="115"/>
  <c r="J127" i="115"/>
  <c r="I127" i="115"/>
  <c r="H127" i="115"/>
  <c r="J126" i="115"/>
  <c r="I126" i="115"/>
  <c r="H126" i="115"/>
  <c r="J125" i="115"/>
  <c r="I125" i="115"/>
  <c r="H125" i="115"/>
  <c r="J124" i="115"/>
  <c r="I124" i="115"/>
  <c r="H124" i="115"/>
  <c r="J123" i="115"/>
  <c r="I123" i="115"/>
  <c r="H123" i="115"/>
  <c r="J122" i="115"/>
  <c r="I122" i="115"/>
  <c r="H122" i="115"/>
  <c r="J121" i="115"/>
  <c r="I121" i="115"/>
  <c r="H121" i="115"/>
  <c r="J120" i="115"/>
  <c r="I120" i="115"/>
  <c r="H120" i="115"/>
  <c r="J119" i="115"/>
  <c r="I119" i="115"/>
  <c r="H119" i="115"/>
  <c r="J118" i="115"/>
  <c r="I118" i="115"/>
  <c r="H118" i="115"/>
  <c r="J117" i="115"/>
  <c r="I117" i="115"/>
  <c r="H117" i="115"/>
  <c r="J116" i="115"/>
  <c r="I116" i="115"/>
  <c r="H116" i="115"/>
  <c r="H115" i="115"/>
  <c r="J114" i="115"/>
  <c r="I114" i="115"/>
  <c r="H114" i="115"/>
  <c r="J113" i="115"/>
  <c r="I113" i="115"/>
  <c r="H113" i="115"/>
  <c r="J112" i="115"/>
  <c r="I112" i="115"/>
  <c r="H112" i="115"/>
  <c r="J111" i="115"/>
  <c r="I111" i="115"/>
  <c r="H111" i="115"/>
  <c r="J110" i="115"/>
  <c r="I110" i="115"/>
  <c r="H110" i="115"/>
  <c r="J109" i="115"/>
  <c r="I109" i="115"/>
  <c r="H109" i="115"/>
  <c r="I108" i="115"/>
  <c r="H108" i="115"/>
  <c r="J107" i="115"/>
  <c r="I107" i="115"/>
  <c r="H107" i="115"/>
  <c r="J106" i="115"/>
  <c r="I106" i="115"/>
  <c r="H106" i="115"/>
  <c r="J105" i="115"/>
  <c r="I105" i="115"/>
  <c r="H105" i="115"/>
  <c r="J103" i="115"/>
  <c r="I103" i="115"/>
  <c r="H103" i="115"/>
  <c r="J102" i="115"/>
  <c r="I102" i="115"/>
  <c r="H102" i="115"/>
  <c r="J100" i="115"/>
  <c r="I100" i="115"/>
  <c r="H100" i="115"/>
  <c r="J99" i="115"/>
  <c r="I99" i="115"/>
  <c r="H99" i="115"/>
  <c r="J98" i="115"/>
  <c r="I98" i="115"/>
  <c r="H98" i="115"/>
  <c r="J97" i="115"/>
  <c r="I97" i="115"/>
  <c r="H97" i="115"/>
  <c r="J96" i="115"/>
  <c r="I96" i="115"/>
  <c r="H96" i="115"/>
  <c r="J95" i="115"/>
  <c r="I95" i="115"/>
  <c r="H95" i="115"/>
  <c r="J94" i="115"/>
  <c r="I94" i="115"/>
  <c r="H94" i="115"/>
  <c r="J93" i="115"/>
  <c r="I93" i="115"/>
  <c r="H93" i="115"/>
  <c r="J92" i="115"/>
  <c r="I92" i="115"/>
  <c r="H92" i="115"/>
  <c r="J91" i="115"/>
  <c r="I91" i="115"/>
  <c r="H91" i="115"/>
  <c r="J90" i="115"/>
  <c r="I90" i="115"/>
  <c r="H90" i="115"/>
  <c r="J89" i="115"/>
  <c r="I89" i="115"/>
  <c r="H89" i="115"/>
  <c r="J88" i="115"/>
  <c r="I88" i="115"/>
  <c r="H88" i="115"/>
  <c r="J87" i="115"/>
  <c r="I87" i="115"/>
  <c r="H87" i="115"/>
  <c r="J86" i="115"/>
  <c r="I86" i="115"/>
  <c r="H86" i="115"/>
  <c r="J85" i="115"/>
  <c r="I85" i="115"/>
  <c r="H85" i="115"/>
  <c r="J84" i="115"/>
  <c r="I84" i="115"/>
  <c r="H84" i="115"/>
  <c r="J83" i="115"/>
  <c r="I83" i="115"/>
  <c r="H83" i="115"/>
  <c r="J82" i="115"/>
  <c r="I82" i="115"/>
  <c r="H82" i="115"/>
  <c r="J81" i="115"/>
  <c r="I81" i="115"/>
  <c r="H81" i="115"/>
  <c r="J80" i="115"/>
  <c r="I80" i="115"/>
  <c r="H80" i="115"/>
  <c r="J79" i="115"/>
  <c r="I79" i="115"/>
  <c r="H79" i="115"/>
  <c r="J78" i="115"/>
  <c r="I78" i="115"/>
  <c r="H78" i="115"/>
  <c r="J77" i="115"/>
  <c r="I77" i="115"/>
  <c r="H77" i="115"/>
  <c r="J76" i="115"/>
  <c r="I76" i="115"/>
  <c r="H76" i="115"/>
  <c r="J75" i="115"/>
  <c r="I75" i="115"/>
  <c r="H75" i="115"/>
  <c r="J74" i="115"/>
  <c r="I74" i="115"/>
  <c r="H74" i="115"/>
  <c r="J73" i="115"/>
  <c r="I73" i="115"/>
  <c r="H73" i="115"/>
  <c r="J72" i="115"/>
  <c r="I72" i="115"/>
  <c r="H72" i="115"/>
  <c r="J71" i="115"/>
  <c r="I71" i="115"/>
  <c r="H71" i="115"/>
  <c r="J70" i="115"/>
  <c r="I70" i="115"/>
  <c r="H70" i="115"/>
  <c r="J69" i="115"/>
  <c r="I69" i="115"/>
  <c r="H69" i="115"/>
  <c r="J68" i="115"/>
  <c r="I68" i="115"/>
  <c r="H68" i="115"/>
  <c r="J67" i="115"/>
  <c r="I67" i="115"/>
  <c r="H67" i="115"/>
  <c r="J66" i="115"/>
  <c r="I66" i="115"/>
  <c r="H66" i="115"/>
  <c r="J65" i="115"/>
  <c r="I65" i="115"/>
  <c r="H65" i="115"/>
  <c r="J64" i="115"/>
  <c r="I64" i="115"/>
  <c r="H64" i="115"/>
  <c r="J63" i="115"/>
  <c r="I63" i="115"/>
  <c r="H63" i="115"/>
  <c r="J62" i="115"/>
  <c r="I62" i="115"/>
  <c r="H62" i="115"/>
  <c r="J61" i="115"/>
  <c r="I61" i="115"/>
  <c r="H61" i="115"/>
  <c r="J60" i="115"/>
  <c r="I60" i="115"/>
  <c r="H60" i="115"/>
  <c r="J59" i="115"/>
  <c r="I59" i="115"/>
  <c r="H59" i="115"/>
  <c r="J58" i="115"/>
  <c r="I58" i="115"/>
  <c r="H58" i="115"/>
  <c r="J56" i="115"/>
  <c r="I56" i="115"/>
  <c r="H56" i="115"/>
  <c r="J55" i="115"/>
  <c r="I55" i="115"/>
  <c r="H55" i="115"/>
  <c r="J54" i="115"/>
  <c r="I54" i="115"/>
  <c r="H54" i="115"/>
  <c r="J53" i="115"/>
  <c r="I53" i="115"/>
  <c r="H53" i="115"/>
  <c r="J52" i="115"/>
  <c r="I52" i="115"/>
  <c r="H52" i="115"/>
  <c r="J51" i="115"/>
  <c r="I51" i="115"/>
  <c r="H51" i="115"/>
  <c r="J50" i="115"/>
  <c r="I50" i="115"/>
  <c r="H50" i="115"/>
  <c r="J49" i="115"/>
  <c r="I49" i="115"/>
  <c r="H49" i="115"/>
  <c r="J48" i="115"/>
  <c r="I48" i="115"/>
  <c r="H48" i="115"/>
  <c r="J47" i="115"/>
  <c r="I47" i="115"/>
  <c r="H47" i="115"/>
  <c r="J46" i="115"/>
  <c r="I46" i="115"/>
  <c r="H46" i="115"/>
  <c r="J45" i="115"/>
  <c r="I45" i="115"/>
  <c r="H45" i="115"/>
  <c r="J44" i="115"/>
  <c r="I44" i="115"/>
  <c r="H44" i="115"/>
  <c r="J43" i="115"/>
  <c r="I43" i="115"/>
  <c r="H43" i="115"/>
  <c r="J42" i="115"/>
  <c r="I42" i="115"/>
  <c r="H42" i="115"/>
  <c r="J41" i="115"/>
  <c r="I41" i="115"/>
  <c r="H41" i="115"/>
  <c r="J40" i="115"/>
  <c r="I40" i="115"/>
  <c r="H40" i="115"/>
  <c r="J39" i="115"/>
  <c r="I39" i="115"/>
  <c r="H39" i="115"/>
  <c r="J38" i="115"/>
  <c r="I38" i="115"/>
  <c r="H38" i="115"/>
  <c r="J37" i="115"/>
  <c r="I37" i="115"/>
  <c r="H37" i="115"/>
  <c r="J36" i="115"/>
  <c r="I36" i="115"/>
  <c r="H36" i="115"/>
  <c r="J35" i="115"/>
  <c r="I35" i="115"/>
  <c r="H35" i="115"/>
  <c r="J34" i="115"/>
  <c r="I34" i="115"/>
  <c r="H34" i="115"/>
  <c r="J33" i="115"/>
  <c r="I33" i="115"/>
  <c r="H33" i="115"/>
  <c r="J32" i="115"/>
  <c r="I32" i="115"/>
  <c r="H32" i="115"/>
  <c r="J31" i="115"/>
  <c r="I31" i="115"/>
  <c r="H31" i="115"/>
  <c r="J30" i="115"/>
  <c r="I30" i="115"/>
  <c r="H30" i="115"/>
  <c r="J29" i="115"/>
  <c r="I29" i="115"/>
  <c r="H29" i="115"/>
  <c r="J28" i="115"/>
  <c r="I28" i="115"/>
  <c r="H28" i="115"/>
  <c r="J27" i="115"/>
  <c r="I27" i="115"/>
  <c r="H27" i="115"/>
  <c r="J26" i="115"/>
  <c r="I26" i="115"/>
  <c r="H26" i="115"/>
  <c r="J25" i="115"/>
  <c r="I25" i="115"/>
  <c r="H25" i="115"/>
  <c r="J24" i="115"/>
  <c r="I24" i="115"/>
  <c r="H24" i="115"/>
  <c r="J23" i="115"/>
  <c r="I23" i="115"/>
  <c r="H23" i="115"/>
  <c r="J22" i="115"/>
  <c r="I22" i="115"/>
  <c r="H22" i="115"/>
  <c r="J21" i="115"/>
  <c r="J20" i="115"/>
  <c r="I20" i="115"/>
  <c r="H20" i="115"/>
  <c r="I19" i="115"/>
  <c r="H19" i="115"/>
  <c r="J18" i="115"/>
  <c r="I18" i="115"/>
  <c r="H18" i="115"/>
  <c r="J17" i="115"/>
  <c r="I17" i="115"/>
  <c r="H17" i="115"/>
  <c r="J16" i="115"/>
  <c r="I16" i="115"/>
  <c r="H16" i="115"/>
  <c r="J15" i="115"/>
  <c r="I15" i="115"/>
  <c r="H15" i="115"/>
  <c r="J14" i="115"/>
  <c r="I14" i="115"/>
  <c r="H14" i="115"/>
  <c r="J13" i="115"/>
  <c r="I13" i="115"/>
  <c r="H13" i="115"/>
  <c r="J12" i="115"/>
  <c r="I12" i="115"/>
  <c r="H12" i="115"/>
  <c r="J11" i="115"/>
  <c r="I11" i="115"/>
  <c r="H11" i="115"/>
  <c r="J10" i="115"/>
  <c r="I10" i="115"/>
  <c r="H10" i="115"/>
  <c r="J9" i="115"/>
  <c r="I9" i="115"/>
  <c r="H9" i="115"/>
  <c r="J8" i="115"/>
  <c r="I8" i="115"/>
  <c r="H8" i="115"/>
  <c r="J7" i="115"/>
  <c r="I7" i="115"/>
  <c r="H7" i="115"/>
  <c r="J6" i="115"/>
  <c r="I6" i="115"/>
  <c r="H6" i="115"/>
  <c r="J5" i="115"/>
  <c r="I5" i="115"/>
  <c r="H5" i="115"/>
  <c r="J4" i="115"/>
  <c r="I4" i="115"/>
  <c r="H4" i="115"/>
  <c r="J246" i="113"/>
  <c r="I246" i="113"/>
  <c r="H246" i="113"/>
  <c r="J245" i="113"/>
  <c r="I245" i="113"/>
  <c r="H245" i="113"/>
  <c r="H21" i="113" s="1"/>
  <c r="J244" i="113"/>
  <c r="I244" i="113"/>
  <c r="H244" i="113"/>
  <c r="J243" i="113"/>
  <c r="I243" i="113"/>
  <c r="H243" i="113"/>
  <c r="J242" i="113"/>
  <c r="I242" i="113"/>
  <c r="H242" i="113"/>
  <c r="J241" i="113"/>
  <c r="I241" i="113"/>
  <c r="H241" i="113"/>
  <c r="J240" i="113"/>
  <c r="I240" i="113"/>
  <c r="H240" i="113"/>
  <c r="J239" i="113"/>
  <c r="I239" i="113"/>
  <c r="H239" i="113"/>
  <c r="J238" i="113"/>
  <c r="I238" i="113"/>
  <c r="H238" i="113"/>
  <c r="J237" i="113"/>
  <c r="I237" i="113"/>
  <c r="H237" i="113"/>
  <c r="J236" i="113"/>
  <c r="I236" i="113"/>
  <c r="H236" i="113"/>
  <c r="J235" i="113"/>
  <c r="I235" i="113"/>
  <c r="H235" i="113"/>
  <c r="J234" i="113"/>
  <c r="I234" i="113"/>
  <c r="H234" i="113"/>
  <c r="J233" i="113"/>
  <c r="I233" i="113"/>
  <c r="H233" i="113"/>
  <c r="J232" i="113"/>
  <c r="I232" i="113"/>
  <c r="H232" i="113"/>
  <c r="J231" i="113"/>
  <c r="I231" i="113"/>
  <c r="H231" i="113"/>
  <c r="J230" i="113"/>
  <c r="I230" i="113"/>
  <c r="H230" i="113"/>
  <c r="J229" i="113"/>
  <c r="I229" i="113"/>
  <c r="H229" i="113"/>
  <c r="J228" i="113"/>
  <c r="I228" i="113"/>
  <c r="H228" i="113"/>
  <c r="J227" i="113"/>
  <c r="I227" i="113"/>
  <c r="H227" i="113"/>
  <c r="J226" i="113"/>
  <c r="I226" i="113"/>
  <c r="H226" i="113"/>
  <c r="J225" i="113"/>
  <c r="I225" i="113"/>
  <c r="H225" i="113"/>
  <c r="J224" i="113"/>
  <c r="I224" i="113"/>
  <c r="H224" i="113"/>
  <c r="J223" i="113"/>
  <c r="I223" i="113"/>
  <c r="H223" i="113"/>
  <c r="J222" i="113"/>
  <c r="I222" i="113"/>
  <c r="H222" i="113"/>
  <c r="J221" i="113"/>
  <c r="I221" i="113"/>
  <c r="H221" i="113"/>
  <c r="J220" i="113"/>
  <c r="I220" i="113"/>
  <c r="H220" i="113"/>
  <c r="J219" i="113"/>
  <c r="I219" i="113"/>
  <c r="H219" i="113"/>
  <c r="J218" i="113"/>
  <c r="J104" i="113" s="1"/>
  <c r="I218" i="113"/>
  <c r="H218" i="113"/>
  <c r="J217" i="113"/>
  <c r="I217" i="113"/>
  <c r="H217" i="113"/>
  <c r="J216" i="113"/>
  <c r="I216" i="113"/>
  <c r="H216" i="113"/>
  <c r="J215" i="113"/>
  <c r="I215" i="113"/>
  <c r="H215" i="113"/>
  <c r="J214" i="113"/>
  <c r="I214" i="113"/>
  <c r="H214" i="113"/>
  <c r="J213" i="113"/>
  <c r="I213" i="113"/>
  <c r="H213" i="113"/>
  <c r="J212" i="113"/>
  <c r="I212" i="113"/>
  <c r="H212" i="113"/>
  <c r="H101" i="113" s="1"/>
  <c r="J211" i="113"/>
  <c r="I211" i="113"/>
  <c r="H211" i="113"/>
  <c r="J210" i="113"/>
  <c r="I210" i="113"/>
  <c r="H210" i="113"/>
  <c r="J209" i="113"/>
  <c r="I209" i="113"/>
  <c r="H209" i="113"/>
  <c r="J208" i="113"/>
  <c r="I208" i="113"/>
  <c r="H208" i="113"/>
  <c r="J207" i="113"/>
  <c r="I207" i="113"/>
  <c r="H207" i="113"/>
  <c r="J206" i="113"/>
  <c r="I206" i="113"/>
  <c r="H206" i="113"/>
  <c r="J205" i="113"/>
  <c r="I205" i="113"/>
  <c r="I139" i="113" s="1"/>
  <c r="H205" i="113"/>
  <c r="J204" i="113"/>
  <c r="I204" i="113"/>
  <c r="H204" i="113"/>
  <c r="J203" i="113"/>
  <c r="J139" i="113" s="1"/>
  <c r="I203" i="113"/>
  <c r="H203" i="113"/>
  <c r="J202" i="113"/>
  <c r="I202" i="113"/>
  <c r="H202" i="113"/>
  <c r="J201" i="113"/>
  <c r="I201" i="113"/>
  <c r="I135" i="113" s="1"/>
  <c r="H201" i="113"/>
  <c r="J200" i="113"/>
  <c r="I200" i="113"/>
  <c r="H200" i="113"/>
  <c r="J199" i="113"/>
  <c r="J115" i="113" s="1"/>
  <c r="I199" i="113"/>
  <c r="I108" i="113" s="1"/>
  <c r="H199" i="113"/>
  <c r="J198" i="113"/>
  <c r="I198" i="113"/>
  <c r="H198" i="113"/>
  <c r="J197" i="113"/>
  <c r="I197" i="113"/>
  <c r="H197" i="113"/>
  <c r="J196" i="113"/>
  <c r="I196" i="113"/>
  <c r="H196" i="113"/>
  <c r="J195" i="113"/>
  <c r="I195" i="113"/>
  <c r="H195" i="113"/>
  <c r="J194" i="113"/>
  <c r="I194" i="113"/>
  <c r="H194" i="113"/>
  <c r="J193" i="113"/>
  <c r="I193" i="113"/>
  <c r="H193" i="113"/>
  <c r="J192" i="113"/>
  <c r="I192" i="113"/>
  <c r="H192" i="113"/>
  <c r="J191" i="113"/>
  <c r="I191" i="113"/>
  <c r="H191" i="113"/>
  <c r="J190" i="113"/>
  <c r="I190" i="113"/>
  <c r="H190" i="113"/>
  <c r="J189" i="113"/>
  <c r="I189" i="113"/>
  <c r="H189" i="113"/>
  <c r="J188" i="113"/>
  <c r="I188" i="113"/>
  <c r="H188" i="113"/>
  <c r="J187" i="113"/>
  <c r="J57" i="113" s="1"/>
  <c r="I187" i="113"/>
  <c r="H187" i="113"/>
  <c r="J186" i="113"/>
  <c r="I186" i="113"/>
  <c r="H186" i="113"/>
  <c r="J185" i="113"/>
  <c r="I185" i="113"/>
  <c r="H185" i="113"/>
  <c r="J184" i="113"/>
  <c r="I184" i="113"/>
  <c r="H184" i="113"/>
  <c r="H57" i="113" s="1"/>
  <c r="J183" i="113"/>
  <c r="I183" i="113"/>
  <c r="H183" i="113"/>
  <c r="J182" i="113"/>
  <c r="J19" i="113" s="1"/>
  <c r="I182" i="113"/>
  <c r="I19" i="113" s="1"/>
  <c r="H182" i="113"/>
  <c r="J181" i="113"/>
  <c r="I181" i="113"/>
  <c r="H181" i="113"/>
  <c r="J175" i="113"/>
  <c r="I175" i="113"/>
  <c r="H175" i="113"/>
  <c r="J174" i="113"/>
  <c r="I174" i="113"/>
  <c r="H174" i="113"/>
  <c r="J173" i="113"/>
  <c r="I173" i="113"/>
  <c r="H173" i="113"/>
  <c r="J172" i="113"/>
  <c r="I172" i="113"/>
  <c r="H172" i="113"/>
  <c r="J171" i="113"/>
  <c r="I171" i="113"/>
  <c r="H171" i="113"/>
  <c r="J170" i="113"/>
  <c r="I170" i="113"/>
  <c r="H170" i="113"/>
  <c r="J169" i="113"/>
  <c r="I169" i="113"/>
  <c r="H169" i="113"/>
  <c r="J168" i="113"/>
  <c r="I168" i="113"/>
  <c r="H168" i="113"/>
  <c r="J167" i="113"/>
  <c r="I167" i="113"/>
  <c r="H167" i="113"/>
  <c r="J166" i="113"/>
  <c r="I166" i="113"/>
  <c r="H166" i="113"/>
  <c r="J165" i="113"/>
  <c r="I165" i="113"/>
  <c r="H165" i="113"/>
  <c r="J164" i="113"/>
  <c r="I164" i="113"/>
  <c r="H164" i="113"/>
  <c r="J163" i="113"/>
  <c r="I163" i="113"/>
  <c r="H163" i="113"/>
  <c r="J162" i="113"/>
  <c r="I162" i="113"/>
  <c r="H162" i="113"/>
  <c r="J161" i="113"/>
  <c r="I161" i="113"/>
  <c r="H161" i="113"/>
  <c r="J160" i="113"/>
  <c r="I160" i="113"/>
  <c r="H160" i="113"/>
  <c r="J159" i="113"/>
  <c r="I159" i="113"/>
  <c r="H159" i="113"/>
  <c r="J158" i="113"/>
  <c r="I158" i="113"/>
  <c r="H158" i="113"/>
  <c r="J157" i="113"/>
  <c r="I157" i="113"/>
  <c r="H157" i="113"/>
  <c r="J156" i="113"/>
  <c r="I156" i="113"/>
  <c r="H156" i="113"/>
  <c r="J155" i="113"/>
  <c r="I155" i="113"/>
  <c r="H155" i="113"/>
  <c r="J154" i="113"/>
  <c r="I154" i="113"/>
  <c r="H154" i="113"/>
  <c r="J153" i="113"/>
  <c r="I153" i="113"/>
  <c r="H153" i="113"/>
  <c r="J152" i="113"/>
  <c r="I152" i="113"/>
  <c r="H152" i="113"/>
  <c r="J151" i="113"/>
  <c r="I151" i="113"/>
  <c r="H151" i="113"/>
  <c r="J150" i="113"/>
  <c r="I150" i="113"/>
  <c r="H150" i="113"/>
  <c r="J149" i="113"/>
  <c r="I149" i="113"/>
  <c r="H149" i="113"/>
  <c r="J148" i="113"/>
  <c r="I148" i="113"/>
  <c r="H148" i="113"/>
  <c r="J147" i="113"/>
  <c r="I147" i="113"/>
  <c r="H147" i="113"/>
  <c r="J146" i="113"/>
  <c r="I146" i="113"/>
  <c r="H146" i="113"/>
  <c r="J145" i="113"/>
  <c r="I145" i="113"/>
  <c r="H145" i="113"/>
  <c r="J144" i="113"/>
  <c r="I144" i="113"/>
  <c r="H144" i="113"/>
  <c r="J143" i="113"/>
  <c r="I143" i="113"/>
  <c r="H143" i="113"/>
  <c r="J142" i="113"/>
  <c r="I142" i="113"/>
  <c r="H142" i="113"/>
  <c r="J141" i="113"/>
  <c r="I141" i="113"/>
  <c r="H141" i="113"/>
  <c r="J140" i="113"/>
  <c r="I140" i="113"/>
  <c r="H140" i="113"/>
  <c r="J138" i="113"/>
  <c r="I138" i="113"/>
  <c r="H138" i="113"/>
  <c r="J137" i="113"/>
  <c r="I137" i="113"/>
  <c r="H137" i="113"/>
  <c r="J136" i="113"/>
  <c r="I136" i="113"/>
  <c r="H136" i="113"/>
  <c r="J135" i="113"/>
  <c r="J134" i="113"/>
  <c r="I134" i="113"/>
  <c r="H134" i="113"/>
  <c r="J133" i="113"/>
  <c r="I133" i="113"/>
  <c r="H133" i="113"/>
  <c r="J132" i="113"/>
  <c r="I132" i="113"/>
  <c r="H132" i="113"/>
  <c r="J131" i="113"/>
  <c r="I131" i="113"/>
  <c r="H131" i="113"/>
  <c r="J130" i="113"/>
  <c r="I130" i="113"/>
  <c r="H130" i="113"/>
  <c r="J129" i="113"/>
  <c r="I129" i="113"/>
  <c r="H129" i="113"/>
  <c r="J128" i="113"/>
  <c r="I128" i="113"/>
  <c r="H128" i="113"/>
  <c r="J127" i="113"/>
  <c r="I127" i="113"/>
  <c r="H127" i="113"/>
  <c r="J126" i="113"/>
  <c r="I126" i="113"/>
  <c r="H126" i="113"/>
  <c r="J125" i="113"/>
  <c r="I125" i="113"/>
  <c r="H125" i="113"/>
  <c r="J124" i="113"/>
  <c r="I124" i="113"/>
  <c r="H124" i="113"/>
  <c r="J123" i="113"/>
  <c r="I123" i="113"/>
  <c r="H123" i="113"/>
  <c r="J122" i="113"/>
  <c r="I122" i="113"/>
  <c r="H122" i="113"/>
  <c r="J121" i="113"/>
  <c r="I121" i="113"/>
  <c r="H121" i="113"/>
  <c r="J120" i="113"/>
  <c r="I120" i="113"/>
  <c r="H120" i="113"/>
  <c r="J119" i="113"/>
  <c r="I119" i="113"/>
  <c r="H119" i="113"/>
  <c r="J118" i="113"/>
  <c r="I118" i="113"/>
  <c r="H118" i="113"/>
  <c r="J117" i="113"/>
  <c r="I117" i="113"/>
  <c r="H117" i="113"/>
  <c r="J116" i="113"/>
  <c r="I116" i="113"/>
  <c r="H116" i="113"/>
  <c r="I115" i="113"/>
  <c r="J114" i="113"/>
  <c r="I114" i="113"/>
  <c r="H114" i="113"/>
  <c r="J113" i="113"/>
  <c r="I113" i="113"/>
  <c r="H113" i="113"/>
  <c r="J112" i="113"/>
  <c r="I112" i="113"/>
  <c r="H112" i="113"/>
  <c r="J111" i="113"/>
  <c r="I111" i="113"/>
  <c r="H111" i="113"/>
  <c r="J110" i="113"/>
  <c r="I110" i="113"/>
  <c r="H110" i="113"/>
  <c r="J109" i="113"/>
  <c r="I109" i="113"/>
  <c r="H109" i="113"/>
  <c r="H108" i="113"/>
  <c r="J107" i="113"/>
  <c r="I107" i="113"/>
  <c r="H107" i="113"/>
  <c r="J106" i="113"/>
  <c r="I106" i="113"/>
  <c r="H106" i="113"/>
  <c r="J105" i="113"/>
  <c r="I105" i="113"/>
  <c r="H105" i="113"/>
  <c r="J103" i="113"/>
  <c r="I103" i="113"/>
  <c r="H103" i="113"/>
  <c r="J102" i="113"/>
  <c r="I102" i="113"/>
  <c r="H102" i="113"/>
  <c r="J100" i="113"/>
  <c r="I100" i="113"/>
  <c r="H100" i="113"/>
  <c r="J99" i="113"/>
  <c r="I99" i="113"/>
  <c r="H99" i="113"/>
  <c r="J98" i="113"/>
  <c r="I98" i="113"/>
  <c r="H98" i="113"/>
  <c r="J97" i="113"/>
  <c r="I97" i="113"/>
  <c r="H97" i="113"/>
  <c r="J96" i="113"/>
  <c r="I96" i="113"/>
  <c r="H96" i="113"/>
  <c r="J95" i="113"/>
  <c r="I95" i="113"/>
  <c r="H95" i="113"/>
  <c r="J94" i="113"/>
  <c r="I94" i="113"/>
  <c r="H94" i="113"/>
  <c r="J93" i="113"/>
  <c r="I93" i="113"/>
  <c r="H93" i="113"/>
  <c r="J92" i="113"/>
  <c r="I92" i="113"/>
  <c r="H92" i="113"/>
  <c r="J91" i="113"/>
  <c r="I91" i="113"/>
  <c r="H91" i="113"/>
  <c r="J90" i="113"/>
  <c r="I90" i="113"/>
  <c r="H90" i="113"/>
  <c r="J89" i="113"/>
  <c r="I89" i="113"/>
  <c r="H89" i="113"/>
  <c r="J88" i="113"/>
  <c r="I88" i="113"/>
  <c r="H88" i="113"/>
  <c r="J87" i="113"/>
  <c r="I87" i="113"/>
  <c r="H87" i="113"/>
  <c r="J86" i="113"/>
  <c r="I86" i="113"/>
  <c r="H86" i="113"/>
  <c r="J85" i="113"/>
  <c r="I85" i="113"/>
  <c r="H85" i="113"/>
  <c r="J84" i="113"/>
  <c r="I84" i="113"/>
  <c r="H84" i="113"/>
  <c r="J83" i="113"/>
  <c r="I83" i="113"/>
  <c r="H83" i="113"/>
  <c r="J82" i="113"/>
  <c r="I82" i="113"/>
  <c r="H82" i="113"/>
  <c r="J81" i="113"/>
  <c r="I81" i="113"/>
  <c r="H81" i="113"/>
  <c r="H104" i="111" s="1"/>
  <c r="J80" i="113"/>
  <c r="I80" i="113"/>
  <c r="H80" i="113"/>
  <c r="J79" i="113"/>
  <c r="I79" i="113"/>
  <c r="H79" i="113"/>
  <c r="J78" i="113"/>
  <c r="I78" i="113"/>
  <c r="H78" i="113"/>
  <c r="J77" i="113"/>
  <c r="I77" i="113"/>
  <c r="H77" i="113"/>
  <c r="J76" i="113"/>
  <c r="I76" i="113"/>
  <c r="H76" i="113"/>
  <c r="J75" i="113"/>
  <c r="I75" i="113"/>
  <c r="H75" i="113"/>
  <c r="J74" i="113"/>
  <c r="I74" i="113"/>
  <c r="H74" i="113"/>
  <c r="J73" i="113"/>
  <c r="I73" i="113"/>
  <c r="H73" i="113"/>
  <c r="J72" i="113"/>
  <c r="I72" i="113"/>
  <c r="H72" i="113"/>
  <c r="J71" i="113"/>
  <c r="I71" i="113"/>
  <c r="H71" i="113"/>
  <c r="J70" i="113"/>
  <c r="I70" i="113"/>
  <c r="H70" i="113"/>
  <c r="J69" i="113"/>
  <c r="I69" i="113"/>
  <c r="H69" i="113"/>
  <c r="J68" i="113"/>
  <c r="I68" i="113"/>
  <c r="H68" i="113"/>
  <c r="J67" i="113"/>
  <c r="I67" i="113"/>
  <c r="H67" i="113"/>
  <c r="J66" i="113"/>
  <c r="I66" i="113"/>
  <c r="H66" i="113"/>
  <c r="J65" i="113"/>
  <c r="I65" i="113"/>
  <c r="H65" i="113"/>
  <c r="J64" i="113"/>
  <c r="I64" i="113"/>
  <c r="H64" i="113"/>
  <c r="J63" i="113"/>
  <c r="I63" i="113"/>
  <c r="H63" i="113"/>
  <c r="J62" i="113"/>
  <c r="I62" i="113"/>
  <c r="H62" i="113"/>
  <c r="J61" i="113"/>
  <c r="I61" i="113"/>
  <c r="H61" i="113"/>
  <c r="J60" i="113"/>
  <c r="I60" i="113"/>
  <c r="H60" i="113"/>
  <c r="J59" i="113"/>
  <c r="I59" i="113"/>
  <c r="H59" i="113"/>
  <c r="J58" i="113"/>
  <c r="I58" i="113"/>
  <c r="H58" i="113"/>
  <c r="I57" i="113"/>
  <c r="J56" i="113"/>
  <c r="I56" i="113"/>
  <c r="H56" i="113"/>
  <c r="J55" i="113"/>
  <c r="I55" i="113"/>
  <c r="H55" i="113"/>
  <c r="J54" i="113"/>
  <c r="I54" i="113"/>
  <c r="H54" i="113"/>
  <c r="J53" i="113"/>
  <c r="I53" i="113"/>
  <c r="H53" i="113"/>
  <c r="J52" i="113"/>
  <c r="I52" i="113"/>
  <c r="H52" i="113"/>
  <c r="J51" i="113"/>
  <c r="I51" i="113"/>
  <c r="H51" i="113"/>
  <c r="J50" i="113"/>
  <c r="I50" i="113"/>
  <c r="H50" i="113"/>
  <c r="J49" i="113"/>
  <c r="I49" i="113"/>
  <c r="H49" i="113"/>
  <c r="J48" i="113"/>
  <c r="I48" i="113"/>
  <c r="H48" i="113"/>
  <c r="J47" i="113"/>
  <c r="I47" i="113"/>
  <c r="H47" i="113"/>
  <c r="J46" i="113"/>
  <c r="I46" i="113"/>
  <c r="H46" i="113"/>
  <c r="J45" i="113"/>
  <c r="I45" i="113"/>
  <c r="H45" i="113"/>
  <c r="J44" i="113"/>
  <c r="I44" i="113"/>
  <c r="H44" i="113"/>
  <c r="J43" i="113"/>
  <c r="I43" i="113"/>
  <c r="H43" i="113"/>
  <c r="J42" i="113"/>
  <c r="I42" i="113"/>
  <c r="H42" i="113"/>
  <c r="J41" i="113"/>
  <c r="I41" i="113"/>
  <c r="H41" i="113"/>
  <c r="J40" i="113"/>
  <c r="I40" i="113"/>
  <c r="H40" i="113"/>
  <c r="J39" i="113"/>
  <c r="I39" i="113"/>
  <c r="H39" i="113"/>
  <c r="J38" i="113"/>
  <c r="I38" i="113"/>
  <c r="H38" i="113"/>
  <c r="J37" i="113"/>
  <c r="I37" i="113"/>
  <c r="H37" i="113"/>
  <c r="J36" i="113"/>
  <c r="I36" i="113"/>
  <c r="H36" i="113"/>
  <c r="J35" i="113"/>
  <c r="I35" i="113"/>
  <c r="H35" i="113"/>
  <c r="J34" i="113"/>
  <c r="I34" i="113"/>
  <c r="H34" i="113"/>
  <c r="J33" i="113"/>
  <c r="I33" i="113"/>
  <c r="H33" i="113"/>
  <c r="J32" i="113"/>
  <c r="I32" i="113"/>
  <c r="H32" i="113"/>
  <c r="J31" i="113"/>
  <c r="I31" i="113"/>
  <c r="H31" i="113"/>
  <c r="J30" i="113"/>
  <c r="I30" i="113"/>
  <c r="H30" i="113"/>
  <c r="J29" i="113"/>
  <c r="I29" i="113"/>
  <c r="H29" i="113"/>
  <c r="J28" i="113"/>
  <c r="I28" i="113"/>
  <c r="H28" i="113"/>
  <c r="J27" i="113"/>
  <c r="I27" i="113"/>
  <c r="H27" i="113"/>
  <c r="J26" i="113"/>
  <c r="I26" i="113"/>
  <c r="H26" i="113"/>
  <c r="J25" i="113"/>
  <c r="I25" i="113"/>
  <c r="H25" i="113"/>
  <c r="J24" i="113"/>
  <c r="I24" i="113"/>
  <c r="H24" i="113"/>
  <c r="J23" i="113"/>
  <c r="I23" i="113"/>
  <c r="H23" i="113"/>
  <c r="J22" i="113"/>
  <c r="I22" i="113"/>
  <c r="H22" i="113"/>
  <c r="J21" i="113"/>
  <c r="I21" i="113"/>
  <c r="J20" i="113"/>
  <c r="I20" i="113"/>
  <c r="H20" i="113"/>
  <c r="H19" i="113"/>
  <c r="J18" i="113"/>
  <c r="I18" i="113"/>
  <c r="H18" i="113"/>
  <c r="J17" i="113"/>
  <c r="I17" i="113"/>
  <c r="H17" i="113"/>
  <c r="J16" i="113"/>
  <c r="I16" i="113"/>
  <c r="H16" i="113"/>
  <c r="J15" i="113"/>
  <c r="I15" i="113"/>
  <c r="H15" i="113"/>
  <c r="J14" i="113"/>
  <c r="I14" i="113"/>
  <c r="H14" i="113"/>
  <c r="J13" i="113"/>
  <c r="I13" i="113"/>
  <c r="H13" i="113"/>
  <c r="J12" i="113"/>
  <c r="I12" i="113"/>
  <c r="H12" i="113"/>
  <c r="J11" i="113"/>
  <c r="I11" i="113"/>
  <c r="H11" i="113"/>
  <c r="J10" i="113"/>
  <c r="I10" i="113"/>
  <c r="H10" i="113"/>
  <c r="J9" i="113"/>
  <c r="I9" i="113"/>
  <c r="H9" i="113"/>
  <c r="J8" i="113"/>
  <c r="I8" i="113"/>
  <c r="H8" i="113"/>
  <c r="J7" i="113"/>
  <c r="I7" i="113"/>
  <c r="H7" i="113"/>
  <c r="J6" i="113"/>
  <c r="I6" i="113"/>
  <c r="H6" i="113"/>
  <c r="J5" i="113"/>
  <c r="I5" i="113"/>
  <c r="H5" i="113"/>
  <c r="J4" i="113"/>
  <c r="I4" i="113"/>
  <c r="H4" i="113"/>
  <c r="J139" i="107"/>
  <c r="H139" i="107"/>
  <c r="J135" i="107"/>
  <c r="H135" i="107"/>
  <c r="J115" i="107"/>
  <c r="J111" i="105" s="1"/>
  <c r="H115" i="107"/>
  <c r="H111" i="105" s="1"/>
  <c r="J108" i="107"/>
  <c r="J109" i="105" s="1"/>
  <c r="H108" i="107"/>
  <c r="H109" i="105" s="1"/>
  <c r="J104" i="107"/>
  <c r="H104" i="107"/>
  <c r="J101" i="107"/>
  <c r="H101" i="107"/>
  <c r="J57" i="107"/>
  <c r="J98" i="105" s="1"/>
  <c r="J103" i="105" s="1"/>
  <c r="H57" i="107"/>
  <c r="H98" i="105" s="1"/>
  <c r="H103" i="105" s="1"/>
  <c r="J21" i="107"/>
  <c r="I21" i="107"/>
  <c r="H21" i="107"/>
  <c r="J19" i="107"/>
  <c r="I19" i="107"/>
  <c r="H19" i="107"/>
  <c r="J246" i="104"/>
  <c r="I246" i="104"/>
  <c r="H246" i="104"/>
  <c r="J245" i="104"/>
  <c r="J21" i="104" s="1"/>
  <c r="I245" i="104"/>
  <c r="H245" i="104"/>
  <c r="J244" i="104"/>
  <c r="I244" i="104"/>
  <c r="H244" i="104"/>
  <c r="J243" i="104"/>
  <c r="I243" i="104"/>
  <c r="H243" i="104"/>
  <c r="J242" i="104"/>
  <c r="I242" i="104"/>
  <c r="H242" i="104"/>
  <c r="J241" i="104"/>
  <c r="I241" i="104"/>
  <c r="H241" i="104"/>
  <c r="J240" i="104"/>
  <c r="I240" i="104"/>
  <c r="H240" i="104"/>
  <c r="J239" i="104"/>
  <c r="I239" i="104"/>
  <c r="H239" i="104"/>
  <c r="J238" i="104"/>
  <c r="I238" i="104"/>
  <c r="H238" i="104"/>
  <c r="J237" i="104"/>
  <c r="I237" i="104"/>
  <c r="H237" i="104"/>
  <c r="J236" i="104"/>
  <c r="I236" i="104"/>
  <c r="H236" i="104"/>
  <c r="J235" i="104"/>
  <c r="I235" i="104"/>
  <c r="H235" i="104"/>
  <c r="J234" i="104"/>
  <c r="I234" i="104"/>
  <c r="H234" i="104"/>
  <c r="J233" i="104"/>
  <c r="I233" i="104"/>
  <c r="H233" i="104"/>
  <c r="J232" i="104"/>
  <c r="I232" i="104"/>
  <c r="H232" i="104"/>
  <c r="J231" i="104"/>
  <c r="I231" i="104"/>
  <c r="H231" i="104"/>
  <c r="J230" i="104"/>
  <c r="I230" i="104"/>
  <c r="H230" i="104"/>
  <c r="J229" i="104"/>
  <c r="I229" i="104"/>
  <c r="H229" i="104"/>
  <c r="J228" i="104"/>
  <c r="I228" i="104"/>
  <c r="H228" i="104"/>
  <c r="J227" i="104"/>
  <c r="I227" i="104"/>
  <c r="H227" i="104"/>
  <c r="J226" i="104"/>
  <c r="I226" i="104"/>
  <c r="H226" i="104"/>
  <c r="J225" i="104"/>
  <c r="I225" i="104"/>
  <c r="H225" i="104"/>
  <c r="J224" i="104"/>
  <c r="I224" i="104"/>
  <c r="H224" i="104"/>
  <c r="J223" i="104"/>
  <c r="I223" i="104"/>
  <c r="H223" i="104"/>
  <c r="J222" i="104"/>
  <c r="I222" i="104"/>
  <c r="H222" i="104"/>
  <c r="J221" i="104"/>
  <c r="I221" i="104"/>
  <c r="H221" i="104"/>
  <c r="J220" i="104"/>
  <c r="I220" i="104"/>
  <c r="H220" i="104"/>
  <c r="J219" i="104"/>
  <c r="I219" i="104"/>
  <c r="I104" i="104" s="1"/>
  <c r="H219" i="104"/>
  <c r="J218" i="104"/>
  <c r="I218" i="104"/>
  <c r="H218" i="104"/>
  <c r="H104" i="104" s="1"/>
  <c r="J217" i="104"/>
  <c r="I217" i="104"/>
  <c r="H217" i="104"/>
  <c r="J216" i="104"/>
  <c r="I216" i="104"/>
  <c r="H216" i="104"/>
  <c r="J215" i="104"/>
  <c r="I215" i="104"/>
  <c r="H215" i="104"/>
  <c r="J214" i="104"/>
  <c r="I214" i="104"/>
  <c r="H214" i="104"/>
  <c r="J213" i="104"/>
  <c r="I213" i="104"/>
  <c r="H213" i="104"/>
  <c r="J212" i="104"/>
  <c r="J101" i="104" s="1"/>
  <c r="I212" i="104"/>
  <c r="H212" i="104"/>
  <c r="J211" i="104"/>
  <c r="I211" i="104"/>
  <c r="I101" i="104" s="1"/>
  <c r="H211" i="104"/>
  <c r="J210" i="104"/>
  <c r="I210" i="104"/>
  <c r="H210" i="104"/>
  <c r="J209" i="104"/>
  <c r="I209" i="104"/>
  <c r="H209" i="104"/>
  <c r="J208" i="104"/>
  <c r="I208" i="104"/>
  <c r="H208" i="104"/>
  <c r="J207" i="104"/>
  <c r="I207" i="104"/>
  <c r="H207" i="104"/>
  <c r="J206" i="104"/>
  <c r="I206" i="104"/>
  <c r="H206" i="104"/>
  <c r="J205" i="104"/>
  <c r="I205" i="104"/>
  <c r="H205" i="104"/>
  <c r="J204" i="104"/>
  <c r="I204" i="104"/>
  <c r="H204" i="104"/>
  <c r="J203" i="104"/>
  <c r="I203" i="104"/>
  <c r="H203" i="104"/>
  <c r="J202" i="104"/>
  <c r="I202" i="104"/>
  <c r="H202" i="104"/>
  <c r="J201" i="104"/>
  <c r="I201" i="104"/>
  <c r="I135" i="104" s="1"/>
  <c r="H201" i="104"/>
  <c r="J200" i="104"/>
  <c r="J108" i="104" s="1"/>
  <c r="I200" i="104"/>
  <c r="I108" i="104" s="1"/>
  <c r="H200" i="104"/>
  <c r="J199" i="104"/>
  <c r="I199" i="104"/>
  <c r="I115" i="104" s="1"/>
  <c r="H199" i="104"/>
  <c r="H115" i="104" s="1"/>
  <c r="J198" i="104"/>
  <c r="I198" i="104"/>
  <c r="H198" i="104"/>
  <c r="J197" i="104"/>
  <c r="I197" i="104"/>
  <c r="H197" i="104"/>
  <c r="J196" i="104"/>
  <c r="I196" i="104"/>
  <c r="H196" i="104"/>
  <c r="J195" i="104"/>
  <c r="I195" i="104"/>
  <c r="H195" i="104"/>
  <c r="J194" i="104"/>
  <c r="I194" i="104"/>
  <c r="H194" i="104"/>
  <c r="J193" i="104"/>
  <c r="I193" i="104"/>
  <c r="H193" i="104"/>
  <c r="J192" i="104"/>
  <c r="I192" i="104"/>
  <c r="H192" i="104"/>
  <c r="J191" i="104"/>
  <c r="I191" i="104"/>
  <c r="H191" i="104"/>
  <c r="J190" i="104"/>
  <c r="I190" i="104"/>
  <c r="H190" i="104"/>
  <c r="J189" i="104"/>
  <c r="I189" i="104"/>
  <c r="H189" i="104"/>
  <c r="J188" i="104"/>
  <c r="I188" i="104"/>
  <c r="H188" i="104"/>
  <c r="J187" i="104"/>
  <c r="I187" i="104"/>
  <c r="H187" i="104"/>
  <c r="J186" i="104"/>
  <c r="I186" i="104"/>
  <c r="H186" i="104"/>
  <c r="J185" i="104"/>
  <c r="I185" i="104"/>
  <c r="H185" i="104"/>
  <c r="J184" i="104"/>
  <c r="I184" i="104"/>
  <c r="I57" i="104" s="1"/>
  <c r="H184" i="104"/>
  <c r="J183" i="104"/>
  <c r="I183" i="104"/>
  <c r="I19" i="104" s="1"/>
  <c r="H183" i="104"/>
  <c r="H19" i="104" s="1"/>
  <c r="J182" i="104"/>
  <c r="I182" i="104"/>
  <c r="H182" i="104"/>
  <c r="J181" i="104"/>
  <c r="I181" i="104"/>
  <c r="H181" i="104"/>
  <c r="J175" i="104"/>
  <c r="I175" i="104"/>
  <c r="H175" i="104"/>
  <c r="J174" i="104"/>
  <c r="I174" i="104"/>
  <c r="H174" i="104"/>
  <c r="J173" i="104"/>
  <c r="I173" i="104"/>
  <c r="H173" i="104"/>
  <c r="J172" i="104"/>
  <c r="I172" i="104"/>
  <c r="H172" i="104"/>
  <c r="J171" i="104"/>
  <c r="I171" i="104"/>
  <c r="H171" i="104"/>
  <c r="J170" i="104"/>
  <c r="I170" i="104"/>
  <c r="H170" i="104"/>
  <c r="J169" i="104"/>
  <c r="I169" i="104"/>
  <c r="H169" i="104"/>
  <c r="J168" i="104"/>
  <c r="I168" i="104"/>
  <c r="H168" i="104"/>
  <c r="J167" i="104"/>
  <c r="I167" i="104"/>
  <c r="H167" i="104"/>
  <c r="J166" i="104"/>
  <c r="I166" i="104"/>
  <c r="H166" i="104"/>
  <c r="J165" i="104"/>
  <c r="I165" i="104"/>
  <c r="H165" i="104"/>
  <c r="J164" i="104"/>
  <c r="I164" i="104"/>
  <c r="H164" i="104"/>
  <c r="J163" i="104"/>
  <c r="I163" i="104"/>
  <c r="H163" i="104"/>
  <c r="J162" i="104"/>
  <c r="I162" i="104"/>
  <c r="H162" i="104"/>
  <c r="J161" i="104"/>
  <c r="I161" i="104"/>
  <c r="H161" i="104"/>
  <c r="J160" i="104"/>
  <c r="I160" i="104"/>
  <c r="H160" i="104"/>
  <c r="J159" i="104"/>
  <c r="I159" i="104"/>
  <c r="H159" i="104"/>
  <c r="H118" i="102" s="1"/>
  <c r="J158" i="104"/>
  <c r="I158" i="104"/>
  <c r="H158" i="104"/>
  <c r="J157" i="104"/>
  <c r="I157" i="104"/>
  <c r="H157" i="104"/>
  <c r="J156" i="104"/>
  <c r="I156" i="104"/>
  <c r="H156" i="104"/>
  <c r="J155" i="104"/>
  <c r="I155" i="104"/>
  <c r="H155" i="104"/>
  <c r="J154" i="104"/>
  <c r="I154" i="104"/>
  <c r="H154" i="104"/>
  <c r="J153" i="104"/>
  <c r="I153" i="104"/>
  <c r="H153" i="104"/>
  <c r="J152" i="104"/>
  <c r="I152" i="104"/>
  <c r="H152" i="104"/>
  <c r="J151" i="104"/>
  <c r="I151" i="104"/>
  <c r="H151" i="104"/>
  <c r="J150" i="104"/>
  <c r="I150" i="104"/>
  <c r="H150" i="104"/>
  <c r="J149" i="104"/>
  <c r="I149" i="104"/>
  <c r="H149" i="104"/>
  <c r="J148" i="104"/>
  <c r="I148" i="104"/>
  <c r="H148" i="104"/>
  <c r="J147" i="104"/>
  <c r="I147" i="104"/>
  <c r="H147" i="104"/>
  <c r="J146" i="104"/>
  <c r="I146" i="104"/>
  <c r="H146" i="104"/>
  <c r="J145" i="104"/>
  <c r="I145" i="104"/>
  <c r="H145" i="104"/>
  <c r="J144" i="104"/>
  <c r="I144" i="104"/>
  <c r="H144" i="104"/>
  <c r="J143" i="104"/>
  <c r="I143" i="104"/>
  <c r="H143" i="104"/>
  <c r="J142" i="104"/>
  <c r="I142" i="104"/>
  <c r="H142" i="104"/>
  <c r="J141" i="104"/>
  <c r="I141" i="104"/>
  <c r="H141" i="104"/>
  <c r="J140" i="104"/>
  <c r="I140" i="104"/>
  <c r="H140" i="104"/>
  <c r="J138" i="104"/>
  <c r="I138" i="104"/>
  <c r="H138" i="104"/>
  <c r="J137" i="104"/>
  <c r="I137" i="104"/>
  <c r="H137" i="104"/>
  <c r="J136" i="104"/>
  <c r="I136" i="104"/>
  <c r="H136" i="104"/>
  <c r="H135" i="104"/>
  <c r="J134" i="104"/>
  <c r="I134" i="104"/>
  <c r="H134" i="104"/>
  <c r="J133" i="104"/>
  <c r="I133" i="104"/>
  <c r="H133" i="104"/>
  <c r="J132" i="104"/>
  <c r="I132" i="104"/>
  <c r="H132" i="104"/>
  <c r="J131" i="104"/>
  <c r="I131" i="104"/>
  <c r="H131" i="104"/>
  <c r="J130" i="104"/>
  <c r="I130" i="104"/>
  <c r="H130" i="104"/>
  <c r="J129" i="104"/>
  <c r="I129" i="104"/>
  <c r="H129" i="104"/>
  <c r="J128" i="104"/>
  <c r="I128" i="104"/>
  <c r="H128" i="104"/>
  <c r="J127" i="104"/>
  <c r="I127" i="104"/>
  <c r="H127" i="104"/>
  <c r="J126" i="104"/>
  <c r="I126" i="104"/>
  <c r="H126" i="104"/>
  <c r="J125" i="104"/>
  <c r="I125" i="104"/>
  <c r="H125" i="104"/>
  <c r="J124" i="104"/>
  <c r="I124" i="104"/>
  <c r="H124" i="104"/>
  <c r="J123" i="104"/>
  <c r="I123" i="104"/>
  <c r="H123" i="104"/>
  <c r="J122" i="104"/>
  <c r="I122" i="104"/>
  <c r="H122" i="104"/>
  <c r="J121" i="104"/>
  <c r="I121" i="104"/>
  <c r="H121" i="104"/>
  <c r="J120" i="104"/>
  <c r="I120" i="104"/>
  <c r="H120" i="104"/>
  <c r="J119" i="104"/>
  <c r="I119" i="104"/>
  <c r="H119" i="104"/>
  <c r="J118" i="104"/>
  <c r="I118" i="104"/>
  <c r="H118" i="104"/>
  <c r="J117" i="104"/>
  <c r="I117" i="104"/>
  <c r="H117" i="104"/>
  <c r="J116" i="104"/>
  <c r="I116" i="104"/>
  <c r="H116" i="104"/>
  <c r="J114" i="104"/>
  <c r="I114" i="104"/>
  <c r="H114" i="104"/>
  <c r="J113" i="104"/>
  <c r="I113" i="104"/>
  <c r="H113" i="104"/>
  <c r="J112" i="104"/>
  <c r="I112" i="104"/>
  <c r="H112" i="104"/>
  <c r="J111" i="104"/>
  <c r="I111" i="104"/>
  <c r="H111" i="104"/>
  <c r="J110" i="104"/>
  <c r="I110" i="104"/>
  <c r="H110" i="104"/>
  <c r="J109" i="104"/>
  <c r="I109" i="104"/>
  <c r="H109" i="104"/>
  <c r="J107" i="104"/>
  <c r="I107" i="104"/>
  <c r="H107" i="104"/>
  <c r="J106" i="104"/>
  <c r="I106" i="104"/>
  <c r="H106" i="104"/>
  <c r="J105" i="104"/>
  <c r="I105" i="104"/>
  <c r="H105" i="104"/>
  <c r="J103" i="104"/>
  <c r="I103" i="104"/>
  <c r="H103" i="104"/>
  <c r="J102" i="104"/>
  <c r="I102" i="104"/>
  <c r="H102" i="104"/>
  <c r="J100" i="104"/>
  <c r="I100" i="104"/>
  <c r="H100" i="104"/>
  <c r="J99" i="104"/>
  <c r="I99" i="104"/>
  <c r="H99" i="104"/>
  <c r="J98" i="104"/>
  <c r="I98" i="104"/>
  <c r="H98" i="104"/>
  <c r="J97" i="104"/>
  <c r="I97" i="104"/>
  <c r="H97" i="104"/>
  <c r="J96" i="104"/>
  <c r="I96" i="104"/>
  <c r="H96" i="104"/>
  <c r="J95" i="104"/>
  <c r="I95" i="104"/>
  <c r="H95" i="104"/>
  <c r="J94" i="104"/>
  <c r="I94" i="104"/>
  <c r="H94" i="104"/>
  <c r="J93" i="104"/>
  <c r="I93" i="104"/>
  <c r="H93" i="104"/>
  <c r="J92" i="104"/>
  <c r="I92" i="104"/>
  <c r="H92" i="104"/>
  <c r="J91" i="104"/>
  <c r="I91" i="104"/>
  <c r="H91" i="104"/>
  <c r="J90" i="104"/>
  <c r="I90" i="104"/>
  <c r="H90" i="104"/>
  <c r="J89" i="104"/>
  <c r="I89" i="104"/>
  <c r="H89" i="104"/>
  <c r="J88" i="104"/>
  <c r="I88" i="104"/>
  <c r="H88" i="104"/>
  <c r="J87" i="104"/>
  <c r="I87" i="104"/>
  <c r="H87" i="104"/>
  <c r="J86" i="104"/>
  <c r="I86" i="104"/>
  <c r="H86" i="104"/>
  <c r="J85" i="104"/>
  <c r="I85" i="104"/>
  <c r="H85" i="104"/>
  <c r="J84" i="104"/>
  <c r="I84" i="104"/>
  <c r="H84" i="104"/>
  <c r="J83" i="104"/>
  <c r="I83" i="104"/>
  <c r="H83" i="104"/>
  <c r="J82" i="104"/>
  <c r="I82" i="104"/>
  <c r="H82" i="104"/>
  <c r="J81" i="104"/>
  <c r="I81" i="104"/>
  <c r="H81" i="104"/>
  <c r="J80" i="104"/>
  <c r="I80" i="104"/>
  <c r="H80" i="104"/>
  <c r="J79" i="104"/>
  <c r="I79" i="104"/>
  <c r="H79" i="104"/>
  <c r="J78" i="104"/>
  <c r="I78" i="104"/>
  <c r="H78" i="104"/>
  <c r="J77" i="104"/>
  <c r="I77" i="104"/>
  <c r="H77" i="104"/>
  <c r="J76" i="104"/>
  <c r="I76" i="104"/>
  <c r="H76" i="104"/>
  <c r="J75" i="104"/>
  <c r="I75" i="104"/>
  <c r="H75" i="104"/>
  <c r="J74" i="104"/>
  <c r="I74" i="104"/>
  <c r="H74" i="104"/>
  <c r="J73" i="104"/>
  <c r="I73" i="104"/>
  <c r="H73" i="104"/>
  <c r="J72" i="104"/>
  <c r="I72" i="104"/>
  <c r="H72" i="104"/>
  <c r="J71" i="104"/>
  <c r="I71" i="104"/>
  <c r="H71" i="104"/>
  <c r="J70" i="104"/>
  <c r="I70" i="104"/>
  <c r="H70" i="104"/>
  <c r="J69" i="104"/>
  <c r="I69" i="104"/>
  <c r="H69" i="104"/>
  <c r="J68" i="104"/>
  <c r="I68" i="104"/>
  <c r="H68" i="104"/>
  <c r="J67" i="104"/>
  <c r="I67" i="104"/>
  <c r="H67" i="104"/>
  <c r="J66" i="104"/>
  <c r="I66" i="104"/>
  <c r="H66" i="104"/>
  <c r="J65" i="104"/>
  <c r="I65" i="104"/>
  <c r="H65" i="104"/>
  <c r="J64" i="104"/>
  <c r="I64" i="104"/>
  <c r="H64" i="104"/>
  <c r="J63" i="104"/>
  <c r="I63" i="104"/>
  <c r="H63" i="104"/>
  <c r="J62" i="104"/>
  <c r="I62" i="104"/>
  <c r="H62" i="104"/>
  <c r="J61" i="104"/>
  <c r="I61" i="104"/>
  <c r="H61" i="104"/>
  <c r="J60" i="104"/>
  <c r="I60" i="104"/>
  <c r="H60" i="104"/>
  <c r="J59" i="104"/>
  <c r="I59" i="104"/>
  <c r="H59" i="104"/>
  <c r="J58" i="104"/>
  <c r="I58" i="104"/>
  <c r="H58" i="104"/>
  <c r="J57" i="104"/>
  <c r="J56" i="104"/>
  <c r="I56" i="104"/>
  <c r="H56" i="104"/>
  <c r="J55" i="104"/>
  <c r="I55" i="104"/>
  <c r="H55" i="104"/>
  <c r="J54" i="104"/>
  <c r="I54" i="104"/>
  <c r="H54" i="104"/>
  <c r="J53" i="104"/>
  <c r="I53" i="104"/>
  <c r="H53" i="104"/>
  <c r="J52" i="104"/>
  <c r="I52" i="104"/>
  <c r="H52" i="104"/>
  <c r="J51" i="104"/>
  <c r="I51" i="104"/>
  <c r="H51" i="104"/>
  <c r="J50" i="104"/>
  <c r="I50" i="104"/>
  <c r="H50" i="104"/>
  <c r="J49" i="104"/>
  <c r="I49" i="104"/>
  <c r="H49" i="104"/>
  <c r="J48" i="104"/>
  <c r="I48" i="104"/>
  <c r="H48" i="104"/>
  <c r="J47" i="104"/>
  <c r="I47" i="104"/>
  <c r="H47" i="104"/>
  <c r="J46" i="104"/>
  <c r="I46" i="104"/>
  <c r="H46" i="104"/>
  <c r="J45" i="104"/>
  <c r="I45" i="104"/>
  <c r="H45" i="104"/>
  <c r="J44" i="104"/>
  <c r="I44" i="104"/>
  <c r="H44" i="104"/>
  <c r="J43" i="104"/>
  <c r="I43" i="104"/>
  <c r="H43" i="104"/>
  <c r="J42" i="104"/>
  <c r="I42" i="104"/>
  <c r="H42" i="104"/>
  <c r="J41" i="104"/>
  <c r="I41" i="104"/>
  <c r="H41" i="104"/>
  <c r="J40" i="104"/>
  <c r="I40" i="104"/>
  <c r="H40" i="104"/>
  <c r="J39" i="104"/>
  <c r="I39" i="104"/>
  <c r="H39" i="104"/>
  <c r="J38" i="104"/>
  <c r="I38" i="104"/>
  <c r="H38" i="104"/>
  <c r="J37" i="104"/>
  <c r="I37" i="104"/>
  <c r="H37" i="104"/>
  <c r="J36" i="104"/>
  <c r="I36" i="104"/>
  <c r="H36" i="104"/>
  <c r="J35" i="104"/>
  <c r="I35" i="104"/>
  <c r="H35" i="104"/>
  <c r="J34" i="104"/>
  <c r="I34" i="104"/>
  <c r="H34" i="104"/>
  <c r="J33" i="104"/>
  <c r="I33" i="104"/>
  <c r="H33" i="104"/>
  <c r="J32" i="104"/>
  <c r="I32" i="104"/>
  <c r="H32" i="104"/>
  <c r="J31" i="104"/>
  <c r="I31" i="104"/>
  <c r="H31" i="104"/>
  <c r="J30" i="104"/>
  <c r="I30" i="104"/>
  <c r="H30" i="104"/>
  <c r="J29" i="104"/>
  <c r="I29" i="104"/>
  <c r="H29" i="104"/>
  <c r="J28" i="104"/>
  <c r="I28" i="104"/>
  <c r="H28" i="104"/>
  <c r="J27" i="104"/>
  <c r="I27" i="104"/>
  <c r="H27" i="104"/>
  <c r="J26" i="104"/>
  <c r="I26" i="104"/>
  <c r="H26" i="104"/>
  <c r="J25" i="104"/>
  <c r="I25" i="104"/>
  <c r="H25" i="104"/>
  <c r="J24" i="104"/>
  <c r="I24" i="104"/>
  <c r="H24" i="104"/>
  <c r="J23" i="104"/>
  <c r="I23" i="104"/>
  <c r="H23" i="104"/>
  <c r="J22" i="104"/>
  <c r="I22" i="104"/>
  <c r="H22" i="104"/>
  <c r="I21" i="104"/>
  <c r="H21" i="104"/>
  <c r="J20" i="104"/>
  <c r="I20" i="104"/>
  <c r="H20" i="104"/>
  <c r="J19" i="104"/>
  <c r="J18" i="104"/>
  <c r="I18" i="104"/>
  <c r="H18" i="104"/>
  <c r="J17" i="104"/>
  <c r="I17" i="104"/>
  <c r="H17" i="104"/>
  <c r="J16" i="104"/>
  <c r="I16" i="104"/>
  <c r="H16" i="104"/>
  <c r="J15" i="104"/>
  <c r="I15" i="104"/>
  <c r="H15" i="104"/>
  <c r="J14" i="104"/>
  <c r="I14" i="104"/>
  <c r="H14" i="104"/>
  <c r="J13" i="104"/>
  <c r="I13" i="104"/>
  <c r="H13" i="104"/>
  <c r="J12" i="104"/>
  <c r="I12" i="104"/>
  <c r="H12" i="104"/>
  <c r="J11" i="104"/>
  <c r="I11" i="104"/>
  <c r="H11" i="104"/>
  <c r="J10" i="104"/>
  <c r="I10" i="104"/>
  <c r="H10" i="104"/>
  <c r="J9" i="104"/>
  <c r="I9" i="104"/>
  <c r="H9" i="104"/>
  <c r="J8" i="104"/>
  <c r="I8" i="104"/>
  <c r="H8" i="104"/>
  <c r="J7" i="104"/>
  <c r="I7" i="104"/>
  <c r="H7" i="104"/>
  <c r="J6" i="104"/>
  <c r="I6" i="104"/>
  <c r="H6" i="104"/>
  <c r="J5" i="104"/>
  <c r="I5" i="104"/>
  <c r="H5" i="104"/>
  <c r="J4" i="104"/>
  <c r="I4" i="104"/>
  <c r="H4" i="104"/>
  <c r="J246" i="112"/>
  <c r="I246" i="112"/>
  <c r="H246" i="112"/>
  <c r="J245" i="112"/>
  <c r="J21" i="112" s="1"/>
  <c r="I245" i="112"/>
  <c r="H245" i="112"/>
  <c r="J244" i="112"/>
  <c r="I244" i="112"/>
  <c r="H244" i="112"/>
  <c r="J243" i="112"/>
  <c r="I243" i="112"/>
  <c r="H243" i="112"/>
  <c r="J242" i="112"/>
  <c r="I242" i="112"/>
  <c r="H242" i="112"/>
  <c r="J241" i="112"/>
  <c r="I241" i="112"/>
  <c r="H241" i="112"/>
  <c r="J240" i="112"/>
  <c r="I240" i="112"/>
  <c r="H240" i="112"/>
  <c r="J239" i="112"/>
  <c r="I239" i="112"/>
  <c r="H239" i="112"/>
  <c r="J238" i="112"/>
  <c r="I238" i="112"/>
  <c r="H238" i="112"/>
  <c r="J237" i="112"/>
  <c r="I237" i="112"/>
  <c r="H237" i="112"/>
  <c r="J236" i="112"/>
  <c r="I236" i="112"/>
  <c r="H236" i="112"/>
  <c r="J235" i="112"/>
  <c r="I235" i="112"/>
  <c r="H235" i="112"/>
  <c r="J234" i="112"/>
  <c r="I234" i="112"/>
  <c r="H234" i="112"/>
  <c r="J233" i="112"/>
  <c r="I233" i="112"/>
  <c r="H233" i="112"/>
  <c r="J232" i="112"/>
  <c r="I232" i="112"/>
  <c r="H232" i="112"/>
  <c r="J231" i="112"/>
  <c r="I231" i="112"/>
  <c r="H231" i="112"/>
  <c r="J230" i="112"/>
  <c r="I230" i="112"/>
  <c r="H230" i="112"/>
  <c r="J229" i="112"/>
  <c r="I229" i="112"/>
  <c r="H229" i="112"/>
  <c r="J228" i="112"/>
  <c r="I228" i="112"/>
  <c r="H228" i="112"/>
  <c r="J227" i="112"/>
  <c r="I227" i="112"/>
  <c r="H227" i="112"/>
  <c r="J226" i="112"/>
  <c r="I226" i="112"/>
  <c r="H226" i="112"/>
  <c r="J225" i="112"/>
  <c r="I225" i="112"/>
  <c r="H225" i="112"/>
  <c r="J224" i="112"/>
  <c r="I224" i="112"/>
  <c r="H224" i="112"/>
  <c r="J223" i="112"/>
  <c r="I223" i="112"/>
  <c r="H223" i="112"/>
  <c r="J222" i="112"/>
  <c r="I222" i="112"/>
  <c r="H222" i="112"/>
  <c r="J221" i="112"/>
  <c r="J104" i="112" s="1"/>
  <c r="I221" i="112"/>
  <c r="H221" i="112"/>
  <c r="J220" i="112"/>
  <c r="I220" i="112"/>
  <c r="H220" i="112"/>
  <c r="J219" i="112"/>
  <c r="I219" i="112"/>
  <c r="H219" i="112"/>
  <c r="J218" i="112"/>
  <c r="I218" i="112"/>
  <c r="H218" i="112"/>
  <c r="H104" i="112" s="1"/>
  <c r="J217" i="112"/>
  <c r="I217" i="112"/>
  <c r="H217" i="112"/>
  <c r="J216" i="112"/>
  <c r="I216" i="112"/>
  <c r="H216" i="112"/>
  <c r="J215" i="112"/>
  <c r="I215" i="112"/>
  <c r="H215" i="112"/>
  <c r="J214" i="112"/>
  <c r="I214" i="112"/>
  <c r="H214" i="112"/>
  <c r="J213" i="112"/>
  <c r="I213" i="112"/>
  <c r="H213" i="112"/>
  <c r="J212" i="112"/>
  <c r="I212" i="112"/>
  <c r="H212" i="112"/>
  <c r="J211" i="112"/>
  <c r="I211" i="112"/>
  <c r="H211" i="112"/>
  <c r="J210" i="112"/>
  <c r="I210" i="112"/>
  <c r="H210" i="112"/>
  <c r="H101" i="112" s="1"/>
  <c r="J209" i="112"/>
  <c r="I209" i="112"/>
  <c r="H209" i="112"/>
  <c r="J208" i="112"/>
  <c r="I208" i="112"/>
  <c r="H208" i="112"/>
  <c r="J207" i="112"/>
  <c r="I207" i="112"/>
  <c r="H207" i="112"/>
  <c r="J206" i="112"/>
  <c r="I206" i="112"/>
  <c r="H206" i="112"/>
  <c r="J205" i="112"/>
  <c r="J139" i="112" s="1"/>
  <c r="I205" i="112"/>
  <c r="H205" i="112"/>
  <c r="J204" i="112"/>
  <c r="I204" i="112"/>
  <c r="H204" i="112"/>
  <c r="J203" i="112"/>
  <c r="I203" i="112"/>
  <c r="H203" i="112"/>
  <c r="J202" i="112"/>
  <c r="I202" i="112"/>
  <c r="H202" i="112"/>
  <c r="J201" i="112"/>
  <c r="J135" i="112" s="1"/>
  <c r="I201" i="112"/>
  <c r="H201" i="112"/>
  <c r="J200" i="112"/>
  <c r="J115" i="112" s="1"/>
  <c r="I200" i="112"/>
  <c r="I115" i="112" s="1"/>
  <c r="H200" i="112"/>
  <c r="J199" i="112"/>
  <c r="I199" i="112"/>
  <c r="H199" i="112"/>
  <c r="H108" i="112" s="1"/>
  <c r="J198" i="112"/>
  <c r="I198" i="112"/>
  <c r="H198" i="112"/>
  <c r="J197" i="112"/>
  <c r="I197" i="112"/>
  <c r="H197" i="112"/>
  <c r="J196" i="112"/>
  <c r="I196" i="112"/>
  <c r="H196" i="112"/>
  <c r="J195" i="112"/>
  <c r="I195" i="112"/>
  <c r="H195" i="112"/>
  <c r="J194" i="112"/>
  <c r="I194" i="112"/>
  <c r="H194" i="112"/>
  <c r="J193" i="112"/>
  <c r="I193" i="112"/>
  <c r="H193" i="112"/>
  <c r="J192" i="112"/>
  <c r="I192" i="112"/>
  <c r="H192" i="112"/>
  <c r="J191" i="112"/>
  <c r="I191" i="112"/>
  <c r="H191" i="112"/>
  <c r="J190" i="112"/>
  <c r="I190" i="112"/>
  <c r="H190" i="112"/>
  <c r="J189" i="112"/>
  <c r="I189" i="112"/>
  <c r="H189" i="112"/>
  <c r="J188" i="112"/>
  <c r="I188" i="112"/>
  <c r="H188" i="112"/>
  <c r="J187" i="112"/>
  <c r="I187" i="112"/>
  <c r="H187" i="112"/>
  <c r="J186" i="112"/>
  <c r="I186" i="112"/>
  <c r="H186" i="112"/>
  <c r="H57" i="112" s="1"/>
  <c r="J185" i="112"/>
  <c r="J57" i="112" s="1"/>
  <c r="I185" i="112"/>
  <c r="H185" i="112"/>
  <c r="J184" i="112"/>
  <c r="I184" i="112"/>
  <c r="H184" i="112"/>
  <c r="J183" i="112"/>
  <c r="I183" i="112"/>
  <c r="I19" i="112" s="1"/>
  <c r="H183" i="112"/>
  <c r="H19" i="112" s="1"/>
  <c r="J182" i="112"/>
  <c r="I182" i="112"/>
  <c r="H182" i="112"/>
  <c r="J181" i="112"/>
  <c r="I181" i="112"/>
  <c r="H181" i="112"/>
  <c r="J175" i="112"/>
  <c r="I175" i="112"/>
  <c r="H175" i="112"/>
  <c r="J174" i="112"/>
  <c r="I174" i="112"/>
  <c r="H174" i="112"/>
  <c r="J173" i="112"/>
  <c r="I173" i="112"/>
  <c r="H173" i="112"/>
  <c r="J172" i="112"/>
  <c r="I172" i="112"/>
  <c r="H172" i="112"/>
  <c r="J171" i="112"/>
  <c r="I171" i="112"/>
  <c r="H171" i="112"/>
  <c r="J170" i="112"/>
  <c r="I170" i="112"/>
  <c r="H170" i="112"/>
  <c r="J169" i="112"/>
  <c r="I169" i="112"/>
  <c r="H169" i="112"/>
  <c r="J168" i="112"/>
  <c r="I168" i="112"/>
  <c r="H168" i="112"/>
  <c r="J167" i="112"/>
  <c r="I167" i="112"/>
  <c r="H167" i="112"/>
  <c r="J166" i="112"/>
  <c r="I166" i="112"/>
  <c r="H166" i="112"/>
  <c r="J165" i="112"/>
  <c r="I165" i="112"/>
  <c r="H165" i="112"/>
  <c r="J164" i="112"/>
  <c r="I164" i="112"/>
  <c r="H164" i="112"/>
  <c r="J163" i="112"/>
  <c r="I163" i="112"/>
  <c r="H163" i="112"/>
  <c r="J162" i="112"/>
  <c r="I162" i="112"/>
  <c r="H162" i="112"/>
  <c r="J161" i="112"/>
  <c r="I161" i="112"/>
  <c r="H161" i="112"/>
  <c r="J160" i="112"/>
  <c r="I160" i="112"/>
  <c r="H160" i="112"/>
  <c r="J159" i="112"/>
  <c r="I159" i="112"/>
  <c r="H159" i="112"/>
  <c r="J158" i="112"/>
  <c r="I158" i="112"/>
  <c r="H158" i="112"/>
  <c r="J157" i="112"/>
  <c r="I157" i="112"/>
  <c r="H157" i="112"/>
  <c r="J156" i="112"/>
  <c r="I156" i="112"/>
  <c r="H156" i="112"/>
  <c r="J155" i="112"/>
  <c r="I155" i="112"/>
  <c r="H155" i="112"/>
  <c r="J154" i="112"/>
  <c r="I154" i="112"/>
  <c r="H154" i="112"/>
  <c r="J153" i="112"/>
  <c r="I153" i="112"/>
  <c r="H153" i="112"/>
  <c r="J152" i="112"/>
  <c r="I152" i="112"/>
  <c r="H152" i="112"/>
  <c r="J151" i="112"/>
  <c r="I151" i="112"/>
  <c r="H151" i="112"/>
  <c r="J150" i="112"/>
  <c r="I150" i="112"/>
  <c r="H150" i="112"/>
  <c r="J149" i="112"/>
  <c r="I149" i="112"/>
  <c r="H149" i="112"/>
  <c r="J148" i="112"/>
  <c r="I148" i="112"/>
  <c r="H148" i="112"/>
  <c r="J147" i="112"/>
  <c r="I147" i="112"/>
  <c r="H147" i="112"/>
  <c r="J146" i="112"/>
  <c r="I146" i="112"/>
  <c r="H146" i="112"/>
  <c r="J145" i="112"/>
  <c r="I145" i="112"/>
  <c r="H145" i="112"/>
  <c r="J144" i="112"/>
  <c r="I144" i="112"/>
  <c r="H144" i="112"/>
  <c r="J143" i="112"/>
  <c r="I143" i="112"/>
  <c r="H143" i="112"/>
  <c r="J142" i="112"/>
  <c r="I142" i="112"/>
  <c r="H142" i="112"/>
  <c r="J141" i="112"/>
  <c r="I141" i="112"/>
  <c r="H141" i="112"/>
  <c r="J140" i="112"/>
  <c r="I140" i="112"/>
  <c r="H140" i="112"/>
  <c r="I139" i="112"/>
  <c r="J138" i="112"/>
  <c r="I138" i="112"/>
  <c r="H138" i="112"/>
  <c r="J137" i="112"/>
  <c r="I137" i="112"/>
  <c r="H137" i="112"/>
  <c r="J136" i="112"/>
  <c r="I136" i="112"/>
  <c r="H136" i="112"/>
  <c r="I135" i="112"/>
  <c r="H135" i="112"/>
  <c r="J134" i="112"/>
  <c r="I134" i="112"/>
  <c r="H134" i="112"/>
  <c r="J133" i="112"/>
  <c r="I133" i="112"/>
  <c r="H133" i="112"/>
  <c r="J132" i="112"/>
  <c r="I132" i="112"/>
  <c r="H132" i="112"/>
  <c r="J131" i="112"/>
  <c r="I131" i="112"/>
  <c r="H131" i="112"/>
  <c r="J130" i="112"/>
  <c r="I130" i="112"/>
  <c r="H130" i="112"/>
  <c r="J129" i="112"/>
  <c r="I129" i="112"/>
  <c r="H129" i="112"/>
  <c r="J128" i="112"/>
  <c r="I128" i="112"/>
  <c r="H128" i="112"/>
  <c r="J127" i="112"/>
  <c r="I127" i="112"/>
  <c r="H127" i="112"/>
  <c r="J126" i="112"/>
  <c r="I126" i="112"/>
  <c r="H126" i="112"/>
  <c r="J125" i="112"/>
  <c r="I125" i="112"/>
  <c r="H125" i="112"/>
  <c r="J124" i="112"/>
  <c r="I124" i="112"/>
  <c r="H124" i="112"/>
  <c r="J123" i="112"/>
  <c r="I123" i="112"/>
  <c r="H123" i="112"/>
  <c r="J122" i="112"/>
  <c r="I122" i="112"/>
  <c r="H122" i="112"/>
  <c r="J121" i="112"/>
  <c r="I121" i="112"/>
  <c r="H121" i="112"/>
  <c r="J120" i="112"/>
  <c r="I120" i="112"/>
  <c r="H120" i="112"/>
  <c r="J119" i="112"/>
  <c r="I119" i="112"/>
  <c r="H119" i="112"/>
  <c r="J118" i="112"/>
  <c r="I118" i="112"/>
  <c r="H118" i="112"/>
  <c r="J117" i="112"/>
  <c r="I117" i="112"/>
  <c r="H117" i="112"/>
  <c r="J116" i="112"/>
  <c r="I116" i="112"/>
  <c r="H116" i="112"/>
  <c r="H115" i="112"/>
  <c r="J114" i="112"/>
  <c r="I114" i="112"/>
  <c r="H114" i="112"/>
  <c r="J113" i="112"/>
  <c r="I113" i="112"/>
  <c r="H113" i="112"/>
  <c r="J112" i="112"/>
  <c r="I112" i="112"/>
  <c r="H112" i="112"/>
  <c r="J111" i="112"/>
  <c r="I111" i="112"/>
  <c r="H111" i="112"/>
  <c r="J110" i="112"/>
  <c r="I110" i="112"/>
  <c r="H110" i="112"/>
  <c r="J109" i="112"/>
  <c r="I109" i="112"/>
  <c r="H109" i="112"/>
  <c r="J108" i="112"/>
  <c r="I108" i="112"/>
  <c r="J107" i="112"/>
  <c r="I107" i="112"/>
  <c r="H107" i="112"/>
  <c r="J106" i="112"/>
  <c r="I106" i="112"/>
  <c r="H106" i="112"/>
  <c r="J105" i="112"/>
  <c r="I105" i="112"/>
  <c r="H105" i="112"/>
  <c r="I104" i="112"/>
  <c r="J103" i="112"/>
  <c r="I103" i="112"/>
  <c r="H103" i="112"/>
  <c r="J102" i="112"/>
  <c r="I102" i="112"/>
  <c r="H102" i="112"/>
  <c r="J101" i="112"/>
  <c r="J100" i="112"/>
  <c r="I100" i="112"/>
  <c r="H100" i="112"/>
  <c r="J99" i="112"/>
  <c r="I99" i="112"/>
  <c r="H99" i="112"/>
  <c r="J98" i="112"/>
  <c r="I98" i="112"/>
  <c r="H98" i="112"/>
  <c r="J97" i="112"/>
  <c r="I97" i="112"/>
  <c r="H97" i="112"/>
  <c r="J96" i="112"/>
  <c r="I96" i="112"/>
  <c r="H96" i="112"/>
  <c r="J95" i="112"/>
  <c r="I95" i="112"/>
  <c r="H95" i="112"/>
  <c r="J94" i="112"/>
  <c r="I94" i="112"/>
  <c r="H94" i="112"/>
  <c r="J93" i="112"/>
  <c r="I93" i="112"/>
  <c r="H93" i="112"/>
  <c r="J92" i="112"/>
  <c r="I92" i="112"/>
  <c r="H92" i="112"/>
  <c r="J91" i="112"/>
  <c r="I91" i="112"/>
  <c r="H91" i="112"/>
  <c r="J90" i="112"/>
  <c r="I90" i="112"/>
  <c r="H90" i="112"/>
  <c r="J89" i="112"/>
  <c r="I89" i="112"/>
  <c r="H89" i="112"/>
  <c r="J88" i="112"/>
  <c r="I88" i="112"/>
  <c r="H88" i="112"/>
  <c r="J87" i="112"/>
  <c r="I87" i="112"/>
  <c r="H87" i="112"/>
  <c r="J86" i="112"/>
  <c r="I86" i="112"/>
  <c r="H86" i="112"/>
  <c r="J85" i="112"/>
  <c r="I85" i="112"/>
  <c r="H85" i="112"/>
  <c r="J84" i="112"/>
  <c r="I84" i="112"/>
  <c r="H84" i="112"/>
  <c r="J83" i="112"/>
  <c r="I83" i="112"/>
  <c r="H83" i="112"/>
  <c r="J82" i="112"/>
  <c r="I82" i="112"/>
  <c r="H82" i="112"/>
  <c r="J81" i="112"/>
  <c r="I81" i="112"/>
  <c r="H81" i="112"/>
  <c r="J80" i="112"/>
  <c r="I80" i="112"/>
  <c r="H80" i="112"/>
  <c r="J79" i="112"/>
  <c r="I79" i="112"/>
  <c r="H79" i="112"/>
  <c r="J78" i="112"/>
  <c r="I78" i="112"/>
  <c r="H78" i="112"/>
  <c r="J77" i="112"/>
  <c r="I77" i="112"/>
  <c r="H77" i="112"/>
  <c r="J76" i="112"/>
  <c r="I76" i="112"/>
  <c r="H76" i="112"/>
  <c r="J75" i="112"/>
  <c r="I75" i="112"/>
  <c r="H75" i="112"/>
  <c r="J74" i="112"/>
  <c r="I74" i="112"/>
  <c r="H74" i="112"/>
  <c r="J73" i="112"/>
  <c r="I73" i="112"/>
  <c r="H73" i="112"/>
  <c r="J72" i="112"/>
  <c r="I72" i="112"/>
  <c r="H72" i="112"/>
  <c r="J71" i="112"/>
  <c r="I71" i="112"/>
  <c r="H71" i="112"/>
  <c r="J70" i="112"/>
  <c r="I70" i="112"/>
  <c r="H70" i="112"/>
  <c r="J69" i="112"/>
  <c r="I69" i="112"/>
  <c r="H69" i="112"/>
  <c r="J68" i="112"/>
  <c r="I68" i="112"/>
  <c r="H68" i="112"/>
  <c r="J67" i="112"/>
  <c r="I67" i="112"/>
  <c r="H67" i="112"/>
  <c r="J66" i="112"/>
  <c r="I66" i="112"/>
  <c r="H66" i="112"/>
  <c r="J65" i="112"/>
  <c r="I65" i="112"/>
  <c r="H65" i="112"/>
  <c r="J64" i="112"/>
  <c r="I64" i="112"/>
  <c r="H64" i="112"/>
  <c r="J63" i="112"/>
  <c r="I63" i="112"/>
  <c r="H63" i="112"/>
  <c r="J62" i="112"/>
  <c r="I62" i="112"/>
  <c r="H62" i="112"/>
  <c r="J61" i="112"/>
  <c r="I61" i="112"/>
  <c r="H61" i="112"/>
  <c r="J60" i="112"/>
  <c r="I60" i="112"/>
  <c r="H60" i="112"/>
  <c r="J59" i="112"/>
  <c r="I59" i="112"/>
  <c r="H59" i="112"/>
  <c r="J58" i="112"/>
  <c r="I58" i="112"/>
  <c r="H58" i="112"/>
  <c r="I57" i="112"/>
  <c r="J56" i="112"/>
  <c r="I56" i="112"/>
  <c r="H56" i="112"/>
  <c r="J55" i="112"/>
  <c r="I55" i="112"/>
  <c r="H55" i="112"/>
  <c r="J54" i="112"/>
  <c r="I54" i="112"/>
  <c r="H54" i="112"/>
  <c r="J53" i="112"/>
  <c r="I53" i="112"/>
  <c r="H53" i="112"/>
  <c r="J52" i="112"/>
  <c r="I52" i="112"/>
  <c r="H52" i="112"/>
  <c r="J51" i="112"/>
  <c r="I51" i="112"/>
  <c r="H51" i="112"/>
  <c r="J50" i="112"/>
  <c r="I50" i="112"/>
  <c r="H50" i="112"/>
  <c r="J49" i="112"/>
  <c r="I49" i="112"/>
  <c r="H49" i="112"/>
  <c r="J48" i="112"/>
  <c r="I48" i="112"/>
  <c r="H48" i="112"/>
  <c r="J47" i="112"/>
  <c r="I47" i="112"/>
  <c r="H47" i="112"/>
  <c r="J46" i="112"/>
  <c r="I46" i="112"/>
  <c r="H46" i="112"/>
  <c r="J45" i="112"/>
  <c r="I45" i="112"/>
  <c r="H45" i="112"/>
  <c r="J44" i="112"/>
  <c r="I44" i="112"/>
  <c r="H44" i="112"/>
  <c r="J43" i="112"/>
  <c r="I43" i="112"/>
  <c r="H43" i="112"/>
  <c r="J42" i="112"/>
  <c r="I42" i="112"/>
  <c r="H42" i="112"/>
  <c r="J41" i="112"/>
  <c r="I41" i="112"/>
  <c r="H41" i="112"/>
  <c r="J40" i="112"/>
  <c r="I40" i="112"/>
  <c r="H40" i="112"/>
  <c r="J39" i="112"/>
  <c r="I39" i="112"/>
  <c r="H39" i="112"/>
  <c r="J38" i="112"/>
  <c r="I38" i="112"/>
  <c r="H38" i="112"/>
  <c r="J37" i="112"/>
  <c r="I37" i="112"/>
  <c r="H37" i="112"/>
  <c r="J36" i="112"/>
  <c r="I36" i="112"/>
  <c r="H36" i="112"/>
  <c r="J35" i="112"/>
  <c r="I35" i="112"/>
  <c r="H35" i="112"/>
  <c r="J34" i="112"/>
  <c r="I34" i="112"/>
  <c r="H34" i="112"/>
  <c r="J33" i="112"/>
  <c r="I33" i="112"/>
  <c r="H33" i="112"/>
  <c r="J32" i="112"/>
  <c r="I32" i="112"/>
  <c r="H32" i="112"/>
  <c r="J31" i="112"/>
  <c r="I31" i="112"/>
  <c r="H31" i="112"/>
  <c r="J30" i="112"/>
  <c r="I30" i="112"/>
  <c r="H30" i="112"/>
  <c r="J29" i="112"/>
  <c r="I29" i="112"/>
  <c r="H29" i="112"/>
  <c r="J28" i="112"/>
  <c r="I28" i="112"/>
  <c r="H28" i="112"/>
  <c r="J27" i="112"/>
  <c r="I27" i="112"/>
  <c r="H27" i="112"/>
  <c r="J26" i="112"/>
  <c r="I26" i="112"/>
  <c r="H26" i="112"/>
  <c r="J25" i="112"/>
  <c r="I25" i="112"/>
  <c r="H25" i="112"/>
  <c r="J24" i="112"/>
  <c r="I24" i="112"/>
  <c r="H24" i="112"/>
  <c r="J23" i="112"/>
  <c r="I23" i="112"/>
  <c r="H23" i="112"/>
  <c r="J22" i="112"/>
  <c r="I22" i="112"/>
  <c r="H22" i="112"/>
  <c r="I21" i="112"/>
  <c r="H21" i="112"/>
  <c r="J20" i="112"/>
  <c r="I20" i="112"/>
  <c r="H20" i="112"/>
  <c r="J19" i="112"/>
  <c r="J18" i="112"/>
  <c r="I18" i="112"/>
  <c r="H18" i="112"/>
  <c r="J17" i="112"/>
  <c r="I17" i="112"/>
  <c r="H17" i="112"/>
  <c r="J16" i="112"/>
  <c r="I16" i="112"/>
  <c r="H16" i="112"/>
  <c r="J15" i="112"/>
  <c r="I15" i="112"/>
  <c r="H15" i="112"/>
  <c r="J14" i="112"/>
  <c r="I14" i="112"/>
  <c r="H14" i="112"/>
  <c r="J13" i="112"/>
  <c r="I13" i="112"/>
  <c r="H13" i="112"/>
  <c r="J12" i="112"/>
  <c r="I12" i="112"/>
  <c r="H12" i="112"/>
  <c r="J11" i="112"/>
  <c r="I11" i="112"/>
  <c r="H11" i="112"/>
  <c r="J10" i="112"/>
  <c r="I10" i="112"/>
  <c r="H10" i="112"/>
  <c r="J9" i="112"/>
  <c r="I9" i="112"/>
  <c r="H9" i="112"/>
  <c r="J8" i="112"/>
  <c r="I8" i="112"/>
  <c r="H8" i="112"/>
  <c r="J7" i="112"/>
  <c r="I7" i="112"/>
  <c r="H7" i="112"/>
  <c r="J6" i="112"/>
  <c r="I6" i="112"/>
  <c r="H6" i="112"/>
  <c r="J5" i="112"/>
  <c r="I5" i="112"/>
  <c r="H5" i="112"/>
  <c r="J4" i="112"/>
  <c r="I4" i="112"/>
  <c r="H4" i="112"/>
  <c r="J246" i="109"/>
  <c r="I246" i="109"/>
  <c r="H246" i="109"/>
  <c r="J245" i="109"/>
  <c r="J21" i="109" s="1"/>
  <c r="I245" i="109"/>
  <c r="H245" i="109"/>
  <c r="J244" i="109"/>
  <c r="I244" i="109"/>
  <c r="H244" i="109"/>
  <c r="J243" i="109"/>
  <c r="I243" i="109"/>
  <c r="H243" i="109"/>
  <c r="J242" i="109"/>
  <c r="I242" i="109"/>
  <c r="H242" i="109"/>
  <c r="J241" i="109"/>
  <c r="I241" i="109"/>
  <c r="H241" i="109"/>
  <c r="J240" i="109"/>
  <c r="I240" i="109"/>
  <c r="H240" i="109"/>
  <c r="J239" i="109"/>
  <c r="I239" i="109"/>
  <c r="H239" i="109"/>
  <c r="J238" i="109"/>
  <c r="I238" i="109"/>
  <c r="H238" i="109"/>
  <c r="J237" i="109"/>
  <c r="I237" i="109"/>
  <c r="H237" i="109"/>
  <c r="J236" i="109"/>
  <c r="I236" i="109"/>
  <c r="H236" i="109"/>
  <c r="J235" i="109"/>
  <c r="I235" i="109"/>
  <c r="H235" i="109"/>
  <c r="J234" i="109"/>
  <c r="I234" i="109"/>
  <c r="H234" i="109"/>
  <c r="J233" i="109"/>
  <c r="I233" i="109"/>
  <c r="H233" i="109"/>
  <c r="J232" i="109"/>
  <c r="I232" i="109"/>
  <c r="H232" i="109"/>
  <c r="J231" i="109"/>
  <c r="I231" i="109"/>
  <c r="H231" i="109"/>
  <c r="J230" i="109"/>
  <c r="I230" i="109"/>
  <c r="H230" i="109"/>
  <c r="J229" i="109"/>
  <c r="I229" i="109"/>
  <c r="H229" i="109"/>
  <c r="J228" i="109"/>
  <c r="I228" i="109"/>
  <c r="H228" i="109"/>
  <c r="J227" i="109"/>
  <c r="I227" i="109"/>
  <c r="H227" i="109"/>
  <c r="J226" i="109"/>
  <c r="I226" i="109"/>
  <c r="H226" i="109"/>
  <c r="J225" i="109"/>
  <c r="I225" i="109"/>
  <c r="H225" i="109"/>
  <c r="J224" i="109"/>
  <c r="I224" i="109"/>
  <c r="H224" i="109"/>
  <c r="J223" i="109"/>
  <c r="I223" i="109"/>
  <c r="H223" i="109"/>
  <c r="J222" i="109"/>
  <c r="I222" i="109"/>
  <c r="H222" i="109"/>
  <c r="J221" i="109"/>
  <c r="I221" i="109"/>
  <c r="H221" i="109"/>
  <c r="J220" i="109"/>
  <c r="J104" i="109" s="1"/>
  <c r="I220" i="109"/>
  <c r="H220" i="109"/>
  <c r="J219" i="109"/>
  <c r="I219" i="109"/>
  <c r="I104" i="109" s="1"/>
  <c r="H219" i="109"/>
  <c r="H104" i="109" s="1"/>
  <c r="J218" i="109"/>
  <c r="I218" i="109"/>
  <c r="H218" i="109"/>
  <c r="J217" i="109"/>
  <c r="I217" i="109"/>
  <c r="H217" i="109"/>
  <c r="J216" i="109"/>
  <c r="I216" i="109"/>
  <c r="H216" i="109"/>
  <c r="J215" i="109"/>
  <c r="I215" i="109"/>
  <c r="H215" i="109"/>
  <c r="J214" i="109"/>
  <c r="I214" i="109"/>
  <c r="H214" i="109"/>
  <c r="J213" i="109"/>
  <c r="I213" i="109"/>
  <c r="H213" i="109"/>
  <c r="J212" i="109"/>
  <c r="J101" i="109" s="1"/>
  <c r="I212" i="109"/>
  <c r="I101" i="109" s="1"/>
  <c r="H212" i="109"/>
  <c r="J211" i="109"/>
  <c r="I211" i="109"/>
  <c r="H211" i="109"/>
  <c r="J210" i="109"/>
  <c r="I210" i="109"/>
  <c r="H210" i="109"/>
  <c r="J209" i="109"/>
  <c r="I209" i="109"/>
  <c r="H209" i="109"/>
  <c r="J208" i="109"/>
  <c r="I208" i="109"/>
  <c r="H208" i="109"/>
  <c r="J207" i="109"/>
  <c r="I207" i="109"/>
  <c r="H207" i="109"/>
  <c r="J206" i="109"/>
  <c r="I206" i="109"/>
  <c r="H206" i="109"/>
  <c r="J205" i="109"/>
  <c r="I205" i="109"/>
  <c r="H205" i="109"/>
  <c r="J204" i="109"/>
  <c r="I204" i="109"/>
  <c r="I139" i="109" s="1"/>
  <c r="H204" i="109"/>
  <c r="J203" i="109"/>
  <c r="I203" i="109"/>
  <c r="H203" i="109"/>
  <c r="J202" i="109"/>
  <c r="I202" i="109"/>
  <c r="H202" i="109"/>
  <c r="J201" i="109"/>
  <c r="J135" i="109" s="1"/>
  <c r="I201" i="109"/>
  <c r="H201" i="109"/>
  <c r="J200" i="109"/>
  <c r="J108" i="109" s="1"/>
  <c r="I200" i="109"/>
  <c r="H200" i="109"/>
  <c r="J199" i="109"/>
  <c r="I199" i="109"/>
  <c r="I108" i="109" s="1"/>
  <c r="H199" i="109"/>
  <c r="H115" i="109" s="1"/>
  <c r="J198" i="109"/>
  <c r="I198" i="109"/>
  <c r="H198" i="109"/>
  <c r="J197" i="109"/>
  <c r="I197" i="109"/>
  <c r="H197" i="109"/>
  <c r="J196" i="109"/>
  <c r="I196" i="109"/>
  <c r="H196" i="109"/>
  <c r="J195" i="109"/>
  <c r="I195" i="109"/>
  <c r="H195" i="109"/>
  <c r="J194" i="109"/>
  <c r="I194" i="109"/>
  <c r="H194" i="109"/>
  <c r="J193" i="109"/>
  <c r="I193" i="109"/>
  <c r="H193" i="109"/>
  <c r="J192" i="109"/>
  <c r="I192" i="109"/>
  <c r="H192" i="109"/>
  <c r="J191" i="109"/>
  <c r="I191" i="109"/>
  <c r="H191" i="109"/>
  <c r="J190" i="109"/>
  <c r="I190" i="109"/>
  <c r="H190" i="109"/>
  <c r="J189" i="109"/>
  <c r="I189" i="109"/>
  <c r="H189" i="109"/>
  <c r="J188" i="109"/>
  <c r="I188" i="109"/>
  <c r="H188" i="109"/>
  <c r="J187" i="109"/>
  <c r="I187" i="109"/>
  <c r="H187" i="109"/>
  <c r="J186" i="109"/>
  <c r="I186" i="109"/>
  <c r="H186" i="109"/>
  <c r="J185" i="109"/>
  <c r="I185" i="109"/>
  <c r="H185" i="109"/>
  <c r="J184" i="109"/>
  <c r="J57" i="109" s="1"/>
  <c r="I184" i="109"/>
  <c r="I57" i="109" s="1"/>
  <c r="H184" i="109"/>
  <c r="J183" i="109"/>
  <c r="I183" i="109"/>
  <c r="H183" i="109"/>
  <c r="J182" i="109"/>
  <c r="I182" i="109"/>
  <c r="H182" i="109"/>
  <c r="H19" i="109" s="1"/>
  <c r="J181" i="109"/>
  <c r="I181" i="109"/>
  <c r="H181" i="109"/>
  <c r="J175" i="109"/>
  <c r="I175" i="109"/>
  <c r="H175" i="109"/>
  <c r="J174" i="109"/>
  <c r="I174" i="109"/>
  <c r="H174" i="109"/>
  <c r="J173" i="109"/>
  <c r="I173" i="109"/>
  <c r="H173" i="109"/>
  <c r="J172" i="109"/>
  <c r="I172" i="109"/>
  <c r="H172" i="109"/>
  <c r="J171" i="109"/>
  <c r="I171" i="109"/>
  <c r="H171" i="109"/>
  <c r="J170" i="109"/>
  <c r="I170" i="109"/>
  <c r="H170" i="109"/>
  <c r="J169" i="109"/>
  <c r="I169" i="109"/>
  <c r="H169" i="109"/>
  <c r="J168" i="109"/>
  <c r="I168" i="109"/>
  <c r="H168" i="109"/>
  <c r="J167" i="109"/>
  <c r="I167" i="109"/>
  <c r="H167" i="109"/>
  <c r="J166" i="109"/>
  <c r="I166" i="109"/>
  <c r="H166" i="109"/>
  <c r="J165" i="109"/>
  <c r="I165" i="109"/>
  <c r="H165" i="109"/>
  <c r="J164" i="109"/>
  <c r="I164" i="109"/>
  <c r="H164" i="109"/>
  <c r="J163" i="109"/>
  <c r="I163" i="109"/>
  <c r="H163" i="109"/>
  <c r="J162" i="109"/>
  <c r="I162" i="109"/>
  <c r="H162" i="109"/>
  <c r="J161" i="109"/>
  <c r="I161" i="109"/>
  <c r="H161" i="109"/>
  <c r="J160" i="109"/>
  <c r="I160" i="109"/>
  <c r="H160" i="109"/>
  <c r="J159" i="109"/>
  <c r="I159" i="109"/>
  <c r="H159" i="109"/>
  <c r="J158" i="109"/>
  <c r="I158" i="109"/>
  <c r="H158" i="109"/>
  <c r="J157" i="109"/>
  <c r="I157" i="109"/>
  <c r="H157" i="109"/>
  <c r="J156" i="109"/>
  <c r="I156" i="109"/>
  <c r="H156" i="109"/>
  <c r="J155" i="109"/>
  <c r="I155" i="109"/>
  <c r="H155" i="109"/>
  <c r="J154" i="109"/>
  <c r="I154" i="109"/>
  <c r="H154" i="109"/>
  <c r="J153" i="109"/>
  <c r="I153" i="109"/>
  <c r="H153" i="109"/>
  <c r="J152" i="109"/>
  <c r="I152" i="109"/>
  <c r="H152" i="109"/>
  <c r="J151" i="109"/>
  <c r="I151" i="109"/>
  <c r="H151" i="109"/>
  <c r="J150" i="109"/>
  <c r="I150" i="109"/>
  <c r="H150" i="109"/>
  <c r="J149" i="109"/>
  <c r="I149" i="109"/>
  <c r="H149" i="109"/>
  <c r="J148" i="109"/>
  <c r="I148" i="109"/>
  <c r="H148" i="109"/>
  <c r="J147" i="109"/>
  <c r="I147" i="109"/>
  <c r="H147" i="109"/>
  <c r="J146" i="109"/>
  <c r="I146" i="109"/>
  <c r="H146" i="109"/>
  <c r="J145" i="109"/>
  <c r="I145" i="109"/>
  <c r="H145" i="109"/>
  <c r="J144" i="109"/>
  <c r="I144" i="109"/>
  <c r="H144" i="109"/>
  <c r="J143" i="109"/>
  <c r="I143" i="109"/>
  <c r="H143" i="109"/>
  <c r="J142" i="109"/>
  <c r="I142" i="109"/>
  <c r="H142" i="109"/>
  <c r="J141" i="109"/>
  <c r="I141" i="109"/>
  <c r="H141" i="109"/>
  <c r="J140" i="109"/>
  <c r="I140" i="109"/>
  <c r="H140" i="109"/>
  <c r="J138" i="109"/>
  <c r="I138" i="109"/>
  <c r="H138" i="109"/>
  <c r="J137" i="109"/>
  <c r="I137" i="109"/>
  <c r="H137" i="109"/>
  <c r="J136" i="109"/>
  <c r="I136" i="109"/>
  <c r="H136" i="109"/>
  <c r="I135" i="109"/>
  <c r="J134" i="109"/>
  <c r="I134" i="109"/>
  <c r="H134" i="109"/>
  <c r="J133" i="109"/>
  <c r="I133" i="109"/>
  <c r="H133" i="109"/>
  <c r="J132" i="109"/>
  <c r="I132" i="109"/>
  <c r="H132" i="109"/>
  <c r="J131" i="109"/>
  <c r="I131" i="109"/>
  <c r="H131" i="109"/>
  <c r="J130" i="109"/>
  <c r="I130" i="109"/>
  <c r="H130" i="109"/>
  <c r="J129" i="109"/>
  <c r="I129" i="109"/>
  <c r="H129" i="109"/>
  <c r="J128" i="109"/>
  <c r="I128" i="109"/>
  <c r="H128" i="109"/>
  <c r="J127" i="109"/>
  <c r="I127" i="109"/>
  <c r="H127" i="109"/>
  <c r="J126" i="109"/>
  <c r="I126" i="109"/>
  <c r="H126" i="109"/>
  <c r="J125" i="109"/>
  <c r="I125" i="109"/>
  <c r="H125" i="109"/>
  <c r="J124" i="109"/>
  <c r="I124" i="109"/>
  <c r="H124" i="109"/>
  <c r="J123" i="109"/>
  <c r="I123" i="109"/>
  <c r="H123" i="109"/>
  <c r="J122" i="109"/>
  <c r="I122" i="109"/>
  <c r="H122" i="109"/>
  <c r="J121" i="109"/>
  <c r="I121" i="109"/>
  <c r="H121" i="109"/>
  <c r="J120" i="109"/>
  <c r="I120" i="109"/>
  <c r="H120" i="109"/>
  <c r="J119" i="109"/>
  <c r="I119" i="109"/>
  <c r="H119" i="109"/>
  <c r="J118" i="109"/>
  <c r="I118" i="109"/>
  <c r="H118" i="109"/>
  <c r="J117" i="109"/>
  <c r="I117" i="109"/>
  <c r="H117" i="109"/>
  <c r="J116" i="109"/>
  <c r="I116" i="109"/>
  <c r="H116" i="109"/>
  <c r="J115" i="109"/>
  <c r="J114" i="109"/>
  <c r="I114" i="109"/>
  <c r="H114" i="109"/>
  <c r="J113" i="109"/>
  <c r="I113" i="109"/>
  <c r="H113" i="109"/>
  <c r="J112" i="109"/>
  <c r="I112" i="109"/>
  <c r="H112" i="109"/>
  <c r="J111" i="109"/>
  <c r="I111" i="109"/>
  <c r="H111" i="109"/>
  <c r="J110" i="109"/>
  <c r="I110" i="109"/>
  <c r="H110" i="109"/>
  <c r="J109" i="109"/>
  <c r="I109" i="109"/>
  <c r="H109" i="109"/>
  <c r="J107" i="109"/>
  <c r="I107" i="109"/>
  <c r="H107" i="109"/>
  <c r="J106" i="109"/>
  <c r="I106" i="109"/>
  <c r="H106" i="109"/>
  <c r="J105" i="109"/>
  <c r="I105" i="109"/>
  <c r="H105" i="109"/>
  <c r="J103" i="109"/>
  <c r="I103" i="109"/>
  <c r="H103" i="109"/>
  <c r="J102" i="109"/>
  <c r="I102" i="109"/>
  <c r="H102" i="109"/>
  <c r="H101" i="109"/>
  <c r="J100" i="109"/>
  <c r="I100" i="109"/>
  <c r="H100" i="109"/>
  <c r="J99" i="109"/>
  <c r="I99" i="109"/>
  <c r="H99" i="109"/>
  <c r="J98" i="109"/>
  <c r="I98" i="109"/>
  <c r="H98" i="109"/>
  <c r="J97" i="109"/>
  <c r="I97" i="109"/>
  <c r="H97" i="109"/>
  <c r="J96" i="109"/>
  <c r="I96" i="109"/>
  <c r="H96" i="109"/>
  <c r="J95" i="109"/>
  <c r="I95" i="109"/>
  <c r="H95" i="109"/>
  <c r="J94" i="109"/>
  <c r="I94" i="109"/>
  <c r="H94" i="109"/>
  <c r="J93" i="109"/>
  <c r="I93" i="109"/>
  <c r="H93" i="109"/>
  <c r="J92" i="109"/>
  <c r="I92" i="109"/>
  <c r="H92" i="109"/>
  <c r="J91" i="109"/>
  <c r="I91" i="109"/>
  <c r="H91" i="109"/>
  <c r="J90" i="109"/>
  <c r="I90" i="109"/>
  <c r="H90" i="109"/>
  <c r="J89" i="109"/>
  <c r="I89" i="109"/>
  <c r="H89" i="109"/>
  <c r="J88" i="109"/>
  <c r="I88" i="109"/>
  <c r="H88" i="109"/>
  <c r="J87" i="109"/>
  <c r="I87" i="109"/>
  <c r="H87" i="109"/>
  <c r="J86" i="109"/>
  <c r="I86" i="109"/>
  <c r="H86" i="109"/>
  <c r="J85" i="109"/>
  <c r="I85" i="109"/>
  <c r="H85" i="109"/>
  <c r="J84" i="109"/>
  <c r="I84" i="109"/>
  <c r="H84" i="109"/>
  <c r="J83" i="109"/>
  <c r="I83" i="109"/>
  <c r="H83" i="109"/>
  <c r="J82" i="109"/>
  <c r="I82" i="109"/>
  <c r="H82" i="109"/>
  <c r="J81" i="109"/>
  <c r="I81" i="109"/>
  <c r="H81" i="109"/>
  <c r="J80" i="109"/>
  <c r="I80" i="109"/>
  <c r="H80" i="109"/>
  <c r="J79" i="109"/>
  <c r="I79" i="109"/>
  <c r="H79" i="109"/>
  <c r="J78" i="109"/>
  <c r="I78" i="109"/>
  <c r="H78" i="109"/>
  <c r="J77" i="109"/>
  <c r="I77" i="109"/>
  <c r="H77" i="109"/>
  <c r="J76" i="109"/>
  <c r="I76" i="109"/>
  <c r="H76" i="109"/>
  <c r="J75" i="109"/>
  <c r="I75" i="109"/>
  <c r="H75" i="109"/>
  <c r="J74" i="109"/>
  <c r="I74" i="109"/>
  <c r="H74" i="109"/>
  <c r="J73" i="109"/>
  <c r="I73" i="109"/>
  <c r="H73" i="109"/>
  <c r="J72" i="109"/>
  <c r="I72" i="109"/>
  <c r="H72" i="109"/>
  <c r="J71" i="109"/>
  <c r="I71" i="109"/>
  <c r="H71" i="109"/>
  <c r="J70" i="109"/>
  <c r="I70" i="109"/>
  <c r="H70" i="109"/>
  <c r="J69" i="109"/>
  <c r="I69" i="109"/>
  <c r="H69" i="109"/>
  <c r="J68" i="109"/>
  <c r="I68" i="109"/>
  <c r="H68" i="109"/>
  <c r="J67" i="109"/>
  <c r="I67" i="109"/>
  <c r="H67" i="109"/>
  <c r="J66" i="109"/>
  <c r="I66" i="109"/>
  <c r="H66" i="109"/>
  <c r="J65" i="109"/>
  <c r="I65" i="109"/>
  <c r="H65" i="109"/>
  <c r="J64" i="109"/>
  <c r="I64" i="109"/>
  <c r="H64" i="109"/>
  <c r="J63" i="109"/>
  <c r="I63" i="109"/>
  <c r="H63" i="109"/>
  <c r="J62" i="109"/>
  <c r="I62" i="109"/>
  <c r="H62" i="109"/>
  <c r="J61" i="109"/>
  <c r="I61" i="109"/>
  <c r="H61" i="109"/>
  <c r="J60" i="109"/>
  <c r="I60" i="109"/>
  <c r="H60" i="109"/>
  <c r="J59" i="109"/>
  <c r="I59" i="109"/>
  <c r="H59" i="109"/>
  <c r="J58" i="109"/>
  <c r="I58" i="109"/>
  <c r="H58" i="109"/>
  <c r="H57" i="109"/>
  <c r="J56" i="109"/>
  <c r="I56" i="109"/>
  <c r="H56" i="109"/>
  <c r="J55" i="109"/>
  <c r="I55" i="109"/>
  <c r="H55" i="109"/>
  <c r="J54" i="109"/>
  <c r="I54" i="109"/>
  <c r="H54" i="109"/>
  <c r="J53" i="109"/>
  <c r="I53" i="109"/>
  <c r="H53" i="109"/>
  <c r="J52" i="109"/>
  <c r="I52" i="109"/>
  <c r="H52" i="109"/>
  <c r="J51" i="109"/>
  <c r="I51" i="109"/>
  <c r="H51" i="109"/>
  <c r="J50" i="109"/>
  <c r="I50" i="109"/>
  <c r="H50" i="109"/>
  <c r="J49" i="109"/>
  <c r="I49" i="109"/>
  <c r="H49" i="109"/>
  <c r="J48" i="109"/>
  <c r="I48" i="109"/>
  <c r="H48" i="109"/>
  <c r="J47" i="109"/>
  <c r="I47" i="109"/>
  <c r="H47" i="109"/>
  <c r="J46" i="109"/>
  <c r="I46" i="109"/>
  <c r="H46" i="109"/>
  <c r="J45" i="109"/>
  <c r="I45" i="109"/>
  <c r="H45" i="109"/>
  <c r="J44" i="109"/>
  <c r="I44" i="109"/>
  <c r="H44" i="109"/>
  <c r="J43" i="109"/>
  <c r="I43" i="109"/>
  <c r="H43" i="109"/>
  <c r="J42" i="109"/>
  <c r="I42" i="109"/>
  <c r="H42" i="109"/>
  <c r="J41" i="109"/>
  <c r="I41" i="109"/>
  <c r="H41" i="109"/>
  <c r="J40" i="109"/>
  <c r="I40" i="109"/>
  <c r="H40" i="109"/>
  <c r="J39" i="109"/>
  <c r="I39" i="109"/>
  <c r="H39" i="109"/>
  <c r="J38" i="109"/>
  <c r="I38" i="109"/>
  <c r="H38" i="109"/>
  <c r="J37" i="109"/>
  <c r="I37" i="109"/>
  <c r="H37" i="109"/>
  <c r="J36" i="109"/>
  <c r="I36" i="109"/>
  <c r="H36" i="109"/>
  <c r="J35" i="109"/>
  <c r="I35" i="109"/>
  <c r="H35" i="109"/>
  <c r="J34" i="109"/>
  <c r="I34" i="109"/>
  <c r="H34" i="109"/>
  <c r="J33" i="109"/>
  <c r="I33" i="109"/>
  <c r="H33" i="109"/>
  <c r="J32" i="109"/>
  <c r="I32" i="109"/>
  <c r="H32" i="109"/>
  <c r="J31" i="109"/>
  <c r="I31" i="109"/>
  <c r="H31" i="109"/>
  <c r="J30" i="109"/>
  <c r="I30" i="109"/>
  <c r="H30" i="109"/>
  <c r="J29" i="109"/>
  <c r="I29" i="109"/>
  <c r="H29" i="109"/>
  <c r="J28" i="109"/>
  <c r="I28" i="109"/>
  <c r="H28" i="109"/>
  <c r="J27" i="109"/>
  <c r="I27" i="109"/>
  <c r="H27" i="109"/>
  <c r="J26" i="109"/>
  <c r="I26" i="109"/>
  <c r="H26" i="109"/>
  <c r="J25" i="109"/>
  <c r="I25" i="109"/>
  <c r="H25" i="109"/>
  <c r="J24" i="109"/>
  <c r="I24" i="109"/>
  <c r="H24" i="109"/>
  <c r="J23" i="109"/>
  <c r="I23" i="109"/>
  <c r="H23" i="109"/>
  <c r="J22" i="109"/>
  <c r="I22" i="109"/>
  <c r="H22" i="109"/>
  <c r="I21" i="109"/>
  <c r="H21" i="109"/>
  <c r="J20" i="109"/>
  <c r="I20" i="109"/>
  <c r="H20" i="109"/>
  <c r="J19" i="109"/>
  <c r="I19" i="109"/>
  <c r="J18" i="109"/>
  <c r="I18" i="109"/>
  <c r="H18" i="109"/>
  <c r="J17" i="109"/>
  <c r="I17" i="109"/>
  <c r="H17" i="109"/>
  <c r="J16" i="109"/>
  <c r="I16" i="109"/>
  <c r="H16" i="109"/>
  <c r="J15" i="109"/>
  <c r="I15" i="109"/>
  <c r="H15" i="109"/>
  <c r="J14" i="109"/>
  <c r="I14" i="109"/>
  <c r="H14" i="109"/>
  <c r="J13" i="109"/>
  <c r="I13" i="109"/>
  <c r="H13" i="109"/>
  <c r="J12" i="109"/>
  <c r="I12" i="109"/>
  <c r="H12" i="109"/>
  <c r="J11" i="109"/>
  <c r="I11" i="109"/>
  <c r="H11" i="109"/>
  <c r="J10" i="109"/>
  <c r="I10" i="109"/>
  <c r="H10" i="109"/>
  <c r="J9" i="109"/>
  <c r="I9" i="109"/>
  <c r="H9" i="109"/>
  <c r="J8" i="109"/>
  <c r="I8" i="109"/>
  <c r="H8" i="109"/>
  <c r="J7" i="109"/>
  <c r="I7" i="109"/>
  <c r="H7" i="109"/>
  <c r="J6" i="109"/>
  <c r="I6" i="109"/>
  <c r="H6" i="109"/>
  <c r="J5" i="109"/>
  <c r="I5" i="109"/>
  <c r="H5" i="109"/>
  <c r="J4" i="109"/>
  <c r="I4" i="109"/>
  <c r="H4" i="109"/>
  <c r="J246" i="106"/>
  <c r="J21" i="106" s="1"/>
  <c r="I246" i="106"/>
  <c r="H246" i="106"/>
  <c r="J245" i="106"/>
  <c r="I245" i="106"/>
  <c r="I21" i="106" s="1"/>
  <c r="H245" i="106"/>
  <c r="J244" i="106"/>
  <c r="I244" i="106"/>
  <c r="H244" i="106"/>
  <c r="J243" i="106"/>
  <c r="I243" i="106"/>
  <c r="H243" i="106"/>
  <c r="J242" i="106"/>
  <c r="I242" i="106"/>
  <c r="H242" i="106"/>
  <c r="J241" i="106"/>
  <c r="I241" i="106"/>
  <c r="H241" i="106"/>
  <c r="J240" i="106"/>
  <c r="I240" i="106"/>
  <c r="H240" i="106"/>
  <c r="J239" i="106"/>
  <c r="I239" i="106"/>
  <c r="H239" i="106"/>
  <c r="J238" i="106"/>
  <c r="I238" i="106"/>
  <c r="H238" i="106"/>
  <c r="J237" i="106"/>
  <c r="I237" i="106"/>
  <c r="H237" i="106"/>
  <c r="J236" i="106"/>
  <c r="I236" i="106"/>
  <c r="H236" i="106"/>
  <c r="J235" i="106"/>
  <c r="I235" i="106"/>
  <c r="H235" i="106"/>
  <c r="J234" i="106"/>
  <c r="I234" i="106"/>
  <c r="H234" i="106"/>
  <c r="J233" i="106"/>
  <c r="I233" i="106"/>
  <c r="H233" i="106"/>
  <c r="J232" i="106"/>
  <c r="I232" i="106"/>
  <c r="H232" i="106"/>
  <c r="J231" i="106"/>
  <c r="I231" i="106"/>
  <c r="H231" i="106"/>
  <c r="J230" i="106"/>
  <c r="I230" i="106"/>
  <c r="H230" i="106"/>
  <c r="J229" i="106"/>
  <c r="I229" i="106"/>
  <c r="H229" i="106"/>
  <c r="J228" i="106"/>
  <c r="I228" i="106"/>
  <c r="H228" i="106"/>
  <c r="J227" i="106"/>
  <c r="I227" i="106"/>
  <c r="H227" i="106"/>
  <c r="J226" i="106"/>
  <c r="I226" i="106"/>
  <c r="H226" i="106"/>
  <c r="J225" i="106"/>
  <c r="I225" i="106"/>
  <c r="H225" i="106"/>
  <c r="J224" i="106"/>
  <c r="I224" i="106"/>
  <c r="H224" i="106"/>
  <c r="J223" i="106"/>
  <c r="I223" i="106"/>
  <c r="H223" i="106"/>
  <c r="J222" i="106"/>
  <c r="I222" i="106"/>
  <c r="H222" i="106"/>
  <c r="J221" i="106"/>
  <c r="I221" i="106"/>
  <c r="H221" i="106"/>
  <c r="J220" i="106"/>
  <c r="I220" i="106"/>
  <c r="H220" i="106"/>
  <c r="H104" i="106" s="1"/>
  <c r="J219" i="106"/>
  <c r="I219" i="106"/>
  <c r="H219" i="106"/>
  <c r="J218" i="106"/>
  <c r="I218" i="106"/>
  <c r="H218" i="106"/>
  <c r="J217" i="106"/>
  <c r="I217" i="106"/>
  <c r="H217" i="106"/>
  <c r="J216" i="106"/>
  <c r="I216" i="106"/>
  <c r="H216" i="106"/>
  <c r="J215" i="106"/>
  <c r="I215" i="106"/>
  <c r="H215" i="106"/>
  <c r="J214" i="106"/>
  <c r="I214" i="106"/>
  <c r="H214" i="106"/>
  <c r="J213" i="106"/>
  <c r="I213" i="106"/>
  <c r="H213" i="106"/>
  <c r="J212" i="106"/>
  <c r="I212" i="106"/>
  <c r="H212" i="106"/>
  <c r="H101" i="106" s="1"/>
  <c r="J211" i="106"/>
  <c r="I211" i="106"/>
  <c r="H211" i="106"/>
  <c r="J210" i="106"/>
  <c r="J101" i="106" s="1"/>
  <c r="I210" i="106"/>
  <c r="H210" i="106"/>
  <c r="J209" i="106"/>
  <c r="I209" i="106"/>
  <c r="H209" i="106"/>
  <c r="J208" i="106"/>
  <c r="I208" i="106"/>
  <c r="H208" i="106"/>
  <c r="J207" i="106"/>
  <c r="I207" i="106"/>
  <c r="H207" i="106"/>
  <c r="J206" i="106"/>
  <c r="I206" i="106"/>
  <c r="H206" i="106"/>
  <c r="J205" i="106"/>
  <c r="I205" i="106"/>
  <c r="H205" i="106"/>
  <c r="J204" i="106"/>
  <c r="I204" i="106"/>
  <c r="H204" i="106"/>
  <c r="J203" i="106"/>
  <c r="I203" i="106"/>
  <c r="H203" i="106"/>
  <c r="J202" i="106"/>
  <c r="I202" i="106"/>
  <c r="H202" i="106"/>
  <c r="J201" i="106"/>
  <c r="I201" i="106"/>
  <c r="I135" i="106" s="1"/>
  <c r="H201" i="106"/>
  <c r="J200" i="106"/>
  <c r="I200" i="106"/>
  <c r="H200" i="106"/>
  <c r="H115" i="106" s="1"/>
  <c r="J199" i="106"/>
  <c r="J115" i="106" s="1"/>
  <c r="I199" i="106"/>
  <c r="H199" i="106"/>
  <c r="J198" i="106"/>
  <c r="I198" i="106"/>
  <c r="H198" i="106"/>
  <c r="J197" i="106"/>
  <c r="I197" i="106"/>
  <c r="H197" i="106"/>
  <c r="J196" i="106"/>
  <c r="I196" i="106"/>
  <c r="H196" i="106"/>
  <c r="J195" i="106"/>
  <c r="I195" i="106"/>
  <c r="H195" i="106"/>
  <c r="J194" i="106"/>
  <c r="I194" i="106"/>
  <c r="H194" i="106"/>
  <c r="J193" i="106"/>
  <c r="I193" i="106"/>
  <c r="H193" i="106"/>
  <c r="J192" i="106"/>
  <c r="I192" i="106"/>
  <c r="H192" i="106"/>
  <c r="J191" i="106"/>
  <c r="I191" i="106"/>
  <c r="H191" i="106"/>
  <c r="J190" i="106"/>
  <c r="I190" i="106"/>
  <c r="H190" i="106"/>
  <c r="J189" i="106"/>
  <c r="I189" i="106"/>
  <c r="H189" i="106"/>
  <c r="J188" i="106"/>
  <c r="I188" i="106"/>
  <c r="H188" i="106"/>
  <c r="J187" i="106"/>
  <c r="I187" i="106"/>
  <c r="H187" i="106"/>
  <c r="J186" i="106"/>
  <c r="I186" i="106"/>
  <c r="H186" i="106"/>
  <c r="J185" i="106"/>
  <c r="I185" i="106"/>
  <c r="I57" i="106" s="1"/>
  <c r="H185" i="106"/>
  <c r="J184" i="106"/>
  <c r="I184" i="106"/>
  <c r="H184" i="106"/>
  <c r="J183" i="106"/>
  <c r="I183" i="106"/>
  <c r="H183" i="106"/>
  <c r="J182" i="106"/>
  <c r="J19" i="106" s="1"/>
  <c r="I182" i="106"/>
  <c r="H182" i="106"/>
  <c r="J181" i="106"/>
  <c r="I181" i="106"/>
  <c r="H181" i="106"/>
  <c r="J175" i="106"/>
  <c r="I175" i="106"/>
  <c r="H175" i="106"/>
  <c r="J174" i="106"/>
  <c r="I174" i="106"/>
  <c r="H174" i="106"/>
  <c r="J173" i="106"/>
  <c r="I173" i="106"/>
  <c r="H173" i="106"/>
  <c r="J172" i="106"/>
  <c r="I172" i="106"/>
  <c r="H172" i="106"/>
  <c r="J171" i="106"/>
  <c r="I171" i="106"/>
  <c r="H171" i="106"/>
  <c r="J170" i="106"/>
  <c r="I170" i="106"/>
  <c r="H170" i="106"/>
  <c r="J169" i="106"/>
  <c r="I169" i="106"/>
  <c r="H169" i="106"/>
  <c r="J168" i="106"/>
  <c r="I168" i="106"/>
  <c r="H168" i="106"/>
  <c r="J167" i="106"/>
  <c r="I167" i="106"/>
  <c r="H167" i="106"/>
  <c r="J166" i="106"/>
  <c r="I166" i="106"/>
  <c r="H166" i="106"/>
  <c r="J165" i="106"/>
  <c r="I165" i="106"/>
  <c r="H165" i="106"/>
  <c r="J164" i="106"/>
  <c r="I164" i="106"/>
  <c r="H164" i="106"/>
  <c r="J163" i="106"/>
  <c r="I163" i="106"/>
  <c r="H163" i="106"/>
  <c r="J162" i="106"/>
  <c r="I162" i="106"/>
  <c r="H162" i="106"/>
  <c r="J161" i="106"/>
  <c r="I161" i="106"/>
  <c r="H161" i="106"/>
  <c r="J160" i="106"/>
  <c r="I160" i="106"/>
  <c r="H160" i="106"/>
  <c r="J159" i="106"/>
  <c r="I159" i="106"/>
  <c r="H159" i="106"/>
  <c r="J158" i="106"/>
  <c r="I158" i="106"/>
  <c r="H158" i="106"/>
  <c r="J157" i="106"/>
  <c r="I157" i="106"/>
  <c r="H157" i="106"/>
  <c r="J156" i="106"/>
  <c r="I156" i="106"/>
  <c r="H156" i="106"/>
  <c r="J155" i="106"/>
  <c r="I155" i="106"/>
  <c r="H155" i="106"/>
  <c r="J154" i="106"/>
  <c r="I154" i="106"/>
  <c r="H154" i="106"/>
  <c r="J153" i="106"/>
  <c r="I153" i="106"/>
  <c r="H153" i="106"/>
  <c r="J152" i="106"/>
  <c r="I152" i="106"/>
  <c r="H152" i="106"/>
  <c r="J151" i="106"/>
  <c r="I151" i="106"/>
  <c r="H151" i="106"/>
  <c r="J150" i="106"/>
  <c r="I150" i="106"/>
  <c r="H150" i="106"/>
  <c r="J149" i="106"/>
  <c r="I149" i="106"/>
  <c r="H149" i="106"/>
  <c r="J148" i="106"/>
  <c r="I148" i="106"/>
  <c r="H148" i="106"/>
  <c r="J147" i="106"/>
  <c r="I147" i="106"/>
  <c r="H147" i="106"/>
  <c r="J146" i="106"/>
  <c r="I146" i="106"/>
  <c r="H146" i="106"/>
  <c r="J145" i="106"/>
  <c r="I145" i="106"/>
  <c r="H145" i="106"/>
  <c r="J144" i="106"/>
  <c r="I144" i="106"/>
  <c r="H144" i="106"/>
  <c r="J143" i="106"/>
  <c r="I143" i="106"/>
  <c r="H143" i="106"/>
  <c r="J142" i="106"/>
  <c r="I142" i="106"/>
  <c r="H142" i="106"/>
  <c r="J141" i="106"/>
  <c r="I141" i="106"/>
  <c r="H141" i="106"/>
  <c r="J140" i="106"/>
  <c r="I140" i="106"/>
  <c r="H140" i="106"/>
  <c r="J138" i="106"/>
  <c r="I138" i="106"/>
  <c r="H138" i="106"/>
  <c r="J137" i="106"/>
  <c r="I137" i="106"/>
  <c r="H137" i="106"/>
  <c r="J136" i="106"/>
  <c r="I136" i="106"/>
  <c r="H136" i="106"/>
  <c r="J134" i="106"/>
  <c r="I134" i="106"/>
  <c r="H134" i="106"/>
  <c r="J133" i="106"/>
  <c r="I133" i="106"/>
  <c r="H133" i="106"/>
  <c r="J132" i="106"/>
  <c r="I132" i="106"/>
  <c r="H132" i="106"/>
  <c r="J131" i="106"/>
  <c r="I131" i="106"/>
  <c r="H131" i="106"/>
  <c r="J130" i="106"/>
  <c r="I130" i="106"/>
  <c r="H130" i="106"/>
  <c r="J129" i="106"/>
  <c r="I129" i="106"/>
  <c r="H129" i="106"/>
  <c r="J128" i="106"/>
  <c r="I128" i="106"/>
  <c r="H128" i="106"/>
  <c r="J127" i="106"/>
  <c r="I127" i="106"/>
  <c r="H127" i="106"/>
  <c r="J126" i="106"/>
  <c r="I126" i="106"/>
  <c r="H126" i="106"/>
  <c r="J125" i="106"/>
  <c r="I125" i="106"/>
  <c r="H125" i="106"/>
  <c r="J124" i="106"/>
  <c r="I124" i="106"/>
  <c r="H124" i="106"/>
  <c r="J123" i="106"/>
  <c r="I123" i="106"/>
  <c r="H123" i="106"/>
  <c r="J122" i="106"/>
  <c r="I122" i="106"/>
  <c r="H122" i="106"/>
  <c r="J121" i="106"/>
  <c r="I121" i="106"/>
  <c r="H121" i="106"/>
  <c r="J120" i="106"/>
  <c r="I120" i="106"/>
  <c r="H120" i="106"/>
  <c r="J119" i="106"/>
  <c r="I119" i="106"/>
  <c r="H119" i="106"/>
  <c r="J118" i="106"/>
  <c r="I118" i="106"/>
  <c r="H118" i="106"/>
  <c r="J117" i="106"/>
  <c r="I117" i="106"/>
  <c r="H117" i="106"/>
  <c r="J116" i="106"/>
  <c r="I116" i="106"/>
  <c r="H116" i="106"/>
  <c r="I115" i="106"/>
  <c r="J114" i="106"/>
  <c r="I114" i="106"/>
  <c r="H114" i="106"/>
  <c r="J113" i="106"/>
  <c r="I113" i="106"/>
  <c r="H113" i="106"/>
  <c r="J112" i="106"/>
  <c r="I112" i="106"/>
  <c r="H112" i="106"/>
  <c r="J111" i="106"/>
  <c r="I111" i="106"/>
  <c r="H111" i="106"/>
  <c r="J110" i="106"/>
  <c r="I110" i="106"/>
  <c r="H110" i="106"/>
  <c r="J109" i="106"/>
  <c r="I109" i="106"/>
  <c r="H109" i="106"/>
  <c r="I108" i="106"/>
  <c r="J107" i="106"/>
  <c r="I107" i="106"/>
  <c r="H107" i="106"/>
  <c r="J106" i="106"/>
  <c r="I106" i="106"/>
  <c r="H106" i="106"/>
  <c r="J105" i="106"/>
  <c r="I105" i="106"/>
  <c r="H105" i="106"/>
  <c r="J103" i="106"/>
  <c r="I103" i="106"/>
  <c r="H103" i="106"/>
  <c r="J102" i="106"/>
  <c r="I102" i="106"/>
  <c r="H102" i="106"/>
  <c r="J100" i="106"/>
  <c r="I100" i="106"/>
  <c r="H100" i="106"/>
  <c r="J99" i="106"/>
  <c r="I99" i="106"/>
  <c r="H99" i="106"/>
  <c r="J98" i="106"/>
  <c r="I98" i="106"/>
  <c r="H98" i="106"/>
  <c r="J97" i="106"/>
  <c r="I97" i="106"/>
  <c r="H97" i="106"/>
  <c r="J96" i="106"/>
  <c r="I96" i="106"/>
  <c r="H96" i="106"/>
  <c r="J95" i="106"/>
  <c r="I95" i="106"/>
  <c r="H95" i="106"/>
  <c r="J94" i="106"/>
  <c r="I94" i="106"/>
  <c r="H94" i="106"/>
  <c r="J93" i="106"/>
  <c r="I93" i="106"/>
  <c r="H93" i="106"/>
  <c r="J92" i="106"/>
  <c r="I92" i="106"/>
  <c r="H92" i="106"/>
  <c r="J91" i="106"/>
  <c r="I91" i="106"/>
  <c r="H91" i="106"/>
  <c r="J90" i="106"/>
  <c r="I90" i="106"/>
  <c r="H90" i="106"/>
  <c r="J89" i="106"/>
  <c r="I89" i="106"/>
  <c r="H89" i="106"/>
  <c r="J88" i="106"/>
  <c r="I88" i="106"/>
  <c r="H88" i="106"/>
  <c r="J87" i="106"/>
  <c r="I87" i="106"/>
  <c r="H87" i="106"/>
  <c r="J86" i="106"/>
  <c r="I86" i="106"/>
  <c r="H86" i="106"/>
  <c r="J85" i="106"/>
  <c r="I85" i="106"/>
  <c r="H85" i="106"/>
  <c r="J84" i="106"/>
  <c r="I84" i="106"/>
  <c r="H84" i="106"/>
  <c r="J83" i="106"/>
  <c r="I83" i="106"/>
  <c r="H83" i="106"/>
  <c r="J82" i="106"/>
  <c r="I82" i="106"/>
  <c r="H82" i="106"/>
  <c r="J81" i="106"/>
  <c r="I81" i="106"/>
  <c r="H81" i="106"/>
  <c r="J80" i="106"/>
  <c r="I80" i="106"/>
  <c r="H80" i="106"/>
  <c r="J79" i="106"/>
  <c r="I79" i="106"/>
  <c r="H79" i="106"/>
  <c r="J78" i="106"/>
  <c r="I78" i="106"/>
  <c r="H78" i="106"/>
  <c r="J77" i="106"/>
  <c r="I77" i="106"/>
  <c r="H77" i="106"/>
  <c r="J76" i="106"/>
  <c r="I76" i="106"/>
  <c r="H76" i="106"/>
  <c r="J75" i="106"/>
  <c r="I75" i="106"/>
  <c r="H75" i="106"/>
  <c r="J74" i="106"/>
  <c r="I74" i="106"/>
  <c r="H74" i="106"/>
  <c r="J73" i="106"/>
  <c r="I73" i="106"/>
  <c r="H73" i="106"/>
  <c r="J72" i="106"/>
  <c r="I72" i="106"/>
  <c r="H72" i="106"/>
  <c r="J71" i="106"/>
  <c r="I71" i="106"/>
  <c r="H71" i="106"/>
  <c r="J70" i="106"/>
  <c r="I70" i="106"/>
  <c r="H70" i="106"/>
  <c r="J69" i="106"/>
  <c r="I69" i="106"/>
  <c r="H69" i="106"/>
  <c r="J68" i="106"/>
  <c r="I68" i="106"/>
  <c r="H68" i="106"/>
  <c r="J67" i="106"/>
  <c r="I67" i="106"/>
  <c r="H67" i="106"/>
  <c r="J66" i="106"/>
  <c r="I66" i="106"/>
  <c r="H66" i="106"/>
  <c r="J65" i="106"/>
  <c r="I65" i="106"/>
  <c r="H65" i="106"/>
  <c r="J64" i="106"/>
  <c r="I64" i="106"/>
  <c r="H64" i="106"/>
  <c r="J63" i="106"/>
  <c r="I63" i="106"/>
  <c r="H63" i="106"/>
  <c r="J62" i="106"/>
  <c r="I62" i="106"/>
  <c r="H62" i="106"/>
  <c r="J61" i="106"/>
  <c r="I61" i="106"/>
  <c r="H61" i="106"/>
  <c r="J60" i="106"/>
  <c r="I60" i="106"/>
  <c r="H60" i="106"/>
  <c r="J59" i="106"/>
  <c r="I59" i="106"/>
  <c r="H59" i="106"/>
  <c r="J58" i="106"/>
  <c r="I58" i="106"/>
  <c r="H58" i="106"/>
  <c r="J56" i="106"/>
  <c r="I56" i="106"/>
  <c r="H56" i="106"/>
  <c r="J55" i="106"/>
  <c r="I55" i="106"/>
  <c r="H55" i="106"/>
  <c r="J54" i="106"/>
  <c r="I54" i="106"/>
  <c r="H54" i="106"/>
  <c r="J53" i="106"/>
  <c r="I53" i="106"/>
  <c r="H53" i="106"/>
  <c r="J52" i="106"/>
  <c r="I52" i="106"/>
  <c r="H52" i="106"/>
  <c r="J51" i="106"/>
  <c r="I51" i="106"/>
  <c r="H51" i="106"/>
  <c r="J50" i="106"/>
  <c r="I50" i="106"/>
  <c r="H50" i="106"/>
  <c r="J49" i="106"/>
  <c r="I49" i="106"/>
  <c r="H49" i="106"/>
  <c r="J48" i="106"/>
  <c r="I48" i="106"/>
  <c r="H48" i="106"/>
  <c r="J47" i="106"/>
  <c r="I47" i="106"/>
  <c r="H47" i="106"/>
  <c r="J46" i="106"/>
  <c r="I46" i="106"/>
  <c r="H46" i="106"/>
  <c r="J45" i="106"/>
  <c r="I45" i="106"/>
  <c r="H45" i="106"/>
  <c r="J44" i="106"/>
  <c r="I44" i="106"/>
  <c r="H44" i="106"/>
  <c r="J43" i="106"/>
  <c r="I43" i="106"/>
  <c r="H43" i="106"/>
  <c r="J42" i="106"/>
  <c r="I42" i="106"/>
  <c r="H42" i="106"/>
  <c r="J41" i="106"/>
  <c r="I41" i="106"/>
  <c r="H41" i="106"/>
  <c r="J40" i="106"/>
  <c r="I40" i="106"/>
  <c r="H40" i="106"/>
  <c r="J39" i="106"/>
  <c r="I39" i="106"/>
  <c r="H39" i="106"/>
  <c r="J38" i="106"/>
  <c r="I38" i="106"/>
  <c r="H38" i="106"/>
  <c r="J37" i="106"/>
  <c r="I37" i="106"/>
  <c r="H37" i="106"/>
  <c r="J36" i="106"/>
  <c r="I36" i="106"/>
  <c r="H36" i="106"/>
  <c r="J35" i="106"/>
  <c r="I35" i="106"/>
  <c r="H35" i="106"/>
  <c r="J34" i="106"/>
  <c r="I34" i="106"/>
  <c r="H34" i="106"/>
  <c r="J33" i="106"/>
  <c r="I33" i="106"/>
  <c r="H33" i="106"/>
  <c r="J32" i="106"/>
  <c r="I32" i="106"/>
  <c r="H32" i="106"/>
  <c r="J31" i="106"/>
  <c r="I31" i="106"/>
  <c r="H31" i="106"/>
  <c r="J30" i="106"/>
  <c r="I30" i="106"/>
  <c r="H30" i="106"/>
  <c r="J29" i="106"/>
  <c r="I29" i="106"/>
  <c r="H29" i="106"/>
  <c r="J28" i="106"/>
  <c r="I28" i="106"/>
  <c r="H28" i="106"/>
  <c r="J27" i="106"/>
  <c r="I27" i="106"/>
  <c r="H27" i="106"/>
  <c r="J26" i="106"/>
  <c r="I26" i="106"/>
  <c r="H26" i="106"/>
  <c r="J25" i="106"/>
  <c r="I25" i="106"/>
  <c r="H25" i="106"/>
  <c r="J24" i="106"/>
  <c r="I24" i="106"/>
  <c r="H24" i="106"/>
  <c r="J23" i="106"/>
  <c r="I23" i="106"/>
  <c r="H23" i="106"/>
  <c r="J22" i="106"/>
  <c r="I22" i="106"/>
  <c r="H22" i="106"/>
  <c r="H21" i="106"/>
  <c r="J20" i="106"/>
  <c r="I20" i="106"/>
  <c r="H20" i="106"/>
  <c r="I19" i="106"/>
  <c r="H19" i="106"/>
  <c r="J18" i="106"/>
  <c r="I18" i="106"/>
  <c r="H18" i="106"/>
  <c r="J17" i="106"/>
  <c r="I17" i="106"/>
  <c r="H17" i="106"/>
  <c r="J16" i="106"/>
  <c r="I16" i="106"/>
  <c r="H16" i="106"/>
  <c r="J15" i="106"/>
  <c r="I15" i="106"/>
  <c r="H15" i="106"/>
  <c r="J14" i="106"/>
  <c r="I14" i="106"/>
  <c r="H14" i="106"/>
  <c r="J13" i="106"/>
  <c r="I13" i="106"/>
  <c r="H13" i="106"/>
  <c r="J12" i="106"/>
  <c r="I12" i="106"/>
  <c r="H12" i="106"/>
  <c r="J11" i="106"/>
  <c r="I11" i="106"/>
  <c r="H11" i="106"/>
  <c r="J10" i="106"/>
  <c r="I10" i="106"/>
  <c r="H10" i="106"/>
  <c r="J9" i="106"/>
  <c r="I9" i="106"/>
  <c r="H9" i="106"/>
  <c r="J8" i="106"/>
  <c r="I8" i="106"/>
  <c r="H8" i="106"/>
  <c r="J7" i="106"/>
  <c r="I7" i="106"/>
  <c r="H7" i="106"/>
  <c r="J6" i="106"/>
  <c r="I6" i="106"/>
  <c r="H6" i="106"/>
  <c r="J5" i="106"/>
  <c r="I5" i="106"/>
  <c r="H5" i="106"/>
  <c r="J4" i="106"/>
  <c r="I4" i="106"/>
  <c r="H4" i="106"/>
  <c r="J246" i="103"/>
  <c r="I246" i="103"/>
  <c r="H246" i="103"/>
  <c r="J245" i="103"/>
  <c r="J21" i="103" s="1"/>
  <c r="I245" i="103"/>
  <c r="H245" i="103"/>
  <c r="J244" i="103"/>
  <c r="I244" i="103"/>
  <c r="H244" i="103"/>
  <c r="J243" i="103"/>
  <c r="I243" i="103"/>
  <c r="H243" i="103"/>
  <c r="J242" i="103"/>
  <c r="I242" i="103"/>
  <c r="H242" i="103"/>
  <c r="J241" i="103"/>
  <c r="I241" i="103"/>
  <c r="H241" i="103"/>
  <c r="J240" i="103"/>
  <c r="I240" i="103"/>
  <c r="H240" i="103"/>
  <c r="J239" i="103"/>
  <c r="I239" i="103"/>
  <c r="H239" i="103"/>
  <c r="J238" i="103"/>
  <c r="I238" i="103"/>
  <c r="H238" i="103"/>
  <c r="J237" i="103"/>
  <c r="I237" i="103"/>
  <c r="H237" i="103"/>
  <c r="J236" i="103"/>
  <c r="I236" i="103"/>
  <c r="H236" i="103"/>
  <c r="J235" i="103"/>
  <c r="I235" i="103"/>
  <c r="H235" i="103"/>
  <c r="J234" i="103"/>
  <c r="I234" i="103"/>
  <c r="H234" i="103"/>
  <c r="J233" i="103"/>
  <c r="I233" i="103"/>
  <c r="H233" i="103"/>
  <c r="J232" i="103"/>
  <c r="I232" i="103"/>
  <c r="H232" i="103"/>
  <c r="J231" i="103"/>
  <c r="I231" i="103"/>
  <c r="H231" i="103"/>
  <c r="J230" i="103"/>
  <c r="I230" i="103"/>
  <c r="H230" i="103"/>
  <c r="J229" i="103"/>
  <c r="I229" i="103"/>
  <c r="H229" i="103"/>
  <c r="J228" i="103"/>
  <c r="I228" i="103"/>
  <c r="H228" i="103"/>
  <c r="J227" i="103"/>
  <c r="I227" i="103"/>
  <c r="H227" i="103"/>
  <c r="J226" i="103"/>
  <c r="I226" i="103"/>
  <c r="H226" i="103"/>
  <c r="J225" i="103"/>
  <c r="I225" i="103"/>
  <c r="H225" i="103"/>
  <c r="J224" i="103"/>
  <c r="I224" i="103"/>
  <c r="H224" i="103"/>
  <c r="J223" i="103"/>
  <c r="I223" i="103"/>
  <c r="H223" i="103"/>
  <c r="J222" i="103"/>
  <c r="I222" i="103"/>
  <c r="H222" i="103"/>
  <c r="J221" i="103"/>
  <c r="I221" i="103"/>
  <c r="H221" i="103"/>
  <c r="J220" i="103"/>
  <c r="I220" i="103"/>
  <c r="I104" i="103" s="1"/>
  <c r="H220" i="103"/>
  <c r="J219" i="103"/>
  <c r="I219" i="103"/>
  <c r="H219" i="103"/>
  <c r="H104" i="103" s="1"/>
  <c r="J218" i="103"/>
  <c r="I218" i="103"/>
  <c r="H218" i="103"/>
  <c r="J217" i="103"/>
  <c r="I217" i="103"/>
  <c r="H217" i="103"/>
  <c r="J216" i="103"/>
  <c r="I216" i="103"/>
  <c r="H216" i="103"/>
  <c r="J215" i="103"/>
  <c r="I215" i="103"/>
  <c r="H215" i="103"/>
  <c r="J214" i="103"/>
  <c r="I214" i="103"/>
  <c r="H214" i="103"/>
  <c r="J213" i="103"/>
  <c r="J101" i="103" s="1"/>
  <c r="I213" i="103"/>
  <c r="H213" i="103"/>
  <c r="J212" i="103"/>
  <c r="I212" i="103"/>
  <c r="H212" i="103"/>
  <c r="J211" i="103"/>
  <c r="I211" i="103"/>
  <c r="H211" i="103"/>
  <c r="J210" i="103"/>
  <c r="I210" i="103"/>
  <c r="H210" i="103"/>
  <c r="J209" i="103"/>
  <c r="I209" i="103"/>
  <c r="H209" i="103"/>
  <c r="J208" i="103"/>
  <c r="I208" i="103"/>
  <c r="H208" i="103"/>
  <c r="J207" i="103"/>
  <c r="I207" i="103"/>
  <c r="H207" i="103"/>
  <c r="J206" i="103"/>
  <c r="I206" i="103"/>
  <c r="H206" i="103"/>
  <c r="J205" i="103"/>
  <c r="I205" i="103"/>
  <c r="H205" i="103"/>
  <c r="J204" i="103"/>
  <c r="I204" i="103"/>
  <c r="H204" i="103"/>
  <c r="J203" i="103"/>
  <c r="I203" i="103"/>
  <c r="H203" i="103"/>
  <c r="J202" i="103"/>
  <c r="I202" i="103"/>
  <c r="H202" i="103"/>
  <c r="J201" i="103"/>
  <c r="I201" i="103"/>
  <c r="H201" i="103"/>
  <c r="J200" i="103"/>
  <c r="I200" i="103"/>
  <c r="I108" i="103" s="1"/>
  <c r="H200" i="103"/>
  <c r="J199" i="103"/>
  <c r="I199" i="103"/>
  <c r="H199" i="103"/>
  <c r="H115" i="103" s="1"/>
  <c r="J198" i="103"/>
  <c r="I198" i="103"/>
  <c r="H198" i="103"/>
  <c r="J197" i="103"/>
  <c r="I197" i="103"/>
  <c r="H197" i="103"/>
  <c r="J196" i="103"/>
  <c r="I196" i="103"/>
  <c r="H196" i="103"/>
  <c r="J195" i="103"/>
  <c r="I195" i="103"/>
  <c r="H195" i="103"/>
  <c r="J194" i="103"/>
  <c r="I194" i="103"/>
  <c r="H194" i="103"/>
  <c r="J193" i="103"/>
  <c r="I193" i="103"/>
  <c r="H193" i="103"/>
  <c r="J192" i="103"/>
  <c r="I192" i="103"/>
  <c r="H192" i="103"/>
  <c r="J191" i="103"/>
  <c r="I191" i="103"/>
  <c r="H191" i="103"/>
  <c r="J190" i="103"/>
  <c r="I190" i="103"/>
  <c r="H190" i="103"/>
  <c r="J189" i="103"/>
  <c r="I189" i="103"/>
  <c r="H189" i="103"/>
  <c r="J188" i="103"/>
  <c r="I188" i="103"/>
  <c r="H188" i="103"/>
  <c r="J187" i="103"/>
  <c r="I187" i="103"/>
  <c r="H187" i="103"/>
  <c r="H57" i="103" s="1"/>
  <c r="J186" i="103"/>
  <c r="I186" i="103"/>
  <c r="H186" i="103"/>
  <c r="J185" i="103"/>
  <c r="I185" i="103"/>
  <c r="H185" i="103"/>
  <c r="J184" i="103"/>
  <c r="I184" i="103"/>
  <c r="H184" i="103"/>
  <c r="J183" i="103"/>
  <c r="I183" i="103"/>
  <c r="H183" i="103"/>
  <c r="H19" i="103" s="1"/>
  <c r="J182" i="103"/>
  <c r="I182" i="103"/>
  <c r="H182" i="103"/>
  <c r="J181" i="103"/>
  <c r="I181" i="103"/>
  <c r="H181" i="103"/>
  <c r="J175" i="103"/>
  <c r="I175" i="103"/>
  <c r="H175" i="103"/>
  <c r="J174" i="103"/>
  <c r="I174" i="103"/>
  <c r="H174" i="103"/>
  <c r="J173" i="103"/>
  <c r="I173" i="103"/>
  <c r="H173" i="103"/>
  <c r="J172" i="103"/>
  <c r="I172" i="103"/>
  <c r="H172" i="103"/>
  <c r="J171" i="103"/>
  <c r="I171" i="103"/>
  <c r="H171" i="103"/>
  <c r="J170" i="103"/>
  <c r="I170" i="103"/>
  <c r="H170" i="103"/>
  <c r="J169" i="103"/>
  <c r="I169" i="103"/>
  <c r="H169" i="103"/>
  <c r="J168" i="103"/>
  <c r="I168" i="103"/>
  <c r="H168" i="103"/>
  <c r="J167" i="103"/>
  <c r="I167" i="103"/>
  <c r="H167" i="103"/>
  <c r="J166" i="103"/>
  <c r="I166" i="103"/>
  <c r="H166" i="103"/>
  <c r="J165" i="103"/>
  <c r="I165" i="103"/>
  <c r="H165" i="103"/>
  <c r="J164" i="103"/>
  <c r="I164" i="103"/>
  <c r="H164" i="103"/>
  <c r="J163" i="103"/>
  <c r="I163" i="103"/>
  <c r="H163" i="103"/>
  <c r="J162" i="103"/>
  <c r="I162" i="103"/>
  <c r="H162" i="103"/>
  <c r="J161" i="103"/>
  <c r="I161" i="103"/>
  <c r="H161" i="103"/>
  <c r="J160" i="103"/>
  <c r="I160" i="103"/>
  <c r="H160" i="103"/>
  <c r="J159" i="103"/>
  <c r="I159" i="103"/>
  <c r="H159" i="103"/>
  <c r="J158" i="103"/>
  <c r="I158" i="103"/>
  <c r="H158" i="103"/>
  <c r="J157" i="103"/>
  <c r="I157" i="103"/>
  <c r="H157" i="103"/>
  <c r="J156" i="103"/>
  <c r="I156" i="103"/>
  <c r="H156" i="103"/>
  <c r="J155" i="103"/>
  <c r="I155" i="103"/>
  <c r="H155" i="103"/>
  <c r="J154" i="103"/>
  <c r="I154" i="103"/>
  <c r="H154" i="103"/>
  <c r="J153" i="103"/>
  <c r="I153" i="103"/>
  <c r="H153" i="103"/>
  <c r="J152" i="103"/>
  <c r="I152" i="103"/>
  <c r="H152" i="103"/>
  <c r="J151" i="103"/>
  <c r="I151" i="103"/>
  <c r="H151" i="103"/>
  <c r="J150" i="103"/>
  <c r="I150" i="103"/>
  <c r="H150" i="103"/>
  <c r="J149" i="103"/>
  <c r="I149" i="103"/>
  <c r="H149" i="103"/>
  <c r="J148" i="103"/>
  <c r="I148" i="103"/>
  <c r="H148" i="103"/>
  <c r="J147" i="103"/>
  <c r="I147" i="103"/>
  <c r="H147" i="103"/>
  <c r="J146" i="103"/>
  <c r="I146" i="103"/>
  <c r="H146" i="103"/>
  <c r="J145" i="103"/>
  <c r="I145" i="103"/>
  <c r="H145" i="103"/>
  <c r="J144" i="103"/>
  <c r="I144" i="103"/>
  <c r="H144" i="103"/>
  <c r="J143" i="103"/>
  <c r="I143" i="103"/>
  <c r="H143" i="103"/>
  <c r="J142" i="103"/>
  <c r="I142" i="103"/>
  <c r="H142" i="103"/>
  <c r="J141" i="103"/>
  <c r="I141" i="103"/>
  <c r="H141" i="103"/>
  <c r="J140" i="103"/>
  <c r="I140" i="103"/>
  <c r="H140" i="103"/>
  <c r="J138" i="103"/>
  <c r="I138" i="103"/>
  <c r="H138" i="103"/>
  <c r="J137" i="103"/>
  <c r="I137" i="103"/>
  <c r="H137" i="103"/>
  <c r="J136" i="103"/>
  <c r="I136" i="103"/>
  <c r="H136" i="103"/>
  <c r="H135" i="103"/>
  <c r="J134" i="103"/>
  <c r="I134" i="103"/>
  <c r="H134" i="103"/>
  <c r="J133" i="103"/>
  <c r="I133" i="103"/>
  <c r="H133" i="103"/>
  <c r="J132" i="103"/>
  <c r="I132" i="103"/>
  <c r="H132" i="103"/>
  <c r="J131" i="103"/>
  <c r="I131" i="103"/>
  <c r="H131" i="103"/>
  <c r="J130" i="103"/>
  <c r="I130" i="103"/>
  <c r="H130" i="103"/>
  <c r="J129" i="103"/>
  <c r="I129" i="103"/>
  <c r="H129" i="103"/>
  <c r="J128" i="103"/>
  <c r="I128" i="103"/>
  <c r="H128" i="103"/>
  <c r="J127" i="103"/>
  <c r="I127" i="103"/>
  <c r="H127" i="103"/>
  <c r="J126" i="103"/>
  <c r="I126" i="103"/>
  <c r="H126" i="103"/>
  <c r="J125" i="103"/>
  <c r="I125" i="103"/>
  <c r="H125" i="103"/>
  <c r="J124" i="103"/>
  <c r="I124" i="103"/>
  <c r="H124" i="103"/>
  <c r="J123" i="103"/>
  <c r="I123" i="103"/>
  <c r="H123" i="103"/>
  <c r="J122" i="103"/>
  <c r="I122" i="103"/>
  <c r="H122" i="103"/>
  <c r="J121" i="103"/>
  <c r="I121" i="103"/>
  <c r="H121" i="103"/>
  <c r="J120" i="103"/>
  <c r="I120" i="103"/>
  <c r="H120" i="103"/>
  <c r="J119" i="103"/>
  <c r="I119" i="103"/>
  <c r="H119" i="103"/>
  <c r="J118" i="103"/>
  <c r="I118" i="103"/>
  <c r="H118" i="103"/>
  <c r="J117" i="103"/>
  <c r="I117" i="103"/>
  <c r="H117" i="103"/>
  <c r="J116" i="103"/>
  <c r="I116" i="103"/>
  <c r="H116" i="103"/>
  <c r="J114" i="103"/>
  <c r="I114" i="103"/>
  <c r="H114" i="103"/>
  <c r="J113" i="103"/>
  <c r="I113" i="103"/>
  <c r="H113" i="103"/>
  <c r="J112" i="103"/>
  <c r="I112" i="103"/>
  <c r="H112" i="103"/>
  <c r="J111" i="103"/>
  <c r="I111" i="103"/>
  <c r="H111" i="103"/>
  <c r="J110" i="103"/>
  <c r="I110" i="103"/>
  <c r="H110" i="103"/>
  <c r="J109" i="103"/>
  <c r="I109" i="103"/>
  <c r="H109" i="103"/>
  <c r="J108" i="103"/>
  <c r="J107" i="103"/>
  <c r="I107" i="103"/>
  <c r="H107" i="103"/>
  <c r="J106" i="103"/>
  <c r="I106" i="103"/>
  <c r="H106" i="103"/>
  <c r="J105" i="103"/>
  <c r="I105" i="103"/>
  <c r="H105" i="103"/>
  <c r="J103" i="103"/>
  <c r="I103" i="103"/>
  <c r="H103" i="103"/>
  <c r="J102" i="103"/>
  <c r="I102" i="103"/>
  <c r="H102" i="103"/>
  <c r="J100" i="103"/>
  <c r="I100" i="103"/>
  <c r="H100" i="103"/>
  <c r="J99" i="103"/>
  <c r="I99" i="103"/>
  <c r="H99" i="103"/>
  <c r="J98" i="103"/>
  <c r="I98" i="103"/>
  <c r="H98" i="103"/>
  <c r="J97" i="103"/>
  <c r="I97" i="103"/>
  <c r="H97" i="103"/>
  <c r="J96" i="103"/>
  <c r="I96" i="103"/>
  <c r="H96" i="103"/>
  <c r="J95" i="103"/>
  <c r="I95" i="103"/>
  <c r="H95" i="103"/>
  <c r="J94" i="103"/>
  <c r="I94" i="103"/>
  <c r="H94" i="103"/>
  <c r="J93" i="103"/>
  <c r="I93" i="103"/>
  <c r="H93" i="103"/>
  <c r="J92" i="103"/>
  <c r="I92" i="103"/>
  <c r="H92" i="103"/>
  <c r="J91" i="103"/>
  <c r="I91" i="103"/>
  <c r="H91" i="103"/>
  <c r="J90" i="103"/>
  <c r="I90" i="103"/>
  <c r="H90" i="103"/>
  <c r="J89" i="103"/>
  <c r="I89" i="103"/>
  <c r="H89" i="103"/>
  <c r="J88" i="103"/>
  <c r="I88" i="103"/>
  <c r="H88" i="103"/>
  <c r="J87" i="103"/>
  <c r="I87" i="103"/>
  <c r="H87" i="103"/>
  <c r="J86" i="103"/>
  <c r="I86" i="103"/>
  <c r="H86" i="103"/>
  <c r="J85" i="103"/>
  <c r="I85" i="103"/>
  <c r="H85" i="103"/>
  <c r="J84" i="103"/>
  <c r="I84" i="103"/>
  <c r="H84" i="103"/>
  <c r="J83" i="103"/>
  <c r="I83" i="103"/>
  <c r="H83" i="103"/>
  <c r="J82" i="103"/>
  <c r="I82" i="103"/>
  <c r="H82" i="103"/>
  <c r="J81" i="103"/>
  <c r="I81" i="103"/>
  <c r="H81" i="103"/>
  <c r="J80" i="103"/>
  <c r="I80" i="103"/>
  <c r="H80" i="103"/>
  <c r="J79" i="103"/>
  <c r="I79" i="103"/>
  <c r="H79" i="103"/>
  <c r="J78" i="103"/>
  <c r="I78" i="103"/>
  <c r="H78" i="103"/>
  <c r="J77" i="103"/>
  <c r="I77" i="103"/>
  <c r="H77" i="103"/>
  <c r="J76" i="103"/>
  <c r="I76" i="103"/>
  <c r="H76" i="103"/>
  <c r="J75" i="103"/>
  <c r="I75" i="103"/>
  <c r="H75" i="103"/>
  <c r="J74" i="103"/>
  <c r="I74" i="103"/>
  <c r="H74" i="103"/>
  <c r="J73" i="103"/>
  <c r="I73" i="103"/>
  <c r="H73" i="103"/>
  <c r="J72" i="103"/>
  <c r="I72" i="103"/>
  <c r="H72" i="103"/>
  <c r="J71" i="103"/>
  <c r="I71" i="103"/>
  <c r="H71" i="103"/>
  <c r="J70" i="103"/>
  <c r="I70" i="103"/>
  <c r="H70" i="103"/>
  <c r="J69" i="103"/>
  <c r="I69" i="103"/>
  <c r="H69" i="103"/>
  <c r="J68" i="103"/>
  <c r="I68" i="103"/>
  <c r="H68" i="103"/>
  <c r="J67" i="103"/>
  <c r="I67" i="103"/>
  <c r="H67" i="103"/>
  <c r="J66" i="103"/>
  <c r="I66" i="103"/>
  <c r="H66" i="103"/>
  <c r="J65" i="103"/>
  <c r="I65" i="103"/>
  <c r="H65" i="103"/>
  <c r="J64" i="103"/>
  <c r="I64" i="103"/>
  <c r="H64" i="103"/>
  <c r="J63" i="103"/>
  <c r="I63" i="103"/>
  <c r="H63" i="103"/>
  <c r="J62" i="103"/>
  <c r="I62" i="103"/>
  <c r="H62" i="103"/>
  <c r="J61" i="103"/>
  <c r="I61" i="103"/>
  <c r="H61" i="103"/>
  <c r="J60" i="103"/>
  <c r="I60" i="103"/>
  <c r="H60" i="103"/>
  <c r="J59" i="103"/>
  <c r="I59" i="103"/>
  <c r="H59" i="103"/>
  <c r="J58" i="103"/>
  <c r="I58" i="103"/>
  <c r="H58" i="103"/>
  <c r="J56" i="103"/>
  <c r="I56" i="103"/>
  <c r="H56" i="103"/>
  <c r="J55" i="103"/>
  <c r="I55" i="103"/>
  <c r="H55" i="103"/>
  <c r="J54" i="103"/>
  <c r="I54" i="103"/>
  <c r="H54" i="103"/>
  <c r="J53" i="103"/>
  <c r="I53" i="103"/>
  <c r="H53" i="103"/>
  <c r="J52" i="103"/>
  <c r="I52" i="103"/>
  <c r="H52" i="103"/>
  <c r="J51" i="103"/>
  <c r="I51" i="103"/>
  <c r="H51" i="103"/>
  <c r="J50" i="103"/>
  <c r="I50" i="103"/>
  <c r="H50" i="103"/>
  <c r="J49" i="103"/>
  <c r="I49" i="103"/>
  <c r="H49" i="103"/>
  <c r="J48" i="103"/>
  <c r="I48" i="103"/>
  <c r="H48" i="103"/>
  <c r="J47" i="103"/>
  <c r="I47" i="103"/>
  <c r="H47" i="103"/>
  <c r="J46" i="103"/>
  <c r="I46" i="103"/>
  <c r="H46" i="103"/>
  <c r="J45" i="103"/>
  <c r="I45" i="103"/>
  <c r="H45" i="103"/>
  <c r="J44" i="103"/>
  <c r="I44" i="103"/>
  <c r="H44" i="103"/>
  <c r="J43" i="103"/>
  <c r="I43" i="103"/>
  <c r="H43" i="103"/>
  <c r="J42" i="103"/>
  <c r="I42" i="103"/>
  <c r="H42" i="103"/>
  <c r="J41" i="103"/>
  <c r="I41" i="103"/>
  <c r="H41" i="103"/>
  <c r="J40" i="103"/>
  <c r="I40" i="103"/>
  <c r="H40" i="103"/>
  <c r="J39" i="103"/>
  <c r="I39" i="103"/>
  <c r="H39" i="103"/>
  <c r="J38" i="103"/>
  <c r="I38" i="103"/>
  <c r="H38" i="103"/>
  <c r="J37" i="103"/>
  <c r="I37" i="103"/>
  <c r="H37" i="103"/>
  <c r="J36" i="103"/>
  <c r="I36" i="103"/>
  <c r="H36" i="103"/>
  <c r="J35" i="103"/>
  <c r="I35" i="103"/>
  <c r="H35" i="103"/>
  <c r="J34" i="103"/>
  <c r="I34" i="103"/>
  <c r="H34" i="103"/>
  <c r="J33" i="103"/>
  <c r="I33" i="103"/>
  <c r="H33" i="103"/>
  <c r="J32" i="103"/>
  <c r="I32" i="103"/>
  <c r="H32" i="103"/>
  <c r="J31" i="103"/>
  <c r="I31" i="103"/>
  <c r="H31" i="103"/>
  <c r="J30" i="103"/>
  <c r="I30" i="103"/>
  <c r="H30" i="103"/>
  <c r="J29" i="103"/>
  <c r="I29" i="103"/>
  <c r="H29" i="103"/>
  <c r="J28" i="103"/>
  <c r="I28" i="103"/>
  <c r="H28" i="103"/>
  <c r="J27" i="103"/>
  <c r="I27" i="103"/>
  <c r="H27" i="103"/>
  <c r="J26" i="103"/>
  <c r="I26" i="103"/>
  <c r="H26" i="103"/>
  <c r="J25" i="103"/>
  <c r="I25" i="103"/>
  <c r="H25" i="103"/>
  <c r="J24" i="103"/>
  <c r="I24" i="103"/>
  <c r="H24" i="103"/>
  <c r="J23" i="103"/>
  <c r="I23" i="103"/>
  <c r="H23" i="103"/>
  <c r="J22" i="103"/>
  <c r="I22" i="103"/>
  <c r="H22" i="103"/>
  <c r="I21" i="103"/>
  <c r="H21" i="103"/>
  <c r="J20" i="103"/>
  <c r="I20" i="103"/>
  <c r="H20" i="103"/>
  <c r="J19" i="103"/>
  <c r="I19" i="103"/>
  <c r="J18" i="103"/>
  <c r="I18" i="103"/>
  <c r="H18" i="103"/>
  <c r="J17" i="103"/>
  <c r="I17" i="103"/>
  <c r="H17" i="103"/>
  <c r="J16" i="103"/>
  <c r="I16" i="103"/>
  <c r="H16" i="103"/>
  <c r="J15" i="103"/>
  <c r="I15" i="103"/>
  <c r="H15" i="103"/>
  <c r="J14" i="103"/>
  <c r="I14" i="103"/>
  <c r="H14" i="103"/>
  <c r="J13" i="103"/>
  <c r="I13" i="103"/>
  <c r="H13" i="103"/>
  <c r="J12" i="103"/>
  <c r="I12" i="103"/>
  <c r="H12" i="103"/>
  <c r="J11" i="103"/>
  <c r="I11" i="103"/>
  <c r="H11" i="103"/>
  <c r="J10" i="103"/>
  <c r="I10" i="103"/>
  <c r="H10" i="103"/>
  <c r="J9" i="103"/>
  <c r="I9" i="103"/>
  <c r="H9" i="103"/>
  <c r="J8" i="103"/>
  <c r="I8" i="103"/>
  <c r="H8" i="103"/>
  <c r="J7" i="103"/>
  <c r="I7" i="103"/>
  <c r="H7" i="103"/>
  <c r="J6" i="103"/>
  <c r="I6" i="103"/>
  <c r="H6" i="103"/>
  <c r="J5" i="103"/>
  <c r="I5" i="103"/>
  <c r="H5" i="103"/>
  <c r="J4" i="103"/>
  <c r="I4" i="103"/>
  <c r="H4" i="103"/>
  <c r="J246" i="95"/>
  <c r="I246" i="95"/>
  <c r="I21" i="95" s="1"/>
  <c r="H246" i="95"/>
  <c r="J245" i="95"/>
  <c r="I245" i="95"/>
  <c r="H245" i="95"/>
  <c r="H21" i="95" s="1"/>
  <c r="J244" i="95"/>
  <c r="I244" i="95"/>
  <c r="H244" i="95"/>
  <c r="J243" i="95"/>
  <c r="I243" i="95"/>
  <c r="H243" i="95"/>
  <c r="J242" i="95"/>
  <c r="I242" i="95"/>
  <c r="H242" i="95"/>
  <c r="J241" i="95"/>
  <c r="I241" i="95"/>
  <c r="H241" i="95"/>
  <c r="J240" i="95"/>
  <c r="I240" i="95"/>
  <c r="H240" i="95"/>
  <c r="J239" i="95"/>
  <c r="I239" i="95"/>
  <c r="H239" i="95"/>
  <c r="J238" i="95"/>
  <c r="I238" i="95"/>
  <c r="H238" i="95"/>
  <c r="J237" i="95"/>
  <c r="I237" i="95"/>
  <c r="H237" i="95"/>
  <c r="J236" i="95"/>
  <c r="I236" i="95"/>
  <c r="H236" i="95"/>
  <c r="J235" i="95"/>
  <c r="I235" i="95"/>
  <c r="H235" i="95"/>
  <c r="J234" i="95"/>
  <c r="I234" i="95"/>
  <c r="H234" i="95"/>
  <c r="J233" i="95"/>
  <c r="I233" i="95"/>
  <c r="H233" i="95"/>
  <c r="J232" i="95"/>
  <c r="I232" i="95"/>
  <c r="H232" i="95"/>
  <c r="J231" i="95"/>
  <c r="I231" i="95"/>
  <c r="H231" i="95"/>
  <c r="J230" i="95"/>
  <c r="I230" i="95"/>
  <c r="H230" i="95"/>
  <c r="J229" i="95"/>
  <c r="I229" i="95"/>
  <c r="H229" i="95"/>
  <c r="J228" i="95"/>
  <c r="I228" i="95"/>
  <c r="H228" i="95"/>
  <c r="J227" i="95"/>
  <c r="I227" i="95"/>
  <c r="H227" i="95"/>
  <c r="J226" i="95"/>
  <c r="I226" i="95"/>
  <c r="H226" i="95"/>
  <c r="J225" i="95"/>
  <c r="I225" i="95"/>
  <c r="H225" i="95"/>
  <c r="J224" i="95"/>
  <c r="I224" i="95"/>
  <c r="H224" i="95"/>
  <c r="J223" i="95"/>
  <c r="I223" i="95"/>
  <c r="H223" i="95"/>
  <c r="J222" i="95"/>
  <c r="I222" i="95"/>
  <c r="H222" i="95"/>
  <c r="J221" i="95"/>
  <c r="I221" i="95"/>
  <c r="H221" i="95"/>
  <c r="J220" i="95"/>
  <c r="I220" i="95"/>
  <c r="H220" i="95"/>
  <c r="J219" i="95"/>
  <c r="J104" i="95" s="1"/>
  <c r="I219" i="95"/>
  <c r="H219" i="95"/>
  <c r="J218" i="95"/>
  <c r="I218" i="95"/>
  <c r="I104" i="95" s="1"/>
  <c r="H218" i="95"/>
  <c r="H104" i="95" s="1"/>
  <c r="J217" i="95"/>
  <c r="I217" i="95"/>
  <c r="H217" i="95"/>
  <c r="J216" i="95"/>
  <c r="I216" i="95"/>
  <c r="H216" i="95"/>
  <c r="J215" i="95"/>
  <c r="I215" i="95"/>
  <c r="H215" i="95"/>
  <c r="J214" i="95"/>
  <c r="I214" i="95"/>
  <c r="H214" i="95"/>
  <c r="J213" i="95"/>
  <c r="I213" i="95"/>
  <c r="H213" i="95"/>
  <c r="J212" i="95"/>
  <c r="I212" i="95"/>
  <c r="H212" i="95"/>
  <c r="J211" i="95"/>
  <c r="I211" i="95"/>
  <c r="H211" i="95"/>
  <c r="J210" i="95"/>
  <c r="I210" i="95"/>
  <c r="I101" i="95" s="1"/>
  <c r="H210" i="95"/>
  <c r="H101" i="95" s="1"/>
  <c r="J209" i="95"/>
  <c r="I209" i="95"/>
  <c r="H209" i="95"/>
  <c r="J208" i="95"/>
  <c r="I208" i="95"/>
  <c r="H208" i="95"/>
  <c r="J207" i="95"/>
  <c r="I207" i="95"/>
  <c r="H207" i="95"/>
  <c r="J206" i="95"/>
  <c r="I206" i="95"/>
  <c r="H206" i="95"/>
  <c r="J205" i="95"/>
  <c r="I205" i="95"/>
  <c r="H205" i="95"/>
  <c r="J204" i="95"/>
  <c r="I204" i="95"/>
  <c r="H204" i="95"/>
  <c r="J203" i="95"/>
  <c r="J139" i="95" s="1"/>
  <c r="I203" i="95"/>
  <c r="H203" i="95"/>
  <c r="J202" i="95"/>
  <c r="I202" i="95"/>
  <c r="H202" i="95"/>
  <c r="J201" i="95"/>
  <c r="I201" i="95"/>
  <c r="H201" i="95"/>
  <c r="J200" i="95"/>
  <c r="I200" i="95"/>
  <c r="H200" i="95"/>
  <c r="H115" i="95" s="1"/>
  <c r="J199" i="95"/>
  <c r="J108" i="95" s="1"/>
  <c r="I199" i="95"/>
  <c r="I115" i="95" s="1"/>
  <c r="H199" i="95"/>
  <c r="J198" i="95"/>
  <c r="I198" i="95"/>
  <c r="H198" i="95"/>
  <c r="J197" i="95"/>
  <c r="I197" i="95"/>
  <c r="H197" i="95"/>
  <c r="J196" i="95"/>
  <c r="I196" i="95"/>
  <c r="H196" i="95"/>
  <c r="J195" i="95"/>
  <c r="I195" i="95"/>
  <c r="H195" i="95"/>
  <c r="J194" i="95"/>
  <c r="I194" i="95"/>
  <c r="H194" i="95"/>
  <c r="J193" i="95"/>
  <c r="I193" i="95"/>
  <c r="H193" i="95"/>
  <c r="J192" i="95"/>
  <c r="I192" i="95"/>
  <c r="H192" i="95"/>
  <c r="J191" i="95"/>
  <c r="I191" i="95"/>
  <c r="H191" i="95"/>
  <c r="J190" i="95"/>
  <c r="I190" i="95"/>
  <c r="H190" i="95"/>
  <c r="J189" i="95"/>
  <c r="I189" i="95"/>
  <c r="H189" i="95"/>
  <c r="J188" i="95"/>
  <c r="I188" i="95"/>
  <c r="H188" i="95"/>
  <c r="J187" i="95"/>
  <c r="I187" i="95"/>
  <c r="H187" i="95"/>
  <c r="J186" i="95"/>
  <c r="I186" i="95"/>
  <c r="I57" i="95" s="1"/>
  <c r="H186" i="95"/>
  <c r="J185" i="95"/>
  <c r="I185" i="95"/>
  <c r="H185" i="95"/>
  <c r="J184" i="95"/>
  <c r="I184" i="95"/>
  <c r="H184" i="95"/>
  <c r="H57" i="95" s="1"/>
  <c r="J183" i="95"/>
  <c r="I183" i="95"/>
  <c r="H183" i="95"/>
  <c r="J182" i="95"/>
  <c r="J19" i="95" s="1"/>
  <c r="I182" i="95"/>
  <c r="I19" i="95" s="1"/>
  <c r="H182" i="95"/>
  <c r="J181" i="95"/>
  <c r="I181" i="95"/>
  <c r="H181" i="95"/>
  <c r="J175" i="95"/>
  <c r="I175" i="95"/>
  <c r="H175" i="95"/>
  <c r="J174" i="95"/>
  <c r="I174" i="95"/>
  <c r="H174" i="95"/>
  <c r="J173" i="95"/>
  <c r="I173" i="95"/>
  <c r="H173" i="95"/>
  <c r="J172" i="95"/>
  <c r="I172" i="95"/>
  <c r="H172" i="95"/>
  <c r="J171" i="95"/>
  <c r="I171" i="95"/>
  <c r="H171" i="95"/>
  <c r="J170" i="95"/>
  <c r="I170" i="95"/>
  <c r="H170" i="95"/>
  <c r="J169" i="95"/>
  <c r="I169" i="95"/>
  <c r="H169" i="95"/>
  <c r="J168" i="95"/>
  <c r="I168" i="95"/>
  <c r="H168" i="95"/>
  <c r="J167" i="95"/>
  <c r="I167" i="95"/>
  <c r="H167" i="95"/>
  <c r="J166" i="95"/>
  <c r="I166" i="95"/>
  <c r="H166" i="95"/>
  <c r="J165" i="95"/>
  <c r="I165" i="95"/>
  <c r="H165" i="95"/>
  <c r="J164" i="95"/>
  <c r="I164" i="95"/>
  <c r="H164" i="95"/>
  <c r="J163" i="95"/>
  <c r="I163" i="95"/>
  <c r="H163" i="95"/>
  <c r="J162" i="95"/>
  <c r="I162" i="95"/>
  <c r="H162" i="95"/>
  <c r="J161" i="95"/>
  <c r="I161" i="95"/>
  <c r="H161" i="95"/>
  <c r="J160" i="95"/>
  <c r="I160" i="95"/>
  <c r="H160" i="95"/>
  <c r="J159" i="95"/>
  <c r="I159" i="95"/>
  <c r="H159" i="95"/>
  <c r="J158" i="95"/>
  <c r="I158" i="95"/>
  <c r="H158" i="95"/>
  <c r="J157" i="95"/>
  <c r="I157" i="95"/>
  <c r="H157" i="95"/>
  <c r="J156" i="95"/>
  <c r="I156" i="95"/>
  <c r="H156" i="95"/>
  <c r="J155" i="95"/>
  <c r="I155" i="95"/>
  <c r="H155" i="95"/>
  <c r="J154" i="95"/>
  <c r="I154" i="95"/>
  <c r="H154" i="95"/>
  <c r="J153" i="95"/>
  <c r="I153" i="95"/>
  <c r="H153" i="95"/>
  <c r="J152" i="95"/>
  <c r="I152" i="95"/>
  <c r="H152" i="95"/>
  <c r="J151" i="95"/>
  <c r="I151" i="95"/>
  <c r="H151" i="95"/>
  <c r="J150" i="95"/>
  <c r="I150" i="95"/>
  <c r="H150" i="95"/>
  <c r="J149" i="95"/>
  <c r="I149" i="95"/>
  <c r="H149" i="95"/>
  <c r="J148" i="95"/>
  <c r="I148" i="95"/>
  <c r="H148" i="95"/>
  <c r="J147" i="95"/>
  <c r="I147" i="95"/>
  <c r="H147" i="95"/>
  <c r="J146" i="95"/>
  <c r="I146" i="95"/>
  <c r="H146" i="95"/>
  <c r="J145" i="95"/>
  <c r="I145" i="95"/>
  <c r="H145" i="95"/>
  <c r="J144" i="95"/>
  <c r="I144" i="95"/>
  <c r="H144" i="95"/>
  <c r="J143" i="95"/>
  <c r="I143" i="95"/>
  <c r="H143" i="95"/>
  <c r="J142" i="95"/>
  <c r="I142" i="95"/>
  <c r="H142" i="95"/>
  <c r="J141" i="95"/>
  <c r="I141" i="95"/>
  <c r="H141" i="95"/>
  <c r="J140" i="95"/>
  <c r="I140" i="95"/>
  <c r="H140" i="95"/>
  <c r="J138" i="95"/>
  <c r="I138" i="95"/>
  <c r="H138" i="95"/>
  <c r="J137" i="95"/>
  <c r="I137" i="95"/>
  <c r="H137" i="95"/>
  <c r="J136" i="95"/>
  <c r="I136" i="95"/>
  <c r="H136" i="95"/>
  <c r="J134" i="95"/>
  <c r="I134" i="95"/>
  <c r="H134" i="95"/>
  <c r="J133" i="95"/>
  <c r="I133" i="95"/>
  <c r="H133" i="95"/>
  <c r="J132" i="95"/>
  <c r="I132" i="95"/>
  <c r="H132" i="95"/>
  <c r="J131" i="95"/>
  <c r="I131" i="95"/>
  <c r="H131" i="95"/>
  <c r="J130" i="95"/>
  <c r="I130" i="95"/>
  <c r="H130" i="95"/>
  <c r="J129" i="95"/>
  <c r="I129" i="95"/>
  <c r="H129" i="95"/>
  <c r="J128" i="95"/>
  <c r="I128" i="95"/>
  <c r="H128" i="95"/>
  <c r="J127" i="95"/>
  <c r="I127" i="95"/>
  <c r="H127" i="95"/>
  <c r="J126" i="95"/>
  <c r="I126" i="95"/>
  <c r="H126" i="95"/>
  <c r="J125" i="95"/>
  <c r="I125" i="95"/>
  <c r="H125" i="95"/>
  <c r="J124" i="95"/>
  <c r="I124" i="95"/>
  <c r="H124" i="95"/>
  <c r="J123" i="95"/>
  <c r="I123" i="95"/>
  <c r="H123" i="95"/>
  <c r="J122" i="95"/>
  <c r="I122" i="95"/>
  <c r="H122" i="95"/>
  <c r="J121" i="95"/>
  <c r="I121" i="95"/>
  <c r="H121" i="95"/>
  <c r="J120" i="95"/>
  <c r="I120" i="95"/>
  <c r="H120" i="95"/>
  <c r="J119" i="95"/>
  <c r="I119" i="95"/>
  <c r="H119" i="95"/>
  <c r="J118" i="95"/>
  <c r="I118" i="95"/>
  <c r="H118" i="95"/>
  <c r="J117" i="95"/>
  <c r="I117" i="95"/>
  <c r="H117" i="95"/>
  <c r="J116" i="95"/>
  <c r="I116" i="95"/>
  <c r="H116" i="95"/>
  <c r="J114" i="95"/>
  <c r="I114" i="95"/>
  <c r="H114" i="95"/>
  <c r="J113" i="95"/>
  <c r="I113" i="95"/>
  <c r="H113" i="95"/>
  <c r="J112" i="95"/>
  <c r="I112" i="95"/>
  <c r="H112" i="95"/>
  <c r="J111" i="95"/>
  <c r="I111" i="95"/>
  <c r="H111" i="95"/>
  <c r="J110" i="95"/>
  <c r="I110" i="95"/>
  <c r="H110" i="95"/>
  <c r="J109" i="95"/>
  <c r="I109" i="95"/>
  <c r="H109" i="95"/>
  <c r="J107" i="95"/>
  <c r="I107" i="95"/>
  <c r="H107" i="95"/>
  <c r="J106" i="95"/>
  <c r="I106" i="95"/>
  <c r="H106" i="95"/>
  <c r="J105" i="95"/>
  <c r="I105" i="95"/>
  <c r="H105" i="95"/>
  <c r="J103" i="95"/>
  <c r="I103" i="95"/>
  <c r="H103" i="95"/>
  <c r="J102" i="95"/>
  <c r="I102" i="95"/>
  <c r="H102" i="95"/>
  <c r="J100" i="95"/>
  <c r="I100" i="95"/>
  <c r="H100" i="95"/>
  <c r="J99" i="95"/>
  <c r="I99" i="95"/>
  <c r="H99" i="95"/>
  <c r="J98" i="95"/>
  <c r="I98" i="95"/>
  <c r="H98" i="95"/>
  <c r="J97" i="95"/>
  <c r="I97" i="95"/>
  <c r="H97" i="95"/>
  <c r="J96" i="95"/>
  <c r="I96" i="95"/>
  <c r="H96" i="95"/>
  <c r="J95" i="95"/>
  <c r="I95" i="95"/>
  <c r="H95" i="95"/>
  <c r="J94" i="95"/>
  <c r="I94" i="95"/>
  <c r="H94" i="95"/>
  <c r="J93" i="95"/>
  <c r="I93" i="95"/>
  <c r="H93" i="95"/>
  <c r="J92" i="95"/>
  <c r="I92" i="95"/>
  <c r="H92" i="95"/>
  <c r="J91" i="95"/>
  <c r="I91" i="95"/>
  <c r="H91" i="95"/>
  <c r="J90" i="95"/>
  <c r="I90" i="95"/>
  <c r="H90" i="95"/>
  <c r="J89" i="95"/>
  <c r="I89" i="95"/>
  <c r="H89" i="95"/>
  <c r="J88" i="95"/>
  <c r="I88" i="95"/>
  <c r="H88" i="95"/>
  <c r="J87" i="95"/>
  <c r="I87" i="95"/>
  <c r="H87" i="95"/>
  <c r="J86" i="95"/>
  <c r="I86" i="95"/>
  <c r="H86" i="95"/>
  <c r="J85" i="95"/>
  <c r="I85" i="95"/>
  <c r="H85" i="95"/>
  <c r="J84" i="95"/>
  <c r="I84" i="95"/>
  <c r="H84" i="95"/>
  <c r="J83" i="95"/>
  <c r="I83" i="95"/>
  <c r="H83" i="95"/>
  <c r="J82" i="95"/>
  <c r="I82" i="95"/>
  <c r="H82" i="95"/>
  <c r="J81" i="95"/>
  <c r="I81" i="95"/>
  <c r="H81" i="95"/>
  <c r="J80" i="95"/>
  <c r="I80" i="95"/>
  <c r="H80" i="95"/>
  <c r="J79" i="95"/>
  <c r="I79" i="95"/>
  <c r="H79" i="95"/>
  <c r="J78" i="95"/>
  <c r="I78" i="95"/>
  <c r="H78" i="95"/>
  <c r="J77" i="95"/>
  <c r="I77" i="95"/>
  <c r="H77" i="95"/>
  <c r="J76" i="95"/>
  <c r="I76" i="95"/>
  <c r="H76" i="95"/>
  <c r="J75" i="95"/>
  <c r="I75" i="95"/>
  <c r="H75" i="95"/>
  <c r="J74" i="95"/>
  <c r="I74" i="95"/>
  <c r="H74" i="95"/>
  <c r="J73" i="95"/>
  <c r="I73" i="95"/>
  <c r="H73" i="95"/>
  <c r="J72" i="95"/>
  <c r="I72" i="95"/>
  <c r="H72" i="95"/>
  <c r="J71" i="95"/>
  <c r="I71" i="95"/>
  <c r="H71" i="95"/>
  <c r="J70" i="95"/>
  <c r="I70" i="95"/>
  <c r="H70" i="95"/>
  <c r="J69" i="95"/>
  <c r="I69" i="95"/>
  <c r="H69" i="95"/>
  <c r="J68" i="95"/>
  <c r="I68" i="95"/>
  <c r="H68" i="95"/>
  <c r="J67" i="95"/>
  <c r="I67" i="95"/>
  <c r="H67" i="95"/>
  <c r="J66" i="95"/>
  <c r="I66" i="95"/>
  <c r="H66" i="95"/>
  <c r="J65" i="95"/>
  <c r="I65" i="95"/>
  <c r="H65" i="95"/>
  <c r="J64" i="95"/>
  <c r="I64" i="95"/>
  <c r="H64" i="95"/>
  <c r="J63" i="95"/>
  <c r="I63" i="95"/>
  <c r="H63" i="95"/>
  <c r="J62" i="95"/>
  <c r="I62" i="95"/>
  <c r="H62" i="95"/>
  <c r="J61" i="95"/>
  <c r="I61" i="95"/>
  <c r="H61" i="95"/>
  <c r="J60" i="95"/>
  <c r="I60" i="95"/>
  <c r="H60" i="95"/>
  <c r="J59" i="95"/>
  <c r="I59" i="95"/>
  <c r="H59" i="95"/>
  <c r="J58" i="95"/>
  <c r="I58" i="95"/>
  <c r="H58" i="95"/>
  <c r="J57" i="95"/>
  <c r="J56" i="95"/>
  <c r="I56" i="95"/>
  <c r="H56" i="95"/>
  <c r="J55" i="95"/>
  <c r="I55" i="95"/>
  <c r="H55" i="95"/>
  <c r="J54" i="95"/>
  <c r="I54" i="95"/>
  <c r="H54" i="95"/>
  <c r="J53" i="95"/>
  <c r="I53" i="95"/>
  <c r="H53" i="95"/>
  <c r="J52" i="95"/>
  <c r="I52" i="95"/>
  <c r="H52" i="95"/>
  <c r="J51" i="95"/>
  <c r="I51" i="95"/>
  <c r="H51" i="95"/>
  <c r="J50" i="95"/>
  <c r="I50" i="95"/>
  <c r="H50" i="95"/>
  <c r="J49" i="95"/>
  <c r="I49" i="95"/>
  <c r="H49" i="95"/>
  <c r="J48" i="95"/>
  <c r="I48" i="95"/>
  <c r="H48" i="95"/>
  <c r="J47" i="95"/>
  <c r="I47" i="95"/>
  <c r="H47" i="95"/>
  <c r="J46" i="95"/>
  <c r="I46" i="95"/>
  <c r="H46" i="95"/>
  <c r="J45" i="95"/>
  <c r="I45" i="95"/>
  <c r="H45" i="95"/>
  <c r="J44" i="95"/>
  <c r="I44" i="95"/>
  <c r="H44" i="95"/>
  <c r="J43" i="95"/>
  <c r="I43" i="95"/>
  <c r="H43" i="95"/>
  <c r="J42" i="95"/>
  <c r="I42" i="95"/>
  <c r="H42" i="95"/>
  <c r="J41" i="95"/>
  <c r="I41" i="95"/>
  <c r="H41" i="95"/>
  <c r="J40" i="95"/>
  <c r="I40" i="95"/>
  <c r="H40" i="95"/>
  <c r="J39" i="95"/>
  <c r="I39" i="95"/>
  <c r="H39" i="95"/>
  <c r="J38" i="95"/>
  <c r="I38" i="95"/>
  <c r="H38" i="95"/>
  <c r="J37" i="95"/>
  <c r="I37" i="95"/>
  <c r="H37" i="95"/>
  <c r="J36" i="95"/>
  <c r="I36" i="95"/>
  <c r="H36" i="95"/>
  <c r="J35" i="95"/>
  <c r="I35" i="95"/>
  <c r="H35" i="95"/>
  <c r="J34" i="95"/>
  <c r="I34" i="95"/>
  <c r="H34" i="95"/>
  <c r="J33" i="95"/>
  <c r="I33" i="95"/>
  <c r="H33" i="95"/>
  <c r="J32" i="95"/>
  <c r="I32" i="95"/>
  <c r="H32" i="95"/>
  <c r="J31" i="95"/>
  <c r="I31" i="95"/>
  <c r="H31" i="95"/>
  <c r="J30" i="95"/>
  <c r="I30" i="95"/>
  <c r="H30" i="95"/>
  <c r="J29" i="95"/>
  <c r="I29" i="95"/>
  <c r="H29" i="95"/>
  <c r="J28" i="95"/>
  <c r="I28" i="95"/>
  <c r="H28" i="95"/>
  <c r="J27" i="95"/>
  <c r="I27" i="95"/>
  <c r="H27" i="95"/>
  <c r="J26" i="95"/>
  <c r="I26" i="95"/>
  <c r="H26" i="95"/>
  <c r="J25" i="95"/>
  <c r="I25" i="95"/>
  <c r="H25" i="95"/>
  <c r="J24" i="95"/>
  <c r="I24" i="95"/>
  <c r="H24" i="95"/>
  <c r="J23" i="95"/>
  <c r="I23" i="95"/>
  <c r="H23" i="95"/>
  <c r="J22" i="95"/>
  <c r="I22" i="95"/>
  <c r="H22" i="95"/>
  <c r="J21" i="95"/>
  <c r="J20" i="95"/>
  <c r="I20" i="95"/>
  <c r="H20" i="95"/>
  <c r="H19" i="95"/>
  <c r="J18" i="95"/>
  <c r="I18" i="95"/>
  <c r="H18" i="95"/>
  <c r="J17" i="95"/>
  <c r="I17" i="95"/>
  <c r="H17" i="95"/>
  <c r="J16" i="95"/>
  <c r="I16" i="95"/>
  <c r="H16" i="95"/>
  <c r="J15" i="95"/>
  <c r="I15" i="95"/>
  <c r="H15" i="95"/>
  <c r="J14" i="95"/>
  <c r="I14" i="95"/>
  <c r="H14" i="95"/>
  <c r="J13" i="95"/>
  <c r="I13" i="95"/>
  <c r="H13" i="95"/>
  <c r="J12" i="95"/>
  <c r="I12" i="95"/>
  <c r="H12" i="95"/>
  <c r="J11" i="95"/>
  <c r="I11" i="95"/>
  <c r="H11" i="95"/>
  <c r="J10" i="95"/>
  <c r="I10" i="95"/>
  <c r="H10" i="95"/>
  <c r="J9" i="95"/>
  <c r="I9" i="95"/>
  <c r="H9" i="95"/>
  <c r="J8" i="95"/>
  <c r="I8" i="95"/>
  <c r="H8" i="95"/>
  <c r="J7" i="95"/>
  <c r="I7" i="95"/>
  <c r="H7" i="95"/>
  <c r="J6" i="95"/>
  <c r="I6" i="95"/>
  <c r="H6" i="95"/>
  <c r="J5" i="95"/>
  <c r="I5" i="95"/>
  <c r="H5" i="95"/>
  <c r="J4" i="95"/>
  <c r="I4" i="95"/>
  <c r="H4" i="95"/>
  <c r="J246" i="98"/>
  <c r="I246" i="98"/>
  <c r="H246" i="98"/>
  <c r="J245" i="98"/>
  <c r="I245" i="98"/>
  <c r="H245" i="98"/>
  <c r="J244" i="98"/>
  <c r="I244" i="98"/>
  <c r="H244" i="98"/>
  <c r="J243" i="98"/>
  <c r="I243" i="98"/>
  <c r="H243" i="98"/>
  <c r="J242" i="98"/>
  <c r="I242" i="98"/>
  <c r="H242" i="98"/>
  <c r="J241" i="98"/>
  <c r="I241" i="98"/>
  <c r="H241" i="98"/>
  <c r="J240" i="98"/>
  <c r="I240" i="98"/>
  <c r="H240" i="98"/>
  <c r="J239" i="98"/>
  <c r="I239" i="98"/>
  <c r="H239" i="98"/>
  <c r="J238" i="98"/>
  <c r="I238" i="98"/>
  <c r="H238" i="98"/>
  <c r="J237" i="98"/>
  <c r="I237" i="98"/>
  <c r="H237" i="98"/>
  <c r="J236" i="98"/>
  <c r="I236" i="98"/>
  <c r="H236" i="98"/>
  <c r="J235" i="98"/>
  <c r="I235" i="98"/>
  <c r="H235" i="98"/>
  <c r="J234" i="98"/>
  <c r="I234" i="98"/>
  <c r="H234" i="98"/>
  <c r="J233" i="98"/>
  <c r="I233" i="98"/>
  <c r="H233" i="98"/>
  <c r="J232" i="98"/>
  <c r="I232" i="98"/>
  <c r="H232" i="98"/>
  <c r="J231" i="98"/>
  <c r="I231" i="98"/>
  <c r="H231" i="98"/>
  <c r="J230" i="98"/>
  <c r="I230" i="98"/>
  <c r="H230" i="98"/>
  <c r="J229" i="98"/>
  <c r="I229" i="98"/>
  <c r="H229" i="98"/>
  <c r="J228" i="98"/>
  <c r="I228" i="98"/>
  <c r="H228" i="98"/>
  <c r="J227" i="98"/>
  <c r="I227" i="98"/>
  <c r="H227" i="98"/>
  <c r="J226" i="98"/>
  <c r="I226" i="98"/>
  <c r="H226" i="98"/>
  <c r="J225" i="98"/>
  <c r="I225" i="98"/>
  <c r="H225" i="98"/>
  <c r="J224" i="98"/>
  <c r="I224" i="98"/>
  <c r="H224" i="98"/>
  <c r="J223" i="98"/>
  <c r="I223" i="98"/>
  <c r="H223" i="98"/>
  <c r="J222" i="98"/>
  <c r="I222" i="98"/>
  <c r="H222" i="98"/>
  <c r="J221" i="98"/>
  <c r="I221" i="98"/>
  <c r="H221" i="98"/>
  <c r="J220" i="98"/>
  <c r="I220" i="98"/>
  <c r="H220" i="98"/>
  <c r="J219" i="98"/>
  <c r="I219" i="98"/>
  <c r="H219" i="98"/>
  <c r="J218" i="98"/>
  <c r="I218" i="98"/>
  <c r="H218" i="98"/>
  <c r="H104" i="98" s="1"/>
  <c r="J217" i="98"/>
  <c r="I217" i="98"/>
  <c r="H217" i="98"/>
  <c r="J216" i="98"/>
  <c r="I216" i="98"/>
  <c r="H216" i="98"/>
  <c r="J215" i="98"/>
  <c r="I215" i="98"/>
  <c r="H215" i="98"/>
  <c r="J214" i="98"/>
  <c r="I214" i="98"/>
  <c r="H214" i="98"/>
  <c r="J213" i="98"/>
  <c r="I213" i="98"/>
  <c r="H213" i="98"/>
  <c r="J212" i="98"/>
  <c r="I212" i="98"/>
  <c r="H212" i="98"/>
  <c r="J211" i="98"/>
  <c r="I211" i="98"/>
  <c r="H211" i="98"/>
  <c r="J210" i="98"/>
  <c r="I210" i="98"/>
  <c r="H210" i="98"/>
  <c r="H101" i="98" s="1"/>
  <c r="J209" i="98"/>
  <c r="I209" i="98"/>
  <c r="H209" i="98"/>
  <c r="J208" i="98"/>
  <c r="I208" i="98"/>
  <c r="H208" i="98"/>
  <c r="J207" i="98"/>
  <c r="I207" i="98"/>
  <c r="H207" i="98"/>
  <c r="J206" i="98"/>
  <c r="I206" i="98"/>
  <c r="H206" i="98"/>
  <c r="J205" i="98"/>
  <c r="I205" i="98"/>
  <c r="H205" i="98"/>
  <c r="J204" i="98"/>
  <c r="I204" i="98"/>
  <c r="H204" i="98"/>
  <c r="J203" i="98"/>
  <c r="I203" i="98"/>
  <c r="H203" i="98"/>
  <c r="J202" i="98"/>
  <c r="I202" i="98"/>
  <c r="H202" i="98"/>
  <c r="J201" i="98"/>
  <c r="I201" i="98"/>
  <c r="H201" i="98"/>
  <c r="J200" i="98"/>
  <c r="I200" i="98"/>
  <c r="H200" i="98"/>
  <c r="J199" i="98"/>
  <c r="I199" i="98"/>
  <c r="I108" i="98" s="1"/>
  <c r="H199" i="98"/>
  <c r="J198" i="98"/>
  <c r="I198" i="98"/>
  <c r="H198" i="98"/>
  <c r="J197" i="98"/>
  <c r="I197" i="98"/>
  <c r="H197" i="98"/>
  <c r="J196" i="98"/>
  <c r="I196" i="98"/>
  <c r="H196" i="98"/>
  <c r="J195" i="98"/>
  <c r="I195" i="98"/>
  <c r="H195" i="98"/>
  <c r="J194" i="98"/>
  <c r="I194" i="98"/>
  <c r="H194" i="98"/>
  <c r="J193" i="98"/>
  <c r="I193" i="98"/>
  <c r="H193" i="98"/>
  <c r="J192" i="98"/>
  <c r="I192" i="98"/>
  <c r="H192" i="98"/>
  <c r="J191" i="98"/>
  <c r="I191" i="98"/>
  <c r="H191" i="98"/>
  <c r="J190" i="98"/>
  <c r="I190" i="98"/>
  <c r="H190" i="98"/>
  <c r="J189" i="98"/>
  <c r="I189" i="98"/>
  <c r="H189" i="98"/>
  <c r="J188" i="98"/>
  <c r="I188" i="98"/>
  <c r="H188" i="98"/>
  <c r="J187" i="98"/>
  <c r="I187" i="98"/>
  <c r="I57" i="98" s="1"/>
  <c r="H187" i="98"/>
  <c r="J186" i="98"/>
  <c r="I186" i="98"/>
  <c r="H186" i="98"/>
  <c r="J185" i="98"/>
  <c r="I185" i="98"/>
  <c r="H185" i="98"/>
  <c r="J184" i="98"/>
  <c r="J57" i="98" s="1"/>
  <c r="I184" i="98"/>
  <c r="H184" i="98"/>
  <c r="J183" i="98"/>
  <c r="J19" i="98" s="1"/>
  <c r="I183" i="98"/>
  <c r="I19" i="98" s="1"/>
  <c r="H183" i="98"/>
  <c r="J182" i="98"/>
  <c r="I182" i="98"/>
  <c r="H182" i="98"/>
  <c r="H19" i="98" s="1"/>
  <c r="J181" i="98"/>
  <c r="I181" i="98"/>
  <c r="H181" i="98"/>
  <c r="J175" i="98"/>
  <c r="I175" i="98"/>
  <c r="H175" i="98"/>
  <c r="J174" i="98"/>
  <c r="I174" i="98"/>
  <c r="H174" i="98"/>
  <c r="J173" i="98"/>
  <c r="I173" i="98"/>
  <c r="H173" i="98"/>
  <c r="J172" i="98"/>
  <c r="I172" i="98"/>
  <c r="H172" i="98"/>
  <c r="J171" i="98"/>
  <c r="I171" i="98"/>
  <c r="H171" i="98"/>
  <c r="J170" i="98"/>
  <c r="I170" i="98"/>
  <c r="H170" i="98"/>
  <c r="J169" i="98"/>
  <c r="I169" i="98"/>
  <c r="H169" i="98"/>
  <c r="J168" i="98"/>
  <c r="I168" i="98"/>
  <c r="H168" i="98"/>
  <c r="J167" i="98"/>
  <c r="I167" i="98"/>
  <c r="H167" i="98"/>
  <c r="J166" i="98"/>
  <c r="I166" i="98"/>
  <c r="H166" i="98"/>
  <c r="J165" i="98"/>
  <c r="I165" i="98"/>
  <c r="H165" i="98"/>
  <c r="J164" i="98"/>
  <c r="I164" i="98"/>
  <c r="H164" i="98"/>
  <c r="J163" i="98"/>
  <c r="I163" i="98"/>
  <c r="H163" i="98"/>
  <c r="J162" i="98"/>
  <c r="I162" i="98"/>
  <c r="H162" i="98"/>
  <c r="J161" i="98"/>
  <c r="I161" i="98"/>
  <c r="H161" i="98"/>
  <c r="J160" i="98"/>
  <c r="I160" i="98"/>
  <c r="H160" i="98"/>
  <c r="J159" i="98"/>
  <c r="I159" i="98"/>
  <c r="H159" i="98"/>
  <c r="J158" i="98"/>
  <c r="I158" i="98"/>
  <c r="H158" i="98"/>
  <c r="J157" i="98"/>
  <c r="I157" i="98"/>
  <c r="H157" i="98"/>
  <c r="J156" i="98"/>
  <c r="I156" i="98"/>
  <c r="H156" i="98"/>
  <c r="J155" i="98"/>
  <c r="I155" i="98"/>
  <c r="H155" i="98"/>
  <c r="J154" i="98"/>
  <c r="I154" i="98"/>
  <c r="H154" i="98"/>
  <c r="J153" i="98"/>
  <c r="I153" i="98"/>
  <c r="H153" i="98"/>
  <c r="J152" i="98"/>
  <c r="I152" i="98"/>
  <c r="H152" i="98"/>
  <c r="J151" i="98"/>
  <c r="I151" i="98"/>
  <c r="H151" i="98"/>
  <c r="J150" i="98"/>
  <c r="I150" i="98"/>
  <c r="H150" i="98"/>
  <c r="J149" i="98"/>
  <c r="I149" i="98"/>
  <c r="H149" i="98"/>
  <c r="J148" i="98"/>
  <c r="I148" i="98"/>
  <c r="H148" i="98"/>
  <c r="J147" i="98"/>
  <c r="I147" i="98"/>
  <c r="H147" i="98"/>
  <c r="J146" i="98"/>
  <c r="I146" i="98"/>
  <c r="H146" i="98"/>
  <c r="J145" i="98"/>
  <c r="I145" i="98"/>
  <c r="H145" i="98"/>
  <c r="J144" i="98"/>
  <c r="I144" i="98"/>
  <c r="H144" i="98"/>
  <c r="J143" i="98"/>
  <c r="I143" i="98"/>
  <c r="H143" i="98"/>
  <c r="J142" i="98"/>
  <c r="I142" i="98"/>
  <c r="H142" i="98"/>
  <c r="J141" i="98"/>
  <c r="I141" i="98"/>
  <c r="H141" i="98"/>
  <c r="J140" i="98"/>
  <c r="I140" i="98"/>
  <c r="H140" i="98"/>
  <c r="J138" i="98"/>
  <c r="I138" i="98"/>
  <c r="H138" i="98"/>
  <c r="J137" i="98"/>
  <c r="I137" i="98"/>
  <c r="H137" i="98"/>
  <c r="J136" i="98"/>
  <c r="I136" i="98"/>
  <c r="H136" i="98"/>
  <c r="J135" i="98"/>
  <c r="J134" i="98"/>
  <c r="I134" i="98"/>
  <c r="H134" i="98"/>
  <c r="J133" i="98"/>
  <c r="I133" i="98"/>
  <c r="H133" i="98"/>
  <c r="J132" i="98"/>
  <c r="I132" i="98"/>
  <c r="H132" i="98"/>
  <c r="J131" i="98"/>
  <c r="I131" i="98"/>
  <c r="H131" i="98"/>
  <c r="J130" i="98"/>
  <c r="I130" i="98"/>
  <c r="H130" i="98"/>
  <c r="J129" i="98"/>
  <c r="I129" i="98"/>
  <c r="H129" i="98"/>
  <c r="J128" i="98"/>
  <c r="I128" i="98"/>
  <c r="H128" i="98"/>
  <c r="J127" i="98"/>
  <c r="I127" i="98"/>
  <c r="H127" i="98"/>
  <c r="J126" i="98"/>
  <c r="I126" i="98"/>
  <c r="H126" i="98"/>
  <c r="J125" i="98"/>
  <c r="I125" i="98"/>
  <c r="H125" i="98"/>
  <c r="J124" i="98"/>
  <c r="I124" i="98"/>
  <c r="H124" i="98"/>
  <c r="J123" i="98"/>
  <c r="I123" i="98"/>
  <c r="H123" i="98"/>
  <c r="J122" i="98"/>
  <c r="I122" i="98"/>
  <c r="H122" i="98"/>
  <c r="J121" i="98"/>
  <c r="I121" i="98"/>
  <c r="H121" i="98"/>
  <c r="J120" i="98"/>
  <c r="I120" i="98"/>
  <c r="H120" i="98"/>
  <c r="J119" i="98"/>
  <c r="I119" i="98"/>
  <c r="H119" i="98"/>
  <c r="J118" i="98"/>
  <c r="I118" i="98"/>
  <c r="H118" i="98"/>
  <c r="J117" i="98"/>
  <c r="I117" i="98"/>
  <c r="H117" i="98"/>
  <c r="J116" i="98"/>
  <c r="I116" i="98"/>
  <c r="H116" i="98"/>
  <c r="J114" i="98"/>
  <c r="I114" i="98"/>
  <c r="H114" i="98"/>
  <c r="J113" i="98"/>
  <c r="I113" i="98"/>
  <c r="H113" i="98"/>
  <c r="J112" i="98"/>
  <c r="I112" i="98"/>
  <c r="H112" i="98"/>
  <c r="J111" i="98"/>
  <c r="I111" i="98"/>
  <c r="H111" i="98"/>
  <c r="J110" i="98"/>
  <c r="I110" i="98"/>
  <c r="H110" i="98"/>
  <c r="J109" i="98"/>
  <c r="I109" i="98"/>
  <c r="H109" i="98"/>
  <c r="J107" i="98"/>
  <c r="I107" i="98"/>
  <c r="H107" i="98"/>
  <c r="J106" i="98"/>
  <c r="I106" i="98"/>
  <c r="H106" i="98"/>
  <c r="J105" i="98"/>
  <c r="I105" i="98"/>
  <c r="H105" i="98"/>
  <c r="J103" i="98"/>
  <c r="I103" i="98"/>
  <c r="H103" i="98"/>
  <c r="J102" i="98"/>
  <c r="I102" i="98"/>
  <c r="H102" i="98"/>
  <c r="J100" i="98"/>
  <c r="I100" i="98"/>
  <c r="H100" i="98"/>
  <c r="J99" i="98"/>
  <c r="I99" i="98"/>
  <c r="H99" i="98"/>
  <c r="J98" i="98"/>
  <c r="I98" i="98"/>
  <c r="H98" i="98"/>
  <c r="J97" i="98"/>
  <c r="I97" i="98"/>
  <c r="H97" i="98"/>
  <c r="J96" i="98"/>
  <c r="I96" i="98"/>
  <c r="H96" i="98"/>
  <c r="J95" i="98"/>
  <c r="I95" i="98"/>
  <c r="H95" i="98"/>
  <c r="J94" i="98"/>
  <c r="I94" i="98"/>
  <c r="H94" i="98"/>
  <c r="J93" i="98"/>
  <c r="I93" i="98"/>
  <c r="H93" i="98"/>
  <c r="J92" i="98"/>
  <c r="I92" i="98"/>
  <c r="H92" i="98"/>
  <c r="J91" i="98"/>
  <c r="I91" i="98"/>
  <c r="H91" i="98"/>
  <c r="J90" i="98"/>
  <c r="I90" i="98"/>
  <c r="H90" i="98"/>
  <c r="J89" i="98"/>
  <c r="I89" i="98"/>
  <c r="H89" i="98"/>
  <c r="J88" i="98"/>
  <c r="I88" i="98"/>
  <c r="H88" i="98"/>
  <c r="J87" i="98"/>
  <c r="I87" i="98"/>
  <c r="H87" i="98"/>
  <c r="J86" i="98"/>
  <c r="I86" i="98"/>
  <c r="H86" i="98"/>
  <c r="J85" i="98"/>
  <c r="I85" i="98"/>
  <c r="H85" i="98"/>
  <c r="J84" i="98"/>
  <c r="I84" i="98"/>
  <c r="H84" i="98"/>
  <c r="J83" i="98"/>
  <c r="I83" i="98"/>
  <c r="H83" i="98"/>
  <c r="J82" i="98"/>
  <c r="I82" i="98"/>
  <c r="H82" i="98"/>
  <c r="J81" i="98"/>
  <c r="I81" i="98"/>
  <c r="H81" i="98"/>
  <c r="J80" i="98"/>
  <c r="I80" i="98"/>
  <c r="H80" i="98"/>
  <c r="J79" i="98"/>
  <c r="I79" i="98"/>
  <c r="H79" i="98"/>
  <c r="J78" i="98"/>
  <c r="I78" i="98"/>
  <c r="H78" i="98"/>
  <c r="J77" i="98"/>
  <c r="I77" i="98"/>
  <c r="H77" i="98"/>
  <c r="J76" i="98"/>
  <c r="I76" i="98"/>
  <c r="H76" i="98"/>
  <c r="J75" i="98"/>
  <c r="I75" i="98"/>
  <c r="H75" i="98"/>
  <c r="J74" i="98"/>
  <c r="I74" i="98"/>
  <c r="H74" i="98"/>
  <c r="J73" i="98"/>
  <c r="I73" i="98"/>
  <c r="H73" i="98"/>
  <c r="J72" i="98"/>
  <c r="I72" i="98"/>
  <c r="H72" i="98"/>
  <c r="J71" i="98"/>
  <c r="I71" i="98"/>
  <c r="H71" i="98"/>
  <c r="J70" i="98"/>
  <c r="I70" i="98"/>
  <c r="H70" i="98"/>
  <c r="J69" i="98"/>
  <c r="I69" i="98"/>
  <c r="H69" i="98"/>
  <c r="J68" i="98"/>
  <c r="I68" i="98"/>
  <c r="H68" i="98"/>
  <c r="J67" i="98"/>
  <c r="I67" i="98"/>
  <c r="H67" i="98"/>
  <c r="J66" i="98"/>
  <c r="I66" i="98"/>
  <c r="H66" i="98"/>
  <c r="J65" i="98"/>
  <c r="I65" i="98"/>
  <c r="H65" i="98"/>
  <c r="J64" i="98"/>
  <c r="I64" i="98"/>
  <c r="H64" i="98"/>
  <c r="J63" i="98"/>
  <c r="I63" i="98"/>
  <c r="H63" i="98"/>
  <c r="J62" i="98"/>
  <c r="I62" i="98"/>
  <c r="H62" i="98"/>
  <c r="J61" i="98"/>
  <c r="I61" i="98"/>
  <c r="H61" i="98"/>
  <c r="J60" i="98"/>
  <c r="I60" i="98"/>
  <c r="H60" i="98"/>
  <c r="J59" i="98"/>
  <c r="I59" i="98"/>
  <c r="H59" i="98"/>
  <c r="J58" i="98"/>
  <c r="I58" i="98"/>
  <c r="H58" i="98"/>
  <c r="J56" i="98"/>
  <c r="I56" i="98"/>
  <c r="H56" i="98"/>
  <c r="J55" i="98"/>
  <c r="I55" i="98"/>
  <c r="H55" i="98"/>
  <c r="J54" i="98"/>
  <c r="I54" i="98"/>
  <c r="H54" i="98"/>
  <c r="J53" i="98"/>
  <c r="I53" i="98"/>
  <c r="H53" i="98"/>
  <c r="J52" i="98"/>
  <c r="I52" i="98"/>
  <c r="H52" i="98"/>
  <c r="J51" i="98"/>
  <c r="I51" i="98"/>
  <c r="H51" i="98"/>
  <c r="J50" i="98"/>
  <c r="I50" i="98"/>
  <c r="H50" i="98"/>
  <c r="J49" i="98"/>
  <c r="I49" i="98"/>
  <c r="H49" i="98"/>
  <c r="J48" i="98"/>
  <c r="I48" i="98"/>
  <c r="H48" i="98"/>
  <c r="J47" i="98"/>
  <c r="I47" i="98"/>
  <c r="H47" i="98"/>
  <c r="J46" i="98"/>
  <c r="I46" i="98"/>
  <c r="H46" i="98"/>
  <c r="J45" i="98"/>
  <c r="I45" i="98"/>
  <c r="H45" i="98"/>
  <c r="J44" i="98"/>
  <c r="I44" i="98"/>
  <c r="H44" i="98"/>
  <c r="J43" i="98"/>
  <c r="I43" i="98"/>
  <c r="H43" i="98"/>
  <c r="J42" i="98"/>
  <c r="I42" i="98"/>
  <c r="H42" i="98"/>
  <c r="J41" i="98"/>
  <c r="I41" i="98"/>
  <c r="H41" i="98"/>
  <c r="J40" i="98"/>
  <c r="I40" i="98"/>
  <c r="H40" i="98"/>
  <c r="J39" i="98"/>
  <c r="I39" i="98"/>
  <c r="H39" i="98"/>
  <c r="J38" i="98"/>
  <c r="I38" i="98"/>
  <c r="H38" i="98"/>
  <c r="J37" i="98"/>
  <c r="I37" i="98"/>
  <c r="H37" i="98"/>
  <c r="J36" i="98"/>
  <c r="I36" i="98"/>
  <c r="H36" i="98"/>
  <c r="J35" i="98"/>
  <c r="I35" i="98"/>
  <c r="H35" i="98"/>
  <c r="J34" i="98"/>
  <c r="I34" i="98"/>
  <c r="H34" i="98"/>
  <c r="J33" i="98"/>
  <c r="I33" i="98"/>
  <c r="H33" i="98"/>
  <c r="J32" i="98"/>
  <c r="I32" i="98"/>
  <c r="H32" i="98"/>
  <c r="J31" i="98"/>
  <c r="I31" i="98"/>
  <c r="H31" i="98"/>
  <c r="J30" i="98"/>
  <c r="I30" i="98"/>
  <c r="H30" i="98"/>
  <c r="J29" i="98"/>
  <c r="I29" i="98"/>
  <c r="H29" i="98"/>
  <c r="J28" i="98"/>
  <c r="I28" i="98"/>
  <c r="H28" i="98"/>
  <c r="J27" i="98"/>
  <c r="I27" i="98"/>
  <c r="H27" i="98"/>
  <c r="J26" i="98"/>
  <c r="I26" i="98"/>
  <c r="H26" i="98"/>
  <c r="J25" i="98"/>
  <c r="I25" i="98"/>
  <c r="H25" i="98"/>
  <c r="J24" i="98"/>
  <c r="I24" i="98"/>
  <c r="H24" i="98"/>
  <c r="J23" i="98"/>
  <c r="I23" i="98"/>
  <c r="H23" i="98"/>
  <c r="J22" i="98"/>
  <c r="I22" i="98"/>
  <c r="H22" i="98"/>
  <c r="J21" i="98"/>
  <c r="I21" i="98"/>
  <c r="J20" i="98"/>
  <c r="I20" i="98"/>
  <c r="H20" i="98"/>
  <c r="J18" i="98"/>
  <c r="I18" i="98"/>
  <c r="H18" i="98"/>
  <c r="J17" i="98"/>
  <c r="I17" i="98"/>
  <c r="H17" i="98"/>
  <c r="J16" i="98"/>
  <c r="I16" i="98"/>
  <c r="H16" i="98"/>
  <c r="J15" i="98"/>
  <c r="I15" i="98"/>
  <c r="H15" i="98"/>
  <c r="J14" i="98"/>
  <c r="I14" i="98"/>
  <c r="H14" i="98"/>
  <c r="J13" i="98"/>
  <c r="I13" i="98"/>
  <c r="H13" i="98"/>
  <c r="J12" i="98"/>
  <c r="I12" i="98"/>
  <c r="H12" i="98"/>
  <c r="J11" i="98"/>
  <c r="I11" i="98"/>
  <c r="H11" i="98"/>
  <c r="J10" i="98"/>
  <c r="I10" i="98"/>
  <c r="H10" i="98"/>
  <c r="J9" i="98"/>
  <c r="I9" i="98"/>
  <c r="H9" i="98"/>
  <c r="J8" i="98"/>
  <c r="I8" i="98"/>
  <c r="H8" i="98"/>
  <c r="J7" i="98"/>
  <c r="I7" i="98"/>
  <c r="H7" i="98"/>
  <c r="J6" i="98"/>
  <c r="I6" i="98"/>
  <c r="H6" i="98"/>
  <c r="J5" i="98"/>
  <c r="I5" i="98"/>
  <c r="H5" i="98"/>
  <c r="J4" i="98"/>
  <c r="I4" i="98"/>
  <c r="H4" i="98"/>
  <c r="J246" i="101"/>
  <c r="I246" i="101"/>
  <c r="H246" i="101"/>
  <c r="H21" i="101" s="1"/>
  <c r="J245" i="101"/>
  <c r="J21" i="101" s="1"/>
  <c r="I245" i="101"/>
  <c r="H245" i="101"/>
  <c r="J244" i="101"/>
  <c r="I244" i="101"/>
  <c r="H244" i="101"/>
  <c r="J243" i="101"/>
  <c r="I243" i="101"/>
  <c r="H243" i="101"/>
  <c r="J242" i="101"/>
  <c r="I242" i="101"/>
  <c r="H242" i="101"/>
  <c r="J241" i="101"/>
  <c r="I241" i="101"/>
  <c r="H241" i="101"/>
  <c r="J240" i="101"/>
  <c r="I240" i="101"/>
  <c r="H240" i="101"/>
  <c r="J239" i="101"/>
  <c r="I239" i="101"/>
  <c r="H239" i="101"/>
  <c r="J238" i="101"/>
  <c r="I238" i="101"/>
  <c r="H238" i="101"/>
  <c r="J237" i="101"/>
  <c r="I237" i="101"/>
  <c r="H237" i="101"/>
  <c r="J236" i="101"/>
  <c r="I236" i="101"/>
  <c r="H236" i="101"/>
  <c r="J235" i="101"/>
  <c r="I235" i="101"/>
  <c r="H235" i="101"/>
  <c r="J234" i="101"/>
  <c r="I234" i="101"/>
  <c r="H234" i="101"/>
  <c r="J233" i="101"/>
  <c r="I233" i="101"/>
  <c r="H233" i="101"/>
  <c r="J232" i="101"/>
  <c r="I232" i="101"/>
  <c r="H232" i="101"/>
  <c r="J231" i="101"/>
  <c r="I231" i="101"/>
  <c r="H231" i="101"/>
  <c r="J230" i="101"/>
  <c r="I230" i="101"/>
  <c r="H230" i="101"/>
  <c r="J229" i="101"/>
  <c r="I229" i="101"/>
  <c r="H229" i="101"/>
  <c r="J228" i="101"/>
  <c r="I228" i="101"/>
  <c r="H228" i="101"/>
  <c r="J227" i="101"/>
  <c r="I227" i="101"/>
  <c r="H227" i="101"/>
  <c r="J226" i="101"/>
  <c r="I226" i="101"/>
  <c r="H226" i="101"/>
  <c r="J225" i="101"/>
  <c r="I225" i="101"/>
  <c r="H225" i="101"/>
  <c r="J224" i="101"/>
  <c r="I224" i="101"/>
  <c r="H224" i="101"/>
  <c r="J223" i="101"/>
  <c r="I223" i="101"/>
  <c r="H223" i="101"/>
  <c r="J222" i="101"/>
  <c r="I222" i="101"/>
  <c r="H222" i="101"/>
  <c r="J221" i="101"/>
  <c r="I221" i="101"/>
  <c r="H221" i="101"/>
  <c r="J220" i="101"/>
  <c r="J104" i="101" s="1"/>
  <c r="I220" i="101"/>
  <c r="H220" i="101"/>
  <c r="J219" i="101"/>
  <c r="I219" i="101"/>
  <c r="I104" i="101" s="1"/>
  <c r="H219" i="101"/>
  <c r="J218" i="101"/>
  <c r="I218" i="101"/>
  <c r="H218" i="101"/>
  <c r="J217" i="101"/>
  <c r="I217" i="101"/>
  <c r="H217" i="101"/>
  <c r="J216" i="101"/>
  <c r="I216" i="101"/>
  <c r="H216" i="101"/>
  <c r="J215" i="101"/>
  <c r="I215" i="101"/>
  <c r="H215" i="101"/>
  <c r="J214" i="101"/>
  <c r="I214" i="101"/>
  <c r="H214" i="101"/>
  <c r="J213" i="101"/>
  <c r="I213" i="101"/>
  <c r="H213" i="101"/>
  <c r="J212" i="101"/>
  <c r="J101" i="101" s="1"/>
  <c r="I212" i="101"/>
  <c r="H212" i="101"/>
  <c r="J211" i="101"/>
  <c r="I211" i="101"/>
  <c r="H211" i="101"/>
  <c r="J210" i="101"/>
  <c r="I210" i="101"/>
  <c r="H210" i="101"/>
  <c r="J209" i="101"/>
  <c r="I209" i="101"/>
  <c r="H209" i="101"/>
  <c r="J208" i="101"/>
  <c r="I208" i="101"/>
  <c r="H208" i="101"/>
  <c r="J207" i="101"/>
  <c r="I207" i="101"/>
  <c r="H207" i="101"/>
  <c r="J206" i="101"/>
  <c r="I206" i="101"/>
  <c r="H206" i="101"/>
  <c r="J205" i="101"/>
  <c r="I205" i="101"/>
  <c r="H205" i="101"/>
  <c r="J204" i="101"/>
  <c r="I204" i="101"/>
  <c r="H204" i="101"/>
  <c r="J203" i="101"/>
  <c r="I203" i="101"/>
  <c r="H203" i="101"/>
  <c r="J202" i="101"/>
  <c r="I202" i="101"/>
  <c r="I135" i="101" s="1"/>
  <c r="H202" i="101"/>
  <c r="J201" i="101"/>
  <c r="I201" i="101"/>
  <c r="H201" i="101"/>
  <c r="J200" i="101"/>
  <c r="J108" i="101" s="1"/>
  <c r="I200" i="101"/>
  <c r="H200" i="101"/>
  <c r="J199" i="101"/>
  <c r="I199" i="101"/>
  <c r="I108" i="101" s="1"/>
  <c r="H199" i="101"/>
  <c r="J198" i="101"/>
  <c r="I198" i="101"/>
  <c r="H198" i="101"/>
  <c r="J197" i="101"/>
  <c r="I197" i="101"/>
  <c r="H197" i="101"/>
  <c r="J196" i="101"/>
  <c r="I196" i="101"/>
  <c r="H196" i="101"/>
  <c r="J195" i="101"/>
  <c r="I195" i="101"/>
  <c r="H195" i="101"/>
  <c r="J194" i="101"/>
  <c r="I194" i="101"/>
  <c r="H194" i="101"/>
  <c r="J193" i="101"/>
  <c r="I193" i="101"/>
  <c r="H193" i="101"/>
  <c r="J192" i="101"/>
  <c r="I192" i="101"/>
  <c r="H192" i="101"/>
  <c r="J191" i="101"/>
  <c r="I191" i="101"/>
  <c r="H191" i="101"/>
  <c r="J190" i="101"/>
  <c r="I190" i="101"/>
  <c r="H190" i="101"/>
  <c r="J189" i="101"/>
  <c r="I189" i="101"/>
  <c r="H189" i="101"/>
  <c r="J188" i="101"/>
  <c r="I188" i="101"/>
  <c r="H188" i="101"/>
  <c r="J187" i="101"/>
  <c r="I187" i="101"/>
  <c r="H187" i="101"/>
  <c r="J186" i="101"/>
  <c r="I186" i="101"/>
  <c r="H186" i="101"/>
  <c r="J185" i="101"/>
  <c r="I185" i="101"/>
  <c r="H185" i="101"/>
  <c r="J184" i="101"/>
  <c r="J57" i="101" s="1"/>
  <c r="I184" i="101"/>
  <c r="H184" i="101"/>
  <c r="J183" i="101"/>
  <c r="I183" i="101"/>
  <c r="H183" i="101"/>
  <c r="J182" i="101"/>
  <c r="I182" i="101"/>
  <c r="H182" i="101"/>
  <c r="H19" i="101" s="1"/>
  <c r="J181" i="101"/>
  <c r="I181" i="101"/>
  <c r="H181" i="101"/>
  <c r="J175" i="101"/>
  <c r="I175" i="101"/>
  <c r="H175" i="101"/>
  <c r="J174" i="101"/>
  <c r="I174" i="101"/>
  <c r="H174" i="101"/>
  <c r="J173" i="101"/>
  <c r="I173" i="101"/>
  <c r="H173" i="101"/>
  <c r="J172" i="101"/>
  <c r="I172" i="101"/>
  <c r="H172" i="101"/>
  <c r="J171" i="101"/>
  <c r="I171" i="101"/>
  <c r="H171" i="101"/>
  <c r="J170" i="101"/>
  <c r="I170" i="101"/>
  <c r="H170" i="101"/>
  <c r="J169" i="101"/>
  <c r="I169" i="101"/>
  <c r="H169" i="101"/>
  <c r="J168" i="101"/>
  <c r="I168" i="101"/>
  <c r="H168" i="101"/>
  <c r="J167" i="101"/>
  <c r="I167" i="101"/>
  <c r="H167" i="101"/>
  <c r="J166" i="101"/>
  <c r="I166" i="101"/>
  <c r="H166" i="101"/>
  <c r="J165" i="101"/>
  <c r="I165" i="101"/>
  <c r="H165" i="101"/>
  <c r="J164" i="101"/>
  <c r="I164" i="101"/>
  <c r="H164" i="101"/>
  <c r="J163" i="101"/>
  <c r="I163" i="101"/>
  <c r="H163" i="101"/>
  <c r="J162" i="101"/>
  <c r="I162" i="101"/>
  <c r="H162" i="101"/>
  <c r="J161" i="101"/>
  <c r="I161" i="101"/>
  <c r="H161" i="101"/>
  <c r="J160" i="101"/>
  <c r="I160" i="101"/>
  <c r="H160" i="101"/>
  <c r="J159" i="101"/>
  <c r="I159" i="101"/>
  <c r="H159" i="101"/>
  <c r="J158" i="101"/>
  <c r="I158" i="101"/>
  <c r="H158" i="101"/>
  <c r="J157" i="101"/>
  <c r="I157" i="101"/>
  <c r="H157" i="101"/>
  <c r="J156" i="101"/>
  <c r="I156" i="101"/>
  <c r="H156" i="101"/>
  <c r="J155" i="101"/>
  <c r="I155" i="101"/>
  <c r="H155" i="101"/>
  <c r="J154" i="101"/>
  <c r="I154" i="101"/>
  <c r="H154" i="101"/>
  <c r="J153" i="101"/>
  <c r="I153" i="101"/>
  <c r="H153" i="101"/>
  <c r="J152" i="101"/>
  <c r="I152" i="101"/>
  <c r="H152" i="101"/>
  <c r="J151" i="101"/>
  <c r="I151" i="101"/>
  <c r="H151" i="101"/>
  <c r="J150" i="101"/>
  <c r="I150" i="101"/>
  <c r="H150" i="101"/>
  <c r="J149" i="101"/>
  <c r="I149" i="101"/>
  <c r="H149" i="101"/>
  <c r="J148" i="101"/>
  <c r="I148" i="101"/>
  <c r="H148" i="101"/>
  <c r="J147" i="101"/>
  <c r="I147" i="101"/>
  <c r="H147" i="101"/>
  <c r="J146" i="101"/>
  <c r="I146" i="101"/>
  <c r="H146" i="101"/>
  <c r="J145" i="101"/>
  <c r="I145" i="101"/>
  <c r="H145" i="101"/>
  <c r="J144" i="101"/>
  <c r="I144" i="101"/>
  <c r="H144" i="101"/>
  <c r="J143" i="101"/>
  <c r="I143" i="101"/>
  <c r="H143" i="101"/>
  <c r="J142" i="101"/>
  <c r="I142" i="101"/>
  <c r="H142" i="101"/>
  <c r="J141" i="101"/>
  <c r="I141" i="101"/>
  <c r="H141" i="101"/>
  <c r="J140" i="101"/>
  <c r="I140" i="101"/>
  <c r="H140" i="101"/>
  <c r="J138" i="101"/>
  <c r="I138" i="101"/>
  <c r="H138" i="101"/>
  <c r="J137" i="101"/>
  <c r="I137" i="101"/>
  <c r="H137" i="101"/>
  <c r="J136" i="101"/>
  <c r="I136" i="101"/>
  <c r="H136" i="101"/>
  <c r="J135" i="101"/>
  <c r="J134" i="101"/>
  <c r="I134" i="101"/>
  <c r="H134" i="101"/>
  <c r="J133" i="101"/>
  <c r="I133" i="101"/>
  <c r="H133" i="101"/>
  <c r="J132" i="101"/>
  <c r="I132" i="101"/>
  <c r="H132" i="101"/>
  <c r="J131" i="101"/>
  <c r="I131" i="101"/>
  <c r="H131" i="101"/>
  <c r="J130" i="101"/>
  <c r="I130" i="101"/>
  <c r="H130" i="101"/>
  <c r="J129" i="101"/>
  <c r="I129" i="101"/>
  <c r="H129" i="101"/>
  <c r="J128" i="101"/>
  <c r="I128" i="101"/>
  <c r="H128" i="101"/>
  <c r="J127" i="101"/>
  <c r="I127" i="101"/>
  <c r="H127" i="101"/>
  <c r="J126" i="101"/>
  <c r="I126" i="101"/>
  <c r="H126" i="101"/>
  <c r="J125" i="101"/>
  <c r="I125" i="101"/>
  <c r="H125" i="101"/>
  <c r="J124" i="101"/>
  <c r="I124" i="101"/>
  <c r="H124" i="101"/>
  <c r="J123" i="101"/>
  <c r="I123" i="101"/>
  <c r="H123" i="101"/>
  <c r="J122" i="101"/>
  <c r="I122" i="101"/>
  <c r="H122" i="101"/>
  <c r="J121" i="101"/>
  <c r="I121" i="101"/>
  <c r="H121" i="101"/>
  <c r="J120" i="101"/>
  <c r="I120" i="101"/>
  <c r="H120" i="101"/>
  <c r="J119" i="101"/>
  <c r="I119" i="101"/>
  <c r="H119" i="101"/>
  <c r="J118" i="101"/>
  <c r="I118" i="101"/>
  <c r="H118" i="101"/>
  <c r="J117" i="101"/>
  <c r="I117" i="101"/>
  <c r="H117" i="101"/>
  <c r="J116" i="101"/>
  <c r="I116" i="101"/>
  <c r="H116" i="101"/>
  <c r="H115" i="101"/>
  <c r="J114" i="101"/>
  <c r="I114" i="101"/>
  <c r="H114" i="101"/>
  <c r="J113" i="101"/>
  <c r="I113" i="101"/>
  <c r="H113" i="101"/>
  <c r="J112" i="101"/>
  <c r="I112" i="101"/>
  <c r="H112" i="101"/>
  <c r="J111" i="101"/>
  <c r="I111" i="101"/>
  <c r="H111" i="101"/>
  <c r="J110" i="101"/>
  <c r="I110" i="101"/>
  <c r="H110" i="101"/>
  <c r="J109" i="101"/>
  <c r="I109" i="101"/>
  <c r="H109" i="101"/>
  <c r="J107" i="101"/>
  <c r="I107" i="101"/>
  <c r="H107" i="101"/>
  <c r="J106" i="101"/>
  <c r="I106" i="101"/>
  <c r="H106" i="101"/>
  <c r="J105" i="101"/>
  <c r="I105" i="101"/>
  <c r="H105" i="101"/>
  <c r="J103" i="101"/>
  <c r="I103" i="101"/>
  <c r="H103" i="101"/>
  <c r="J102" i="101"/>
  <c r="I102" i="101"/>
  <c r="H102" i="101"/>
  <c r="J100" i="101"/>
  <c r="I100" i="101"/>
  <c r="H100" i="101"/>
  <c r="J99" i="101"/>
  <c r="I99" i="101"/>
  <c r="H99" i="101"/>
  <c r="J98" i="101"/>
  <c r="I98" i="101"/>
  <c r="H98" i="101"/>
  <c r="J97" i="101"/>
  <c r="I97" i="101"/>
  <c r="H97" i="101"/>
  <c r="J96" i="101"/>
  <c r="I96" i="101"/>
  <c r="H96" i="101"/>
  <c r="J95" i="101"/>
  <c r="I95" i="101"/>
  <c r="H95" i="101"/>
  <c r="J94" i="101"/>
  <c r="I94" i="101"/>
  <c r="H94" i="101"/>
  <c r="J93" i="101"/>
  <c r="I93" i="101"/>
  <c r="H93" i="101"/>
  <c r="J92" i="101"/>
  <c r="I92" i="101"/>
  <c r="H92" i="101"/>
  <c r="J91" i="101"/>
  <c r="I91" i="101"/>
  <c r="H91" i="101"/>
  <c r="J90" i="101"/>
  <c r="I90" i="101"/>
  <c r="H90" i="101"/>
  <c r="J89" i="101"/>
  <c r="I89" i="101"/>
  <c r="H89" i="101"/>
  <c r="J88" i="101"/>
  <c r="I88" i="101"/>
  <c r="H88" i="101"/>
  <c r="J87" i="101"/>
  <c r="I87" i="101"/>
  <c r="H87" i="101"/>
  <c r="J86" i="101"/>
  <c r="I86" i="101"/>
  <c r="H86" i="101"/>
  <c r="J85" i="101"/>
  <c r="I85" i="101"/>
  <c r="H85" i="101"/>
  <c r="J84" i="101"/>
  <c r="I84" i="101"/>
  <c r="H84" i="101"/>
  <c r="J83" i="101"/>
  <c r="I83" i="101"/>
  <c r="H83" i="101"/>
  <c r="J82" i="101"/>
  <c r="I82" i="101"/>
  <c r="H82" i="101"/>
  <c r="J81" i="101"/>
  <c r="I81" i="101"/>
  <c r="H81" i="101"/>
  <c r="J80" i="101"/>
  <c r="I80" i="101"/>
  <c r="H80" i="101"/>
  <c r="J79" i="101"/>
  <c r="I79" i="101"/>
  <c r="H79" i="101"/>
  <c r="J78" i="101"/>
  <c r="I78" i="101"/>
  <c r="H78" i="101"/>
  <c r="J77" i="101"/>
  <c r="I77" i="101"/>
  <c r="H77" i="101"/>
  <c r="J76" i="101"/>
  <c r="I76" i="101"/>
  <c r="H76" i="101"/>
  <c r="J75" i="101"/>
  <c r="I75" i="101"/>
  <c r="H75" i="101"/>
  <c r="J74" i="101"/>
  <c r="I74" i="101"/>
  <c r="H74" i="101"/>
  <c r="J73" i="101"/>
  <c r="I73" i="101"/>
  <c r="H73" i="101"/>
  <c r="J72" i="101"/>
  <c r="I72" i="101"/>
  <c r="H72" i="101"/>
  <c r="J71" i="101"/>
  <c r="I71" i="101"/>
  <c r="H71" i="101"/>
  <c r="J70" i="101"/>
  <c r="I70" i="101"/>
  <c r="H70" i="101"/>
  <c r="J69" i="101"/>
  <c r="I69" i="101"/>
  <c r="H69" i="101"/>
  <c r="J68" i="101"/>
  <c r="I68" i="101"/>
  <c r="H68" i="101"/>
  <c r="J67" i="101"/>
  <c r="I67" i="101"/>
  <c r="H67" i="101"/>
  <c r="J66" i="101"/>
  <c r="I66" i="101"/>
  <c r="H66" i="101"/>
  <c r="J65" i="101"/>
  <c r="I65" i="101"/>
  <c r="H65" i="101"/>
  <c r="J64" i="101"/>
  <c r="I64" i="101"/>
  <c r="H64" i="101"/>
  <c r="J63" i="101"/>
  <c r="I63" i="101"/>
  <c r="H63" i="101"/>
  <c r="J62" i="101"/>
  <c r="I62" i="101"/>
  <c r="H62" i="101"/>
  <c r="J61" i="101"/>
  <c r="I61" i="101"/>
  <c r="H61" i="101"/>
  <c r="J60" i="101"/>
  <c r="I60" i="101"/>
  <c r="H60" i="101"/>
  <c r="J59" i="101"/>
  <c r="I59" i="101"/>
  <c r="H59" i="101"/>
  <c r="J58" i="101"/>
  <c r="I58" i="101"/>
  <c r="H58" i="101"/>
  <c r="J56" i="101"/>
  <c r="I56" i="101"/>
  <c r="H56" i="101"/>
  <c r="J55" i="101"/>
  <c r="I55" i="101"/>
  <c r="H55" i="101"/>
  <c r="J54" i="101"/>
  <c r="I54" i="101"/>
  <c r="H54" i="101"/>
  <c r="J53" i="101"/>
  <c r="I53" i="101"/>
  <c r="H53" i="101"/>
  <c r="J52" i="101"/>
  <c r="I52" i="101"/>
  <c r="H52" i="101"/>
  <c r="J51" i="101"/>
  <c r="I51" i="101"/>
  <c r="H51" i="101"/>
  <c r="J50" i="101"/>
  <c r="I50" i="101"/>
  <c r="H50" i="101"/>
  <c r="J49" i="101"/>
  <c r="I49" i="101"/>
  <c r="H49" i="101"/>
  <c r="J48" i="101"/>
  <c r="I48" i="101"/>
  <c r="H48" i="101"/>
  <c r="J47" i="101"/>
  <c r="I47" i="101"/>
  <c r="H47" i="101"/>
  <c r="J46" i="101"/>
  <c r="I46" i="101"/>
  <c r="H46" i="101"/>
  <c r="J45" i="101"/>
  <c r="I45" i="101"/>
  <c r="H45" i="101"/>
  <c r="J44" i="101"/>
  <c r="I44" i="101"/>
  <c r="H44" i="101"/>
  <c r="J43" i="101"/>
  <c r="I43" i="101"/>
  <c r="H43" i="101"/>
  <c r="J42" i="101"/>
  <c r="I42" i="101"/>
  <c r="H42" i="101"/>
  <c r="J41" i="101"/>
  <c r="I41" i="101"/>
  <c r="H41" i="101"/>
  <c r="J40" i="101"/>
  <c r="I40" i="101"/>
  <c r="H40" i="101"/>
  <c r="J39" i="101"/>
  <c r="I39" i="101"/>
  <c r="H39" i="101"/>
  <c r="J38" i="101"/>
  <c r="I38" i="101"/>
  <c r="H38" i="101"/>
  <c r="J37" i="101"/>
  <c r="I37" i="101"/>
  <c r="H37" i="101"/>
  <c r="J36" i="101"/>
  <c r="I36" i="101"/>
  <c r="H36" i="101"/>
  <c r="J35" i="101"/>
  <c r="I35" i="101"/>
  <c r="H35" i="101"/>
  <c r="J34" i="101"/>
  <c r="I34" i="101"/>
  <c r="H34" i="101"/>
  <c r="J33" i="101"/>
  <c r="I33" i="101"/>
  <c r="H33" i="101"/>
  <c r="J32" i="101"/>
  <c r="I32" i="101"/>
  <c r="H32" i="101"/>
  <c r="J31" i="101"/>
  <c r="I31" i="101"/>
  <c r="H31" i="101"/>
  <c r="J30" i="101"/>
  <c r="I30" i="101"/>
  <c r="H30" i="101"/>
  <c r="J29" i="101"/>
  <c r="I29" i="101"/>
  <c r="H29" i="101"/>
  <c r="J28" i="101"/>
  <c r="I28" i="101"/>
  <c r="H28" i="101"/>
  <c r="J27" i="101"/>
  <c r="I27" i="101"/>
  <c r="H27" i="101"/>
  <c r="J26" i="101"/>
  <c r="I26" i="101"/>
  <c r="H26" i="101"/>
  <c r="J25" i="101"/>
  <c r="I25" i="101"/>
  <c r="H25" i="101"/>
  <c r="J24" i="101"/>
  <c r="I24" i="101"/>
  <c r="H24" i="101"/>
  <c r="J23" i="101"/>
  <c r="I23" i="101"/>
  <c r="H23" i="101"/>
  <c r="J22" i="101"/>
  <c r="I22" i="101"/>
  <c r="H22" i="101"/>
  <c r="I21" i="101"/>
  <c r="J20" i="101"/>
  <c r="I20" i="101"/>
  <c r="H20" i="101"/>
  <c r="J19" i="101"/>
  <c r="J18" i="101"/>
  <c r="I18" i="101"/>
  <c r="H18" i="101"/>
  <c r="J17" i="101"/>
  <c r="I17" i="101"/>
  <c r="H17" i="101"/>
  <c r="J16" i="101"/>
  <c r="I16" i="101"/>
  <c r="H16" i="101"/>
  <c r="J15" i="101"/>
  <c r="I15" i="101"/>
  <c r="H15" i="101"/>
  <c r="J14" i="101"/>
  <c r="I14" i="101"/>
  <c r="H14" i="101"/>
  <c r="J13" i="101"/>
  <c r="I13" i="101"/>
  <c r="H13" i="101"/>
  <c r="J12" i="101"/>
  <c r="I12" i="101"/>
  <c r="H12" i="101"/>
  <c r="J11" i="101"/>
  <c r="I11" i="101"/>
  <c r="H11" i="101"/>
  <c r="J10" i="101"/>
  <c r="I10" i="101"/>
  <c r="H10" i="101"/>
  <c r="J9" i="101"/>
  <c r="I9" i="101"/>
  <c r="H9" i="101"/>
  <c r="J8" i="101"/>
  <c r="I8" i="101"/>
  <c r="H8" i="101"/>
  <c r="J7" i="101"/>
  <c r="I7" i="101"/>
  <c r="H7" i="101"/>
  <c r="J6" i="101"/>
  <c r="I6" i="101"/>
  <c r="H6" i="101"/>
  <c r="J5" i="101"/>
  <c r="I5" i="101"/>
  <c r="H5" i="101"/>
  <c r="J4" i="101"/>
  <c r="I4" i="101"/>
  <c r="H4" i="101"/>
  <c r="J246" i="100"/>
  <c r="I246" i="100"/>
  <c r="H246" i="100"/>
  <c r="H21" i="100" s="1"/>
  <c r="J245" i="100"/>
  <c r="I245" i="100"/>
  <c r="H245" i="100"/>
  <c r="J244" i="100"/>
  <c r="I244" i="100"/>
  <c r="H244" i="100"/>
  <c r="J243" i="100"/>
  <c r="I243" i="100"/>
  <c r="H243" i="100"/>
  <c r="J242" i="100"/>
  <c r="I242" i="100"/>
  <c r="H242" i="100"/>
  <c r="J241" i="100"/>
  <c r="I241" i="100"/>
  <c r="H241" i="100"/>
  <c r="J240" i="100"/>
  <c r="I240" i="100"/>
  <c r="H240" i="100"/>
  <c r="J239" i="100"/>
  <c r="I239" i="100"/>
  <c r="H239" i="100"/>
  <c r="J238" i="100"/>
  <c r="I238" i="100"/>
  <c r="H238" i="100"/>
  <c r="J237" i="100"/>
  <c r="I237" i="100"/>
  <c r="H237" i="100"/>
  <c r="J236" i="100"/>
  <c r="I236" i="100"/>
  <c r="H236" i="100"/>
  <c r="J235" i="100"/>
  <c r="I235" i="100"/>
  <c r="H235" i="100"/>
  <c r="J234" i="100"/>
  <c r="I234" i="100"/>
  <c r="H234" i="100"/>
  <c r="J233" i="100"/>
  <c r="I233" i="100"/>
  <c r="H233" i="100"/>
  <c r="J232" i="100"/>
  <c r="I232" i="100"/>
  <c r="H232" i="100"/>
  <c r="J231" i="100"/>
  <c r="I231" i="100"/>
  <c r="H231" i="100"/>
  <c r="J230" i="100"/>
  <c r="I230" i="100"/>
  <c r="H230" i="100"/>
  <c r="J229" i="100"/>
  <c r="I229" i="100"/>
  <c r="H229" i="100"/>
  <c r="J228" i="100"/>
  <c r="I228" i="100"/>
  <c r="H228" i="100"/>
  <c r="J227" i="100"/>
  <c r="I227" i="100"/>
  <c r="H227" i="100"/>
  <c r="J226" i="100"/>
  <c r="I226" i="100"/>
  <c r="H226" i="100"/>
  <c r="J225" i="100"/>
  <c r="I225" i="100"/>
  <c r="H225" i="100"/>
  <c r="J224" i="100"/>
  <c r="I224" i="100"/>
  <c r="H224" i="100"/>
  <c r="J223" i="100"/>
  <c r="I223" i="100"/>
  <c r="H223" i="100"/>
  <c r="J222" i="100"/>
  <c r="I222" i="100"/>
  <c r="H222" i="100"/>
  <c r="J221" i="100"/>
  <c r="I221" i="100"/>
  <c r="H221" i="100"/>
  <c r="J220" i="100"/>
  <c r="I220" i="100"/>
  <c r="H220" i="100"/>
  <c r="J219" i="100"/>
  <c r="I219" i="100"/>
  <c r="H219" i="100"/>
  <c r="J218" i="100"/>
  <c r="I218" i="100"/>
  <c r="H218" i="100"/>
  <c r="J217" i="100"/>
  <c r="I217" i="100"/>
  <c r="H217" i="100"/>
  <c r="J216" i="100"/>
  <c r="I216" i="100"/>
  <c r="H216" i="100"/>
  <c r="J215" i="100"/>
  <c r="I215" i="100"/>
  <c r="H215" i="100"/>
  <c r="J214" i="100"/>
  <c r="I214" i="100"/>
  <c r="H214" i="100"/>
  <c r="J213" i="100"/>
  <c r="I213" i="100"/>
  <c r="H213" i="100"/>
  <c r="J212" i="100"/>
  <c r="I212" i="100"/>
  <c r="H212" i="100"/>
  <c r="J211" i="100"/>
  <c r="I211" i="100"/>
  <c r="H211" i="100"/>
  <c r="J210" i="100"/>
  <c r="I210" i="100"/>
  <c r="H210" i="100"/>
  <c r="J209" i="100"/>
  <c r="I209" i="100"/>
  <c r="H209" i="100"/>
  <c r="J208" i="100"/>
  <c r="I208" i="100"/>
  <c r="H208" i="100"/>
  <c r="J207" i="100"/>
  <c r="I207" i="100"/>
  <c r="H207" i="100"/>
  <c r="J206" i="100"/>
  <c r="I206" i="100"/>
  <c r="H206" i="100"/>
  <c r="J205" i="100"/>
  <c r="I205" i="100"/>
  <c r="H205" i="100"/>
  <c r="J204" i="100"/>
  <c r="I204" i="100"/>
  <c r="H204" i="100"/>
  <c r="J203" i="100"/>
  <c r="I203" i="100"/>
  <c r="H203" i="100"/>
  <c r="J202" i="100"/>
  <c r="I202" i="100"/>
  <c r="H202" i="100"/>
  <c r="J201" i="100"/>
  <c r="I201" i="100"/>
  <c r="I135" i="100" s="1"/>
  <c r="H201" i="100"/>
  <c r="J200" i="100"/>
  <c r="J115" i="100" s="1"/>
  <c r="I200" i="100"/>
  <c r="H200" i="100"/>
  <c r="J199" i="100"/>
  <c r="I199" i="100"/>
  <c r="H199" i="100"/>
  <c r="J198" i="100"/>
  <c r="I198" i="100"/>
  <c r="H198" i="100"/>
  <c r="J197" i="100"/>
  <c r="I197" i="100"/>
  <c r="H197" i="100"/>
  <c r="J196" i="100"/>
  <c r="I196" i="100"/>
  <c r="H196" i="100"/>
  <c r="J195" i="100"/>
  <c r="I195" i="100"/>
  <c r="H195" i="100"/>
  <c r="J194" i="100"/>
  <c r="I194" i="100"/>
  <c r="H194" i="100"/>
  <c r="J193" i="100"/>
  <c r="I193" i="100"/>
  <c r="H193" i="100"/>
  <c r="J192" i="100"/>
  <c r="I192" i="100"/>
  <c r="H192" i="100"/>
  <c r="J191" i="100"/>
  <c r="I191" i="100"/>
  <c r="H191" i="100"/>
  <c r="J190" i="100"/>
  <c r="I190" i="100"/>
  <c r="H190" i="100"/>
  <c r="J189" i="100"/>
  <c r="I189" i="100"/>
  <c r="H189" i="100"/>
  <c r="J188" i="100"/>
  <c r="I188" i="100"/>
  <c r="H188" i="100"/>
  <c r="J187" i="100"/>
  <c r="I187" i="100"/>
  <c r="H187" i="100"/>
  <c r="J186" i="100"/>
  <c r="I186" i="100"/>
  <c r="H186" i="100"/>
  <c r="J185" i="100"/>
  <c r="I185" i="100"/>
  <c r="H185" i="100"/>
  <c r="J184" i="100"/>
  <c r="I184" i="100"/>
  <c r="I57" i="100" s="1"/>
  <c r="H184" i="100"/>
  <c r="J183" i="100"/>
  <c r="I183" i="100"/>
  <c r="H183" i="100"/>
  <c r="H19" i="100" s="1"/>
  <c r="J182" i="100"/>
  <c r="J19" i="100" s="1"/>
  <c r="I182" i="100"/>
  <c r="H182" i="100"/>
  <c r="J181" i="100"/>
  <c r="I181" i="100"/>
  <c r="H181" i="100"/>
  <c r="J175" i="100"/>
  <c r="I175" i="100"/>
  <c r="H175" i="100"/>
  <c r="J174" i="100"/>
  <c r="I174" i="100"/>
  <c r="H174" i="100"/>
  <c r="J173" i="100"/>
  <c r="I173" i="100"/>
  <c r="H173" i="100"/>
  <c r="J172" i="100"/>
  <c r="I172" i="100"/>
  <c r="H172" i="100"/>
  <c r="J171" i="100"/>
  <c r="I171" i="100"/>
  <c r="H171" i="100"/>
  <c r="J170" i="100"/>
  <c r="I170" i="100"/>
  <c r="H170" i="100"/>
  <c r="J169" i="100"/>
  <c r="I169" i="100"/>
  <c r="H169" i="100"/>
  <c r="J168" i="100"/>
  <c r="I168" i="100"/>
  <c r="H168" i="100"/>
  <c r="J167" i="100"/>
  <c r="I167" i="100"/>
  <c r="H167" i="100"/>
  <c r="J166" i="100"/>
  <c r="I166" i="100"/>
  <c r="H166" i="100"/>
  <c r="J165" i="100"/>
  <c r="I165" i="100"/>
  <c r="H165" i="100"/>
  <c r="J164" i="100"/>
  <c r="I164" i="100"/>
  <c r="H164" i="100"/>
  <c r="J163" i="100"/>
  <c r="I163" i="100"/>
  <c r="H163" i="100"/>
  <c r="J162" i="100"/>
  <c r="I162" i="100"/>
  <c r="H162" i="100"/>
  <c r="J161" i="100"/>
  <c r="I161" i="100"/>
  <c r="H161" i="100"/>
  <c r="J160" i="100"/>
  <c r="I160" i="100"/>
  <c r="H160" i="100"/>
  <c r="J159" i="100"/>
  <c r="I159" i="100"/>
  <c r="H159" i="100"/>
  <c r="J158" i="100"/>
  <c r="I158" i="100"/>
  <c r="H158" i="100"/>
  <c r="J157" i="100"/>
  <c r="I157" i="100"/>
  <c r="H157" i="100"/>
  <c r="J156" i="100"/>
  <c r="I156" i="100"/>
  <c r="H156" i="100"/>
  <c r="J155" i="100"/>
  <c r="I155" i="100"/>
  <c r="H155" i="100"/>
  <c r="J154" i="100"/>
  <c r="I154" i="100"/>
  <c r="H154" i="100"/>
  <c r="J153" i="100"/>
  <c r="I153" i="100"/>
  <c r="H153" i="100"/>
  <c r="J152" i="100"/>
  <c r="I152" i="100"/>
  <c r="H152" i="100"/>
  <c r="J151" i="100"/>
  <c r="I151" i="100"/>
  <c r="H151" i="100"/>
  <c r="J150" i="100"/>
  <c r="I150" i="100"/>
  <c r="H150" i="100"/>
  <c r="J149" i="100"/>
  <c r="I149" i="100"/>
  <c r="H149" i="100"/>
  <c r="J148" i="100"/>
  <c r="I148" i="100"/>
  <c r="H148" i="100"/>
  <c r="J147" i="100"/>
  <c r="I147" i="100"/>
  <c r="H147" i="100"/>
  <c r="J146" i="100"/>
  <c r="I146" i="100"/>
  <c r="H146" i="100"/>
  <c r="J145" i="100"/>
  <c r="I145" i="100"/>
  <c r="H145" i="100"/>
  <c r="J144" i="100"/>
  <c r="I144" i="100"/>
  <c r="H144" i="100"/>
  <c r="J143" i="100"/>
  <c r="I143" i="100"/>
  <c r="H143" i="100"/>
  <c r="J142" i="100"/>
  <c r="I142" i="100"/>
  <c r="H142" i="100"/>
  <c r="J141" i="100"/>
  <c r="I141" i="100"/>
  <c r="H141" i="100"/>
  <c r="J140" i="100"/>
  <c r="I140" i="100"/>
  <c r="H140" i="100"/>
  <c r="J138" i="100"/>
  <c r="I138" i="100"/>
  <c r="H138" i="100"/>
  <c r="J137" i="100"/>
  <c r="I137" i="100"/>
  <c r="H137" i="100"/>
  <c r="J136" i="100"/>
  <c r="I136" i="100"/>
  <c r="H136" i="100"/>
  <c r="J135" i="100"/>
  <c r="J134" i="100"/>
  <c r="I134" i="100"/>
  <c r="H134" i="100"/>
  <c r="J133" i="100"/>
  <c r="I133" i="100"/>
  <c r="H133" i="100"/>
  <c r="J132" i="100"/>
  <c r="I132" i="100"/>
  <c r="H132" i="100"/>
  <c r="J131" i="100"/>
  <c r="I131" i="100"/>
  <c r="H131" i="100"/>
  <c r="J130" i="100"/>
  <c r="I130" i="100"/>
  <c r="H130" i="100"/>
  <c r="J129" i="100"/>
  <c r="I129" i="100"/>
  <c r="H129" i="100"/>
  <c r="J128" i="100"/>
  <c r="I128" i="100"/>
  <c r="H128" i="100"/>
  <c r="J127" i="100"/>
  <c r="I127" i="100"/>
  <c r="H127" i="100"/>
  <c r="J126" i="100"/>
  <c r="I126" i="100"/>
  <c r="H126" i="100"/>
  <c r="J125" i="100"/>
  <c r="I125" i="100"/>
  <c r="H125" i="100"/>
  <c r="J124" i="100"/>
  <c r="I124" i="100"/>
  <c r="H124" i="100"/>
  <c r="J123" i="100"/>
  <c r="I123" i="100"/>
  <c r="H123" i="100"/>
  <c r="J122" i="100"/>
  <c r="I122" i="100"/>
  <c r="H122" i="100"/>
  <c r="J121" i="100"/>
  <c r="I121" i="100"/>
  <c r="H121" i="100"/>
  <c r="J120" i="100"/>
  <c r="I120" i="100"/>
  <c r="H120" i="100"/>
  <c r="J119" i="100"/>
  <c r="I119" i="100"/>
  <c r="H119" i="100"/>
  <c r="J118" i="100"/>
  <c r="I118" i="100"/>
  <c r="H118" i="100"/>
  <c r="J117" i="100"/>
  <c r="I117" i="100"/>
  <c r="H117" i="100"/>
  <c r="J116" i="100"/>
  <c r="I116" i="100"/>
  <c r="H116" i="100"/>
  <c r="J114" i="100"/>
  <c r="I114" i="100"/>
  <c r="H114" i="100"/>
  <c r="J113" i="100"/>
  <c r="I113" i="100"/>
  <c r="H113" i="100"/>
  <c r="J112" i="100"/>
  <c r="I112" i="100"/>
  <c r="H112" i="100"/>
  <c r="J111" i="100"/>
  <c r="I111" i="100"/>
  <c r="H111" i="100"/>
  <c r="J110" i="100"/>
  <c r="I110" i="100"/>
  <c r="H110" i="100"/>
  <c r="J109" i="100"/>
  <c r="I109" i="100"/>
  <c r="H109" i="100"/>
  <c r="J107" i="100"/>
  <c r="I107" i="100"/>
  <c r="H107" i="100"/>
  <c r="J106" i="100"/>
  <c r="I106" i="100"/>
  <c r="H106" i="100"/>
  <c r="J105" i="100"/>
  <c r="I105" i="100"/>
  <c r="H105" i="100"/>
  <c r="J103" i="100"/>
  <c r="I103" i="100"/>
  <c r="H103" i="100"/>
  <c r="J102" i="100"/>
  <c r="I102" i="100"/>
  <c r="H102" i="100"/>
  <c r="J100" i="100"/>
  <c r="I100" i="100"/>
  <c r="H100" i="100"/>
  <c r="J99" i="100"/>
  <c r="I99" i="100"/>
  <c r="H99" i="100"/>
  <c r="J98" i="100"/>
  <c r="I98" i="100"/>
  <c r="H98" i="100"/>
  <c r="J97" i="100"/>
  <c r="I97" i="100"/>
  <c r="H97" i="100"/>
  <c r="J96" i="100"/>
  <c r="I96" i="100"/>
  <c r="H96" i="100"/>
  <c r="J95" i="100"/>
  <c r="I95" i="100"/>
  <c r="H95" i="100"/>
  <c r="J94" i="100"/>
  <c r="I94" i="100"/>
  <c r="H94" i="100"/>
  <c r="J93" i="100"/>
  <c r="I93" i="100"/>
  <c r="H93" i="100"/>
  <c r="J92" i="100"/>
  <c r="I92" i="100"/>
  <c r="H92" i="100"/>
  <c r="J91" i="100"/>
  <c r="I91" i="100"/>
  <c r="H91" i="100"/>
  <c r="J90" i="100"/>
  <c r="I90" i="100"/>
  <c r="H90" i="100"/>
  <c r="J89" i="100"/>
  <c r="I89" i="100"/>
  <c r="H89" i="100"/>
  <c r="J88" i="100"/>
  <c r="I88" i="100"/>
  <c r="H88" i="100"/>
  <c r="J87" i="100"/>
  <c r="I87" i="100"/>
  <c r="H87" i="100"/>
  <c r="J86" i="100"/>
  <c r="I86" i="100"/>
  <c r="H86" i="100"/>
  <c r="J85" i="100"/>
  <c r="I85" i="100"/>
  <c r="H85" i="100"/>
  <c r="J84" i="100"/>
  <c r="I84" i="100"/>
  <c r="H84" i="100"/>
  <c r="J83" i="100"/>
  <c r="I83" i="100"/>
  <c r="H83" i="100"/>
  <c r="J82" i="100"/>
  <c r="I82" i="100"/>
  <c r="H82" i="100"/>
  <c r="J81" i="100"/>
  <c r="I81" i="100"/>
  <c r="H81" i="100"/>
  <c r="J80" i="100"/>
  <c r="I80" i="100"/>
  <c r="H80" i="100"/>
  <c r="J79" i="100"/>
  <c r="I79" i="100"/>
  <c r="H79" i="100"/>
  <c r="J78" i="100"/>
  <c r="I78" i="100"/>
  <c r="H78" i="100"/>
  <c r="J77" i="100"/>
  <c r="I77" i="100"/>
  <c r="H77" i="100"/>
  <c r="J76" i="100"/>
  <c r="I76" i="100"/>
  <c r="H76" i="100"/>
  <c r="J75" i="100"/>
  <c r="I75" i="100"/>
  <c r="H75" i="100"/>
  <c r="J74" i="100"/>
  <c r="I74" i="100"/>
  <c r="H74" i="100"/>
  <c r="J73" i="100"/>
  <c r="I73" i="100"/>
  <c r="H73" i="100"/>
  <c r="J72" i="100"/>
  <c r="I72" i="100"/>
  <c r="H72" i="100"/>
  <c r="J71" i="100"/>
  <c r="I71" i="100"/>
  <c r="H71" i="100"/>
  <c r="J70" i="100"/>
  <c r="I70" i="100"/>
  <c r="H70" i="100"/>
  <c r="J69" i="100"/>
  <c r="I69" i="100"/>
  <c r="H69" i="100"/>
  <c r="J68" i="100"/>
  <c r="I68" i="100"/>
  <c r="H68" i="100"/>
  <c r="J67" i="100"/>
  <c r="I67" i="100"/>
  <c r="H67" i="100"/>
  <c r="J66" i="100"/>
  <c r="I66" i="100"/>
  <c r="H66" i="100"/>
  <c r="J65" i="100"/>
  <c r="I65" i="100"/>
  <c r="H65" i="100"/>
  <c r="J64" i="100"/>
  <c r="I64" i="100"/>
  <c r="H64" i="100"/>
  <c r="J63" i="100"/>
  <c r="I63" i="100"/>
  <c r="H63" i="100"/>
  <c r="J62" i="100"/>
  <c r="I62" i="100"/>
  <c r="H62" i="100"/>
  <c r="J61" i="100"/>
  <c r="I61" i="100"/>
  <c r="H61" i="100"/>
  <c r="J60" i="100"/>
  <c r="I60" i="100"/>
  <c r="H60" i="100"/>
  <c r="J59" i="100"/>
  <c r="I59" i="100"/>
  <c r="H59" i="100"/>
  <c r="J58" i="100"/>
  <c r="I58" i="100"/>
  <c r="H58" i="100"/>
  <c r="J56" i="100"/>
  <c r="I56" i="100"/>
  <c r="H56" i="100"/>
  <c r="J55" i="100"/>
  <c r="I55" i="100"/>
  <c r="H55" i="100"/>
  <c r="J54" i="100"/>
  <c r="I54" i="100"/>
  <c r="H54" i="100"/>
  <c r="J53" i="100"/>
  <c r="I53" i="100"/>
  <c r="H53" i="100"/>
  <c r="J52" i="100"/>
  <c r="I52" i="100"/>
  <c r="H52" i="100"/>
  <c r="J51" i="100"/>
  <c r="I51" i="100"/>
  <c r="H51" i="100"/>
  <c r="J50" i="100"/>
  <c r="I50" i="100"/>
  <c r="H50" i="100"/>
  <c r="J49" i="100"/>
  <c r="I49" i="100"/>
  <c r="H49" i="100"/>
  <c r="J48" i="100"/>
  <c r="I48" i="100"/>
  <c r="H48" i="100"/>
  <c r="J47" i="100"/>
  <c r="I47" i="100"/>
  <c r="H47" i="100"/>
  <c r="J46" i="100"/>
  <c r="I46" i="100"/>
  <c r="H46" i="100"/>
  <c r="J45" i="100"/>
  <c r="I45" i="100"/>
  <c r="H45" i="100"/>
  <c r="J44" i="100"/>
  <c r="I44" i="100"/>
  <c r="H44" i="100"/>
  <c r="J43" i="100"/>
  <c r="I43" i="100"/>
  <c r="H43" i="100"/>
  <c r="J42" i="100"/>
  <c r="I42" i="100"/>
  <c r="H42" i="100"/>
  <c r="J41" i="100"/>
  <c r="I41" i="100"/>
  <c r="H41" i="100"/>
  <c r="J40" i="100"/>
  <c r="I40" i="100"/>
  <c r="H40" i="100"/>
  <c r="J39" i="100"/>
  <c r="I39" i="100"/>
  <c r="H39" i="100"/>
  <c r="J38" i="100"/>
  <c r="I38" i="100"/>
  <c r="H38" i="100"/>
  <c r="J37" i="100"/>
  <c r="I37" i="100"/>
  <c r="H37" i="100"/>
  <c r="J36" i="100"/>
  <c r="I36" i="100"/>
  <c r="H36" i="100"/>
  <c r="J35" i="100"/>
  <c r="I35" i="100"/>
  <c r="H35" i="100"/>
  <c r="J34" i="100"/>
  <c r="I34" i="100"/>
  <c r="H34" i="100"/>
  <c r="J33" i="100"/>
  <c r="I33" i="100"/>
  <c r="H33" i="100"/>
  <c r="J32" i="100"/>
  <c r="I32" i="100"/>
  <c r="H32" i="100"/>
  <c r="J31" i="100"/>
  <c r="I31" i="100"/>
  <c r="H31" i="100"/>
  <c r="J30" i="100"/>
  <c r="I30" i="100"/>
  <c r="H30" i="100"/>
  <c r="J29" i="100"/>
  <c r="I29" i="100"/>
  <c r="H29" i="100"/>
  <c r="J28" i="100"/>
  <c r="I28" i="100"/>
  <c r="H28" i="100"/>
  <c r="J27" i="100"/>
  <c r="I27" i="100"/>
  <c r="H27" i="100"/>
  <c r="J26" i="100"/>
  <c r="I26" i="100"/>
  <c r="H26" i="100"/>
  <c r="J25" i="100"/>
  <c r="I25" i="100"/>
  <c r="H25" i="100"/>
  <c r="J24" i="100"/>
  <c r="I24" i="100"/>
  <c r="H24" i="100"/>
  <c r="J23" i="100"/>
  <c r="I23" i="100"/>
  <c r="H23" i="100"/>
  <c r="J22" i="100"/>
  <c r="I22" i="100"/>
  <c r="H22" i="100"/>
  <c r="J21" i="100"/>
  <c r="I21" i="100"/>
  <c r="J20" i="100"/>
  <c r="I20" i="100"/>
  <c r="H20" i="100"/>
  <c r="I19" i="100"/>
  <c r="J18" i="100"/>
  <c r="I18" i="100"/>
  <c r="H18" i="100"/>
  <c r="J17" i="100"/>
  <c r="I17" i="100"/>
  <c r="H17" i="100"/>
  <c r="J16" i="100"/>
  <c r="I16" i="100"/>
  <c r="H16" i="100"/>
  <c r="J15" i="100"/>
  <c r="I15" i="100"/>
  <c r="H15" i="100"/>
  <c r="J14" i="100"/>
  <c r="I14" i="100"/>
  <c r="H14" i="100"/>
  <c r="J13" i="100"/>
  <c r="I13" i="100"/>
  <c r="H13" i="100"/>
  <c r="J12" i="100"/>
  <c r="I12" i="100"/>
  <c r="H12" i="100"/>
  <c r="J11" i="100"/>
  <c r="I11" i="100"/>
  <c r="H11" i="100"/>
  <c r="J10" i="100"/>
  <c r="I10" i="100"/>
  <c r="H10" i="100"/>
  <c r="J9" i="100"/>
  <c r="I9" i="100"/>
  <c r="H9" i="100"/>
  <c r="J8" i="100"/>
  <c r="I8" i="100"/>
  <c r="H8" i="100"/>
  <c r="J7" i="100"/>
  <c r="I7" i="100"/>
  <c r="H7" i="100"/>
  <c r="J6" i="100"/>
  <c r="I6" i="100"/>
  <c r="H6" i="100"/>
  <c r="J5" i="100"/>
  <c r="I5" i="100"/>
  <c r="H5" i="100"/>
  <c r="J4" i="100"/>
  <c r="I4" i="100"/>
  <c r="H4" i="100"/>
  <c r="J246" i="97"/>
  <c r="I246" i="97"/>
  <c r="H246" i="97"/>
  <c r="J245" i="97"/>
  <c r="J21" i="97" s="1"/>
  <c r="I245" i="97"/>
  <c r="H245" i="97"/>
  <c r="J244" i="97"/>
  <c r="I244" i="97"/>
  <c r="H244" i="97"/>
  <c r="J243" i="97"/>
  <c r="I243" i="97"/>
  <c r="H243" i="97"/>
  <c r="J242" i="97"/>
  <c r="I242" i="97"/>
  <c r="H242" i="97"/>
  <c r="J241" i="97"/>
  <c r="I241" i="97"/>
  <c r="H241" i="97"/>
  <c r="J240" i="97"/>
  <c r="I240" i="97"/>
  <c r="H240" i="97"/>
  <c r="J239" i="97"/>
  <c r="I239" i="97"/>
  <c r="H239" i="97"/>
  <c r="J238" i="97"/>
  <c r="I238" i="97"/>
  <c r="H238" i="97"/>
  <c r="J237" i="97"/>
  <c r="I237" i="97"/>
  <c r="H237" i="97"/>
  <c r="J236" i="97"/>
  <c r="I236" i="97"/>
  <c r="H236" i="97"/>
  <c r="J235" i="97"/>
  <c r="I235" i="97"/>
  <c r="H235" i="97"/>
  <c r="J234" i="97"/>
  <c r="I234" i="97"/>
  <c r="H234" i="97"/>
  <c r="J233" i="97"/>
  <c r="I233" i="97"/>
  <c r="H233" i="97"/>
  <c r="J232" i="97"/>
  <c r="I232" i="97"/>
  <c r="H232" i="97"/>
  <c r="J231" i="97"/>
  <c r="I231" i="97"/>
  <c r="H231" i="97"/>
  <c r="J230" i="97"/>
  <c r="I230" i="97"/>
  <c r="H230" i="97"/>
  <c r="J229" i="97"/>
  <c r="I229" i="97"/>
  <c r="H229" i="97"/>
  <c r="J228" i="97"/>
  <c r="I228" i="97"/>
  <c r="H228" i="97"/>
  <c r="J227" i="97"/>
  <c r="I227" i="97"/>
  <c r="H227" i="97"/>
  <c r="J226" i="97"/>
  <c r="I226" i="97"/>
  <c r="H226" i="97"/>
  <c r="J225" i="97"/>
  <c r="I225" i="97"/>
  <c r="H225" i="97"/>
  <c r="J224" i="97"/>
  <c r="I224" i="97"/>
  <c r="H224" i="97"/>
  <c r="J223" i="97"/>
  <c r="I223" i="97"/>
  <c r="H223" i="97"/>
  <c r="J222" i="97"/>
  <c r="I222" i="97"/>
  <c r="H222" i="97"/>
  <c r="J221" i="97"/>
  <c r="I221" i="97"/>
  <c r="H221" i="97"/>
  <c r="J220" i="97"/>
  <c r="I220" i="97"/>
  <c r="H220" i="97"/>
  <c r="J219" i="97"/>
  <c r="I219" i="97"/>
  <c r="H219" i="97"/>
  <c r="J218" i="97"/>
  <c r="I218" i="97"/>
  <c r="H218" i="97"/>
  <c r="H104" i="97" s="1"/>
  <c r="J217" i="97"/>
  <c r="I217" i="97"/>
  <c r="H217" i="97"/>
  <c r="J216" i="97"/>
  <c r="I216" i="97"/>
  <c r="H216" i="97"/>
  <c r="J215" i="97"/>
  <c r="I215" i="97"/>
  <c r="H215" i="97"/>
  <c r="J214" i="97"/>
  <c r="I214" i="97"/>
  <c r="H214" i="97"/>
  <c r="J213" i="97"/>
  <c r="I213" i="97"/>
  <c r="H213" i="97"/>
  <c r="J212" i="97"/>
  <c r="I212" i="97"/>
  <c r="H212" i="97"/>
  <c r="J211" i="97"/>
  <c r="I211" i="97"/>
  <c r="H211" i="97"/>
  <c r="J210" i="97"/>
  <c r="I210" i="97"/>
  <c r="H210" i="97"/>
  <c r="J209" i="97"/>
  <c r="I209" i="97"/>
  <c r="H209" i="97"/>
  <c r="J208" i="97"/>
  <c r="I208" i="97"/>
  <c r="H208" i="97"/>
  <c r="J207" i="97"/>
  <c r="I207" i="97"/>
  <c r="H207" i="97"/>
  <c r="J206" i="97"/>
  <c r="I206" i="97"/>
  <c r="H206" i="97"/>
  <c r="J205" i="97"/>
  <c r="I205" i="97"/>
  <c r="H205" i="97"/>
  <c r="J204" i="97"/>
  <c r="I204" i="97"/>
  <c r="H204" i="97"/>
  <c r="J203" i="97"/>
  <c r="I203" i="97"/>
  <c r="H203" i="97"/>
  <c r="J202" i="97"/>
  <c r="I202" i="97"/>
  <c r="H202" i="97"/>
  <c r="J201" i="97"/>
  <c r="I201" i="97"/>
  <c r="H201" i="97"/>
  <c r="J200" i="97"/>
  <c r="J108" i="97" s="1"/>
  <c r="I200" i="97"/>
  <c r="H200" i="97"/>
  <c r="J199" i="97"/>
  <c r="I199" i="97"/>
  <c r="H199" i="97"/>
  <c r="J198" i="97"/>
  <c r="I198" i="97"/>
  <c r="H198" i="97"/>
  <c r="J197" i="97"/>
  <c r="I197" i="97"/>
  <c r="H197" i="97"/>
  <c r="J196" i="97"/>
  <c r="I196" i="97"/>
  <c r="H196" i="97"/>
  <c r="J195" i="97"/>
  <c r="I195" i="97"/>
  <c r="H195" i="97"/>
  <c r="J194" i="97"/>
  <c r="I194" i="97"/>
  <c r="H194" i="97"/>
  <c r="J193" i="97"/>
  <c r="I193" i="97"/>
  <c r="H193" i="97"/>
  <c r="J192" i="97"/>
  <c r="I192" i="97"/>
  <c r="H192" i="97"/>
  <c r="J191" i="97"/>
  <c r="I191" i="97"/>
  <c r="H191" i="97"/>
  <c r="J190" i="97"/>
  <c r="I190" i="97"/>
  <c r="H190" i="97"/>
  <c r="J189" i="97"/>
  <c r="I189" i="97"/>
  <c r="H189" i="97"/>
  <c r="J188" i="97"/>
  <c r="I188" i="97"/>
  <c r="H188" i="97"/>
  <c r="J187" i="97"/>
  <c r="I187" i="97"/>
  <c r="H187" i="97"/>
  <c r="J186" i="97"/>
  <c r="I186" i="97"/>
  <c r="H186" i="97"/>
  <c r="J185" i="97"/>
  <c r="I185" i="97"/>
  <c r="H185" i="97"/>
  <c r="J184" i="97"/>
  <c r="I184" i="97"/>
  <c r="H184" i="97"/>
  <c r="J183" i="97"/>
  <c r="I183" i="97"/>
  <c r="I19" i="97" s="1"/>
  <c r="H183" i="97"/>
  <c r="J182" i="97"/>
  <c r="I182" i="97"/>
  <c r="H182" i="97"/>
  <c r="J181" i="97"/>
  <c r="I181" i="97"/>
  <c r="H181" i="97"/>
  <c r="J175" i="97"/>
  <c r="I175" i="97"/>
  <c r="H175" i="97"/>
  <c r="J174" i="97"/>
  <c r="I174" i="97"/>
  <c r="H174" i="97"/>
  <c r="J173" i="97"/>
  <c r="I173" i="97"/>
  <c r="H173" i="97"/>
  <c r="J172" i="97"/>
  <c r="I172" i="97"/>
  <c r="H172" i="97"/>
  <c r="J171" i="97"/>
  <c r="I171" i="97"/>
  <c r="H171" i="97"/>
  <c r="J170" i="97"/>
  <c r="I170" i="97"/>
  <c r="H170" i="97"/>
  <c r="J169" i="97"/>
  <c r="I169" i="97"/>
  <c r="H169" i="97"/>
  <c r="J168" i="97"/>
  <c r="I168" i="97"/>
  <c r="H168" i="97"/>
  <c r="J167" i="97"/>
  <c r="I167" i="97"/>
  <c r="H167" i="97"/>
  <c r="J166" i="97"/>
  <c r="I166" i="97"/>
  <c r="H166" i="97"/>
  <c r="J165" i="97"/>
  <c r="I165" i="97"/>
  <c r="H165" i="97"/>
  <c r="J164" i="97"/>
  <c r="I164" i="97"/>
  <c r="H164" i="97"/>
  <c r="J163" i="97"/>
  <c r="I163" i="97"/>
  <c r="H163" i="97"/>
  <c r="J162" i="97"/>
  <c r="I162" i="97"/>
  <c r="H162" i="97"/>
  <c r="J161" i="97"/>
  <c r="I161" i="97"/>
  <c r="H161" i="97"/>
  <c r="J160" i="97"/>
  <c r="I160" i="97"/>
  <c r="H160" i="97"/>
  <c r="J159" i="97"/>
  <c r="I159" i="97"/>
  <c r="H159" i="97"/>
  <c r="J158" i="97"/>
  <c r="I158" i="97"/>
  <c r="H158" i="97"/>
  <c r="J157" i="97"/>
  <c r="I157" i="97"/>
  <c r="H157" i="97"/>
  <c r="J156" i="97"/>
  <c r="I156" i="97"/>
  <c r="H156" i="97"/>
  <c r="J155" i="97"/>
  <c r="I155" i="97"/>
  <c r="H155" i="97"/>
  <c r="J154" i="97"/>
  <c r="I154" i="97"/>
  <c r="H154" i="97"/>
  <c r="J153" i="97"/>
  <c r="I153" i="97"/>
  <c r="H153" i="97"/>
  <c r="J152" i="97"/>
  <c r="I152" i="97"/>
  <c r="H152" i="97"/>
  <c r="J151" i="97"/>
  <c r="I151" i="97"/>
  <c r="H151" i="97"/>
  <c r="J150" i="97"/>
  <c r="I150" i="97"/>
  <c r="H150" i="97"/>
  <c r="J149" i="97"/>
  <c r="I149" i="97"/>
  <c r="H149" i="97"/>
  <c r="J148" i="97"/>
  <c r="I148" i="97"/>
  <c r="H148" i="97"/>
  <c r="J147" i="97"/>
  <c r="I147" i="97"/>
  <c r="H147" i="97"/>
  <c r="J146" i="97"/>
  <c r="I146" i="97"/>
  <c r="H146" i="97"/>
  <c r="J145" i="97"/>
  <c r="I145" i="97"/>
  <c r="H145" i="97"/>
  <c r="J144" i="97"/>
  <c r="I144" i="97"/>
  <c r="H144" i="97"/>
  <c r="J143" i="97"/>
  <c r="I143" i="97"/>
  <c r="H143" i="97"/>
  <c r="J142" i="97"/>
  <c r="I142" i="97"/>
  <c r="H142" i="97"/>
  <c r="J141" i="97"/>
  <c r="I141" i="97"/>
  <c r="H141" i="97"/>
  <c r="J140" i="97"/>
  <c r="I140" i="97"/>
  <c r="H140" i="97"/>
  <c r="J138" i="97"/>
  <c r="I138" i="97"/>
  <c r="H138" i="97"/>
  <c r="J137" i="97"/>
  <c r="I137" i="97"/>
  <c r="H137" i="97"/>
  <c r="J136" i="97"/>
  <c r="I136" i="97"/>
  <c r="H136" i="97"/>
  <c r="I135" i="97"/>
  <c r="J134" i="97"/>
  <c r="I134" i="97"/>
  <c r="H134" i="97"/>
  <c r="J133" i="97"/>
  <c r="I133" i="97"/>
  <c r="H133" i="97"/>
  <c r="J132" i="97"/>
  <c r="I132" i="97"/>
  <c r="H132" i="97"/>
  <c r="J131" i="97"/>
  <c r="I131" i="97"/>
  <c r="H131" i="97"/>
  <c r="J130" i="97"/>
  <c r="I130" i="97"/>
  <c r="H130" i="97"/>
  <c r="J129" i="97"/>
  <c r="I129" i="97"/>
  <c r="H129" i="97"/>
  <c r="J128" i="97"/>
  <c r="I128" i="97"/>
  <c r="H128" i="97"/>
  <c r="J127" i="97"/>
  <c r="I127" i="97"/>
  <c r="H127" i="97"/>
  <c r="J126" i="97"/>
  <c r="I126" i="97"/>
  <c r="H126" i="97"/>
  <c r="J125" i="97"/>
  <c r="I125" i="97"/>
  <c r="H125" i="97"/>
  <c r="J124" i="97"/>
  <c r="I124" i="97"/>
  <c r="H124" i="97"/>
  <c r="J123" i="97"/>
  <c r="I123" i="97"/>
  <c r="H123" i="97"/>
  <c r="J122" i="97"/>
  <c r="I122" i="97"/>
  <c r="H122" i="97"/>
  <c r="J121" i="97"/>
  <c r="I121" i="97"/>
  <c r="H121" i="97"/>
  <c r="J120" i="97"/>
  <c r="I120" i="97"/>
  <c r="H120" i="97"/>
  <c r="J119" i="97"/>
  <c r="I119" i="97"/>
  <c r="H119" i="97"/>
  <c r="J118" i="97"/>
  <c r="I118" i="97"/>
  <c r="H118" i="97"/>
  <c r="J117" i="97"/>
  <c r="I117" i="97"/>
  <c r="H117" i="97"/>
  <c r="J116" i="97"/>
  <c r="I116" i="97"/>
  <c r="H116" i="97"/>
  <c r="J114" i="97"/>
  <c r="I114" i="97"/>
  <c r="H114" i="97"/>
  <c r="J113" i="97"/>
  <c r="I113" i="97"/>
  <c r="H113" i="97"/>
  <c r="J112" i="97"/>
  <c r="I112" i="97"/>
  <c r="H112" i="97"/>
  <c r="J111" i="97"/>
  <c r="I111" i="97"/>
  <c r="H111" i="97"/>
  <c r="J110" i="97"/>
  <c r="I110" i="97"/>
  <c r="H110" i="97"/>
  <c r="J109" i="97"/>
  <c r="I109" i="97"/>
  <c r="H109" i="97"/>
  <c r="J107" i="97"/>
  <c r="I107" i="97"/>
  <c r="H107" i="97"/>
  <c r="J106" i="97"/>
  <c r="I106" i="97"/>
  <c r="H106" i="97"/>
  <c r="J105" i="97"/>
  <c r="I105" i="97"/>
  <c r="H105" i="97"/>
  <c r="J103" i="97"/>
  <c r="I103" i="97"/>
  <c r="H103" i="97"/>
  <c r="J102" i="97"/>
  <c r="I102" i="97"/>
  <c r="H102" i="97"/>
  <c r="J100" i="97"/>
  <c r="I100" i="97"/>
  <c r="H100" i="97"/>
  <c r="J99" i="97"/>
  <c r="I99" i="97"/>
  <c r="H99" i="97"/>
  <c r="J98" i="97"/>
  <c r="I98" i="97"/>
  <c r="H98" i="97"/>
  <c r="J97" i="97"/>
  <c r="I97" i="97"/>
  <c r="H97" i="97"/>
  <c r="J96" i="97"/>
  <c r="I96" i="97"/>
  <c r="H96" i="97"/>
  <c r="J95" i="97"/>
  <c r="I95" i="97"/>
  <c r="H95" i="97"/>
  <c r="J94" i="97"/>
  <c r="I94" i="97"/>
  <c r="H94" i="97"/>
  <c r="J93" i="97"/>
  <c r="I93" i="97"/>
  <c r="H93" i="97"/>
  <c r="J92" i="97"/>
  <c r="I92" i="97"/>
  <c r="H92" i="97"/>
  <c r="J91" i="97"/>
  <c r="I91" i="97"/>
  <c r="H91" i="97"/>
  <c r="J90" i="97"/>
  <c r="I90" i="97"/>
  <c r="H90" i="97"/>
  <c r="J89" i="97"/>
  <c r="I89" i="97"/>
  <c r="H89" i="97"/>
  <c r="J88" i="97"/>
  <c r="I88" i="97"/>
  <c r="H88" i="97"/>
  <c r="J87" i="97"/>
  <c r="I87" i="97"/>
  <c r="H87" i="97"/>
  <c r="J86" i="97"/>
  <c r="I86" i="97"/>
  <c r="H86" i="97"/>
  <c r="J85" i="97"/>
  <c r="I85" i="97"/>
  <c r="H85" i="97"/>
  <c r="J84" i="97"/>
  <c r="I84" i="97"/>
  <c r="H84" i="97"/>
  <c r="J83" i="97"/>
  <c r="I83" i="97"/>
  <c r="H83" i="97"/>
  <c r="J82" i="97"/>
  <c r="I82" i="97"/>
  <c r="H82" i="97"/>
  <c r="J81" i="97"/>
  <c r="I81" i="97"/>
  <c r="H81" i="97"/>
  <c r="J80" i="97"/>
  <c r="I80" i="97"/>
  <c r="H80" i="97"/>
  <c r="J79" i="97"/>
  <c r="I79" i="97"/>
  <c r="H79" i="97"/>
  <c r="J78" i="97"/>
  <c r="I78" i="97"/>
  <c r="H78" i="97"/>
  <c r="J77" i="97"/>
  <c r="I77" i="97"/>
  <c r="H77" i="97"/>
  <c r="J76" i="97"/>
  <c r="I76" i="97"/>
  <c r="H76" i="97"/>
  <c r="J75" i="97"/>
  <c r="I75" i="97"/>
  <c r="H75" i="97"/>
  <c r="J74" i="97"/>
  <c r="I74" i="97"/>
  <c r="H74" i="97"/>
  <c r="J73" i="97"/>
  <c r="I73" i="97"/>
  <c r="H73" i="97"/>
  <c r="J72" i="97"/>
  <c r="I72" i="97"/>
  <c r="H72" i="97"/>
  <c r="J71" i="97"/>
  <c r="I71" i="97"/>
  <c r="H71" i="97"/>
  <c r="J70" i="97"/>
  <c r="I70" i="97"/>
  <c r="H70" i="97"/>
  <c r="J69" i="97"/>
  <c r="I69" i="97"/>
  <c r="H69" i="97"/>
  <c r="J68" i="97"/>
  <c r="I68" i="97"/>
  <c r="H68" i="97"/>
  <c r="J67" i="97"/>
  <c r="I67" i="97"/>
  <c r="H67" i="97"/>
  <c r="J66" i="97"/>
  <c r="I66" i="97"/>
  <c r="H66" i="97"/>
  <c r="J65" i="97"/>
  <c r="I65" i="97"/>
  <c r="H65" i="97"/>
  <c r="J64" i="97"/>
  <c r="I64" i="97"/>
  <c r="H64" i="97"/>
  <c r="J63" i="97"/>
  <c r="I63" i="97"/>
  <c r="H63" i="97"/>
  <c r="J62" i="97"/>
  <c r="I62" i="97"/>
  <c r="H62" i="97"/>
  <c r="J61" i="97"/>
  <c r="I61" i="97"/>
  <c r="H61" i="97"/>
  <c r="J60" i="97"/>
  <c r="I60" i="97"/>
  <c r="H60" i="97"/>
  <c r="J59" i="97"/>
  <c r="I59" i="97"/>
  <c r="H59" i="97"/>
  <c r="J58" i="97"/>
  <c r="I58" i="97"/>
  <c r="H58" i="97"/>
  <c r="J57" i="97"/>
  <c r="J56" i="97"/>
  <c r="I56" i="97"/>
  <c r="H56" i="97"/>
  <c r="J55" i="97"/>
  <c r="I55" i="97"/>
  <c r="H55" i="97"/>
  <c r="J54" i="97"/>
  <c r="I54" i="97"/>
  <c r="H54" i="97"/>
  <c r="J53" i="97"/>
  <c r="I53" i="97"/>
  <c r="H53" i="97"/>
  <c r="J52" i="97"/>
  <c r="I52" i="97"/>
  <c r="H52" i="97"/>
  <c r="J51" i="97"/>
  <c r="I51" i="97"/>
  <c r="H51" i="97"/>
  <c r="J50" i="97"/>
  <c r="I50" i="97"/>
  <c r="H50" i="97"/>
  <c r="J49" i="97"/>
  <c r="I49" i="97"/>
  <c r="H49" i="97"/>
  <c r="J48" i="97"/>
  <c r="I48" i="97"/>
  <c r="H48" i="97"/>
  <c r="J47" i="97"/>
  <c r="I47" i="97"/>
  <c r="H47" i="97"/>
  <c r="J46" i="97"/>
  <c r="I46" i="97"/>
  <c r="H46" i="97"/>
  <c r="J45" i="97"/>
  <c r="I45" i="97"/>
  <c r="H45" i="97"/>
  <c r="J44" i="97"/>
  <c r="I44" i="97"/>
  <c r="H44" i="97"/>
  <c r="J43" i="97"/>
  <c r="I43" i="97"/>
  <c r="H43" i="97"/>
  <c r="J42" i="97"/>
  <c r="I42" i="97"/>
  <c r="H42" i="97"/>
  <c r="J41" i="97"/>
  <c r="I41" i="97"/>
  <c r="H41" i="97"/>
  <c r="J40" i="97"/>
  <c r="I40" i="97"/>
  <c r="H40" i="97"/>
  <c r="J39" i="97"/>
  <c r="I39" i="97"/>
  <c r="H39" i="97"/>
  <c r="J38" i="97"/>
  <c r="I38" i="97"/>
  <c r="H38" i="97"/>
  <c r="J37" i="97"/>
  <c r="I37" i="97"/>
  <c r="H37" i="97"/>
  <c r="J36" i="97"/>
  <c r="I36" i="97"/>
  <c r="H36" i="97"/>
  <c r="J35" i="97"/>
  <c r="I35" i="97"/>
  <c r="H35" i="97"/>
  <c r="J34" i="97"/>
  <c r="I34" i="97"/>
  <c r="H34" i="97"/>
  <c r="J33" i="97"/>
  <c r="I33" i="97"/>
  <c r="H33" i="97"/>
  <c r="J32" i="97"/>
  <c r="I32" i="97"/>
  <c r="H32" i="97"/>
  <c r="J31" i="97"/>
  <c r="I31" i="97"/>
  <c r="H31" i="97"/>
  <c r="J30" i="97"/>
  <c r="I30" i="97"/>
  <c r="H30" i="97"/>
  <c r="J29" i="97"/>
  <c r="I29" i="97"/>
  <c r="H29" i="97"/>
  <c r="J28" i="97"/>
  <c r="I28" i="97"/>
  <c r="H28" i="97"/>
  <c r="J27" i="97"/>
  <c r="I27" i="97"/>
  <c r="H27" i="97"/>
  <c r="J26" i="97"/>
  <c r="I26" i="97"/>
  <c r="H26" i="97"/>
  <c r="J25" i="97"/>
  <c r="I25" i="97"/>
  <c r="H25" i="97"/>
  <c r="J24" i="97"/>
  <c r="I24" i="97"/>
  <c r="H24" i="97"/>
  <c r="J23" i="97"/>
  <c r="I23" i="97"/>
  <c r="H23" i="97"/>
  <c r="J22" i="97"/>
  <c r="I22" i="97"/>
  <c r="H22" i="97"/>
  <c r="I21" i="97"/>
  <c r="H21" i="97"/>
  <c r="J20" i="97"/>
  <c r="I20" i="97"/>
  <c r="H20" i="97"/>
  <c r="J19" i="97"/>
  <c r="J18" i="97"/>
  <c r="I18" i="97"/>
  <c r="H18" i="97"/>
  <c r="J17" i="97"/>
  <c r="I17" i="97"/>
  <c r="H17" i="97"/>
  <c r="J16" i="97"/>
  <c r="I16" i="97"/>
  <c r="H16" i="97"/>
  <c r="J15" i="97"/>
  <c r="I15" i="97"/>
  <c r="H15" i="97"/>
  <c r="J14" i="97"/>
  <c r="I14" i="97"/>
  <c r="H14" i="97"/>
  <c r="J13" i="97"/>
  <c r="I13" i="97"/>
  <c r="H13" i="97"/>
  <c r="J12" i="97"/>
  <c r="I12" i="97"/>
  <c r="H12" i="97"/>
  <c r="J11" i="97"/>
  <c r="I11" i="97"/>
  <c r="H11" i="97"/>
  <c r="J10" i="97"/>
  <c r="I10" i="97"/>
  <c r="H10" i="97"/>
  <c r="J9" i="97"/>
  <c r="I9" i="97"/>
  <c r="H9" i="97"/>
  <c r="J8" i="97"/>
  <c r="I8" i="97"/>
  <c r="H8" i="97"/>
  <c r="J7" i="97"/>
  <c r="I7" i="97"/>
  <c r="H7" i="97"/>
  <c r="J6" i="97"/>
  <c r="I6" i="97"/>
  <c r="H6" i="97"/>
  <c r="J5" i="97"/>
  <c r="I5" i="97"/>
  <c r="H5" i="97"/>
  <c r="J4" i="97"/>
  <c r="I4" i="97"/>
  <c r="H4" i="97"/>
  <c r="J246" i="94"/>
  <c r="I246" i="94"/>
  <c r="H246" i="94"/>
  <c r="J245" i="94"/>
  <c r="I245" i="94"/>
  <c r="I21" i="94" s="1"/>
  <c r="H245" i="94"/>
  <c r="J244" i="94"/>
  <c r="I244" i="94"/>
  <c r="H244" i="94"/>
  <c r="J243" i="94"/>
  <c r="I243" i="94"/>
  <c r="H243" i="94"/>
  <c r="J242" i="94"/>
  <c r="I242" i="94"/>
  <c r="H242" i="94"/>
  <c r="J241" i="94"/>
  <c r="I241" i="94"/>
  <c r="H241" i="94"/>
  <c r="J240" i="94"/>
  <c r="I240" i="94"/>
  <c r="H240" i="94"/>
  <c r="J239" i="94"/>
  <c r="I239" i="94"/>
  <c r="H239" i="94"/>
  <c r="J238" i="94"/>
  <c r="I238" i="94"/>
  <c r="H238" i="94"/>
  <c r="J237" i="94"/>
  <c r="I237" i="94"/>
  <c r="H237" i="94"/>
  <c r="J236" i="94"/>
  <c r="I236" i="94"/>
  <c r="H236" i="94"/>
  <c r="J235" i="94"/>
  <c r="I235" i="94"/>
  <c r="H235" i="94"/>
  <c r="J234" i="94"/>
  <c r="I234" i="94"/>
  <c r="H234" i="94"/>
  <c r="J233" i="94"/>
  <c r="I233" i="94"/>
  <c r="H233" i="94"/>
  <c r="J232" i="94"/>
  <c r="I232" i="94"/>
  <c r="H232" i="94"/>
  <c r="J231" i="94"/>
  <c r="I231" i="94"/>
  <c r="H231" i="94"/>
  <c r="J230" i="94"/>
  <c r="I230" i="94"/>
  <c r="H230" i="94"/>
  <c r="J229" i="94"/>
  <c r="I229" i="94"/>
  <c r="H229" i="94"/>
  <c r="J228" i="94"/>
  <c r="I228" i="94"/>
  <c r="H228" i="94"/>
  <c r="J227" i="94"/>
  <c r="I227" i="94"/>
  <c r="H227" i="94"/>
  <c r="J226" i="94"/>
  <c r="I226" i="94"/>
  <c r="H226" i="94"/>
  <c r="J225" i="94"/>
  <c r="I225" i="94"/>
  <c r="H225" i="94"/>
  <c r="J224" i="94"/>
  <c r="I224" i="94"/>
  <c r="H224" i="94"/>
  <c r="J223" i="94"/>
  <c r="I223" i="94"/>
  <c r="H223" i="94"/>
  <c r="J222" i="94"/>
  <c r="I222" i="94"/>
  <c r="H222" i="94"/>
  <c r="J221" i="94"/>
  <c r="I221" i="94"/>
  <c r="H221" i="94"/>
  <c r="J220" i="94"/>
  <c r="J104" i="94" s="1"/>
  <c r="I220" i="94"/>
  <c r="H220" i="94"/>
  <c r="J219" i="94"/>
  <c r="I219" i="94"/>
  <c r="I104" i="94" s="1"/>
  <c r="H219" i="94"/>
  <c r="J218" i="94"/>
  <c r="I218" i="94"/>
  <c r="H218" i="94"/>
  <c r="J217" i="94"/>
  <c r="I217" i="94"/>
  <c r="H217" i="94"/>
  <c r="J216" i="94"/>
  <c r="I216" i="94"/>
  <c r="H216" i="94"/>
  <c r="J215" i="94"/>
  <c r="I215" i="94"/>
  <c r="H215" i="94"/>
  <c r="J214" i="94"/>
  <c r="I214" i="94"/>
  <c r="H214" i="94"/>
  <c r="J213" i="94"/>
  <c r="I213" i="94"/>
  <c r="H213" i="94"/>
  <c r="J212" i="94"/>
  <c r="J101" i="94" s="1"/>
  <c r="I212" i="94"/>
  <c r="H212" i="94"/>
  <c r="J211" i="94"/>
  <c r="I211" i="94"/>
  <c r="I101" i="94" s="1"/>
  <c r="H211" i="94"/>
  <c r="J210" i="94"/>
  <c r="I210" i="94"/>
  <c r="H210" i="94"/>
  <c r="J209" i="94"/>
  <c r="I209" i="94"/>
  <c r="H209" i="94"/>
  <c r="J208" i="94"/>
  <c r="I208" i="94"/>
  <c r="H208" i="94"/>
  <c r="J207" i="94"/>
  <c r="I207" i="94"/>
  <c r="H207" i="94"/>
  <c r="J206" i="94"/>
  <c r="I206" i="94"/>
  <c r="H206" i="94"/>
  <c r="J205" i="94"/>
  <c r="I205" i="94"/>
  <c r="H205" i="94"/>
  <c r="J204" i="94"/>
  <c r="I204" i="94"/>
  <c r="H204" i="94"/>
  <c r="J203" i="94"/>
  <c r="I203" i="94"/>
  <c r="H203" i="94"/>
  <c r="J202" i="94"/>
  <c r="I202" i="94"/>
  <c r="H202" i="94"/>
  <c r="J201" i="94"/>
  <c r="I201" i="94"/>
  <c r="H201" i="94"/>
  <c r="J200" i="94"/>
  <c r="J108" i="94" s="1"/>
  <c r="I200" i="94"/>
  <c r="H200" i="94"/>
  <c r="H108" i="94" s="1"/>
  <c r="J199" i="94"/>
  <c r="I199" i="94"/>
  <c r="I115" i="94" s="1"/>
  <c r="H199" i="94"/>
  <c r="J198" i="94"/>
  <c r="I198" i="94"/>
  <c r="H198" i="94"/>
  <c r="J197" i="94"/>
  <c r="I197" i="94"/>
  <c r="H197" i="94"/>
  <c r="J196" i="94"/>
  <c r="I196" i="94"/>
  <c r="H196" i="94"/>
  <c r="J195" i="94"/>
  <c r="I195" i="94"/>
  <c r="H195" i="94"/>
  <c r="J194" i="94"/>
  <c r="I194" i="94"/>
  <c r="H194" i="94"/>
  <c r="J193" i="94"/>
  <c r="I193" i="94"/>
  <c r="H193" i="94"/>
  <c r="J192" i="94"/>
  <c r="I192" i="94"/>
  <c r="H192" i="94"/>
  <c r="J191" i="94"/>
  <c r="I191" i="94"/>
  <c r="H191" i="94"/>
  <c r="J190" i="94"/>
  <c r="I190" i="94"/>
  <c r="H190" i="94"/>
  <c r="J189" i="94"/>
  <c r="I189" i="94"/>
  <c r="H189" i="94"/>
  <c r="J188" i="94"/>
  <c r="I188" i="94"/>
  <c r="H188" i="94"/>
  <c r="J187" i="94"/>
  <c r="I187" i="94"/>
  <c r="I57" i="94" s="1"/>
  <c r="H187" i="94"/>
  <c r="J186" i="94"/>
  <c r="I186" i="94"/>
  <c r="H186" i="94"/>
  <c r="J185" i="94"/>
  <c r="I185" i="94"/>
  <c r="H185" i="94"/>
  <c r="J184" i="94"/>
  <c r="J57" i="94" s="1"/>
  <c r="I184" i="94"/>
  <c r="H184" i="94"/>
  <c r="J183" i="94"/>
  <c r="J19" i="94" s="1"/>
  <c r="I183" i="94"/>
  <c r="I19" i="94" s="1"/>
  <c r="H183" i="94"/>
  <c r="J182" i="94"/>
  <c r="I182" i="94"/>
  <c r="H182" i="94"/>
  <c r="H19" i="94" s="1"/>
  <c r="J181" i="94"/>
  <c r="I181" i="94"/>
  <c r="H181" i="94"/>
  <c r="J175" i="94"/>
  <c r="I175" i="94"/>
  <c r="H175" i="94"/>
  <c r="J174" i="94"/>
  <c r="I174" i="94"/>
  <c r="H174" i="94"/>
  <c r="J173" i="94"/>
  <c r="I173" i="94"/>
  <c r="H173" i="94"/>
  <c r="J172" i="94"/>
  <c r="I172" i="94"/>
  <c r="H172" i="94"/>
  <c r="J171" i="94"/>
  <c r="I171" i="94"/>
  <c r="H171" i="94"/>
  <c r="J170" i="94"/>
  <c r="I170" i="94"/>
  <c r="H170" i="94"/>
  <c r="J169" i="94"/>
  <c r="I169" i="94"/>
  <c r="H169" i="94"/>
  <c r="J168" i="94"/>
  <c r="I168" i="94"/>
  <c r="H168" i="94"/>
  <c r="J167" i="94"/>
  <c r="I167" i="94"/>
  <c r="H167" i="94"/>
  <c r="J166" i="94"/>
  <c r="I166" i="94"/>
  <c r="H166" i="94"/>
  <c r="J165" i="94"/>
  <c r="I165" i="94"/>
  <c r="H165" i="94"/>
  <c r="J164" i="94"/>
  <c r="I164" i="94"/>
  <c r="H164" i="94"/>
  <c r="J163" i="94"/>
  <c r="I163" i="94"/>
  <c r="H163" i="94"/>
  <c r="J162" i="94"/>
  <c r="I162" i="94"/>
  <c r="H162" i="94"/>
  <c r="J161" i="94"/>
  <c r="I161" i="94"/>
  <c r="H161" i="94"/>
  <c r="J160" i="94"/>
  <c r="I160" i="94"/>
  <c r="H160" i="94"/>
  <c r="J159" i="94"/>
  <c r="I159" i="94"/>
  <c r="H159" i="94"/>
  <c r="J158" i="94"/>
  <c r="I158" i="94"/>
  <c r="H158" i="94"/>
  <c r="J157" i="94"/>
  <c r="I157" i="94"/>
  <c r="H157" i="94"/>
  <c r="J156" i="94"/>
  <c r="I156" i="94"/>
  <c r="H156" i="94"/>
  <c r="J155" i="94"/>
  <c r="I155" i="94"/>
  <c r="H155" i="94"/>
  <c r="J154" i="94"/>
  <c r="I154" i="94"/>
  <c r="H154" i="94"/>
  <c r="J153" i="94"/>
  <c r="I153" i="94"/>
  <c r="H153" i="94"/>
  <c r="J152" i="94"/>
  <c r="I152" i="94"/>
  <c r="H152" i="94"/>
  <c r="J151" i="94"/>
  <c r="I151" i="94"/>
  <c r="H151" i="94"/>
  <c r="J150" i="94"/>
  <c r="I150" i="94"/>
  <c r="H150" i="94"/>
  <c r="J149" i="94"/>
  <c r="I149" i="94"/>
  <c r="H149" i="94"/>
  <c r="J148" i="94"/>
  <c r="I148" i="94"/>
  <c r="H148" i="94"/>
  <c r="J147" i="94"/>
  <c r="I147" i="94"/>
  <c r="H147" i="94"/>
  <c r="J146" i="94"/>
  <c r="I146" i="94"/>
  <c r="H146" i="94"/>
  <c r="J145" i="94"/>
  <c r="I145" i="94"/>
  <c r="H145" i="94"/>
  <c r="J144" i="94"/>
  <c r="I144" i="94"/>
  <c r="H144" i="94"/>
  <c r="J143" i="94"/>
  <c r="I143" i="94"/>
  <c r="H143" i="94"/>
  <c r="J142" i="94"/>
  <c r="I142" i="94"/>
  <c r="H142" i="94"/>
  <c r="J141" i="94"/>
  <c r="I141" i="94"/>
  <c r="H141" i="94"/>
  <c r="J140" i="94"/>
  <c r="I140" i="94"/>
  <c r="H140" i="94"/>
  <c r="I139" i="94"/>
  <c r="J138" i="94"/>
  <c r="I138" i="94"/>
  <c r="H138" i="94"/>
  <c r="J137" i="94"/>
  <c r="I137" i="94"/>
  <c r="H137" i="94"/>
  <c r="J136" i="94"/>
  <c r="I136" i="94"/>
  <c r="H136" i="94"/>
  <c r="J134" i="94"/>
  <c r="I134" i="94"/>
  <c r="H134" i="94"/>
  <c r="J133" i="94"/>
  <c r="I133" i="94"/>
  <c r="H133" i="94"/>
  <c r="J132" i="94"/>
  <c r="I132" i="94"/>
  <c r="H132" i="94"/>
  <c r="J131" i="94"/>
  <c r="I131" i="94"/>
  <c r="H131" i="94"/>
  <c r="J130" i="94"/>
  <c r="I130" i="94"/>
  <c r="H130" i="94"/>
  <c r="J129" i="94"/>
  <c r="I129" i="94"/>
  <c r="H129" i="94"/>
  <c r="J128" i="94"/>
  <c r="I128" i="94"/>
  <c r="H128" i="94"/>
  <c r="J127" i="94"/>
  <c r="I127" i="94"/>
  <c r="H127" i="94"/>
  <c r="J126" i="94"/>
  <c r="I126" i="94"/>
  <c r="H126" i="94"/>
  <c r="J125" i="94"/>
  <c r="I125" i="94"/>
  <c r="H125" i="94"/>
  <c r="J124" i="94"/>
  <c r="I124" i="94"/>
  <c r="H124" i="94"/>
  <c r="J123" i="94"/>
  <c r="I123" i="94"/>
  <c r="H123" i="94"/>
  <c r="J122" i="94"/>
  <c r="I122" i="94"/>
  <c r="H122" i="94"/>
  <c r="J121" i="94"/>
  <c r="I121" i="94"/>
  <c r="H121" i="94"/>
  <c r="J120" i="94"/>
  <c r="I120" i="94"/>
  <c r="H120" i="94"/>
  <c r="J119" i="94"/>
  <c r="I119" i="94"/>
  <c r="H119" i="94"/>
  <c r="J118" i="94"/>
  <c r="I118" i="94"/>
  <c r="H118" i="94"/>
  <c r="J117" i="94"/>
  <c r="I117" i="94"/>
  <c r="H117" i="94"/>
  <c r="J116" i="94"/>
  <c r="I116" i="94"/>
  <c r="H116" i="94"/>
  <c r="J114" i="94"/>
  <c r="I114" i="94"/>
  <c r="H114" i="94"/>
  <c r="J113" i="94"/>
  <c r="I113" i="94"/>
  <c r="H113" i="94"/>
  <c r="J112" i="94"/>
  <c r="I112" i="94"/>
  <c r="H112" i="94"/>
  <c r="J111" i="94"/>
  <c r="I111" i="94"/>
  <c r="H111" i="94"/>
  <c r="J110" i="94"/>
  <c r="I110" i="94"/>
  <c r="H110" i="94"/>
  <c r="J109" i="94"/>
  <c r="I109" i="94"/>
  <c r="H109" i="94"/>
  <c r="J107" i="94"/>
  <c r="I107" i="94"/>
  <c r="H107" i="94"/>
  <c r="J106" i="94"/>
  <c r="I106" i="94"/>
  <c r="H106" i="94"/>
  <c r="J105" i="94"/>
  <c r="I105" i="94"/>
  <c r="H105" i="94"/>
  <c r="J103" i="94"/>
  <c r="I103" i="94"/>
  <c r="H103" i="94"/>
  <c r="J102" i="94"/>
  <c r="I102" i="94"/>
  <c r="H102" i="94"/>
  <c r="J100" i="94"/>
  <c r="I100" i="94"/>
  <c r="H100" i="94"/>
  <c r="J99" i="94"/>
  <c r="I99" i="94"/>
  <c r="H99" i="94"/>
  <c r="J98" i="94"/>
  <c r="I98" i="94"/>
  <c r="H98" i="94"/>
  <c r="J97" i="94"/>
  <c r="I97" i="94"/>
  <c r="H97" i="94"/>
  <c r="J96" i="94"/>
  <c r="I96" i="94"/>
  <c r="H96" i="94"/>
  <c r="J95" i="94"/>
  <c r="I95" i="94"/>
  <c r="H95" i="94"/>
  <c r="J94" i="94"/>
  <c r="I94" i="94"/>
  <c r="H94" i="94"/>
  <c r="J93" i="94"/>
  <c r="I93" i="94"/>
  <c r="H93" i="94"/>
  <c r="J92" i="94"/>
  <c r="I92" i="94"/>
  <c r="H92" i="94"/>
  <c r="J91" i="94"/>
  <c r="I91" i="94"/>
  <c r="H91" i="94"/>
  <c r="J90" i="94"/>
  <c r="I90" i="94"/>
  <c r="H90" i="94"/>
  <c r="J89" i="94"/>
  <c r="I89" i="94"/>
  <c r="H89" i="94"/>
  <c r="J88" i="94"/>
  <c r="I88" i="94"/>
  <c r="H88" i="94"/>
  <c r="J87" i="94"/>
  <c r="I87" i="94"/>
  <c r="H87" i="94"/>
  <c r="J86" i="94"/>
  <c r="I86" i="94"/>
  <c r="H86" i="94"/>
  <c r="J85" i="94"/>
  <c r="I85" i="94"/>
  <c r="H85" i="94"/>
  <c r="J84" i="94"/>
  <c r="I84" i="94"/>
  <c r="H84" i="94"/>
  <c r="J83" i="94"/>
  <c r="I83" i="94"/>
  <c r="H83" i="94"/>
  <c r="J82" i="94"/>
  <c r="I82" i="94"/>
  <c r="H82" i="94"/>
  <c r="J81" i="94"/>
  <c r="I81" i="94"/>
  <c r="H81" i="94"/>
  <c r="J80" i="94"/>
  <c r="I80" i="94"/>
  <c r="H80" i="94"/>
  <c r="J79" i="94"/>
  <c r="I79" i="94"/>
  <c r="H79" i="94"/>
  <c r="J78" i="94"/>
  <c r="I78" i="94"/>
  <c r="H78" i="94"/>
  <c r="J77" i="94"/>
  <c r="I77" i="94"/>
  <c r="H77" i="94"/>
  <c r="J76" i="94"/>
  <c r="I76" i="94"/>
  <c r="H76" i="94"/>
  <c r="J75" i="94"/>
  <c r="I75" i="94"/>
  <c r="H75" i="94"/>
  <c r="J74" i="94"/>
  <c r="I74" i="94"/>
  <c r="H74" i="94"/>
  <c r="J73" i="94"/>
  <c r="I73" i="94"/>
  <c r="H73" i="94"/>
  <c r="J72" i="94"/>
  <c r="I72" i="94"/>
  <c r="H72" i="94"/>
  <c r="J71" i="94"/>
  <c r="I71" i="94"/>
  <c r="H71" i="94"/>
  <c r="J70" i="94"/>
  <c r="I70" i="94"/>
  <c r="H70" i="94"/>
  <c r="J69" i="94"/>
  <c r="I69" i="94"/>
  <c r="H69" i="94"/>
  <c r="J68" i="94"/>
  <c r="I68" i="94"/>
  <c r="H68" i="94"/>
  <c r="J67" i="94"/>
  <c r="I67" i="94"/>
  <c r="H67" i="94"/>
  <c r="J66" i="94"/>
  <c r="I66" i="94"/>
  <c r="H66" i="94"/>
  <c r="J65" i="94"/>
  <c r="I65" i="94"/>
  <c r="H65" i="94"/>
  <c r="J64" i="94"/>
  <c r="I64" i="94"/>
  <c r="H64" i="94"/>
  <c r="J63" i="94"/>
  <c r="I63" i="94"/>
  <c r="H63" i="94"/>
  <c r="J62" i="94"/>
  <c r="I62" i="94"/>
  <c r="H62" i="94"/>
  <c r="J61" i="94"/>
  <c r="I61" i="94"/>
  <c r="H61" i="94"/>
  <c r="J60" i="94"/>
  <c r="I60" i="94"/>
  <c r="H60" i="94"/>
  <c r="J59" i="94"/>
  <c r="I59" i="94"/>
  <c r="H59" i="94"/>
  <c r="J58" i="94"/>
  <c r="I58" i="94"/>
  <c r="H58" i="94"/>
  <c r="J56" i="94"/>
  <c r="I56" i="94"/>
  <c r="H56" i="94"/>
  <c r="J55" i="94"/>
  <c r="I55" i="94"/>
  <c r="H55" i="94"/>
  <c r="J54" i="94"/>
  <c r="I54" i="94"/>
  <c r="H54" i="94"/>
  <c r="J53" i="94"/>
  <c r="I53" i="94"/>
  <c r="H53" i="94"/>
  <c r="J52" i="94"/>
  <c r="I52" i="94"/>
  <c r="H52" i="94"/>
  <c r="J51" i="94"/>
  <c r="I51" i="94"/>
  <c r="H51" i="94"/>
  <c r="J50" i="94"/>
  <c r="I50" i="94"/>
  <c r="H50" i="94"/>
  <c r="J49" i="94"/>
  <c r="I49" i="94"/>
  <c r="H49" i="94"/>
  <c r="J48" i="94"/>
  <c r="I48" i="94"/>
  <c r="H48" i="94"/>
  <c r="J47" i="94"/>
  <c r="I47" i="94"/>
  <c r="H47" i="94"/>
  <c r="J46" i="94"/>
  <c r="I46" i="94"/>
  <c r="H46" i="94"/>
  <c r="J45" i="94"/>
  <c r="I45" i="94"/>
  <c r="H45" i="94"/>
  <c r="J44" i="94"/>
  <c r="I44" i="94"/>
  <c r="H44" i="94"/>
  <c r="J43" i="94"/>
  <c r="I43" i="94"/>
  <c r="H43" i="94"/>
  <c r="J42" i="94"/>
  <c r="I42" i="94"/>
  <c r="H42" i="94"/>
  <c r="J41" i="94"/>
  <c r="I41" i="94"/>
  <c r="H41" i="94"/>
  <c r="J40" i="94"/>
  <c r="I40" i="94"/>
  <c r="H40" i="94"/>
  <c r="J39" i="94"/>
  <c r="I39" i="94"/>
  <c r="H39" i="94"/>
  <c r="J38" i="94"/>
  <c r="I38" i="94"/>
  <c r="H38" i="94"/>
  <c r="J37" i="94"/>
  <c r="I37" i="94"/>
  <c r="H37" i="94"/>
  <c r="J36" i="94"/>
  <c r="I36" i="94"/>
  <c r="H36" i="94"/>
  <c r="J35" i="94"/>
  <c r="I35" i="94"/>
  <c r="H35" i="94"/>
  <c r="J34" i="94"/>
  <c r="I34" i="94"/>
  <c r="H34" i="94"/>
  <c r="J33" i="94"/>
  <c r="I33" i="94"/>
  <c r="H33" i="94"/>
  <c r="J32" i="94"/>
  <c r="I32" i="94"/>
  <c r="H32" i="94"/>
  <c r="J31" i="94"/>
  <c r="I31" i="94"/>
  <c r="H31" i="94"/>
  <c r="J30" i="94"/>
  <c r="I30" i="94"/>
  <c r="H30" i="94"/>
  <c r="J29" i="94"/>
  <c r="I29" i="94"/>
  <c r="H29" i="94"/>
  <c r="J28" i="94"/>
  <c r="I28" i="94"/>
  <c r="H28" i="94"/>
  <c r="J27" i="94"/>
  <c r="I27" i="94"/>
  <c r="H27" i="94"/>
  <c r="J26" i="94"/>
  <c r="I26" i="94"/>
  <c r="H26" i="94"/>
  <c r="J25" i="94"/>
  <c r="I25" i="94"/>
  <c r="H25" i="94"/>
  <c r="J24" i="94"/>
  <c r="I24" i="94"/>
  <c r="H24" i="94"/>
  <c r="J23" i="94"/>
  <c r="I23" i="94"/>
  <c r="H23" i="94"/>
  <c r="J22" i="94"/>
  <c r="I22" i="94"/>
  <c r="H22" i="94"/>
  <c r="J21" i="94"/>
  <c r="J20" i="94"/>
  <c r="I20" i="94"/>
  <c r="H20" i="94"/>
  <c r="J18" i="94"/>
  <c r="I18" i="94"/>
  <c r="H18" i="94"/>
  <c r="J17" i="94"/>
  <c r="I17" i="94"/>
  <c r="H17" i="94"/>
  <c r="J16" i="94"/>
  <c r="I16" i="94"/>
  <c r="H16" i="94"/>
  <c r="J15" i="94"/>
  <c r="I15" i="94"/>
  <c r="H15" i="94"/>
  <c r="J14" i="94"/>
  <c r="I14" i="94"/>
  <c r="H14" i="94"/>
  <c r="J13" i="94"/>
  <c r="I13" i="94"/>
  <c r="H13" i="94"/>
  <c r="J12" i="94"/>
  <c r="I12" i="94"/>
  <c r="H12" i="94"/>
  <c r="J11" i="94"/>
  <c r="I11" i="94"/>
  <c r="H11" i="94"/>
  <c r="J10" i="94"/>
  <c r="I10" i="94"/>
  <c r="H10" i="94"/>
  <c r="J9" i="94"/>
  <c r="I9" i="94"/>
  <c r="H9" i="94"/>
  <c r="J8" i="94"/>
  <c r="I8" i="94"/>
  <c r="H8" i="94"/>
  <c r="J7" i="94"/>
  <c r="I7" i="94"/>
  <c r="H7" i="94"/>
  <c r="J6" i="94"/>
  <c r="I6" i="94"/>
  <c r="H6" i="94"/>
  <c r="J5" i="94"/>
  <c r="I5" i="94"/>
  <c r="H5" i="94"/>
  <c r="J4" i="94"/>
  <c r="I4" i="94"/>
  <c r="H4" i="94"/>
  <c r="J246" i="92"/>
  <c r="I246" i="92"/>
  <c r="H246" i="92"/>
  <c r="H21" i="92" s="1"/>
  <c r="J245" i="92"/>
  <c r="I245" i="92"/>
  <c r="H245" i="92"/>
  <c r="J244" i="92"/>
  <c r="I244" i="92"/>
  <c r="H244" i="92"/>
  <c r="J243" i="92"/>
  <c r="I243" i="92"/>
  <c r="H243" i="92"/>
  <c r="J242" i="92"/>
  <c r="I242" i="92"/>
  <c r="H242" i="92"/>
  <c r="J241" i="92"/>
  <c r="I241" i="92"/>
  <c r="H241" i="92"/>
  <c r="J240" i="92"/>
  <c r="I240" i="92"/>
  <c r="H240" i="92"/>
  <c r="J239" i="92"/>
  <c r="I239" i="92"/>
  <c r="H239" i="92"/>
  <c r="J238" i="92"/>
  <c r="I238" i="92"/>
  <c r="H238" i="92"/>
  <c r="J237" i="92"/>
  <c r="I237" i="92"/>
  <c r="H237" i="92"/>
  <c r="J236" i="92"/>
  <c r="I236" i="92"/>
  <c r="H236" i="92"/>
  <c r="J235" i="92"/>
  <c r="I235" i="92"/>
  <c r="H235" i="92"/>
  <c r="J234" i="92"/>
  <c r="I234" i="92"/>
  <c r="H234" i="92"/>
  <c r="J233" i="92"/>
  <c r="I233" i="92"/>
  <c r="H233" i="92"/>
  <c r="J232" i="92"/>
  <c r="I232" i="92"/>
  <c r="H232" i="92"/>
  <c r="J231" i="92"/>
  <c r="I231" i="92"/>
  <c r="H231" i="92"/>
  <c r="J230" i="92"/>
  <c r="I230" i="92"/>
  <c r="H230" i="92"/>
  <c r="J229" i="92"/>
  <c r="I229" i="92"/>
  <c r="H229" i="92"/>
  <c r="J228" i="92"/>
  <c r="I228" i="92"/>
  <c r="H228" i="92"/>
  <c r="J227" i="92"/>
  <c r="I227" i="92"/>
  <c r="H227" i="92"/>
  <c r="J226" i="92"/>
  <c r="I226" i="92"/>
  <c r="H226" i="92"/>
  <c r="J225" i="92"/>
  <c r="I225" i="92"/>
  <c r="H225" i="92"/>
  <c r="J224" i="92"/>
  <c r="I224" i="92"/>
  <c r="H224" i="92"/>
  <c r="J223" i="92"/>
  <c r="I223" i="92"/>
  <c r="H223" i="92"/>
  <c r="J222" i="92"/>
  <c r="I222" i="92"/>
  <c r="H222" i="92"/>
  <c r="J221" i="92"/>
  <c r="I221" i="92"/>
  <c r="H221" i="92"/>
  <c r="J220" i="92"/>
  <c r="I220" i="92"/>
  <c r="H220" i="92"/>
  <c r="J219" i="92"/>
  <c r="I219" i="92"/>
  <c r="H219" i="92"/>
  <c r="J218" i="92"/>
  <c r="I218" i="92"/>
  <c r="H218" i="92"/>
  <c r="H104" i="92" s="1"/>
  <c r="J217" i="92"/>
  <c r="I217" i="92"/>
  <c r="H217" i="92"/>
  <c r="J216" i="92"/>
  <c r="I216" i="92"/>
  <c r="H216" i="92"/>
  <c r="J215" i="92"/>
  <c r="I215" i="92"/>
  <c r="H215" i="92"/>
  <c r="J214" i="92"/>
  <c r="I214" i="92"/>
  <c r="H214" i="92"/>
  <c r="J213" i="92"/>
  <c r="I213" i="92"/>
  <c r="H213" i="92"/>
  <c r="J212" i="92"/>
  <c r="I212" i="92"/>
  <c r="H212" i="92"/>
  <c r="J211" i="92"/>
  <c r="I211" i="92"/>
  <c r="H211" i="92"/>
  <c r="J210" i="92"/>
  <c r="I210" i="92"/>
  <c r="H210" i="92"/>
  <c r="H101" i="92" s="1"/>
  <c r="J209" i="92"/>
  <c r="I209" i="92"/>
  <c r="H209" i="92"/>
  <c r="J208" i="92"/>
  <c r="I208" i="92"/>
  <c r="H208" i="92"/>
  <c r="J207" i="92"/>
  <c r="I207" i="92"/>
  <c r="H207" i="92"/>
  <c r="J206" i="92"/>
  <c r="I206" i="92"/>
  <c r="H206" i="92"/>
  <c r="J205" i="92"/>
  <c r="I205" i="92"/>
  <c r="H205" i="92"/>
  <c r="J204" i="92"/>
  <c r="I204" i="92"/>
  <c r="H204" i="92"/>
  <c r="J203" i="92"/>
  <c r="I203" i="92"/>
  <c r="H203" i="92"/>
  <c r="J202" i="92"/>
  <c r="I202" i="92"/>
  <c r="I135" i="92" s="1"/>
  <c r="H202" i="92"/>
  <c r="J201" i="92"/>
  <c r="I201" i="92"/>
  <c r="H201" i="92"/>
  <c r="J200" i="92"/>
  <c r="J115" i="92" s="1"/>
  <c r="I200" i="92"/>
  <c r="H200" i="92"/>
  <c r="J199" i="92"/>
  <c r="I199" i="92"/>
  <c r="H199" i="92"/>
  <c r="J198" i="92"/>
  <c r="I198" i="92"/>
  <c r="H198" i="92"/>
  <c r="J197" i="92"/>
  <c r="I197" i="92"/>
  <c r="H197" i="92"/>
  <c r="J196" i="92"/>
  <c r="I196" i="92"/>
  <c r="H196" i="92"/>
  <c r="J195" i="92"/>
  <c r="I195" i="92"/>
  <c r="H195" i="92"/>
  <c r="J194" i="92"/>
  <c r="I194" i="92"/>
  <c r="H194" i="92"/>
  <c r="J193" i="92"/>
  <c r="I193" i="92"/>
  <c r="H193" i="92"/>
  <c r="J192" i="92"/>
  <c r="I192" i="92"/>
  <c r="H192" i="92"/>
  <c r="J191" i="92"/>
  <c r="I191" i="92"/>
  <c r="H191" i="92"/>
  <c r="J190" i="92"/>
  <c r="I190" i="92"/>
  <c r="H190" i="92"/>
  <c r="J189" i="92"/>
  <c r="I189" i="92"/>
  <c r="H189" i="92"/>
  <c r="J188" i="92"/>
  <c r="I188" i="92"/>
  <c r="H188" i="92"/>
  <c r="J187" i="92"/>
  <c r="I187" i="92"/>
  <c r="H187" i="92"/>
  <c r="J186" i="92"/>
  <c r="I186" i="92"/>
  <c r="H186" i="92"/>
  <c r="J185" i="92"/>
  <c r="I185" i="92"/>
  <c r="H185" i="92"/>
  <c r="J184" i="92"/>
  <c r="I184" i="92"/>
  <c r="H184" i="92"/>
  <c r="J183" i="92"/>
  <c r="J19" i="92" s="1"/>
  <c r="I183" i="92"/>
  <c r="H183" i="92"/>
  <c r="J182" i="92"/>
  <c r="I182" i="92"/>
  <c r="I19" i="92" s="1"/>
  <c r="H182" i="92"/>
  <c r="H19" i="92" s="1"/>
  <c r="J181" i="92"/>
  <c r="I181" i="92"/>
  <c r="H181" i="92"/>
  <c r="J175" i="92"/>
  <c r="I175" i="92"/>
  <c r="H175" i="92"/>
  <c r="J174" i="92"/>
  <c r="I174" i="92"/>
  <c r="H174" i="92"/>
  <c r="J173" i="92"/>
  <c r="I173" i="92"/>
  <c r="H173" i="92"/>
  <c r="J172" i="92"/>
  <c r="I172" i="92"/>
  <c r="H172" i="92"/>
  <c r="J171" i="92"/>
  <c r="I171" i="92"/>
  <c r="H171" i="92"/>
  <c r="J170" i="92"/>
  <c r="I170" i="92"/>
  <c r="H170" i="92"/>
  <c r="J169" i="92"/>
  <c r="I169" i="92"/>
  <c r="H169" i="92"/>
  <c r="J168" i="92"/>
  <c r="I168" i="92"/>
  <c r="H168" i="92"/>
  <c r="J167" i="92"/>
  <c r="I167" i="92"/>
  <c r="H167" i="92"/>
  <c r="J166" i="92"/>
  <c r="I166" i="92"/>
  <c r="H166" i="92"/>
  <c r="J165" i="92"/>
  <c r="I165" i="92"/>
  <c r="H165" i="92"/>
  <c r="J164" i="92"/>
  <c r="I164" i="92"/>
  <c r="H164" i="92"/>
  <c r="J163" i="92"/>
  <c r="I163" i="92"/>
  <c r="H163" i="92"/>
  <c r="J162" i="92"/>
  <c r="I162" i="92"/>
  <c r="H162" i="92"/>
  <c r="J161" i="92"/>
  <c r="I161" i="92"/>
  <c r="H161" i="92"/>
  <c r="J160" i="92"/>
  <c r="I160" i="92"/>
  <c r="H160" i="92"/>
  <c r="J159" i="92"/>
  <c r="J118" i="90" s="1"/>
  <c r="I159" i="92"/>
  <c r="H159" i="92"/>
  <c r="J158" i="92"/>
  <c r="I158" i="92"/>
  <c r="H158" i="92"/>
  <c r="J157" i="92"/>
  <c r="I157" i="92"/>
  <c r="H157" i="92"/>
  <c r="J156" i="92"/>
  <c r="I156" i="92"/>
  <c r="H156" i="92"/>
  <c r="J155" i="92"/>
  <c r="I155" i="92"/>
  <c r="H155" i="92"/>
  <c r="J154" i="92"/>
  <c r="I154" i="92"/>
  <c r="H154" i="92"/>
  <c r="J153" i="92"/>
  <c r="I153" i="92"/>
  <c r="H153" i="92"/>
  <c r="J152" i="92"/>
  <c r="I152" i="92"/>
  <c r="H152" i="92"/>
  <c r="J151" i="92"/>
  <c r="I151" i="92"/>
  <c r="H151" i="92"/>
  <c r="J150" i="92"/>
  <c r="I150" i="92"/>
  <c r="H150" i="92"/>
  <c r="J149" i="92"/>
  <c r="I149" i="92"/>
  <c r="H149" i="92"/>
  <c r="J148" i="92"/>
  <c r="I148" i="92"/>
  <c r="H148" i="92"/>
  <c r="J147" i="92"/>
  <c r="I147" i="92"/>
  <c r="H147" i="92"/>
  <c r="J146" i="92"/>
  <c r="I146" i="92"/>
  <c r="H146" i="92"/>
  <c r="J145" i="92"/>
  <c r="I145" i="92"/>
  <c r="H145" i="92"/>
  <c r="J144" i="92"/>
  <c r="I144" i="92"/>
  <c r="H144" i="92"/>
  <c r="J143" i="92"/>
  <c r="I143" i="92"/>
  <c r="H143" i="92"/>
  <c r="J142" i="92"/>
  <c r="I142" i="92"/>
  <c r="H142" i="92"/>
  <c r="J141" i="92"/>
  <c r="I141" i="92"/>
  <c r="H141" i="92"/>
  <c r="J140" i="92"/>
  <c r="I140" i="92"/>
  <c r="H140" i="92"/>
  <c r="J138" i="92"/>
  <c r="I138" i="92"/>
  <c r="H138" i="92"/>
  <c r="J137" i="92"/>
  <c r="I137" i="92"/>
  <c r="H137" i="92"/>
  <c r="J136" i="92"/>
  <c r="I136" i="92"/>
  <c r="H136" i="92"/>
  <c r="J134" i="92"/>
  <c r="I134" i="92"/>
  <c r="H134" i="92"/>
  <c r="J133" i="92"/>
  <c r="I133" i="92"/>
  <c r="H133" i="92"/>
  <c r="J132" i="92"/>
  <c r="I132" i="92"/>
  <c r="H132" i="92"/>
  <c r="J131" i="92"/>
  <c r="I131" i="92"/>
  <c r="H131" i="92"/>
  <c r="J130" i="92"/>
  <c r="I130" i="92"/>
  <c r="H130" i="92"/>
  <c r="J129" i="92"/>
  <c r="I129" i="92"/>
  <c r="H129" i="92"/>
  <c r="J128" i="92"/>
  <c r="I128" i="92"/>
  <c r="H128" i="92"/>
  <c r="J127" i="92"/>
  <c r="I127" i="92"/>
  <c r="H127" i="92"/>
  <c r="J126" i="92"/>
  <c r="I126" i="92"/>
  <c r="H126" i="92"/>
  <c r="J125" i="92"/>
  <c r="I125" i="92"/>
  <c r="H125" i="92"/>
  <c r="J124" i="92"/>
  <c r="I124" i="92"/>
  <c r="H124" i="92"/>
  <c r="J123" i="92"/>
  <c r="I123" i="92"/>
  <c r="H123" i="92"/>
  <c r="J122" i="92"/>
  <c r="I122" i="92"/>
  <c r="H122" i="92"/>
  <c r="J121" i="92"/>
  <c r="I121" i="92"/>
  <c r="H121" i="92"/>
  <c r="J120" i="92"/>
  <c r="I120" i="92"/>
  <c r="H120" i="92"/>
  <c r="J119" i="92"/>
  <c r="I119" i="92"/>
  <c r="H119" i="92"/>
  <c r="J118" i="92"/>
  <c r="I118" i="92"/>
  <c r="H118" i="92"/>
  <c r="J117" i="92"/>
  <c r="I117" i="92"/>
  <c r="H117" i="92"/>
  <c r="J116" i="92"/>
  <c r="I116" i="92"/>
  <c r="H116" i="92"/>
  <c r="I115" i="92"/>
  <c r="H115" i="92"/>
  <c r="J114" i="92"/>
  <c r="I114" i="92"/>
  <c r="H114" i="92"/>
  <c r="J113" i="92"/>
  <c r="I113" i="92"/>
  <c r="H113" i="92"/>
  <c r="J112" i="92"/>
  <c r="I112" i="92"/>
  <c r="H112" i="92"/>
  <c r="J111" i="92"/>
  <c r="I111" i="92"/>
  <c r="H111" i="92"/>
  <c r="J110" i="92"/>
  <c r="I110" i="92"/>
  <c r="H110" i="92"/>
  <c r="J109" i="92"/>
  <c r="I109" i="92"/>
  <c r="H109" i="92"/>
  <c r="H108" i="92"/>
  <c r="J107" i="92"/>
  <c r="I107" i="92"/>
  <c r="H107" i="92"/>
  <c r="J106" i="92"/>
  <c r="I106" i="92"/>
  <c r="H106" i="92"/>
  <c r="J105" i="92"/>
  <c r="I105" i="92"/>
  <c r="H105" i="92"/>
  <c r="J103" i="92"/>
  <c r="I103" i="92"/>
  <c r="H103" i="92"/>
  <c r="J102" i="92"/>
  <c r="I102" i="92"/>
  <c r="H102" i="92"/>
  <c r="J100" i="92"/>
  <c r="I100" i="92"/>
  <c r="H100" i="92"/>
  <c r="J99" i="92"/>
  <c r="I99" i="92"/>
  <c r="H99" i="92"/>
  <c r="J98" i="92"/>
  <c r="I98" i="92"/>
  <c r="H98" i="92"/>
  <c r="J97" i="92"/>
  <c r="I97" i="92"/>
  <c r="H97" i="92"/>
  <c r="J96" i="92"/>
  <c r="I96" i="92"/>
  <c r="H96" i="92"/>
  <c r="J95" i="92"/>
  <c r="I95" i="92"/>
  <c r="H95" i="92"/>
  <c r="J94" i="92"/>
  <c r="I94" i="92"/>
  <c r="H94" i="92"/>
  <c r="J93" i="92"/>
  <c r="I93" i="92"/>
  <c r="H93" i="92"/>
  <c r="J92" i="92"/>
  <c r="I92" i="92"/>
  <c r="H92" i="92"/>
  <c r="J91" i="92"/>
  <c r="I91" i="92"/>
  <c r="H91" i="92"/>
  <c r="J90" i="92"/>
  <c r="I90" i="92"/>
  <c r="H90" i="92"/>
  <c r="J89" i="92"/>
  <c r="I89" i="92"/>
  <c r="H89" i="92"/>
  <c r="J88" i="92"/>
  <c r="I88" i="92"/>
  <c r="H88" i="92"/>
  <c r="J87" i="92"/>
  <c r="I87" i="92"/>
  <c r="H87" i="92"/>
  <c r="J86" i="92"/>
  <c r="I86" i="92"/>
  <c r="H86" i="92"/>
  <c r="J85" i="92"/>
  <c r="I85" i="92"/>
  <c r="H85" i="92"/>
  <c r="J84" i="92"/>
  <c r="I84" i="92"/>
  <c r="H84" i="92"/>
  <c r="J83" i="92"/>
  <c r="I83" i="92"/>
  <c r="H83" i="92"/>
  <c r="J82" i="92"/>
  <c r="I82" i="92"/>
  <c r="H82" i="92"/>
  <c r="J81" i="92"/>
  <c r="I81" i="92"/>
  <c r="H81" i="92"/>
  <c r="J80" i="92"/>
  <c r="I80" i="92"/>
  <c r="H80" i="92"/>
  <c r="J79" i="92"/>
  <c r="I79" i="92"/>
  <c r="H79" i="92"/>
  <c r="J78" i="92"/>
  <c r="I78" i="92"/>
  <c r="H78" i="92"/>
  <c r="J77" i="92"/>
  <c r="I77" i="92"/>
  <c r="H77" i="92"/>
  <c r="J76" i="92"/>
  <c r="I76" i="92"/>
  <c r="H76" i="92"/>
  <c r="J75" i="92"/>
  <c r="I75" i="92"/>
  <c r="H75" i="92"/>
  <c r="J74" i="92"/>
  <c r="I74" i="92"/>
  <c r="H74" i="92"/>
  <c r="J73" i="92"/>
  <c r="I73" i="92"/>
  <c r="H73" i="92"/>
  <c r="J72" i="92"/>
  <c r="I72" i="92"/>
  <c r="H72" i="92"/>
  <c r="J71" i="92"/>
  <c r="I71" i="92"/>
  <c r="H71" i="92"/>
  <c r="J70" i="92"/>
  <c r="I70" i="92"/>
  <c r="H70" i="92"/>
  <c r="J69" i="92"/>
  <c r="I69" i="92"/>
  <c r="H69" i="92"/>
  <c r="J68" i="92"/>
  <c r="I68" i="92"/>
  <c r="H68" i="92"/>
  <c r="J67" i="92"/>
  <c r="I67" i="92"/>
  <c r="H67" i="92"/>
  <c r="J66" i="92"/>
  <c r="I66" i="92"/>
  <c r="H66" i="92"/>
  <c r="J65" i="92"/>
  <c r="I65" i="92"/>
  <c r="H65" i="92"/>
  <c r="J64" i="92"/>
  <c r="I64" i="92"/>
  <c r="H64" i="92"/>
  <c r="J63" i="92"/>
  <c r="I63" i="92"/>
  <c r="H63" i="92"/>
  <c r="J62" i="92"/>
  <c r="I62" i="92"/>
  <c r="H62" i="92"/>
  <c r="J61" i="92"/>
  <c r="I61" i="92"/>
  <c r="H61" i="92"/>
  <c r="J60" i="92"/>
  <c r="I60" i="92"/>
  <c r="H60" i="92"/>
  <c r="J59" i="92"/>
  <c r="I59" i="92"/>
  <c r="H59" i="92"/>
  <c r="J58" i="92"/>
  <c r="I58" i="92"/>
  <c r="H58" i="92"/>
  <c r="I57" i="92"/>
  <c r="J56" i="92"/>
  <c r="I56" i="92"/>
  <c r="H56" i="92"/>
  <c r="J55" i="92"/>
  <c r="I55" i="92"/>
  <c r="H55" i="92"/>
  <c r="J54" i="92"/>
  <c r="I54" i="92"/>
  <c r="H54" i="92"/>
  <c r="J53" i="92"/>
  <c r="I53" i="92"/>
  <c r="H53" i="92"/>
  <c r="J52" i="92"/>
  <c r="I52" i="92"/>
  <c r="H52" i="92"/>
  <c r="J51" i="92"/>
  <c r="I51" i="92"/>
  <c r="H51" i="92"/>
  <c r="J50" i="92"/>
  <c r="I50" i="92"/>
  <c r="H50" i="92"/>
  <c r="J49" i="92"/>
  <c r="I49" i="92"/>
  <c r="H49" i="92"/>
  <c r="J48" i="92"/>
  <c r="I48" i="92"/>
  <c r="H48" i="92"/>
  <c r="J47" i="92"/>
  <c r="I47" i="92"/>
  <c r="H47" i="92"/>
  <c r="J46" i="92"/>
  <c r="I46" i="92"/>
  <c r="H46" i="92"/>
  <c r="J45" i="92"/>
  <c r="I45" i="92"/>
  <c r="H45" i="92"/>
  <c r="J44" i="92"/>
  <c r="I44" i="92"/>
  <c r="H44" i="92"/>
  <c r="J43" i="92"/>
  <c r="I43" i="92"/>
  <c r="H43" i="92"/>
  <c r="J42" i="92"/>
  <c r="I42" i="92"/>
  <c r="H42" i="92"/>
  <c r="J41" i="92"/>
  <c r="I41" i="92"/>
  <c r="H41" i="92"/>
  <c r="J40" i="92"/>
  <c r="I40" i="92"/>
  <c r="H40" i="92"/>
  <c r="J39" i="92"/>
  <c r="I39" i="92"/>
  <c r="H39" i="92"/>
  <c r="J38" i="92"/>
  <c r="I38" i="92"/>
  <c r="H38" i="92"/>
  <c r="J37" i="92"/>
  <c r="I37" i="92"/>
  <c r="H37" i="92"/>
  <c r="J36" i="92"/>
  <c r="I36" i="92"/>
  <c r="H36" i="92"/>
  <c r="J35" i="92"/>
  <c r="I35" i="92"/>
  <c r="H35" i="92"/>
  <c r="J34" i="92"/>
  <c r="I34" i="92"/>
  <c r="H34" i="92"/>
  <c r="J33" i="92"/>
  <c r="I33" i="92"/>
  <c r="H33" i="92"/>
  <c r="J32" i="92"/>
  <c r="I32" i="92"/>
  <c r="H32" i="92"/>
  <c r="J31" i="92"/>
  <c r="I31" i="92"/>
  <c r="H31" i="92"/>
  <c r="J30" i="92"/>
  <c r="I30" i="92"/>
  <c r="H30" i="92"/>
  <c r="J29" i="92"/>
  <c r="I29" i="92"/>
  <c r="H29" i="92"/>
  <c r="J28" i="92"/>
  <c r="I28" i="92"/>
  <c r="H28" i="92"/>
  <c r="J27" i="92"/>
  <c r="I27" i="92"/>
  <c r="H27" i="92"/>
  <c r="J26" i="92"/>
  <c r="I26" i="92"/>
  <c r="H26" i="92"/>
  <c r="J25" i="92"/>
  <c r="I25" i="92"/>
  <c r="H25" i="92"/>
  <c r="J24" i="92"/>
  <c r="I24" i="92"/>
  <c r="H24" i="92"/>
  <c r="J23" i="92"/>
  <c r="I23" i="92"/>
  <c r="H23" i="92"/>
  <c r="J22" i="92"/>
  <c r="I22" i="92"/>
  <c r="H22" i="92"/>
  <c r="J21" i="92"/>
  <c r="I21" i="92"/>
  <c r="J20" i="92"/>
  <c r="I20" i="92"/>
  <c r="H20" i="92"/>
  <c r="J18" i="92"/>
  <c r="I18" i="92"/>
  <c r="H18" i="92"/>
  <c r="J17" i="92"/>
  <c r="I17" i="92"/>
  <c r="H17" i="92"/>
  <c r="J16" i="92"/>
  <c r="I16" i="92"/>
  <c r="H16" i="92"/>
  <c r="J15" i="92"/>
  <c r="I15" i="92"/>
  <c r="H15" i="92"/>
  <c r="J14" i="92"/>
  <c r="I14" i="92"/>
  <c r="H14" i="92"/>
  <c r="J13" i="92"/>
  <c r="I13" i="92"/>
  <c r="H13" i="92"/>
  <c r="J12" i="92"/>
  <c r="I12" i="92"/>
  <c r="H12" i="92"/>
  <c r="J11" i="92"/>
  <c r="I11" i="92"/>
  <c r="H11" i="92"/>
  <c r="J10" i="92"/>
  <c r="I10" i="92"/>
  <c r="H10" i="92"/>
  <c r="J9" i="92"/>
  <c r="I9" i="92"/>
  <c r="H9" i="92"/>
  <c r="J8" i="92"/>
  <c r="I8" i="92"/>
  <c r="H8" i="92"/>
  <c r="J7" i="92"/>
  <c r="I7" i="92"/>
  <c r="H7" i="92"/>
  <c r="J6" i="92"/>
  <c r="I6" i="92"/>
  <c r="H6" i="92"/>
  <c r="J5" i="92"/>
  <c r="I5" i="92"/>
  <c r="H5" i="92"/>
  <c r="J4" i="92"/>
  <c r="I4" i="92"/>
  <c r="H4" i="92"/>
  <c r="J246" i="91"/>
  <c r="I246" i="91"/>
  <c r="H246" i="91"/>
  <c r="J245" i="91"/>
  <c r="J21" i="91" s="1"/>
  <c r="I245" i="91"/>
  <c r="H245" i="91"/>
  <c r="J244" i="91"/>
  <c r="I244" i="91"/>
  <c r="H244" i="91"/>
  <c r="J243" i="91"/>
  <c r="I243" i="91"/>
  <c r="H243" i="91"/>
  <c r="J242" i="91"/>
  <c r="I242" i="91"/>
  <c r="H242" i="91"/>
  <c r="J241" i="91"/>
  <c r="I241" i="91"/>
  <c r="H241" i="91"/>
  <c r="J240" i="91"/>
  <c r="I240" i="91"/>
  <c r="H240" i="91"/>
  <c r="J239" i="91"/>
  <c r="I239" i="91"/>
  <c r="H239" i="91"/>
  <c r="J238" i="91"/>
  <c r="I238" i="91"/>
  <c r="H238" i="91"/>
  <c r="J237" i="91"/>
  <c r="I237" i="91"/>
  <c r="H237" i="91"/>
  <c r="J236" i="91"/>
  <c r="I236" i="91"/>
  <c r="H236" i="91"/>
  <c r="J235" i="91"/>
  <c r="I235" i="91"/>
  <c r="H235" i="91"/>
  <c r="J234" i="91"/>
  <c r="I234" i="91"/>
  <c r="H234" i="91"/>
  <c r="J233" i="91"/>
  <c r="I233" i="91"/>
  <c r="H233" i="91"/>
  <c r="J232" i="91"/>
  <c r="I232" i="91"/>
  <c r="H232" i="91"/>
  <c r="J231" i="91"/>
  <c r="I231" i="91"/>
  <c r="H231" i="91"/>
  <c r="J230" i="91"/>
  <c r="I230" i="91"/>
  <c r="H230" i="91"/>
  <c r="J229" i="91"/>
  <c r="I229" i="91"/>
  <c r="H229" i="91"/>
  <c r="J228" i="91"/>
  <c r="I228" i="91"/>
  <c r="H228" i="91"/>
  <c r="J227" i="91"/>
  <c r="I227" i="91"/>
  <c r="H227" i="91"/>
  <c r="J226" i="91"/>
  <c r="I226" i="91"/>
  <c r="H226" i="91"/>
  <c r="J225" i="91"/>
  <c r="I225" i="91"/>
  <c r="H225" i="91"/>
  <c r="J224" i="91"/>
  <c r="I224" i="91"/>
  <c r="H224" i="91"/>
  <c r="J223" i="91"/>
  <c r="I223" i="91"/>
  <c r="H223" i="91"/>
  <c r="J222" i="91"/>
  <c r="I222" i="91"/>
  <c r="H222" i="91"/>
  <c r="J221" i="91"/>
  <c r="I221" i="91"/>
  <c r="H221" i="91"/>
  <c r="J220" i="91"/>
  <c r="I220" i="91"/>
  <c r="I104" i="91" s="1"/>
  <c r="H220" i="91"/>
  <c r="J219" i="91"/>
  <c r="I219" i="91"/>
  <c r="H219" i="91"/>
  <c r="J218" i="91"/>
  <c r="I218" i="91"/>
  <c r="H218" i="91"/>
  <c r="H104" i="91" s="1"/>
  <c r="J217" i="91"/>
  <c r="I217" i="91"/>
  <c r="H217" i="91"/>
  <c r="J216" i="91"/>
  <c r="I216" i="91"/>
  <c r="H216" i="91"/>
  <c r="J215" i="91"/>
  <c r="I215" i="91"/>
  <c r="H215" i="91"/>
  <c r="J214" i="91"/>
  <c r="I214" i="91"/>
  <c r="H214" i="91"/>
  <c r="J213" i="91"/>
  <c r="J101" i="91" s="1"/>
  <c r="I213" i="91"/>
  <c r="H213" i="91"/>
  <c r="J212" i="91"/>
  <c r="I212" i="91"/>
  <c r="H212" i="91"/>
  <c r="J211" i="91"/>
  <c r="I211" i="91"/>
  <c r="H211" i="91"/>
  <c r="J210" i="91"/>
  <c r="I210" i="91"/>
  <c r="H210" i="91"/>
  <c r="J209" i="91"/>
  <c r="I209" i="91"/>
  <c r="H209" i="91"/>
  <c r="J208" i="91"/>
  <c r="I208" i="91"/>
  <c r="H208" i="91"/>
  <c r="J207" i="91"/>
  <c r="I207" i="91"/>
  <c r="H207" i="91"/>
  <c r="J206" i="91"/>
  <c r="I206" i="91"/>
  <c r="H206" i="91"/>
  <c r="J205" i="91"/>
  <c r="I205" i="91"/>
  <c r="H205" i="91"/>
  <c r="J204" i="91"/>
  <c r="I204" i="91"/>
  <c r="I139" i="91" s="1"/>
  <c r="H204" i="91"/>
  <c r="J203" i="91"/>
  <c r="I203" i="91"/>
  <c r="H203" i="91"/>
  <c r="J202" i="91"/>
  <c r="I202" i="91"/>
  <c r="H202" i="91"/>
  <c r="J201" i="91"/>
  <c r="J135" i="91" s="1"/>
  <c r="I201" i="91"/>
  <c r="H201" i="91"/>
  <c r="J200" i="91"/>
  <c r="J108" i="91" s="1"/>
  <c r="I200" i="91"/>
  <c r="H200" i="91"/>
  <c r="J199" i="91"/>
  <c r="I199" i="91"/>
  <c r="I108" i="91" s="1"/>
  <c r="H199" i="91"/>
  <c r="H108" i="91" s="1"/>
  <c r="J198" i="91"/>
  <c r="I198" i="91"/>
  <c r="H198" i="91"/>
  <c r="J197" i="91"/>
  <c r="I197" i="91"/>
  <c r="H197" i="91"/>
  <c r="J196" i="91"/>
  <c r="I196" i="91"/>
  <c r="H196" i="91"/>
  <c r="J195" i="91"/>
  <c r="I195" i="91"/>
  <c r="H195" i="91"/>
  <c r="J194" i="91"/>
  <c r="I194" i="91"/>
  <c r="H194" i="91"/>
  <c r="J193" i="91"/>
  <c r="I193" i="91"/>
  <c r="H193" i="91"/>
  <c r="J192" i="91"/>
  <c r="I192" i="91"/>
  <c r="H192" i="91"/>
  <c r="J191" i="91"/>
  <c r="I191" i="91"/>
  <c r="H191" i="91"/>
  <c r="J190" i="91"/>
  <c r="I190" i="91"/>
  <c r="H190" i="91"/>
  <c r="J189" i="91"/>
  <c r="I189" i="91"/>
  <c r="H189" i="91"/>
  <c r="J188" i="91"/>
  <c r="I188" i="91"/>
  <c r="H188" i="91"/>
  <c r="J187" i="91"/>
  <c r="I187" i="91"/>
  <c r="H187" i="91"/>
  <c r="J186" i="91"/>
  <c r="I186" i="91"/>
  <c r="H186" i="91"/>
  <c r="J185" i="91"/>
  <c r="I185" i="91"/>
  <c r="H185" i="91"/>
  <c r="J184" i="91"/>
  <c r="I184" i="91"/>
  <c r="H184" i="91"/>
  <c r="J183" i="91"/>
  <c r="I183" i="91"/>
  <c r="H183" i="91"/>
  <c r="H19" i="91" s="1"/>
  <c r="J182" i="91"/>
  <c r="I182" i="91"/>
  <c r="H182" i="91"/>
  <c r="J181" i="91"/>
  <c r="I181" i="91"/>
  <c r="H181" i="91"/>
  <c r="J175" i="91"/>
  <c r="I175" i="91"/>
  <c r="H175" i="91"/>
  <c r="J174" i="91"/>
  <c r="I174" i="91"/>
  <c r="H174" i="91"/>
  <c r="J173" i="91"/>
  <c r="I173" i="91"/>
  <c r="H173" i="91"/>
  <c r="J172" i="91"/>
  <c r="I172" i="91"/>
  <c r="H172" i="91"/>
  <c r="J171" i="91"/>
  <c r="I171" i="91"/>
  <c r="H171" i="91"/>
  <c r="J170" i="91"/>
  <c r="I170" i="91"/>
  <c r="H170" i="91"/>
  <c r="J169" i="91"/>
  <c r="I169" i="91"/>
  <c r="H169" i="91"/>
  <c r="J168" i="91"/>
  <c r="I168" i="91"/>
  <c r="H168" i="91"/>
  <c r="J167" i="91"/>
  <c r="I167" i="91"/>
  <c r="H167" i="91"/>
  <c r="J166" i="91"/>
  <c r="I166" i="91"/>
  <c r="H166" i="91"/>
  <c r="J165" i="91"/>
  <c r="I165" i="91"/>
  <c r="H165" i="91"/>
  <c r="J164" i="91"/>
  <c r="I164" i="91"/>
  <c r="H164" i="91"/>
  <c r="J163" i="91"/>
  <c r="I163" i="91"/>
  <c r="H163" i="91"/>
  <c r="J162" i="91"/>
  <c r="I162" i="91"/>
  <c r="H162" i="91"/>
  <c r="J161" i="91"/>
  <c r="I161" i="91"/>
  <c r="H161" i="91"/>
  <c r="J160" i="91"/>
  <c r="I160" i="91"/>
  <c r="H160" i="91"/>
  <c r="J159" i="91"/>
  <c r="I159" i="91"/>
  <c r="H159" i="91"/>
  <c r="J158" i="91"/>
  <c r="I158" i="91"/>
  <c r="H158" i="91"/>
  <c r="J157" i="91"/>
  <c r="I157" i="91"/>
  <c r="H157" i="91"/>
  <c r="J156" i="91"/>
  <c r="I156" i="91"/>
  <c r="H156" i="91"/>
  <c r="J155" i="91"/>
  <c r="I155" i="91"/>
  <c r="H155" i="91"/>
  <c r="J154" i="91"/>
  <c r="I154" i="91"/>
  <c r="H154" i="91"/>
  <c r="J153" i="91"/>
  <c r="I153" i="91"/>
  <c r="H153" i="91"/>
  <c r="J152" i="91"/>
  <c r="I152" i="91"/>
  <c r="H152" i="91"/>
  <c r="J151" i="91"/>
  <c r="I151" i="91"/>
  <c r="H151" i="91"/>
  <c r="J150" i="91"/>
  <c r="I150" i="91"/>
  <c r="H150" i="91"/>
  <c r="J149" i="91"/>
  <c r="I149" i="91"/>
  <c r="H149" i="91"/>
  <c r="J148" i="91"/>
  <c r="I148" i="91"/>
  <c r="H148" i="91"/>
  <c r="J147" i="91"/>
  <c r="I147" i="91"/>
  <c r="H147" i="91"/>
  <c r="J146" i="91"/>
  <c r="I146" i="91"/>
  <c r="H146" i="91"/>
  <c r="J145" i="91"/>
  <c r="I145" i="91"/>
  <c r="H145" i="91"/>
  <c r="J144" i="91"/>
  <c r="I144" i="91"/>
  <c r="H144" i="91"/>
  <c r="J143" i="91"/>
  <c r="I143" i="91"/>
  <c r="H143" i="91"/>
  <c r="J142" i="91"/>
  <c r="I142" i="91"/>
  <c r="H142" i="91"/>
  <c r="J141" i="91"/>
  <c r="I141" i="91"/>
  <c r="H141" i="91"/>
  <c r="J140" i="91"/>
  <c r="I140" i="91"/>
  <c r="H140" i="91"/>
  <c r="J138" i="91"/>
  <c r="I138" i="91"/>
  <c r="H138" i="91"/>
  <c r="J137" i="91"/>
  <c r="I137" i="91"/>
  <c r="H137" i="91"/>
  <c r="J136" i="91"/>
  <c r="I136" i="91"/>
  <c r="H136" i="91"/>
  <c r="I135" i="91"/>
  <c r="J134" i="91"/>
  <c r="I134" i="91"/>
  <c r="H134" i="91"/>
  <c r="J133" i="91"/>
  <c r="I133" i="91"/>
  <c r="H133" i="91"/>
  <c r="J132" i="91"/>
  <c r="I132" i="91"/>
  <c r="H132" i="91"/>
  <c r="J131" i="91"/>
  <c r="I131" i="91"/>
  <c r="H131" i="91"/>
  <c r="J130" i="91"/>
  <c r="I130" i="91"/>
  <c r="H130" i="91"/>
  <c r="J129" i="91"/>
  <c r="I129" i="91"/>
  <c r="H129" i="91"/>
  <c r="J128" i="91"/>
  <c r="I128" i="91"/>
  <c r="H128" i="91"/>
  <c r="J127" i="91"/>
  <c r="I127" i="91"/>
  <c r="H127" i="91"/>
  <c r="J126" i="91"/>
  <c r="I126" i="91"/>
  <c r="H126" i="91"/>
  <c r="J125" i="91"/>
  <c r="I125" i="91"/>
  <c r="H125" i="91"/>
  <c r="J124" i="91"/>
  <c r="I124" i="91"/>
  <c r="H124" i="91"/>
  <c r="J123" i="91"/>
  <c r="I123" i="91"/>
  <c r="H123" i="91"/>
  <c r="J122" i="91"/>
  <c r="I122" i="91"/>
  <c r="H122" i="91"/>
  <c r="J121" i="91"/>
  <c r="I121" i="91"/>
  <c r="H121" i="91"/>
  <c r="J120" i="91"/>
  <c r="I120" i="91"/>
  <c r="H120" i="91"/>
  <c r="J119" i="91"/>
  <c r="I119" i="91"/>
  <c r="H119" i="91"/>
  <c r="J118" i="91"/>
  <c r="I118" i="91"/>
  <c r="H118" i="91"/>
  <c r="J117" i="91"/>
  <c r="I117" i="91"/>
  <c r="H117" i="91"/>
  <c r="J116" i="91"/>
  <c r="I116" i="91"/>
  <c r="H116" i="91"/>
  <c r="J114" i="91"/>
  <c r="I114" i="91"/>
  <c r="H114" i="91"/>
  <c r="J113" i="91"/>
  <c r="I113" i="91"/>
  <c r="H113" i="91"/>
  <c r="J112" i="91"/>
  <c r="I112" i="91"/>
  <c r="H112" i="91"/>
  <c r="J111" i="91"/>
  <c r="I111" i="91"/>
  <c r="H111" i="91"/>
  <c r="J110" i="91"/>
  <c r="I110" i="91"/>
  <c r="H110" i="91"/>
  <c r="J109" i="91"/>
  <c r="I109" i="91"/>
  <c r="H109" i="91"/>
  <c r="J107" i="91"/>
  <c r="I107" i="91"/>
  <c r="H107" i="91"/>
  <c r="J106" i="91"/>
  <c r="I106" i="91"/>
  <c r="H106" i="91"/>
  <c r="J105" i="91"/>
  <c r="I105" i="91"/>
  <c r="H105" i="91"/>
  <c r="J104" i="91"/>
  <c r="J103" i="91"/>
  <c r="I103" i="91"/>
  <c r="H103" i="91"/>
  <c r="J102" i="91"/>
  <c r="I102" i="91"/>
  <c r="H102" i="91"/>
  <c r="J100" i="91"/>
  <c r="I100" i="91"/>
  <c r="H100" i="91"/>
  <c r="J99" i="91"/>
  <c r="I99" i="91"/>
  <c r="H99" i="91"/>
  <c r="J98" i="91"/>
  <c r="I98" i="91"/>
  <c r="H98" i="91"/>
  <c r="J97" i="91"/>
  <c r="I97" i="91"/>
  <c r="H97" i="91"/>
  <c r="J96" i="91"/>
  <c r="I96" i="91"/>
  <c r="H96" i="91"/>
  <c r="J95" i="91"/>
  <c r="I95" i="91"/>
  <c r="H95" i="91"/>
  <c r="J94" i="91"/>
  <c r="I94" i="91"/>
  <c r="H94" i="91"/>
  <c r="J93" i="91"/>
  <c r="I93" i="91"/>
  <c r="H93" i="91"/>
  <c r="J92" i="91"/>
  <c r="I92" i="91"/>
  <c r="H92" i="91"/>
  <c r="J91" i="91"/>
  <c r="I91" i="91"/>
  <c r="H91" i="91"/>
  <c r="J90" i="91"/>
  <c r="I90" i="91"/>
  <c r="H90" i="91"/>
  <c r="J89" i="91"/>
  <c r="I89" i="91"/>
  <c r="H89" i="91"/>
  <c r="J88" i="91"/>
  <c r="I88" i="91"/>
  <c r="H88" i="91"/>
  <c r="J87" i="91"/>
  <c r="I87" i="91"/>
  <c r="H87" i="91"/>
  <c r="J86" i="91"/>
  <c r="I86" i="91"/>
  <c r="H86" i="91"/>
  <c r="J85" i="91"/>
  <c r="I85" i="91"/>
  <c r="H85" i="91"/>
  <c r="J84" i="91"/>
  <c r="I84" i="91"/>
  <c r="H84" i="91"/>
  <c r="J83" i="91"/>
  <c r="I83" i="91"/>
  <c r="H83" i="91"/>
  <c r="J82" i="91"/>
  <c r="I82" i="91"/>
  <c r="H82" i="91"/>
  <c r="J81" i="91"/>
  <c r="I81" i="91"/>
  <c r="H81" i="91"/>
  <c r="J80" i="91"/>
  <c r="I80" i="91"/>
  <c r="H80" i="91"/>
  <c r="J79" i="91"/>
  <c r="I79" i="91"/>
  <c r="H79" i="91"/>
  <c r="J78" i="91"/>
  <c r="I78" i="91"/>
  <c r="H78" i="91"/>
  <c r="J77" i="91"/>
  <c r="I77" i="91"/>
  <c r="H77" i="91"/>
  <c r="J76" i="91"/>
  <c r="I76" i="91"/>
  <c r="H76" i="91"/>
  <c r="J75" i="91"/>
  <c r="I75" i="91"/>
  <c r="H75" i="91"/>
  <c r="J74" i="91"/>
  <c r="I74" i="91"/>
  <c r="H74" i="91"/>
  <c r="J73" i="91"/>
  <c r="I73" i="91"/>
  <c r="H73" i="91"/>
  <c r="J72" i="91"/>
  <c r="I72" i="91"/>
  <c r="H72" i="91"/>
  <c r="J71" i="91"/>
  <c r="I71" i="91"/>
  <c r="H71" i="91"/>
  <c r="J70" i="91"/>
  <c r="I70" i="91"/>
  <c r="H70" i="91"/>
  <c r="J69" i="91"/>
  <c r="I69" i="91"/>
  <c r="H69" i="91"/>
  <c r="J68" i="91"/>
  <c r="I68" i="91"/>
  <c r="H68" i="91"/>
  <c r="J67" i="91"/>
  <c r="I67" i="91"/>
  <c r="H67" i="91"/>
  <c r="J66" i="91"/>
  <c r="I66" i="91"/>
  <c r="H66" i="91"/>
  <c r="J65" i="91"/>
  <c r="I65" i="91"/>
  <c r="H65" i="91"/>
  <c r="J64" i="91"/>
  <c r="I64" i="91"/>
  <c r="H64" i="91"/>
  <c r="J63" i="91"/>
  <c r="I63" i="91"/>
  <c r="H63" i="91"/>
  <c r="J62" i="91"/>
  <c r="I62" i="91"/>
  <c r="H62" i="91"/>
  <c r="J61" i="91"/>
  <c r="I61" i="91"/>
  <c r="H61" i="91"/>
  <c r="J60" i="91"/>
  <c r="I60" i="91"/>
  <c r="H60" i="91"/>
  <c r="J59" i="91"/>
  <c r="I59" i="91"/>
  <c r="H59" i="91"/>
  <c r="J58" i="91"/>
  <c r="I58" i="91"/>
  <c r="H58" i="91"/>
  <c r="J57" i="91"/>
  <c r="I57" i="91"/>
  <c r="J56" i="91"/>
  <c r="I56" i="91"/>
  <c r="H56" i="91"/>
  <c r="J55" i="91"/>
  <c r="I55" i="91"/>
  <c r="H55" i="91"/>
  <c r="J54" i="91"/>
  <c r="I54" i="91"/>
  <c r="H54" i="91"/>
  <c r="J53" i="91"/>
  <c r="I53" i="91"/>
  <c r="H53" i="91"/>
  <c r="J52" i="91"/>
  <c r="I52" i="91"/>
  <c r="H52" i="91"/>
  <c r="J51" i="91"/>
  <c r="I51" i="91"/>
  <c r="H51" i="91"/>
  <c r="J50" i="91"/>
  <c r="I50" i="91"/>
  <c r="H50" i="91"/>
  <c r="J49" i="91"/>
  <c r="I49" i="91"/>
  <c r="H49" i="91"/>
  <c r="J48" i="91"/>
  <c r="I48" i="91"/>
  <c r="H48" i="91"/>
  <c r="J47" i="91"/>
  <c r="I47" i="91"/>
  <c r="H47" i="91"/>
  <c r="J46" i="91"/>
  <c r="I46" i="91"/>
  <c r="H46" i="91"/>
  <c r="J45" i="91"/>
  <c r="I45" i="91"/>
  <c r="H45" i="91"/>
  <c r="J44" i="91"/>
  <c r="I44" i="91"/>
  <c r="H44" i="91"/>
  <c r="J43" i="91"/>
  <c r="I43" i="91"/>
  <c r="H43" i="91"/>
  <c r="J42" i="91"/>
  <c r="I42" i="91"/>
  <c r="H42" i="91"/>
  <c r="J41" i="91"/>
  <c r="I41" i="91"/>
  <c r="H41" i="91"/>
  <c r="J40" i="91"/>
  <c r="I40" i="91"/>
  <c r="H40" i="91"/>
  <c r="J39" i="91"/>
  <c r="I39" i="91"/>
  <c r="H39" i="91"/>
  <c r="J38" i="91"/>
  <c r="I38" i="91"/>
  <c r="H38" i="91"/>
  <c r="J37" i="91"/>
  <c r="I37" i="91"/>
  <c r="H37" i="91"/>
  <c r="J36" i="91"/>
  <c r="I36" i="91"/>
  <c r="H36" i="91"/>
  <c r="J35" i="91"/>
  <c r="I35" i="91"/>
  <c r="H35" i="91"/>
  <c r="J34" i="91"/>
  <c r="I34" i="91"/>
  <c r="H34" i="91"/>
  <c r="J33" i="91"/>
  <c r="I33" i="91"/>
  <c r="H33" i="91"/>
  <c r="J32" i="91"/>
  <c r="I32" i="91"/>
  <c r="H32" i="91"/>
  <c r="J31" i="91"/>
  <c r="I31" i="91"/>
  <c r="H31" i="91"/>
  <c r="J30" i="91"/>
  <c r="I30" i="91"/>
  <c r="H30" i="91"/>
  <c r="J29" i="91"/>
  <c r="I29" i="91"/>
  <c r="H29" i="91"/>
  <c r="J28" i="91"/>
  <c r="I28" i="91"/>
  <c r="H28" i="91"/>
  <c r="J27" i="91"/>
  <c r="I27" i="91"/>
  <c r="H27" i="91"/>
  <c r="J26" i="91"/>
  <c r="I26" i="91"/>
  <c r="H26" i="91"/>
  <c r="J25" i="91"/>
  <c r="I25" i="91"/>
  <c r="H25" i="91"/>
  <c r="J24" i="91"/>
  <c r="I24" i="91"/>
  <c r="H24" i="91"/>
  <c r="J23" i="91"/>
  <c r="I23" i="91"/>
  <c r="H23" i="91"/>
  <c r="J22" i="91"/>
  <c r="I22" i="91"/>
  <c r="H22" i="91"/>
  <c r="I21" i="91"/>
  <c r="J20" i="91"/>
  <c r="I20" i="91"/>
  <c r="H20" i="91"/>
  <c r="J19" i="91"/>
  <c r="I19" i="91"/>
  <c r="J18" i="91"/>
  <c r="I18" i="91"/>
  <c r="H18" i="91"/>
  <c r="J17" i="91"/>
  <c r="I17" i="91"/>
  <c r="H17" i="91"/>
  <c r="J16" i="91"/>
  <c r="I16" i="91"/>
  <c r="H16" i="91"/>
  <c r="J15" i="91"/>
  <c r="I15" i="91"/>
  <c r="H15" i="91"/>
  <c r="J14" i="91"/>
  <c r="I14" i="91"/>
  <c r="H14" i="91"/>
  <c r="J13" i="91"/>
  <c r="I13" i="91"/>
  <c r="H13" i="91"/>
  <c r="J12" i="91"/>
  <c r="I12" i="91"/>
  <c r="H12" i="91"/>
  <c r="J11" i="91"/>
  <c r="I11" i="91"/>
  <c r="H11" i="91"/>
  <c r="J10" i="91"/>
  <c r="I10" i="91"/>
  <c r="H10" i="91"/>
  <c r="J9" i="91"/>
  <c r="I9" i="91"/>
  <c r="H9" i="91"/>
  <c r="J8" i="91"/>
  <c r="I8" i="91"/>
  <c r="H8" i="91"/>
  <c r="J7" i="91"/>
  <c r="I7" i="91"/>
  <c r="H7" i="91"/>
  <c r="J6" i="91"/>
  <c r="I6" i="91"/>
  <c r="H6" i="91"/>
  <c r="J5" i="91"/>
  <c r="I5" i="91"/>
  <c r="H5" i="91"/>
  <c r="J4" i="91"/>
  <c r="I4" i="91"/>
  <c r="H4" i="91"/>
  <c r="J246" i="89"/>
  <c r="I246" i="89"/>
  <c r="H246" i="89"/>
  <c r="J245" i="89"/>
  <c r="I245" i="89"/>
  <c r="H245" i="89"/>
  <c r="J244" i="89"/>
  <c r="I244" i="89"/>
  <c r="H244" i="89"/>
  <c r="J243" i="89"/>
  <c r="I243" i="89"/>
  <c r="H243" i="89"/>
  <c r="J242" i="89"/>
  <c r="I242" i="89"/>
  <c r="H242" i="89"/>
  <c r="J241" i="89"/>
  <c r="I241" i="89"/>
  <c r="H241" i="89"/>
  <c r="J240" i="89"/>
  <c r="I240" i="89"/>
  <c r="H240" i="89"/>
  <c r="J239" i="89"/>
  <c r="I239" i="89"/>
  <c r="H239" i="89"/>
  <c r="J238" i="89"/>
  <c r="I238" i="89"/>
  <c r="H238" i="89"/>
  <c r="J237" i="89"/>
  <c r="I237" i="89"/>
  <c r="H237" i="89"/>
  <c r="J236" i="89"/>
  <c r="I236" i="89"/>
  <c r="H236" i="89"/>
  <c r="J235" i="89"/>
  <c r="I235" i="89"/>
  <c r="H235" i="89"/>
  <c r="J234" i="89"/>
  <c r="I234" i="89"/>
  <c r="H234" i="89"/>
  <c r="J233" i="89"/>
  <c r="I233" i="89"/>
  <c r="H233" i="89"/>
  <c r="J232" i="89"/>
  <c r="I232" i="89"/>
  <c r="H232" i="89"/>
  <c r="J231" i="89"/>
  <c r="I231" i="89"/>
  <c r="H231" i="89"/>
  <c r="J230" i="89"/>
  <c r="I230" i="89"/>
  <c r="H230" i="89"/>
  <c r="J229" i="89"/>
  <c r="I229" i="89"/>
  <c r="H229" i="89"/>
  <c r="J228" i="89"/>
  <c r="I228" i="89"/>
  <c r="H228" i="89"/>
  <c r="J227" i="89"/>
  <c r="I227" i="89"/>
  <c r="H227" i="89"/>
  <c r="J226" i="89"/>
  <c r="I226" i="89"/>
  <c r="H226" i="89"/>
  <c r="J225" i="89"/>
  <c r="I225" i="89"/>
  <c r="H225" i="89"/>
  <c r="J224" i="89"/>
  <c r="I224" i="89"/>
  <c r="H224" i="89"/>
  <c r="J223" i="89"/>
  <c r="I223" i="89"/>
  <c r="H223" i="89"/>
  <c r="J222" i="89"/>
  <c r="I222" i="89"/>
  <c r="H222" i="89"/>
  <c r="J221" i="89"/>
  <c r="I221" i="89"/>
  <c r="H221" i="89"/>
  <c r="J220" i="89"/>
  <c r="I220" i="89"/>
  <c r="H220" i="89"/>
  <c r="J219" i="89"/>
  <c r="I219" i="89"/>
  <c r="H219" i="89"/>
  <c r="J218" i="89"/>
  <c r="I218" i="89"/>
  <c r="I104" i="89" s="1"/>
  <c r="H218" i="89"/>
  <c r="J217" i="89"/>
  <c r="I217" i="89"/>
  <c r="H217" i="89"/>
  <c r="J216" i="89"/>
  <c r="I216" i="89"/>
  <c r="H216" i="89"/>
  <c r="J215" i="89"/>
  <c r="I215" i="89"/>
  <c r="H215" i="89"/>
  <c r="J214" i="89"/>
  <c r="I214" i="89"/>
  <c r="H214" i="89"/>
  <c r="J213" i="89"/>
  <c r="I213" i="89"/>
  <c r="H213" i="89"/>
  <c r="J212" i="89"/>
  <c r="I212" i="89"/>
  <c r="H212" i="89"/>
  <c r="J211" i="89"/>
  <c r="I211" i="89"/>
  <c r="H211" i="89"/>
  <c r="J210" i="89"/>
  <c r="I210" i="89"/>
  <c r="H210" i="89"/>
  <c r="J209" i="89"/>
  <c r="I209" i="89"/>
  <c r="H209" i="89"/>
  <c r="J208" i="89"/>
  <c r="I208" i="89"/>
  <c r="H208" i="89"/>
  <c r="J207" i="89"/>
  <c r="I207" i="89"/>
  <c r="H207" i="89"/>
  <c r="J206" i="89"/>
  <c r="I206" i="89"/>
  <c r="H206" i="89"/>
  <c r="J205" i="89"/>
  <c r="I205" i="89"/>
  <c r="H205" i="89"/>
  <c r="J204" i="89"/>
  <c r="I204" i="89"/>
  <c r="H204" i="89"/>
  <c r="J203" i="89"/>
  <c r="I203" i="89"/>
  <c r="H203" i="89"/>
  <c r="J202" i="89"/>
  <c r="I202" i="89"/>
  <c r="H202" i="89"/>
  <c r="J201" i="89"/>
  <c r="I201" i="89"/>
  <c r="H201" i="89"/>
  <c r="J200" i="89"/>
  <c r="I200" i="89"/>
  <c r="H200" i="89"/>
  <c r="J199" i="89"/>
  <c r="J108" i="89" s="1"/>
  <c r="I199" i="89"/>
  <c r="I115" i="89" s="1"/>
  <c r="H199" i="89"/>
  <c r="J198" i="89"/>
  <c r="I198" i="89"/>
  <c r="H198" i="89"/>
  <c r="J197" i="89"/>
  <c r="I197" i="89"/>
  <c r="H197" i="89"/>
  <c r="J196" i="89"/>
  <c r="I196" i="89"/>
  <c r="H196" i="89"/>
  <c r="J195" i="89"/>
  <c r="I195" i="89"/>
  <c r="H195" i="89"/>
  <c r="J194" i="89"/>
  <c r="I194" i="89"/>
  <c r="H194" i="89"/>
  <c r="J193" i="89"/>
  <c r="I193" i="89"/>
  <c r="H193" i="89"/>
  <c r="J192" i="89"/>
  <c r="I192" i="89"/>
  <c r="H192" i="89"/>
  <c r="J191" i="89"/>
  <c r="I191" i="89"/>
  <c r="H191" i="89"/>
  <c r="J190" i="89"/>
  <c r="I190" i="89"/>
  <c r="H190" i="89"/>
  <c r="J189" i="89"/>
  <c r="I189" i="89"/>
  <c r="H189" i="89"/>
  <c r="J188" i="89"/>
  <c r="I188" i="89"/>
  <c r="H188" i="89"/>
  <c r="J187" i="89"/>
  <c r="I187" i="89"/>
  <c r="I57" i="89" s="1"/>
  <c r="H187" i="89"/>
  <c r="J186" i="89"/>
  <c r="I186" i="89"/>
  <c r="H186" i="89"/>
  <c r="J185" i="89"/>
  <c r="I185" i="89"/>
  <c r="H185" i="89"/>
  <c r="J184" i="89"/>
  <c r="J57" i="89" s="1"/>
  <c r="I184" i="89"/>
  <c r="H184" i="89"/>
  <c r="J183" i="89"/>
  <c r="I183" i="89"/>
  <c r="H183" i="89"/>
  <c r="J182" i="89"/>
  <c r="I182" i="89"/>
  <c r="H182" i="89"/>
  <c r="H19" i="89" s="1"/>
  <c r="J181" i="89"/>
  <c r="I181" i="89"/>
  <c r="H181" i="89"/>
  <c r="J175" i="89"/>
  <c r="I175" i="89"/>
  <c r="H175" i="89"/>
  <c r="J174" i="89"/>
  <c r="I174" i="89"/>
  <c r="H174" i="89"/>
  <c r="J173" i="89"/>
  <c r="I173" i="89"/>
  <c r="H173" i="89"/>
  <c r="J172" i="89"/>
  <c r="I172" i="89"/>
  <c r="H172" i="89"/>
  <c r="J171" i="89"/>
  <c r="I171" i="89"/>
  <c r="H171" i="89"/>
  <c r="J170" i="89"/>
  <c r="I170" i="89"/>
  <c r="H170" i="89"/>
  <c r="J169" i="89"/>
  <c r="I169" i="89"/>
  <c r="H169" i="89"/>
  <c r="J168" i="89"/>
  <c r="I168" i="89"/>
  <c r="H168" i="89"/>
  <c r="J167" i="89"/>
  <c r="I167" i="89"/>
  <c r="H167" i="89"/>
  <c r="J166" i="89"/>
  <c r="I166" i="89"/>
  <c r="H166" i="89"/>
  <c r="J165" i="89"/>
  <c r="I165" i="89"/>
  <c r="H165" i="89"/>
  <c r="J164" i="89"/>
  <c r="I164" i="89"/>
  <c r="H164" i="89"/>
  <c r="J163" i="89"/>
  <c r="I163" i="89"/>
  <c r="H163" i="89"/>
  <c r="J162" i="89"/>
  <c r="I162" i="89"/>
  <c r="H162" i="89"/>
  <c r="J161" i="89"/>
  <c r="I161" i="89"/>
  <c r="H161" i="89"/>
  <c r="J160" i="89"/>
  <c r="I160" i="89"/>
  <c r="H160" i="89"/>
  <c r="J159" i="89"/>
  <c r="J118" i="87" s="1"/>
  <c r="I159" i="89"/>
  <c r="H159" i="89"/>
  <c r="J158" i="89"/>
  <c r="I158" i="89"/>
  <c r="H158" i="89"/>
  <c r="J157" i="89"/>
  <c r="I157" i="89"/>
  <c r="H157" i="89"/>
  <c r="J156" i="89"/>
  <c r="I156" i="89"/>
  <c r="H156" i="89"/>
  <c r="J155" i="89"/>
  <c r="I155" i="89"/>
  <c r="H155" i="89"/>
  <c r="J154" i="89"/>
  <c r="I154" i="89"/>
  <c r="H154" i="89"/>
  <c r="J153" i="89"/>
  <c r="I153" i="89"/>
  <c r="H153" i="89"/>
  <c r="J152" i="89"/>
  <c r="I152" i="89"/>
  <c r="H152" i="89"/>
  <c r="J151" i="89"/>
  <c r="I151" i="89"/>
  <c r="H151" i="89"/>
  <c r="J150" i="89"/>
  <c r="I150" i="89"/>
  <c r="H150" i="89"/>
  <c r="J149" i="89"/>
  <c r="I149" i="89"/>
  <c r="H149" i="89"/>
  <c r="J148" i="89"/>
  <c r="I148" i="89"/>
  <c r="H148" i="89"/>
  <c r="J147" i="89"/>
  <c r="I147" i="89"/>
  <c r="H147" i="89"/>
  <c r="J146" i="89"/>
  <c r="I146" i="89"/>
  <c r="H146" i="89"/>
  <c r="J145" i="89"/>
  <c r="I145" i="89"/>
  <c r="H145" i="89"/>
  <c r="J144" i="89"/>
  <c r="I144" i="89"/>
  <c r="H144" i="89"/>
  <c r="J143" i="89"/>
  <c r="I143" i="89"/>
  <c r="H143" i="89"/>
  <c r="J142" i="89"/>
  <c r="I142" i="89"/>
  <c r="H142" i="89"/>
  <c r="J141" i="89"/>
  <c r="I141" i="89"/>
  <c r="H141" i="89"/>
  <c r="J140" i="89"/>
  <c r="I140" i="89"/>
  <c r="H140" i="89"/>
  <c r="J138" i="89"/>
  <c r="I138" i="89"/>
  <c r="H138" i="89"/>
  <c r="J137" i="89"/>
  <c r="I137" i="89"/>
  <c r="H137" i="89"/>
  <c r="J136" i="89"/>
  <c r="I136" i="89"/>
  <c r="H136" i="89"/>
  <c r="J134" i="89"/>
  <c r="I134" i="89"/>
  <c r="H134" i="89"/>
  <c r="J133" i="89"/>
  <c r="I133" i="89"/>
  <c r="H133" i="89"/>
  <c r="J132" i="89"/>
  <c r="I132" i="89"/>
  <c r="H132" i="89"/>
  <c r="J131" i="89"/>
  <c r="I131" i="89"/>
  <c r="H131" i="89"/>
  <c r="J130" i="89"/>
  <c r="I130" i="89"/>
  <c r="H130" i="89"/>
  <c r="J129" i="89"/>
  <c r="I129" i="89"/>
  <c r="H129" i="89"/>
  <c r="J128" i="89"/>
  <c r="I128" i="89"/>
  <c r="H128" i="89"/>
  <c r="J127" i="89"/>
  <c r="I127" i="89"/>
  <c r="H127" i="89"/>
  <c r="J126" i="89"/>
  <c r="I126" i="89"/>
  <c r="H126" i="89"/>
  <c r="J125" i="89"/>
  <c r="I125" i="89"/>
  <c r="H125" i="89"/>
  <c r="J124" i="89"/>
  <c r="I124" i="89"/>
  <c r="H124" i="89"/>
  <c r="J123" i="89"/>
  <c r="I123" i="89"/>
  <c r="H123" i="89"/>
  <c r="J122" i="89"/>
  <c r="I122" i="89"/>
  <c r="H122" i="89"/>
  <c r="J121" i="89"/>
  <c r="I121" i="89"/>
  <c r="H121" i="89"/>
  <c r="J120" i="89"/>
  <c r="I120" i="89"/>
  <c r="H120" i="89"/>
  <c r="J119" i="89"/>
  <c r="I119" i="89"/>
  <c r="H119" i="89"/>
  <c r="J118" i="89"/>
  <c r="I118" i="89"/>
  <c r="H118" i="89"/>
  <c r="J117" i="89"/>
  <c r="I117" i="89"/>
  <c r="H117" i="89"/>
  <c r="J116" i="89"/>
  <c r="I116" i="89"/>
  <c r="H116" i="89"/>
  <c r="J114" i="89"/>
  <c r="I114" i="89"/>
  <c r="H114" i="89"/>
  <c r="J113" i="89"/>
  <c r="I113" i="89"/>
  <c r="H113" i="89"/>
  <c r="J112" i="89"/>
  <c r="I112" i="89"/>
  <c r="H112" i="89"/>
  <c r="J111" i="89"/>
  <c r="I111" i="89"/>
  <c r="H111" i="89"/>
  <c r="J110" i="89"/>
  <c r="I110" i="89"/>
  <c r="H110" i="89"/>
  <c r="J109" i="89"/>
  <c r="I109" i="89"/>
  <c r="H109" i="89"/>
  <c r="J107" i="89"/>
  <c r="I107" i="89"/>
  <c r="H107" i="89"/>
  <c r="J106" i="89"/>
  <c r="I106" i="89"/>
  <c r="H106" i="89"/>
  <c r="J105" i="89"/>
  <c r="I105" i="89"/>
  <c r="H105" i="89"/>
  <c r="J104" i="89"/>
  <c r="J103" i="89"/>
  <c r="I103" i="89"/>
  <c r="H103" i="89"/>
  <c r="J102" i="89"/>
  <c r="I102" i="89"/>
  <c r="H102" i="89"/>
  <c r="I101" i="89"/>
  <c r="J100" i="89"/>
  <c r="I100" i="89"/>
  <c r="H100" i="89"/>
  <c r="J99" i="89"/>
  <c r="I99" i="89"/>
  <c r="H99" i="89"/>
  <c r="J98" i="89"/>
  <c r="I98" i="89"/>
  <c r="H98" i="89"/>
  <c r="J97" i="89"/>
  <c r="I97" i="89"/>
  <c r="H97" i="89"/>
  <c r="J96" i="89"/>
  <c r="I96" i="89"/>
  <c r="H96" i="89"/>
  <c r="J95" i="89"/>
  <c r="I95" i="89"/>
  <c r="H95" i="89"/>
  <c r="J94" i="89"/>
  <c r="I94" i="89"/>
  <c r="H94" i="89"/>
  <c r="J93" i="89"/>
  <c r="I93" i="89"/>
  <c r="H93" i="89"/>
  <c r="J92" i="89"/>
  <c r="I92" i="89"/>
  <c r="H92" i="89"/>
  <c r="J91" i="89"/>
  <c r="I91" i="89"/>
  <c r="H91" i="89"/>
  <c r="J90" i="89"/>
  <c r="I90" i="89"/>
  <c r="H90" i="89"/>
  <c r="J89" i="89"/>
  <c r="I89" i="89"/>
  <c r="H89" i="89"/>
  <c r="J88" i="89"/>
  <c r="I88" i="89"/>
  <c r="H88" i="89"/>
  <c r="J87" i="89"/>
  <c r="I87" i="89"/>
  <c r="H87" i="89"/>
  <c r="J86" i="89"/>
  <c r="I86" i="89"/>
  <c r="H86" i="89"/>
  <c r="J85" i="89"/>
  <c r="I85" i="89"/>
  <c r="H85" i="89"/>
  <c r="J84" i="89"/>
  <c r="I84" i="89"/>
  <c r="H84" i="89"/>
  <c r="J83" i="89"/>
  <c r="I83" i="89"/>
  <c r="H83" i="89"/>
  <c r="J82" i="89"/>
  <c r="I82" i="89"/>
  <c r="H82" i="89"/>
  <c r="J81" i="89"/>
  <c r="I81" i="89"/>
  <c r="H81" i="89"/>
  <c r="J80" i="89"/>
  <c r="I80" i="89"/>
  <c r="H80" i="89"/>
  <c r="J79" i="89"/>
  <c r="I79" i="89"/>
  <c r="H79" i="89"/>
  <c r="J78" i="89"/>
  <c r="I78" i="89"/>
  <c r="H78" i="89"/>
  <c r="J77" i="89"/>
  <c r="I77" i="89"/>
  <c r="H77" i="89"/>
  <c r="J76" i="89"/>
  <c r="I76" i="89"/>
  <c r="H76" i="89"/>
  <c r="J75" i="89"/>
  <c r="I75" i="89"/>
  <c r="H75" i="89"/>
  <c r="J74" i="89"/>
  <c r="I74" i="89"/>
  <c r="H74" i="89"/>
  <c r="J73" i="89"/>
  <c r="I73" i="89"/>
  <c r="H73" i="89"/>
  <c r="J72" i="89"/>
  <c r="I72" i="89"/>
  <c r="H72" i="89"/>
  <c r="J71" i="89"/>
  <c r="I71" i="89"/>
  <c r="H71" i="89"/>
  <c r="J70" i="89"/>
  <c r="I70" i="89"/>
  <c r="H70" i="89"/>
  <c r="J69" i="89"/>
  <c r="I69" i="89"/>
  <c r="H69" i="89"/>
  <c r="J68" i="89"/>
  <c r="I68" i="89"/>
  <c r="H68" i="89"/>
  <c r="J67" i="89"/>
  <c r="I67" i="89"/>
  <c r="H67" i="89"/>
  <c r="J66" i="89"/>
  <c r="I66" i="89"/>
  <c r="H66" i="89"/>
  <c r="J65" i="89"/>
  <c r="I65" i="89"/>
  <c r="H65" i="89"/>
  <c r="J64" i="89"/>
  <c r="I64" i="89"/>
  <c r="H64" i="89"/>
  <c r="J63" i="89"/>
  <c r="I63" i="89"/>
  <c r="H63" i="89"/>
  <c r="J62" i="89"/>
  <c r="I62" i="89"/>
  <c r="H62" i="89"/>
  <c r="J61" i="89"/>
  <c r="I61" i="89"/>
  <c r="H61" i="89"/>
  <c r="J60" i="89"/>
  <c r="I60" i="89"/>
  <c r="H60" i="89"/>
  <c r="J59" i="89"/>
  <c r="I59" i="89"/>
  <c r="H59" i="89"/>
  <c r="J58" i="89"/>
  <c r="I58" i="89"/>
  <c r="H58" i="89"/>
  <c r="J56" i="89"/>
  <c r="I56" i="89"/>
  <c r="H56" i="89"/>
  <c r="J55" i="89"/>
  <c r="I55" i="89"/>
  <c r="H55" i="89"/>
  <c r="J54" i="89"/>
  <c r="I54" i="89"/>
  <c r="H54" i="89"/>
  <c r="J53" i="89"/>
  <c r="I53" i="89"/>
  <c r="H53" i="89"/>
  <c r="J52" i="89"/>
  <c r="I52" i="89"/>
  <c r="H52" i="89"/>
  <c r="J51" i="89"/>
  <c r="I51" i="89"/>
  <c r="H51" i="89"/>
  <c r="J50" i="89"/>
  <c r="I50" i="89"/>
  <c r="H50" i="89"/>
  <c r="J49" i="89"/>
  <c r="I49" i="89"/>
  <c r="H49" i="89"/>
  <c r="J48" i="89"/>
  <c r="I48" i="89"/>
  <c r="H48" i="89"/>
  <c r="J47" i="89"/>
  <c r="I47" i="89"/>
  <c r="H47" i="89"/>
  <c r="J46" i="89"/>
  <c r="I46" i="89"/>
  <c r="H46" i="89"/>
  <c r="J45" i="89"/>
  <c r="I45" i="89"/>
  <c r="H45" i="89"/>
  <c r="J44" i="89"/>
  <c r="I44" i="89"/>
  <c r="H44" i="89"/>
  <c r="J43" i="89"/>
  <c r="I43" i="89"/>
  <c r="H43" i="89"/>
  <c r="J42" i="89"/>
  <c r="I42" i="89"/>
  <c r="H42" i="89"/>
  <c r="J41" i="89"/>
  <c r="I41" i="89"/>
  <c r="H41" i="89"/>
  <c r="J40" i="89"/>
  <c r="I40" i="89"/>
  <c r="H40" i="89"/>
  <c r="J39" i="89"/>
  <c r="I39" i="89"/>
  <c r="H39" i="89"/>
  <c r="J38" i="89"/>
  <c r="I38" i="89"/>
  <c r="H38" i="89"/>
  <c r="J37" i="89"/>
  <c r="I37" i="89"/>
  <c r="H37" i="89"/>
  <c r="J36" i="89"/>
  <c r="I36" i="89"/>
  <c r="H36" i="89"/>
  <c r="J35" i="89"/>
  <c r="I35" i="89"/>
  <c r="H35" i="89"/>
  <c r="J34" i="89"/>
  <c r="I34" i="89"/>
  <c r="H34" i="89"/>
  <c r="J33" i="89"/>
  <c r="I33" i="89"/>
  <c r="H33" i="89"/>
  <c r="J32" i="89"/>
  <c r="I32" i="89"/>
  <c r="H32" i="89"/>
  <c r="J31" i="89"/>
  <c r="I31" i="89"/>
  <c r="H31" i="89"/>
  <c r="J30" i="89"/>
  <c r="I30" i="89"/>
  <c r="H30" i="89"/>
  <c r="J29" i="89"/>
  <c r="I29" i="89"/>
  <c r="H29" i="89"/>
  <c r="J28" i="89"/>
  <c r="I28" i="89"/>
  <c r="H28" i="89"/>
  <c r="J27" i="89"/>
  <c r="I27" i="89"/>
  <c r="H27" i="89"/>
  <c r="J26" i="89"/>
  <c r="I26" i="89"/>
  <c r="H26" i="89"/>
  <c r="J25" i="89"/>
  <c r="I25" i="89"/>
  <c r="H25" i="89"/>
  <c r="J24" i="89"/>
  <c r="I24" i="89"/>
  <c r="H24" i="89"/>
  <c r="J23" i="89"/>
  <c r="I23" i="89"/>
  <c r="H23" i="89"/>
  <c r="J22" i="89"/>
  <c r="I22" i="89"/>
  <c r="H22" i="89"/>
  <c r="J21" i="89"/>
  <c r="I21" i="89"/>
  <c r="H21" i="89"/>
  <c r="J20" i="89"/>
  <c r="I20" i="89"/>
  <c r="H20" i="89"/>
  <c r="J19" i="89"/>
  <c r="I19" i="89"/>
  <c r="J18" i="89"/>
  <c r="I18" i="89"/>
  <c r="H18" i="89"/>
  <c r="J17" i="89"/>
  <c r="I17" i="89"/>
  <c r="H17" i="89"/>
  <c r="J16" i="89"/>
  <c r="I16" i="89"/>
  <c r="H16" i="89"/>
  <c r="J15" i="89"/>
  <c r="I15" i="89"/>
  <c r="H15" i="89"/>
  <c r="J14" i="89"/>
  <c r="I14" i="89"/>
  <c r="H14" i="89"/>
  <c r="J13" i="89"/>
  <c r="I13" i="89"/>
  <c r="H13" i="89"/>
  <c r="J12" i="89"/>
  <c r="I12" i="89"/>
  <c r="H12" i="89"/>
  <c r="J11" i="89"/>
  <c r="I11" i="89"/>
  <c r="H11" i="89"/>
  <c r="J10" i="89"/>
  <c r="I10" i="89"/>
  <c r="H10" i="89"/>
  <c r="J9" i="89"/>
  <c r="I9" i="89"/>
  <c r="H9" i="89"/>
  <c r="J8" i="89"/>
  <c r="I8" i="89"/>
  <c r="H8" i="89"/>
  <c r="J7" i="89"/>
  <c r="I7" i="89"/>
  <c r="H7" i="89"/>
  <c r="J6" i="89"/>
  <c r="I6" i="89"/>
  <c r="H6" i="89"/>
  <c r="J5" i="89"/>
  <c r="I5" i="89"/>
  <c r="H5" i="89"/>
  <c r="J4" i="89"/>
  <c r="I4" i="89"/>
  <c r="H4" i="89"/>
  <c r="J246" i="88"/>
  <c r="I246" i="88"/>
  <c r="H246" i="88"/>
  <c r="J245" i="88"/>
  <c r="I245" i="88"/>
  <c r="H245" i="88"/>
  <c r="J244" i="88"/>
  <c r="I244" i="88"/>
  <c r="H244" i="88"/>
  <c r="J243" i="88"/>
  <c r="I243" i="88"/>
  <c r="H243" i="88"/>
  <c r="J242" i="88"/>
  <c r="I242" i="88"/>
  <c r="H242" i="88"/>
  <c r="J241" i="88"/>
  <c r="I241" i="88"/>
  <c r="H241" i="88"/>
  <c r="J240" i="88"/>
  <c r="I240" i="88"/>
  <c r="H240" i="88"/>
  <c r="J239" i="88"/>
  <c r="I239" i="88"/>
  <c r="H239" i="88"/>
  <c r="J238" i="88"/>
  <c r="I238" i="88"/>
  <c r="H238" i="88"/>
  <c r="J237" i="88"/>
  <c r="I237" i="88"/>
  <c r="H237" i="88"/>
  <c r="J236" i="88"/>
  <c r="I236" i="88"/>
  <c r="H236" i="88"/>
  <c r="J235" i="88"/>
  <c r="I235" i="88"/>
  <c r="H235" i="88"/>
  <c r="J234" i="88"/>
  <c r="I234" i="88"/>
  <c r="H234" i="88"/>
  <c r="J233" i="88"/>
  <c r="I233" i="88"/>
  <c r="H233" i="88"/>
  <c r="J232" i="88"/>
  <c r="I232" i="88"/>
  <c r="H232" i="88"/>
  <c r="J231" i="88"/>
  <c r="I231" i="88"/>
  <c r="H231" i="88"/>
  <c r="J230" i="88"/>
  <c r="I230" i="88"/>
  <c r="H230" i="88"/>
  <c r="J229" i="88"/>
  <c r="I229" i="88"/>
  <c r="H229" i="88"/>
  <c r="J228" i="88"/>
  <c r="I228" i="88"/>
  <c r="H228" i="88"/>
  <c r="J227" i="88"/>
  <c r="I227" i="88"/>
  <c r="H227" i="88"/>
  <c r="J226" i="88"/>
  <c r="I226" i="88"/>
  <c r="H226" i="88"/>
  <c r="J225" i="88"/>
  <c r="I225" i="88"/>
  <c r="H225" i="88"/>
  <c r="J224" i="88"/>
  <c r="I224" i="88"/>
  <c r="H224" i="88"/>
  <c r="J223" i="88"/>
  <c r="I223" i="88"/>
  <c r="H223" i="88"/>
  <c r="J222" i="88"/>
  <c r="I222" i="88"/>
  <c r="H222" i="88"/>
  <c r="J221" i="88"/>
  <c r="I221" i="88"/>
  <c r="H221" i="88"/>
  <c r="J220" i="88"/>
  <c r="I220" i="88"/>
  <c r="H220" i="88"/>
  <c r="J219" i="88"/>
  <c r="I219" i="88"/>
  <c r="I104" i="88" s="1"/>
  <c r="H219" i="88"/>
  <c r="J218" i="88"/>
  <c r="I218" i="88"/>
  <c r="H218" i="88"/>
  <c r="J217" i="88"/>
  <c r="I217" i="88"/>
  <c r="H217" i="88"/>
  <c r="J216" i="88"/>
  <c r="I216" i="88"/>
  <c r="H216" i="88"/>
  <c r="J215" i="88"/>
  <c r="I215" i="88"/>
  <c r="H215" i="88"/>
  <c r="J214" i="88"/>
  <c r="I214" i="88"/>
  <c r="H214" i="88"/>
  <c r="J213" i="88"/>
  <c r="I213" i="88"/>
  <c r="H213" i="88"/>
  <c r="J212" i="88"/>
  <c r="I212" i="88"/>
  <c r="H212" i="88"/>
  <c r="J211" i="88"/>
  <c r="I211" i="88"/>
  <c r="H211" i="88"/>
  <c r="J210" i="88"/>
  <c r="I210" i="88"/>
  <c r="I101" i="88" s="1"/>
  <c r="H210" i="88"/>
  <c r="J209" i="88"/>
  <c r="I209" i="88"/>
  <c r="H209" i="88"/>
  <c r="J208" i="88"/>
  <c r="I208" i="88"/>
  <c r="H208" i="88"/>
  <c r="J207" i="88"/>
  <c r="I207" i="88"/>
  <c r="H207" i="88"/>
  <c r="J206" i="88"/>
  <c r="I206" i="88"/>
  <c r="H206" i="88"/>
  <c r="J205" i="88"/>
  <c r="I205" i="88"/>
  <c r="H205" i="88"/>
  <c r="J204" i="88"/>
  <c r="I204" i="88"/>
  <c r="H204" i="88"/>
  <c r="J203" i="88"/>
  <c r="I203" i="88"/>
  <c r="H203" i="88"/>
  <c r="J202" i="88"/>
  <c r="I202" i="88"/>
  <c r="I135" i="88" s="1"/>
  <c r="H202" i="88"/>
  <c r="J201" i="88"/>
  <c r="I201" i="88"/>
  <c r="H201" i="88"/>
  <c r="J200" i="88"/>
  <c r="J115" i="88" s="1"/>
  <c r="I200" i="88"/>
  <c r="H200" i="88"/>
  <c r="J199" i="88"/>
  <c r="I199" i="88"/>
  <c r="I108" i="88" s="1"/>
  <c r="H199" i="88"/>
  <c r="J198" i="88"/>
  <c r="I198" i="88"/>
  <c r="H198" i="88"/>
  <c r="J197" i="88"/>
  <c r="I197" i="88"/>
  <c r="H197" i="88"/>
  <c r="J196" i="88"/>
  <c r="I196" i="88"/>
  <c r="H196" i="88"/>
  <c r="J195" i="88"/>
  <c r="I195" i="88"/>
  <c r="H195" i="88"/>
  <c r="J194" i="88"/>
  <c r="I194" i="88"/>
  <c r="H194" i="88"/>
  <c r="J193" i="88"/>
  <c r="I193" i="88"/>
  <c r="H193" i="88"/>
  <c r="J192" i="88"/>
  <c r="I192" i="88"/>
  <c r="H192" i="88"/>
  <c r="J191" i="88"/>
  <c r="I191" i="88"/>
  <c r="H191" i="88"/>
  <c r="J190" i="88"/>
  <c r="I190" i="88"/>
  <c r="H190" i="88"/>
  <c r="J189" i="88"/>
  <c r="I189" i="88"/>
  <c r="H189" i="88"/>
  <c r="J188" i="88"/>
  <c r="I188" i="88"/>
  <c r="H188" i="88"/>
  <c r="J187" i="88"/>
  <c r="I187" i="88"/>
  <c r="H187" i="88"/>
  <c r="J186" i="88"/>
  <c r="I186" i="88"/>
  <c r="H186" i="88"/>
  <c r="J185" i="88"/>
  <c r="I185" i="88"/>
  <c r="H185" i="88"/>
  <c r="J184" i="88"/>
  <c r="I184" i="88"/>
  <c r="H184" i="88"/>
  <c r="J183" i="88"/>
  <c r="I183" i="88"/>
  <c r="I19" i="88" s="1"/>
  <c r="H183" i="88"/>
  <c r="J182" i="88"/>
  <c r="I182" i="88"/>
  <c r="H182" i="88"/>
  <c r="H19" i="88" s="1"/>
  <c r="J181" i="88"/>
  <c r="I181" i="88"/>
  <c r="H181" i="88"/>
  <c r="J175" i="88"/>
  <c r="I175" i="88"/>
  <c r="H175" i="88"/>
  <c r="J174" i="88"/>
  <c r="I174" i="88"/>
  <c r="H174" i="88"/>
  <c r="J173" i="88"/>
  <c r="I173" i="88"/>
  <c r="H173" i="88"/>
  <c r="J172" i="88"/>
  <c r="I172" i="88"/>
  <c r="H172" i="88"/>
  <c r="J171" i="88"/>
  <c r="I171" i="88"/>
  <c r="H171" i="88"/>
  <c r="J170" i="88"/>
  <c r="I170" i="88"/>
  <c r="H170" i="88"/>
  <c r="J169" i="88"/>
  <c r="I169" i="88"/>
  <c r="H169" i="88"/>
  <c r="J168" i="88"/>
  <c r="I168" i="88"/>
  <c r="H168" i="88"/>
  <c r="J167" i="88"/>
  <c r="I167" i="88"/>
  <c r="H167" i="88"/>
  <c r="J166" i="88"/>
  <c r="I166" i="88"/>
  <c r="H166" i="88"/>
  <c r="J165" i="88"/>
  <c r="I165" i="88"/>
  <c r="H165" i="88"/>
  <c r="J164" i="88"/>
  <c r="I164" i="88"/>
  <c r="H164" i="88"/>
  <c r="J163" i="88"/>
  <c r="I163" i="88"/>
  <c r="H163" i="88"/>
  <c r="J162" i="88"/>
  <c r="I162" i="88"/>
  <c r="H162" i="88"/>
  <c r="J161" i="88"/>
  <c r="I161" i="88"/>
  <c r="H161" i="88"/>
  <c r="J160" i="88"/>
  <c r="I160" i="88"/>
  <c r="H160" i="88"/>
  <c r="J159" i="88"/>
  <c r="I159" i="88"/>
  <c r="H159" i="88"/>
  <c r="J158" i="88"/>
  <c r="I158" i="88"/>
  <c r="H158" i="88"/>
  <c r="J157" i="88"/>
  <c r="I157" i="88"/>
  <c r="H157" i="88"/>
  <c r="J156" i="88"/>
  <c r="I156" i="88"/>
  <c r="H156" i="88"/>
  <c r="J155" i="88"/>
  <c r="I155" i="88"/>
  <c r="H155" i="88"/>
  <c r="J154" i="88"/>
  <c r="I154" i="88"/>
  <c r="H154" i="88"/>
  <c r="J153" i="88"/>
  <c r="I153" i="88"/>
  <c r="H153" i="88"/>
  <c r="J152" i="88"/>
  <c r="I152" i="88"/>
  <c r="H152" i="88"/>
  <c r="J151" i="88"/>
  <c r="I151" i="88"/>
  <c r="H151" i="88"/>
  <c r="J150" i="88"/>
  <c r="I150" i="88"/>
  <c r="H150" i="88"/>
  <c r="J149" i="88"/>
  <c r="I149" i="88"/>
  <c r="H149" i="88"/>
  <c r="J148" i="88"/>
  <c r="I148" i="88"/>
  <c r="H148" i="88"/>
  <c r="J147" i="88"/>
  <c r="I147" i="88"/>
  <c r="H147" i="88"/>
  <c r="J146" i="88"/>
  <c r="I146" i="88"/>
  <c r="H146" i="88"/>
  <c r="J145" i="88"/>
  <c r="I145" i="88"/>
  <c r="H145" i="88"/>
  <c r="J144" i="88"/>
  <c r="I144" i="88"/>
  <c r="H144" i="88"/>
  <c r="J143" i="88"/>
  <c r="I143" i="88"/>
  <c r="H143" i="88"/>
  <c r="J142" i="88"/>
  <c r="I142" i="88"/>
  <c r="H142" i="88"/>
  <c r="J141" i="88"/>
  <c r="I141" i="88"/>
  <c r="H141" i="88"/>
  <c r="J140" i="88"/>
  <c r="I140" i="88"/>
  <c r="H140" i="88"/>
  <c r="J138" i="88"/>
  <c r="I138" i="88"/>
  <c r="H138" i="88"/>
  <c r="J137" i="88"/>
  <c r="I137" i="88"/>
  <c r="H137" i="88"/>
  <c r="J136" i="88"/>
  <c r="I136" i="88"/>
  <c r="H136" i="88"/>
  <c r="J134" i="88"/>
  <c r="I134" i="88"/>
  <c r="H134" i="88"/>
  <c r="J133" i="88"/>
  <c r="I133" i="88"/>
  <c r="H133" i="88"/>
  <c r="J132" i="88"/>
  <c r="I132" i="88"/>
  <c r="H132" i="88"/>
  <c r="J131" i="88"/>
  <c r="I131" i="88"/>
  <c r="H131" i="88"/>
  <c r="J130" i="88"/>
  <c r="I130" i="88"/>
  <c r="H130" i="88"/>
  <c r="J129" i="88"/>
  <c r="I129" i="88"/>
  <c r="H129" i="88"/>
  <c r="J128" i="88"/>
  <c r="I128" i="88"/>
  <c r="H128" i="88"/>
  <c r="J127" i="88"/>
  <c r="I127" i="88"/>
  <c r="H127" i="88"/>
  <c r="J126" i="88"/>
  <c r="I126" i="88"/>
  <c r="H126" i="88"/>
  <c r="J125" i="88"/>
  <c r="I125" i="88"/>
  <c r="H125" i="88"/>
  <c r="J124" i="88"/>
  <c r="I124" i="88"/>
  <c r="H124" i="88"/>
  <c r="J123" i="88"/>
  <c r="I123" i="88"/>
  <c r="H123" i="88"/>
  <c r="J122" i="88"/>
  <c r="I122" i="88"/>
  <c r="H122" i="88"/>
  <c r="J121" i="88"/>
  <c r="I121" i="88"/>
  <c r="H121" i="88"/>
  <c r="J120" i="88"/>
  <c r="I120" i="88"/>
  <c r="H120" i="88"/>
  <c r="J119" i="88"/>
  <c r="I119" i="88"/>
  <c r="H119" i="88"/>
  <c r="J118" i="88"/>
  <c r="I118" i="88"/>
  <c r="H118" i="88"/>
  <c r="J117" i="88"/>
  <c r="I117" i="88"/>
  <c r="H117" i="88"/>
  <c r="J116" i="88"/>
  <c r="I116" i="88"/>
  <c r="H116" i="88"/>
  <c r="J114" i="88"/>
  <c r="I114" i="88"/>
  <c r="H114" i="88"/>
  <c r="J113" i="88"/>
  <c r="I113" i="88"/>
  <c r="H113" i="88"/>
  <c r="J112" i="88"/>
  <c r="I112" i="88"/>
  <c r="H112" i="88"/>
  <c r="J111" i="88"/>
  <c r="I111" i="88"/>
  <c r="H111" i="88"/>
  <c r="J110" i="88"/>
  <c r="I110" i="88"/>
  <c r="H110" i="88"/>
  <c r="J109" i="88"/>
  <c r="I109" i="88"/>
  <c r="H109" i="88"/>
  <c r="J107" i="88"/>
  <c r="I107" i="88"/>
  <c r="H107" i="88"/>
  <c r="J106" i="88"/>
  <c r="I106" i="88"/>
  <c r="H106" i="88"/>
  <c r="J105" i="88"/>
  <c r="I105" i="88"/>
  <c r="H105" i="88"/>
  <c r="J103" i="88"/>
  <c r="I103" i="88"/>
  <c r="H103" i="88"/>
  <c r="J102" i="88"/>
  <c r="I102" i="88"/>
  <c r="H102" i="88"/>
  <c r="J100" i="88"/>
  <c r="I100" i="88"/>
  <c r="H100" i="88"/>
  <c r="J99" i="88"/>
  <c r="I99" i="88"/>
  <c r="H99" i="88"/>
  <c r="J98" i="88"/>
  <c r="I98" i="88"/>
  <c r="H98" i="88"/>
  <c r="J97" i="88"/>
  <c r="I97" i="88"/>
  <c r="H97" i="88"/>
  <c r="J96" i="88"/>
  <c r="I96" i="88"/>
  <c r="H96" i="88"/>
  <c r="J95" i="88"/>
  <c r="I95" i="88"/>
  <c r="H95" i="88"/>
  <c r="J94" i="88"/>
  <c r="I94" i="88"/>
  <c r="H94" i="88"/>
  <c r="J93" i="88"/>
  <c r="I93" i="88"/>
  <c r="H93" i="88"/>
  <c r="J92" i="88"/>
  <c r="I92" i="88"/>
  <c r="H92" i="88"/>
  <c r="J91" i="88"/>
  <c r="I91" i="88"/>
  <c r="H91" i="88"/>
  <c r="J90" i="88"/>
  <c r="I90" i="88"/>
  <c r="H90" i="88"/>
  <c r="J89" i="88"/>
  <c r="I89" i="88"/>
  <c r="H89" i="88"/>
  <c r="J88" i="88"/>
  <c r="I88" i="88"/>
  <c r="H88" i="88"/>
  <c r="J87" i="88"/>
  <c r="I87" i="88"/>
  <c r="H87" i="88"/>
  <c r="J86" i="88"/>
  <c r="I86" i="88"/>
  <c r="H86" i="88"/>
  <c r="J85" i="88"/>
  <c r="I85" i="88"/>
  <c r="H85" i="88"/>
  <c r="J84" i="88"/>
  <c r="I84" i="88"/>
  <c r="H84" i="88"/>
  <c r="J83" i="88"/>
  <c r="I83" i="88"/>
  <c r="H83" i="88"/>
  <c r="J82" i="88"/>
  <c r="I82" i="88"/>
  <c r="H82" i="88"/>
  <c r="J81" i="88"/>
  <c r="I81" i="88"/>
  <c r="H81" i="88"/>
  <c r="J80" i="88"/>
  <c r="I80" i="88"/>
  <c r="H80" i="88"/>
  <c r="J79" i="88"/>
  <c r="I79" i="88"/>
  <c r="H79" i="88"/>
  <c r="J78" i="88"/>
  <c r="I78" i="88"/>
  <c r="H78" i="88"/>
  <c r="J77" i="88"/>
  <c r="I77" i="88"/>
  <c r="H77" i="88"/>
  <c r="J76" i="88"/>
  <c r="I76" i="88"/>
  <c r="H76" i="88"/>
  <c r="J75" i="88"/>
  <c r="I75" i="88"/>
  <c r="H75" i="88"/>
  <c r="J74" i="88"/>
  <c r="I74" i="88"/>
  <c r="H74" i="88"/>
  <c r="J73" i="88"/>
  <c r="I73" i="88"/>
  <c r="H73" i="88"/>
  <c r="J72" i="88"/>
  <c r="I72" i="88"/>
  <c r="H72" i="88"/>
  <c r="J71" i="88"/>
  <c r="I71" i="88"/>
  <c r="H71" i="88"/>
  <c r="J70" i="88"/>
  <c r="I70" i="88"/>
  <c r="H70" i="88"/>
  <c r="J69" i="88"/>
  <c r="I69" i="88"/>
  <c r="H69" i="88"/>
  <c r="J68" i="88"/>
  <c r="I68" i="88"/>
  <c r="H68" i="88"/>
  <c r="J67" i="88"/>
  <c r="I67" i="88"/>
  <c r="H67" i="88"/>
  <c r="J66" i="88"/>
  <c r="I66" i="88"/>
  <c r="H66" i="88"/>
  <c r="J65" i="88"/>
  <c r="I65" i="88"/>
  <c r="H65" i="88"/>
  <c r="J64" i="88"/>
  <c r="I64" i="88"/>
  <c r="H64" i="88"/>
  <c r="J63" i="88"/>
  <c r="I63" i="88"/>
  <c r="H63" i="88"/>
  <c r="J62" i="88"/>
  <c r="I62" i="88"/>
  <c r="H62" i="88"/>
  <c r="J61" i="88"/>
  <c r="I61" i="88"/>
  <c r="H61" i="88"/>
  <c r="J60" i="88"/>
  <c r="I60" i="88"/>
  <c r="H60" i="88"/>
  <c r="J59" i="88"/>
  <c r="I59" i="88"/>
  <c r="H59" i="88"/>
  <c r="J58" i="88"/>
  <c r="I58" i="88"/>
  <c r="H58" i="88"/>
  <c r="I57" i="88"/>
  <c r="J56" i="88"/>
  <c r="I56" i="88"/>
  <c r="H56" i="88"/>
  <c r="J55" i="88"/>
  <c r="I55" i="88"/>
  <c r="H55" i="88"/>
  <c r="J54" i="88"/>
  <c r="I54" i="88"/>
  <c r="H54" i="88"/>
  <c r="J53" i="88"/>
  <c r="I53" i="88"/>
  <c r="H53" i="88"/>
  <c r="J52" i="88"/>
  <c r="I52" i="88"/>
  <c r="H52" i="88"/>
  <c r="J51" i="88"/>
  <c r="I51" i="88"/>
  <c r="H51" i="88"/>
  <c r="J50" i="88"/>
  <c r="I50" i="88"/>
  <c r="H50" i="88"/>
  <c r="J49" i="88"/>
  <c r="I49" i="88"/>
  <c r="H49" i="88"/>
  <c r="J48" i="88"/>
  <c r="I48" i="88"/>
  <c r="H48" i="88"/>
  <c r="J47" i="88"/>
  <c r="I47" i="88"/>
  <c r="H47" i="88"/>
  <c r="J46" i="88"/>
  <c r="I46" i="88"/>
  <c r="H46" i="88"/>
  <c r="J45" i="88"/>
  <c r="I45" i="88"/>
  <c r="H45" i="88"/>
  <c r="J44" i="88"/>
  <c r="I44" i="88"/>
  <c r="H44" i="88"/>
  <c r="J43" i="88"/>
  <c r="I43" i="88"/>
  <c r="H43" i="88"/>
  <c r="J42" i="88"/>
  <c r="I42" i="88"/>
  <c r="H42" i="88"/>
  <c r="J41" i="88"/>
  <c r="I41" i="88"/>
  <c r="H41" i="88"/>
  <c r="J40" i="88"/>
  <c r="I40" i="88"/>
  <c r="H40" i="88"/>
  <c r="J39" i="88"/>
  <c r="I39" i="88"/>
  <c r="H39" i="88"/>
  <c r="J38" i="88"/>
  <c r="I38" i="88"/>
  <c r="H38" i="88"/>
  <c r="J37" i="88"/>
  <c r="I37" i="88"/>
  <c r="H37" i="88"/>
  <c r="J36" i="88"/>
  <c r="I36" i="88"/>
  <c r="H36" i="88"/>
  <c r="J35" i="88"/>
  <c r="I35" i="88"/>
  <c r="H35" i="88"/>
  <c r="J34" i="88"/>
  <c r="I34" i="88"/>
  <c r="H34" i="88"/>
  <c r="J33" i="88"/>
  <c r="I33" i="88"/>
  <c r="H33" i="88"/>
  <c r="J32" i="88"/>
  <c r="I32" i="88"/>
  <c r="H32" i="88"/>
  <c r="J31" i="88"/>
  <c r="I31" i="88"/>
  <c r="H31" i="88"/>
  <c r="J30" i="88"/>
  <c r="I30" i="88"/>
  <c r="H30" i="88"/>
  <c r="J29" i="88"/>
  <c r="I29" i="88"/>
  <c r="H29" i="88"/>
  <c r="J28" i="88"/>
  <c r="I28" i="88"/>
  <c r="H28" i="88"/>
  <c r="J27" i="88"/>
  <c r="I27" i="88"/>
  <c r="H27" i="88"/>
  <c r="J26" i="88"/>
  <c r="I26" i="88"/>
  <c r="H26" i="88"/>
  <c r="J25" i="88"/>
  <c r="I25" i="88"/>
  <c r="H25" i="88"/>
  <c r="J24" i="88"/>
  <c r="I24" i="88"/>
  <c r="H24" i="88"/>
  <c r="J23" i="88"/>
  <c r="I23" i="88"/>
  <c r="H23" i="88"/>
  <c r="J22" i="88"/>
  <c r="I22" i="88"/>
  <c r="H22" i="88"/>
  <c r="J21" i="88"/>
  <c r="I21" i="88"/>
  <c r="H21" i="88"/>
  <c r="J20" i="88"/>
  <c r="I20" i="88"/>
  <c r="H20" i="88"/>
  <c r="J19" i="88"/>
  <c r="J18" i="88"/>
  <c r="I18" i="88"/>
  <c r="H18" i="88"/>
  <c r="J17" i="88"/>
  <c r="I17" i="88"/>
  <c r="H17" i="88"/>
  <c r="J16" i="88"/>
  <c r="I16" i="88"/>
  <c r="H16" i="88"/>
  <c r="J15" i="88"/>
  <c r="I15" i="88"/>
  <c r="H15" i="88"/>
  <c r="J14" i="88"/>
  <c r="I14" i="88"/>
  <c r="H14" i="88"/>
  <c r="J13" i="88"/>
  <c r="I13" i="88"/>
  <c r="H13" i="88"/>
  <c r="J12" i="88"/>
  <c r="I12" i="88"/>
  <c r="H12" i="88"/>
  <c r="J11" i="88"/>
  <c r="I11" i="88"/>
  <c r="H11" i="88"/>
  <c r="J10" i="88"/>
  <c r="I10" i="88"/>
  <c r="H10" i="88"/>
  <c r="J9" i="88"/>
  <c r="I9" i="88"/>
  <c r="H9" i="88"/>
  <c r="J8" i="88"/>
  <c r="I8" i="88"/>
  <c r="H8" i="88"/>
  <c r="J7" i="88"/>
  <c r="I7" i="88"/>
  <c r="H7" i="88"/>
  <c r="J6" i="88"/>
  <c r="I6" i="88"/>
  <c r="H6" i="88"/>
  <c r="J5" i="88"/>
  <c r="I5" i="88"/>
  <c r="H5" i="88"/>
  <c r="J4" i="88"/>
  <c r="I4" i="88"/>
  <c r="H4" i="88"/>
  <c r="H57" i="88" l="1"/>
  <c r="J135" i="88"/>
  <c r="J101" i="88"/>
  <c r="J104" i="88"/>
  <c r="I108" i="89"/>
  <c r="H108" i="89"/>
  <c r="I135" i="89"/>
  <c r="J135" i="89"/>
  <c r="J115" i="91"/>
  <c r="H21" i="91"/>
  <c r="H57" i="94"/>
  <c r="H135" i="94"/>
  <c r="H21" i="94"/>
  <c r="I101" i="97"/>
  <c r="I115" i="98"/>
  <c r="H57" i="98"/>
  <c r="J104" i="98"/>
  <c r="H21" i="98"/>
  <c r="I115" i="101"/>
  <c r="I19" i="101"/>
  <c r="J115" i="89"/>
  <c r="H57" i="92"/>
  <c r="H135" i="92"/>
  <c r="H139" i="92"/>
  <c r="I139" i="92"/>
  <c r="I101" i="92"/>
  <c r="J104" i="92"/>
  <c r="I115" i="97"/>
  <c r="I68" i="96" s="1"/>
  <c r="I108" i="97"/>
  <c r="I104" i="100"/>
  <c r="J115" i="98"/>
  <c r="J108" i="98"/>
  <c r="J109" i="96" s="1"/>
  <c r="J57" i="100"/>
  <c r="I139" i="100"/>
  <c r="J101" i="100"/>
  <c r="J104" i="100"/>
  <c r="I115" i="109"/>
  <c r="H121" i="102"/>
  <c r="H57" i="104"/>
  <c r="J135" i="104"/>
  <c r="H139" i="104"/>
  <c r="I139" i="104"/>
  <c r="H101" i="104"/>
  <c r="J104" i="104"/>
  <c r="J108" i="102" s="1"/>
  <c r="H135" i="113"/>
  <c r="I101" i="113"/>
  <c r="J101" i="113"/>
  <c r="H104" i="113"/>
  <c r="I104" i="113"/>
  <c r="I108" i="118"/>
  <c r="H94" i="120"/>
  <c r="J118" i="117"/>
  <c r="I108" i="100"/>
  <c r="H115" i="99"/>
  <c r="I116" i="99"/>
  <c r="I119" i="99"/>
  <c r="H120" i="99"/>
  <c r="H57" i="101"/>
  <c r="I57" i="101"/>
  <c r="J115" i="101"/>
  <c r="H135" i="101"/>
  <c r="J139" i="101"/>
  <c r="I139" i="101"/>
  <c r="I101" i="101"/>
  <c r="H96" i="96"/>
  <c r="H107" i="96"/>
  <c r="H135" i="98"/>
  <c r="J139" i="98"/>
  <c r="J113" i="96" s="1"/>
  <c r="I101" i="98"/>
  <c r="J101" i="98"/>
  <c r="I104" i="98"/>
  <c r="J94" i="93"/>
  <c r="J92" i="93"/>
  <c r="H96" i="93"/>
  <c r="J98" i="93"/>
  <c r="J99" i="93"/>
  <c r="J100" i="93"/>
  <c r="I105" i="93"/>
  <c r="I106" i="93"/>
  <c r="H107" i="93"/>
  <c r="I108" i="95"/>
  <c r="J101" i="95"/>
  <c r="H108" i="109"/>
  <c r="J104" i="111"/>
  <c r="J108" i="113"/>
  <c r="H118" i="111"/>
  <c r="H176" i="110"/>
  <c r="H122" i="108" s="1"/>
  <c r="I57" i="97"/>
  <c r="M57" i="97" s="1"/>
  <c r="P57" i="97" s="1"/>
  <c r="H108" i="97"/>
  <c r="J135" i="97"/>
  <c r="J101" i="97"/>
  <c r="J104" i="97"/>
  <c r="N104" i="97" s="1"/>
  <c r="Q104" i="97" s="1"/>
  <c r="I115" i="100"/>
  <c r="H108" i="101"/>
  <c r="H139" i="101"/>
  <c r="H101" i="101"/>
  <c r="H104" i="101"/>
  <c r="H115" i="98"/>
  <c r="H139" i="98"/>
  <c r="H104" i="102"/>
  <c r="I119" i="102"/>
  <c r="J115" i="104"/>
  <c r="J139" i="104"/>
  <c r="H115" i="113"/>
  <c r="H139" i="113"/>
  <c r="J108" i="115"/>
  <c r="H108" i="118"/>
  <c r="J111" i="114"/>
  <c r="J118" i="120"/>
  <c r="J121" i="120"/>
  <c r="H113" i="127"/>
  <c r="H104" i="87"/>
  <c r="J106" i="87"/>
  <c r="I104" i="90"/>
  <c r="J135" i="92"/>
  <c r="I111" i="99"/>
  <c r="I118" i="99"/>
  <c r="H108" i="98"/>
  <c r="H94" i="93"/>
  <c r="I104" i="93"/>
  <c r="H108" i="95"/>
  <c r="J135" i="95"/>
  <c r="J113" i="93" s="1"/>
  <c r="I106" i="102"/>
  <c r="H108" i="105"/>
  <c r="H110" i="105" s="1"/>
  <c r="H104" i="117"/>
  <c r="I108" i="127"/>
  <c r="H112" i="90"/>
  <c r="H116" i="90"/>
  <c r="H119" i="90"/>
  <c r="J121" i="90"/>
  <c r="H94" i="99"/>
  <c r="I91" i="99"/>
  <c r="H92" i="99"/>
  <c r="H98" i="99"/>
  <c r="I101" i="99"/>
  <c r="I102" i="99"/>
  <c r="I104" i="99"/>
  <c r="J107" i="99"/>
  <c r="H116" i="93"/>
  <c r="H91" i="102"/>
  <c r="H101" i="102"/>
  <c r="H102" i="102"/>
  <c r="J111" i="102"/>
  <c r="I94" i="111"/>
  <c r="J91" i="111"/>
  <c r="I92" i="111"/>
  <c r="I98" i="111"/>
  <c r="I99" i="111"/>
  <c r="I100" i="111"/>
  <c r="J101" i="111"/>
  <c r="J102" i="111"/>
  <c r="H105" i="111"/>
  <c r="H106" i="111"/>
  <c r="I108" i="111"/>
  <c r="H109" i="111"/>
  <c r="H112" i="111"/>
  <c r="J113" i="111"/>
  <c r="J119" i="111"/>
  <c r="J94" i="114"/>
  <c r="J92" i="114"/>
  <c r="I106" i="114"/>
  <c r="I94" i="120"/>
  <c r="H111" i="96"/>
  <c r="J108" i="93"/>
  <c r="H112" i="102"/>
  <c r="H115" i="110"/>
  <c r="H101" i="114"/>
  <c r="H102" i="114"/>
  <c r="J105" i="114"/>
  <c r="I107" i="114"/>
  <c r="H92" i="127"/>
  <c r="H97" i="127" s="1"/>
  <c r="I115" i="87"/>
  <c r="J116" i="87"/>
  <c r="J119" i="87"/>
  <c r="I120" i="87"/>
  <c r="H57" i="89"/>
  <c r="H139" i="89"/>
  <c r="I139" i="89"/>
  <c r="I113" i="87" s="1"/>
  <c r="J101" i="89"/>
  <c r="H101" i="89"/>
  <c r="H108" i="87" s="1"/>
  <c r="H110" i="87" s="1"/>
  <c r="H104" i="89"/>
  <c r="H109" i="90"/>
  <c r="H118" i="90"/>
  <c r="J108" i="99"/>
  <c r="J112" i="117"/>
  <c r="I115" i="117"/>
  <c r="J116" i="117"/>
  <c r="H118" i="117"/>
  <c r="J119" i="117"/>
  <c r="I120" i="117"/>
  <c r="H121" i="117"/>
  <c r="J109" i="120"/>
  <c r="J112" i="120"/>
  <c r="I92" i="127"/>
  <c r="I97" i="127" s="1"/>
  <c r="I126" i="127" s="1"/>
  <c r="I127" i="127" s="1"/>
  <c r="I129" i="127" s="1"/>
  <c r="J94" i="87"/>
  <c r="J92" i="87"/>
  <c r="H96" i="87"/>
  <c r="J98" i="87"/>
  <c r="I99" i="87"/>
  <c r="I100" i="87"/>
  <c r="J101" i="87"/>
  <c r="J102" i="87"/>
  <c r="J104" i="87"/>
  <c r="H105" i="87"/>
  <c r="H106" i="87"/>
  <c r="I108" i="87"/>
  <c r="I112" i="87"/>
  <c r="H91" i="90"/>
  <c r="J96" i="90"/>
  <c r="J99" i="90"/>
  <c r="J100" i="90"/>
  <c r="I105" i="90"/>
  <c r="I106" i="90"/>
  <c r="H107" i="90"/>
  <c r="J108" i="92"/>
  <c r="J139" i="92"/>
  <c r="J113" i="90" s="1"/>
  <c r="J101" i="92"/>
  <c r="I104" i="92"/>
  <c r="I94" i="99"/>
  <c r="J91" i="99"/>
  <c r="H105" i="99"/>
  <c r="H106" i="99"/>
  <c r="H115" i="89"/>
  <c r="J121" i="87"/>
  <c r="H135" i="89"/>
  <c r="J112" i="90"/>
  <c r="I115" i="90"/>
  <c r="J116" i="90"/>
  <c r="J119" i="90"/>
  <c r="I120" i="90"/>
  <c r="H121" i="90"/>
  <c r="H96" i="99"/>
  <c r="J99" i="99"/>
  <c r="J100" i="99"/>
  <c r="I105" i="99"/>
  <c r="I106" i="99"/>
  <c r="I112" i="99"/>
  <c r="J115" i="99"/>
  <c r="J120" i="99"/>
  <c r="H94" i="87"/>
  <c r="I91" i="87"/>
  <c r="J96" i="87"/>
  <c r="H101" i="87"/>
  <c r="H102" i="87"/>
  <c r="J105" i="87"/>
  <c r="I107" i="87"/>
  <c r="J109" i="87"/>
  <c r="H111" i="87"/>
  <c r="H114" i="87" s="1"/>
  <c r="H115" i="87"/>
  <c r="H120" i="87"/>
  <c r="J139" i="89"/>
  <c r="I94" i="90"/>
  <c r="J91" i="90"/>
  <c r="I92" i="90"/>
  <c r="H96" i="90"/>
  <c r="H99" i="90"/>
  <c r="H100" i="90"/>
  <c r="I101" i="90"/>
  <c r="I102" i="90"/>
  <c r="J107" i="90"/>
  <c r="J57" i="92"/>
  <c r="H101" i="99"/>
  <c r="H102" i="99"/>
  <c r="H104" i="99"/>
  <c r="H109" i="99"/>
  <c r="J112" i="99"/>
  <c r="I94" i="96"/>
  <c r="J91" i="96"/>
  <c r="I92" i="96"/>
  <c r="I98" i="96"/>
  <c r="I99" i="96"/>
  <c r="I100" i="96"/>
  <c r="J101" i="96"/>
  <c r="J102" i="96"/>
  <c r="J104" i="96"/>
  <c r="I108" i="96"/>
  <c r="H116" i="96"/>
  <c r="J118" i="96"/>
  <c r="H119" i="96"/>
  <c r="J121" i="96"/>
  <c r="J176" i="110"/>
  <c r="J122" i="108" s="1"/>
  <c r="J105" i="120"/>
  <c r="J106" i="120"/>
  <c r="H135" i="95"/>
  <c r="I135" i="95"/>
  <c r="H139" i="95"/>
  <c r="I91" i="102"/>
  <c r="J96" i="102"/>
  <c r="I101" i="102"/>
  <c r="I102" i="102"/>
  <c r="I104" i="102"/>
  <c r="J107" i="102"/>
  <c r="I112" i="102"/>
  <c r="J115" i="102"/>
  <c r="I118" i="102"/>
  <c r="J120" i="102"/>
  <c r="I121" i="102"/>
  <c r="H108" i="104"/>
  <c r="H92" i="105"/>
  <c r="H97" i="105" s="1"/>
  <c r="H126" i="105" s="1"/>
  <c r="H127" i="105" s="1"/>
  <c r="H129" i="105" s="1"/>
  <c r="H116" i="111"/>
  <c r="J118" i="111"/>
  <c r="H119" i="111"/>
  <c r="J121" i="111"/>
  <c r="H91" i="114"/>
  <c r="I96" i="114"/>
  <c r="I101" i="114"/>
  <c r="I102" i="114"/>
  <c r="I104" i="114"/>
  <c r="J107" i="114"/>
  <c r="I112" i="114"/>
  <c r="H115" i="114"/>
  <c r="I116" i="114"/>
  <c r="I119" i="114"/>
  <c r="H120" i="114"/>
  <c r="J94" i="117"/>
  <c r="J92" i="117"/>
  <c r="J98" i="117"/>
  <c r="J99" i="117"/>
  <c r="J100" i="117"/>
  <c r="J108" i="117"/>
  <c r="J115" i="117"/>
  <c r="J117" i="117" s="1"/>
  <c r="I118" i="117"/>
  <c r="J120" i="117"/>
  <c r="I121" i="117"/>
  <c r="I91" i="120"/>
  <c r="H92" i="120"/>
  <c r="J96" i="120"/>
  <c r="H98" i="120"/>
  <c r="H99" i="120"/>
  <c r="H100" i="120"/>
  <c r="I101" i="120"/>
  <c r="I102" i="120"/>
  <c r="I104" i="120"/>
  <c r="J107" i="120"/>
  <c r="H108" i="120"/>
  <c r="J111" i="120"/>
  <c r="I113" i="120"/>
  <c r="H115" i="120"/>
  <c r="I116" i="120"/>
  <c r="I119" i="120"/>
  <c r="H120" i="120"/>
  <c r="J92" i="127"/>
  <c r="J97" i="127" s="1"/>
  <c r="I96" i="96"/>
  <c r="J105" i="96"/>
  <c r="J106" i="96"/>
  <c r="I107" i="96"/>
  <c r="I111" i="96"/>
  <c r="J112" i="96"/>
  <c r="I115" i="96"/>
  <c r="J116" i="96"/>
  <c r="H118" i="96"/>
  <c r="J119" i="96"/>
  <c r="I120" i="96"/>
  <c r="H121" i="96"/>
  <c r="I112" i="93"/>
  <c r="H118" i="93"/>
  <c r="H119" i="93"/>
  <c r="I120" i="93"/>
  <c r="J115" i="95"/>
  <c r="H105" i="102"/>
  <c r="H106" i="102"/>
  <c r="H113" i="102"/>
  <c r="H116" i="102"/>
  <c r="H119" i="102"/>
  <c r="J113" i="105"/>
  <c r="H91" i="111"/>
  <c r="I96" i="111"/>
  <c r="H101" i="111"/>
  <c r="H102" i="111"/>
  <c r="J105" i="111"/>
  <c r="J106" i="111"/>
  <c r="I107" i="111"/>
  <c r="J109" i="111"/>
  <c r="I111" i="111"/>
  <c r="J112" i="111"/>
  <c r="H113" i="111"/>
  <c r="H21" i="110"/>
  <c r="H135" i="110"/>
  <c r="I19" i="110"/>
  <c r="I118" i="108"/>
  <c r="I91" i="114"/>
  <c r="J96" i="114"/>
  <c r="I99" i="114"/>
  <c r="I100" i="114"/>
  <c r="H105" i="114"/>
  <c r="H106" i="114"/>
  <c r="I108" i="114"/>
  <c r="J112" i="114"/>
  <c r="I115" i="114"/>
  <c r="I117" i="114" s="1"/>
  <c r="J116" i="114"/>
  <c r="J119" i="114"/>
  <c r="I120" i="114"/>
  <c r="H91" i="117"/>
  <c r="I96" i="117"/>
  <c r="H101" i="117"/>
  <c r="H102" i="117"/>
  <c r="J105" i="117"/>
  <c r="J106" i="117"/>
  <c r="I107" i="117"/>
  <c r="J109" i="117"/>
  <c r="H112" i="117"/>
  <c r="J113" i="117"/>
  <c r="H116" i="117"/>
  <c r="H119" i="117"/>
  <c r="J121" i="117"/>
  <c r="J91" i="120"/>
  <c r="J101" i="120"/>
  <c r="J102" i="120"/>
  <c r="J104" i="120"/>
  <c r="J113" i="120"/>
  <c r="J116" i="120"/>
  <c r="J119" i="120"/>
  <c r="J113" i="127"/>
  <c r="I121" i="99"/>
  <c r="H94" i="96"/>
  <c r="H92" i="96"/>
  <c r="H98" i="96"/>
  <c r="H99" i="96"/>
  <c r="H100" i="96"/>
  <c r="H108" i="96"/>
  <c r="I91" i="93"/>
  <c r="H92" i="93"/>
  <c r="J96" i="93"/>
  <c r="H98" i="93"/>
  <c r="H99" i="93"/>
  <c r="H100" i="93"/>
  <c r="I101" i="93"/>
  <c r="I102" i="93"/>
  <c r="J107" i="93"/>
  <c r="H108" i="93"/>
  <c r="H111" i="93"/>
  <c r="J112" i="93"/>
  <c r="I115" i="93"/>
  <c r="J94" i="102"/>
  <c r="J92" i="102"/>
  <c r="J98" i="102"/>
  <c r="J99" i="102"/>
  <c r="J100" i="102"/>
  <c r="I105" i="102"/>
  <c r="I109" i="102"/>
  <c r="I113" i="102"/>
  <c r="I116" i="102"/>
  <c r="I115" i="111"/>
  <c r="J116" i="111"/>
  <c r="I120" i="111"/>
  <c r="H121" i="111"/>
  <c r="H104" i="108"/>
  <c r="I94" i="114"/>
  <c r="I92" i="114"/>
  <c r="I98" i="114"/>
  <c r="J99" i="114"/>
  <c r="J100" i="114"/>
  <c r="I105" i="114"/>
  <c r="J109" i="114"/>
  <c r="I113" i="114"/>
  <c r="J115" i="114"/>
  <c r="H176" i="116"/>
  <c r="H122" i="114" s="1"/>
  <c r="J120" i="114"/>
  <c r="I121" i="114"/>
  <c r="J96" i="117"/>
  <c r="J107" i="117"/>
  <c r="I116" i="117"/>
  <c r="I117" i="117" s="1"/>
  <c r="J103" i="120"/>
  <c r="J117" i="120"/>
  <c r="H135" i="88"/>
  <c r="I108" i="94"/>
  <c r="H101" i="94"/>
  <c r="H104" i="94"/>
  <c r="L104" i="94" s="1"/>
  <c r="O104" i="94" s="1"/>
  <c r="J115" i="97"/>
  <c r="J108" i="100"/>
  <c r="H135" i="100"/>
  <c r="I135" i="103"/>
  <c r="J135" i="103"/>
  <c r="H108" i="106"/>
  <c r="H57" i="106"/>
  <c r="H139" i="112"/>
  <c r="L139" i="112" s="1"/>
  <c r="O139" i="112" s="1"/>
  <c r="H19" i="97"/>
  <c r="I101" i="100"/>
  <c r="H104" i="100"/>
  <c r="H108" i="103"/>
  <c r="I115" i="103"/>
  <c r="H101" i="103"/>
  <c r="I101" i="112"/>
  <c r="H139" i="94"/>
  <c r="L139" i="94" s="1"/>
  <c r="O139" i="94" s="1"/>
  <c r="I104" i="97"/>
  <c r="J139" i="106"/>
  <c r="J108" i="88"/>
  <c r="H104" i="88"/>
  <c r="R104" i="88" s="1"/>
  <c r="U104" i="88" s="1"/>
  <c r="J57" i="88"/>
  <c r="I139" i="88"/>
  <c r="I115" i="91"/>
  <c r="H115" i="94"/>
  <c r="H68" i="93" s="1"/>
  <c r="I135" i="94"/>
  <c r="J139" i="97"/>
  <c r="H139" i="103"/>
  <c r="J104" i="103"/>
  <c r="N104" i="103" s="1"/>
  <c r="Q104" i="103" s="1"/>
  <c r="J57" i="106"/>
  <c r="I139" i="106"/>
  <c r="H139" i="109"/>
  <c r="J139" i="91"/>
  <c r="N139" i="91" s="1"/>
  <c r="Q139" i="91" s="1"/>
  <c r="I85" i="145"/>
  <c r="H139" i="100"/>
  <c r="J135" i="106"/>
  <c r="I101" i="106"/>
  <c r="M101" i="106" s="1"/>
  <c r="P101" i="106" s="1"/>
  <c r="I104" i="106"/>
  <c r="J104" i="106"/>
  <c r="J139" i="109"/>
  <c r="I19" i="121"/>
  <c r="Q46" i="126"/>
  <c r="Q22" i="201" s="1"/>
  <c r="H108" i="88"/>
  <c r="I115" i="88"/>
  <c r="I101" i="91"/>
  <c r="S101" i="91" s="1"/>
  <c r="V101" i="91" s="1"/>
  <c r="J57" i="103"/>
  <c r="J115" i="103"/>
  <c r="J139" i="103"/>
  <c r="H135" i="106"/>
  <c r="R135" i="106" s="1"/>
  <c r="U135" i="106" s="1"/>
  <c r="H135" i="109"/>
  <c r="I110" i="127"/>
  <c r="H85" i="145"/>
  <c r="X99" i="126"/>
  <c r="AD71" i="201" s="1"/>
  <c r="H85" i="142"/>
  <c r="U99" i="126"/>
  <c r="AA71" i="201" s="1"/>
  <c r="W38" i="126"/>
  <c r="BM23" i="201" s="1"/>
  <c r="R46" i="126"/>
  <c r="R22" i="201" s="1"/>
  <c r="AB46" i="126"/>
  <c r="P24" i="201" s="1"/>
  <c r="P44" i="126"/>
  <c r="D22" i="201" s="1"/>
  <c r="V42" i="126"/>
  <c r="AM46" i="126"/>
  <c r="O26" i="201" s="1"/>
  <c r="N46" i="126"/>
  <c r="N22" i="201" s="1"/>
  <c r="C22" i="206" s="1"/>
  <c r="P46" i="126"/>
  <c r="P22" i="201" s="1"/>
  <c r="R44" i="126"/>
  <c r="F22" i="201" s="1"/>
  <c r="W37" i="126"/>
  <c r="AO23" i="201" s="1"/>
  <c r="U42" i="126"/>
  <c r="W42" i="126"/>
  <c r="AF46" i="126"/>
  <c r="N25" i="201" s="1"/>
  <c r="C25" i="206" s="1"/>
  <c r="AM44" i="126"/>
  <c r="C26" i="201" s="1"/>
  <c r="X37" i="126"/>
  <c r="AP23" i="201" s="1"/>
  <c r="Q44" i="126"/>
  <c r="E22" i="201" s="1"/>
  <c r="X42" i="126"/>
  <c r="M115" i="91"/>
  <c r="P115" i="91" s="1"/>
  <c r="S115" i="91"/>
  <c r="V115" i="91" s="1"/>
  <c r="R108" i="88"/>
  <c r="U108" i="88" s="1"/>
  <c r="L108" i="88"/>
  <c r="O108" i="88" s="1"/>
  <c r="M101" i="91"/>
  <c r="P101" i="91" s="1"/>
  <c r="T139" i="91"/>
  <c r="W139" i="91" s="1"/>
  <c r="T108" i="88"/>
  <c r="W108" i="88" s="1"/>
  <c r="N108" i="88"/>
  <c r="Q108" i="88" s="1"/>
  <c r="M139" i="88"/>
  <c r="P139" i="88" s="1"/>
  <c r="S139" i="88"/>
  <c r="V139" i="88" s="1"/>
  <c r="S135" i="94"/>
  <c r="V135" i="94" s="1"/>
  <c r="M135" i="94"/>
  <c r="P135" i="94" s="1"/>
  <c r="N57" i="88"/>
  <c r="Q57" i="88" s="1"/>
  <c r="T57" i="88"/>
  <c r="W57" i="88" s="1"/>
  <c r="M19" i="88"/>
  <c r="P19" i="88" s="1"/>
  <c r="S19" i="88"/>
  <c r="V19" i="88" s="1"/>
  <c r="S115" i="88"/>
  <c r="V115" i="88" s="1"/>
  <c r="M115" i="88"/>
  <c r="P115" i="88" s="1"/>
  <c r="M21" i="88"/>
  <c r="P21" i="88" s="1"/>
  <c r="S21" i="88"/>
  <c r="V21" i="88" s="1"/>
  <c r="T9" i="88"/>
  <c r="W9" i="88" s="1"/>
  <c r="N9" i="88"/>
  <c r="Q9" i="88" s="1"/>
  <c r="N15" i="88"/>
  <c r="Q15" i="88" s="1"/>
  <c r="T15" i="88"/>
  <c r="W15" i="88" s="1"/>
  <c r="N19" i="88"/>
  <c r="Q19" i="88" s="1"/>
  <c r="T19" i="88"/>
  <c r="W19" i="88" s="1"/>
  <c r="S24" i="88"/>
  <c r="V24" i="88" s="1"/>
  <c r="M24" i="88"/>
  <c r="P24" i="88" s="1"/>
  <c r="T28" i="88"/>
  <c r="W28" i="88" s="1"/>
  <c r="N28" i="88"/>
  <c r="Q28" i="88" s="1"/>
  <c r="N32" i="88"/>
  <c r="Q32" i="88" s="1"/>
  <c r="T32" i="88"/>
  <c r="W32" i="88" s="1"/>
  <c r="T36" i="88"/>
  <c r="W36" i="88" s="1"/>
  <c r="N36" i="88"/>
  <c r="Q36" i="88" s="1"/>
  <c r="M45" i="88"/>
  <c r="P45" i="88" s="1"/>
  <c r="S45" i="88"/>
  <c r="V45" i="88" s="1"/>
  <c r="M49" i="88"/>
  <c r="S49" i="88"/>
  <c r="M53" i="88"/>
  <c r="P53" i="88" s="1"/>
  <c r="S53" i="88"/>
  <c r="V53" i="88" s="1"/>
  <c r="S55" i="88"/>
  <c r="V55" i="88" s="1"/>
  <c r="M55" i="88"/>
  <c r="P55" i="88" s="1"/>
  <c r="M57" i="88"/>
  <c r="P57" i="88" s="1"/>
  <c r="S57" i="88"/>
  <c r="V57" i="88" s="1"/>
  <c r="T61" i="88"/>
  <c r="W61" i="88" s="1"/>
  <c r="N61" i="88"/>
  <c r="Q61" i="88" s="1"/>
  <c r="R72" i="88"/>
  <c r="U72" i="88" s="1"/>
  <c r="L72" i="88"/>
  <c r="O72" i="88" s="1"/>
  <c r="L76" i="88"/>
  <c r="O76" i="88" s="1"/>
  <c r="R76" i="88"/>
  <c r="U76" i="88" s="1"/>
  <c r="R80" i="88"/>
  <c r="U80" i="88" s="1"/>
  <c r="L80" i="88"/>
  <c r="O80" i="88" s="1"/>
  <c r="M84" i="88"/>
  <c r="P84" i="88" s="1"/>
  <c r="S84" i="88"/>
  <c r="V84" i="88" s="1"/>
  <c r="T86" i="88"/>
  <c r="W86" i="88" s="1"/>
  <c r="N86" i="88"/>
  <c r="Q86" i="88" s="1"/>
  <c r="R93" i="88"/>
  <c r="U93" i="88" s="1"/>
  <c r="L93" i="88"/>
  <c r="O93" i="88" s="1"/>
  <c r="R97" i="88"/>
  <c r="U97" i="88" s="1"/>
  <c r="L97" i="88"/>
  <c r="O97" i="88" s="1"/>
  <c r="S103" i="88"/>
  <c r="V103" i="88" s="1"/>
  <c r="M103" i="88"/>
  <c r="P103" i="88" s="1"/>
  <c r="S105" i="88"/>
  <c r="V105" i="88" s="1"/>
  <c r="M105" i="88"/>
  <c r="P105" i="88" s="1"/>
  <c r="S107" i="88"/>
  <c r="M107" i="88"/>
  <c r="I66" i="87"/>
  <c r="S110" i="88"/>
  <c r="V110" i="88" s="1"/>
  <c r="M110" i="88"/>
  <c r="P110" i="88" s="1"/>
  <c r="T114" i="88"/>
  <c r="N114" i="88"/>
  <c r="J68" i="87"/>
  <c r="T115" i="88"/>
  <c r="W115" i="88" s="1"/>
  <c r="N115" i="88"/>
  <c r="Q115" i="88" s="1"/>
  <c r="L120" i="88"/>
  <c r="O120" i="88" s="1"/>
  <c r="R120" i="88"/>
  <c r="U120" i="88" s="1"/>
  <c r="L124" i="88"/>
  <c r="O124" i="88" s="1"/>
  <c r="R124" i="88"/>
  <c r="U124" i="88" s="1"/>
  <c r="S128" i="88"/>
  <c r="V128" i="88" s="1"/>
  <c r="M128" i="88"/>
  <c r="P128" i="88" s="1"/>
  <c r="N136" i="88"/>
  <c r="Q136" i="88" s="1"/>
  <c r="T136" i="88"/>
  <c r="W136" i="88" s="1"/>
  <c r="S20" i="88"/>
  <c r="V20" i="88" s="1"/>
  <c r="M20" i="88"/>
  <c r="P20" i="88" s="1"/>
  <c r="T22" i="88"/>
  <c r="N22" i="88"/>
  <c r="J53" i="87"/>
  <c r="N24" i="88"/>
  <c r="Q24" i="88" s="1"/>
  <c r="T24" i="88"/>
  <c r="W24" i="88" s="1"/>
  <c r="R39" i="88"/>
  <c r="U39" i="88" s="1"/>
  <c r="L39" i="88"/>
  <c r="O39" i="88" s="1"/>
  <c r="M41" i="88"/>
  <c r="P41" i="88" s="1"/>
  <c r="S41" i="88"/>
  <c r="V41" i="88" s="1"/>
  <c r="N43" i="88"/>
  <c r="Q43" i="88" s="1"/>
  <c r="T43" i="88"/>
  <c r="W43" i="88" s="1"/>
  <c r="T45" i="88"/>
  <c r="W45" i="88" s="1"/>
  <c r="N45" i="88"/>
  <c r="Q45" i="88" s="1"/>
  <c r="N47" i="88"/>
  <c r="Q47" i="88" s="1"/>
  <c r="T47" i="88"/>
  <c r="W47" i="88" s="1"/>
  <c r="N49" i="88"/>
  <c r="T49" i="88"/>
  <c r="N51" i="88"/>
  <c r="Q51" i="88" s="1"/>
  <c r="T51" i="88"/>
  <c r="W51" i="88" s="1"/>
  <c r="T53" i="88"/>
  <c r="W53" i="88" s="1"/>
  <c r="N53" i="88"/>
  <c r="Q53" i="88" s="1"/>
  <c r="N55" i="88"/>
  <c r="Q55" i="88" s="1"/>
  <c r="T55" i="88"/>
  <c r="W55" i="88" s="1"/>
  <c r="R64" i="88"/>
  <c r="U64" i="88" s="1"/>
  <c r="L64" i="88"/>
  <c r="O64" i="88" s="1"/>
  <c r="L66" i="88"/>
  <c r="O66" i="88" s="1"/>
  <c r="R66" i="88"/>
  <c r="U66" i="88" s="1"/>
  <c r="L68" i="88"/>
  <c r="R68" i="88"/>
  <c r="H57" i="87"/>
  <c r="S70" i="88"/>
  <c r="V70" i="88" s="1"/>
  <c r="M70" i="88"/>
  <c r="P70" i="88" s="1"/>
  <c r="S72" i="88"/>
  <c r="V72" i="88" s="1"/>
  <c r="M72" i="88"/>
  <c r="P72" i="88" s="1"/>
  <c r="M74" i="88"/>
  <c r="P74" i="88" s="1"/>
  <c r="S74" i="88"/>
  <c r="V74" i="88" s="1"/>
  <c r="S76" i="88"/>
  <c r="V76" i="88" s="1"/>
  <c r="M76" i="88"/>
  <c r="P76" i="88" s="1"/>
  <c r="S78" i="88"/>
  <c r="V78" i="88" s="1"/>
  <c r="M78" i="88"/>
  <c r="P78" i="88" s="1"/>
  <c r="S80" i="88"/>
  <c r="V80" i="88" s="1"/>
  <c r="M80" i="88"/>
  <c r="P80" i="88" s="1"/>
  <c r="N82" i="88"/>
  <c r="Q82" i="88" s="1"/>
  <c r="T82" i="88"/>
  <c r="W82" i="88" s="1"/>
  <c r="T84" i="88"/>
  <c r="W84" i="88" s="1"/>
  <c r="N84" i="88"/>
  <c r="Q84" i="88" s="1"/>
  <c r="L89" i="88"/>
  <c r="O89" i="88" s="1"/>
  <c r="R89" i="88"/>
  <c r="U89" i="88" s="1"/>
  <c r="S91" i="88"/>
  <c r="V91" i="88" s="1"/>
  <c r="M91" i="88"/>
  <c r="P91" i="88" s="1"/>
  <c r="S93" i="88"/>
  <c r="V93" i="88" s="1"/>
  <c r="M93" i="88"/>
  <c r="P93" i="88" s="1"/>
  <c r="S95" i="88"/>
  <c r="V95" i="88" s="1"/>
  <c r="M95" i="88"/>
  <c r="P95" i="88" s="1"/>
  <c r="S97" i="88"/>
  <c r="V97" i="88" s="1"/>
  <c r="M97" i="88"/>
  <c r="P97" i="88" s="1"/>
  <c r="S99" i="88"/>
  <c r="V99" i="88" s="1"/>
  <c r="M99" i="88"/>
  <c r="P99" i="88" s="1"/>
  <c r="N103" i="88"/>
  <c r="Q103" i="88" s="1"/>
  <c r="T103" i="88"/>
  <c r="W103" i="88" s="1"/>
  <c r="N105" i="88"/>
  <c r="Q105" i="88" s="1"/>
  <c r="T105" i="88"/>
  <c r="W105" i="88" s="1"/>
  <c r="T107" i="88"/>
  <c r="N107" i="88"/>
  <c r="J66" i="87"/>
  <c r="T110" i="88"/>
  <c r="W110" i="88" s="1"/>
  <c r="N110" i="88"/>
  <c r="Q110" i="88" s="1"/>
  <c r="R116" i="88"/>
  <c r="U116" i="88" s="1"/>
  <c r="L116" i="88"/>
  <c r="O116" i="88" s="1"/>
  <c r="M118" i="88"/>
  <c r="P118" i="88" s="1"/>
  <c r="S118" i="88"/>
  <c r="V118" i="88" s="1"/>
  <c r="M120" i="88"/>
  <c r="P120" i="88" s="1"/>
  <c r="S120" i="88"/>
  <c r="V120" i="88" s="1"/>
  <c r="M122" i="88"/>
  <c r="P122" i="88" s="1"/>
  <c r="S122" i="88"/>
  <c r="V122" i="88" s="1"/>
  <c r="M124" i="88"/>
  <c r="P124" i="88" s="1"/>
  <c r="S124" i="88"/>
  <c r="V124" i="88" s="1"/>
  <c r="T126" i="88"/>
  <c r="W126" i="88" s="1"/>
  <c r="N126" i="88"/>
  <c r="Q126" i="88" s="1"/>
  <c r="T128" i="88"/>
  <c r="W128" i="88" s="1"/>
  <c r="N128" i="88"/>
  <c r="Q128" i="88" s="1"/>
  <c r="R131" i="88"/>
  <c r="U131" i="88" s="1"/>
  <c r="L131" i="88"/>
  <c r="O131" i="88" s="1"/>
  <c r="R133" i="88"/>
  <c r="L133" i="88"/>
  <c r="L140" i="88"/>
  <c r="R140" i="88"/>
  <c r="H72" i="87"/>
  <c r="L142" i="88"/>
  <c r="O142" i="88" s="1"/>
  <c r="R142" i="88"/>
  <c r="U142" i="88" s="1"/>
  <c r="L144" i="88"/>
  <c r="O144" i="88" s="1"/>
  <c r="R144" i="88"/>
  <c r="U144" i="88" s="1"/>
  <c r="L146" i="88"/>
  <c r="O146" i="88" s="1"/>
  <c r="R146" i="88"/>
  <c r="U146" i="88" s="1"/>
  <c r="R148" i="88"/>
  <c r="U148" i="88" s="1"/>
  <c r="L148" i="88"/>
  <c r="O148" i="88" s="1"/>
  <c r="L150" i="88"/>
  <c r="O150" i="88" s="1"/>
  <c r="R150" i="88"/>
  <c r="U150" i="88" s="1"/>
  <c r="M152" i="88"/>
  <c r="P152" i="88" s="1"/>
  <c r="S152" i="88"/>
  <c r="V152" i="88" s="1"/>
  <c r="T154" i="88"/>
  <c r="W154" i="88" s="1"/>
  <c r="N154" i="88"/>
  <c r="Q154" i="88" s="1"/>
  <c r="L157" i="88"/>
  <c r="O157" i="88" s="1"/>
  <c r="R157" i="88"/>
  <c r="U157" i="88" s="1"/>
  <c r="L159" i="88"/>
  <c r="R159" i="88"/>
  <c r="H75" i="87"/>
  <c r="S161" i="88"/>
  <c r="M161" i="88"/>
  <c r="I76" i="87"/>
  <c r="T163" i="88"/>
  <c r="W163" i="88" s="1"/>
  <c r="N163" i="88"/>
  <c r="Q163" i="88" s="1"/>
  <c r="R170" i="88"/>
  <c r="U170" i="88" s="1"/>
  <c r="L170" i="88"/>
  <c r="O170" i="88" s="1"/>
  <c r="R172" i="88"/>
  <c r="U172" i="88" s="1"/>
  <c r="L172" i="88"/>
  <c r="O172" i="88" s="1"/>
  <c r="T174" i="88"/>
  <c r="W174" i="88" s="1"/>
  <c r="N174" i="88"/>
  <c r="Q174" i="88" s="1"/>
  <c r="J91" i="87"/>
  <c r="I101" i="87"/>
  <c r="I102" i="87"/>
  <c r="I104" i="87"/>
  <c r="I105" i="87"/>
  <c r="I106" i="87"/>
  <c r="L4" i="91"/>
  <c r="R4" i="91"/>
  <c r="H51" i="90"/>
  <c r="H8" i="90" s="1"/>
  <c r="M6" i="91"/>
  <c r="P6" i="91" s="1"/>
  <c r="S6" i="91"/>
  <c r="V6" i="91" s="1"/>
  <c r="M8" i="91"/>
  <c r="P8" i="91" s="1"/>
  <c r="S8" i="91"/>
  <c r="V8" i="91" s="1"/>
  <c r="N10" i="91"/>
  <c r="Q10" i="91" s="1"/>
  <c r="T10" i="91"/>
  <c r="W10" i="91" s="1"/>
  <c r="T12" i="91"/>
  <c r="N12" i="91"/>
  <c r="J49" i="90"/>
  <c r="T14" i="91"/>
  <c r="W14" i="91" s="1"/>
  <c r="N14" i="91"/>
  <c r="Q14" i="91" s="1"/>
  <c r="N16" i="91"/>
  <c r="Q16" i="91" s="1"/>
  <c r="T16" i="91"/>
  <c r="W16" i="91" s="1"/>
  <c r="N19" i="91"/>
  <c r="Q19" i="91" s="1"/>
  <c r="T19" i="91"/>
  <c r="W19" i="91" s="1"/>
  <c r="M22" i="91"/>
  <c r="S22" i="91"/>
  <c r="I53" i="90"/>
  <c r="M24" i="91"/>
  <c r="P24" i="91" s="1"/>
  <c r="S24" i="91"/>
  <c r="V24" i="91" s="1"/>
  <c r="M26" i="91"/>
  <c r="P26" i="91" s="1"/>
  <c r="S26" i="91"/>
  <c r="V26" i="91" s="1"/>
  <c r="M28" i="91"/>
  <c r="P28" i="91" s="1"/>
  <c r="S28" i="91"/>
  <c r="V28" i="91" s="1"/>
  <c r="M30" i="91"/>
  <c r="P30" i="91" s="1"/>
  <c r="S30" i="91"/>
  <c r="V30" i="91" s="1"/>
  <c r="M32" i="91"/>
  <c r="P32" i="91" s="1"/>
  <c r="S32" i="91"/>
  <c r="V32" i="91" s="1"/>
  <c r="M34" i="91"/>
  <c r="P34" i="91" s="1"/>
  <c r="S34" i="91"/>
  <c r="V34" i="91" s="1"/>
  <c r="M36" i="91"/>
  <c r="P36" i="91" s="1"/>
  <c r="S36" i="91"/>
  <c r="V36" i="91" s="1"/>
  <c r="M38" i="91"/>
  <c r="P38" i="91" s="1"/>
  <c r="S38" i="91"/>
  <c r="V38" i="91" s="1"/>
  <c r="M40" i="91"/>
  <c r="P40" i="91" s="1"/>
  <c r="S40" i="91"/>
  <c r="V40" i="91" s="1"/>
  <c r="S42" i="91"/>
  <c r="V42" i="91" s="1"/>
  <c r="M42" i="91"/>
  <c r="P42" i="91" s="1"/>
  <c r="S44" i="91"/>
  <c r="V44" i="91" s="1"/>
  <c r="M44" i="91"/>
  <c r="P44" i="91" s="1"/>
  <c r="S46" i="91"/>
  <c r="V46" i="91" s="1"/>
  <c r="M46" i="91"/>
  <c r="P46" i="91" s="1"/>
  <c r="S48" i="91"/>
  <c r="V48" i="91" s="1"/>
  <c r="M48" i="91"/>
  <c r="P48" i="91" s="1"/>
  <c r="M50" i="91"/>
  <c r="P50" i="91" s="1"/>
  <c r="S50" i="91"/>
  <c r="V50" i="91" s="1"/>
  <c r="M52" i="91"/>
  <c r="S52" i="91"/>
  <c r="I55" i="90"/>
  <c r="M54" i="91"/>
  <c r="P54" i="91" s="1"/>
  <c r="S54" i="91"/>
  <c r="V54" i="91" s="1"/>
  <c r="M56" i="91"/>
  <c r="P56" i="91" s="1"/>
  <c r="S56" i="91"/>
  <c r="V56" i="91" s="1"/>
  <c r="R58" i="91"/>
  <c r="U58" i="91" s="1"/>
  <c r="L58" i="91"/>
  <c r="O58" i="91" s="1"/>
  <c r="R60" i="91"/>
  <c r="L60" i="91"/>
  <c r="H56" i="90"/>
  <c r="R62" i="91"/>
  <c r="U62" i="91" s="1"/>
  <c r="L62" i="91"/>
  <c r="O62" i="91" s="1"/>
  <c r="L64" i="91"/>
  <c r="O64" i="91" s="1"/>
  <c r="R64" i="91"/>
  <c r="U64" i="91" s="1"/>
  <c r="M66" i="91"/>
  <c r="P66" i="91" s="1"/>
  <c r="S66" i="91"/>
  <c r="V66" i="91" s="1"/>
  <c r="M68" i="91"/>
  <c r="S68" i="91"/>
  <c r="I57" i="90"/>
  <c r="M70" i="91"/>
  <c r="P70" i="91" s="1"/>
  <c r="S70" i="91"/>
  <c r="V70" i="91" s="1"/>
  <c r="M72" i="91"/>
  <c r="P72" i="91" s="1"/>
  <c r="S72" i="91"/>
  <c r="V72" i="91" s="1"/>
  <c r="L79" i="91"/>
  <c r="O79" i="91" s="1"/>
  <c r="R79" i="91"/>
  <c r="U79" i="91" s="1"/>
  <c r="M81" i="91"/>
  <c r="S81" i="91"/>
  <c r="I61" i="90"/>
  <c r="M83" i="91"/>
  <c r="S83" i="91"/>
  <c r="I62" i="90"/>
  <c r="N85" i="91"/>
  <c r="Q85" i="91" s="1"/>
  <c r="T85" i="91"/>
  <c r="W85" i="91" s="1"/>
  <c r="N87" i="91"/>
  <c r="T87" i="91"/>
  <c r="J63" i="90"/>
  <c r="R90" i="91"/>
  <c r="L90" i="91"/>
  <c r="H64" i="90"/>
  <c r="R92" i="91"/>
  <c r="U92" i="91" s="1"/>
  <c r="L92" i="91"/>
  <c r="O92" i="91" s="1"/>
  <c r="R94" i="91"/>
  <c r="U94" i="91" s="1"/>
  <c r="L94" i="91"/>
  <c r="O94" i="91" s="1"/>
  <c r="L96" i="91"/>
  <c r="O96" i="91" s="1"/>
  <c r="R96" i="91"/>
  <c r="U96" i="91" s="1"/>
  <c r="R98" i="91"/>
  <c r="U98" i="91" s="1"/>
  <c r="L98" i="91"/>
  <c r="O98" i="91" s="1"/>
  <c r="R100" i="91"/>
  <c r="L100" i="91"/>
  <c r="L106" i="91"/>
  <c r="O106" i="91" s="1"/>
  <c r="R106" i="91"/>
  <c r="U106" i="91" s="1"/>
  <c r="T108" i="91"/>
  <c r="W108" i="91" s="1"/>
  <c r="N108" i="91"/>
  <c r="Q108" i="91" s="1"/>
  <c r="L111" i="91"/>
  <c r="O111" i="91" s="1"/>
  <c r="R111" i="91"/>
  <c r="U111" i="91" s="1"/>
  <c r="S113" i="91"/>
  <c r="V113" i="91" s="1"/>
  <c r="M113" i="91"/>
  <c r="P113" i="91" s="1"/>
  <c r="R116" i="91"/>
  <c r="U116" i="91" s="1"/>
  <c r="L116" i="91"/>
  <c r="O116" i="91" s="1"/>
  <c r="M118" i="91"/>
  <c r="P118" i="91" s="1"/>
  <c r="S118" i="91"/>
  <c r="V118" i="91" s="1"/>
  <c r="S120" i="91"/>
  <c r="V120" i="91" s="1"/>
  <c r="M120" i="91"/>
  <c r="P120" i="91" s="1"/>
  <c r="M122" i="91"/>
  <c r="P122" i="91" s="1"/>
  <c r="S122" i="91"/>
  <c r="V122" i="91" s="1"/>
  <c r="M124" i="91"/>
  <c r="P124" i="91" s="1"/>
  <c r="S124" i="91"/>
  <c r="V124" i="91" s="1"/>
  <c r="N126" i="91"/>
  <c r="Q126" i="91" s="1"/>
  <c r="T126" i="91"/>
  <c r="W126" i="91" s="1"/>
  <c r="N128" i="91"/>
  <c r="Q128" i="91" s="1"/>
  <c r="T128" i="91"/>
  <c r="W128" i="91" s="1"/>
  <c r="T130" i="91"/>
  <c r="W130" i="91" s="1"/>
  <c r="N130" i="91"/>
  <c r="Q130" i="91" s="1"/>
  <c r="N132" i="91"/>
  <c r="Q132" i="91" s="1"/>
  <c r="T132" i="91"/>
  <c r="W132" i="91" s="1"/>
  <c r="T135" i="91"/>
  <c r="W135" i="91" s="1"/>
  <c r="N135" i="91"/>
  <c r="Q135" i="91" s="1"/>
  <c r="N137" i="91"/>
  <c r="Q137" i="91" s="1"/>
  <c r="T137" i="91"/>
  <c r="W137" i="91" s="1"/>
  <c r="L153" i="91"/>
  <c r="O153" i="91" s="1"/>
  <c r="R153" i="91"/>
  <c r="U153" i="91" s="1"/>
  <c r="L155" i="91"/>
  <c r="O155" i="91" s="1"/>
  <c r="R155" i="91"/>
  <c r="U155" i="91" s="1"/>
  <c r="S157" i="91"/>
  <c r="V157" i="91" s="1"/>
  <c r="M157" i="91"/>
  <c r="P157" i="91" s="1"/>
  <c r="M159" i="91"/>
  <c r="S159" i="91"/>
  <c r="I75" i="90"/>
  <c r="S161" i="91"/>
  <c r="M161" i="91"/>
  <c r="I76" i="90"/>
  <c r="M163" i="91"/>
  <c r="P163" i="91" s="1"/>
  <c r="S163" i="91"/>
  <c r="V163" i="91" s="1"/>
  <c r="N165" i="91"/>
  <c r="Q165" i="91" s="1"/>
  <c r="T165" i="91"/>
  <c r="W165" i="91" s="1"/>
  <c r="T167" i="91"/>
  <c r="W167" i="91" s="1"/>
  <c r="N167" i="91"/>
  <c r="Q167" i="91" s="1"/>
  <c r="N169" i="91"/>
  <c r="Q169" i="91" s="1"/>
  <c r="T169" i="91"/>
  <c r="W169" i="91" s="1"/>
  <c r="S174" i="91"/>
  <c r="V174" i="91" s="1"/>
  <c r="M174" i="91"/>
  <c r="P174" i="91" s="1"/>
  <c r="I91" i="90"/>
  <c r="I96" i="90"/>
  <c r="I98" i="90"/>
  <c r="I99" i="90"/>
  <c r="I100" i="90"/>
  <c r="I107" i="90"/>
  <c r="I108" i="90"/>
  <c r="J111" i="90"/>
  <c r="I112" i="90"/>
  <c r="I113" i="90"/>
  <c r="I116" i="90"/>
  <c r="I118" i="90"/>
  <c r="I119" i="90"/>
  <c r="I121" i="90"/>
  <c r="T5" i="94"/>
  <c r="N5" i="94"/>
  <c r="J48" i="93"/>
  <c r="L18" i="94"/>
  <c r="O18" i="94" s="1"/>
  <c r="R18" i="94"/>
  <c r="U18" i="94" s="1"/>
  <c r="M20" i="94"/>
  <c r="P20" i="94" s="1"/>
  <c r="S20" i="94"/>
  <c r="V20" i="94" s="1"/>
  <c r="N22" i="94"/>
  <c r="T22" i="94"/>
  <c r="J53" i="93"/>
  <c r="N24" i="94"/>
  <c r="Q24" i="94" s="1"/>
  <c r="T24" i="94"/>
  <c r="W24" i="94" s="1"/>
  <c r="N26" i="94"/>
  <c r="Q26" i="94" s="1"/>
  <c r="T26" i="94"/>
  <c r="W26" i="94" s="1"/>
  <c r="N28" i="94"/>
  <c r="Q28" i="94" s="1"/>
  <c r="T28" i="94"/>
  <c r="W28" i="94" s="1"/>
  <c r="N30" i="94"/>
  <c r="Q30" i="94" s="1"/>
  <c r="T30" i="94"/>
  <c r="W30" i="94" s="1"/>
  <c r="N32" i="94"/>
  <c r="Q32" i="94" s="1"/>
  <c r="T32" i="94"/>
  <c r="W32" i="94" s="1"/>
  <c r="N34" i="94"/>
  <c r="Q34" i="94" s="1"/>
  <c r="T34" i="94"/>
  <c r="W34" i="94" s="1"/>
  <c r="L39" i="94"/>
  <c r="O39" i="94" s="1"/>
  <c r="R39" i="94"/>
  <c r="U39" i="94" s="1"/>
  <c r="L41" i="94"/>
  <c r="O41" i="94" s="1"/>
  <c r="R41" i="94"/>
  <c r="U41" i="94" s="1"/>
  <c r="L43" i="94"/>
  <c r="O43" i="94" s="1"/>
  <c r="R43" i="94"/>
  <c r="U43" i="94" s="1"/>
  <c r="L45" i="94"/>
  <c r="O45" i="94" s="1"/>
  <c r="R45" i="94"/>
  <c r="U45" i="94" s="1"/>
  <c r="L47" i="94"/>
  <c r="O47" i="94" s="1"/>
  <c r="R47" i="94"/>
  <c r="U47" i="94" s="1"/>
  <c r="L49" i="94"/>
  <c r="R49" i="94"/>
  <c r="M51" i="94"/>
  <c r="P51" i="94" s="1"/>
  <c r="S51" i="94"/>
  <c r="V51" i="94" s="1"/>
  <c r="M53" i="94"/>
  <c r="P53" i="94" s="1"/>
  <c r="S53" i="94"/>
  <c r="V53" i="94" s="1"/>
  <c r="M55" i="94"/>
  <c r="P55" i="94" s="1"/>
  <c r="S55" i="94"/>
  <c r="V55" i="94" s="1"/>
  <c r="M57" i="94"/>
  <c r="P57" i="94" s="1"/>
  <c r="S57" i="94"/>
  <c r="V57" i="94" s="1"/>
  <c r="N59" i="94"/>
  <c r="Q59" i="94" s="1"/>
  <c r="T59" i="94"/>
  <c r="W59" i="94" s="1"/>
  <c r="N61" i="94"/>
  <c r="Q61" i="94" s="1"/>
  <c r="T61" i="94"/>
  <c r="W61" i="94" s="1"/>
  <c r="N63" i="94"/>
  <c r="Q63" i="94" s="1"/>
  <c r="T63" i="94"/>
  <c r="W63" i="94" s="1"/>
  <c r="N65" i="94"/>
  <c r="Q65" i="94" s="1"/>
  <c r="T65" i="94"/>
  <c r="W65" i="94" s="1"/>
  <c r="N67" i="94"/>
  <c r="Q67" i="94" s="1"/>
  <c r="T67" i="94"/>
  <c r="W67" i="94" s="1"/>
  <c r="N69" i="94"/>
  <c r="Q69" i="94" s="1"/>
  <c r="T69" i="94"/>
  <c r="W69" i="94" s="1"/>
  <c r="N71" i="94"/>
  <c r="Q71" i="94" s="1"/>
  <c r="T71" i="94"/>
  <c r="W71" i="94" s="1"/>
  <c r="N73" i="94"/>
  <c r="T73" i="94"/>
  <c r="J58" i="93"/>
  <c r="N75" i="94"/>
  <c r="Q75" i="94" s="1"/>
  <c r="T75" i="94"/>
  <c r="W75" i="94" s="1"/>
  <c r="N77" i="94"/>
  <c r="T77" i="94"/>
  <c r="J59" i="93"/>
  <c r="R102" i="94"/>
  <c r="U102" i="94" s="1"/>
  <c r="L102" i="94"/>
  <c r="O102" i="94" s="1"/>
  <c r="R104" i="94"/>
  <c r="U104" i="94" s="1"/>
  <c r="M106" i="94"/>
  <c r="P106" i="94" s="1"/>
  <c r="S106" i="94"/>
  <c r="V106" i="94" s="1"/>
  <c r="M109" i="94"/>
  <c r="P109" i="94" s="1"/>
  <c r="S109" i="94"/>
  <c r="V109" i="94" s="1"/>
  <c r="M111" i="94"/>
  <c r="P111" i="94" s="1"/>
  <c r="S111" i="94"/>
  <c r="V111" i="94" s="1"/>
  <c r="S113" i="94"/>
  <c r="V113" i="94" s="1"/>
  <c r="M113" i="94"/>
  <c r="P113" i="94" s="1"/>
  <c r="R121" i="94"/>
  <c r="U121" i="94" s="1"/>
  <c r="L121" i="94"/>
  <c r="O121" i="94" s="1"/>
  <c r="M123" i="94"/>
  <c r="P123" i="94" s="1"/>
  <c r="S123" i="94"/>
  <c r="V123" i="94" s="1"/>
  <c r="M125" i="94"/>
  <c r="P125" i="94" s="1"/>
  <c r="S125" i="94"/>
  <c r="V125" i="94" s="1"/>
  <c r="M127" i="94"/>
  <c r="S127" i="94"/>
  <c r="I69" i="93"/>
  <c r="S129" i="94"/>
  <c r="V129" i="94" s="1"/>
  <c r="M129" i="94"/>
  <c r="P129" i="94" s="1"/>
  <c r="S131" i="94"/>
  <c r="V131" i="94" s="1"/>
  <c r="M131" i="94"/>
  <c r="P131" i="94" s="1"/>
  <c r="T133" i="94"/>
  <c r="N133" i="94"/>
  <c r="S136" i="94"/>
  <c r="V136" i="94" s="1"/>
  <c r="M136" i="94"/>
  <c r="P136" i="94" s="1"/>
  <c r="M138" i="94"/>
  <c r="P138" i="94" s="1"/>
  <c r="S138" i="94"/>
  <c r="V138" i="94" s="1"/>
  <c r="N141" i="94"/>
  <c r="Q141" i="94" s="1"/>
  <c r="T141" i="94"/>
  <c r="W141" i="94" s="1"/>
  <c r="L162" i="94"/>
  <c r="O162" i="94" s="1"/>
  <c r="R162" i="94"/>
  <c r="U162" i="94" s="1"/>
  <c r="L164" i="94"/>
  <c r="R164" i="94"/>
  <c r="H77" i="93"/>
  <c r="R166" i="94"/>
  <c r="U166" i="94" s="1"/>
  <c r="L166" i="94"/>
  <c r="O166" i="94" s="1"/>
  <c r="R169" i="94"/>
  <c r="U169" i="94" s="1"/>
  <c r="L169" i="94"/>
  <c r="O169" i="94" s="1"/>
  <c r="L171" i="94"/>
  <c r="R171" i="94"/>
  <c r="H78" i="93"/>
  <c r="M173" i="94"/>
  <c r="P173" i="94" s="1"/>
  <c r="S173" i="94"/>
  <c r="V173" i="94" s="1"/>
  <c r="M175" i="94"/>
  <c r="P175" i="94" s="1"/>
  <c r="S175" i="94"/>
  <c r="V175" i="94" s="1"/>
  <c r="M15" i="97"/>
  <c r="P15" i="97" s="1"/>
  <c r="S15" i="97"/>
  <c r="V15" i="97" s="1"/>
  <c r="S17" i="97"/>
  <c r="V17" i="97" s="1"/>
  <c r="M17" i="97"/>
  <c r="P17" i="97" s="1"/>
  <c r="T20" i="97"/>
  <c r="W20" i="97" s="1"/>
  <c r="W50" i="96" s="1"/>
  <c r="W7" i="96" s="1"/>
  <c r="N20" i="97"/>
  <c r="Q20" i="97" s="1"/>
  <c r="L23" i="97"/>
  <c r="O23" i="97" s="1"/>
  <c r="R23" i="97"/>
  <c r="U23" i="97" s="1"/>
  <c r="L25" i="97"/>
  <c r="O25" i="97" s="1"/>
  <c r="R25" i="97"/>
  <c r="U25" i="97" s="1"/>
  <c r="L27" i="97"/>
  <c r="O27" i="97" s="1"/>
  <c r="O52" i="96" s="1"/>
  <c r="O9" i="96" s="1"/>
  <c r="R27" i="97"/>
  <c r="U27" i="97" s="1"/>
  <c r="M29" i="97"/>
  <c r="P29" i="97" s="1"/>
  <c r="S29" i="97"/>
  <c r="V29" i="97" s="1"/>
  <c r="M31" i="97"/>
  <c r="P31" i="97" s="1"/>
  <c r="S31" i="97"/>
  <c r="V31" i="97" s="1"/>
  <c r="S33" i="97"/>
  <c r="V33" i="97" s="1"/>
  <c r="M33" i="97"/>
  <c r="P33" i="97" s="1"/>
  <c r="N35" i="97"/>
  <c r="Q35" i="97" s="1"/>
  <c r="T35" i="97"/>
  <c r="W35" i="97" s="1"/>
  <c r="N37" i="97"/>
  <c r="Q37" i="97" s="1"/>
  <c r="T37" i="97"/>
  <c r="W37" i="97" s="1"/>
  <c r="N39" i="97"/>
  <c r="Q39" i="97" s="1"/>
  <c r="T39" i="97"/>
  <c r="W39" i="97" s="1"/>
  <c r="N41" i="97"/>
  <c r="Q41" i="97" s="1"/>
  <c r="T41" i="97"/>
  <c r="W41" i="97" s="1"/>
  <c r="N43" i="97"/>
  <c r="Q43" i="97" s="1"/>
  <c r="T43" i="97"/>
  <c r="W43" i="97" s="1"/>
  <c r="N45" i="97"/>
  <c r="Q45" i="97" s="1"/>
  <c r="T45" i="97"/>
  <c r="W45" i="97" s="1"/>
  <c r="T47" i="97"/>
  <c r="W47" i="97" s="1"/>
  <c r="N47" i="97"/>
  <c r="Q47" i="97" s="1"/>
  <c r="T49" i="97"/>
  <c r="N49" i="97"/>
  <c r="N51" i="97"/>
  <c r="Q51" i="97" s="1"/>
  <c r="T51" i="97"/>
  <c r="W51" i="97" s="1"/>
  <c r="N53" i="97"/>
  <c r="Q53" i="97" s="1"/>
  <c r="T53" i="97"/>
  <c r="W53" i="97" s="1"/>
  <c r="N55" i="97"/>
  <c r="Q55" i="97" s="1"/>
  <c r="T55" i="97"/>
  <c r="W55" i="97" s="1"/>
  <c r="S57" i="97"/>
  <c r="V57" i="97" s="1"/>
  <c r="N59" i="97"/>
  <c r="Q59" i="97" s="1"/>
  <c r="T59" i="97"/>
  <c r="W59" i="97" s="1"/>
  <c r="N61" i="97"/>
  <c r="Q61" i="97" s="1"/>
  <c r="T61" i="97"/>
  <c r="W61" i="97" s="1"/>
  <c r="T63" i="97"/>
  <c r="W63" i="97" s="1"/>
  <c r="N63" i="97"/>
  <c r="Q63" i="97" s="1"/>
  <c r="R72" i="97"/>
  <c r="U72" i="97" s="1"/>
  <c r="L72" i="97"/>
  <c r="O72" i="97" s="1"/>
  <c r="L74" i="97"/>
  <c r="O74" i="97" s="1"/>
  <c r="R74" i="97"/>
  <c r="U74" i="97" s="1"/>
  <c r="R76" i="97"/>
  <c r="U76" i="97" s="1"/>
  <c r="L76" i="97"/>
  <c r="O76" i="97" s="1"/>
  <c r="L78" i="97"/>
  <c r="O78" i="97" s="1"/>
  <c r="R78" i="97"/>
  <c r="U78" i="97" s="1"/>
  <c r="T80" i="97"/>
  <c r="W80" i="97" s="1"/>
  <c r="N80" i="97"/>
  <c r="Q80" i="97" s="1"/>
  <c r="L85" i="97"/>
  <c r="O85" i="97" s="1"/>
  <c r="R85" i="97"/>
  <c r="U85" i="97" s="1"/>
  <c r="S87" i="97"/>
  <c r="M87" i="97"/>
  <c r="I63" i="96"/>
  <c r="N89" i="97"/>
  <c r="Q89" i="97" s="1"/>
  <c r="T89" i="97"/>
  <c r="W89" i="97" s="1"/>
  <c r="T101" i="97"/>
  <c r="W101" i="97" s="1"/>
  <c r="N101" i="97"/>
  <c r="Q101" i="97" s="1"/>
  <c r="M106" i="97"/>
  <c r="P106" i="97" s="1"/>
  <c r="S106" i="97"/>
  <c r="V106" i="97" s="1"/>
  <c r="S109" i="97"/>
  <c r="V109" i="97" s="1"/>
  <c r="M109" i="97"/>
  <c r="P109" i="97" s="1"/>
  <c r="S112" i="97"/>
  <c r="V112" i="97" s="1"/>
  <c r="M112" i="97"/>
  <c r="P112" i="97" s="1"/>
  <c r="S114" i="97"/>
  <c r="M114" i="97"/>
  <c r="N117" i="97"/>
  <c r="Q117" i="97" s="1"/>
  <c r="T117" i="97"/>
  <c r="W117" i="97" s="1"/>
  <c r="L120" i="97"/>
  <c r="O120" i="97" s="1"/>
  <c r="R120" i="97"/>
  <c r="U120" i="97" s="1"/>
  <c r="L122" i="97"/>
  <c r="O122" i="97" s="1"/>
  <c r="R122" i="97"/>
  <c r="U122" i="97" s="1"/>
  <c r="L124" i="97"/>
  <c r="O124" i="97" s="1"/>
  <c r="R124" i="97"/>
  <c r="U124" i="97" s="1"/>
  <c r="T126" i="97"/>
  <c r="W126" i="97" s="1"/>
  <c r="N126" i="97"/>
  <c r="Q126" i="97" s="1"/>
  <c r="T128" i="97"/>
  <c r="W128" i="97" s="1"/>
  <c r="N128" i="97"/>
  <c r="Q128" i="97" s="1"/>
  <c r="N135" i="97"/>
  <c r="Q135" i="97" s="1"/>
  <c r="T135" i="97"/>
  <c r="W135" i="97" s="1"/>
  <c r="N136" i="97"/>
  <c r="Q136" i="97" s="1"/>
  <c r="T136" i="97"/>
  <c r="W136" i="97" s="1"/>
  <c r="N138" i="97"/>
  <c r="Q138" i="97" s="1"/>
  <c r="T138" i="97"/>
  <c r="W138" i="97" s="1"/>
  <c r="N140" i="97"/>
  <c r="T140" i="97"/>
  <c r="J72" i="96"/>
  <c r="L145" i="97"/>
  <c r="R145" i="97"/>
  <c r="H73" i="96"/>
  <c r="M147" i="97"/>
  <c r="P147" i="97" s="1"/>
  <c r="S147" i="97"/>
  <c r="V147" i="97" s="1"/>
  <c r="N149" i="97"/>
  <c r="Q149" i="97" s="1"/>
  <c r="T149" i="97"/>
  <c r="W149" i="97" s="1"/>
  <c r="N151" i="97"/>
  <c r="Q151" i="97" s="1"/>
  <c r="T151" i="97"/>
  <c r="W151" i="97" s="1"/>
  <c r="S154" i="97"/>
  <c r="V154" i="97" s="1"/>
  <c r="M154" i="97"/>
  <c r="P154" i="97" s="1"/>
  <c r="T156" i="97"/>
  <c r="W156" i="97" s="1"/>
  <c r="N156" i="97"/>
  <c r="Q156" i="97" s="1"/>
  <c r="L165" i="97"/>
  <c r="O165" i="97" s="1"/>
  <c r="R165" i="97"/>
  <c r="U165" i="97" s="1"/>
  <c r="L167" i="97"/>
  <c r="O167" i="97" s="1"/>
  <c r="R167" i="97"/>
  <c r="U167" i="97" s="1"/>
  <c r="T169" i="97"/>
  <c r="W169" i="97" s="1"/>
  <c r="N169" i="97"/>
  <c r="Q169" i="97" s="1"/>
  <c r="L170" i="97"/>
  <c r="O170" i="97" s="1"/>
  <c r="R170" i="97"/>
  <c r="U170" i="97" s="1"/>
  <c r="M172" i="97"/>
  <c r="P172" i="97" s="1"/>
  <c r="S172" i="97"/>
  <c r="V172" i="97" s="1"/>
  <c r="S175" i="97"/>
  <c r="V175" i="97" s="1"/>
  <c r="M175" i="97"/>
  <c r="P175" i="97" s="1"/>
  <c r="R19" i="97"/>
  <c r="U19" i="97" s="1"/>
  <c r="L19" i="97"/>
  <c r="O19" i="97" s="1"/>
  <c r="R5" i="100"/>
  <c r="L5" i="100"/>
  <c r="H48" i="99"/>
  <c r="R7" i="100"/>
  <c r="U7" i="100" s="1"/>
  <c r="L7" i="100"/>
  <c r="O7" i="100" s="1"/>
  <c r="L9" i="100"/>
  <c r="O9" i="100" s="1"/>
  <c r="R9" i="100"/>
  <c r="U9" i="100" s="1"/>
  <c r="L11" i="100"/>
  <c r="O11" i="100" s="1"/>
  <c r="R11" i="100"/>
  <c r="U11" i="100" s="1"/>
  <c r="R13" i="100"/>
  <c r="U13" i="100" s="1"/>
  <c r="L13" i="100"/>
  <c r="O13" i="100" s="1"/>
  <c r="R15" i="100"/>
  <c r="U15" i="100" s="1"/>
  <c r="L15" i="100"/>
  <c r="O15" i="100" s="1"/>
  <c r="L17" i="100"/>
  <c r="O17" i="100" s="1"/>
  <c r="R17" i="100"/>
  <c r="U17" i="100" s="1"/>
  <c r="R19" i="100"/>
  <c r="U19" i="100" s="1"/>
  <c r="U50" i="99" s="1"/>
  <c r="U7" i="99" s="1"/>
  <c r="L19" i="100"/>
  <c r="O19" i="100" s="1"/>
  <c r="N21" i="100"/>
  <c r="Q21" i="100" s="1"/>
  <c r="T21" i="100"/>
  <c r="W21" i="100" s="1"/>
  <c r="L22" i="100"/>
  <c r="R22" i="100"/>
  <c r="H53" i="99"/>
  <c r="L24" i="100"/>
  <c r="O24" i="100" s="1"/>
  <c r="R24" i="100"/>
  <c r="U24" i="100" s="1"/>
  <c r="R26" i="100"/>
  <c r="U26" i="100" s="1"/>
  <c r="L26" i="100"/>
  <c r="O26" i="100" s="1"/>
  <c r="M28" i="100"/>
  <c r="P28" i="100" s="1"/>
  <c r="S28" i="100"/>
  <c r="V28" i="100" s="1"/>
  <c r="S30" i="100"/>
  <c r="V30" i="100" s="1"/>
  <c r="M30" i="100"/>
  <c r="P30" i="100" s="1"/>
  <c r="M32" i="100"/>
  <c r="P32" i="100" s="1"/>
  <c r="S32" i="100"/>
  <c r="V32" i="100" s="1"/>
  <c r="T34" i="100"/>
  <c r="W34" i="100" s="1"/>
  <c r="N34" i="100"/>
  <c r="Q34" i="100" s="1"/>
  <c r="N36" i="100"/>
  <c r="Q36" i="100" s="1"/>
  <c r="T36" i="100"/>
  <c r="W36" i="100" s="1"/>
  <c r="N38" i="100"/>
  <c r="Q38" i="100" s="1"/>
  <c r="T38" i="100"/>
  <c r="W38" i="100" s="1"/>
  <c r="T40" i="100"/>
  <c r="W40" i="100" s="1"/>
  <c r="N40" i="100"/>
  <c r="Q40" i="100" s="1"/>
  <c r="N42" i="100"/>
  <c r="Q42" i="100" s="1"/>
  <c r="T42" i="100"/>
  <c r="W42" i="100" s="1"/>
  <c r="N44" i="100"/>
  <c r="Q44" i="100" s="1"/>
  <c r="T44" i="100"/>
  <c r="W44" i="100" s="1"/>
  <c r="T46" i="100"/>
  <c r="W46" i="100" s="1"/>
  <c r="N46" i="100"/>
  <c r="Q46" i="100" s="1"/>
  <c r="N48" i="100"/>
  <c r="Q48" i="100" s="1"/>
  <c r="T48" i="100"/>
  <c r="W48" i="100" s="1"/>
  <c r="T50" i="100"/>
  <c r="W50" i="100" s="1"/>
  <c r="N50" i="100"/>
  <c r="Q50" i="100" s="1"/>
  <c r="N52" i="100"/>
  <c r="T52" i="100"/>
  <c r="J55" i="99"/>
  <c r="N54" i="100"/>
  <c r="Q54" i="100" s="1"/>
  <c r="T54" i="100"/>
  <c r="W54" i="100" s="1"/>
  <c r="T56" i="100"/>
  <c r="W56" i="100" s="1"/>
  <c r="N56" i="100"/>
  <c r="Q56" i="100" s="1"/>
  <c r="N58" i="100"/>
  <c r="Q58" i="100" s="1"/>
  <c r="T58" i="100"/>
  <c r="W58" i="100" s="1"/>
  <c r="N60" i="100"/>
  <c r="T60" i="100"/>
  <c r="J56" i="99"/>
  <c r="T62" i="100"/>
  <c r="W62" i="100" s="1"/>
  <c r="N62" i="100"/>
  <c r="Q62" i="100" s="1"/>
  <c r="N64" i="100"/>
  <c r="Q64" i="100" s="1"/>
  <c r="T64" i="100"/>
  <c r="W64" i="100" s="1"/>
  <c r="R79" i="100"/>
  <c r="U79" i="100" s="1"/>
  <c r="L79" i="100"/>
  <c r="O79" i="100" s="1"/>
  <c r="L81" i="100"/>
  <c r="R81" i="100"/>
  <c r="H61" i="99"/>
  <c r="R83" i="100"/>
  <c r="L83" i="100"/>
  <c r="H62" i="99"/>
  <c r="M85" i="100"/>
  <c r="P85" i="100" s="1"/>
  <c r="S85" i="100"/>
  <c r="V85" i="100" s="1"/>
  <c r="S87" i="100"/>
  <c r="M87" i="100"/>
  <c r="I63" i="99"/>
  <c r="S89" i="100"/>
  <c r="V89" i="100" s="1"/>
  <c r="M89" i="100"/>
  <c r="P89" i="100" s="1"/>
  <c r="M91" i="100"/>
  <c r="P91" i="100" s="1"/>
  <c r="S91" i="100"/>
  <c r="V91" i="100" s="1"/>
  <c r="M93" i="100"/>
  <c r="P93" i="100" s="1"/>
  <c r="S93" i="100"/>
  <c r="V93" i="100" s="1"/>
  <c r="S95" i="100"/>
  <c r="V95" i="100" s="1"/>
  <c r="M95" i="100"/>
  <c r="P95" i="100" s="1"/>
  <c r="S97" i="100"/>
  <c r="V97" i="100" s="1"/>
  <c r="M97" i="100"/>
  <c r="P97" i="100" s="1"/>
  <c r="S99" i="100"/>
  <c r="V99" i="100" s="1"/>
  <c r="M99" i="100"/>
  <c r="P99" i="100" s="1"/>
  <c r="R103" i="100"/>
  <c r="U103" i="100" s="1"/>
  <c r="L103" i="100"/>
  <c r="O103" i="100" s="1"/>
  <c r="M105" i="100"/>
  <c r="P105" i="100" s="1"/>
  <c r="S105" i="100"/>
  <c r="V105" i="100" s="1"/>
  <c r="S107" i="100"/>
  <c r="M107" i="100"/>
  <c r="I66" i="99"/>
  <c r="S108" i="100"/>
  <c r="V108" i="100" s="1"/>
  <c r="M108" i="100"/>
  <c r="P108" i="100" s="1"/>
  <c r="S113" i="100"/>
  <c r="V113" i="100" s="1"/>
  <c r="M113" i="100"/>
  <c r="P113" i="100" s="1"/>
  <c r="L117" i="100"/>
  <c r="O117" i="100" s="1"/>
  <c r="R117" i="100"/>
  <c r="U117" i="100" s="1"/>
  <c r="M119" i="100"/>
  <c r="P119" i="100" s="1"/>
  <c r="S119" i="100"/>
  <c r="V119" i="100" s="1"/>
  <c r="M121" i="100"/>
  <c r="P121" i="100" s="1"/>
  <c r="S121" i="100"/>
  <c r="V121" i="100" s="1"/>
  <c r="M123" i="100"/>
  <c r="P123" i="100" s="1"/>
  <c r="S123" i="100"/>
  <c r="V123" i="100" s="1"/>
  <c r="L134" i="100"/>
  <c r="O134" i="100" s="1"/>
  <c r="R134" i="100"/>
  <c r="U134" i="100" s="1"/>
  <c r="N135" i="100"/>
  <c r="Q135" i="100" s="1"/>
  <c r="T135" i="100"/>
  <c r="W135" i="100" s="1"/>
  <c r="L136" i="100"/>
  <c r="O136" i="100" s="1"/>
  <c r="R136" i="100"/>
  <c r="U136" i="100" s="1"/>
  <c r="L138" i="100"/>
  <c r="O138" i="100" s="1"/>
  <c r="R138" i="100"/>
  <c r="U138" i="100" s="1"/>
  <c r="M153" i="100"/>
  <c r="P153" i="100" s="1"/>
  <c r="S153" i="100"/>
  <c r="V153" i="100" s="1"/>
  <c r="N155" i="100"/>
  <c r="Q155" i="100" s="1"/>
  <c r="T155" i="100"/>
  <c r="W155" i="100" s="1"/>
  <c r="R158" i="100"/>
  <c r="U158" i="100" s="1"/>
  <c r="L158" i="100"/>
  <c r="O158" i="100" s="1"/>
  <c r="R160" i="100"/>
  <c r="U160" i="100" s="1"/>
  <c r="L160" i="100"/>
  <c r="O160" i="100" s="1"/>
  <c r="R162" i="100"/>
  <c r="U162" i="100" s="1"/>
  <c r="L162" i="100"/>
  <c r="O162" i="100" s="1"/>
  <c r="S164" i="100"/>
  <c r="M164" i="100"/>
  <c r="I77" i="99"/>
  <c r="M166" i="100"/>
  <c r="P166" i="100" s="1"/>
  <c r="S166" i="100"/>
  <c r="V166" i="100" s="1"/>
  <c r="M168" i="100"/>
  <c r="P168" i="100" s="1"/>
  <c r="S168" i="100"/>
  <c r="V168" i="100" s="1"/>
  <c r="S173" i="100"/>
  <c r="V173" i="100" s="1"/>
  <c r="M173" i="100"/>
  <c r="P173" i="100" s="1"/>
  <c r="H91" i="99"/>
  <c r="H97" i="99" s="1"/>
  <c r="H112" i="99"/>
  <c r="H113" i="99"/>
  <c r="J116" i="99"/>
  <c r="J118" i="99"/>
  <c r="J119" i="99"/>
  <c r="J121" i="99"/>
  <c r="I116" i="96"/>
  <c r="I118" i="96"/>
  <c r="I119" i="96"/>
  <c r="I121" i="96"/>
  <c r="J91" i="93"/>
  <c r="J101" i="93"/>
  <c r="J103" i="93" s="1"/>
  <c r="J102" i="93"/>
  <c r="J104" i="93"/>
  <c r="J105" i="93"/>
  <c r="J106" i="93"/>
  <c r="J109" i="93"/>
  <c r="H121" i="93"/>
  <c r="I139" i="95"/>
  <c r="T104" i="103"/>
  <c r="W104" i="103" s="1"/>
  <c r="T139" i="106"/>
  <c r="W139" i="106" s="1"/>
  <c r="N139" i="106"/>
  <c r="Q139" i="106" s="1"/>
  <c r="M139" i="106"/>
  <c r="P139" i="106" s="1"/>
  <c r="S139" i="106"/>
  <c r="V139" i="106" s="1"/>
  <c r="N104" i="106"/>
  <c r="Q104" i="106" s="1"/>
  <c r="T104" i="106"/>
  <c r="W104" i="106" s="1"/>
  <c r="M101" i="112"/>
  <c r="P101" i="112" s="1"/>
  <c r="S101" i="112"/>
  <c r="V101" i="112" s="1"/>
  <c r="T7" i="88"/>
  <c r="W7" i="88" s="1"/>
  <c r="N7" i="88"/>
  <c r="Q7" i="88" s="1"/>
  <c r="N17" i="88"/>
  <c r="Q17" i="88" s="1"/>
  <c r="T17" i="88"/>
  <c r="W17" i="88" s="1"/>
  <c r="L18" i="88"/>
  <c r="O18" i="88" s="1"/>
  <c r="O50" i="87" s="1"/>
  <c r="O7" i="87" s="1"/>
  <c r="R18" i="88"/>
  <c r="U18" i="88" s="1"/>
  <c r="T20" i="88"/>
  <c r="W20" i="88" s="1"/>
  <c r="N20" i="88"/>
  <c r="Q20" i="88" s="1"/>
  <c r="L25" i="88"/>
  <c r="O25" i="88" s="1"/>
  <c r="O52" i="87" s="1"/>
  <c r="O9" i="87" s="1"/>
  <c r="R25" i="88"/>
  <c r="U25" i="88" s="1"/>
  <c r="L27" i="88"/>
  <c r="O27" i="88" s="1"/>
  <c r="R27" i="88"/>
  <c r="U27" i="88" s="1"/>
  <c r="L29" i="88"/>
  <c r="O29" i="88" s="1"/>
  <c r="R29" i="88"/>
  <c r="U29" i="88" s="1"/>
  <c r="R31" i="88"/>
  <c r="U31" i="88" s="1"/>
  <c r="L31" i="88"/>
  <c r="O31" i="88" s="1"/>
  <c r="L33" i="88"/>
  <c r="O33" i="88" s="1"/>
  <c r="R33" i="88"/>
  <c r="U33" i="88" s="1"/>
  <c r="L35" i="88"/>
  <c r="O35" i="88" s="1"/>
  <c r="R35" i="88"/>
  <c r="U35" i="88" s="1"/>
  <c r="L37" i="88"/>
  <c r="O37" i="88" s="1"/>
  <c r="R37" i="88"/>
  <c r="U37" i="88" s="1"/>
  <c r="S39" i="88"/>
  <c r="V39" i="88" s="1"/>
  <c r="M39" i="88"/>
  <c r="P39" i="88" s="1"/>
  <c r="N41" i="88"/>
  <c r="Q41" i="88" s="1"/>
  <c r="T41" i="88"/>
  <c r="W41" i="88" s="1"/>
  <c r="L58" i="88"/>
  <c r="O58" i="88" s="1"/>
  <c r="R58" i="88"/>
  <c r="U58" i="88" s="1"/>
  <c r="L60" i="88"/>
  <c r="R60" i="88"/>
  <c r="H56" i="87"/>
  <c r="R62" i="88"/>
  <c r="U62" i="88" s="1"/>
  <c r="L62" i="88"/>
  <c r="O62" i="88" s="1"/>
  <c r="S64" i="88"/>
  <c r="V64" i="88" s="1"/>
  <c r="M64" i="88"/>
  <c r="P64" i="88" s="1"/>
  <c r="M66" i="88"/>
  <c r="P66" i="88" s="1"/>
  <c r="S66" i="88"/>
  <c r="V66" i="88" s="1"/>
  <c r="S68" i="88"/>
  <c r="M68" i="88"/>
  <c r="I57" i="87"/>
  <c r="T70" i="88"/>
  <c r="W70" i="88" s="1"/>
  <c r="N70" i="88"/>
  <c r="Q70" i="88" s="1"/>
  <c r="N72" i="88"/>
  <c r="Q72" i="88" s="1"/>
  <c r="T72" i="88"/>
  <c r="W72" i="88" s="1"/>
  <c r="N74" i="88"/>
  <c r="Q74" i="88" s="1"/>
  <c r="T74" i="88"/>
  <c r="W74" i="88" s="1"/>
  <c r="T76" i="88"/>
  <c r="W76" i="88" s="1"/>
  <c r="N76" i="88"/>
  <c r="Q76" i="88" s="1"/>
  <c r="T78" i="88"/>
  <c r="W78" i="88" s="1"/>
  <c r="N78" i="88"/>
  <c r="Q78" i="88" s="1"/>
  <c r="N80" i="88"/>
  <c r="Q80" i="88" s="1"/>
  <c r="T80" i="88"/>
  <c r="W80" i="88" s="1"/>
  <c r="L85" i="88"/>
  <c r="O85" i="88" s="1"/>
  <c r="R85" i="88"/>
  <c r="U85" i="88" s="1"/>
  <c r="L87" i="88"/>
  <c r="R87" i="88"/>
  <c r="H63" i="87"/>
  <c r="S89" i="88"/>
  <c r="V89" i="88" s="1"/>
  <c r="M89" i="88"/>
  <c r="P89" i="88" s="1"/>
  <c r="N91" i="88"/>
  <c r="Q91" i="88" s="1"/>
  <c r="T91" i="88"/>
  <c r="W91" i="88" s="1"/>
  <c r="T93" i="88"/>
  <c r="W93" i="88" s="1"/>
  <c r="N93" i="88"/>
  <c r="Q93" i="88" s="1"/>
  <c r="N95" i="88"/>
  <c r="Q95" i="88" s="1"/>
  <c r="T95" i="88"/>
  <c r="W95" i="88" s="1"/>
  <c r="T97" i="88"/>
  <c r="W97" i="88" s="1"/>
  <c r="N97" i="88"/>
  <c r="Q97" i="88" s="1"/>
  <c r="T99" i="88"/>
  <c r="W99" i="88" s="1"/>
  <c r="N99" i="88"/>
  <c r="Q99" i="88" s="1"/>
  <c r="S101" i="88"/>
  <c r="V101" i="88" s="1"/>
  <c r="M101" i="88"/>
  <c r="P101" i="88" s="1"/>
  <c r="S108" i="88"/>
  <c r="V108" i="88" s="1"/>
  <c r="M108" i="88"/>
  <c r="P108" i="88" s="1"/>
  <c r="R111" i="88"/>
  <c r="U111" i="88" s="1"/>
  <c r="L111" i="88"/>
  <c r="O111" i="88" s="1"/>
  <c r="R113" i="88"/>
  <c r="U113" i="88" s="1"/>
  <c r="L113" i="88"/>
  <c r="O113" i="88" s="1"/>
  <c r="S116" i="88"/>
  <c r="V116" i="88" s="1"/>
  <c r="M116" i="88"/>
  <c r="P116" i="88" s="1"/>
  <c r="N118" i="88"/>
  <c r="Q118" i="88" s="1"/>
  <c r="T118" i="88"/>
  <c r="W118" i="88" s="1"/>
  <c r="N120" i="88"/>
  <c r="Q120" i="88" s="1"/>
  <c r="T120" i="88"/>
  <c r="W120" i="88" s="1"/>
  <c r="N122" i="88"/>
  <c r="Q122" i="88" s="1"/>
  <c r="T122" i="88"/>
  <c r="W122" i="88" s="1"/>
  <c r="N124" i="88"/>
  <c r="Q124" i="88" s="1"/>
  <c r="T124" i="88"/>
  <c r="W124" i="88" s="1"/>
  <c r="S131" i="88"/>
  <c r="V131" i="88" s="1"/>
  <c r="M131" i="88"/>
  <c r="P131" i="88" s="1"/>
  <c r="S133" i="88"/>
  <c r="M133" i="88"/>
  <c r="I70" i="87"/>
  <c r="R137" i="88"/>
  <c r="U137" i="88" s="1"/>
  <c r="L137" i="88"/>
  <c r="O137" i="88" s="1"/>
  <c r="M140" i="88"/>
  <c r="S140" i="88"/>
  <c r="I72" i="87"/>
  <c r="M142" i="88"/>
  <c r="P142" i="88" s="1"/>
  <c r="S142" i="88"/>
  <c r="V142" i="88" s="1"/>
  <c r="M144" i="88"/>
  <c r="P144" i="88" s="1"/>
  <c r="S144" i="88"/>
  <c r="V144" i="88" s="1"/>
  <c r="M146" i="88"/>
  <c r="P146" i="88" s="1"/>
  <c r="S146" i="88"/>
  <c r="V146" i="88" s="1"/>
  <c r="M148" i="88"/>
  <c r="P148" i="88" s="1"/>
  <c r="S148" i="88"/>
  <c r="V148" i="88" s="1"/>
  <c r="M150" i="88"/>
  <c r="P150" i="88" s="1"/>
  <c r="S150" i="88"/>
  <c r="V150" i="88" s="1"/>
  <c r="T152" i="88"/>
  <c r="W152" i="88" s="1"/>
  <c r="N152" i="88"/>
  <c r="Q152" i="88" s="1"/>
  <c r="S157" i="88"/>
  <c r="V157" i="88" s="1"/>
  <c r="M157" i="88"/>
  <c r="P157" i="88" s="1"/>
  <c r="S159" i="88"/>
  <c r="M159" i="88"/>
  <c r="I75" i="87"/>
  <c r="T161" i="88"/>
  <c r="N161" i="88"/>
  <c r="J76" i="87"/>
  <c r="R164" i="88"/>
  <c r="L164" i="88"/>
  <c r="H77" i="87"/>
  <c r="R166" i="88"/>
  <c r="U166" i="88" s="1"/>
  <c r="L166" i="88"/>
  <c r="O166" i="88" s="1"/>
  <c r="R168" i="88"/>
  <c r="U168" i="88" s="1"/>
  <c r="L168" i="88"/>
  <c r="O168" i="88" s="1"/>
  <c r="S170" i="88"/>
  <c r="V170" i="88" s="1"/>
  <c r="M170" i="88"/>
  <c r="P170" i="88" s="1"/>
  <c r="S172" i="88"/>
  <c r="V172" i="88" s="1"/>
  <c r="M172" i="88"/>
  <c r="P172" i="88" s="1"/>
  <c r="L175" i="88"/>
  <c r="O175" i="88" s="1"/>
  <c r="R175" i="88"/>
  <c r="U175" i="88" s="1"/>
  <c r="S4" i="91"/>
  <c r="M4" i="91"/>
  <c r="I51" i="90"/>
  <c r="N6" i="91"/>
  <c r="Q6" i="91" s="1"/>
  <c r="T6" i="91"/>
  <c r="N8" i="91"/>
  <c r="Q8" i="91" s="1"/>
  <c r="T8" i="91"/>
  <c r="W8" i="91" s="1"/>
  <c r="L17" i="91"/>
  <c r="O17" i="91" s="1"/>
  <c r="R17" i="91"/>
  <c r="U17" i="91" s="1"/>
  <c r="L20" i="91"/>
  <c r="O20" i="91" s="1"/>
  <c r="R20" i="91"/>
  <c r="U20" i="91" s="1"/>
  <c r="N22" i="91"/>
  <c r="T22" i="91"/>
  <c r="J53" i="90"/>
  <c r="N24" i="91"/>
  <c r="Q24" i="91" s="1"/>
  <c r="T24" i="91"/>
  <c r="W24" i="91" s="1"/>
  <c r="N26" i="91"/>
  <c r="Q26" i="91" s="1"/>
  <c r="T26" i="91"/>
  <c r="W26" i="91" s="1"/>
  <c r="N28" i="91"/>
  <c r="Q28" i="91" s="1"/>
  <c r="T28" i="91"/>
  <c r="W28" i="91" s="1"/>
  <c r="N30" i="91"/>
  <c r="Q30" i="91" s="1"/>
  <c r="T30" i="91"/>
  <c r="W30" i="91" s="1"/>
  <c r="N32" i="91"/>
  <c r="Q32" i="91" s="1"/>
  <c r="T32" i="91"/>
  <c r="W32" i="91" s="1"/>
  <c r="N34" i="91"/>
  <c r="Q34" i="91" s="1"/>
  <c r="T34" i="91"/>
  <c r="W34" i="91" s="1"/>
  <c r="N36" i="91"/>
  <c r="Q36" i="91" s="1"/>
  <c r="T36" i="91"/>
  <c r="W36" i="91" s="1"/>
  <c r="N38" i="91"/>
  <c r="Q38" i="91" s="1"/>
  <c r="T38" i="91"/>
  <c r="W38" i="91" s="1"/>
  <c r="N40" i="91"/>
  <c r="Q40" i="91" s="1"/>
  <c r="T40" i="91"/>
  <c r="W40" i="91" s="1"/>
  <c r="N42" i="91"/>
  <c r="Q42" i="91" s="1"/>
  <c r="T42" i="91"/>
  <c r="W42" i="91" s="1"/>
  <c r="T44" i="91"/>
  <c r="W44" i="91" s="1"/>
  <c r="N44" i="91"/>
  <c r="Q44" i="91" s="1"/>
  <c r="T46" i="91"/>
  <c r="W46" i="91" s="1"/>
  <c r="N46" i="91"/>
  <c r="Q46" i="91" s="1"/>
  <c r="T48" i="91"/>
  <c r="W48" i="91" s="1"/>
  <c r="N48" i="91"/>
  <c r="Q48" i="91" s="1"/>
  <c r="T50" i="91"/>
  <c r="W50" i="91" s="1"/>
  <c r="N50" i="91"/>
  <c r="Q50" i="91" s="1"/>
  <c r="N52" i="91"/>
  <c r="T52" i="91"/>
  <c r="J55" i="90"/>
  <c r="N54" i="91"/>
  <c r="Q54" i="91" s="1"/>
  <c r="T54" i="91"/>
  <c r="W54" i="91" s="1"/>
  <c r="N56" i="91"/>
  <c r="Q56" i="91" s="1"/>
  <c r="T56" i="91"/>
  <c r="W56" i="91" s="1"/>
  <c r="S58" i="91"/>
  <c r="V58" i="91" s="1"/>
  <c r="M58" i="91"/>
  <c r="P58" i="91" s="1"/>
  <c r="S60" i="91"/>
  <c r="M60" i="91"/>
  <c r="I56" i="90"/>
  <c r="S62" i="91"/>
  <c r="V62" i="91" s="1"/>
  <c r="M62" i="91"/>
  <c r="P62" i="91" s="1"/>
  <c r="S64" i="91"/>
  <c r="V64" i="91" s="1"/>
  <c r="M64" i="91"/>
  <c r="P64" i="91" s="1"/>
  <c r="T66" i="91"/>
  <c r="W66" i="91" s="1"/>
  <c r="N66" i="91"/>
  <c r="Q66" i="91" s="1"/>
  <c r="N68" i="91"/>
  <c r="T68" i="91"/>
  <c r="J57" i="90"/>
  <c r="N70" i="91"/>
  <c r="Q70" i="91" s="1"/>
  <c r="T70" i="91"/>
  <c r="W70" i="91" s="1"/>
  <c r="N72" i="91"/>
  <c r="Q72" i="91" s="1"/>
  <c r="T72" i="91"/>
  <c r="W72" i="91" s="1"/>
  <c r="R75" i="91"/>
  <c r="U75" i="91" s="1"/>
  <c r="L75" i="91"/>
  <c r="O75" i="91" s="1"/>
  <c r="R77" i="91"/>
  <c r="L77" i="91"/>
  <c r="H59" i="90"/>
  <c r="S79" i="91"/>
  <c r="V79" i="91" s="1"/>
  <c r="M79" i="91"/>
  <c r="P79" i="91" s="1"/>
  <c r="T81" i="91"/>
  <c r="N81" i="91"/>
  <c r="J61" i="90"/>
  <c r="N83" i="91"/>
  <c r="T83" i="91"/>
  <c r="J62" i="90"/>
  <c r="R88" i="91"/>
  <c r="U88" i="91" s="1"/>
  <c r="L88" i="91"/>
  <c r="O88" i="91" s="1"/>
  <c r="S90" i="91"/>
  <c r="M90" i="91"/>
  <c r="I64" i="90"/>
  <c r="S92" i="91"/>
  <c r="V92" i="91" s="1"/>
  <c r="M92" i="91"/>
  <c r="P92" i="91" s="1"/>
  <c r="M94" i="91"/>
  <c r="P94" i="91" s="1"/>
  <c r="S94" i="91"/>
  <c r="V94" i="91" s="1"/>
  <c r="M96" i="91"/>
  <c r="P96" i="91" s="1"/>
  <c r="S96" i="91"/>
  <c r="V96" i="91" s="1"/>
  <c r="S98" i="91"/>
  <c r="V98" i="91" s="1"/>
  <c r="M98" i="91"/>
  <c r="P98" i="91" s="1"/>
  <c r="M100" i="91"/>
  <c r="S100" i="91"/>
  <c r="L102" i="91"/>
  <c r="O102" i="91" s="1"/>
  <c r="R102" i="91"/>
  <c r="U102" i="91" s="1"/>
  <c r="L104" i="91"/>
  <c r="O104" i="91" s="1"/>
  <c r="R104" i="91"/>
  <c r="U104" i="91" s="1"/>
  <c r="S106" i="91"/>
  <c r="V106" i="91" s="1"/>
  <c r="M106" i="91"/>
  <c r="P106" i="91" s="1"/>
  <c r="R109" i="91"/>
  <c r="U109" i="91" s="1"/>
  <c r="L109" i="91"/>
  <c r="O109" i="91" s="1"/>
  <c r="M111" i="91"/>
  <c r="P111" i="91" s="1"/>
  <c r="S111" i="91"/>
  <c r="V111" i="91" s="1"/>
  <c r="T113" i="91"/>
  <c r="W113" i="91" s="1"/>
  <c r="N113" i="91"/>
  <c r="Q113" i="91" s="1"/>
  <c r="M116" i="91"/>
  <c r="P116" i="91" s="1"/>
  <c r="S116" i="91"/>
  <c r="V116" i="91" s="1"/>
  <c r="N118" i="91"/>
  <c r="Q118" i="91" s="1"/>
  <c r="T118" i="91"/>
  <c r="W118" i="91" s="1"/>
  <c r="T120" i="91"/>
  <c r="W120" i="91" s="1"/>
  <c r="N120" i="91"/>
  <c r="Q120" i="91" s="1"/>
  <c r="N122" i="91"/>
  <c r="Q122" i="91" s="1"/>
  <c r="T122" i="91"/>
  <c r="W122" i="91" s="1"/>
  <c r="T124" i="91"/>
  <c r="W124" i="91" s="1"/>
  <c r="N124" i="91"/>
  <c r="Q124" i="91" s="1"/>
  <c r="R141" i="91"/>
  <c r="U141" i="91" s="1"/>
  <c r="L141" i="91"/>
  <c r="O141" i="91" s="1"/>
  <c r="L143" i="91"/>
  <c r="O143" i="91" s="1"/>
  <c r="R143" i="91"/>
  <c r="U143" i="91" s="1"/>
  <c r="L145" i="91"/>
  <c r="R145" i="91"/>
  <c r="H73" i="90"/>
  <c r="R147" i="91"/>
  <c r="U147" i="91" s="1"/>
  <c r="L147" i="91"/>
  <c r="O147" i="91" s="1"/>
  <c r="L149" i="91"/>
  <c r="O149" i="91" s="1"/>
  <c r="R149" i="91"/>
  <c r="U149" i="91" s="1"/>
  <c r="R151" i="91"/>
  <c r="U151" i="91" s="1"/>
  <c r="L151" i="91"/>
  <c r="O151" i="91" s="1"/>
  <c r="M153" i="91"/>
  <c r="P153" i="91" s="1"/>
  <c r="S153" i="91"/>
  <c r="V153" i="91" s="1"/>
  <c r="M155" i="91"/>
  <c r="P155" i="91" s="1"/>
  <c r="S155" i="91"/>
  <c r="V155" i="91" s="1"/>
  <c r="N157" i="91"/>
  <c r="Q157" i="91" s="1"/>
  <c r="T157" i="91"/>
  <c r="W157" i="91" s="1"/>
  <c r="N159" i="91"/>
  <c r="T159" i="91"/>
  <c r="J75" i="90"/>
  <c r="T161" i="91"/>
  <c r="N161" i="91"/>
  <c r="J76" i="90"/>
  <c r="N163" i="91"/>
  <c r="Q163" i="91" s="1"/>
  <c r="T163" i="91"/>
  <c r="W163" i="91" s="1"/>
  <c r="L170" i="91"/>
  <c r="O170" i="91" s="1"/>
  <c r="R170" i="91"/>
  <c r="U170" i="91" s="1"/>
  <c r="L172" i="91"/>
  <c r="O172" i="91" s="1"/>
  <c r="R172" i="91"/>
  <c r="U172" i="91" s="1"/>
  <c r="N174" i="91"/>
  <c r="Q174" i="91" s="1"/>
  <c r="T174" i="91"/>
  <c r="W174" i="91" s="1"/>
  <c r="J98" i="90"/>
  <c r="J108" i="90"/>
  <c r="R6" i="94"/>
  <c r="U6" i="94" s="1"/>
  <c r="L6" i="94"/>
  <c r="O6" i="94" s="1"/>
  <c r="R8" i="94"/>
  <c r="U8" i="94" s="1"/>
  <c r="L8" i="94"/>
  <c r="O8" i="94" s="1"/>
  <c r="R10" i="94"/>
  <c r="U10" i="94" s="1"/>
  <c r="L10" i="94"/>
  <c r="O10" i="94" s="1"/>
  <c r="L12" i="94"/>
  <c r="R12" i="94"/>
  <c r="H49" i="93"/>
  <c r="L14" i="94"/>
  <c r="O14" i="94" s="1"/>
  <c r="R14" i="94"/>
  <c r="U14" i="94" s="1"/>
  <c r="L16" i="94"/>
  <c r="O16" i="94" s="1"/>
  <c r="R16" i="94"/>
  <c r="U16" i="94" s="1"/>
  <c r="M18" i="94"/>
  <c r="P18" i="94" s="1"/>
  <c r="S18" i="94"/>
  <c r="V18" i="94" s="1"/>
  <c r="T20" i="94"/>
  <c r="W20" i="94" s="1"/>
  <c r="N20" i="94"/>
  <c r="Q20" i="94" s="1"/>
  <c r="L37" i="94"/>
  <c r="O37" i="94" s="1"/>
  <c r="R37" i="94"/>
  <c r="U37" i="94" s="1"/>
  <c r="M39" i="94"/>
  <c r="P39" i="94" s="1"/>
  <c r="S39" i="94"/>
  <c r="V39" i="94" s="1"/>
  <c r="M41" i="94"/>
  <c r="P41" i="94" s="1"/>
  <c r="S41" i="94"/>
  <c r="V41" i="94" s="1"/>
  <c r="M43" i="94"/>
  <c r="P43" i="94" s="1"/>
  <c r="S43" i="94"/>
  <c r="V43" i="94" s="1"/>
  <c r="M45" i="94"/>
  <c r="P45" i="94" s="1"/>
  <c r="S45" i="94"/>
  <c r="V45" i="94" s="1"/>
  <c r="M47" i="94"/>
  <c r="P47" i="94" s="1"/>
  <c r="S47" i="94"/>
  <c r="V47" i="94" s="1"/>
  <c r="M49" i="94"/>
  <c r="S49" i="94"/>
  <c r="N51" i="94"/>
  <c r="Q51" i="94" s="1"/>
  <c r="T51" i="94"/>
  <c r="W51" i="94" s="1"/>
  <c r="N53" i="94"/>
  <c r="Q53" i="94" s="1"/>
  <c r="T53" i="94"/>
  <c r="W53" i="94" s="1"/>
  <c r="N55" i="94"/>
  <c r="Q55" i="94" s="1"/>
  <c r="T55" i="94"/>
  <c r="W55" i="94" s="1"/>
  <c r="N57" i="94"/>
  <c r="Q57" i="94" s="1"/>
  <c r="T57" i="94"/>
  <c r="W57" i="94" s="1"/>
  <c r="R78" i="94"/>
  <c r="U78" i="94" s="1"/>
  <c r="L78" i="94"/>
  <c r="O78" i="94" s="1"/>
  <c r="R80" i="94"/>
  <c r="U80" i="94" s="1"/>
  <c r="L80" i="94"/>
  <c r="O80" i="94" s="1"/>
  <c r="L82" i="94"/>
  <c r="O82" i="94" s="1"/>
  <c r="R82" i="94"/>
  <c r="U82" i="94" s="1"/>
  <c r="L84" i="94"/>
  <c r="O84" i="94" s="1"/>
  <c r="R84" i="94"/>
  <c r="U84" i="94" s="1"/>
  <c r="R86" i="94"/>
  <c r="U86" i="94" s="1"/>
  <c r="L86" i="94"/>
  <c r="O86" i="94" s="1"/>
  <c r="L88" i="94"/>
  <c r="O88" i="94" s="1"/>
  <c r="R88" i="94"/>
  <c r="U88" i="94" s="1"/>
  <c r="L90" i="94"/>
  <c r="R90" i="94"/>
  <c r="H64" i="93"/>
  <c r="R92" i="94"/>
  <c r="U92" i="94" s="1"/>
  <c r="L92" i="94"/>
  <c r="O92" i="94" s="1"/>
  <c r="R94" i="94"/>
  <c r="U94" i="94" s="1"/>
  <c r="L94" i="94"/>
  <c r="O94" i="94" s="1"/>
  <c r="R96" i="94"/>
  <c r="U96" i="94" s="1"/>
  <c r="L96" i="94"/>
  <c r="O96" i="94" s="1"/>
  <c r="R98" i="94"/>
  <c r="U98" i="94" s="1"/>
  <c r="L98" i="94"/>
  <c r="O98" i="94" s="1"/>
  <c r="R100" i="94"/>
  <c r="L100" i="94"/>
  <c r="H65" i="93"/>
  <c r="S102" i="94"/>
  <c r="V102" i="94" s="1"/>
  <c r="M102" i="94"/>
  <c r="P102" i="94" s="1"/>
  <c r="S104" i="94"/>
  <c r="V104" i="94" s="1"/>
  <c r="M104" i="94"/>
  <c r="P104" i="94" s="1"/>
  <c r="N106" i="94"/>
  <c r="Q106" i="94" s="1"/>
  <c r="T106" i="94"/>
  <c r="W106" i="94" s="1"/>
  <c r="N109" i="94"/>
  <c r="Q109" i="94" s="1"/>
  <c r="T109" i="94"/>
  <c r="W109" i="94" s="1"/>
  <c r="T111" i="94"/>
  <c r="W111" i="94" s="1"/>
  <c r="N111" i="94"/>
  <c r="Q111" i="94" s="1"/>
  <c r="T113" i="94"/>
  <c r="W113" i="94" s="1"/>
  <c r="N113" i="94"/>
  <c r="Q113" i="94" s="1"/>
  <c r="R117" i="94"/>
  <c r="U117" i="94" s="1"/>
  <c r="L117" i="94"/>
  <c r="O117" i="94" s="1"/>
  <c r="R119" i="94"/>
  <c r="U119" i="94" s="1"/>
  <c r="L119" i="94"/>
  <c r="O119" i="94" s="1"/>
  <c r="M121" i="94"/>
  <c r="P121" i="94" s="1"/>
  <c r="S121" i="94"/>
  <c r="V121" i="94" s="1"/>
  <c r="N123" i="94"/>
  <c r="Q123" i="94" s="1"/>
  <c r="T123" i="94"/>
  <c r="W123" i="94" s="1"/>
  <c r="N125" i="94"/>
  <c r="Q125" i="94" s="1"/>
  <c r="T125" i="94"/>
  <c r="W125" i="94" s="1"/>
  <c r="T127" i="94"/>
  <c r="N127" i="94"/>
  <c r="J69" i="93"/>
  <c r="T129" i="94"/>
  <c r="W129" i="94" s="1"/>
  <c r="N129" i="94"/>
  <c r="Q129" i="94" s="1"/>
  <c r="T131" i="94"/>
  <c r="W131" i="94" s="1"/>
  <c r="N131" i="94"/>
  <c r="Q131" i="94" s="1"/>
  <c r="N136" i="94"/>
  <c r="Q136" i="94" s="1"/>
  <c r="T136" i="94"/>
  <c r="W136" i="94" s="1"/>
  <c r="N138" i="94"/>
  <c r="Q138" i="94" s="1"/>
  <c r="T138" i="94"/>
  <c r="W138" i="94" s="1"/>
  <c r="L142" i="94"/>
  <c r="O142" i="94" s="1"/>
  <c r="R142" i="94"/>
  <c r="U142" i="94" s="1"/>
  <c r="L144" i="94"/>
  <c r="O144" i="94" s="1"/>
  <c r="R144" i="94"/>
  <c r="U144" i="94" s="1"/>
  <c r="L146" i="94"/>
  <c r="O146" i="94" s="1"/>
  <c r="R146" i="94"/>
  <c r="U146" i="94" s="1"/>
  <c r="L148" i="94"/>
  <c r="O148" i="94" s="1"/>
  <c r="R148" i="94"/>
  <c r="U148" i="94" s="1"/>
  <c r="R150" i="94"/>
  <c r="U150" i="94" s="1"/>
  <c r="L150" i="94"/>
  <c r="O150" i="94" s="1"/>
  <c r="R152" i="94"/>
  <c r="U152" i="94" s="1"/>
  <c r="L152" i="94"/>
  <c r="O152" i="94" s="1"/>
  <c r="R154" i="94"/>
  <c r="U154" i="94" s="1"/>
  <c r="L154" i="94"/>
  <c r="O154" i="94" s="1"/>
  <c r="L156" i="94"/>
  <c r="O156" i="94" s="1"/>
  <c r="R156" i="94"/>
  <c r="U156" i="94" s="1"/>
  <c r="L158" i="94"/>
  <c r="O158" i="94" s="1"/>
  <c r="R158" i="94"/>
  <c r="U158" i="94" s="1"/>
  <c r="L160" i="94"/>
  <c r="O160" i="94" s="1"/>
  <c r="R160" i="94"/>
  <c r="U160" i="94" s="1"/>
  <c r="M162" i="94"/>
  <c r="P162" i="94" s="1"/>
  <c r="S162" i="94"/>
  <c r="V162" i="94" s="1"/>
  <c r="S164" i="94"/>
  <c r="M164" i="94"/>
  <c r="I77" i="93"/>
  <c r="S166" i="94"/>
  <c r="V166" i="94" s="1"/>
  <c r="M166" i="94"/>
  <c r="P166" i="94" s="1"/>
  <c r="M169" i="94"/>
  <c r="P169" i="94" s="1"/>
  <c r="S169" i="94"/>
  <c r="V169" i="94" s="1"/>
  <c r="M171" i="94"/>
  <c r="S171" i="94"/>
  <c r="I78" i="93"/>
  <c r="N173" i="94"/>
  <c r="Q173" i="94" s="1"/>
  <c r="T173" i="94"/>
  <c r="W173" i="94" s="1"/>
  <c r="T175" i="94"/>
  <c r="W175" i="94" s="1"/>
  <c r="N175" i="94"/>
  <c r="Q175" i="94" s="1"/>
  <c r="R5" i="97"/>
  <c r="L5" i="97"/>
  <c r="H48" i="96"/>
  <c r="L7" i="97"/>
  <c r="O7" i="97" s="1"/>
  <c r="R7" i="97"/>
  <c r="U7" i="97" s="1"/>
  <c r="L9" i="97"/>
  <c r="O9" i="97" s="1"/>
  <c r="R9" i="97"/>
  <c r="U9" i="97" s="1"/>
  <c r="L11" i="97"/>
  <c r="O11" i="97" s="1"/>
  <c r="R11" i="97"/>
  <c r="U11" i="97" s="1"/>
  <c r="L13" i="97"/>
  <c r="O13" i="97" s="1"/>
  <c r="R13" i="97"/>
  <c r="U13" i="97" s="1"/>
  <c r="T15" i="97"/>
  <c r="W15" i="97" s="1"/>
  <c r="N15" i="97"/>
  <c r="Q15" i="97" s="1"/>
  <c r="T17" i="97"/>
  <c r="W17" i="97" s="1"/>
  <c r="N17" i="97"/>
  <c r="Q17" i="97" s="1"/>
  <c r="M23" i="97"/>
  <c r="P23" i="97" s="1"/>
  <c r="S23" i="97"/>
  <c r="V23" i="97" s="1"/>
  <c r="M25" i="97"/>
  <c r="P25" i="97" s="1"/>
  <c r="P52" i="96" s="1"/>
  <c r="P9" i="96" s="1"/>
  <c r="S25" i="97"/>
  <c r="V25" i="97" s="1"/>
  <c r="M27" i="97"/>
  <c r="P27" i="97" s="1"/>
  <c r="S27" i="97"/>
  <c r="V27" i="97" s="1"/>
  <c r="N29" i="97"/>
  <c r="Q29" i="97" s="1"/>
  <c r="T29" i="97"/>
  <c r="W29" i="97" s="1"/>
  <c r="T31" i="97"/>
  <c r="W31" i="97" s="1"/>
  <c r="N31" i="97"/>
  <c r="Q31" i="97" s="1"/>
  <c r="T33" i="97"/>
  <c r="W33" i="97" s="1"/>
  <c r="N33" i="97"/>
  <c r="Q33" i="97" s="1"/>
  <c r="N57" i="97"/>
  <c r="Q57" i="97" s="1"/>
  <c r="T57" i="97"/>
  <c r="W57" i="97" s="1"/>
  <c r="R66" i="97"/>
  <c r="U66" i="97" s="1"/>
  <c r="L66" i="97"/>
  <c r="O66" i="97" s="1"/>
  <c r="L68" i="97"/>
  <c r="R68" i="97"/>
  <c r="H57" i="96"/>
  <c r="R70" i="97"/>
  <c r="U70" i="97" s="1"/>
  <c r="L70" i="97"/>
  <c r="O70" i="97" s="1"/>
  <c r="M72" i="97"/>
  <c r="P72" i="97" s="1"/>
  <c r="S72" i="97"/>
  <c r="V72" i="97" s="1"/>
  <c r="M74" i="97"/>
  <c r="P74" i="97" s="1"/>
  <c r="S74" i="97"/>
  <c r="V74" i="97" s="1"/>
  <c r="S76" i="97"/>
  <c r="V76" i="97" s="1"/>
  <c r="M76" i="97"/>
  <c r="P76" i="97" s="1"/>
  <c r="M78" i="97"/>
  <c r="P78" i="97" s="1"/>
  <c r="S78" i="97"/>
  <c r="V78" i="97" s="1"/>
  <c r="L83" i="97"/>
  <c r="R83" i="97"/>
  <c r="H62" i="96"/>
  <c r="M85" i="97"/>
  <c r="P85" i="97" s="1"/>
  <c r="S85" i="97"/>
  <c r="V85" i="97" s="1"/>
  <c r="N87" i="97"/>
  <c r="T87" i="97"/>
  <c r="J63" i="96"/>
  <c r="L90" i="97"/>
  <c r="R90" i="97"/>
  <c r="H64" i="96"/>
  <c r="R92" i="97"/>
  <c r="U92" i="97" s="1"/>
  <c r="L92" i="97"/>
  <c r="O92" i="97" s="1"/>
  <c r="R94" i="97"/>
  <c r="U94" i="97" s="1"/>
  <c r="L94" i="97"/>
  <c r="O94" i="97" s="1"/>
  <c r="R96" i="97"/>
  <c r="U96" i="97" s="1"/>
  <c r="L96" i="97"/>
  <c r="O96" i="97" s="1"/>
  <c r="L98" i="97"/>
  <c r="O98" i="97" s="1"/>
  <c r="R98" i="97"/>
  <c r="U98" i="97" s="1"/>
  <c r="L100" i="97"/>
  <c r="R100" i="97"/>
  <c r="L102" i="97"/>
  <c r="O102" i="97" s="1"/>
  <c r="R102" i="97"/>
  <c r="U102" i="97" s="1"/>
  <c r="L104" i="97"/>
  <c r="O104" i="97" s="1"/>
  <c r="R104" i="97"/>
  <c r="U104" i="97" s="1"/>
  <c r="N106" i="97"/>
  <c r="Q106" i="97" s="1"/>
  <c r="T106" i="97"/>
  <c r="W106" i="97" s="1"/>
  <c r="T109" i="97"/>
  <c r="W109" i="97" s="1"/>
  <c r="N109" i="97"/>
  <c r="Q109" i="97" s="1"/>
  <c r="T112" i="97"/>
  <c r="W112" i="97" s="1"/>
  <c r="N112" i="97"/>
  <c r="Q112" i="97" s="1"/>
  <c r="T114" i="97"/>
  <c r="N114" i="97"/>
  <c r="J68" i="96"/>
  <c r="R118" i="97"/>
  <c r="U118" i="97" s="1"/>
  <c r="L118" i="97"/>
  <c r="O118" i="97" s="1"/>
  <c r="M120" i="97"/>
  <c r="P120" i="97" s="1"/>
  <c r="S120" i="97"/>
  <c r="V120" i="97" s="1"/>
  <c r="M122" i="97"/>
  <c r="P122" i="97" s="1"/>
  <c r="S122" i="97"/>
  <c r="V122" i="97" s="1"/>
  <c r="M124" i="97"/>
  <c r="P124" i="97" s="1"/>
  <c r="S124" i="97"/>
  <c r="V124" i="97" s="1"/>
  <c r="R129" i="97"/>
  <c r="U129" i="97" s="1"/>
  <c r="L129" i="97"/>
  <c r="O129" i="97" s="1"/>
  <c r="R131" i="97"/>
  <c r="U131" i="97" s="1"/>
  <c r="L131" i="97"/>
  <c r="O131" i="97" s="1"/>
  <c r="R133" i="97"/>
  <c r="L133" i="97"/>
  <c r="L141" i="97"/>
  <c r="O141" i="97" s="1"/>
  <c r="R141" i="97"/>
  <c r="U141" i="97" s="1"/>
  <c r="L143" i="97"/>
  <c r="O143" i="97" s="1"/>
  <c r="R143" i="97"/>
  <c r="U143" i="97" s="1"/>
  <c r="M145" i="97"/>
  <c r="S145" i="97"/>
  <c r="I73" i="96"/>
  <c r="N147" i="97"/>
  <c r="Q147" i="97" s="1"/>
  <c r="T147" i="97"/>
  <c r="W147" i="97" s="1"/>
  <c r="N154" i="97"/>
  <c r="Q154" i="97" s="1"/>
  <c r="T154" i="97"/>
  <c r="W154" i="97" s="1"/>
  <c r="R159" i="97"/>
  <c r="L159" i="97"/>
  <c r="H75" i="96"/>
  <c r="L161" i="97"/>
  <c r="R161" i="97"/>
  <c r="H76" i="96"/>
  <c r="L163" i="97"/>
  <c r="O163" i="97" s="1"/>
  <c r="R163" i="97"/>
  <c r="U163" i="97" s="1"/>
  <c r="S165" i="97"/>
  <c r="V165" i="97" s="1"/>
  <c r="M165" i="97"/>
  <c r="P165" i="97" s="1"/>
  <c r="S167" i="97"/>
  <c r="V167" i="97" s="1"/>
  <c r="M167" i="97"/>
  <c r="P167" i="97" s="1"/>
  <c r="M170" i="97"/>
  <c r="P170" i="97" s="1"/>
  <c r="S170" i="97"/>
  <c r="V170" i="97" s="1"/>
  <c r="T172" i="97"/>
  <c r="W172" i="97" s="1"/>
  <c r="N172" i="97"/>
  <c r="Q172" i="97" s="1"/>
  <c r="L173" i="97"/>
  <c r="O173" i="97" s="1"/>
  <c r="R173" i="97"/>
  <c r="U173" i="97" s="1"/>
  <c r="T175" i="97"/>
  <c r="W175" i="97" s="1"/>
  <c r="N175" i="97"/>
  <c r="Q175" i="97" s="1"/>
  <c r="I139" i="97"/>
  <c r="S5" i="100"/>
  <c r="M5" i="100"/>
  <c r="I48" i="99"/>
  <c r="M7" i="100"/>
  <c r="P7" i="100" s="1"/>
  <c r="S7" i="100"/>
  <c r="V7" i="100" s="1"/>
  <c r="M9" i="100"/>
  <c r="P9" i="100" s="1"/>
  <c r="S9" i="100"/>
  <c r="V9" i="100" s="1"/>
  <c r="M11" i="100"/>
  <c r="P11" i="100" s="1"/>
  <c r="S11" i="100"/>
  <c r="V11" i="100" s="1"/>
  <c r="S13" i="100"/>
  <c r="V13" i="100" s="1"/>
  <c r="M13" i="100"/>
  <c r="P13" i="100" s="1"/>
  <c r="M15" i="100"/>
  <c r="P15" i="100" s="1"/>
  <c r="S15" i="100"/>
  <c r="V15" i="100" s="1"/>
  <c r="M17" i="100"/>
  <c r="P17" i="100" s="1"/>
  <c r="S17" i="100"/>
  <c r="V17" i="100" s="1"/>
  <c r="S19" i="100"/>
  <c r="V19" i="100" s="1"/>
  <c r="M19" i="100"/>
  <c r="P19" i="100" s="1"/>
  <c r="M22" i="100"/>
  <c r="S22" i="100"/>
  <c r="I53" i="99"/>
  <c r="S24" i="100"/>
  <c r="V24" i="100" s="1"/>
  <c r="M24" i="100"/>
  <c r="P24" i="100" s="1"/>
  <c r="M26" i="100"/>
  <c r="P26" i="100" s="1"/>
  <c r="S26" i="100"/>
  <c r="V26" i="100" s="1"/>
  <c r="N28" i="100"/>
  <c r="Q28" i="100" s="1"/>
  <c r="T28" i="100"/>
  <c r="W28" i="100" s="1"/>
  <c r="T30" i="100"/>
  <c r="W30" i="100" s="1"/>
  <c r="N30" i="100"/>
  <c r="Q30" i="100" s="1"/>
  <c r="N32" i="100"/>
  <c r="Q32" i="100" s="1"/>
  <c r="T32" i="100"/>
  <c r="W32" i="100" s="1"/>
  <c r="L65" i="100"/>
  <c r="O65" i="100" s="1"/>
  <c r="R65" i="100"/>
  <c r="U65" i="100" s="1"/>
  <c r="R67" i="100"/>
  <c r="U67" i="100" s="1"/>
  <c r="L67" i="100"/>
  <c r="O67" i="100" s="1"/>
  <c r="L69" i="100"/>
  <c r="O69" i="100" s="1"/>
  <c r="R69" i="100"/>
  <c r="U69" i="100" s="1"/>
  <c r="L71" i="100"/>
  <c r="O71" i="100" s="1"/>
  <c r="R71" i="100"/>
  <c r="U71" i="100" s="1"/>
  <c r="R73" i="100"/>
  <c r="L73" i="100"/>
  <c r="H58" i="99"/>
  <c r="L75" i="100"/>
  <c r="O75" i="100" s="1"/>
  <c r="R75" i="100"/>
  <c r="U75" i="100" s="1"/>
  <c r="R77" i="100"/>
  <c r="L77" i="100"/>
  <c r="H59" i="99"/>
  <c r="M79" i="100"/>
  <c r="P79" i="100" s="1"/>
  <c r="S79" i="100"/>
  <c r="V79" i="100" s="1"/>
  <c r="M81" i="100"/>
  <c r="S81" i="100"/>
  <c r="I61" i="99"/>
  <c r="S83" i="100"/>
  <c r="M83" i="100"/>
  <c r="I62" i="99"/>
  <c r="N85" i="100"/>
  <c r="Q85" i="100" s="1"/>
  <c r="T85" i="100"/>
  <c r="W85" i="100" s="1"/>
  <c r="T87" i="100"/>
  <c r="N87" i="100"/>
  <c r="J63" i="99"/>
  <c r="N89" i="100"/>
  <c r="Q89" i="100" s="1"/>
  <c r="T89" i="100"/>
  <c r="W89" i="100" s="1"/>
  <c r="N91" i="100"/>
  <c r="Q91" i="100" s="1"/>
  <c r="T91" i="100"/>
  <c r="W91" i="100" s="1"/>
  <c r="T93" i="100"/>
  <c r="W93" i="100" s="1"/>
  <c r="N93" i="100"/>
  <c r="Q93" i="100" s="1"/>
  <c r="T95" i="100"/>
  <c r="W95" i="100" s="1"/>
  <c r="N95" i="100"/>
  <c r="Q95" i="100" s="1"/>
  <c r="T97" i="100"/>
  <c r="W97" i="100" s="1"/>
  <c r="N97" i="100"/>
  <c r="Q97" i="100" s="1"/>
  <c r="N99" i="100"/>
  <c r="Q99" i="100" s="1"/>
  <c r="T99" i="100"/>
  <c r="W99" i="100" s="1"/>
  <c r="M101" i="100"/>
  <c r="P101" i="100" s="1"/>
  <c r="S101" i="100"/>
  <c r="V101" i="100" s="1"/>
  <c r="M103" i="100"/>
  <c r="P103" i="100" s="1"/>
  <c r="S103" i="100"/>
  <c r="V103" i="100" s="1"/>
  <c r="N105" i="100"/>
  <c r="Q105" i="100" s="1"/>
  <c r="T105" i="100"/>
  <c r="W105" i="100" s="1"/>
  <c r="N107" i="100"/>
  <c r="T107" i="100"/>
  <c r="J66" i="99"/>
  <c r="T108" i="100"/>
  <c r="W108" i="100" s="1"/>
  <c r="N108" i="100"/>
  <c r="Q108" i="100" s="1"/>
  <c r="R109" i="100"/>
  <c r="U109" i="100" s="1"/>
  <c r="L109" i="100"/>
  <c r="O109" i="100" s="1"/>
  <c r="R111" i="100"/>
  <c r="U111" i="100" s="1"/>
  <c r="L111" i="100"/>
  <c r="O111" i="100" s="1"/>
  <c r="T113" i="100"/>
  <c r="W113" i="100" s="1"/>
  <c r="N113" i="100"/>
  <c r="Q113" i="100" s="1"/>
  <c r="M117" i="100"/>
  <c r="P117" i="100" s="1"/>
  <c r="S117" i="100"/>
  <c r="V117" i="100" s="1"/>
  <c r="N119" i="100"/>
  <c r="Q119" i="100" s="1"/>
  <c r="T119" i="100"/>
  <c r="W119" i="100" s="1"/>
  <c r="N121" i="100"/>
  <c r="Q121" i="100" s="1"/>
  <c r="T121" i="100"/>
  <c r="W121" i="100" s="1"/>
  <c r="N123" i="100"/>
  <c r="Q123" i="100" s="1"/>
  <c r="T123" i="100"/>
  <c r="W123" i="100" s="1"/>
  <c r="R126" i="100"/>
  <c r="U126" i="100" s="1"/>
  <c r="L126" i="100"/>
  <c r="O126" i="100" s="1"/>
  <c r="R128" i="100"/>
  <c r="U128" i="100" s="1"/>
  <c r="L128" i="100"/>
  <c r="O128" i="100" s="1"/>
  <c r="R130" i="100"/>
  <c r="U130" i="100" s="1"/>
  <c r="L130" i="100"/>
  <c r="O130" i="100" s="1"/>
  <c r="L132" i="100"/>
  <c r="O132" i="100" s="1"/>
  <c r="R132" i="100"/>
  <c r="U132" i="100" s="1"/>
  <c r="M134" i="100"/>
  <c r="P134" i="100" s="1"/>
  <c r="S134" i="100"/>
  <c r="V134" i="100" s="1"/>
  <c r="M136" i="100"/>
  <c r="P136" i="100" s="1"/>
  <c r="S136" i="100"/>
  <c r="V136" i="100" s="1"/>
  <c r="M138" i="100"/>
  <c r="P138" i="100" s="1"/>
  <c r="S138" i="100"/>
  <c r="V138" i="100" s="1"/>
  <c r="R141" i="100"/>
  <c r="U141" i="100" s="1"/>
  <c r="L141" i="100"/>
  <c r="O141" i="100" s="1"/>
  <c r="R143" i="100"/>
  <c r="U143" i="100" s="1"/>
  <c r="L143" i="100"/>
  <c r="O143" i="100" s="1"/>
  <c r="R145" i="100"/>
  <c r="L145" i="100"/>
  <c r="H73" i="99"/>
  <c r="L147" i="100"/>
  <c r="O147" i="100" s="1"/>
  <c r="R147" i="100"/>
  <c r="U147" i="100" s="1"/>
  <c r="L149" i="100"/>
  <c r="O149" i="100" s="1"/>
  <c r="R149" i="100"/>
  <c r="U149" i="100" s="1"/>
  <c r="L151" i="100"/>
  <c r="O151" i="100" s="1"/>
  <c r="R151" i="100"/>
  <c r="U151" i="100" s="1"/>
  <c r="N153" i="100"/>
  <c r="Q153" i="100" s="1"/>
  <c r="T153" i="100"/>
  <c r="W153" i="100" s="1"/>
  <c r="R156" i="100"/>
  <c r="U156" i="100" s="1"/>
  <c r="L156" i="100"/>
  <c r="O156" i="100" s="1"/>
  <c r="S158" i="100"/>
  <c r="V158" i="100" s="1"/>
  <c r="M158" i="100"/>
  <c r="P158" i="100" s="1"/>
  <c r="S160" i="100"/>
  <c r="V160" i="100" s="1"/>
  <c r="M160" i="100"/>
  <c r="P160" i="100" s="1"/>
  <c r="S162" i="100"/>
  <c r="V162" i="100" s="1"/>
  <c r="M162" i="100"/>
  <c r="P162" i="100" s="1"/>
  <c r="T164" i="100"/>
  <c r="N164" i="100"/>
  <c r="J77" i="99"/>
  <c r="T166" i="100"/>
  <c r="W166" i="100" s="1"/>
  <c r="N166" i="100"/>
  <c r="Q166" i="100" s="1"/>
  <c r="N168" i="100"/>
  <c r="Q168" i="100" s="1"/>
  <c r="T168" i="100"/>
  <c r="W168" i="100" s="1"/>
  <c r="R171" i="100"/>
  <c r="L171" i="100"/>
  <c r="H78" i="99"/>
  <c r="N173" i="100"/>
  <c r="Q173" i="100" s="1"/>
  <c r="T173" i="100"/>
  <c r="W173" i="100" s="1"/>
  <c r="H111" i="99"/>
  <c r="I113" i="99"/>
  <c r="I114" i="99" s="1"/>
  <c r="R139" i="103"/>
  <c r="U139" i="103" s="1"/>
  <c r="L139" i="103"/>
  <c r="O139" i="103" s="1"/>
  <c r="N139" i="109"/>
  <c r="Q139" i="109" s="1"/>
  <c r="T139" i="109"/>
  <c r="W139" i="109" s="1"/>
  <c r="T5" i="88"/>
  <c r="N5" i="88"/>
  <c r="J48" i="87"/>
  <c r="T11" i="88"/>
  <c r="W11" i="88" s="1"/>
  <c r="N11" i="88"/>
  <c r="Q11" i="88" s="1"/>
  <c r="T13" i="88"/>
  <c r="W13" i="88" s="1"/>
  <c r="N13" i="88"/>
  <c r="Q13" i="88" s="1"/>
  <c r="L4" i="88"/>
  <c r="R4" i="88"/>
  <c r="H51" i="87"/>
  <c r="L6" i="88"/>
  <c r="O6" i="88" s="1"/>
  <c r="R6" i="88"/>
  <c r="U6" i="88" s="1"/>
  <c r="L8" i="88"/>
  <c r="O8" i="88" s="1"/>
  <c r="R8" i="88"/>
  <c r="U8" i="88" s="1"/>
  <c r="R12" i="88"/>
  <c r="L12" i="88"/>
  <c r="H49" i="87"/>
  <c r="R14" i="88"/>
  <c r="U14" i="88" s="1"/>
  <c r="L14" i="88"/>
  <c r="O14" i="88" s="1"/>
  <c r="S4" i="88"/>
  <c r="M4" i="88"/>
  <c r="I51" i="87"/>
  <c r="M8" i="88"/>
  <c r="P8" i="88" s="1"/>
  <c r="S8" i="88"/>
  <c r="V8" i="88" s="1"/>
  <c r="S10" i="88"/>
  <c r="V10" i="88" s="1"/>
  <c r="M10" i="88"/>
  <c r="P10" i="88" s="1"/>
  <c r="S12" i="88"/>
  <c r="M12" i="88"/>
  <c r="I49" i="87"/>
  <c r="M16" i="88"/>
  <c r="P16" i="88" s="1"/>
  <c r="S16" i="88"/>
  <c r="V16" i="88" s="1"/>
  <c r="R23" i="88"/>
  <c r="U23" i="88" s="1"/>
  <c r="L23" i="88"/>
  <c r="O23" i="88" s="1"/>
  <c r="M25" i="88"/>
  <c r="P25" i="88" s="1"/>
  <c r="S25" i="88"/>
  <c r="V25" i="88" s="1"/>
  <c r="M29" i="88"/>
  <c r="P29" i="88" s="1"/>
  <c r="S29" i="88"/>
  <c r="V29" i="88" s="1"/>
  <c r="M33" i="88"/>
  <c r="P33" i="88" s="1"/>
  <c r="S33" i="88"/>
  <c r="V33" i="88" s="1"/>
  <c r="M37" i="88"/>
  <c r="P37" i="88" s="1"/>
  <c r="S37" i="88"/>
  <c r="V37" i="88" s="1"/>
  <c r="L44" i="88"/>
  <c r="O44" i="88" s="1"/>
  <c r="R44" i="88"/>
  <c r="U44" i="88" s="1"/>
  <c r="R48" i="88"/>
  <c r="U48" i="88" s="1"/>
  <c r="L48" i="88"/>
  <c r="O48" i="88" s="1"/>
  <c r="R54" i="88"/>
  <c r="U54" i="88" s="1"/>
  <c r="L54" i="88"/>
  <c r="O54" i="88" s="1"/>
  <c r="M58" i="88"/>
  <c r="P58" i="88" s="1"/>
  <c r="S58" i="88"/>
  <c r="V58" i="88" s="1"/>
  <c r="S62" i="88"/>
  <c r="V62" i="88" s="1"/>
  <c r="M62" i="88"/>
  <c r="P62" i="88" s="1"/>
  <c r="N66" i="88"/>
  <c r="Q66" i="88" s="1"/>
  <c r="T66" i="88"/>
  <c r="W66" i="88" s="1"/>
  <c r="T68" i="88"/>
  <c r="N68" i="88"/>
  <c r="J57" i="87"/>
  <c r="L83" i="88"/>
  <c r="R83" i="88"/>
  <c r="H62" i="87"/>
  <c r="M87" i="88"/>
  <c r="S87" i="88"/>
  <c r="I63" i="87"/>
  <c r="N101" i="88"/>
  <c r="Q101" i="88" s="1"/>
  <c r="T101" i="88"/>
  <c r="W101" i="88" s="1"/>
  <c r="R106" i="88"/>
  <c r="U106" i="88" s="1"/>
  <c r="L106" i="88"/>
  <c r="O106" i="88" s="1"/>
  <c r="R109" i="88"/>
  <c r="U109" i="88" s="1"/>
  <c r="L109" i="88"/>
  <c r="O109" i="88" s="1"/>
  <c r="S111" i="88"/>
  <c r="V111" i="88" s="1"/>
  <c r="M111" i="88"/>
  <c r="P111" i="88" s="1"/>
  <c r="S113" i="88"/>
  <c r="V113" i="88" s="1"/>
  <c r="M113" i="88"/>
  <c r="P113" i="88" s="1"/>
  <c r="N116" i="88"/>
  <c r="Q116" i="88" s="1"/>
  <c r="T116" i="88"/>
  <c r="W116" i="88" s="1"/>
  <c r="L125" i="88"/>
  <c r="O125" i="88" s="1"/>
  <c r="R125" i="88"/>
  <c r="U125" i="88" s="1"/>
  <c r="L127" i="88"/>
  <c r="R127" i="88"/>
  <c r="H69" i="87"/>
  <c r="R129" i="88"/>
  <c r="U129" i="88" s="1"/>
  <c r="L129" i="88"/>
  <c r="O129" i="88" s="1"/>
  <c r="T131" i="88"/>
  <c r="W131" i="88" s="1"/>
  <c r="N131" i="88"/>
  <c r="Q131" i="88" s="1"/>
  <c r="T133" i="88"/>
  <c r="N133" i="88"/>
  <c r="M137" i="88"/>
  <c r="P137" i="88" s="1"/>
  <c r="S137" i="88"/>
  <c r="V137" i="88" s="1"/>
  <c r="N140" i="88"/>
  <c r="T140" i="88"/>
  <c r="J72" i="87"/>
  <c r="T142" i="88"/>
  <c r="W142" i="88" s="1"/>
  <c r="N142" i="88"/>
  <c r="Q142" i="88" s="1"/>
  <c r="T144" i="88"/>
  <c r="W144" i="88" s="1"/>
  <c r="N144" i="88"/>
  <c r="Q144" i="88" s="1"/>
  <c r="N146" i="88"/>
  <c r="Q146" i="88" s="1"/>
  <c r="T146" i="88"/>
  <c r="W146" i="88" s="1"/>
  <c r="N148" i="88"/>
  <c r="Q148" i="88" s="1"/>
  <c r="T148" i="88"/>
  <c r="W148" i="88" s="1"/>
  <c r="N150" i="88"/>
  <c r="Q150" i="88" s="1"/>
  <c r="T150" i="88"/>
  <c r="W150" i="88" s="1"/>
  <c r="L153" i="88"/>
  <c r="O153" i="88" s="1"/>
  <c r="R153" i="88"/>
  <c r="U153" i="88" s="1"/>
  <c r="L155" i="88"/>
  <c r="O155" i="88" s="1"/>
  <c r="R155" i="88"/>
  <c r="U155" i="88" s="1"/>
  <c r="T157" i="88"/>
  <c r="W157" i="88" s="1"/>
  <c r="N157" i="88"/>
  <c r="Q157" i="88" s="1"/>
  <c r="N159" i="88"/>
  <c r="T159" i="88"/>
  <c r="J75" i="87"/>
  <c r="R162" i="88"/>
  <c r="U162" i="88" s="1"/>
  <c r="L162" i="88"/>
  <c r="O162" i="88" s="1"/>
  <c r="S164" i="88"/>
  <c r="M164" i="88"/>
  <c r="I77" i="87"/>
  <c r="S166" i="88"/>
  <c r="V166" i="88" s="1"/>
  <c r="M166" i="88"/>
  <c r="P166" i="88" s="1"/>
  <c r="S168" i="88"/>
  <c r="V168" i="88" s="1"/>
  <c r="M168" i="88"/>
  <c r="P168" i="88" s="1"/>
  <c r="T170" i="88"/>
  <c r="W170" i="88" s="1"/>
  <c r="N170" i="88"/>
  <c r="Q170" i="88" s="1"/>
  <c r="T172" i="88"/>
  <c r="W172" i="88" s="1"/>
  <c r="N172" i="88"/>
  <c r="Q172" i="88" s="1"/>
  <c r="S175" i="88"/>
  <c r="V175" i="88" s="1"/>
  <c r="M175" i="88"/>
  <c r="P175" i="88" s="1"/>
  <c r="R135" i="88"/>
  <c r="U135" i="88" s="1"/>
  <c r="L135" i="88"/>
  <c r="O135" i="88" s="1"/>
  <c r="H92" i="87"/>
  <c r="H98" i="87"/>
  <c r="T4" i="91"/>
  <c r="N4" i="91"/>
  <c r="J51" i="90"/>
  <c r="L9" i="91"/>
  <c r="O9" i="91" s="1"/>
  <c r="R9" i="91"/>
  <c r="U9" i="91" s="1"/>
  <c r="L11" i="91"/>
  <c r="O11" i="91" s="1"/>
  <c r="R11" i="91"/>
  <c r="U11" i="91" s="1"/>
  <c r="R13" i="91"/>
  <c r="U13" i="91" s="1"/>
  <c r="L13" i="91"/>
  <c r="O13" i="91" s="1"/>
  <c r="R15" i="91"/>
  <c r="U15" i="91" s="1"/>
  <c r="L15" i="91"/>
  <c r="O15" i="91" s="1"/>
  <c r="M17" i="91"/>
  <c r="P17" i="91" s="1"/>
  <c r="S17" i="91"/>
  <c r="V17" i="91" s="1"/>
  <c r="M20" i="91"/>
  <c r="P20" i="91" s="1"/>
  <c r="S20" i="91"/>
  <c r="V20" i="91" s="1"/>
  <c r="N58" i="91"/>
  <c r="Q58" i="91" s="1"/>
  <c r="T58" i="91"/>
  <c r="W58" i="91" s="1"/>
  <c r="T60" i="91"/>
  <c r="N60" i="91"/>
  <c r="J56" i="90"/>
  <c r="T62" i="91"/>
  <c r="W62" i="91" s="1"/>
  <c r="N62" i="91"/>
  <c r="Q62" i="91" s="1"/>
  <c r="T64" i="91"/>
  <c r="W64" i="91" s="1"/>
  <c r="N64" i="91"/>
  <c r="Q64" i="91" s="1"/>
  <c r="R73" i="91"/>
  <c r="L73" i="91"/>
  <c r="H58" i="90"/>
  <c r="S75" i="91"/>
  <c r="V75" i="91" s="1"/>
  <c r="M75" i="91"/>
  <c r="P75" i="91" s="1"/>
  <c r="S77" i="91"/>
  <c r="M77" i="91"/>
  <c r="I59" i="90"/>
  <c r="T79" i="91"/>
  <c r="W79" i="91" s="1"/>
  <c r="N79" i="91"/>
  <c r="Q79" i="91" s="1"/>
  <c r="L84" i="91"/>
  <c r="O84" i="91" s="1"/>
  <c r="R84" i="91"/>
  <c r="U84" i="91" s="1"/>
  <c r="L86" i="91"/>
  <c r="O86" i="91" s="1"/>
  <c r="R86" i="91"/>
  <c r="U86" i="91" s="1"/>
  <c r="M88" i="91"/>
  <c r="P88" i="91" s="1"/>
  <c r="S88" i="91"/>
  <c r="V88" i="91" s="1"/>
  <c r="N90" i="91"/>
  <c r="T90" i="91"/>
  <c r="J64" i="90"/>
  <c r="T92" i="91"/>
  <c r="W92" i="91" s="1"/>
  <c r="N92" i="91"/>
  <c r="Q92" i="91" s="1"/>
  <c r="N94" i="91"/>
  <c r="Q94" i="91" s="1"/>
  <c r="T94" i="91"/>
  <c r="W94" i="91" s="1"/>
  <c r="T96" i="91"/>
  <c r="W96" i="91" s="1"/>
  <c r="N96" i="91"/>
  <c r="Q96" i="91" s="1"/>
  <c r="T98" i="91"/>
  <c r="W98" i="91" s="1"/>
  <c r="N98" i="91"/>
  <c r="Q98" i="91" s="1"/>
  <c r="N100" i="91"/>
  <c r="T100" i="91"/>
  <c r="J65" i="90"/>
  <c r="M102" i="91"/>
  <c r="P102" i="91" s="1"/>
  <c r="S102" i="91"/>
  <c r="V102" i="91" s="1"/>
  <c r="M104" i="91"/>
  <c r="P104" i="91" s="1"/>
  <c r="S104" i="91"/>
  <c r="V104" i="91" s="1"/>
  <c r="T106" i="91"/>
  <c r="W106" i="91" s="1"/>
  <c r="N106" i="91"/>
  <c r="Q106" i="91" s="1"/>
  <c r="M109" i="91"/>
  <c r="P109" i="91" s="1"/>
  <c r="S109" i="91"/>
  <c r="V109" i="91" s="1"/>
  <c r="N111" i="91"/>
  <c r="Q111" i="91" s="1"/>
  <c r="T111" i="91"/>
  <c r="W111" i="91" s="1"/>
  <c r="N116" i="91"/>
  <c r="Q116" i="91" s="1"/>
  <c r="T116" i="91"/>
  <c r="W116" i="91" s="1"/>
  <c r="R125" i="91"/>
  <c r="U125" i="91" s="1"/>
  <c r="L125" i="91"/>
  <c r="O125" i="91" s="1"/>
  <c r="L127" i="91"/>
  <c r="R127" i="91"/>
  <c r="H69" i="90"/>
  <c r="L129" i="91"/>
  <c r="O129" i="91" s="1"/>
  <c r="R129" i="91"/>
  <c r="U129" i="91" s="1"/>
  <c r="R131" i="91"/>
  <c r="U131" i="91" s="1"/>
  <c r="L131" i="91"/>
  <c r="O131" i="91" s="1"/>
  <c r="L133" i="91"/>
  <c r="R133" i="91"/>
  <c r="R136" i="91"/>
  <c r="U136" i="91" s="1"/>
  <c r="L136" i="91"/>
  <c r="O136" i="91" s="1"/>
  <c r="L138" i="91"/>
  <c r="O138" i="91" s="1"/>
  <c r="R138" i="91"/>
  <c r="U138" i="91" s="1"/>
  <c r="S141" i="91"/>
  <c r="V141" i="91" s="1"/>
  <c r="M141" i="91"/>
  <c r="P141" i="91" s="1"/>
  <c r="M143" i="91"/>
  <c r="P143" i="91" s="1"/>
  <c r="S143" i="91"/>
  <c r="V143" i="91" s="1"/>
  <c r="S145" i="91"/>
  <c r="M145" i="91"/>
  <c r="I73" i="90"/>
  <c r="M147" i="91"/>
  <c r="P147" i="91" s="1"/>
  <c r="S147" i="91"/>
  <c r="V147" i="91" s="1"/>
  <c r="M149" i="91"/>
  <c r="P149" i="91" s="1"/>
  <c r="S149" i="91"/>
  <c r="V149" i="91" s="1"/>
  <c r="S151" i="91"/>
  <c r="V151" i="91" s="1"/>
  <c r="M151" i="91"/>
  <c r="P151" i="91" s="1"/>
  <c r="N153" i="91"/>
  <c r="Q153" i="91" s="1"/>
  <c r="T153" i="91"/>
  <c r="W153" i="91" s="1"/>
  <c r="T155" i="91"/>
  <c r="W155" i="91" s="1"/>
  <c r="N155" i="91"/>
  <c r="Q155" i="91" s="1"/>
  <c r="R164" i="91"/>
  <c r="L164" i="91"/>
  <c r="H77" i="90"/>
  <c r="L166" i="91"/>
  <c r="O166" i="91" s="1"/>
  <c r="R166" i="91"/>
  <c r="U166" i="91" s="1"/>
  <c r="R168" i="91"/>
  <c r="U168" i="91" s="1"/>
  <c r="L168" i="91"/>
  <c r="O168" i="91" s="1"/>
  <c r="M170" i="91"/>
  <c r="P170" i="91" s="1"/>
  <c r="S170" i="91"/>
  <c r="V170" i="91" s="1"/>
  <c r="M172" i="91"/>
  <c r="P172" i="91" s="1"/>
  <c r="S172" i="91"/>
  <c r="V172" i="91" s="1"/>
  <c r="L175" i="91"/>
  <c r="O175" i="91" s="1"/>
  <c r="R175" i="91"/>
  <c r="U175" i="91" s="1"/>
  <c r="L4" i="94"/>
  <c r="R4" i="94"/>
  <c r="H51" i="93"/>
  <c r="S6" i="94"/>
  <c r="V6" i="94" s="1"/>
  <c r="M6" i="94"/>
  <c r="P6" i="94" s="1"/>
  <c r="S8" i="94"/>
  <c r="V8" i="94" s="1"/>
  <c r="M8" i="94"/>
  <c r="P8" i="94" s="1"/>
  <c r="S10" i="94"/>
  <c r="V10" i="94" s="1"/>
  <c r="M10" i="94"/>
  <c r="P10" i="94" s="1"/>
  <c r="S12" i="94"/>
  <c r="M12" i="94"/>
  <c r="I49" i="93"/>
  <c r="M14" i="94"/>
  <c r="P14" i="94" s="1"/>
  <c r="S14" i="94"/>
  <c r="V14" i="94" s="1"/>
  <c r="M16" i="94"/>
  <c r="P16" i="94" s="1"/>
  <c r="S16" i="94"/>
  <c r="V16" i="94" s="1"/>
  <c r="T18" i="94"/>
  <c r="W18" i="94" s="1"/>
  <c r="N18" i="94"/>
  <c r="Q18" i="94" s="1"/>
  <c r="L23" i="94"/>
  <c r="O23" i="94" s="1"/>
  <c r="R23" i="94"/>
  <c r="U23" i="94" s="1"/>
  <c r="L25" i="94"/>
  <c r="O25" i="94" s="1"/>
  <c r="R25" i="94"/>
  <c r="U25" i="94" s="1"/>
  <c r="L27" i="94"/>
  <c r="O27" i="94" s="1"/>
  <c r="R27" i="94"/>
  <c r="U27" i="94" s="1"/>
  <c r="L29" i="94"/>
  <c r="O29" i="94" s="1"/>
  <c r="R29" i="94"/>
  <c r="U29" i="94" s="1"/>
  <c r="L31" i="94"/>
  <c r="O31" i="94" s="1"/>
  <c r="R31" i="94"/>
  <c r="U31" i="94" s="1"/>
  <c r="L33" i="94"/>
  <c r="O33" i="94" s="1"/>
  <c r="R33" i="94"/>
  <c r="U33" i="94" s="1"/>
  <c r="L35" i="94"/>
  <c r="O35" i="94" s="1"/>
  <c r="R35" i="94"/>
  <c r="U35" i="94" s="1"/>
  <c r="M37" i="94"/>
  <c r="P37" i="94" s="1"/>
  <c r="S37" i="94"/>
  <c r="V37" i="94" s="1"/>
  <c r="N39" i="94"/>
  <c r="Q39" i="94" s="1"/>
  <c r="T39" i="94"/>
  <c r="W39" i="94" s="1"/>
  <c r="N41" i="94"/>
  <c r="Q41" i="94" s="1"/>
  <c r="T41" i="94"/>
  <c r="W41" i="94" s="1"/>
  <c r="N43" i="94"/>
  <c r="Q43" i="94" s="1"/>
  <c r="T43" i="94"/>
  <c r="W43" i="94" s="1"/>
  <c r="N45" i="94"/>
  <c r="Q45" i="94" s="1"/>
  <c r="T45" i="94"/>
  <c r="W45" i="94" s="1"/>
  <c r="N47" i="94"/>
  <c r="Q47" i="94" s="1"/>
  <c r="T47" i="94"/>
  <c r="W47" i="94" s="1"/>
  <c r="N49" i="94"/>
  <c r="T49" i="94"/>
  <c r="L58" i="94"/>
  <c r="O58" i="94" s="1"/>
  <c r="R58" i="94"/>
  <c r="U58" i="94" s="1"/>
  <c r="L60" i="94"/>
  <c r="R60" i="94"/>
  <c r="H56" i="93"/>
  <c r="L62" i="94"/>
  <c r="O62" i="94" s="1"/>
  <c r="R62" i="94"/>
  <c r="U62" i="94" s="1"/>
  <c r="L64" i="94"/>
  <c r="O64" i="94" s="1"/>
  <c r="R64" i="94"/>
  <c r="U64" i="94" s="1"/>
  <c r="L66" i="94"/>
  <c r="O66" i="94" s="1"/>
  <c r="R66" i="94"/>
  <c r="U66" i="94" s="1"/>
  <c r="L68" i="94"/>
  <c r="R68" i="94"/>
  <c r="H57" i="93"/>
  <c r="L70" i="94"/>
  <c r="O70" i="94" s="1"/>
  <c r="R70" i="94"/>
  <c r="U70" i="94" s="1"/>
  <c r="L72" i="94"/>
  <c r="O72" i="94" s="1"/>
  <c r="R72" i="94"/>
  <c r="U72" i="94" s="1"/>
  <c r="L74" i="94"/>
  <c r="O74" i="94" s="1"/>
  <c r="R74" i="94"/>
  <c r="U74" i="94" s="1"/>
  <c r="L76" i="94"/>
  <c r="O76" i="94" s="1"/>
  <c r="R76" i="94"/>
  <c r="U76" i="94" s="1"/>
  <c r="M78" i="94"/>
  <c r="P78" i="94" s="1"/>
  <c r="S78" i="94"/>
  <c r="V78" i="94" s="1"/>
  <c r="M80" i="94"/>
  <c r="P80" i="94" s="1"/>
  <c r="S80" i="94"/>
  <c r="V80" i="94" s="1"/>
  <c r="M82" i="94"/>
  <c r="P82" i="94" s="1"/>
  <c r="S82" i="94"/>
  <c r="V82" i="94" s="1"/>
  <c r="M84" i="94"/>
  <c r="P84" i="94" s="1"/>
  <c r="S84" i="94"/>
  <c r="V84" i="94" s="1"/>
  <c r="M86" i="94"/>
  <c r="P86" i="94" s="1"/>
  <c r="S86" i="94"/>
  <c r="V86" i="94" s="1"/>
  <c r="M88" i="94"/>
  <c r="P88" i="94" s="1"/>
  <c r="S88" i="94"/>
  <c r="V88" i="94" s="1"/>
  <c r="S90" i="94"/>
  <c r="M90" i="94"/>
  <c r="I64" i="93"/>
  <c r="M92" i="94"/>
  <c r="P92" i="94" s="1"/>
  <c r="S92" i="94"/>
  <c r="V92" i="94" s="1"/>
  <c r="M94" i="94"/>
  <c r="P94" i="94" s="1"/>
  <c r="S94" i="94"/>
  <c r="V94" i="94" s="1"/>
  <c r="M96" i="94"/>
  <c r="P96" i="94" s="1"/>
  <c r="S96" i="94"/>
  <c r="V96" i="94" s="1"/>
  <c r="M98" i="94"/>
  <c r="P98" i="94" s="1"/>
  <c r="S98" i="94"/>
  <c r="V98" i="94" s="1"/>
  <c r="M100" i="94"/>
  <c r="S100" i="94"/>
  <c r="I65" i="93"/>
  <c r="N102" i="94"/>
  <c r="Q102" i="94" s="1"/>
  <c r="T102" i="94"/>
  <c r="W102" i="94" s="1"/>
  <c r="N104" i="94"/>
  <c r="Q104" i="94" s="1"/>
  <c r="T104" i="94"/>
  <c r="W104" i="94" s="1"/>
  <c r="S117" i="94"/>
  <c r="V117" i="94" s="1"/>
  <c r="M117" i="94"/>
  <c r="P117" i="94" s="1"/>
  <c r="S119" i="94"/>
  <c r="V119" i="94" s="1"/>
  <c r="M119" i="94"/>
  <c r="P119" i="94" s="1"/>
  <c r="N121" i="94"/>
  <c r="Q121" i="94" s="1"/>
  <c r="T121" i="94"/>
  <c r="W121" i="94" s="1"/>
  <c r="L132" i="94"/>
  <c r="O132" i="94" s="1"/>
  <c r="R132" i="94"/>
  <c r="U132" i="94" s="1"/>
  <c r="R134" i="94"/>
  <c r="U134" i="94" s="1"/>
  <c r="L134" i="94"/>
  <c r="O134" i="94" s="1"/>
  <c r="M139" i="94"/>
  <c r="P139" i="94" s="1"/>
  <c r="S139" i="94"/>
  <c r="V139" i="94" s="1"/>
  <c r="L140" i="94"/>
  <c r="R140" i="94"/>
  <c r="H72" i="93"/>
  <c r="M142" i="94"/>
  <c r="P142" i="94" s="1"/>
  <c r="S142" i="94"/>
  <c r="V142" i="94" s="1"/>
  <c r="M144" i="94"/>
  <c r="P144" i="94" s="1"/>
  <c r="S144" i="94"/>
  <c r="V144" i="94" s="1"/>
  <c r="M146" i="94"/>
  <c r="P146" i="94" s="1"/>
  <c r="S146" i="94"/>
  <c r="V146" i="94" s="1"/>
  <c r="S148" i="94"/>
  <c r="V148" i="94" s="1"/>
  <c r="M148" i="94"/>
  <c r="P148" i="94" s="1"/>
  <c r="S150" i="94"/>
  <c r="V150" i="94" s="1"/>
  <c r="M150" i="94"/>
  <c r="P150" i="94" s="1"/>
  <c r="S152" i="94"/>
  <c r="V152" i="94" s="1"/>
  <c r="M152" i="94"/>
  <c r="P152" i="94" s="1"/>
  <c r="M154" i="94"/>
  <c r="P154" i="94" s="1"/>
  <c r="S154" i="94"/>
  <c r="V154" i="94" s="1"/>
  <c r="M156" i="94"/>
  <c r="P156" i="94" s="1"/>
  <c r="S156" i="94"/>
  <c r="V156" i="94" s="1"/>
  <c r="M158" i="94"/>
  <c r="P158" i="94" s="1"/>
  <c r="S158" i="94"/>
  <c r="V158" i="94" s="1"/>
  <c r="M160" i="94"/>
  <c r="P160" i="94" s="1"/>
  <c r="S160" i="94"/>
  <c r="V160" i="94" s="1"/>
  <c r="T162" i="94"/>
  <c r="W162" i="94" s="1"/>
  <c r="N162" i="94"/>
  <c r="Q162" i="94" s="1"/>
  <c r="T164" i="94"/>
  <c r="N164" i="94"/>
  <c r="J77" i="93"/>
  <c r="T166" i="94"/>
  <c r="W166" i="94" s="1"/>
  <c r="N166" i="94"/>
  <c r="Q166" i="94" s="1"/>
  <c r="N169" i="94"/>
  <c r="Q169" i="94" s="1"/>
  <c r="T169" i="94"/>
  <c r="W169" i="94" s="1"/>
  <c r="N171" i="94"/>
  <c r="T171" i="94"/>
  <c r="J78" i="93"/>
  <c r="M5" i="97"/>
  <c r="S5" i="97"/>
  <c r="I48" i="96"/>
  <c r="M7" i="97"/>
  <c r="P7" i="97" s="1"/>
  <c r="S7" i="97"/>
  <c r="V7" i="97" s="1"/>
  <c r="M9" i="97"/>
  <c r="P9" i="97" s="1"/>
  <c r="S9" i="97"/>
  <c r="V9" i="97" s="1"/>
  <c r="M11" i="97"/>
  <c r="P11" i="97" s="1"/>
  <c r="S11" i="97"/>
  <c r="V11" i="97" s="1"/>
  <c r="M13" i="97"/>
  <c r="P13" i="97" s="1"/>
  <c r="S13" i="97"/>
  <c r="V13" i="97" s="1"/>
  <c r="R21" i="97"/>
  <c r="U21" i="97" s="1"/>
  <c r="L21" i="97"/>
  <c r="O21" i="97" s="1"/>
  <c r="N23" i="97"/>
  <c r="Q23" i="97" s="1"/>
  <c r="Q52" i="96" s="1"/>
  <c r="Q9" i="96" s="1"/>
  <c r="T23" i="97"/>
  <c r="W23" i="97" s="1"/>
  <c r="N25" i="97"/>
  <c r="Q25" i="97" s="1"/>
  <c r="T25" i="97"/>
  <c r="W25" i="97" s="1"/>
  <c r="N27" i="97"/>
  <c r="Q27" i="97" s="1"/>
  <c r="T27" i="97"/>
  <c r="W27" i="97" s="1"/>
  <c r="R34" i="97"/>
  <c r="U34" i="97" s="1"/>
  <c r="L34" i="97"/>
  <c r="O34" i="97" s="1"/>
  <c r="R36" i="97"/>
  <c r="U36" i="97" s="1"/>
  <c r="L36" i="97"/>
  <c r="O36" i="97" s="1"/>
  <c r="R38" i="97"/>
  <c r="U38" i="97" s="1"/>
  <c r="L38" i="97"/>
  <c r="O38" i="97" s="1"/>
  <c r="R40" i="97"/>
  <c r="U40" i="97" s="1"/>
  <c r="L40" i="97"/>
  <c r="O40" i="97" s="1"/>
  <c r="L42" i="97"/>
  <c r="O42" i="97" s="1"/>
  <c r="R42" i="97"/>
  <c r="U42" i="97" s="1"/>
  <c r="L44" i="97"/>
  <c r="O44" i="97" s="1"/>
  <c r="R44" i="97"/>
  <c r="U44" i="97" s="1"/>
  <c r="L46" i="97"/>
  <c r="O46" i="97" s="1"/>
  <c r="R46" i="97"/>
  <c r="U46" i="97" s="1"/>
  <c r="R48" i="97"/>
  <c r="U48" i="97" s="1"/>
  <c r="L48" i="97"/>
  <c r="O48" i="97" s="1"/>
  <c r="R50" i="97"/>
  <c r="U50" i="97" s="1"/>
  <c r="L50" i="97"/>
  <c r="O50" i="97" s="1"/>
  <c r="R52" i="97"/>
  <c r="L52" i="97"/>
  <c r="R54" i="97"/>
  <c r="U54" i="97" s="1"/>
  <c r="L54" i="97"/>
  <c r="O54" i="97" s="1"/>
  <c r="R56" i="97"/>
  <c r="U56" i="97" s="1"/>
  <c r="L56" i="97"/>
  <c r="O56" i="97" s="1"/>
  <c r="L58" i="97"/>
  <c r="O58" i="97" s="1"/>
  <c r="R58" i="97"/>
  <c r="U58" i="97" s="1"/>
  <c r="L60" i="97"/>
  <c r="R60" i="97"/>
  <c r="H56" i="96"/>
  <c r="L62" i="97"/>
  <c r="O62" i="97" s="1"/>
  <c r="R62" i="97"/>
  <c r="U62" i="97" s="1"/>
  <c r="R64" i="97"/>
  <c r="U64" i="97" s="1"/>
  <c r="L64" i="97"/>
  <c r="O64" i="97" s="1"/>
  <c r="S66" i="97"/>
  <c r="V66" i="97" s="1"/>
  <c r="M66" i="97"/>
  <c r="P66" i="97" s="1"/>
  <c r="M68" i="97"/>
  <c r="S68" i="97"/>
  <c r="I57" i="96"/>
  <c r="S70" i="97"/>
  <c r="V70" i="97" s="1"/>
  <c r="M70" i="97"/>
  <c r="P70" i="97" s="1"/>
  <c r="N72" i="97"/>
  <c r="Q72" i="97" s="1"/>
  <c r="T72" i="97"/>
  <c r="W72" i="97" s="1"/>
  <c r="T74" i="97"/>
  <c r="W74" i="97" s="1"/>
  <c r="N74" i="97"/>
  <c r="Q74" i="97" s="1"/>
  <c r="T76" i="97"/>
  <c r="W76" i="97" s="1"/>
  <c r="N76" i="97"/>
  <c r="Q76" i="97" s="1"/>
  <c r="N78" i="97"/>
  <c r="Q78" i="97" s="1"/>
  <c r="T78" i="97"/>
  <c r="W78" i="97" s="1"/>
  <c r="L81" i="97"/>
  <c r="R81" i="97"/>
  <c r="H61" i="96"/>
  <c r="M83" i="97"/>
  <c r="S83" i="97"/>
  <c r="I62" i="96"/>
  <c r="N85" i="97"/>
  <c r="Q85" i="97" s="1"/>
  <c r="T85" i="97"/>
  <c r="W85" i="97" s="1"/>
  <c r="R88" i="97"/>
  <c r="U88" i="97" s="1"/>
  <c r="L88" i="97"/>
  <c r="O88" i="97" s="1"/>
  <c r="M90" i="97"/>
  <c r="S90" i="97"/>
  <c r="I64" i="96"/>
  <c r="S92" i="97"/>
  <c r="V92" i="97" s="1"/>
  <c r="M92" i="97"/>
  <c r="P92" i="97" s="1"/>
  <c r="S94" i="97"/>
  <c r="V94" i="97" s="1"/>
  <c r="M94" i="97"/>
  <c r="P94" i="97" s="1"/>
  <c r="M96" i="97"/>
  <c r="P96" i="97" s="1"/>
  <c r="S96" i="97"/>
  <c r="V96" i="97" s="1"/>
  <c r="M98" i="97"/>
  <c r="P98" i="97" s="1"/>
  <c r="S98" i="97"/>
  <c r="V98" i="97" s="1"/>
  <c r="M100" i="97"/>
  <c r="S100" i="97"/>
  <c r="I65" i="96"/>
  <c r="M102" i="97"/>
  <c r="P102" i="97" s="1"/>
  <c r="S102" i="97"/>
  <c r="V102" i="97" s="1"/>
  <c r="M104" i="97"/>
  <c r="P104" i="97" s="1"/>
  <c r="S104" i="97"/>
  <c r="V104" i="97" s="1"/>
  <c r="L110" i="97"/>
  <c r="O110" i="97" s="1"/>
  <c r="R110" i="97"/>
  <c r="U110" i="97" s="1"/>
  <c r="N115" i="97"/>
  <c r="Q115" i="97" s="1"/>
  <c r="T115" i="97"/>
  <c r="W115" i="97" s="1"/>
  <c r="M118" i="97"/>
  <c r="P118" i="97" s="1"/>
  <c r="S118" i="97"/>
  <c r="V118" i="97" s="1"/>
  <c r="N120" i="97"/>
  <c r="Q120" i="97" s="1"/>
  <c r="T120" i="97"/>
  <c r="W120" i="97" s="1"/>
  <c r="N122" i="97"/>
  <c r="Q122" i="97" s="1"/>
  <c r="T122" i="97"/>
  <c r="W122" i="97" s="1"/>
  <c r="N124" i="97"/>
  <c r="Q124" i="97" s="1"/>
  <c r="T124" i="97"/>
  <c r="W124" i="97" s="1"/>
  <c r="L125" i="97"/>
  <c r="O125" i="97" s="1"/>
  <c r="R125" i="97"/>
  <c r="U125" i="97" s="1"/>
  <c r="R127" i="97"/>
  <c r="L127" i="97"/>
  <c r="H69" i="96"/>
  <c r="S129" i="97"/>
  <c r="V129" i="97" s="1"/>
  <c r="M129" i="97"/>
  <c r="P129" i="97" s="1"/>
  <c r="S131" i="97"/>
  <c r="V131" i="97" s="1"/>
  <c r="M131" i="97"/>
  <c r="P131" i="97" s="1"/>
  <c r="M133" i="97"/>
  <c r="S133" i="97"/>
  <c r="I70" i="96"/>
  <c r="L137" i="97"/>
  <c r="O137" i="97" s="1"/>
  <c r="R137" i="97"/>
  <c r="U137" i="97" s="1"/>
  <c r="M141" i="97"/>
  <c r="P141" i="97" s="1"/>
  <c r="S141" i="97"/>
  <c r="V141" i="97" s="1"/>
  <c r="M143" i="97"/>
  <c r="P143" i="97" s="1"/>
  <c r="S143" i="97"/>
  <c r="V143" i="97" s="1"/>
  <c r="N145" i="97"/>
  <c r="T145" i="97"/>
  <c r="J73" i="96"/>
  <c r="R150" i="97"/>
  <c r="U150" i="97" s="1"/>
  <c r="L150" i="97"/>
  <c r="O150" i="97" s="1"/>
  <c r="R152" i="97"/>
  <c r="U152" i="97" s="1"/>
  <c r="L152" i="97"/>
  <c r="O152" i="97" s="1"/>
  <c r="R157" i="97"/>
  <c r="U157" i="97" s="1"/>
  <c r="L157" i="97"/>
  <c r="O157" i="97" s="1"/>
  <c r="S159" i="97"/>
  <c r="M159" i="97"/>
  <c r="I75" i="96"/>
  <c r="S161" i="97"/>
  <c r="M161" i="97"/>
  <c r="I76" i="96"/>
  <c r="S163" i="97"/>
  <c r="V163" i="97" s="1"/>
  <c r="M163" i="97"/>
  <c r="P163" i="97" s="1"/>
  <c r="T165" i="97"/>
  <c r="W165" i="97" s="1"/>
  <c r="N165" i="97"/>
  <c r="Q165" i="97" s="1"/>
  <c r="T167" i="97"/>
  <c r="W167" i="97" s="1"/>
  <c r="N167" i="97"/>
  <c r="Q167" i="97" s="1"/>
  <c r="T170" i="97"/>
  <c r="W170" i="97" s="1"/>
  <c r="N170" i="97"/>
  <c r="Q170" i="97" s="1"/>
  <c r="S173" i="97"/>
  <c r="V173" i="97" s="1"/>
  <c r="M173" i="97"/>
  <c r="P173" i="97" s="1"/>
  <c r="N5" i="100"/>
  <c r="Q5" i="100" s="1"/>
  <c r="T5" i="100"/>
  <c r="J48" i="99"/>
  <c r="N7" i="100"/>
  <c r="Q7" i="100" s="1"/>
  <c r="T7" i="100"/>
  <c r="W7" i="100" s="1"/>
  <c r="N9" i="100"/>
  <c r="Q9" i="100" s="1"/>
  <c r="T9" i="100"/>
  <c r="W9" i="100" s="1"/>
  <c r="N11" i="100"/>
  <c r="Q11" i="100" s="1"/>
  <c r="T11" i="100"/>
  <c r="W11" i="100" s="1"/>
  <c r="T13" i="100"/>
  <c r="W13" i="100" s="1"/>
  <c r="N13" i="100"/>
  <c r="Q13" i="100" s="1"/>
  <c r="N15" i="100"/>
  <c r="Q15" i="100" s="1"/>
  <c r="T15" i="100"/>
  <c r="W15" i="100" s="1"/>
  <c r="T17" i="100"/>
  <c r="W17" i="100" s="1"/>
  <c r="N17" i="100"/>
  <c r="Q17" i="100" s="1"/>
  <c r="T19" i="100"/>
  <c r="W19" i="100" s="1"/>
  <c r="N19" i="100"/>
  <c r="Q19" i="100" s="1"/>
  <c r="R20" i="100"/>
  <c r="U20" i="100" s="1"/>
  <c r="L20" i="100"/>
  <c r="O20" i="100" s="1"/>
  <c r="N22" i="100"/>
  <c r="T22" i="100"/>
  <c r="J53" i="99"/>
  <c r="T24" i="100"/>
  <c r="W24" i="100" s="1"/>
  <c r="N24" i="100"/>
  <c r="Q24" i="100" s="1"/>
  <c r="N26" i="100"/>
  <c r="Q26" i="100" s="1"/>
  <c r="T26" i="100"/>
  <c r="W26" i="100" s="1"/>
  <c r="R35" i="100"/>
  <c r="U35" i="100" s="1"/>
  <c r="L35" i="100"/>
  <c r="O35" i="100" s="1"/>
  <c r="L37" i="100"/>
  <c r="O37" i="100" s="1"/>
  <c r="R37" i="100"/>
  <c r="U37" i="100" s="1"/>
  <c r="L39" i="100"/>
  <c r="O39" i="100" s="1"/>
  <c r="R39" i="100"/>
  <c r="U39" i="100" s="1"/>
  <c r="R41" i="100"/>
  <c r="U41" i="100" s="1"/>
  <c r="L41" i="100"/>
  <c r="O41" i="100" s="1"/>
  <c r="L43" i="100"/>
  <c r="O43" i="100" s="1"/>
  <c r="R43" i="100"/>
  <c r="U43" i="100" s="1"/>
  <c r="R45" i="100"/>
  <c r="U45" i="100" s="1"/>
  <c r="L45" i="100"/>
  <c r="O45" i="100" s="1"/>
  <c r="R47" i="100"/>
  <c r="U47" i="100" s="1"/>
  <c r="L47" i="100"/>
  <c r="O47" i="100" s="1"/>
  <c r="L49" i="100"/>
  <c r="R49" i="100"/>
  <c r="R51" i="100"/>
  <c r="U51" i="100" s="1"/>
  <c r="L51" i="100"/>
  <c r="O51" i="100" s="1"/>
  <c r="L53" i="100"/>
  <c r="O53" i="100" s="1"/>
  <c r="R53" i="100"/>
  <c r="U53" i="100" s="1"/>
  <c r="L55" i="100"/>
  <c r="O55" i="100" s="1"/>
  <c r="R55" i="100"/>
  <c r="U55" i="100" s="1"/>
  <c r="L59" i="100"/>
  <c r="O59" i="100" s="1"/>
  <c r="R59" i="100"/>
  <c r="U59" i="100" s="1"/>
  <c r="R61" i="100"/>
  <c r="U61" i="100" s="1"/>
  <c r="L61" i="100"/>
  <c r="O61" i="100" s="1"/>
  <c r="R63" i="100"/>
  <c r="U63" i="100" s="1"/>
  <c r="L63" i="100"/>
  <c r="O63" i="100" s="1"/>
  <c r="M65" i="100"/>
  <c r="P65" i="100" s="1"/>
  <c r="S65" i="100"/>
  <c r="V65" i="100" s="1"/>
  <c r="S67" i="100"/>
  <c r="V67" i="100" s="1"/>
  <c r="M67" i="100"/>
  <c r="P67" i="100" s="1"/>
  <c r="M69" i="100"/>
  <c r="P69" i="100" s="1"/>
  <c r="S69" i="100"/>
  <c r="V69" i="100" s="1"/>
  <c r="S71" i="100"/>
  <c r="V71" i="100" s="1"/>
  <c r="M71" i="100"/>
  <c r="P71" i="100" s="1"/>
  <c r="S73" i="100"/>
  <c r="M73" i="100"/>
  <c r="I58" i="99"/>
  <c r="M75" i="100"/>
  <c r="P75" i="100" s="1"/>
  <c r="S75" i="100"/>
  <c r="V75" i="100" s="1"/>
  <c r="S77" i="100"/>
  <c r="M77" i="100"/>
  <c r="I59" i="99"/>
  <c r="N79" i="100"/>
  <c r="Q79" i="100" s="1"/>
  <c r="T79" i="100"/>
  <c r="W79" i="100" s="1"/>
  <c r="T81" i="100"/>
  <c r="N81" i="100"/>
  <c r="J61" i="99"/>
  <c r="T83" i="100"/>
  <c r="N83" i="100"/>
  <c r="J62" i="99"/>
  <c r="N101" i="100"/>
  <c r="Q101" i="100" s="1"/>
  <c r="T101" i="100"/>
  <c r="W101" i="100" s="1"/>
  <c r="N103" i="100"/>
  <c r="Q103" i="100" s="1"/>
  <c r="T103" i="100"/>
  <c r="W103" i="100" s="1"/>
  <c r="S109" i="100"/>
  <c r="V109" i="100" s="1"/>
  <c r="M109" i="100"/>
  <c r="P109" i="100" s="1"/>
  <c r="S111" i="100"/>
  <c r="V111" i="100" s="1"/>
  <c r="M111" i="100"/>
  <c r="P111" i="100" s="1"/>
  <c r="T117" i="100"/>
  <c r="W117" i="100" s="1"/>
  <c r="N117" i="100"/>
  <c r="Q117" i="100" s="1"/>
  <c r="S126" i="100"/>
  <c r="V126" i="100" s="1"/>
  <c r="M126" i="100"/>
  <c r="P126" i="100" s="1"/>
  <c r="S128" i="100"/>
  <c r="V128" i="100" s="1"/>
  <c r="M128" i="100"/>
  <c r="P128" i="100" s="1"/>
  <c r="S130" i="100"/>
  <c r="V130" i="100" s="1"/>
  <c r="M130" i="100"/>
  <c r="P130" i="100" s="1"/>
  <c r="S132" i="100"/>
  <c r="V132" i="100" s="1"/>
  <c r="M132" i="100"/>
  <c r="P132" i="100" s="1"/>
  <c r="T134" i="100"/>
  <c r="W134" i="100" s="1"/>
  <c r="N134" i="100"/>
  <c r="Q134" i="100" s="1"/>
  <c r="N136" i="100"/>
  <c r="Q136" i="100" s="1"/>
  <c r="T136" i="100"/>
  <c r="W136" i="100" s="1"/>
  <c r="N138" i="100"/>
  <c r="Q138" i="100" s="1"/>
  <c r="T138" i="100"/>
  <c r="W138" i="100" s="1"/>
  <c r="S141" i="100"/>
  <c r="V141" i="100" s="1"/>
  <c r="M141" i="100"/>
  <c r="P141" i="100" s="1"/>
  <c r="S143" i="100"/>
  <c r="V143" i="100" s="1"/>
  <c r="M143" i="100"/>
  <c r="P143" i="100" s="1"/>
  <c r="S145" i="100"/>
  <c r="M145" i="100"/>
  <c r="I73" i="99"/>
  <c r="S147" i="100"/>
  <c r="V147" i="100" s="1"/>
  <c r="M147" i="100"/>
  <c r="P147" i="100" s="1"/>
  <c r="M149" i="100"/>
  <c r="P149" i="100" s="1"/>
  <c r="S149" i="100"/>
  <c r="V149" i="100" s="1"/>
  <c r="M151" i="100"/>
  <c r="P151" i="100" s="1"/>
  <c r="S151" i="100"/>
  <c r="V151" i="100" s="1"/>
  <c r="M156" i="100"/>
  <c r="P156" i="100" s="1"/>
  <c r="S156" i="100"/>
  <c r="V156" i="100" s="1"/>
  <c r="N158" i="100"/>
  <c r="Q158" i="100" s="1"/>
  <c r="T158" i="100"/>
  <c r="W158" i="100" s="1"/>
  <c r="T160" i="100"/>
  <c r="W160" i="100" s="1"/>
  <c r="N160" i="100"/>
  <c r="Q160" i="100" s="1"/>
  <c r="T162" i="100"/>
  <c r="W162" i="100" s="1"/>
  <c r="N162" i="100"/>
  <c r="Q162" i="100" s="1"/>
  <c r="M171" i="100"/>
  <c r="S171" i="100"/>
  <c r="I78" i="99"/>
  <c r="R174" i="100"/>
  <c r="U174" i="100" s="1"/>
  <c r="L174" i="100"/>
  <c r="O174" i="100" s="1"/>
  <c r="J113" i="99"/>
  <c r="J120" i="93"/>
  <c r="L25" i="103"/>
  <c r="O25" i="103" s="1"/>
  <c r="R25" i="103"/>
  <c r="U25" i="103" s="1"/>
  <c r="S27" i="103"/>
  <c r="V27" i="103" s="1"/>
  <c r="M27" i="103"/>
  <c r="P27" i="103" s="1"/>
  <c r="S29" i="103"/>
  <c r="V29" i="103" s="1"/>
  <c r="M29" i="103"/>
  <c r="P29" i="103" s="1"/>
  <c r="N31" i="103"/>
  <c r="Q31" i="103" s="1"/>
  <c r="T31" i="103"/>
  <c r="W31" i="103" s="1"/>
  <c r="T33" i="103"/>
  <c r="W33" i="103" s="1"/>
  <c r="N33" i="103"/>
  <c r="Q33" i="103" s="1"/>
  <c r="T35" i="103"/>
  <c r="W35" i="103" s="1"/>
  <c r="N35" i="103"/>
  <c r="Q35" i="103" s="1"/>
  <c r="N37" i="103"/>
  <c r="Q37" i="103" s="1"/>
  <c r="T37" i="103"/>
  <c r="W37" i="103" s="1"/>
  <c r="N39" i="103"/>
  <c r="Q39" i="103" s="1"/>
  <c r="T39" i="103"/>
  <c r="W39" i="103" s="1"/>
  <c r="T41" i="103"/>
  <c r="W41" i="103" s="1"/>
  <c r="N41" i="103"/>
  <c r="Q41" i="103" s="1"/>
  <c r="H171" i="142"/>
  <c r="H42" i="142"/>
  <c r="N23" i="88"/>
  <c r="Q23" i="88" s="1"/>
  <c r="Q52" i="87" s="1"/>
  <c r="Q9" i="87" s="1"/>
  <c r="T23" i="88"/>
  <c r="W23" i="88" s="1"/>
  <c r="R40" i="88"/>
  <c r="U40" i="88" s="1"/>
  <c r="L40" i="88"/>
  <c r="O40" i="88" s="1"/>
  <c r="L10" i="88"/>
  <c r="O10" i="88" s="1"/>
  <c r="R10" i="88"/>
  <c r="U10" i="88" s="1"/>
  <c r="R16" i="88"/>
  <c r="U16" i="88" s="1"/>
  <c r="L16" i="88"/>
  <c r="O16" i="88" s="1"/>
  <c r="M6" i="88"/>
  <c r="P6" i="88" s="1"/>
  <c r="S6" i="88"/>
  <c r="V6" i="88" s="1"/>
  <c r="S14" i="88"/>
  <c r="V14" i="88" s="1"/>
  <c r="M14" i="88"/>
  <c r="P14" i="88" s="1"/>
  <c r="M18" i="88"/>
  <c r="P18" i="88" s="1"/>
  <c r="S18" i="88"/>
  <c r="V18" i="88" s="1"/>
  <c r="M27" i="88"/>
  <c r="P27" i="88" s="1"/>
  <c r="S27" i="88"/>
  <c r="V27" i="88" s="1"/>
  <c r="S31" i="88"/>
  <c r="V31" i="88" s="1"/>
  <c r="M31" i="88"/>
  <c r="P31" i="88" s="1"/>
  <c r="M35" i="88"/>
  <c r="P35" i="88" s="1"/>
  <c r="S35" i="88"/>
  <c r="V35" i="88" s="1"/>
  <c r="N39" i="88"/>
  <c r="Q39" i="88" s="1"/>
  <c r="T39" i="88"/>
  <c r="W39" i="88" s="1"/>
  <c r="R46" i="88"/>
  <c r="U46" i="88" s="1"/>
  <c r="L46" i="88"/>
  <c r="O46" i="88" s="1"/>
  <c r="L50" i="88"/>
  <c r="O50" i="88" s="1"/>
  <c r="R50" i="88"/>
  <c r="U50" i="88" s="1"/>
  <c r="L52" i="88"/>
  <c r="R52" i="88"/>
  <c r="H55" i="87"/>
  <c r="R56" i="88"/>
  <c r="U56" i="88" s="1"/>
  <c r="L56" i="88"/>
  <c r="O56" i="88" s="1"/>
  <c r="S60" i="88"/>
  <c r="M60" i="88"/>
  <c r="I56" i="87"/>
  <c r="N64" i="88"/>
  <c r="Q64" i="88" s="1"/>
  <c r="T64" i="88"/>
  <c r="W64" i="88" s="1"/>
  <c r="L81" i="88"/>
  <c r="R81" i="88"/>
  <c r="H61" i="87"/>
  <c r="M85" i="88"/>
  <c r="P85" i="88" s="1"/>
  <c r="S85" i="88"/>
  <c r="V85" i="88" s="1"/>
  <c r="T89" i="88"/>
  <c r="W89" i="88" s="1"/>
  <c r="N89" i="88"/>
  <c r="Q89" i="88" s="1"/>
  <c r="T4" i="88"/>
  <c r="N4" i="88"/>
  <c r="J51" i="87"/>
  <c r="N6" i="88"/>
  <c r="Q6" i="88" s="1"/>
  <c r="T6" i="88"/>
  <c r="W6" i="88" s="1"/>
  <c r="T8" i="88"/>
  <c r="W8" i="88" s="1"/>
  <c r="N8" i="88"/>
  <c r="Q8" i="88" s="1"/>
  <c r="T10" i="88"/>
  <c r="W10" i="88" s="1"/>
  <c r="N10" i="88"/>
  <c r="Q10" i="88" s="1"/>
  <c r="N12" i="88"/>
  <c r="T12" i="88"/>
  <c r="J49" i="87"/>
  <c r="T14" i="88"/>
  <c r="W14" i="88" s="1"/>
  <c r="N14" i="88"/>
  <c r="Q14" i="88" s="1"/>
  <c r="N16" i="88"/>
  <c r="Q16" i="88" s="1"/>
  <c r="T16" i="88"/>
  <c r="W16" i="88" s="1"/>
  <c r="N18" i="88"/>
  <c r="Q18" i="88" s="1"/>
  <c r="T18" i="88"/>
  <c r="W18" i="88" s="1"/>
  <c r="L21" i="88"/>
  <c r="O21" i="88" s="1"/>
  <c r="R21" i="88"/>
  <c r="U21" i="88" s="1"/>
  <c r="S23" i="88"/>
  <c r="V23" i="88" s="1"/>
  <c r="M23" i="88"/>
  <c r="P23" i="88" s="1"/>
  <c r="N25" i="88"/>
  <c r="Q25" i="88" s="1"/>
  <c r="T25" i="88"/>
  <c r="W25" i="88" s="1"/>
  <c r="N27" i="88"/>
  <c r="Q27" i="88" s="1"/>
  <c r="T27" i="88"/>
  <c r="W27" i="88" s="1"/>
  <c r="T29" i="88"/>
  <c r="W29" i="88" s="1"/>
  <c r="N29" i="88"/>
  <c r="Q29" i="88" s="1"/>
  <c r="N31" i="88"/>
  <c r="Q31" i="88" s="1"/>
  <c r="T31" i="88"/>
  <c r="W31" i="88" s="1"/>
  <c r="N33" i="88"/>
  <c r="Q33" i="88" s="1"/>
  <c r="T33" i="88"/>
  <c r="W33" i="88" s="1"/>
  <c r="N35" i="88"/>
  <c r="Q35" i="88" s="1"/>
  <c r="T35" i="88"/>
  <c r="W35" i="88" s="1"/>
  <c r="T37" i="88"/>
  <c r="W37" i="88" s="1"/>
  <c r="N37" i="88"/>
  <c r="Q37" i="88" s="1"/>
  <c r="L42" i="88"/>
  <c r="O42" i="88" s="1"/>
  <c r="R42" i="88"/>
  <c r="U42" i="88" s="1"/>
  <c r="S44" i="88"/>
  <c r="V44" i="88" s="1"/>
  <c r="M44" i="88"/>
  <c r="P44" i="88" s="1"/>
  <c r="S46" i="88"/>
  <c r="V46" i="88" s="1"/>
  <c r="M46" i="88"/>
  <c r="P46" i="88" s="1"/>
  <c r="S48" i="88"/>
  <c r="V48" i="88" s="1"/>
  <c r="M48" i="88"/>
  <c r="P48" i="88" s="1"/>
  <c r="M50" i="88"/>
  <c r="P50" i="88" s="1"/>
  <c r="S50" i="88"/>
  <c r="V50" i="88" s="1"/>
  <c r="S52" i="88"/>
  <c r="M52" i="88"/>
  <c r="I55" i="87"/>
  <c r="S54" i="88"/>
  <c r="V54" i="88" s="1"/>
  <c r="M54" i="88"/>
  <c r="P54" i="88" s="1"/>
  <c r="S56" i="88"/>
  <c r="V56" i="88" s="1"/>
  <c r="M56" i="88"/>
  <c r="P56" i="88" s="1"/>
  <c r="N58" i="88"/>
  <c r="Q58" i="88" s="1"/>
  <c r="T58" i="88"/>
  <c r="W58" i="88" s="1"/>
  <c r="T60" i="88"/>
  <c r="N60" i="88"/>
  <c r="J56" i="87"/>
  <c r="T62" i="88"/>
  <c r="W62" i="88" s="1"/>
  <c r="N62" i="88"/>
  <c r="Q62" i="88" s="1"/>
  <c r="L69" i="88"/>
  <c r="O69" i="88" s="1"/>
  <c r="R69" i="88"/>
  <c r="U69" i="88" s="1"/>
  <c r="R71" i="88"/>
  <c r="U71" i="88" s="1"/>
  <c r="L71" i="88"/>
  <c r="O71" i="88" s="1"/>
  <c r="L73" i="88"/>
  <c r="R73" i="88"/>
  <c r="H58" i="87"/>
  <c r="L75" i="88"/>
  <c r="O75" i="88" s="1"/>
  <c r="R75" i="88"/>
  <c r="U75" i="88" s="1"/>
  <c r="L77" i="88"/>
  <c r="R77" i="88"/>
  <c r="H59" i="87"/>
  <c r="R79" i="88"/>
  <c r="U79" i="88" s="1"/>
  <c r="L79" i="88"/>
  <c r="O79" i="88" s="1"/>
  <c r="M81" i="88"/>
  <c r="S81" i="88"/>
  <c r="I61" i="87"/>
  <c r="M83" i="88"/>
  <c r="S83" i="88"/>
  <c r="I62" i="87"/>
  <c r="N85" i="88"/>
  <c r="Q85" i="88" s="1"/>
  <c r="T85" i="88"/>
  <c r="W85" i="88" s="1"/>
  <c r="T87" i="88"/>
  <c r="N87" i="88"/>
  <c r="J63" i="87"/>
  <c r="R90" i="88"/>
  <c r="L90" i="88"/>
  <c r="H64" i="87"/>
  <c r="R92" i="88"/>
  <c r="U92" i="88" s="1"/>
  <c r="L92" i="88"/>
  <c r="O92" i="88" s="1"/>
  <c r="R94" i="88"/>
  <c r="U94" i="88" s="1"/>
  <c r="L94" i="88"/>
  <c r="O94" i="88" s="1"/>
  <c r="R96" i="88"/>
  <c r="U96" i="88" s="1"/>
  <c r="L96" i="88"/>
  <c r="O96" i="88" s="1"/>
  <c r="R98" i="88"/>
  <c r="U98" i="88" s="1"/>
  <c r="L98" i="88"/>
  <c r="O98" i="88" s="1"/>
  <c r="R100" i="88"/>
  <c r="L100" i="88"/>
  <c r="R102" i="88"/>
  <c r="U102" i="88" s="1"/>
  <c r="L102" i="88"/>
  <c r="O102" i="88" s="1"/>
  <c r="S106" i="88"/>
  <c r="V106" i="88" s="1"/>
  <c r="M106" i="88"/>
  <c r="P106" i="88" s="1"/>
  <c r="S109" i="88"/>
  <c r="V109" i="88" s="1"/>
  <c r="M109" i="88"/>
  <c r="P109" i="88" s="1"/>
  <c r="T111" i="88"/>
  <c r="W111" i="88" s="1"/>
  <c r="N111" i="88"/>
  <c r="Q111" i="88" s="1"/>
  <c r="T113" i="88"/>
  <c r="W113" i="88" s="1"/>
  <c r="N113" i="88"/>
  <c r="Q113" i="88" s="1"/>
  <c r="R119" i="88"/>
  <c r="U119" i="88" s="1"/>
  <c r="L119" i="88"/>
  <c r="O119" i="88" s="1"/>
  <c r="R121" i="88"/>
  <c r="U121" i="88" s="1"/>
  <c r="L121" i="88"/>
  <c r="O121" i="88" s="1"/>
  <c r="L123" i="88"/>
  <c r="O123" i="88" s="1"/>
  <c r="R123" i="88"/>
  <c r="U123" i="88" s="1"/>
  <c r="M125" i="88"/>
  <c r="P125" i="88" s="1"/>
  <c r="S125" i="88"/>
  <c r="V125" i="88" s="1"/>
  <c r="S127" i="88"/>
  <c r="M127" i="88"/>
  <c r="I69" i="87"/>
  <c r="S129" i="88"/>
  <c r="V129" i="88" s="1"/>
  <c r="M129" i="88"/>
  <c r="P129" i="88" s="1"/>
  <c r="R134" i="88"/>
  <c r="U134" i="88" s="1"/>
  <c r="L134" i="88"/>
  <c r="O134" i="88" s="1"/>
  <c r="S135" i="88"/>
  <c r="V135" i="88" s="1"/>
  <c r="M135" i="88"/>
  <c r="P135" i="88" s="1"/>
  <c r="N137" i="88"/>
  <c r="Q137" i="88" s="1"/>
  <c r="T137" i="88"/>
  <c r="W137" i="88" s="1"/>
  <c r="S153" i="88"/>
  <c r="V153" i="88" s="1"/>
  <c r="M153" i="88"/>
  <c r="P153" i="88" s="1"/>
  <c r="S155" i="88"/>
  <c r="V155" i="88" s="1"/>
  <c r="M155" i="88"/>
  <c r="P155" i="88" s="1"/>
  <c r="L160" i="88"/>
  <c r="O160" i="88" s="1"/>
  <c r="R160" i="88"/>
  <c r="U160" i="88" s="1"/>
  <c r="S162" i="88"/>
  <c r="V162" i="88" s="1"/>
  <c r="M162" i="88"/>
  <c r="P162" i="88" s="1"/>
  <c r="T164" i="88"/>
  <c r="N164" i="88"/>
  <c r="J77" i="87"/>
  <c r="T166" i="88"/>
  <c r="W166" i="88" s="1"/>
  <c r="N166" i="88"/>
  <c r="Q166" i="88" s="1"/>
  <c r="T168" i="88"/>
  <c r="W168" i="88" s="1"/>
  <c r="N168" i="88"/>
  <c r="Q168" i="88" s="1"/>
  <c r="R173" i="88"/>
  <c r="U173" i="88" s="1"/>
  <c r="L173" i="88"/>
  <c r="O173" i="88" s="1"/>
  <c r="T175" i="88"/>
  <c r="W175" i="88" s="1"/>
  <c r="N175" i="88"/>
  <c r="Q175" i="88" s="1"/>
  <c r="I94" i="87"/>
  <c r="I92" i="87"/>
  <c r="I96" i="87"/>
  <c r="I97" i="87" s="1"/>
  <c r="I98" i="87"/>
  <c r="H99" i="87"/>
  <c r="H100" i="87"/>
  <c r="H107" i="87"/>
  <c r="H112" i="87"/>
  <c r="H113" i="87"/>
  <c r="J115" i="87"/>
  <c r="J117" i="87" s="1"/>
  <c r="J120" i="87"/>
  <c r="L5" i="91"/>
  <c r="O5" i="91" s="1"/>
  <c r="R5" i="91"/>
  <c r="H48" i="90"/>
  <c r="R7" i="91"/>
  <c r="U7" i="91" s="1"/>
  <c r="L7" i="91"/>
  <c r="O7" i="91" s="1"/>
  <c r="M9" i="91"/>
  <c r="P9" i="91" s="1"/>
  <c r="S9" i="91"/>
  <c r="V9" i="91" s="1"/>
  <c r="M11" i="91"/>
  <c r="P11" i="91" s="1"/>
  <c r="S11" i="91"/>
  <c r="V11" i="91" s="1"/>
  <c r="S13" i="91"/>
  <c r="V13" i="91" s="1"/>
  <c r="M13" i="91"/>
  <c r="P13" i="91" s="1"/>
  <c r="S15" i="91"/>
  <c r="V15" i="91" s="1"/>
  <c r="M15" i="91"/>
  <c r="P15" i="91" s="1"/>
  <c r="N17" i="91"/>
  <c r="Q17" i="91" s="1"/>
  <c r="T17" i="91"/>
  <c r="W17" i="91" s="1"/>
  <c r="N20" i="91"/>
  <c r="Q20" i="91" s="1"/>
  <c r="Q50" i="90" s="1"/>
  <c r="Q7" i="90" s="1"/>
  <c r="T20" i="91"/>
  <c r="W20" i="91" s="1"/>
  <c r="L23" i="91"/>
  <c r="O23" i="91" s="1"/>
  <c r="R23" i="91"/>
  <c r="U23" i="91" s="1"/>
  <c r="L25" i="91"/>
  <c r="O25" i="91" s="1"/>
  <c r="R25" i="91"/>
  <c r="U25" i="91" s="1"/>
  <c r="L27" i="91"/>
  <c r="O27" i="91" s="1"/>
  <c r="R27" i="91"/>
  <c r="U27" i="91" s="1"/>
  <c r="L29" i="91"/>
  <c r="O29" i="91" s="1"/>
  <c r="R29" i="91"/>
  <c r="U29" i="91" s="1"/>
  <c r="L31" i="91"/>
  <c r="O31" i="91" s="1"/>
  <c r="R31" i="91"/>
  <c r="U31" i="91" s="1"/>
  <c r="L33" i="91"/>
  <c r="O33" i="91" s="1"/>
  <c r="R33" i="91"/>
  <c r="U33" i="91" s="1"/>
  <c r="L35" i="91"/>
  <c r="O35" i="91" s="1"/>
  <c r="R35" i="91"/>
  <c r="U35" i="91" s="1"/>
  <c r="L37" i="91"/>
  <c r="O37" i="91" s="1"/>
  <c r="R37" i="91"/>
  <c r="U37" i="91" s="1"/>
  <c r="R39" i="91"/>
  <c r="U39" i="91" s="1"/>
  <c r="L39" i="91"/>
  <c r="O39" i="91" s="1"/>
  <c r="R41" i="91"/>
  <c r="U41" i="91" s="1"/>
  <c r="L41" i="91"/>
  <c r="O41" i="91" s="1"/>
  <c r="R43" i="91"/>
  <c r="U43" i="91" s="1"/>
  <c r="L43" i="91"/>
  <c r="O43" i="91" s="1"/>
  <c r="R45" i="91"/>
  <c r="U45" i="91" s="1"/>
  <c r="L45" i="91"/>
  <c r="O45" i="91" s="1"/>
  <c r="L47" i="91"/>
  <c r="O47" i="91" s="1"/>
  <c r="R47" i="91"/>
  <c r="U47" i="91" s="1"/>
  <c r="L49" i="91"/>
  <c r="R49" i="91"/>
  <c r="L51" i="91"/>
  <c r="O51" i="91" s="1"/>
  <c r="R51" i="91"/>
  <c r="U51" i="91" s="1"/>
  <c r="L53" i="91"/>
  <c r="O53" i="91" s="1"/>
  <c r="R53" i="91"/>
  <c r="U53" i="91" s="1"/>
  <c r="R55" i="91"/>
  <c r="U55" i="91" s="1"/>
  <c r="L55" i="91"/>
  <c r="O55" i="91" s="1"/>
  <c r="L65" i="91"/>
  <c r="O65" i="91" s="1"/>
  <c r="R65" i="91"/>
  <c r="U65" i="91" s="1"/>
  <c r="L67" i="91"/>
  <c r="O67" i="91" s="1"/>
  <c r="R67" i="91"/>
  <c r="U67" i="91" s="1"/>
  <c r="L69" i="91"/>
  <c r="O69" i="91" s="1"/>
  <c r="R69" i="91"/>
  <c r="U69" i="91" s="1"/>
  <c r="R71" i="91"/>
  <c r="U71" i="91" s="1"/>
  <c r="L71" i="91"/>
  <c r="O71" i="91" s="1"/>
  <c r="S73" i="91"/>
  <c r="M73" i="91"/>
  <c r="I58" i="90"/>
  <c r="T75" i="91"/>
  <c r="W75" i="91" s="1"/>
  <c r="N75" i="91"/>
  <c r="Q75" i="91" s="1"/>
  <c r="T77" i="91"/>
  <c r="N77" i="91"/>
  <c r="J59" i="90"/>
  <c r="L80" i="91"/>
  <c r="O80" i="91" s="1"/>
  <c r="R80" i="91"/>
  <c r="U80" i="91" s="1"/>
  <c r="L82" i="91"/>
  <c r="O82" i="91" s="1"/>
  <c r="R82" i="91"/>
  <c r="U82" i="91" s="1"/>
  <c r="M84" i="91"/>
  <c r="P84" i="91" s="1"/>
  <c r="S84" i="91"/>
  <c r="V84" i="91" s="1"/>
  <c r="M86" i="91"/>
  <c r="P86" i="91" s="1"/>
  <c r="S86" i="91"/>
  <c r="V86" i="91" s="1"/>
  <c r="N88" i="91"/>
  <c r="Q88" i="91" s="1"/>
  <c r="T88" i="91"/>
  <c r="W88" i="91" s="1"/>
  <c r="N102" i="91"/>
  <c r="Q102" i="91" s="1"/>
  <c r="T102" i="91"/>
  <c r="W102" i="91" s="1"/>
  <c r="T104" i="91"/>
  <c r="W104" i="91" s="1"/>
  <c r="N104" i="91"/>
  <c r="Q104" i="91" s="1"/>
  <c r="N109" i="91"/>
  <c r="Q109" i="91" s="1"/>
  <c r="T109" i="91"/>
  <c r="W109" i="91" s="1"/>
  <c r="L112" i="91"/>
  <c r="O112" i="91" s="1"/>
  <c r="R112" i="91"/>
  <c r="U112" i="91" s="1"/>
  <c r="L114" i="91"/>
  <c r="R114" i="91"/>
  <c r="R119" i="91"/>
  <c r="U119" i="91" s="1"/>
  <c r="L119" i="91"/>
  <c r="O119" i="91" s="1"/>
  <c r="L121" i="91"/>
  <c r="O121" i="91" s="1"/>
  <c r="R121" i="91"/>
  <c r="U121" i="91" s="1"/>
  <c r="L123" i="91"/>
  <c r="O123" i="91" s="1"/>
  <c r="R123" i="91"/>
  <c r="U123" i="91" s="1"/>
  <c r="S125" i="91"/>
  <c r="V125" i="91" s="1"/>
  <c r="M125" i="91"/>
  <c r="P125" i="91" s="1"/>
  <c r="M127" i="91"/>
  <c r="S127" i="91"/>
  <c r="I69" i="90"/>
  <c r="S129" i="91"/>
  <c r="V129" i="91" s="1"/>
  <c r="M129" i="91"/>
  <c r="P129" i="91" s="1"/>
  <c r="M131" i="91"/>
  <c r="P131" i="91" s="1"/>
  <c r="S131" i="91"/>
  <c r="V131" i="91" s="1"/>
  <c r="M133" i="91"/>
  <c r="S133" i="91"/>
  <c r="I70" i="90"/>
  <c r="S136" i="91"/>
  <c r="V136" i="91" s="1"/>
  <c r="M136" i="91"/>
  <c r="P136" i="91" s="1"/>
  <c r="M138" i="91"/>
  <c r="P138" i="91" s="1"/>
  <c r="S138" i="91"/>
  <c r="V138" i="91" s="1"/>
  <c r="N141" i="91"/>
  <c r="Q141" i="91" s="1"/>
  <c r="T141" i="91"/>
  <c r="W141" i="91" s="1"/>
  <c r="N143" i="91"/>
  <c r="Q143" i="91" s="1"/>
  <c r="T143" i="91"/>
  <c r="W143" i="91" s="1"/>
  <c r="T145" i="91"/>
  <c r="N145" i="91"/>
  <c r="J73" i="90"/>
  <c r="N147" i="91"/>
  <c r="Q147" i="91" s="1"/>
  <c r="T147" i="91"/>
  <c r="W147" i="91" s="1"/>
  <c r="N149" i="91"/>
  <c r="Q149" i="91" s="1"/>
  <c r="T149" i="91"/>
  <c r="W149" i="91" s="1"/>
  <c r="T151" i="91"/>
  <c r="W151" i="91" s="1"/>
  <c r="N151" i="91"/>
  <c r="Q151" i="91" s="1"/>
  <c r="L156" i="91"/>
  <c r="O156" i="91" s="1"/>
  <c r="R156" i="91"/>
  <c r="U156" i="91" s="1"/>
  <c r="R158" i="91"/>
  <c r="U158" i="91" s="1"/>
  <c r="L158" i="91"/>
  <c r="O158" i="91" s="1"/>
  <c r="L160" i="91"/>
  <c r="O160" i="91" s="1"/>
  <c r="R160" i="91"/>
  <c r="U160" i="91" s="1"/>
  <c r="L162" i="91"/>
  <c r="O162" i="91" s="1"/>
  <c r="R162" i="91"/>
  <c r="U162" i="91" s="1"/>
  <c r="M164" i="91"/>
  <c r="S164" i="91"/>
  <c r="I77" i="90"/>
  <c r="M166" i="91"/>
  <c r="P166" i="91" s="1"/>
  <c r="S166" i="91"/>
  <c r="V166" i="91" s="1"/>
  <c r="S168" i="91"/>
  <c r="V168" i="91" s="1"/>
  <c r="M168" i="91"/>
  <c r="P168" i="91" s="1"/>
  <c r="N170" i="91"/>
  <c r="Q170" i="91" s="1"/>
  <c r="T170" i="91"/>
  <c r="W170" i="91" s="1"/>
  <c r="T172" i="91"/>
  <c r="W172" i="91" s="1"/>
  <c r="N172" i="91"/>
  <c r="Q172" i="91" s="1"/>
  <c r="M175" i="91"/>
  <c r="P175" i="91" s="1"/>
  <c r="S175" i="91"/>
  <c r="V175" i="91" s="1"/>
  <c r="H115" i="91"/>
  <c r="H68" i="90" s="1"/>
  <c r="H135" i="91"/>
  <c r="H94" i="90"/>
  <c r="H137" i="90" s="1"/>
  <c r="H92" i="90"/>
  <c r="H101" i="90"/>
  <c r="H102" i="90"/>
  <c r="H104" i="90"/>
  <c r="H105" i="90"/>
  <c r="H106" i="90"/>
  <c r="H115" i="90"/>
  <c r="H120" i="90"/>
  <c r="S4" i="94"/>
  <c r="M4" i="94"/>
  <c r="I51" i="93"/>
  <c r="T6" i="94"/>
  <c r="W6" i="94" s="1"/>
  <c r="N6" i="94"/>
  <c r="Q6" i="94" s="1"/>
  <c r="T8" i="94"/>
  <c r="W8" i="94" s="1"/>
  <c r="N8" i="94"/>
  <c r="Q8" i="94" s="1"/>
  <c r="T10" i="94"/>
  <c r="W10" i="94" s="1"/>
  <c r="N10" i="94"/>
  <c r="Q10" i="94" s="1"/>
  <c r="T12" i="94"/>
  <c r="N12" i="94"/>
  <c r="J49" i="93"/>
  <c r="T14" i="94"/>
  <c r="W14" i="94" s="1"/>
  <c r="N14" i="94"/>
  <c r="Q14" i="94" s="1"/>
  <c r="T16" i="94"/>
  <c r="W16" i="94" s="1"/>
  <c r="N16" i="94"/>
  <c r="Q16" i="94" s="1"/>
  <c r="L21" i="94"/>
  <c r="O21" i="94" s="1"/>
  <c r="R21" i="94"/>
  <c r="U21" i="94" s="1"/>
  <c r="M23" i="94"/>
  <c r="P23" i="94" s="1"/>
  <c r="P52" i="93" s="1"/>
  <c r="P9" i="93" s="1"/>
  <c r="S23" i="94"/>
  <c r="V23" i="94" s="1"/>
  <c r="M25" i="94"/>
  <c r="P25" i="94" s="1"/>
  <c r="S25" i="94"/>
  <c r="V25" i="94" s="1"/>
  <c r="M27" i="94"/>
  <c r="P27" i="94" s="1"/>
  <c r="S27" i="94"/>
  <c r="V27" i="94" s="1"/>
  <c r="M29" i="94"/>
  <c r="P29" i="94" s="1"/>
  <c r="S29" i="94"/>
  <c r="V29" i="94" s="1"/>
  <c r="M31" i="94"/>
  <c r="P31" i="94" s="1"/>
  <c r="S31" i="94"/>
  <c r="V31" i="94" s="1"/>
  <c r="M33" i="94"/>
  <c r="P33" i="94" s="1"/>
  <c r="S33" i="94"/>
  <c r="V33" i="94" s="1"/>
  <c r="M35" i="94"/>
  <c r="P35" i="94" s="1"/>
  <c r="S35" i="94"/>
  <c r="V35" i="94" s="1"/>
  <c r="N37" i="94"/>
  <c r="Q37" i="94" s="1"/>
  <c r="T37" i="94"/>
  <c r="W37" i="94" s="1"/>
  <c r="L50" i="94"/>
  <c r="O50" i="94" s="1"/>
  <c r="R50" i="94"/>
  <c r="U50" i="94" s="1"/>
  <c r="L52" i="94"/>
  <c r="R52" i="94"/>
  <c r="H55" i="93"/>
  <c r="L54" i="94"/>
  <c r="O54" i="94" s="1"/>
  <c r="R54" i="94"/>
  <c r="U54" i="94" s="1"/>
  <c r="L56" i="94"/>
  <c r="O56" i="94" s="1"/>
  <c r="R56" i="94"/>
  <c r="U56" i="94" s="1"/>
  <c r="M58" i="94"/>
  <c r="P58" i="94" s="1"/>
  <c r="S58" i="94"/>
  <c r="V58" i="94" s="1"/>
  <c r="M60" i="94"/>
  <c r="S60" i="94"/>
  <c r="I56" i="93"/>
  <c r="M62" i="94"/>
  <c r="P62" i="94" s="1"/>
  <c r="S62" i="94"/>
  <c r="V62" i="94" s="1"/>
  <c r="M64" i="94"/>
  <c r="P64" i="94" s="1"/>
  <c r="S64" i="94"/>
  <c r="V64" i="94" s="1"/>
  <c r="M66" i="94"/>
  <c r="P66" i="94" s="1"/>
  <c r="S66" i="94"/>
  <c r="V66" i="94" s="1"/>
  <c r="M68" i="94"/>
  <c r="S68" i="94"/>
  <c r="I57" i="93"/>
  <c r="M70" i="94"/>
  <c r="P70" i="94" s="1"/>
  <c r="S70" i="94"/>
  <c r="V70" i="94" s="1"/>
  <c r="M72" i="94"/>
  <c r="P72" i="94" s="1"/>
  <c r="S72" i="94"/>
  <c r="V72" i="94" s="1"/>
  <c r="M74" i="94"/>
  <c r="P74" i="94" s="1"/>
  <c r="S74" i="94"/>
  <c r="V74" i="94" s="1"/>
  <c r="M76" i="94"/>
  <c r="P76" i="94" s="1"/>
  <c r="S76" i="94"/>
  <c r="V76" i="94" s="1"/>
  <c r="N78" i="94"/>
  <c r="Q78" i="94" s="1"/>
  <c r="T78" i="94"/>
  <c r="W78" i="94" s="1"/>
  <c r="N80" i="94"/>
  <c r="Q80" i="94" s="1"/>
  <c r="T80" i="94"/>
  <c r="W80" i="94" s="1"/>
  <c r="N82" i="94"/>
  <c r="Q82" i="94" s="1"/>
  <c r="T82" i="94"/>
  <c r="W82" i="94" s="1"/>
  <c r="T84" i="94"/>
  <c r="W84" i="94" s="1"/>
  <c r="N84" i="94"/>
  <c r="Q84" i="94" s="1"/>
  <c r="N86" i="94"/>
  <c r="Q86" i="94" s="1"/>
  <c r="T86" i="94"/>
  <c r="W86" i="94" s="1"/>
  <c r="N88" i="94"/>
  <c r="Q88" i="94" s="1"/>
  <c r="T88" i="94"/>
  <c r="W88" i="94" s="1"/>
  <c r="T90" i="94"/>
  <c r="N90" i="94"/>
  <c r="J64" i="93"/>
  <c r="N92" i="94"/>
  <c r="Q92" i="94" s="1"/>
  <c r="T92" i="94"/>
  <c r="W92" i="94" s="1"/>
  <c r="N94" i="94"/>
  <c r="Q94" i="94" s="1"/>
  <c r="T94" i="94"/>
  <c r="W94" i="94" s="1"/>
  <c r="N96" i="94"/>
  <c r="Q96" i="94" s="1"/>
  <c r="T96" i="94"/>
  <c r="W96" i="94" s="1"/>
  <c r="N98" i="94"/>
  <c r="Q98" i="94" s="1"/>
  <c r="T98" i="94"/>
  <c r="W98" i="94" s="1"/>
  <c r="N100" i="94"/>
  <c r="T100" i="94"/>
  <c r="J65" i="93"/>
  <c r="R105" i="94"/>
  <c r="U105" i="94" s="1"/>
  <c r="L105" i="94"/>
  <c r="O105" i="94" s="1"/>
  <c r="L107" i="94"/>
  <c r="R107" i="94"/>
  <c r="H66" i="93"/>
  <c r="L110" i="94"/>
  <c r="O110" i="94" s="1"/>
  <c r="R110" i="94"/>
  <c r="U110" i="94" s="1"/>
  <c r="L112" i="94"/>
  <c r="O112" i="94" s="1"/>
  <c r="R112" i="94"/>
  <c r="U112" i="94" s="1"/>
  <c r="L114" i="94"/>
  <c r="R114" i="94"/>
  <c r="L115" i="94"/>
  <c r="O115" i="94" s="1"/>
  <c r="T117" i="94"/>
  <c r="W117" i="94" s="1"/>
  <c r="N117" i="94"/>
  <c r="Q117" i="94" s="1"/>
  <c r="N119" i="94"/>
  <c r="Q119" i="94" s="1"/>
  <c r="T119" i="94"/>
  <c r="W119" i="94" s="1"/>
  <c r="R122" i="94"/>
  <c r="U122" i="94" s="1"/>
  <c r="L122" i="94"/>
  <c r="O122" i="94" s="1"/>
  <c r="L124" i="94"/>
  <c r="O124" i="94" s="1"/>
  <c r="R124" i="94"/>
  <c r="U124" i="94" s="1"/>
  <c r="L126" i="94"/>
  <c r="O126" i="94" s="1"/>
  <c r="R126" i="94"/>
  <c r="U126" i="94" s="1"/>
  <c r="L128" i="94"/>
  <c r="O128" i="94" s="1"/>
  <c r="R128" i="94"/>
  <c r="U128" i="94" s="1"/>
  <c r="L130" i="94"/>
  <c r="O130" i="94" s="1"/>
  <c r="R130" i="94"/>
  <c r="U130" i="94" s="1"/>
  <c r="S132" i="94"/>
  <c r="V132" i="94" s="1"/>
  <c r="M132" i="94"/>
  <c r="P132" i="94" s="1"/>
  <c r="S134" i="94"/>
  <c r="V134" i="94" s="1"/>
  <c r="M134" i="94"/>
  <c r="P134" i="94" s="1"/>
  <c r="R137" i="94"/>
  <c r="U137" i="94" s="1"/>
  <c r="L137" i="94"/>
  <c r="O137" i="94" s="1"/>
  <c r="M140" i="94"/>
  <c r="S140" i="94"/>
  <c r="I72" i="93"/>
  <c r="N142" i="94"/>
  <c r="Q142" i="94" s="1"/>
  <c r="T142" i="94"/>
  <c r="W142" i="94" s="1"/>
  <c r="N144" i="94"/>
  <c r="Q144" i="94" s="1"/>
  <c r="T144" i="94"/>
  <c r="W144" i="94" s="1"/>
  <c r="T146" i="94"/>
  <c r="W146" i="94" s="1"/>
  <c r="N146" i="94"/>
  <c r="Q146" i="94" s="1"/>
  <c r="T148" i="94"/>
  <c r="W148" i="94" s="1"/>
  <c r="N148" i="94"/>
  <c r="Q148" i="94" s="1"/>
  <c r="T150" i="94"/>
  <c r="W150" i="94" s="1"/>
  <c r="N150" i="94"/>
  <c r="Q150" i="94" s="1"/>
  <c r="N152" i="94"/>
  <c r="Q152" i="94" s="1"/>
  <c r="T152" i="94"/>
  <c r="W152" i="94" s="1"/>
  <c r="N154" i="94"/>
  <c r="Q154" i="94" s="1"/>
  <c r="T154" i="94"/>
  <c r="W154" i="94" s="1"/>
  <c r="N156" i="94"/>
  <c r="Q156" i="94" s="1"/>
  <c r="T156" i="94"/>
  <c r="W156" i="94" s="1"/>
  <c r="N158" i="94"/>
  <c r="Q158" i="94" s="1"/>
  <c r="T158" i="94"/>
  <c r="W158" i="94" s="1"/>
  <c r="N160" i="94"/>
  <c r="Q160" i="94" s="1"/>
  <c r="T160" i="94"/>
  <c r="W160" i="94" s="1"/>
  <c r="R167" i="94"/>
  <c r="U167" i="94" s="1"/>
  <c r="L167" i="94"/>
  <c r="O167" i="94" s="1"/>
  <c r="L174" i="94"/>
  <c r="O174" i="94" s="1"/>
  <c r="R174" i="94"/>
  <c r="U174" i="94" s="1"/>
  <c r="N5" i="97"/>
  <c r="T5" i="97"/>
  <c r="J48" i="96"/>
  <c r="N7" i="97"/>
  <c r="Q7" i="97" s="1"/>
  <c r="T7" i="97"/>
  <c r="W7" i="97" s="1"/>
  <c r="N9" i="97"/>
  <c r="Q9" i="97" s="1"/>
  <c r="T9" i="97"/>
  <c r="W9" i="97" s="1"/>
  <c r="N11" i="97"/>
  <c r="Q11" i="97" s="1"/>
  <c r="T11" i="97"/>
  <c r="W11" i="97" s="1"/>
  <c r="N13" i="97"/>
  <c r="Q13" i="97" s="1"/>
  <c r="T13" i="97"/>
  <c r="W13" i="97" s="1"/>
  <c r="R16" i="97"/>
  <c r="U16" i="97" s="1"/>
  <c r="L16" i="97"/>
  <c r="O16" i="97" s="1"/>
  <c r="R18" i="97"/>
  <c r="U18" i="97" s="1"/>
  <c r="U50" i="96" s="1"/>
  <c r="U7" i="96" s="1"/>
  <c r="L18" i="97"/>
  <c r="O18" i="97" s="1"/>
  <c r="M21" i="97"/>
  <c r="P21" i="97" s="1"/>
  <c r="S21" i="97"/>
  <c r="V21" i="97" s="1"/>
  <c r="L28" i="97"/>
  <c r="O28" i="97" s="1"/>
  <c r="R28" i="97"/>
  <c r="U28" i="97" s="1"/>
  <c r="L30" i="97"/>
  <c r="O30" i="97" s="1"/>
  <c r="R30" i="97"/>
  <c r="U30" i="97" s="1"/>
  <c r="R32" i="97"/>
  <c r="U32" i="97" s="1"/>
  <c r="L32" i="97"/>
  <c r="O32" i="97" s="1"/>
  <c r="S34" i="97"/>
  <c r="V34" i="97" s="1"/>
  <c r="M34" i="97"/>
  <c r="P34" i="97" s="1"/>
  <c r="S36" i="97"/>
  <c r="V36" i="97" s="1"/>
  <c r="M36" i="97"/>
  <c r="P36" i="97" s="1"/>
  <c r="S38" i="97"/>
  <c r="V38" i="97" s="1"/>
  <c r="M38" i="97"/>
  <c r="P38" i="97" s="1"/>
  <c r="M40" i="97"/>
  <c r="P40" i="97" s="1"/>
  <c r="S40" i="97"/>
  <c r="V40" i="97" s="1"/>
  <c r="M42" i="97"/>
  <c r="P42" i="97" s="1"/>
  <c r="S42" i="97"/>
  <c r="V42" i="97" s="1"/>
  <c r="M44" i="97"/>
  <c r="P44" i="97" s="1"/>
  <c r="S44" i="97"/>
  <c r="V44" i="97" s="1"/>
  <c r="S46" i="97"/>
  <c r="V46" i="97" s="1"/>
  <c r="M46" i="97"/>
  <c r="P46" i="97" s="1"/>
  <c r="S48" i="97"/>
  <c r="V48" i="97" s="1"/>
  <c r="M48" i="97"/>
  <c r="P48" i="97" s="1"/>
  <c r="S50" i="97"/>
  <c r="V50" i="97" s="1"/>
  <c r="M50" i="97"/>
  <c r="P50" i="97" s="1"/>
  <c r="S52" i="97"/>
  <c r="M52" i="97"/>
  <c r="S54" i="97"/>
  <c r="V54" i="97" s="1"/>
  <c r="M54" i="97"/>
  <c r="P54" i="97" s="1"/>
  <c r="M56" i="97"/>
  <c r="P56" i="97" s="1"/>
  <c r="S56" i="97"/>
  <c r="V56" i="97" s="1"/>
  <c r="M58" i="97"/>
  <c r="P58" i="97" s="1"/>
  <c r="S58" i="97"/>
  <c r="V58" i="97" s="1"/>
  <c r="M60" i="97"/>
  <c r="S60" i="97"/>
  <c r="I56" i="96"/>
  <c r="S62" i="97"/>
  <c r="V62" i="97" s="1"/>
  <c r="M62" i="97"/>
  <c r="P62" i="97" s="1"/>
  <c r="S64" i="97"/>
  <c r="V64" i="97" s="1"/>
  <c r="M64" i="97"/>
  <c r="P64" i="97" s="1"/>
  <c r="N66" i="97"/>
  <c r="Q66" i="97" s="1"/>
  <c r="T66" i="97"/>
  <c r="W66" i="97" s="1"/>
  <c r="N68" i="97"/>
  <c r="T68" i="97"/>
  <c r="J57" i="96"/>
  <c r="T70" i="97"/>
  <c r="W70" i="97" s="1"/>
  <c r="N70" i="97"/>
  <c r="Q70" i="97" s="1"/>
  <c r="L79" i="97"/>
  <c r="O79" i="97" s="1"/>
  <c r="R79" i="97"/>
  <c r="U79" i="97" s="1"/>
  <c r="S81" i="97"/>
  <c r="M81" i="97"/>
  <c r="I61" i="96"/>
  <c r="N83" i="97"/>
  <c r="T83" i="97"/>
  <c r="J62" i="96"/>
  <c r="M88" i="97"/>
  <c r="P88" i="97" s="1"/>
  <c r="S88" i="97"/>
  <c r="V88" i="97" s="1"/>
  <c r="T90" i="97"/>
  <c r="N90" i="97"/>
  <c r="J64" i="96"/>
  <c r="T92" i="97"/>
  <c r="W92" i="97" s="1"/>
  <c r="N92" i="97"/>
  <c r="Q92" i="97" s="1"/>
  <c r="N94" i="97"/>
  <c r="Q94" i="97" s="1"/>
  <c r="T94" i="97"/>
  <c r="W94" i="97" s="1"/>
  <c r="N96" i="97"/>
  <c r="Q96" i="97" s="1"/>
  <c r="T96" i="97"/>
  <c r="W96" i="97" s="1"/>
  <c r="N98" i="97"/>
  <c r="Q98" i="97" s="1"/>
  <c r="T98" i="97"/>
  <c r="W98" i="97" s="1"/>
  <c r="N100" i="97"/>
  <c r="T100" i="97"/>
  <c r="N102" i="97"/>
  <c r="Q102" i="97" s="1"/>
  <c r="T102" i="97"/>
  <c r="W102" i="97" s="1"/>
  <c r="L105" i="97"/>
  <c r="O105" i="97" s="1"/>
  <c r="R105" i="97"/>
  <c r="U105" i="97" s="1"/>
  <c r="L107" i="97"/>
  <c r="R107" i="97"/>
  <c r="H66" i="96"/>
  <c r="M110" i="97"/>
  <c r="P110" i="97" s="1"/>
  <c r="S110" i="97"/>
  <c r="V110" i="97" s="1"/>
  <c r="R113" i="97"/>
  <c r="U113" i="97" s="1"/>
  <c r="L113" i="97"/>
  <c r="O113" i="97" s="1"/>
  <c r="R116" i="97"/>
  <c r="U116" i="97" s="1"/>
  <c r="L116" i="97"/>
  <c r="O116" i="97" s="1"/>
  <c r="N118" i="97"/>
  <c r="Q118" i="97" s="1"/>
  <c r="T118" i="97"/>
  <c r="W118" i="97" s="1"/>
  <c r="S125" i="97"/>
  <c r="V125" i="97" s="1"/>
  <c r="M125" i="97"/>
  <c r="P125" i="97" s="1"/>
  <c r="S127" i="97"/>
  <c r="M127" i="97"/>
  <c r="I69" i="96"/>
  <c r="T129" i="97"/>
  <c r="W129" i="97" s="1"/>
  <c r="N129" i="97"/>
  <c r="Q129" i="97" s="1"/>
  <c r="N131" i="97"/>
  <c r="Q131" i="97" s="1"/>
  <c r="T131" i="97"/>
  <c r="W131" i="97" s="1"/>
  <c r="N133" i="97"/>
  <c r="T133" i="97"/>
  <c r="J70" i="96"/>
  <c r="M137" i="97"/>
  <c r="P137" i="97" s="1"/>
  <c r="S137" i="97"/>
  <c r="V137" i="97" s="1"/>
  <c r="T141" i="97"/>
  <c r="W141" i="97" s="1"/>
  <c r="N141" i="97"/>
  <c r="Q141" i="97" s="1"/>
  <c r="T143" i="97"/>
  <c r="W143" i="97" s="1"/>
  <c r="N143" i="97"/>
  <c r="Q143" i="97" s="1"/>
  <c r="L148" i="97"/>
  <c r="O148" i="97" s="1"/>
  <c r="R148" i="97"/>
  <c r="U148" i="97" s="1"/>
  <c r="M150" i="97"/>
  <c r="P150" i="97" s="1"/>
  <c r="S150" i="97"/>
  <c r="V150" i="97" s="1"/>
  <c r="M152" i="97"/>
  <c r="P152" i="97" s="1"/>
  <c r="S152" i="97"/>
  <c r="V152" i="97" s="1"/>
  <c r="R155" i="97"/>
  <c r="U155" i="97" s="1"/>
  <c r="L155" i="97"/>
  <c r="O155" i="97" s="1"/>
  <c r="S157" i="97"/>
  <c r="V157" i="97" s="1"/>
  <c r="M157" i="97"/>
  <c r="P157" i="97" s="1"/>
  <c r="T159" i="97"/>
  <c r="N159" i="97"/>
  <c r="J75" i="96"/>
  <c r="T161" i="97"/>
  <c r="N161" i="97"/>
  <c r="J76" i="96"/>
  <c r="T163" i="97"/>
  <c r="W163" i="97" s="1"/>
  <c r="N163" i="97"/>
  <c r="Q163" i="97" s="1"/>
  <c r="L168" i="97"/>
  <c r="O168" i="97" s="1"/>
  <c r="R168" i="97"/>
  <c r="U168" i="97" s="1"/>
  <c r="T173" i="97"/>
  <c r="W173" i="97" s="1"/>
  <c r="N173" i="97"/>
  <c r="Q173" i="97" s="1"/>
  <c r="S20" i="100"/>
  <c r="V20" i="100" s="1"/>
  <c r="M20" i="100"/>
  <c r="P20" i="100" s="1"/>
  <c r="R29" i="100"/>
  <c r="U29" i="100" s="1"/>
  <c r="L29" i="100"/>
  <c r="O29" i="100" s="1"/>
  <c r="O52" i="99" s="1"/>
  <c r="O9" i="99" s="1"/>
  <c r="R31" i="100"/>
  <c r="U31" i="100" s="1"/>
  <c r="L31" i="100"/>
  <c r="O31" i="100" s="1"/>
  <c r="L33" i="100"/>
  <c r="O33" i="100" s="1"/>
  <c r="R33" i="100"/>
  <c r="U33" i="100" s="1"/>
  <c r="S35" i="100"/>
  <c r="V35" i="100" s="1"/>
  <c r="M35" i="100"/>
  <c r="P35" i="100" s="1"/>
  <c r="M37" i="100"/>
  <c r="P37" i="100" s="1"/>
  <c r="S37" i="100"/>
  <c r="V37" i="100" s="1"/>
  <c r="S39" i="100"/>
  <c r="V39" i="100" s="1"/>
  <c r="M39" i="100"/>
  <c r="P39" i="100" s="1"/>
  <c r="S41" i="100"/>
  <c r="V41" i="100" s="1"/>
  <c r="M41" i="100"/>
  <c r="P41" i="100" s="1"/>
  <c r="M43" i="100"/>
  <c r="P43" i="100" s="1"/>
  <c r="S43" i="100"/>
  <c r="V43" i="100" s="1"/>
  <c r="S45" i="100"/>
  <c r="V45" i="100" s="1"/>
  <c r="M45" i="100"/>
  <c r="P45" i="100" s="1"/>
  <c r="M47" i="100"/>
  <c r="P47" i="100" s="1"/>
  <c r="S47" i="100"/>
  <c r="V47" i="100" s="1"/>
  <c r="S49" i="100"/>
  <c r="M49" i="100"/>
  <c r="S51" i="100"/>
  <c r="V51" i="100" s="1"/>
  <c r="M51" i="100"/>
  <c r="P51" i="100" s="1"/>
  <c r="M53" i="100"/>
  <c r="P53" i="100" s="1"/>
  <c r="S53" i="100"/>
  <c r="V53" i="100" s="1"/>
  <c r="S55" i="100"/>
  <c r="V55" i="100" s="1"/>
  <c r="M55" i="100"/>
  <c r="P55" i="100" s="1"/>
  <c r="M59" i="100"/>
  <c r="P59" i="100" s="1"/>
  <c r="S59" i="100"/>
  <c r="V59" i="100" s="1"/>
  <c r="S61" i="100"/>
  <c r="V61" i="100" s="1"/>
  <c r="M61" i="100"/>
  <c r="P61" i="100" s="1"/>
  <c r="M63" i="100"/>
  <c r="P63" i="100" s="1"/>
  <c r="S63" i="100"/>
  <c r="V63" i="100" s="1"/>
  <c r="T65" i="100"/>
  <c r="W65" i="100" s="1"/>
  <c r="N65" i="100"/>
  <c r="Q65" i="100" s="1"/>
  <c r="T67" i="100"/>
  <c r="W67" i="100" s="1"/>
  <c r="N67" i="100"/>
  <c r="Q67" i="100" s="1"/>
  <c r="N69" i="100"/>
  <c r="Q69" i="100" s="1"/>
  <c r="T69" i="100"/>
  <c r="W69" i="100" s="1"/>
  <c r="T71" i="100"/>
  <c r="W71" i="100" s="1"/>
  <c r="N71" i="100"/>
  <c r="Q71" i="100" s="1"/>
  <c r="N73" i="100"/>
  <c r="T73" i="100"/>
  <c r="J58" i="99"/>
  <c r="N75" i="100"/>
  <c r="Q75" i="100" s="1"/>
  <c r="T75" i="100"/>
  <c r="W75" i="100" s="1"/>
  <c r="T77" i="100"/>
  <c r="N77" i="100"/>
  <c r="J59" i="99"/>
  <c r="R84" i="100"/>
  <c r="U84" i="100" s="1"/>
  <c r="L84" i="100"/>
  <c r="O84" i="100" s="1"/>
  <c r="L86" i="100"/>
  <c r="O86" i="100" s="1"/>
  <c r="R86" i="100"/>
  <c r="U86" i="100" s="1"/>
  <c r="L88" i="100"/>
  <c r="O88" i="100" s="1"/>
  <c r="R88" i="100"/>
  <c r="U88" i="100" s="1"/>
  <c r="R90" i="100"/>
  <c r="L90" i="100"/>
  <c r="H64" i="99"/>
  <c r="L92" i="100"/>
  <c r="O92" i="100" s="1"/>
  <c r="R92" i="100"/>
  <c r="U92" i="100" s="1"/>
  <c r="L94" i="100"/>
  <c r="O94" i="100" s="1"/>
  <c r="R94" i="100"/>
  <c r="U94" i="100" s="1"/>
  <c r="R96" i="100"/>
  <c r="U96" i="100" s="1"/>
  <c r="L96" i="100"/>
  <c r="O96" i="100" s="1"/>
  <c r="R98" i="100"/>
  <c r="U98" i="100" s="1"/>
  <c r="L98" i="100"/>
  <c r="O98" i="100" s="1"/>
  <c r="R100" i="100"/>
  <c r="L100" i="100"/>
  <c r="R106" i="100"/>
  <c r="U106" i="100" s="1"/>
  <c r="L106" i="100"/>
  <c r="O106" i="100" s="1"/>
  <c r="T109" i="100"/>
  <c r="W109" i="100" s="1"/>
  <c r="N109" i="100"/>
  <c r="Q109" i="100" s="1"/>
  <c r="T111" i="100"/>
  <c r="W111" i="100" s="1"/>
  <c r="N111" i="100"/>
  <c r="Q111" i="100" s="1"/>
  <c r="R112" i="100"/>
  <c r="U112" i="100" s="1"/>
  <c r="L112" i="100"/>
  <c r="O112" i="100" s="1"/>
  <c r="R114" i="100"/>
  <c r="L114" i="100"/>
  <c r="S115" i="100"/>
  <c r="V115" i="100" s="1"/>
  <c r="M115" i="100"/>
  <c r="P115" i="100" s="1"/>
  <c r="L118" i="100"/>
  <c r="O118" i="100" s="1"/>
  <c r="R118" i="100"/>
  <c r="U118" i="100" s="1"/>
  <c r="L120" i="100"/>
  <c r="O120" i="100" s="1"/>
  <c r="R120" i="100"/>
  <c r="U120" i="100" s="1"/>
  <c r="L122" i="100"/>
  <c r="O122" i="100" s="1"/>
  <c r="R122" i="100"/>
  <c r="U122" i="100" s="1"/>
  <c r="R124" i="100"/>
  <c r="U124" i="100" s="1"/>
  <c r="L124" i="100"/>
  <c r="O124" i="100" s="1"/>
  <c r="N126" i="100"/>
  <c r="Q126" i="100" s="1"/>
  <c r="T126" i="100"/>
  <c r="W126" i="100" s="1"/>
  <c r="T128" i="100"/>
  <c r="W128" i="100" s="1"/>
  <c r="N128" i="100"/>
  <c r="Q128" i="100" s="1"/>
  <c r="T130" i="100"/>
  <c r="W130" i="100" s="1"/>
  <c r="N130" i="100"/>
  <c r="Q130" i="100" s="1"/>
  <c r="T132" i="100"/>
  <c r="W132" i="100" s="1"/>
  <c r="N132" i="100"/>
  <c r="Q132" i="100" s="1"/>
  <c r="N141" i="100"/>
  <c r="Q141" i="100" s="1"/>
  <c r="T141" i="100"/>
  <c r="W141" i="100" s="1"/>
  <c r="T143" i="100"/>
  <c r="W143" i="100" s="1"/>
  <c r="N143" i="100"/>
  <c r="Q143" i="100" s="1"/>
  <c r="T145" i="100"/>
  <c r="N145" i="100"/>
  <c r="J73" i="99"/>
  <c r="T147" i="100"/>
  <c r="W147" i="100" s="1"/>
  <c r="N147" i="100"/>
  <c r="Q147" i="100" s="1"/>
  <c r="T149" i="100"/>
  <c r="W149" i="100" s="1"/>
  <c r="N149" i="100"/>
  <c r="Q149" i="100" s="1"/>
  <c r="N151" i="100"/>
  <c r="Q151" i="100" s="1"/>
  <c r="T151" i="100"/>
  <c r="W151" i="100" s="1"/>
  <c r="L154" i="100"/>
  <c r="O154" i="100" s="1"/>
  <c r="R154" i="100"/>
  <c r="U154" i="100" s="1"/>
  <c r="N156" i="100"/>
  <c r="Q156" i="100" s="1"/>
  <c r="T156" i="100"/>
  <c r="W156" i="100" s="1"/>
  <c r="L165" i="100"/>
  <c r="O165" i="100" s="1"/>
  <c r="R165" i="100"/>
  <c r="U165" i="100" s="1"/>
  <c r="L167" i="100"/>
  <c r="O167" i="100" s="1"/>
  <c r="R167" i="100"/>
  <c r="U167" i="100" s="1"/>
  <c r="L169" i="100"/>
  <c r="O169" i="100" s="1"/>
  <c r="R169" i="100"/>
  <c r="U169" i="100" s="1"/>
  <c r="N171" i="100"/>
  <c r="T171" i="100"/>
  <c r="J78" i="99"/>
  <c r="S174" i="100"/>
  <c r="V174" i="100" s="1"/>
  <c r="M174" i="100"/>
  <c r="P174" i="100" s="1"/>
  <c r="J101" i="99"/>
  <c r="J102" i="99"/>
  <c r="J104" i="99"/>
  <c r="J105" i="99"/>
  <c r="J106" i="99"/>
  <c r="I109" i="99"/>
  <c r="J111" i="99"/>
  <c r="J114" i="99" s="1"/>
  <c r="I115" i="99"/>
  <c r="I117" i="99" s="1"/>
  <c r="I120" i="99"/>
  <c r="J94" i="96"/>
  <c r="J92" i="96"/>
  <c r="J96" i="96"/>
  <c r="J98" i="96"/>
  <c r="J99" i="96"/>
  <c r="J100" i="96"/>
  <c r="J107" i="96"/>
  <c r="J108" i="96"/>
  <c r="J110" i="96" s="1"/>
  <c r="J111" i="96"/>
  <c r="H115" i="96"/>
  <c r="H117" i="96" s="1"/>
  <c r="H120" i="96"/>
  <c r="I135" i="98"/>
  <c r="I113" i="96" s="1"/>
  <c r="I139" i="98"/>
  <c r="I94" i="93"/>
  <c r="I92" i="93"/>
  <c r="I96" i="93"/>
  <c r="I98" i="93"/>
  <c r="I99" i="93"/>
  <c r="I100" i="93"/>
  <c r="I107" i="93"/>
  <c r="I108" i="93"/>
  <c r="J115" i="93"/>
  <c r="M4" i="103"/>
  <c r="S4" i="103"/>
  <c r="I51" i="102"/>
  <c r="M6" i="103"/>
  <c r="P6" i="103" s="1"/>
  <c r="S6" i="103"/>
  <c r="M8" i="103"/>
  <c r="P8" i="103" s="1"/>
  <c r="S8" i="103"/>
  <c r="V8" i="103" s="1"/>
  <c r="S10" i="103"/>
  <c r="V10" i="103" s="1"/>
  <c r="M10" i="103"/>
  <c r="P10" i="103" s="1"/>
  <c r="S12" i="103"/>
  <c r="M12" i="103"/>
  <c r="I49" i="102"/>
  <c r="S14" i="103"/>
  <c r="V14" i="103" s="1"/>
  <c r="M14" i="103"/>
  <c r="P14" i="103" s="1"/>
  <c r="S16" i="103"/>
  <c r="V16" i="103" s="1"/>
  <c r="M16" i="103"/>
  <c r="P16" i="103" s="1"/>
  <c r="S18" i="103"/>
  <c r="V18" i="103" s="1"/>
  <c r="M18" i="103"/>
  <c r="P18" i="103" s="1"/>
  <c r="P50" i="102" s="1"/>
  <c r="P7" i="102" s="1"/>
  <c r="N20" i="103"/>
  <c r="T20" i="103"/>
  <c r="W20" i="103" s="1"/>
  <c r="N57" i="106"/>
  <c r="Q57" i="106" s="1"/>
  <c r="T57" i="106"/>
  <c r="W57" i="106" s="1"/>
  <c r="S104" i="106"/>
  <c r="V104" i="106" s="1"/>
  <c r="M104" i="106"/>
  <c r="P104" i="106" s="1"/>
  <c r="T44" i="88"/>
  <c r="W44" i="88" s="1"/>
  <c r="N44" i="88"/>
  <c r="Q44" i="88" s="1"/>
  <c r="T46" i="88"/>
  <c r="W46" i="88" s="1"/>
  <c r="N46" i="88"/>
  <c r="Q46" i="88" s="1"/>
  <c r="L65" i="88"/>
  <c r="O65" i="88" s="1"/>
  <c r="R65" i="88"/>
  <c r="U65" i="88" s="1"/>
  <c r="M73" i="88"/>
  <c r="S73" i="88"/>
  <c r="I58" i="87"/>
  <c r="M75" i="88"/>
  <c r="P75" i="88" s="1"/>
  <c r="S75" i="88"/>
  <c r="V75" i="88" s="1"/>
  <c r="M77" i="88"/>
  <c r="S77" i="88"/>
  <c r="I59" i="87"/>
  <c r="S79" i="88"/>
  <c r="V79" i="88" s="1"/>
  <c r="M79" i="88"/>
  <c r="P79" i="88" s="1"/>
  <c r="N81" i="88"/>
  <c r="T81" i="88"/>
  <c r="J61" i="87"/>
  <c r="N83" i="88"/>
  <c r="T83" i="88"/>
  <c r="J62" i="87"/>
  <c r="R88" i="88"/>
  <c r="U88" i="88" s="1"/>
  <c r="L88" i="88"/>
  <c r="O88" i="88" s="1"/>
  <c r="S90" i="88"/>
  <c r="M90" i="88"/>
  <c r="I64" i="87"/>
  <c r="S92" i="88"/>
  <c r="V92" i="88" s="1"/>
  <c r="M92" i="88"/>
  <c r="P92" i="88" s="1"/>
  <c r="S94" i="88"/>
  <c r="V94" i="88" s="1"/>
  <c r="M94" i="88"/>
  <c r="P94" i="88" s="1"/>
  <c r="M104" i="88"/>
  <c r="P104" i="88" s="1"/>
  <c r="S104" i="88"/>
  <c r="V104" i="88" s="1"/>
  <c r="N106" i="88"/>
  <c r="Q106" i="88" s="1"/>
  <c r="T106" i="88"/>
  <c r="W106" i="88" s="1"/>
  <c r="R117" i="88"/>
  <c r="U117" i="88" s="1"/>
  <c r="L117" i="88"/>
  <c r="O117" i="88" s="1"/>
  <c r="S119" i="88"/>
  <c r="V119" i="88" s="1"/>
  <c r="M119" i="88"/>
  <c r="P119" i="88" s="1"/>
  <c r="M121" i="88"/>
  <c r="P121" i="88" s="1"/>
  <c r="S121" i="88"/>
  <c r="V121" i="88" s="1"/>
  <c r="M123" i="88"/>
  <c r="P123" i="88" s="1"/>
  <c r="S123" i="88"/>
  <c r="V123" i="88" s="1"/>
  <c r="T125" i="88"/>
  <c r="W125" i="88" s="1"/>
  <c r="N125" i="88"/>
  <c r="Q125" i="88" s="1"/>
  <c r="T127" i="88"/>
  <c r="N127" i="88"/>
  <c r="J69" i="87"/>
  <c r="T129" i="88"/>
  <c r="W129" i="88" s="1"/>
  <c r="N129" i="88"/>
  <c r="Q129" i="88" s="1"/>
  <c r="R132" i="88"/>
  <c r="U132" i="88" s="1"/>
  <c r="L132" i="88"/>
  <c r="O132" i="88" s="1"/>
  <c r="M134" i="88"/>
  <c r="P134" i="88" s="1"/>
  <c r="S134" i="88"/>
  <c r="V134" i="88" s="1"/>
  <c r="L141" i="88"/>
  <c r="O141" i="88" s="1"/>
  <c r="R141" i="88"/>
  <c r="U141" i="88" s="1"/>
  <c r="L143" i="88"/>
  <c r="O143" i="88" s="1"/>
  <c r="R143" i="88"/>
  <c r="U143" i="88" s="1"/>
  <c r="L145" i="88"/>
  <c r="R145" i="88"/>
  <c r="H73" i="87"/>
  <c r="R147" i="88"/>
  <c r="U147" i="88" s="1"/>
  <c r="L147" i="88"/>
  <c r="O147" i="88" s="1"/>
  <c r="L149" i="88"/>
  <c r="O149" i="88" s="1"/>
  <c r="R149" i="88"/>
  <c r="U149" i="88" s="1"/>
  <c r="L151" i="88"/>
  <c r="O151" i="88" s="1"/>
  <c r="R151" i="88"/>
  <c r="U151" i="88" s="1"/>
  <c r="T153" i="88"/>
  <c r="W153" i="88" s="1"/>
  <c r="N153" i="88"/>
  <c r="Q153" i="88" s="1"/>
  <c r="T155" i="88"/>
  <c r="W155" i="88" s="1"/>
  <c r="N155" i="88"/>
  <c r="Q155" i="88" s="1"/>
  <c r="L158" i="88"/>
  <c r="O158" i="88" s="1"/>
  <c r="R158" i="88"/>
  <c r="U158" i="88" s="1"/>
  <c r="S160" i="88"/>
  <c r="V160" i="88" s="1"/>
  <c r="M160" i="88"/>
  <c r="P160" i="88" s="1"/>
  <c r="T162" i="88"/>
  <c r="W162" i="88" s="1"/>
  <c r="N162" i="88"/>
  <c r="Q162" i="88" s="1"/>
  <c r="S5" i="91"/>
  <c r="M5" i="91"/>
  <c r="I48" i="90"/>
  <c r="M7" i="91"/>
  <c r="P7" i="91" s="1"/>
  <c r="S7" i="91"/>
  <c r="V7" i="91" s="1"/>
  <c r="N9" i="91"/>
  <c r="Q9" i="91" s="1"/>
  <c r="T9" i="91"/>
  <c r="W9" i="91" s="1"/>
  <c r="T11" i="91"/>
  <c r="W11" i="91" s="1"/>
  <c r="N11" i="91"/>
  <c r="Q11" i="91" s="1"/>
  <c r="T13" i="91"/>
  <c r="W13" i="91" s="1"/>
  <c r="N13" i="91"/>
  <c r="Q13" i="91" s="1"/>
  <c r="N15" i="91"/>
  <c r="Q15" i="91" s="1"/>
  <c r="T15" i="91"/>
  <c r="W15" i="91" s="1"/>
  <c r="M23" i="91"/>
  <c r="P23" i="91" s="1"/>
  <c r="S23" i="91"/>
  <c r="V23" i="91" s="1"/>
  <c r="M25" i="91"/>
  <c r="P25" i="91" s="1"/>
  <c r="S25" i="91"/>
  <c r="V25" i="91" s="1"/>
  <c r="M27" i="91"/>
  <c r="P27" i="91" s="1"/>
  <c r="S27" i="91"/>
  <c r="V27" i="91" s="1"/>
  <c r="M29" i="91"/>
  <c r="P29" i="91" s="1"/>
  <c r="S29" i="91"/>
  <c r="V29" i="91" s="1"/>
  <c r="M31" i="91"/>
  <c r="P31" i="91" s="1"/>
  <c r="S31" i="91"/>
  <c r="V31" i="91" s="1"/>
  <c r="M33" i="91"/>
  <c r="P33" i="91" s="1"/>
  <c r="S33" i="91"/>
  <c r="V33" i="91" s="1"/>
  <c r="M35" i="91"/>
  <c r="P35" i="91" s="1"/>
  <c r="S35" i="91"/>
  <c r="V35" i="91" s="1"/>
  <c r="M37" i="91"/>
  <c r="P37" i="91" s="1"/>
  <c r="S37" i="91"/>
  <c r="V37" i="91" s="1"/>
  <c r="M39" i="91"/>
  <c r="P39" i="91" s="1"/>
  <c r="S39" i="91"/>
  <c r="V39" i="91" s="1"/>
  <c r="S41" i="91"/>
  <c r="V41" i="91" s="1"/>
  <c r="M41" i="91"/>
  <c r="P41" i="91" s="1"/>
  <c r="S43" i="91"/>
  <c r="V43" i="91" s="1"/>
  <c r="M43" i="91"/>
  <c r="P43" i="91" s="1"/>
  <c r="S45" i="91"/>
  <c r="V45" i="91" s="1"/>
  <c r="M45" i="91"/>
  <c r="P45" i="91" s="1"/>
  <c r="S47" i="91"/>
  <c r="V47" i="91" s="1"/>
  <c r="M47" i="91"/>
  <c r="P47" i="91" s="1"/>
  <c r="M49" i="91"/>
  <c r="S49" i="91"/>
  <c r="M51" i="91"/>
  <c r="P51" i="91" s="1"/>
  <c r="S51" i="91"/>
  <c r="V51" i="91" s="1"/>
  <c r="M53" i="91"/>
  <c r="P53" i="91" s="1"/>
  <c r="S53" i="91"/>
  <c r="V53" i="91" s="1"/>
  <c r="M55" i="91"/>
  <c r="P55" i="91" s="1"/>
  <c r="S55" i="91"/>
  <c r="V55" i="91" s="1"/>
  <c r="R59" i="91"/>
  <c r="U59" i="91" s="1"/>
  <c r="L59" i="91"/>
  <c r="O59" i="91" s="1"/>
  <c r="R61" i="91"/>
  <c r="U61" i="91" s="1"/>
  <c r="L61" i="91"/>
  <c r="O61" i="91" s="1"/>
  <c r="L63" i="91"/>
  <c r="O63" i="91" s="1"/>
  <c r="R63" i="91"/>
  <c r="U63" i="91" s="1"/>
  <c r="M65" i="91"/>
  <c r="P65" i="91" s="1"/>
  <c r="S65" i="91"/>
  <c r="V65" i="91" s="1"/>
  <c r="M67" i="91"/>
  <c r="P67" i="91" s="1"/>
  <c r="S67" i="91"/>
  <c r="V67" i="91" s="1"/>
  <c r="M69" i="91"/>
  <c r="P69" i="91" s="1"/>
  <c r="S69" i="91"/>
  <c r="V69" i="91" s="1"/>
  <c r="M71" i="91"/>
  <c r="P71" i="91" s="1"/>
  <c r="S71" i="91"/>
  <c r="V71" i="91" s="1"/>
  <c r="N73" i="91"/>
  <c r="T73" i="91"/>
  <c r="J58" i="90"/>
  <c r="S80" i="91"/>
  <c r="V80" i="91" s="1"/>
  <c r="M80" i="91"/>
  <c r="P80" i="91" s="1"/>
  <c r="M82" i="91"/>
  <c r="P82" i="91" s="1"/>
  <c r="S82" i="91"/>
  <c r="V82" i="91" s="1"/>
  <c r="N84" i="91"/>
  <c r="Q84" i="91" s="1"/>
  <c r="T84" i="91"/>
  <c r="W84" i="91" s="1"/>
  <c r="N86" i="91"/>
  <c r="Q86" i="91" s="1"/>
  <c r="T86" i="91"/>
  <c r="W86" i="91" s="1"/>
  <c r="R91" i="91"/>
  <c r="U91" i="91" s="1"/>
  <c r="L91" i="91"/>
  <c r="O91" i="91" s="1"/>
  <c r="R93" i="91"/>
  <c r="U93" i="91" s="1"/>
  <c r="L93" i="91"/>
  <c r="O93" i="91" s="1"/>
  <c r="L95" i="91"/>
  <c r="O95" i="91" s="1"/>
  <c r="R95" i="91"/>
  <c r="U95" i="91" s="1"/>
  <c r="R97" i="91"/>
  <c r="U97" i="91" s="1"/>
  <c r="L97" i="91"/>
  <c r="O97" i="91" s="1"/>
  <c r="L99" i="91"/>
  <c r="O99" i="91" s="1"/>
  <c r="R99" i="91"/>
  <c r="U99" i="91" s="1"/>
  <c r="L103" i="91"/>
  <c r="O103" i="91" s="1"/>
  <c r="R103" i="91"/>
  <c r="U103" i="91" s="1"/>
  <c r="R105" i="91"/>
  <c r="U105" i="91" s="1"/>
  <c r="L105" i="91"/>
  <c r="O105" i="91" s="1"/>
  <c r="R107" i="91"/>
  <c r="L107" i="91"/>
  <c r="H66" i="90"/>
  <c r="M112" i="91"/>
  <c r="P112" i="91" s="1"/>
  <c r="S112" i="91"/>
  <c r="V112" i="91" s="1"/>
  <c r="S114" i="91"/>
  <c r="M114" i="91"/>
  <c r="I68" i="90"/>
  <c r="L117" i="91"/>
  <c r="O117" i="91" s="1"/>
  <c r="R117" i="91"/>
  <c r="U117" i="91" s="1"/>
  <c r="S119" i="91"/>
  <c r="V119" i="91" s="1"/>
  <c r="M119" i="91"/>
  <c r="P119" i="91" s="1"/>
  <c r="M121" i="91"/>
  <c r="P121" i="91" s="1"/>
  <c r="S121" i="91"/>
  <c r="V121" i="91" s="1"/>
  <c r="M123" i="91"/>
  <c r="P123" i="91" s="1"/>
  <c r="S123" i="91"/>
  <c r="V123" i="91" s="1"/>
  <c r="N125" i="91"/>
  <c r="Q125" i="91" s="1"/>
  <c r="T125" i="91"/>
  <c r="W125" i="91" s="1"/>
  <c r="N127" i="91"/>
  <c r="T127" i="91"/>
  <c r="J69" i="90"/>
  <c r="T129" i="91"/>
  <c r="W129" i="91" s="1"/>
  <c r="N129" i="91"/>
  <c r="Q129" i="91" s="1"/>
  <c r="N131" i="91"/>
  <c r="Q131" i="91" s="1"/>
  <c r="T131" i="91"/>
  <c r="W131" i="91" s="1"/>
  <c r="N133" i="91"/>
  <c r="T133" i="91"/>
  <c r="J70" i="90"/>
  <c r="T136" i="91"/>
  <c r="W136" i="91" s="1"/>
  <c r="N136" i="91"/>
  <c r="Q136" i="91" s="1"/>
  <c r="N138" i="91"/>
  <c r="Q138" i="91" s="1"/>
  <c r="T138" i="91"/>
  <c r="W138" i="91" s="1"/>
  <c r="M139" i="91"/>
  <c r="P139" i="91" s="1"/>
  <c r="S139" i="91"/>
  <c r="V139" i="91" s="1"/>
  <c r="L154" i="91"/>
  <c r="O154" i="91" s="1"/>
  <c r="R154" i="91"/>
  <c r="U154" i="91" s="1"/>
  <c r="M156" i="91"/>
  <c r="P156" i="91" s="1"/>
  <c r="S156" i="91"/>
  <c r="V156" i="91" s="1"/>
  <c r="S158" i="91"/>
  <c r="V158" i="91" s="1"/>
  <c r="M158" i="91"/>
  <c r="P158" i="91" s="1"/>
  <c r="M160" i="91"/>
  <c r="P160" i="91" s="1"/>
  <c r="S160" i="91"/>
  <c r="V160" i="91" s="1"/>
  <c r="S162" i="91"/>
  <c r="V162" i="91" s="1"/>
  <c r="M162" i="91"/>
  <c r="P162" i="91" s="1"/>
  <c r="N164" i="91"/>
  <c r="T164" i="91"/>
  <c r="J77" i="90"/>
  <c r="N166" i="91"/>
  <c r="Q166" i="91" s="1"/>
  <c r="T166" i="91"/>
  <c r="W166" i="91" s="1"/>
  <c r="T168" i="91"/>
  <c r="W168" i="91" s="1"/>
  <c r="N168" i="91"/>
  <c r="Q168" i="91" s="1"/>
  <c r="R173" i="91"/>
  <c r="U173" i="91" s="1"/>
  <c r="L173" i="91"/>
  <c r="O173" i="91" s="1"/>
  <c r="N175" i="91"/>
  <c r="Q175" i="91" s="1"/>
  <c r="T175" i="91"/>
  <c r="W175" i="91" s="1"/>
  <c r="L19" i="91"/>
  <c r="O19" i="91" s="1"/>
  <c r="R19" i="91"/>
  <c r="U19" i="91" s="1"/>
  <c r="I117" i="90"/>
  <c r="T4" i="94"/>
  <c r="N4" i="94"/>
  <c r="J51" i="93"/>
  <c r="L17" i="94"/>
  <c r="O17" i="94" s="1"/>
  <c r="R17" i="94"/>
  <c r="U17" i="94" s="1"/>
  <c r="L19" i="94"/>
  <c r="O19" i="94" s="1"/>
  <c r="O50" i="93" s="1"/>
  <c r="O7" i="93" s="1"/>
  <c r="R19" i="94"/>
  <c r="U19" i="94" s="1"/>
  <c r="S21" i="94"/>
  <c r="V21" i="94" s="1"/>
  <c r="M21" i="94"/>
  <c r="P21" i="94" s="1"/>
  <c r="P50" i="93" s="1"/>
  <c r="P7" i="93" s="1"/>
  <c r="T23" i="94"/>
  <c r="W23" i="94" s="1"/>
  <c r="N23" i="94"/>
  <c r="Q23" i="94" s="1"/>
  <c r="N25" i="94"/>
  <c r="Q25" i="94" s="1"/>
  <c r="T25" i="94"/>
  <c r="W25" i="94" s="1"/>
  <c r="N27" i="94"/>
  <c r="Q27" i="94" s="1"/>
  <c r="T27" i="94"/>
  <c r="W27" i="94" s="1"/>
  <c r="N29" i="94"/>
  <c r="Q29" i="94" s="1"/>
  <c r="T29" i="94"/>
  <c r="W29" i="94" s="1"/>
  <c r="N31" i="94"/>
  <c r="Q31" i="94" s="1"/>
  <c r="T31" i="94"/>
  <c r="W31" i="94" s="1"/>
  <c r="N33" i="94"/>
  <c r="Q33" i="94" s="1"/>
  <c r="T33" i="94"/>
  <c r="W33" i="94" s="1"/>
  <c r="N35" i="94"/>
  <c r="Q35" i="94" s="1"/>
  <c r="T35" i="94"/>
  <c r="W35" i="94" s="1"/>
  <c r="L38" i="94"/>
  <c r="O38" i="94" s="1"/>
  <c r="R38" i="94"/>
  <c r="U38" i="94" s="1"/>
  <c r="L40" i="94"/>
  <c r="O40" i="94" s="1"/>
  <c r="R40" i="94"/>
  <c r="U40" i="94" s="1"/>
  <c r="L42" i="94"/>
  <c r="O42" i="94" s="1"/>
  <c r="R42" i="94"/>
  <c r="U42" i="94" s="1"/>
  <c r="L44" i="94"/>
  <c r="O44" i="94" s="1"/>
  <c r="R44" i="94"/>
  <c r="U44" i="94" s="1"/>
  <c r="L46" i="94"/>
  <c r="O46" i="94" s="1"/>
  <c r="R46" i="94"/>
  <c r="U46" i="94" s="1"/>
  <c r="L48" i="94"/>
  <c r="O48" i="94" s="1"/>
  <c r="R48" i="94"/>
  <c r="U48" i="94" s="1"/>
  <c r="M50" i="94"/>
  <c r="P50" i="94" s="1"/>
  <c r="S50" i="94"/>
  <c r="V50" i="94" s="1"/>
  <c r="M52" i="94"/>
  <c r="S52" i="94"/>
  <c r="I55" i="93"/>
  <c r="M54" i="94"/>
  <c r="P54" i="94" s="1"/>
  <c r="S54" i="94"/>
  <c r="V54" i="94" s="1"/>
  <c r="M56" i="94"/>
  <c r="P56" i="94" s="1"/>
  <c r="S56" i="94"/>
  <c r="V56" i="94" s="1"/>
  <c r="N58" i="94"/>
  <c r="Q58" i="94" s="1"/>
  <c r="T58" i="94"/>
  <c r="W58" i="94" s="1"/>
  <c r="N60" i="94"/>
  <c r="T60" i="94"/>
  <c r="J56" i="93"/>
  <c r="N62" i="94"/>
  <c r="Q62" i="94" s="1"/>
  <c r="T62" i="94"/>
  <c r="W62" i="94" s="1"/>
  <c r="N64" i="94"/>
  <c r="Q64" i="94" s="1"/>
  <c r="T64" i="94"/>
  <c r="W64" i="94" s="1"/>
  <c r="N66" i="94"/>
  <c r="Q66" i="94" s="1"/>
  <c r="T66" i="94"/>
  <c r="W66" i="94" s="1"/>
  <c r="N68" i="94"/>
  <c r="T68" i="94"/>
  <c r="J57" i="93"/>
  <c r="N70" i="94"/>
  <c r="Q70" i="94" s="1"/>
  <c r="T70" i="94"/>
  <c r="W70" i="94" s="1"/>
  <c r="N72" i="94"/>
  <c r="Q72" i="94" s="1"/>
  <c r="T72" i="94"/>
  <c r="W72" i="94" s="1"/>
  <c r="N74" i="94"/>
  <c r="Q74" i="94" s="1"/>
  <c r="T74" i="94"/>
  <c r="W74" i="94" s="1"/>
  <c r="N76" i="94"/>
  <c r="Q76" i="94" s="1"/>
  <c r="T76" i="94"/>
  <c r="W76" i="94" s="1"/>
  <c r="R103" i="94"/>
  <c r="U103" i="94" s="1"/>
  <c r="L103" i="94"/>
  <c r="O103" i="94" s="1"/>
  <c r="M105" i="94"/>
  <c r="P105" i="94" s="1"/>
  <c r="S105" i="94"/>
  <c r="V105" i="94" s="1"/>
  <c r="M107" i="94"/>
  <c r="S107" i="94"/>
  <c r="I66" i="93"/>
  <c r="M110" i="94"/>
  <c r="P110" i="94" s="1"/>
  <c r="S110" i="94"/>
  <c r="V110" i="94" s="1"/>
  <c r="M112" i="94"/>
  <c r="P112" i="94" s="1"/>
  <c r="S112" i="94"/>
  <c r="V112" i="94" s="1"/>
  <c r="M114" i="94"/>
  <c r="S114" i="94"/>
  <c r="I68" i="93"/>
  <c r="S115" i="94"/>
  <c r="V115" i="94" s="1"/>
  <c r="M115" i="94"/>
  <c r="P115" i="94" s="1"/>
  <c r="R120" i="94"/>
  <c r="U120" i="94" s="1"/>
  <c r="L120" i="94"/>
  <c r="O120" i="94" s="1"/>
  <c r="M122" i="94"/>
  <c r="P122" i="94" s="1"/>
  <c r="S122" i="94"/>
  <c r="V122" i="94" s="1"/>
  <c r="M124" i="94"/>
  <c r="P124" i="94" s="1"/>
  <c r="S124" i="94"/>
  <c r="V124" i="94" s="1"/>
  <c r="M126" i="94"/>
  <c r="P126" i="94" s="1"/>
  <c r="S126" i="94"/>
  <c r="V126" i="94" s="1"/>
  <c r="M128" i="94"/>
  <c r="P128" i="94" s="1"/>
  <c r="S128" i="94"/>
  <c r="V128" i="94" s="1"/>
  <c r="M130" i="94"/>
  <c r="P130" i="94" s="1"/>
  <c r="S130" i="94"/>
  <c r="V130" i="94" s="1"/>
  <c r="T132" i="94"/>
  <c r="W132" i="94" s="1"/>
  <c r="N132" i="94"/>
  <c r="Q132" i="94" s="1"/>
  <c r="T134" i="94"/>
  <c r="W134" i="94" s="1"/>
  <c r="N134" i="94"/>
  <c r="Q134" i="94" s="1"/>
  <c r="M137" i="94"/>
  <c r="P137" i="94" s="1"/>
  <c r="S137" i="94"/>
  <c r="V137" i="94" s="1"/>
  <c r="N140" i="94"/>
  <c r="T140" i="94"/>
  <c r="J72" i="93"/>
  <c r="L161" i="94"/>
  <c r="R161" i="94"/>
  <c r="H76" i="93"/>
  <c r="R163" i="94"/>
  <c r="U163" i="94" s="1"/>
  <c r="L163" i="94"/>
  <c r="O163" i="94" s="1"/>
  <c r="R165" i="94"/>
  <c r="U165" i="94" s="1"/>
  <c r="L165" i="94"/>
  <c r="O165" i="94" s="1"/>
  <c r="S167" i="94"/>
  <c r="V167" i="94" s="1"/>
  <c r="M167" i="94"/>
  <c r="P167" i="94" s="1"/>
  <c r="R170" i="94"/>
  <c r="U170" i="94" s="1"/>
  <c r="L170" i="94"/>
  <c r="O170" i="94" s="1"/>
  <c r="L172" i="94"/>
  <c r="O172" i="94" s="1"/>
  <c r="R172" i="94"/>
  <c r="U172" i="94" s="1"/>
  <c r="M174" i="94"/>
  <c r="P174" i="94" s="1"/>
  <c r="S174" i="94"/>
  <c r="V174" i="94" s="1"/>
  <c r="L14" i="97"/>
  <c r="O14" i="97" s="1"/>
  <c r="R14" i="97"/>
  <c r="U14" i="97" s="1"/>
  <c r="S16" i="97"/>
  <c r="V16" i="97" s="1"/>
  <c r="M16" i="97"/>
  <c r="P16" i="97" s="1"/>
  <c r="S18" i="97"/>
  <c r="V18" i="97" s="1"/>
  <c r="M18" i="97"/>
  <c r="P18" i="97" s="1"/>
  <c r="N21" i="97"/>
  <c r="Q21" i="97" s="1"/>
  <c r="T21" i="97"/>
  <c r="W21" i="97" s="1"/>
  <c r="R22" i="97"/>
  <c r="L22" i="97"/>
  <c r="H53" i="96"/>
  <c r="R24" i="97"/>
  <c r="U24" i="97" s="1"/>
  <c r="L24" i="97"/>
  <c r="O24" i="97" s="1"/>
  <c r="L26" i="97"/>
  <c r="O26" i="97" s="1"/>
  <c r="R26" i="97"/>
  <c r="U26" i="97" s="1"/>
  <c r="M28" i="97"/>
  <c r="P28" i="97" s="1"/>
  <c r="S28" i="97"/>
  <c r="V28" i="97" s="1"/>
  <c r="S30" i="97"/>
  <c r="V30" i="97" s="1"/>
  <c r="M30" i="97"/>
  <c r="P30" i="97" s="1"/>
  <c r="S32" i="97"/>
  <c r="V32" i="97" s="1"/>
  <c r="M32" i="97"/>
  <c r="P32" i="97" s="1"/>
  <c r="T34" i="97"/>
  <c r="W34" i="97" s="1"/>
  <c r="N34" i="97"/>
  <c r="Q34" i="97" s="1"/>
  <c r="T36" i="97"/>
  <c r="W36" i="97" s="1"/>
  <c r="N36" i="97"/>
  <c r="Q36" i="97" s="1"/>
  <c r="N38" i="97"/>
  <c r="Q38" i="97" s="1"/>
  <c r="T38" i="97"/>
  <c r="W38" i="97" s="1"/>
  <c r="N40" i="97"/>
  <c r="Q40" i="97" s="1"/>
  <c r="T40" i="97"/>
  <c r="W40" i="97" s="1"/>
  <c r="N42" i="97"/>
  <c r="Q42" i="97" s="1"/>
  <c r="T42" i="97"/>
  <c r="W42" i="97" s="1"/>
  <c r="T44" i="97"/>
  <c r="W44" i="97" s="1"/>
  <c r="N44" i="97"/>
  <c r="Q44" i="97" s="1"/>
  <c r="T46" i="97"/>
  <c r="W46" i="97" s="1"/>
  <c r="N46" i="97"/>
  <c r="Q46" i="97" s="1"/>
  <c r="T48" i="97"/>
  <c r="W48" i="97" s="1"/>
  <c r="N48" i="97"/>
  <c r="Q48" i="97" s="1"/>
  <c r="T50" i="97"/>
  <c r="W50" i="97" s="1"/>
  <c r="N50" i="97"/>
  <c r="Q50" i="97" s="1"/>
  <c r="T52" i="97"/>
  <c r="N52" i="97"/>
  <c r="J55" i="96"/>
  <c r="N54" i="97"/>
  <c r="Q54" i="97" s="1"/>
  <c r="T54" i="97"/>
  <c r="W54" i="97" s="1"/>
  <c r="N56" i="97"/>
  <c r="Q56" i="97" s="1"/>
  <c r="T56" i="97"/>
  <c r="W56" i="97" s="1"/>
  <c r="N58" i="97"/>
  <c r="Q58" i="97" s="1"/>
  <c r="T58" i="97"/>
  <c r="W58" i="97" s="1"/>
  <c r="T60" i="97"/>
  <c r="N60" i="97"/>
  <c r="J56" i="96"/>
  <c r="T62" i="97"/>
  <c r="W62" i="97" s="1"/>
  <c r="N62" i="97"/>
  <c r="Q62" i="97" s="1"/>
  <c r="T64" i="97"/>
  <c r="W64" i="97" s="1"/>
  <c r="N64" i="97"/>
  <c r="Q64" i="97" s="1"/>
  <c r="L73" i="97"/>
  <c r="R73" i="97"/>
  <c r="H58" i="96"/>
  <c r="L75" i="97"/>
  <c r="O75" i="97" s="1"/>
  <c r="R75" i="97"/>
  <c r="U75" i="97" s="1"/>
  <c r="R77" i="97"/>
  <c r="L77" i="97"/>
  <c r="H59" i="96"/>
  <c r="M79" i="97"/>
  <c r="P79" i="97" s="1"/>
  <c r="S79" i="97"/>
  <c r="V79" i="97" s="1"/>
  <c r="T81" i="97"/>
  <c r="N81" i="97"/>
  <c r="J61" i="96"/>
  <c r="L84" i="97"/>
  <c r="O84" i="97" s="1"/>
  <c r="R84" i="97"/>
  <c r="U84" i="97" s="1"/>
  <c r="R86" i="97"/>
  <c r="U86" i="97" s="1"/>
  <c r="L86" i="97"/>
  <c r="O86" i="97" s="1"/>
  <c r="N88" i="97"/>
  <c r="Q88" i="97" s="1"/>
  <c r="T88" i="97"/>
  <c r="W88" i="97" s="1"/>
  <c r="L103" i="97"/>
  <c r="O103" i="97" s="1"/>
  <c r="R103" i="97"/>
  <c r="U103" i="97" s="1"/>
  <c r="S105" i="97"/>
  <c r="V105" i="97" s="1"/>
  <c r="M105" i="97"/>
  <c r="P105" i="97" s="1"/>
  <c r="S107" i="97"/>
  <c r="M107" i="97"/>
  <c r="I66" i="96"/>
  <c r="T110" i="97"/>
  <c r="W110" i="97" s="1"/>
  <c r="N110" i="97"/>
  <c r="Q110" i="97" s="1"/>
  <c r="S113" i="97"/>
  <c r="V113" i="97" s="1"/>
  <c r="M113" i="97"/>
  <c r="P113" i="97" s="1"/>
  <c r="S116" i="97"/>
  <c r="V116" i="97" s="1"/>
  <c r="M116" i="97"/>
  <c r="P116" i="97" s="1"/>
  <c r="L119" i="97"/>
  <c r="O119" i="97" s="1"/>
  <c r="R119" i="97"/>
  <c r="U119" i="97" s="1"/>
  <c r="L121" i="97"/>
  <c r="O121" i="97" s="1"/>
  <c r="R121" i="97"/>
  <c r="U121" i="97" s="1"/>
  <c r="L123" i="97"/>
  <c r="O123" i="97" s="1"/>
  <c r="R123" i="97"/>
  <c r="U123" i="97" s="1"/>
  <c r="T125" i="97"/>
  <c r="W125" i="97" s="1"/>
  <c r="N125" i="97"/>
  <c r="Q125" i="97" s="1"/>
  <c r="T127" i="97"/>
  <c r="N127" i="97"/>
  <c r="J69" i="96"/>
  <c r="R134" i="97"/>
  <c r="U134" i="97" s="1"/>
  <c r="L134" i="97"/>
  <c r="O134" i="97" s="1"/>
  <c r="N137" i="97"/>
  <c r="Q137" i="97" s="1"/>
  <c r="T137" i="97"/>
  <c r="W137" i="97" s="1"/>
  <c r="L146" i="97"/>
  <c r="O146" i="97" s="1"/>
  <c r="R146" i="97"/>
  <c r="U146" i="97" s="1"/>
  <c r="M148" i="97"/>
  <c r="P148" i="97" s="1"/>
  <c r="S148" i="97"/>
  <c r="V148" i="97" s="1"/>
  <c r="N150" i="97"/>
  <c r="Q150" i="97" s="1"/>
  <c r="T150" i="97"/>
  <c r="W150" i="97" s="1"/>
  <c r="N152" i="97"/>
  <c r="Q152" i="97" s="1"/>
  <c r="T152" i="97"/>
  <c r="W152" i="97" s="1"/>
  <c r="R153" i="97"/>
  <c r="U153" i="97" s="1"/>
  <c r="L153" i="97"/>
  <c r="O153" i="97" s="1"/>
  <c r="S155" i="97"/>
  <c r="V155" i="97" s="1"/>
  <c r="M155" i="97"/>
  <c r="P155" i="97" s="1"/>
  <c r="T157" i="97"/>
  <c r="W157" i="97" s="1"/>
  <c r="N157" i="97"/>
  <c r="Q157" i="97" s="1"/>
  <c r="L164" i="97"/>
  <c r="R164" i="97"/>
  <c r="H77" i="96"/>
  <c r="L166" i="97"/>
  <c r="O166" i="97" s="1"/>
  <c r="R166" i="97"/>
  <c r="U166" i="97" s="1"/>
  <c r="M168" i="97"/>
  <c r="P168" i="97" s="1"/>
  <c r="S168" i="97"/>
  <c r="V168" i="97" s="1"/>
  <c r="L171" i="97"/>
  <c r="R171" i="97"/>
  <c r="H78" i="96"/>
  <c r="L174" i="97"/>
  <c r="O174" i="97" s="1"/>
  <c r="R174" i="97"/>
  <c r="U174" i="97" s="1"/>
  <c r="R4" i="100"/>
  <c r="L4" i="100"/>
  <c r="H51" i="99"/>
  <c r="R6" i="100"/>
  <c r="U6" i="100" s="1"/>
  <c r="L6" i="100"/>
  <c r="O6" i="100" s="1"/>
  <c r="R8" i="100"/>
  <c r="U8" i="100" s="1"/>
  <c r="L8" i="100"/>
  <c r="O8" i="100" s="1"/>
  <c r="L10" i="100"/>
  <c r="O10" i="100" s="1"/>
  <c r="R10" i="100"/>
  <c r="U10" i="100" s="1"/>
  <c r="L12" i="100"/>
  <c r="R12" i="100"/>
  <c r="H49" i="99"/>
  <c r="R14" i="100"/>
  <c r="U14" i="100" s="1"/>
  <c r="L14" i="100"/>
  <c r="O14" i="100" s="1"/>
  <c r="L16" i="100"/>
  <c r="O16" i="100" s="1"/>
  <c r="R16" i="100"/>
  <c r="U16" i="100" s="1"/>
  <c r="L18" i="100"/>
  <c r="O18" i="100" s="1"/>
  <c r="R18" i="100"/>
  <c r="U18" i="100" s="1"/>
  <c r="N20" i="100"/>
  <c r="Q20" i="100" s="1"/>
  <c r="T20" i="100"/>
  <c r="W20" i="100" s="1"/>
  <c r="L23" i="100"/>
  <c r="O23" i="100" s="1"/>
  <c r="R23" i="100"/>
  <c r="U23" i="100" s="1"/>
  <c r="R25" i="100"/>
  <c r="U25" i="100" s="1"/>
  <c r="L25" i="100"/>
  <c r="O25" i="100" s="1"/>
  <c r="L27" i="100"/>
  <c r="O27" i="100" s="1"/>
  <c r="R27" i="100"/>
  <c r="U27" i="100" s="1"/>
  <c r="S29" i="100"/>
  <c r="V29" i="100" s="1"/>
  <c r="M29" i="100"/>
  <c r="P29" i="100" s="1"/>
  <c r="M31" i="100"/>
  <c r="P31" i="100" s="1"/>
  <c r="S31" i="100"/>
  <c r="V31" i="100" s="1"/>
  <c r="M33" i="100"/>
  <c r="P33" i="100" s="1"/>
  <c r="S33" i="100"/>
  <c r="V33" i="100" s="1"/>
  <c r="T35" i="100"/>
  <c r="W35" i="100" s="1"/>
  <c r="N35" i="100"/>
  <c r="Q35" i="100" s="1"/>
  <c r="N37" i="100"/>
  <c r="Q37" i="100" s="1"/>
  <c r="T37" i="100"/>
  <c r="W37" i="100" s="1"/>
  <c r="T39" i="100"/>
  <c r="W39" i="100" s="1"/>
  <c r="N39" i="100"/>
  <c r="Q39" i="100" s="1"/>
  <c r="N41" i="100"/>
  <c r="Q41" i="100" s="1"/>
  <c r="T41" i="100"/>
  <c r="W41" i="100" s="1"/>
  <c r="N43" i="100"/>
  <c r="Q43" i="100" s="1"/>
  <c r="T43" i="100"/>
  <c r="W43" i="100" s="1"/>
  <c r="T45" i="100"/>
  <c r="W45" i="100" s="1"/>
  <c r="N45" i="100"/>
  <c r="Q45" i="100" s="1"/>
  <c r="N47" i="100"/>
  <c r="Q47" i="100" s="1"/>
  <c r="T47" i="100"/>
  <c r="W47" i="100" s="1"/>
  <c r="T49" i="100"/>
  <c r="N49" i="100"/>
  <c r="T51" i="100"/>
  <c r="W51" i="100" s="1"/>
  <c r="N51" i="100"/>
  <c r="Q51" i="100" s="1"/>
  <c r="N53" i="100"/>
  <c r="Q53" i="100" s="1"/>
  <c r="T53" i="100"/>
  <c r="W53" i="100" s="1"/>
  <c r="T55" i="100"/>
  <c r="W55" i="100" s="1"/>
  <c r="N55" i="100"/>
  <c r="Q55" i="100" s="1"/>
  <c r="S57" i="100"/>
  <c r="V57" i="100" s="1"/>
  <c r="M57" i="100"/>
  <c r="P57" i="100" s="1"/>
  <c r="N59" i="100"/>
  <c r="Q59" i="100" s="1"/>
  <c r="T59" i="100"/>
  <c r="W59" i="100" s="1"/>
  <c r="T61" i="100"/>
  <c r="W61" i="100" s="1"/>
  <c r="N61" i="100"/>
  <c r="Q61" i="100" s="1"/>
  <c r="N63" i="100"/>
  <c r="Q63" i="100" s="1"/>
  <c r="T63" i="100"/>
  <c r="W63" i="100" s="1"/>
  <c r="L80" i="100"/>
  <c r="O80" i="100" s="1"/>
  <c r="R80" i="100"/>
  <c r="U80" i="100" s="1"/>
  <c r="L82" i="100"/>
  <c r="O82" i="100" s="1"/>
  <c r="R82" i="100"/>
  <c r="U82" i="100" s="1"/>
  <c r="S84" i="100"/>
  <c r="V84" i="100" s="1"/>
  <c r="M84" i="100"/>
  <c r="P84" i="100" s="1"/>
  <c r="M86" i="100"/>
  <c r="P86" i="100" s="1"/>
  <c r="S86" i="100"/>
  <c r="V86" i="100" s="1"/>
  <c r="S88" i="100"/>
  <c r="V88" i="100" s="1"/>
  <c r="M88" i="100"/>
  <c r="P88" i="100" s="1"/>
  <c r="M90" i="100"/>
  <c r="S90" i="100"/>
  <c r="I64" i="99"/>
  <c r="M92" i="100"/>
  <c r="P92" i="100" s="1"/>
  <c r="S92" i="100"/>
  <c r="V92" i="100" s="1"/>
  <c r="M94" i="100"/>
  <c r="P94" i="100" s="1"/>
  <c r="S94" i="100"/>
  <c r="V94" i="100" s="1"/>
  <c r="S96" i="100"/>
  <c r="V96" i="100" s="1"/>
  <c r="M96" i="100"/>
  <c r="P96" i="100" s="1"/>
  <c r="S98" i="100"/>
  <c r="V98" i="100" s="1"/>
  <c r="M98" i="100"/>
  <c r="P98" i="100" s="1"/>
  <c r="S100" i="100"/>
  <c r="M100" i="100"/>
  <c r="I65" i="99"/>
  <c r="L102" i="100"/>
  <c r="O102" i="100" s="1"/>
  <c r="R102" i="100"/>
  <c r="U102" i="100" s="1"/>
  <c r="M106" i="100"/>
  <c r="P106" i="100" s="1"/>
  <c r="S106" i="100"/>
  <c r="V106" i="100" s="1"/>
  <c r="S112" i="100"/>
  <c r="V112" i="100" s="1"/>
  <c r="M112" i="100"/>
  <c r="P112" i="100" s="1"/>
  <c r="S114" i="100"/>
  <c r="M114" i="100"/>
  <c r="I68" i="99"/>
  <c r="T115" i="100"/>
  <c r="W115" i="100" s="1"/>
  <c r="N115" i="100"/>
  <c r="Q115" i="100" s="1"/>
  <c r="L116" i="100"/>
  <c r="O116" i="100" s="1"/>
  <c r="R116" i="100"/>
  <c r="U116" i="100" s="1"/>
  <c r="M118" i="100"/>
  <c r="P118" i="100" s="1"/>
  <c r="S118" i="100"/>
  <c r="V118" i="100" s="1"/>
  <c r="M120" i="100"/>
  <c r="P120" i="100" s="1"/>
  <c r="S120" i="100"/>
  <c r="V120" i="100" s="1"/>
  <c r="M122" i="100"/>
  <c r="P122" i="100" s="1"/>
  <c r="S122" i="100"/>
  <c r="V122" i="100" s="1"/>
  <c r="M124" i="100"/>
  <c r="P124" i="100" s="1"/>
  <c r="S124" i="100"/>
  <c r="V124" i="100" s="1"/>
  <c r="L137" i="100"/>
  <c r="O137" i="100" s="1"/>
  <c r="R137" i="100"/>
  <c r="U137" i="100" s="1"/>
  <c r="M154" i="100"/>
  <c r="P154" i="100" s="1"/>
  <c r="S154" i="100"/>
  <c r="V154" i="100" s="1"/>
  <c r="R157" i="100"/>
  <c r="U157" i="100" s="1"/>
  <c r="L157" i="100"/>
  <c r="O157" i="100" s="1"/>
  <c r="R159" i="100"/>
  <c r="L159" i="100"/>
  <c r="H75" i="99"/>
  <c r="R161" i="100"/>
  <c r="L161" i="100"/>
  <c r="H76" i="99"/>
  <c r="L163" i="100"/>
  <c r="O163" i="100" s="1"/>
  <c r="R163" i="100"/>
  <c r="U163" i="100" s="1"/>
  <c r="M165" i="100"/>
  <c r="P165" i="100" s="1"/>
  <c r="S165" i="100"/>
  <c r="V165" i="100" s="1"/>
  <c r="M167" i="100"/>
  <c r="P167" i="100" s="1"/>
  <c r="S167" i="100"/>
  <c r="V167" i="100" s="1"/>
  <c r="M169" i="100"/>
  <c r="P169" i="100" s="1"/>
  <c r="S169" i="100"/>
  <c r="V169" i="100" s="1"/>
  <c r="N174" i="100"/>
  <c r="Q174" i="100" s="1"/>
  <c r="T174" i="100"/>
  <c r="W174" i="100" s="1"/>
  <c r="L135" i="100"/>
  <c r="O135" i="100" s="1"/>
  <c r="R135" i="100"/>
  <c r="U135" i="100" s="1"/>
  <c r="R139" i="100"/>
  <c r="U139" i="100" s="1"/>
  <c r="L139" i="100"/>
  <c r="O139" i="100" s="1"/>
  <c r="J109" i="99"/>
  <c r="J117" i="99"/>
  <c r="I117" i="96"/>
  <c r="T115" i="103"/>
  <c r="W115" i="103" s="1"/>
  <c r="N115" i="103"/>
  <c r="Q115" i="103" s="1"/>
  <c r="T135" i="103"/>
  <c r="W135" i="103" s="1"/>
  <c r="N135" i="103"/>
  <c r="Q135" i="103" s="1"/>
  <c r="L101" i="103"/>
  <c r="O101" i="103" s="1"/>
  <c r="R101" i="103"/>
  <c r="U101" i="103" s="1"/>
  <c r="R139" i="109"/>
  <c r="U139" i="109" s="1"/>
  <c r="L139" i="109"/>
  <c r="O139" i="109" s="1"/>
  <c r="J171" i="142"/>
  <c r="J42" i="142"/>
  <c r="N48" i="88"/>
  <c r="Q48" i="88" s="1"/>
  <c r="T48" i="88"/>
  <c r="W48" i="88" s="1"/>
  <c r="N50" i="88"/>
  <c r="Q50" i="88" s="1"/>
  <c r="T50" i="88"/>
  <c r="W50" i="88" s="1"/>
  <c r="L67" i="88"/>
  <c r="O67" i="88" s="1"/>
  <c r="R67" i="88"/>
  <c r="U67" i="88" s="1"/>
  <c r="M69" i="88"/>
  <c r="P69" i="88" s="1"/>
  <c r="S69" i="88"/>
  <c r="V69" i="88" s="1"/>
  <c r="S71" i="88"/>
  <c r="V71" i="88" s="1"/>
  <c r="M71" i="88"/>
  <c r="P71" i="88" s="1"/>
  <c r="S96" i="88"/>
  <c r="V96" i="88" s="1"/>
  <c r="M96" i="88"/>
  <c r="P96" i="88" s="1"/>
  <c r="S98" i="88"/>
  <c r="V98" i="88" s="1"/>
  <c r="M98" i="88"/>
  <c r="P98" i="88" s="1"/>
  <c r="M102" i="88"/>
  <c r="P102" i="88" s="1"/>
  <c r="S102" i="88"/>
  <c r="V102" i="88" s="1"/>
  <c r="T109" i="88"/>
  <c r="W109" i="88" s="1"/>
  <c r="N109" i="88"/>
  <c r="Q109" i="88" s="1"/>
  <c r="L7" i="88"/>
  <c r="O7" i="88" s="1"/>
  <c r="R7" i="88"/>
  <c r="U7" i="88" s="1"/>
  <c r="R9" i="88"/>
  <c r="U9" i="88" s="1"/>
  <c r="L9" i="88"/>
  <c r="O9" i="88" s="1"/>
  <c r="R13" i="88"/>
  <c r="U13" i="88" s="1"/>
  <c r="L13" i="88"/>
  <c r="O13" i="88" s="1"/>
  <c r="L17" i="88"/>
  <c r="O17" i="88" s="1"/>
  <c r="R17" i="88"/>
  <c r="U17" i="88" s="1"/>
  <c r="L19" i="88"/>
  <c r="O19" i="88" s="1"/>
  <c r="R19" i="88"/>
  <c r="U19" i="88" s="1"/>
  <c r="L26" i="88"/>
  <c r="O26" i="88" s="1"/>
  <c r="R26" i="88"/>
  <c r="U26" i="88" s="1"/>
  <c r="R30" i="88"/>
  <c r="U30" i="88" s="1"/>
  <c r="L30" i="88"/>
  <c r="O30" i="88" s="1"/>
  <c r="R32" i="88"/>
  <c r="U32" i="88" s="1"/>
  <c r="L32" i="88"/>
  <c r="O32" i="88" s="1"/>
  <c r="L34" i="88"/>
  <c r="O34" i="88" s="1"/>
  <c r="R34" i="88"/>
  <c r="U34" i="88" s="1"/>
  <c r="L36" i="88"/>
  <c r="O36" i="88" s="1"/>
  <c r="R36" i="88"/>
  <c r="U36" i="88" s="1"/>
  <c r="R38" i="88"/>
  <c r="U38" i="88" s="1"/>
  <c r="L38" i="88"/>
  <c r="O38" i="88" s="1"/>
  <c r="S40" i="88"/>
  <c r="V40" i="88" s="1"/>
  <c r="M40" i="88"/>
  <c r="P40" i="88" s="1"/>
  <c r="N42" i="88"/>
  <c r="Q42" i="88" s="1"/>
  <c r="T42" i="88"/>
  <c r="W42" i="88" s="1"/>
  <c r="L59" i="88"/>
  <c r="O59" i="88" s="1"/>
  <c r="R59" i="88"/>
  <c r="U59" i="88" s="1"/>
  <c r="L61" i="88"/>
  <c r="O61" i="88" s="1"/>
  <c r="R61" i="88"/>
  <c r="U61" i="88" s="1"/>
  <c r="R63" i="88"/>
  <c r="U63" i="88" s="1"/>
  <c r="L63" i="88"/>
  <c r="O63" i="88" s="1"/>
  <c r="M65" i="88"/>
  <c r="P65" i="88" s="1"/>
  <c r="S65" i="88"/>
  <c r="V65" i="88" s="1"/>
  <c r="M67" i="88"/>
  <c r="P67" i="88" s="1"/>
  <c r="S67" i="88"/>
  <c r="V67" i="88" s="1"/>
  <c r="T69" i="88"/>
  <c r="W69" i="88" s="1"/>
  <c r="N69" i="88"/>
  <c r="Q69" i="88" s="1"/>
  <c r="N71" i="88"/>
  <c r="Q71" i="88" s="1"/>
  <c r="T71" i="88"/>
  <c r="W71" i="88" s="1"/>
  <c r="N73" i="88"/>
  <c r="T73" i="88"/>
  <c r="J58" i="87"/>
  <c r="N75" i="88"/>
  <c r="Q75" i="88" s="1"/>
  <c r="T75" i="88"/>
  <c r="W75" i="88" s="1"/>
  <c r="T77" i="88"/>
  <c r="N77" i="88"/>
  <c r="J59" i="87"/>
  <c r="N79" i="88"/>
  <c r="Q79" i="88" s="1"/>
  <c r="T79" i="88"/>
  <c r="W79" i="88" s="1"/>
  <c r="L86" i="88"/>
  <c r="O86" i="88" s="1"/>
  <c r="R86" i="88"/>
  <c r="U86" i="88" s="1"/>
  <c r="S88" i="88"/>
  <c r="V88" i="88" s="1"/>
  <c r="M88" i="88"/>
  <c r="P88" i="88" s="1"/>
  <c r="T90" i="88"/>
  <c r="N90" i="88"/>
  <c r="J64" i="87"/>
  <c r="T92" i="88"/>
  <c r="W92" i="88" s="1"/>
  <c r="N92" i="88"/>
  <c r="Q92" i="88" s="1"/>
  <c r="N94" i="88"/>
  <c r="Q94" i="88" s="1"/>
  <c r="T94" i="88"/>
  <c r="W94" i="88" s="1"/>
  <c r="N96" i="88"/>
  <c r="Q96" i="88" s="1"/>
  <c r="T96" i="88"/>
  <c r="W96" i="88" s="1"/>
  <c r="N98" i="88"/>
  <c r="Q98" i="88" s="1"/>
  <c r="T98" i="88"/>
  <c r="W98" i="88" s="1"/>
  <c r="N100" i="88"/>
  <c r="T100" i="88"/>
  <c r="J65" i="87"/>
  <c r="N102" i="88"/>
  <c r="Q102" i="88" s="1"/>
  <c r="T102" i="88"/>
  <c r="W102" i="88" s="1"/>
  <c r="N104" i="88"/>
  <c r="Q104" i="88" s="1"/>
  <c r="T104" i="88"/>
  <c r="W104" i="88" s="1"/>
  <c r="R112" i="88"/>
  <c r="U112" i="88" s="1"/>
  <c r="L112" i="88"/>
  <c r="O112" i="88" s="1"/>
  <c r="R114" i="88"/>
  <c r="L114" i="88"/>
  <c r="S117" i="88"/>
  <c r="V117" i="88" s="1"/>
  <c r="M117" i="88"/>
  <c r="P117" i="88" s="1"/>
  <c r="N119" i="88"/>
  <c r="Q119" i="88" s="1"/>
  <c r="T119" i="88"/>
  <c r="W119" i="88" s="1"/>
  <c r="N121" i="88"/>
  <c r="Q121" i="88" s="1"/>
  <c r="T121" i="88"/>
  <c r="W121" i="88" s="1"/>
  <c r="N123" i="88"/>
  <c r="Q123" i="88" s="1"/>
  <c r="T123" i="88"/>
  <c r="W123" i="88" s="1"/>
  <c r="R130" i="88"/>
  <c r="U130" i="88" s="1"/>
  <c r="L130" i="88"/>
  <c r="O130" i="88" s="1"/>
  <c r="S132" i="88"/>
  <c r="V132" i="88" s="1"/>
  <c r="M132" i="88"/>
  <c r="P132" i="88" s="1"/>
  <c r="N134" i="88"/>
  <c r="Q134" i="88" s="1"/>
  <c r="T134" i="88"/>
  <c r="W134" i="88" s="1"/>
  <c r="L136" i="88"/>
  <c r="O136" i="88" s="1"/>
  <c r="R136" i="88"/>
  <c r="U136" i="88" s="1"/>
  <c r="L138" i="88"/>
  <c r="O138" i="88" s="1"/>
  <c r="R138" i="88"/>
  <c r="U138" i="88" s="1"/>
  <c r="M141" i="88"/>
  <c r="P141" i="88" s="1"/>
  <c r="S141" i="88"/>
  <c r="V141" i="88" s="1"/>
  <c r="S143" i="88"/>
  <c r="V143" i="88" s="1"/>
  <c r="M143" i="88"/>
  <c r="P143" i="88" s="1"/>
  <c r="S145" i="88"/>
  <c r="M145" i="88"/>
  <c r="I73" i="87"/>
  <c r="M147" i="88"/>
  <c r="P147" i="88" s="1"/>
  <c r="S147" i="88"/>
  <c r="V147" i="88" s="1"/>
  <c r="M149" i="88"/>
  <c r="P149" i="88" s="1"/>
  <c r="S149" i="88"/>
  <c r="V149" i="88" s="1"/>
  <c r="M151" i="88"/>
  <c r="P151" i="88" s="1"/>
  <c r="S151" i="88"/>
  <c r="V151" i="88" s="1"/>
  <c r="L156" i="88"/>
  <c r="O156" i="88" s="1"/>
  <c r="R156" i="88"/>
  <c r="U156" i="88" s="1"/>
  <c r="M158" i="88"/>
  <c r="P158" i="88" s="1"/>
  <c r="S158" i="88"/>
  <c r="V158" i="88" s="1"/>
  <c r="T160" i="88"/>
  <c r="W160" i="88" s="1"/>
  <c r="N160" i="88"/>
  <c r="Q160" i="88" s="1"/>
  <c r="R165" i="88"/>
  <c r="U165" i="88" s="1"/>
  <c r="L165" i="88"/>
  <c r="O165" i="88" s="1"/>
  <c r="L167" i="88"/>
  <c r="O167" i="88" s="1"/>
  <c r="R167" i="88"/>
  <c r="U167" i="88" s="1"/>
  <c r="R169" i="88"/>
  <c r="U169" i="88" s="1"/>
  <c r="L169" i="88"/>
  <c r="O169" i="88" s="1"/>
  <c r="S171" i="88"/>
  <c r="M171" i="88"/>
  <c r="I78" i="87"/>
  <c r="T173" i="88"/>
  <c r="W173" i="88" s="1"/>
  <c r="N173" i="88"/>
  <c r="Q173" i="88" s="1"/>
  <c r="J99" i="87"/>
  <c r="J100" i="87"/>
  <c r="J107" i="87"/>
  <c r="J108" i="87"/>
  <c r="H109" i="87"/>
  <c r="I111" i="87"/>
  <c r="J112" i="87"/>
  <c r="J124" i="87" s="1"/>
  <c r="J113" i="87"/>
  <c r="H116" i="87"/>
  <c r="H117" i="87" s="1"/>
  <c r="H118" i="87"/>
  <c r="H124" i="87" s="1"/>
  <c r="H176" i="89"/>
  <c r="H122" i="87" s="1"/>
  <c r="H125" i="87" s="1"/>
  <c r="H119" i="87"/>
  <c r="H121" i="87"/>
  <c r="T5" i="91"/>
  <c r="W5" i="91" s="1"/>
  <c r="N5" i="91"/>
  <c r="J48" i="90"/>
  <c r="N7" i="91"/>
  <c r="Q7" i="91" s="1"/>
  <c r="T7" i="91"/>
  <c r="W7" i="91" s="1"/>
  <c r="L18" i="91"/>
  <c r="O18" i="91" s="1"/>
  <c r="R18" i="91"/>
  <c r="U18" i="91" s="1"/>
  <c r="U50" i="90" s="1"/>
  <c r="U7" i="90" s="1"/>
  <c r="M21" i="91"/>
  <c r="P21" i="91" s="1"/>
  <c r="S21" i="91"/>
  <c r="V21" i="91" s="1"/>
  <c r="N23" i="91"/>
  <c r="Q23" i="91" s="1"/>
  <c r="T23" i="91"/>
  <c r="W23" i="91" s="1"/>
  <c r="N25" i="91"/>
  <c r="Q25" i="91" s="1"/>
  <c r="T25" i="91"/>
  <c r="W25" i="91" s="1"/>
  <c r="N27" i="91"/>
  <c r="Q27" i="91" s="1"/>
  <c r="T27" i="91"/>
  <c r="W27" i="91" s="1"/>
  <c r="N29" i="91"/>
  <c r="Q29" i="91" s="1"/>
  <c r="T29" i="91"/>
  <c r="W29" i="91" s="1"/>
  <c r="N31" i="91"/>
  <c r="Q31" i="91" s="1"/>
  <c r="T31" i="91"/>
  <c r="W31" i="91" s="1"/>
  <c r="N33" i="91"/>
  <c r="Q33" i="91" s="1"/>
  <c r="T33" i="91"/>
  <c r="W33" i="91" s="1"/>
  <c r="N35" i="91"/>
  <c r="Q35" i="91" s="1"/>
  <c r="T35" i="91"/>
  <c r="W35" i="91" s="1"/>
  <c r="N37" i="91"/>
  <c r="Q37" i="91" s="1"/>
  <c r="T37" i="91"/>
  <c r="W37" i="91" s="1"/>
  <c r="N39" i="91"/>
  <c r="Q39" i="91" s="1"/>
  <c r="T39" i="91"/>
  <c r="W39" i="91" s="1"/>
  <c r="N41" i="91"/>
  <c r="Q41" i="91" s="1"/>
  <c r="T41" i="91"/>
  <c r="W41" i="91" s="1"/>
  <c r="T43" i="91"/>
  <c r="W43" i="91" s="1"/>
  <c r="N43" i="91"/>
  <c r="Q43" i="91" s="1"/>
  <c r="T45" i="91"/>
  <c r="W45" i="91" s="1"/>
  <c r="N45" i="91"/>
  <c r="Q45" i="91" s="1"/>
  <c r="T47" i="91"/>
  <c r="W47" i="91" s="1"/>
  <c r="N47" i="91"/>
  <c r="Q47" i="91" s="1"/>
  <c r="T49" i="91"/>
  <c r="N49" i="91"/>
  <c r="N51" i="91"/>
  <c r="Q51" i="91" s="1"/>
  <c r="T51" i="91"/>
  <c r="W51" i="91" s="1"/>
  <c r="N53" i="91"/>
  <c r="Q53" i="91" s="1"/>
  <c r="T53" i="91"/>
  <c r="W53" i="91" s="1"/>
  <c r="N55" i="91"/>
  <c r="Q55" i="91" s="1"/>
  <c r="T55" i="91"/>
  <c r="W55" i="91" s="1"/>
  <c r="S57" i="91"/>
  <c r="V57" i="91" s="1"/>
  <c r="M57" i="91"/>
  <c r="P57" i="91" s="1"/>
  <c r="S59" i="91"/>
  <c r="V59" i="91" s="1"/>
  <c r="M59" i="91"/>
  <c r="P59" i="91" s="1"/>
  <c r="S61" i="91"/>
  <c r="V61" i="91" s="1"/>
  <c r="M61" i="91"/>
  <c r="P61" i="91" s="1"/>
  <c r="S63" i="91"/>
  <c r="V63" i="91" s="1"/>
  <c r="M63" i="91"/>
  <c r="P63" i="91" s="1"/>
  <c r="T65" i="91"/>
  <c r="W65" i="91" s="1"/>
  <c r="N65" i="91"/>
  <c r="Q65" i="91" s="1"/>
  <c r="N67" i="91"/>
  <c r="Q67" i="91" s="1"/>
  <c r="T67" i="91"/>
  <c r="W67" i="91" s="1"/>
  <c r="N69" i="91"/>
  <c r="Q69" i="91" s="1"/>
  <c r="T69" i="91"/>
  <c r="W69" i="91" s="1"/>
  <c r="N71" i="91"/>
  <c r="Q71" i="91" s="1"/>
  <c r="T71" i="91"/>
  <c r="W71" i="91" s="1"/>
  <c r="R74" i="91"/>
  <c r="U74" i="91" s="1"/>
  <c r="L74" i="91"/>
  <c r="O74" i="91" s="1"/>
  <c r="R76" i="91"/>
  <c r="U76" i="91" s="1"/>
  <c r="L76" i="91"/>
  <c r="O76" i="91" s="1"/>
  <c r="R78" i="91"/>
  <c r="U78" i="91" s="1"/>
  <c r="L78" i="91"/>
  <c r="O78" i="91" s="1"/>
  <c r="T80" i="91"/>
  <c r="W80" i="91" s="1"/>
  <c r="N80" i="91"/>
  <c r="Q80" i="91" s="1"/>
  <c r="T82" i="91"/>
  <c r="W82" i="91" s="1"/>
  <c r="N82" i="91"/>
  <c r="Q82" i="91" s="1"/>
  <c r="R89" i="91"/>
  <c r="U89" i="91" s="1"/>
  <c r="L89" i="91"/>
  <c r="O89" i="91" s="1"/>
  <c r="S91" i="91"/>
  <c r="V91" i="91" s="1"/>
  <c r="M91" i="91"/>
  <c r="P91" i="91" s="1"/>
  <c r="M93" i="91"/>
  <c r="P93" i="91" s="1"/>
  <c r="S93" i="91"/>
  <c r="V93" i="91" s="1"/>
  <c r="M95" i="91"/>
  <c r="P95" i="91" s="1"/>
  <c r="S95" i="91"/>
  <c r="V95" i="91" s="1"/>
  <c r="S97" i="91"/>
  <c r="V97" i="91" s="1"/>
  <c r="M97" i="91"/>
  <c r="P97" i="91" s="1"/>
  <c r="M99" i="91"/>
  <c r="P99" i="91" s="1"/>
  <c r="S99" i="91"/>
  <c r="V99" i="91" s="1"/>
  <c r="S103" i="91"/>
  <c r="V103" i="91" s="1"/>
  <c r="M103" i="91"/>
  <c r="P103" i="91" s="1"/>
  <c r="S105" i="91"/>
  <c r="V105" i="91" s="1"/>
  <c r="M105" i="91"/>
  <c r="P105" i="91" s="1"/>
  <c r="S107" i="91"/>
  <c r="M107" i="91"/>
  <c r="I66" i="90"/>
  <c r="R110" i="91"/>
  <c r="U110" i="91" s="1"/>
  <c r="L110" i="91"/>
  <c r="O110" i="91" s="1"/>
  <c r="N112" i="91"/>
  <c r="Q112" i="91" s="1"/>
  <c r="T112" i="91"/>
  <c r="W112" i="91" s="1"/>
  <c r="T114" i="91"/>
  <c r="N114" i="91"/>
  <c r="J68" i="90"/>
  <c r="M117" i="91"/>
  <c r="P117" i="91" s="1"/>
  <c r="S117" i="91"/>
  <c r="V117" i="91" s="1"/>
  <c r="T119" i="91"/>
  <c r="W119" i="91" s="1"/>
  <c r="N119" i="91"/>
  <c r="Q119" i="91" s="1"/>
  <c r="N121" i="91"/>
  <c r="Q121" i="91" s="1"/>
  <c r="T121" i="91"/>
  <c r="W121" i="91" s="1"/>
  <c r="T123" i="91"/>
  <c r="W123" i="91" s="1"/>
  <c r="N123" i="91"/>
  <c r="Q123" i="91" s="1"/>
  <c r="L134" i="91"/>
  <c r="O134" i="91" s="1"/>
  <c r="R134" i="91"/>
  <c r="U134" i="91" s="1"/>
  <c r="L140" i="91"/>
  <c r="R140" i="91"/>
  <c r="H72" i="90"/>
  <c r="R142" i="91"/>
  <c r="U142" i="91" s="1"/>
  <c r="L142" i="91"/>
  <c r="O142" i="91" s="1"/>
  <c r="L144" i="91"/>
  <c r="O144" i="91" s="1"/>
  <c r="R144" i="91"/>
  <c r="U144" i="91" s="1"/>
  <c r="L146" i="91"/>
  <c r="O146" i="91" s="1"/>
  <c r="R146" i="91"/>
  <c r="U146" i="91" s="1"/>
  <c r="R148" i="91"/>
  <c r="U148" i="91" s="1"/>
  <c r="L148" i="91"/>
  <c r="O148" i="91" s="1"/>
  <c r="L150" i="91"/>
  <c r="O150" i="91" s="1"/>
  <c r="R150" i="91"/>
  <c r="U150" i="91" s="1"/>
  <c r="R152" i="91"/>
  <c r="U152" i="91" s="1"/>
  <c r="L152" i="91"/>
  <c r="O152" i="91" s="1"/>
  <c r="M154" i="91"/>
  <c r="P154" i="91" s="1"/>
  <c r="S154" i="91"/>
  <c r="V154" i="91" s="1"/>
  <c r="T156" i="91"/>
  <c r="W156" i="91" s="1"/>
  <c r="N156" i="91"/>
  <c r="Q156" i="91" s="1"/>
  <c r="N158" i="91"/>
  <c r="Q158" i="91" s="1"/>
  <c r="T158" i="91"/>
  <c r="W158" i="91" s="1"/>
  <c r="N160" i="91"/>
  <c r="Q160" i="91" s="1"/>
  <c r="T160" i="91"/>
  <c r="W160" i="91" s="1"/>
  <c r="T162" i="91"/>
  <c r="W162" i="91" s="1"/>
  <c r="N162" i="91"/>
  <c r="Q162" i="91" s="1"/>
  <c r="L171" i="91"/>
  <c r="R171" i="91"/>
  <c r="H78" i="90"/>
  <c r="S173" i="91"/>
  <c r="V173" i="91" s="1"/>
  <c r="M173" i="91"/>
  <c r="P173" i="91" s="1"/>
  <c r="J94" i="90"/>
  <c r="J92" i="90"/>
  <c r="J101" i="90"/>
  <c r="J102" i="90"/>
  <c r="J104" i="90"/>
  <c r="J105" i="90"/>
  <c r="J106" i="90"/>
  <c r="J115" i="90"/>
  <c r="J117" i="90" s="1"/>
  <c r="J120" i="90"/>
  <c r="R7" i="94"/>
  <c r="U7" i="94" s="1"/>
  <c r="L7" i="94"/>
  <c r="O7" i="94" s="1"/>
  <c r="R9" i="94"/>
  <c r="U9" i="94" s="1"/>
  <c r="L9" i="94"/>
  <c r="O9" i="94" s="1"/>
  <c r="R11" i="94"/>
  <c r="U11" i="94" s="1"/>
  <c r="L11" i="94"/>
  <c r="O11" i="94" s="1"/>
  <c r="R13" i="94"/>
  <c r="U13" i="94" s="1"/>
  <c r="L13" i="94"/>
  <c r="O13" i="94" s="1"/>
  <c r="L15" i="94"/>
  <c r="O15" i="94" s="1"/>
  <c r="R15" i="94"/>
  <c r="U15" i="94" s="1"/>
  <c r="S17" i="94"/>
  <c r="V17" i="94" s="1"/>
  <c r="M17" i="94"/>
  <c r="P17" i="94" s="1"/>
  <c r="S19" i="94"/>
  <c r="V19" i="94" s="1"/>
  <c r="M19" i="94"/>
  <c r="P19" i="94" s="1"/>
  <c r="T21" i="94"/>
  <c r="W21" i="94" s="1"/>
  <c r="N21" i="94"/>
  <c r="Q21" i="94" s="1"/>
  <c r="L36" i="94"/>
  <c r="O36" i="94" s="1"/>
  <c r="R36" i="94"/>
  <c r="U36" i="94" s="1"/>
  <c r="M38" i="94"/>
  <c r="P38" i="94" s="1"/>
  <c r="S38" i="94"/>
  <c r="V38" i="94" s="1"/>
  <c r="M40" i="94"/>
  <c r="P40" i="94" s="1"/>
  <c r="S40" i="94"/>
  <c r="V40" i="94" s="1"/>
  <c r="M42" i="94"/>
  <c r="P42" i="94" s="1"/>
  <c r="S42" i="94"/>
  <c r="V42" i="94" s="1"/>
  <c r="M44" i="94"/>
  <c r="P44" i="94" s="1"/>
  <c r="S44" i="94"/>
  <c r="V44" i="94" s="1"/>
  <c r="M46" i="94"/>
  <c r="P46" i="94" s="1"/>
  <c r="S46" i="94"/>
  <c r="V46" i="94" s="1"/>
  <c r="M48" i="94"/>
  <c r="P48" i="94" s="1"/>
  <c r="S48" i="94"/>
  <c r="V48" i="94" s="1"/>
  <c r="N50" i="94"/>
  <c r="Q50" i="94" s="1"/>
  <c r="T50" i="94"/>
  <c r="W50" i="94" s="1"/>
  <c r="N52" i="94"/>
  <c r="T52" i="94"/>
  <c r="J55" i="93"/>
  <c r="N54" i="94"/>
  <c r="Q54" i="94" s="1"/>
  <c r="T54" i="94"/>
  <c r="W54" i="94" s="1"/>
  <c r="N56" i="94"/>
  <c r="Q56" i="94" s="1"/>
  <c r="T56" i="94"/>
  <c r="W56" i="94" s="1"/>
  <c r="R79" i="94"/>
  <c r="U79" i="94" s="1"/>
  <c r="L79" i="94"/>
  <c r="O79" i="94" s="1"/>
  <c r="R81" i="94"/>
  <c r="L81" i="94"/>
  <c r="H61" i="93"/>
  <c r="L83" i="94"/>
  <c r="R83" i="94"/>
  <c r="H62" i="93"/>
  <c r="R85" i="94"/>
  <c r="U85" i="94" s="1"/>
  <c r="L85" i="94"/>
  <c r="O85" i="94" s="1"/>
  <c r="L87" i="94"/>
  <c r="R87" i="94"/>
  <c r="H63" i="93"/>
  <c r="L89" i="94"/>
  <c r="O89" i="94" s="1"/>
  <c r="R89" i="94"/>
  <c r="U89" i="94" s="1"/>
  <c r="R91" i="94"/>
  <c r="U91" i="94" s="1"/>
  <c r="L91" i="94"/>
  <c r="O91" i="94" s="1"/>
  <c r="R93" i="94"/>
  <c r="U93" i="94" s="1"/>
  <c r="L93" i="94"/>
  <c r="O93" i="94" s="1"/>
  <c r="R95" i="94"/>
  <c r="U95" i="94" s="1"/>
  <c r="L95" i="94"/>
  <c r="O95" i="94" s="1"/>
  <c r="L97" i="94"/>
  <c r="O97" i="94" s="1"/>
  <c r="R97" i="94"/>
  <c r="U97" i="94" s="1"/>
  <c r="L99" i="94"/>
  <c r="O99" i="94" s="1"/>
  <c r="R99" i="94"/>
  <c r="U99" i="94" s="1"/>
  <c r="R101" i="94"/>
  <c r="U101" i="94" s="1"/>
  <c r="L101" i="94"/>
  <c r="O101" i="94" s="1"/>
  <c r="S103" i="94"/>
  <c r="V103" i="94" s="1"/>
  <c r="M103" i="94"/>
  <c r="P103" i="94" s="1"/>
  <c r="N105" i="94"/>
  <c r="Q105" i="94" s="1"/>
  <c r="T105" i="94"/>
  <c r="W105" i="94" s="1"/>
  <c r="N107" i="94"/>
  <c r="T107" i="94"/>
  <c r="J66" i="93"/>
  <c r="L108" i="94"/>
  <c r="O108" i="94" s="1"/>
  <c r="R108" i="94"/>
  <c r="U108" i="94" s="1"/>
  <c r="N110" i="94"/>
  <c r="Q110" i="94" s="1"/>
  <c r="T110" i="94"/>
  <c r="W110" i="94" s="1"/>
  <c r="N112" i="94"/>
  <c r="Q112" i="94" s="1"/>
  <c r="T112" i="94"/>
  <c r="W112" i="94" s="1"/>
  <c r="T114" i="94"/>
  <c r="N114" i="94"/>
  <c r="L116" i="94"/>
  <c r="O116" i="94" s="1"/>
  <c r="R116" i="94"/>
  <c r="U116" i="94" s="1"/>
  <c r="R118" i="94"/>
  <c r="U118" i="94" s="1"/>
  <c r="L118" i="94"/>
  <c r="O118" i="94" s="1"/>
  <c r="S120" i="94"/>
  <c r="V120" i="94" s="1"/>
  <c r="M120" i="94"/>
  <c r="P120" i="94" s="1"/>
  <c r="N122" i="94"/>
  <c r="Q122" i="94" s="1"/>
  <c r="T122" i="94"/>
  <c r="W122" i="94" s="1"/>
  <c r="N124" i="94"/>
  <c r="Q124" i="94" s="1"/>
  <c r="T124" i="94"/>
  <c r="W124" i="94" s="1"/>
  <c r="N126" i="94"/>
  <c r="Q126" i="94" s="1"/>
  <c r="T126" i="94"/>
  <c r="W126" i="94" s="1"/>
  <c r="N128" i="94"/>
  <c r="Q128" i="94" s="1"/>
  <c r="T128" i="94"/>
  <c r="W128" i="94" s="1"/>
  <c r="T130" i="94"/>
  <c r="W130" i="94" s="1"/>
  <c r="N130" i="94"/>
  <c r="Q130" i="94" s="1"/>
  <c r="N137" i="94"/>
  <c r="Q137" i="94" s="1"/>
  <c r="T137" i="94"/>
  <c r="W137" i="94" s="1"/>
  <c r="L143" i="94"/>
  <c r="O143" i="94" s="1"/>
  <c r="R143" i="94"/>
  <c r="U143" i="94" s="1"/>
  <c r="L145" i="94"/>
  <c r="R145" i="94"/>
  <c r="H73" i="93"/>
  <c r="R147" i="94"/>
  <c r="U147" i="94" s="1"/>
  <c r="L147" i="94"/>
  <c r="O147" i="94" s="1"/>
  <c r="R149" i="94"/>
  <c r="U149" i="94" s="1"/>
  <c r="L149" i="94"/>
  <c r="O149" i="94" s="1"/>
  <c r="R151" i="94"/>
  <c r="U151" i="94" s="1"/>
  <c r="L151" i="94"/>
  <c r="O151" i="94" s="1"/>
  <c r="R153" i="94"/>
  <c r="U153" i="94" s="1"/>
  <c r="L153" i="94"/>
  <c r="O153" i="94" s="1"/>
  <c r="L155" i="94"/>
  <c r="O155" i="94" s="1"/>
  <c r="R155" i="94"/>
  <c r="U155" i="94" s="1"/>
  <c r="L157" i="94"/>
  <c r="O157" i="94" s="1"/>
  <c r="R157" i="94"/>
  <c r="U157" i="94" s="1"/>
  <c r="L159" i="94"/>
  <c r="R159" i="94"/>
  <c r="H75" i="93"/>
  <c r="S161" i="94"/>
  <c r="M161" i="94"/>
  <c r="I76" i="93"/>
  <c r="S163" i="94"/>
  <c r="V163" i="94" s="1"/>
  <c r="M163" i="94"/>
  <c r="P163" i="94" s="1"/>
  <c r="S165" i="94"/>
  <c r="V165" i="94" s="1"/>
  <c r="M165" i="94"/>
  <c r="P165" i="94" s="1"/>
  <c r="N167" i="94"/>
  <c r="Q167" i="94" s="1"/>
  <c r="T167" i="94"/>
  <c r="W167" i="94" s="1"/>
  <c r="R168" i="94"/>
  <c r="U168" i="94" s="1"/>
  <c r="L168" i="94"/>
  <c r="O168" i="94" s="1"/>
  <c r="M170" i="94"/>
  <c r="P170" i="94" s="1"/>
  <c r="S170" i="94"/>
  <c r="V170" i="94" s="1"/>
  <c r="M172" i="94"/>
  <c r="P172" i="94" s="1"/>
  <c r="S172" i="94"/>
  <c r="V172" i="94" s="1"/>
  <c r="N174" i="94"/>
  <c r="Q174" i="94" s="1"/>
  <c r="T174" i="94"/>
  <c r="W174" i="94" s="1"/>
  <c r="R4" i="97"/>
  <c r="L4" i="97"/>
  <c r="H51" i="96"/>
  <c r="R6" i="97"/>
  <c r="U6" i="97" s="1"/>
  <c r="L6" i="97"/>
  <c r="O6" i="97" s="1"/>
  <c r="R8" i="97"/>
  <c r="U8" i="97" s="1"/>
  <c r="L8" i="97"/>
  <c r="O8" i="97" s="1"/>
  <c r="L10" i="97"/>
  <c r="O10" i="97" s="1"/>
  <c r="R10" i="97"/>
  <c r="U10" i="97" s="1"/>
  <c r="L12" i="97"/>
  <c r="R12" i="97"/>
  <c r="H49" i="96"/>
  <c r="S14" i="97"/>
  <c r="V14" i="97" s="1"/>
  <c r="M14" i="97"/>
  <c r="P14" i="97" s="1"/>
  <c r="T16" i="97"/>
  <c r="W16" i="97" s="1"/>
  <c r="N16" i="97"/>
  <c r="Q16" i="97" s="1"/>
  <c r="T18" i="97"/>
  <c r="W18" i="97" s="1"/>
  <c r="N18" i="97"/>
  <c r="Q18" i="97" s="1"/>
  <c r="S19" i="97"/>
  <c r="V19" i="97" s="1"/>
  <c r="V50" i="96" s="1"/>
  <c r="V7" i="96" s="1"/>
  <c r="M19" i="97"/>
  <c r="P19" i="97" s="1"/>
  <c r="S22" i="97"/>
  <c r="M22" i="97"/>
  <c r="I53" i="96"/>
  <c r="M24" i="97"/>
  <c r="P24" i="97" s="1"/>
  <c r="S24" i="97"/>
  <c r="V24" i="97" s="1"/>
  <c r="M26" i="97"/>
  <c r="P26" i="97" s="1"/>
  <c r="S26" i="97"/>
  <c r="V26" i="97" s="1"/>
  <c r="T28" i="97"/>
  <c r="W28" i="97" s="1"/>
  <c r="N28" i="97"/>
  <c r="Q28" i="97" s="1"/>
  <c r="T30" i="97"/>
  <c r="W30" i="97" s="1"/>
  <c r="N30" i="97"/>
  <c r="Q30" i="97" s="1"/>
  <c r="T32" i="97"/>
  <c r="W32" i="97" s="1"/>
  <c r="N32" i="97"/>
  <c r="Q32" i="97" s="1"/>
  <c r="R65" i="97"/>
  <c r="U65" i="97" s="1"/>
  <c r="L65" i="97"/>
  <c r="O65" i="97" s="1"/>
  <c r="L67" i="97"/>
  <c r="O67" i="97" s="1"/>
  <c r="R67" i="97"/>
  <c r="U67" i="97" s="1"/>
  <c r="L69" i="97"/>
  <c r="O69" i="97" s="1"/>
  <c r="R69" i="97"/>
  <c r="U69" i="97" s="1"/>
  <c r="R71" i="97"/>
  <c r="U71" i="97" s="1"/>
  <c r="L71" i="97"/>
  <c r="O71" i="97" s="1"/>
  <c r="M73" i="97"/>
  <c r="S73" i="97"/>
  <c r="I58" i="96"/>
  <c r="M75" i="97"/>
  <c r="P75" i="97" s="1"/>
  <c r="S75" i="97"/>
  <c r="V75" i="97" s="1"/>
  <c r="M77" i="97"/>
  <c r="S77" i="97"/>
  <c r="I59" i="96"/>
  <c r="N79" i="97"/>
  <c r="Q79" i="97" s="1"/>
  <c r="T79" i="97"/>
  <c r="W79" i="97" s="1"/>
  <c r="R82" i="97"/>
  <c r="U82" i="97" s="1"/>
  <c r="L82" i="97"/>
  <c r="O82" i="97" s="1"/>
  <c r="M84" i="97"/>
  <c r="P84" i="97" s="1"/>
  <c r="S84" i="97"/>
  <c r="V84" i="97" s="1"/>
  <c r="S86" i="97"/>
  <c r="V86" i="97" s="1"/>
  <c r="M86" i="97"/>
  <c r="P86" i="97" s="1"/>
  <c r="L91" i="97"/>
  <c r="O91" i="97" s="1"/>
  <c r="R91" i="97"/>
  <c r="U91" i="97" s="1"/>
  <c r="R93" i="97"/>
  <c r="U93" i="97" s="1"/>
  <c r="L93" i="97"/>
  <c r="O93" i="97" s="1"/>
  <c r="R95" i="97"/>
  <c r="U95" i="97" s="1"/>
  <c r="L95" i="97"/>
  <c r="O95" i="97" s="1"/>
  <c r="L97" i="97"/>
  <c r="O97" i="97" s="1"/>
  <c r="R97" i="97"/>
  <c r="U97" i="97" s="1"/>
  <c r="L99" i="97"/>
  <c r="O99" i="97" s="1"/>
  <c r="R99" i="97"/>
  <c r="U99" i="97" s="1"/>
  <c r="S103" i="97"/>
  <c r="V103" i="97" s="1"/>
  <c r="M103" i="97"/>
  <c r="P103" i="97" s="1"/>
  <c r="T105" i="97"/>
  <c r="W105" i="97" s="1"/>
  <c r="N105" i="97"/>
  <c r="Q105" i="97" s="1"/>
  <c r="T107" i="97"/>
  <c r="N107" i="97"/>
  <c r="J66" i="96"/>
  <c r="L108" i="97"/>
  <c r="O108" i="97" s="1"/>
  <c r="R108" i="97"/>
  <c r="U108" i="97" s="1"/>
  <c r="R111" i="97"/>
  <c r="U111" i="97" s="1"/>
  <c r="L111" i="97"/>
  <c r="O111" i="97" s="1"/>
  <c r="T113" i="97"/>
  <c r="W113" i="97" s="1"/>
  <c r="N113" i="97"/>
  <c r="Q113" i="97" s="1"/>
  <c r="N116" i="97"/>
  <c r="Q116" i="97" s="1"/>
  <c r="T116" i="97"/>
  <c r="W116" i="97" s="1"/>
  <c r="M119" i="97"/>
  <c r="P119" i="97" s="1"/>
  <c r="S119" i="97"/>
  <c r="V119" i="97" s="1"/>
  <c r="M121" i="97"/>
  <c r="P121" i="97" s="1"/>
  <c r="S121" i="97"/>
  <c r="V121" i="97" s="1"/>
  <c r="M123" i="97"/>
  <c r="P123" i="97" s="1"/>
  <c r="S123" i="97"/>
  <c r="V123" i="97" s="1"/>
  <c r="R130" i="97"/>
  <c r="U130" i="97" s="1"/>
  <c r="L130" i="97"/>
  <c r="O130" i="97" s="1"/>
  <c r="R132" i="97"/>
  <c r="U132" i="97" s="1"/>
  <c r="L132" i="97"/>
  <c r="O132" i="97" s="1"/>
  <c r="M134" i="97"/>
  <c r="P134" i="97" s="1"/>
  <c r="S134" i="97"/>
  <c r="V134" i="97" s="1"/>
  <c r="L142" i="97"/>
  <c r="O142" i="97" s="1"/>
  <c r="R142" i="97"/>
  <c r="U142" i="97" s="1"/>
  <c r="L144" i="97"/>
  <c r="O144" i="97" s="1"/>
  <c r="R144" i="97"/>
  <c r="U144" i="97" s="1"/>
  <c r="M146" i="97"/>
  <c r="P146" i="97" s="1"/>
  <c r="S146" i="97"/>
  <c r="V146" i="97" s="1"/>
  <c r="N148" i="97"/>
  <c r="Q148" i="97" s="1"/>
  <c r="T148" i="97"/>
  <c r="W148" i="97" s="1"/>
  <c r="S153" i="97"/>
  <c r="V153" i="97" s="1"/>
  <c r="M153" i="97"/>
  <c r="P153" i="97" s="1"/>
  <c r="T155" i="97"/>
  <c r="W155" i="97" s="1"/>
  <c r="N155" i="97"/>
  <c r="Q155" i="97" s="1"/>
  <c r="L158" i="97"/>
  <c r="O158" i="97" s="1"/>
  <c r="R158" i="97"/>
  <c r="U158" i="97" s="1"/>
  <c r="L160" i="97"/>
  <c r="O160" i="97" s="1"/>
  <c r="R160" i="97"/>
  <c r="U160" i="97" s="1"/>
  <c r="L162" i="97"/>
  <c r="O162" i="97" s="1"/>
  <c r="R162" i="97"/>
  <c r="U162" i="97" s="1"/>
  <c r="M164" i="97"/>
  <c r="S164" i="97"/>
  <c r="I77" i="96"/>
  <c r="M166" i="97"/>
  <c r="P166" i="97" s="1"/>
  <c r="S166" i="97"/>
  <c r="V166" i="97" s="1"/>
  <c r="T168" i="97"/>
  <c r="W168" i="97" s="1"/>
  <c r="N168" i="97"/>
  <c r="Q168" i="97" s="1"/>
  <c r="S171" i="97"/>
  <c r="M171" i="97"/>
  <c r="I78" i="96"/>
  <c r="M174" i="97"/>
  <c r="P174" i="97" s="1"/>
  <c r="S174" i="97"/>
  <c r="V174" i="97" s="1"/>
  <c r="S4" i="100"/>
  <c r="M4" i="100"/>
  <c r="I51" i="99"/>
  <c r="S6" i="100"/>
  <c r="V6" i="100" s="1"/>
  <c r="M6" i="100"/>
  <c r="P6" i="100" s="1"/>
  <c r="M8" i="100"/>
  <c r="P8" i="100" s="1"/>
  <c r="S8" i="100"/>
  <c r="V8" i="100" s="1"/>
  <c r="M10" i="100"/>
  <c r="P10" i="100" s="1"/>
  <c r="S10" i="100"/>
  <c r="V10" i="100" s="1"/>
  <c r="M12" i="100"/>
  <c r="S12" i="100"/>
  <c r="I49" i="99"/>
  <c r="S14" i="100"/>
  <c r="V14" i="100" s="1"/>
  <c r="M14" i="100"/>
  <c r="P14" i="100" s="1"/>
  <c r="M16" i="100"/>
  <c r="P16" i="100" s="1"/>
  <c r="S16" i="100"/>
  <c r="V16" i="100" s="1"/>
  <c r="M18" i="100"/>
  <c r="P18" i="100" s="1"/>
  <c r="S18" i="100"/>
  <c r="V18" i="100" s="1"/>
  <c r="S23" i="100"/>
  <c r="V23" i="100" s="1"/>
  <c r="M23" i="100"/>
  <c r="P23" i="100" s="1"/>
  <c r="S25" i="100"/>
  <c r="V25" i="100" s="1"/>
  <c r="M25" i="100"/>
  <c r="P25" i="100" s="1"/>
  <c r="M27" i="100"/>
  <c r="P27" i="100" s="1"/>
  <c r="S27" i="100"/>
  <c r="V27" i="100" s="1"/>
  <c r="T29" i="100"/>
  <c r="W29" i="100" s="1"/>
  <c r="N29" i="100"/>
  <c r="Q29" i="100" s="1"/>
  <c r="N31" i="100"/>
  <c r="Q31" i="100" s="1"/>
  <c r="T31" i="100"/>
  <c r="W31" i="100" s="1"/>
  <c r="T33" i="100"/>
  <c r="W33" i="100" s="1"/>
  <c r="N33" i="100"/>
  <c r="Q33" i="100" s="1"/>
  <c r="N57" i="100"/>
  <c r="Q57" i="100" s="1"/>
  <c r="T57" i="100"/>
  <c r="W57" i="100" s="1"/>
  <c r="L66" i="100"/>
  <c r="O66" i="100" s="1"/>
  <c r="R66" i="100"/>
  <c r="U66" i="100" s="1"/>
  <c r="R68" i="100"/>
  <c r="L68" i="100"/>
  <c r="H57" i="99"/>
  <c r="L70" i="100"/>
  <c r="O70" i="100" s="1"/>
  <c r="R70" i="100"/>
  <c r="U70" i="100" s="1"/>
  <c r="L72" i="100"/>
  <c r="O72" i="100" s="1"/>
  <c r="R72" i="100"/>
  <c r="U72" i="100" s="1"/>
  <c r="R74" i="100"/>
  <c r="U74" i="100" s="1"/>
  <c r="L74" i="100"/>
  <c r="O74" i="100" s="1"/>
  <c r="L76" i="100"/>
  <c r="O76" i="100" s="1"/>
  <c r="R76" i="100"/>
  <c r="U76" i="100" s="1"/>
  <c r="R78" i="100"/>
  <c r="U78" i="100" s="1"/>
  <c r="L78" i="100"/>
  <c r="O78" i="100" s="1"/>
  <c r="M80" i="100"/>
  <c r="P80" i="100" s="1"/>
  <c r="S80" i="100"/>
  <c r="V80" i="100" s="1"/>
  <c r="M82" i="100"/>
  <c r="P82" i="100" s="1"/>
  <c r="S82" i="100"/>
  <c r="V82" i="100" s="1"/>
  <c r="N84" i="100"/>
  <c r="Q84" i="100" s="1"/>
  <c r="T84" i="100"/>
  <c r="W84" i="100" s="1"/>
  <c r="N86" i="100"/>
  <c r="Q86" i="100" s="1"/>
  <c r="T86" i="100"/>
  <c r="W86" i="100" s="1"/>
  <c r="T88" i="100"/>
  <c r="W88" i="100" s="1"/>
  <c r="N88" i="100"/>
  <c r="Q88" i="100" s="1"/>
  <c r="N90" i="100"/>
  <c r="T90" i="100"/>
  <c r="J64" i="99"/>
  <c r="N92" i="100"/>
  <c r="Q92" i="100" s="1"/>
  <c r="T92" i="100"/>
  <c r="W92" i="100" s="1"/>
  <c r="T94" i="100"/>
  <c r="W94" i="100" s="1"/>
  <c r="N94" i="100"/>
  <c r="Q94" i="100" s="1"/>
  <c r="T96" i="100"/>
  <c r="W96" i="100" s="1"/>
  <c r="N96" i="100"/>
  <c r="Q96" i="100" s="1"/>
  <c r="N98" i="100"/>
  <c r="Q98" i="100" s="1"/>
  <c r="T98" i="100"/>
  <c r="W98" i="100" s="1"/>
  <c r="N100" i="100"/>
  <c r="T100" i="100"/>
  <c r="J65" i="99"/>
  <c r="M102" i="100"/>
  <c r="P102" i="100" s="1"/>
  <c r="S102" i="100"/>
  <c r="V102" i="100" s="1"/>
  <c r="R104" i="100"/>
  <c r="U104" i="100" s="1"/>
  <c r="L104" i="100"/>
  <c r="O104" i="100" s="1"/>
  <c r="N106" i="100"/>
  <c r="Q106" i="100" s="1"/>
  <c r="T106" i="100"/>
  <c r="W106" i="100" s="1"/>
  <c r="R110" i="100"/>
  <c r="U110" i="100" s="1"/>
  <c r="L110" i="100"/>
  <c r="O110" i="100" s="1"/>
  <c r="T112" i="100"/>
  <c r="W112" i="100" s="1"/>
  <c r="N112" i="100"/>
  <c r="Q112" i="100" s="1"/>
  <c r="T114" i="100"/>
  <c r="N114" i="100"/>
  <c r="J68" i="99"/>
  <c r="S116" i="100"/>
  <c r="V116" i="100" s="1"/>
  <c r="M116" i="100"/>
  <c r="P116" i="100" s="1"/>
  <c r="T118" i="100"/>
  <c r="W118" i="100" s="1"/>
  <c r="N118" i="100"/>
  <c r="Q118" i="100" s="1"/>
  <c r="N120" i="100"/>
  <c r="Q120" i="100" s="1"/>
  <c r="T120" i="100"/>
  <c r="W120" i="100" s="1"/>
  <c r="N122" i="100"/>
  <c r="Q122" i="100" s="1"/>
  <c r="T122" i="100"/>
  <c r="W122" i="100" s="1"/>
  <c r="N124" i="100"/>
  <c r="Q124" i="100" s="1"/>
  <c r="T124" i="100"/>
  <c r="W124" i="100" s="1"/>
  <c r="R125" i="100"/>
  <c r="U125" i="100" s="1"/>
  <c r="L125" i="100"/>
  <c r="O125" i="100" s="1"/>
  <c r="R127" i="100"/>
  <c r="L127" i="100"/>
  <c r="H69" i="99"/>
  <c r="R129" i="100"/>
  <c r="U129" i="100" s="1"/>
  <c r="L129" i="100"/>
  <c r="O129" i="100" s="1"/>
  <c r="L131" i="100"/>
  <c r="O131" i="100" s="1"/>
  <c r="R131" i="100"/>
  <c r="U131" i="100" s="1"/>
  <c r="L133" i="100"/>
  <c r="R133" i="100"/>
  <c r="H70" i="99"/>
  <c r="M137" i="100"/>
  <c r="P137" i="100" s="1"/>
  <c r="S137" i="100"/>
  <c r="V137" i="100" s="1"/>
  <c r="R140" i="100"/>
  <c r="L140" i="100"/>
  <c r="H72" i="99"/>
  <c r="R142" i="100"/>
  <c r="U142" i="100" s="1"/>
  <c r="L142" i="100"/>
  <c r="O142" i="100" s="1"/>
  <c r="R144" i="100"/>
  <c r="U144" i="100" s="1"/>
  <c r="L144" i="100"/>
  <c r="O144" i="100" s="1"/>
  <c r="R146" i="100"/>
  <c r="U146" i="100" s="1"/>
  <c r="L146" i="100"/>
  <c r="O146" i="100" s="1"/>
  <c r="L148" i="100"/>
  <c r="O148" i="100" s="1"/>
  <c r="R148" i="100"/>
  <c r="U148" i="100" s="1"/>
  <c r="L150" i="100"/>
  <c r="O150" i="100" s="1"/>
  <c r="R150" i="100"/>
  <c r="U150" i="100" s="1"/>
  <c r="L152" i="100"/>
  <c r="O152" i="100" s="1"/>
  <c r="R152" i="100"/>
  <c r="U152" i="100" s="1"/>
  <c r="N154" i="100"/>
  <c r="Q154" i="100" s="1"/>
  <c r="T154" i="100"/>
  <c r="W154" i="100" s="1"/>
  <c r="S157" i="100"/>
  <c r="V157" i="100" s="1"/>
  <c r="M157" i="100"/>
  <c r="P157" i="100" s="1"/>
  <c r="S159" i="100"/>
  <c r="M159" i="100"/>
  <c r="I75" i="99"/>
  <c r="S161" i="100"/>
  <c r="M161" i="100"/>
  <c r="I76" i="99"/>
  <c r="S163" i="100"/>
  <c r="V163" i="100" s="1"/>
  <c r="M163" i="100"/>
  <c r="P163" i="100" s="1"/>
  <c r="T165" i="100"/>
  <c r="W165" i="100" s="1"/>
  <c r="N165" i="100"/>
  <c r="Q165" i="100" s="1"/>
  <c r="N167" i="100"/>
  <c r="Q167" i="100" s="1"/>
  <c r="T167" i="100"/>
  <c r="W167" i="100" s="1"/>
  <c r="N169" i="100"/>
  <c r="Q169" i="100" s="1"/>
  <c r="T169" i="100"/>
  <c r="W169" i="100" s="1"/>
  <c r="L170" i="100"/>
  <c r="O170" i="100" s="1"/>
  <c r="R170" i="100"/>
  <c r="U170" i="100" s="1"/>
  <c r="R172" i="100"/>
  <c r="U172" i="100" s="1"/>
  <c r="L172" i="100"/>
  <c r="O172" i="100" s="1"/>
  <c r="R175" i="100"/>
  <c r="U175" i="100" s="1"/>
  <c r="L175" i="100"/>
  <c r="O175" i="100" s="1"/>
  <c r="I92" i="99"/>
  <c r="I96" i="99"/>
  <c r="I98" i="99"/>
  <c r="H99" i="99"/>
  <c r="H100" i="99"/>
  <c r="H107" i="99"/>
  <c r="H108" i="99"/>
  <c r="H91" i="96"/>
  <c r="H97" i="96" s="1"/>
  <c r="H101" i="96"/>
  <c r="H102" i="96"/>
  <c r="H104" i="96"/>
  <c r="H105" i="96"/>
  <c r="H106" i="96"/>
  <c r="H109" i="96"/>
  <c r="H112" i="96"/>
  <c r="H124" i="96" s="1"/>
  <c r="H113" i="96"/>
  <c r="J115" i="96"/>
  <c r="J117" i="96" s="1"/>
  <c r="J120" i="96"/>
  <c r="I111" i="93"/>
  <c r="H113" i="93"/>
  <c r="L57" i="106"/>
  <c r="O57" i="106" s="1"/>
  <c r="R57" i="106"/>
  <c r="U57" i="106" s="1"/>
  <c r="L135" i="109"/>
  <c r="O135" i="109" s="1"/>
  <c r="R135" i="109"/>
  <c r="U135" i="109" s="1"/>
  <c r="M42" i="88"/>
  <c r="P42" i="88" s="1"/>
  <c r="S42" i="88"/>
  <c r="V42" i="88" s="1"/>
  <c r="T52" i="88"/>
  <c r="N52" i="88"/>
  <c r="J55" i="87"/>
  <c r="T54" i="88"/>
  <c r="W54" i="88" s="1"/>
  <c r="N54" i="88"/>
  <c r="Q54" i="88" s="1"/>
  <c r="N56" i="88"/>
  <c r="Q56" i="88" s="1"/>
  <c r="T56" i="88"/>
  <c r="W56" i="88" s="1"/>
  <c r="M100" i="88"/>
  <c r="S100" i="88"/>
  <c r="I65" i="87"/>
  <c r="N135" i="88"/>
  <c r="Q135" i="88" s="1"/>
  <c r="T135" i="88"/>
  <c r="W135" i="88" s="1"/>
  <c r="R171" i="88"/>
  <c r="L171" i="88"/>
  <c r="H78" i="87"/>
  <c r="S173" i="88"/>
  <c r="V173" i="88" s="1"/>
  <c r="M173" i="88"/>
  <c r="P173" i="88" s="1"/>
  <c r="R5" i="88"/>
  <c r="L5" i="88"/>
  <c r="H48" i="87"/>
  <c r="R11" i="88"/>
  <c r="U11" i="88" s="1"/>
  <c r="L11" i="88"/>
  <c r="O11" i="88" s="1"/>
  <c r="R15" i="88"/>
  <c r="U15" i="88" s="1"/>
  <c r="L15" i="88"/>
  <c r="O15" i="88" s="1"/>
  <c r="T21" i="88"/>
  <c r="W21" i="88" s="1"/>
  <c r="N21" i="88"/>
  <c r="Q21" i="88" s="1"/>
  <c r="L28" i="88"/>
  <c r="O28" i="88" s="1"/>
  <c r="R28" i="88"/>
  <c r="U28" i="88" s="1"/>
  <c r="U52" i="87" s="1"/>
  <c r="U9" i="87" s="1"/>
  <c r="S5" i="88"/>
  <c r="M5" i="88"/>
  <c r="I48" i="87"/>
  <c r="S7" i="88"/>
  <c r="V7" i="88" s="1"/>
  <c r="M7" i="88"/>
  <c r="P7" i="88" s="1"/>
  <c r="S9" i="88"/>
  <c r="V9" i="88" s="1"/>
  <c r="M9" i="88"/>
  <c r="P9" i="88" s="1"/>
  <c r="S11" i="88"/>
  <c r="V11" i="88" s="1"/>
  <c r="M11" i="88"/>
  <c r="P11" i="88" s="1"/>
  <c r="S13" i="88"/>
  <c r="V13" i="88" s="1"/>
  <c r="M13" i="88"/>
  <c r="P13" i="88" s="1"/>
  <c r="M15" i="88"/>
  <c r="P15" i="88" s="1"/>
  <c r="S15" i="88"/>
  <c r="V15" i="88" s="1"/>
  <c r="M17" i="88"/>
  <c r="P17" i="88" s="1"/>
  <c r="S17" i="88"/>
  <c r="V17" i="88" s="1"/>
  <c r="R22" i="88"/>
  <c r="L22" i="88"/>
  <c r="H53" i="87"/>
  <c r="R24" i="88"/>
  <c r="U24" i="88" s="1"/>
  <c r="L24" i="88"/>
  <c r="O24" i="88" s="1"/>
  <c r="M26" i="88"/>
  <c r="P26" i="88" s="1"/>
  <c r="S26" i="88"/>
  <c r="V26" i="88" s="1"/>
  <c r="S28" i="88"/>
  <c r="V28" i="88" s="1"/>
  <c r="M28" i="88"/>
  <c r="P28" i="88" s="1"/>
  <c r="S30" i="88"/>
  <c r="V30" i="88" s="1"/>
  <c r="M30" i="88"/>
  <c r="P30" i="88" s="1"/>
  <c r="S32" i="88"/>
  <c r="V32" i="88" s="1"/>
  <c r="M32" i="88"/>
  <c r="P32" i="88" s="1"/>
  <c r="M34" i="88"/>
  <c r="P34" i="88" s="1"/>
  <c r="S34" i="88"/>
  <c r="V34" i="88" s="1"/>
  <c r="S36" i="88"/>
  <c r="V36" i="88" s="1"/>
  <c r="M36" i="88"/>
  <c r="P36" i="88" s="1"/>
  <c r="S38" i="88"/>
  <c r="V38" i="88" s="1"/>
  <c r="M38" i="88"/>
  <c r="P38" i="88" s="1"/>
  <c r="N40" i="88"/>
  <c r="Q40" i="88" s="1"/>
  <c r="T40" i="88"/>
  <c r="W40" i="88" s="1"/>
  <c r="L43" i="88"/>
  <c r="O43" i="88" s="1"/>
  <c r="R43" i="88"/>
  <c r="U43" i="88" s="1"/>
  <c r="L45" i="88"/>
  <c r="O45" i="88" s="1"/>
  <c r="R45" i="88"/>
  <c r="U45" i="88" s="1"/>
  <c r="R47" i="88"/>
  <c r="U47" i="88" s="1"/>
  <c r="L47" i="88"/>
  <c r="O47" i="88" s="1"/>
  <c r="L49" i="88"/>
  <c r="R49" i="88"/>
  <c r="L51" i="88"/>
  <c r="O51" i="88" s="1"/>
  <c r="R51" i="88"/>
  <c r="U51" i="88" s="1"/>
  <c r="L53" i="88"/>
  <c r="O53" i="88" s="1"/>
  <c r="R53" i="88"/>
  <c r="U53" i="88" s="1"/>
  <c r="R55" i="88"/>
  <c r="U55" i="88" s="1"/>
  <c r="L55" i="88"/>
  <c r="O55" i="88" s="1"/>
  <c r="L57" i="88"/>
  <c r="O57" i="88" s="1"/>
  <c r="R57" i="88"/>
  <c r="U57" i="88" s="1"/>
  <c r="M59" i="88"/>
  <c r="P59" i="88" s="1"/>
  <c r="S59" i="88"/>
  <c r="V59" i="88" s="1"/>
  <c r="M61" i="88"/>
  <c r="P61" i="88" s="1"/>
  <c r="S61" i="88"/>
  <c r="V61" i="88" s="1"/>
  <c r="S63" i="88"/>
  <c r="V63" i="88" s="1"/>
  <c r="M63" i="88"/>
  <c r="P63" i="88" s="1"/>
  <c r="N65" i="88"/>
  <c r="Q65" i="88" s="1"/>
  <c r="T65" i="88"/>
  <c r="W65" i="88" s="1"/>
  <c r="N67" i="88"/>
  <c r="Q67" i="88" s="1"/>
  <c r="T67" i="88"/>
  <c r="W67" i="88" s="1"/>
  <c r="L82" i="88"/>
  <c r="O82" i="88" s="1"/>
  <c r="R82" i="88"/>
  <c r="U82" i="88" s="1"/>
  <c r="L84" i="88"/>
  <c r="O84" i="88" s="1"/>
  <c r="R84" i="88"/>
  <c r="U84" i="88" s="1"/>
  <c r="S86" i="88"/>
  <c r="V86" i="88" s="1"/>
  <c r="M86" i="88"/>
  <c r="P86" i="88" s="1"/>
  <c r="T88" i="88"/>
  <c r="W88" i="88" s="1"/>
  <c r="N88" i="88"/>
  <c r="Q88" i="88" s="1"/>
  <c r="R103" i="88"/>
  <c r="U103" i="88" s="1"/>
  <c r="L103" i="88"/>
  <c r="O103" i="88" s="1"/>
  <c r="R105" i="88"/>
  <c r="U105" i="88" s="1"/>
  <c r="L105" i="88"/>
  <c r="O105" i="88" s="1"/>
  <c r="R107" i="88"/>
  <c r="L107" i="88"/>
  <c r="H66" i="87"/>
  <c r="R110" i="88"/>
  <c r="U110" i="88" s="1"/>
  <c r="L110" i="88"/>
  <c r="O110" i="88" s="1"/>
  <c r="S112" i="88"/>
  <c r="V112" i="88" s="1"/>
  <c r="M112" i="88"/>
  <c r="P112" i="88" s="1"/>
  <c r="S114" i="88"/>
  <c r="M114" i="88"/>
  <c r="I68" i="87"/>
  <c r="T117" i="88"/>
  <c r="W117" i="88" s="1"/>
  <c r="N117" i="88"/>
  <c r="Q117" i="88" s="1"/>
  <c r="L126" i="88"/>
  <c r="O126" i="88" s="1"/>
  <c r="R126" i="88"/>
  <c r="U126" i="88" s="1"/>
  <c r="L128" i="88"/>
  <c r="O128" i="88" s="1"/>
  <c r="R128" i="88"/>
  <c r="U128" i="88" s="1"/>
  <c r="S130" i="88"/>
  <c r="V130" i="88" s="1"/>
  <c r="M130" i="88"/>
  <c r="P130" i="88" s="1"/>
  <c r="N132" i="88"/>
  <c r="Q132" i="88" s="1"/>
  <c r="T132" i="88"/>
  <c r="W132" i="88" s="1"/>
  <c r="M136" i="88"/>
  <c r="P136" i="88" s="1"/>
  <c r="S136" i="88"/>
  <c r="V136" i="88" s="1"/>
  <c r="M138" i="88"/>
  <c r="P138" i="88" s="1"/>
  <c r="S138" i="88"/>
  <c r="V138" i="88" s="1"/>
  <c r="T141" i="88"/>
  <c r="W141" i="88" s="1"/>
  <c r="N141" i="88"/>
  <c r="Q141" i="88" s="1"/>
  <c r="T143" i="88"/>
  <c r="W143" i="88" s="1"/>
  <c r="N143" i="88"/>
  <c r="Q143" i="88" s="1"/>
  <c r="T145" i="88"/>
  <c r="N145" i="88"/>
  <c r="J73" i="87"/>
  <c r="N147" i="88"/>
  <c r="Q147" i="88" s="1"/>
  <c r="T147" i="88"/>
  <c r="W147" i="88" s="1"/>
  <c r="N149" i="88"/>
  <c r="Q149" i="88" s="1"/>
  <c r="T149" i="88"/>
  <c r="W149" i="88" s="1"/>
  <c r="T151" i="88"/>
  <c r="W151" i="88" s="1"/>
  <c r="N151" i="88"/>
  <c r="Q151" i="88" s="1"/>
  <c r="L154" i="88"/>
  <c r="O154" i="88" s="1"/>
  <c r="R154" i="88"/>
  <c r="U154" i="88" s="1"/>
  <c r="M156" i="88"/>
  <c r="P156" i="88" s="1"/>
  <c r="S156" i="88"/>
  <c r="V156" i="88" s="1"/>
  <c r="T158" i="88"/>
  <c r="W158" i="88" s="1"/>
  <c r="N158" i="88"/>
  <c r="Q158" i="88" s="1"/>
  <c r="R163" i="88"/>
  <c r="U163" i="88" s="1"/>
  <c r="L163" i="88"/>
  <c r="O163" i="88" s="1"/>
  <c r="S165" i="88"/>
  <c r="V165" i="88" s="1"/>
  <c r="M165" i="88"/>
  <c r="P165" i="88" s="1"/>
  <c r="S167" i="88"/>
  <c r="V167" i="88" s="1"/>
  <c r="M167" i="88"/>
  <c r="P167" i="88" s="1"/>
  <c r="S169" i="88"/>
  <c r="V169" i="88" s="1"/>
  <c r="M169" i="88"/>
  <c r="P169" i="88" s="1"/>
  <c r="T171" i="88"/>
  <c r="N171" i="88"/>
  <c r="J78" i="87"/>
  <c r="R174" i="88"/>
  <c r="U174" i="88" s="1"/>
  <c r="L174" i="88"/>
  <c r="O174" i="88" s="1"/>
  <c r="H91" i="87"/>
  <c r="H97" i="87" s="1"/>
  <c r="I109" i="87"/>
  <c r="J111" i="87"/>
  <c r="I116" i="87"/>
  <c r="I117" i="87" s="1"/>
  <c r="I118" i="87"/>
  <c r="I124" i="87" s="1"/>
  <c r="I176" i="89"/>
  <c r="I122" i="87" s="1"/>
  <c r="I119" i="87"/>
  <c r="I121" i="87"/>
  <c r="L10" i="91"/>
  <c r="O10" i="91" s="1"/>
  <c r="R10" i="91"/>
  <c r="U10" i="91" s="1"/>
  <c r="R12" i="91"/>
  <c r="L12" i="91"/>
  <c r="H49" i="90"/>
  <c r="R14" i="91"/>
  <c r="U14" i="91" s="1"/>
  <c r="L14" i="91"/>
  <c r="O14" i="91" s="1"/>
  <c r="R16" i="91"/>
  <c r="U16" i="91" s="1"/>
  <c r="L16" i="91"/>
  <c r="O16" i="91" s="1"/>
  <c r="M18" i="91"/>
  <c r="P18" i="91" s="1"/>
  <c r="S18" i="91"/>
  <c r="V18" i="91" s="1"/>
  <c r="N21" i="91"/>
  <c r="Q21" i="91" s="1"/>
  <c r="T21" i="91"/>
  <c r="W21" i="91" s="1"/>
  <c r="N57" i="91"/>
  <c r="Q57" i="91" s="1"/>
  <c r="T57" i="91"/>
  <c r="W57" i="91" s="1"/>
  <c r="T59" i="91"/>
  <c r="W59" i="91" s="1"/>
  <c r="N59" i="91"/>
  <c r="Q59" i="91" s="1"/>
  <c r="T61" i="91"/>
  <c r="W61" i="91" s="1"/>
  <c r="N61" i="91"/>
  <c r="Q61" i="91" s="1"/>
  <c r="T63" i="91"/>
  <c r="W63" i="91" s="1"/>
  <c r="N63" i="91"/>
  <c r="Q63" i="91" s="1"/>
  <c r="S74" i="91"/>
  <c r="V74" i="91" s="1"/>
  <c r="M74" i="91"/>
  <c r="P74" i="91" s="1"/>
  <c r="S76" i="91"/>
  <c r="V76" i="91" s="1"/>
  <c r="M76" i="91"/>
  <c r="P76" i="91" s="1"/>
  <c r="S78" i="91"/>
  <c r="V78" i="91" s="1"/>
  <c r="M78" i="91"/>
  <c r="P78" i="91" s="1"/>
  <c r="L85" i="91"/>
  <c r="O85" i="91" s="1"/>
  <c r="R85" i="91"/>
  <c r="U85" i="91" s="1"/>
  <c r="R87" i="91"/>
  <c r="L87" i="91"/>
  <c r="H63" i="90"/>
  <c r="S89" i="91"/>
  <c r="V89" i="91" s="1"/>
  <c r="M89" i="91"/>
  <c r="P89" i="91" s="1"/>
  <c r="T91" i="91"/>
  <c r="W91" i="91" s="1"/>
  <c r="N91" i="91"/>
  <c r="Q91" i="91" s="1"/>
  <c r="N93" i="91"/>
  <c r="Q93" i="91" s="1"/>
  <c r="T93" i="91"/>
  <c r="W93" i="91" s="1"/>
  <c r="N95" i="91"/>
  <c r="Q95" i="91" s="1"/>
  <c r="T95" i="91"/>
  <c r="W95" i="91" s="1"/>
  <c r="N97" i="91"/>
  <c r="Q97" i="91" s="1"/>
  <c r="T97" i="91"/>
  <c r="W97" i="91" s="1"/>
  <c r="N99" i="91"/>
  <c r="Q99" i="91" s="1"/>
  <c r="T99" i="91"/>
  <c r="W99" i="91" s="1"/>
  <c r="T103" i="91"/>
  <c r="W103" i="91" s="1"/>
  <c r="N103" i="91"/>
  <c r="Q103" i="91" s="1"/>
  <c r="T105" i="91"/>
  <c r="W105" i="91" s="1"/>
  <c r="N105" i="91"/>
  <c r="Q105" i="91" s="1"/>
  <c r="T107" i="91"/>
  <c r="N107" i="91"/>
  <c r="J66" i="90"/>
  <c r="R108" i="91"/>
  <c r="U108" i="91" s="1"/>
  <c r="L108" i="91"/>
  <c r="O108" i="91" s="1"/>
  <c r="M110" i="91"/>
  <c r="P110" i="91" s="1"/>
  <c r="S110" i="91"/>
  <c r="V110" i="91" s="1"/>
  <c r="N115" i="91"/>
  <c r="Q115" i="91" s="1"/>
  <c r="T115" i="91"/>
  <c r="W115" i="91" s="1"/>
  <c r="N117" i="91"/>
  <c r="Q117" i="91" s="1"/>
  <c r="T117" i="91"/>
  <c r="W117" i="91" s="1"/>
  <c r="R126" i="91"/>
  <c r="U126" i="91" s="1"/>
  <c r="L126" i="91"/>
  <c r="O126" i="91" s="1"/>
  <c r="L128" i="91"/>
  <c r="O128" i="91" s="1"/>
  <c r="R128" i="91"/>
  <c r="U128" i="91" s="1"/>
  <c r="L130" i="91"/>
  <c r="O130" i="91" s="1"/>
  <c r="R130" i="91"/>
  <c r="U130" i="91" s="1"/>
  <c r="R132" i="91"/>
  <c r="U132" i="91" s="1"/>
  <c r="L132" i="91"/>
  <c r="O132" i="91" s="1"/>
  <c r="M134" i="91"/>
  <c r="P134" i="91" s="1"/>
  <c r="S134" i="91"/>
  <c r="V134" i="91" s="1"/>
  <c r="L137" i="91"/>
  <c r="O137" i="91" s="1"/>
  <c r="R137" i="91"/>
  <c r="U137" i="91" s="1"/>
  <c r="M140" i="91"/>
  <c r="S140" i="91"/>
  <c r="I72" i="90"/>
  <c r="S142" i="91"/>
  <c r="V142" i="91" s="1"/>
  <c r="M142" i="91"/>
  <c r="P142" i="91" s="1"/>
  <c r="M144" i="91"/>
  <c r="P144" i="91" s="1"/>
  <c r="S144" i="91"/>
  <c r="V144" i="91" s="1"/>
  <c r="S146" i="91"/>
  <c r="V146" i="91" s="1"/>
  <c r="M146" i="91"/>
  <c r="P146" i="91" s="1"/>
  <c r="M148" i="91"/>
  <c r="P148" i="91" s="1"/>
  <c r="S148" i="91"/>
  <c r="V148" i="91" s="1"/>
  <c r="M150" i="91"/>
  <c r="P150" i="91" s="1"/>
  <c r="S150" i="91"/>
  <c r="V150" i="91" s="1"/>
  <c r="S152" i="91"/>
  <c r="V152" i="91" s="1"/>
  <c r="M152" i="91"/>
  <c r="P152" i="91" s="1"/>
  <c r="N154" i="91"/>
  <c r="Q154" i="91" s="1"/>
  <c r="T154" i="91"/>
  <c r="W154" i="91" s="1"/>
  <c r="L165" i="91"/>
  <c r="O165" i="91" s="1"/>
  <c r="R165" i="91"/>
  <c r="U165" i="91" s="1"/>
  <c r="R167" i="91"/>
  <c r="U167" i="91" s="1"/>
  <c r="L167" i="91"/>
  <c r="O167" i="91" s="1"/>
  <c r="L169" i="91"/>
  <c r="O169" i="91" s="1"/>
  <c r="R169" i="91"/>
  <c r="U169" i="91" s="1"/>
  <c r="M171" i="91"/>
  <c r="S171" i="91"/>
  <c r="I78" i="90"/>
  <c r="N173" i="91"/>
  <c r="Q173" i="91" s="1"/>
  <c r="T173" i="91"/>
  <c r="W173" i="91" s="1"/>
  <c r="J109" i="90"/>
  <c r="H111" i="90"/>
  <c r="H124" i="90" s="1"/>
  <c r="L5" i="94"/>
  <c r="R5" i="94"/>
  <c r="H48" i="93"/>
  <c r="S7" i="94"/>
  <c r="V7" i="94" s="1"/>
  <c r="M7" i="94"/>
  <c r="P7" i="94" s="1"/>
  <c r="S9" i="94"/>
  <c r="V9" i="94" s="1"/>
  <c r="M9" i="94"/>
  <c r="P9" i="94" s="1"/>
  <c r="S11" i="94"/>
  <c r="V11" i="94" s="1"/>
  <c r="M11" i="94"/>
  <c r="P11" i="94" s="1"/>
  <c r="S13" i="94"/>
  <c r="V13" i="94" s="1"/>
  <c r="M13" i="94"/>
  <c r="P13" i="94" s="1"/>
  <c r="S15" i="94"/>
  <c r="V15" i="94" s="1"/>
  <c r="M15" i="94"/>
  <c r="P15" i="94" s="1"/>
  <c r="T17" i="94"/>
  <c r="W17" i="94" s="1"/>
  <c r="N17" i="94"/>
  <c r="Q17" i="94" s="1"/>
  <c r="T19" i="94"/>
  <c r="W19" i="94" s="1"/>
  <c r="N19" i="94"/>
  <c r="Q19" i="94" s="1"/>
  <c r="L22" i="94"/>
  <c r="R22" i="94"/>
  <c r="H53" i="93"/>
  <c r="L24" i="94"/>
  <c r="O24" i="94" s="1"/>
  <c r="R24" i="94"/>
  <c r="U24" i="94" s="1"/>
  <c r="L26" i="94"/>
  <c r="O26" i="94" s="1"/>
  <c r="R26" i="94"/>
  <c r="U26" i="94" s="1"/>
  <c r="L28" i="94"/>
  <c r="O28" i="94" s="1"/>
  <c r="R28" i="94"/>
  <c r="U28" i="94" s="1"/>
  <c r="L30" i="94"/>
  <c r="O30" i="94" s="1"/>
  <c r="R30" i="94"/>
  <c r="U30" i="94" s="1"/>
  <c r="L32" i="94"/>
  <c r="O32" i="94" s="1"/>
  <c r="R32" i="94"/>
  <c r="U32" i="94" s="1"/>
  <c r="L34" i="94"/>
  <c r="O34" i="94" s="1"/>
  <c r="R34" i="94"/>
  <c r="U34" i="94" s="1"/>
  <c r="M36" i="94"/>
  <c r="P36" i="94" s="1"/>
  <c r="S36" i="94"/>
  <c r="V36" i="94" s="1"/>
  <c r="N38" i="94"/>
  <c r="Q38" i="94" s="1"/>
  <c r="T38" i="94"/>
  <c r="W38" i="94" s="1"/>
  <c r="N40" i="94"/>
  <c r="Q40" i="94" s="1"/>
  <c r="T40" i="94"/>
  <c r="W40" i="94" s="1"/>
  <c r="N42" i="94"/>
  <c r="Q42" i="94" s="1"/>
  <c r="T42" i="94"/>
  <c r="W42" i="94" s="1"/>
  <c r="N44" i="94"/>
  <c r="Q44" i="94" s="1"/>
  <c r="T44" i="94"/>
  <c r="W44" i="94" s="1"/>
  <c r="N46" i="94"/>
  <c r="Q46" i="94" s="1"/>
  <c r="T46" i="94"/>
  <c r="W46" i="94" s="1"/>
  <c r="N48" i="94"/>
  <c r="Q48" i="94" s="1"/>
  <c r="T48" i="94"/>
  <c r="W48" i="94" s="1"/>
  <c r="L59" i="94"/>
  <c r="O59" i="94" s="1"/>
  <c r="R59" i="94"/>
  <c r="U59" i="94" s="1"/>
  <c r="L61" i="94"/>
  <c r="O61" i="94" s="1"/>
  <c r="R61" i="94"/>
  <c r="U61" i="94" s="1"/>
  <c r="L63" i="94"/>
  <c r="O63" i="94" s="1"/>
  <c r="R63" i="94"/>
  <c r="U63" i="94" s="1"/>
  <c r="L65" i="94"/>
  <c r="O65" i="94" s="1"/>
  <c r="R65" i="94"/>
  <c r="U65" i="94" s="1"/>
  <c r="L67" i="94"/>
  <c r="O67" i="94" s="1"/>
  <c r="R67" i="94"/>
  <c r="U67" i="94" s="1"/>
  <c r="L69" i="94"/>
  <c r="O69" i="94" s="1"/>
  <c r="R69" i="94"/>
  <c r="U69" i="94" s="1"/>
  <c r="L71" i="94"/>
  <c r="O71" i="94" s="1"/>
  <c r="R71" i="94"/>
  <c r="U71" i="94" s="1"/>
  <c r="L73" i="94"/>
  <c r="R73" i="94"/>
  <c r="H58" i="93"/>
  <c r="L75" i="94"/>
  <c r="O75" i="94" s="1"/>
  <c r="R75" i="94"/>
  <c r="U75" i="94" s="1"/>
  <c r="R77" i="94"/>
  <c r="L77" i="94"/>
  <c r="H59" i="93"/>
  <c r="S79" i="94"/>
  <c r="V79" i="94" s="1"/>
  <c r="M79" i="94"/>
  <c r="P79" i="94" s="1"/>
  <c r="M81" i="94"/>
  <c r="S81" i="94"/>
  <c r="I61" i="93"/>
  <c r="M83" i="94"/>
  <c r="S83" i="94"/>
  <c r="I62" i="93"/>
  <c r="S85" i="94"/>
  <c r="V85" i="94" s="1"/>
  <c r="M85" i="94"/>
  <c r="P85" i="94" s="1"/>
  <c r="M87" i="94"/>
  <c r="S87" i="94"/>
  <c r="I63" i="93"/>
  <c r="S89" i="94"/>
  <c r="V89" i="94" s="1"/>
  <c r="M89" i="94"/>
  <c r="P89" i="94" s="1"/>
  <c r="S91" i="94"/>
  <c r="V91" i="94" s="1"/>
  <c r="M91" i="94"/>
  <c r="P91" i="94" s="1"/>
  <c r="M93" i="94"/>
  <c r="P93" i="94" s="1"/>
  <c r="S93" i="94"/>
  <c r="V93" i="94" s="1"/>
  <c r="M95" i="94"/>
  <c r="P95" i="94" s="1"/>
  <c r="S95" i="94"/>
  <c r="V95" i="94" s="1"/>
  <c r="M97" i="94"/>
  <c r="P97" i="94" s="1"/>
  <c r="S97" i="94"/>
  <c r="V97" i="94" s="1"/>
  <c r="M99" i="94"/>
  <c r="P99" i="94" s="1"/>
  <c r="S99" i="94"/>
  <c r="V99" i="94" s="1"/>
  <c r="M101" i="94"/>
  <c r="P101" i="94" s="1"/>
  <c r="S101" i="94"/>
  <c r="V101" i="94" s="1"/>
  <c r="N103" i="94"/>
  <c r="Q103" i="94" s="1"/>
  <c r="T103" i="94"/>
  <c r="W103" i="94" s="1"/>
  <c r="M108" i="94"/>
  <c r="P108" i="94" s="1"/>
  <c r="S108" i="94"/>
  <c r="V108" i="94" s="1"/>
  <c r="S116" i="94"/>
  <c r="V116" i="94" s="1"/>
  <c r="M116" i="94"/>
  <c r="P116" i="94" s="1"/>
  <c r="S118" i="94"/>
  <c r="V118" i="94" s="1"/>
  <c r="M118" i="94"/>
  <c r="P118" i="94" s="1"/>
  <c r="N120" i="94"/>
  <c r="Q120" i="94" s="1"/>
  <c r="T120" i="94"/>
  <c r="W120" i="94" s="1"/>
  <c r="R133" i="94"/>
  <c r="L133" i="94"/>
  <c r="H70" i="93"/>
  <c r="L141" i="94"/>
  <c r="O141" i="94" s="1"/>
  <c r="R141" i="94"/>
  <c r="U141" i="94" s="1"/>
  <c r="M143" i="94"/>
  <c r="P143" i="94" s="1"/>
  <c r="S143" i="94"/>
  <c r="V143" i="94" s="1"/>
  <c r="S145" i="94"/>
  <c r="M145" i="94"/>
  <c r="I73" i="93"/>
  <c r="S147" i="94"/>
  <c r="V147" i="94" s="1"/>
  <c r="M147" i="94"/>
  <c r="P147" i="94" s="1"/>
  <c r="S149" i="94"/>
  <c r="V149" i="94" s="1"/>
  <c r="M149" i="94"/>
  <c r="P149" i="94" s="1"/>
  <c r="S151" i="94"/>
  <c r="V151" i="94" s="1"/>
  <c r="M151" i="94"/>
  <c r="P151" i="94" s="1"/>
  <c r="M153" i="94"/>
  <c r="P153" i="94" s="1"/>
  <c r="S153" i="94"/>
  <c r="V153" i="94" s="1"/>
  <c r="M155" i="94"/>
  <c r="P155" i="94" s="1"/>
  <c r="S155" i="94"/>
  <c r="V155" i="94" s="1"/>
  <c r="M157" i="94"/>
  <c r="P157" i="94" s="1"/>
  <c r="S157" i="94"/>
  <c r="V157" i="94" s="1"/>
  <c r="M159" i="94"/>
  <c r="S159" i="94"/>
  <c r="I75" i="93"/>
  <c r="T161" i="94"/>
  <c r="N161" i="94"/>
  <c r="J76" i="93"/>
  <c r="T163" i="94"/>
  <c r="W163" i="94" s="1"/>
  <c r="N163" i="94"/>
  <c r="Q163" i="94" s="1"/>
  <c r="T165" i="94"/>
  <c r="W165" i="94" s="1"/>
  <c r="N165" i="94"/>
  <c r="Q165" i="94" s="1"/>
  <c r="S168" i="94"/>
  <c r="V168" i="94" s="1"/>
  <c r="M168" i="94"/>
  <c r="P168" i="94" s="1"/>
  <c r="N170" i="94"/>
  <c r="Q170" i="94" s="1"/>
  <c r="T170" i="94"/>
  <c r="W170" i="94" s="1"/>
  <c r="N172" i="94"/>
  <c r="Q172" i="94" s="1"/>
  <c r="T172" i="94"/>
  <c r="W172" i="94" s="1"/>
  <c r="S4" i="97"/>
  <c r="M4" i="97"/>
  <c r="I51" i="96"/>
  <c r="M6" i="97"/>
  <c r="P6" i="97" s="1"/>
  <c r="S6" i="97"/>
  <c r="V6" i="97" s="1"/>
  <c r="M8" i="97"/>
  <c r="P8" i="97" s="1"/>
  <c r="S8" i="97"/>
  <c r="V8" i="97" s="1"/>
  <c r="M10" i="97"/>
  <c r="P10" i="97" s="1"/>
  <c r="S10" i="97"/>
  <c r="V10" i="97" s="1"/>
  <c r="M12" i="97"/>
  <c r="S12" i="97"/>
  <c r="I49" i="96"/>
  <c r="T14" i="97"/>
  <c r="W14" i="97" s="1"/>
  <c r="N14" i="97"/>
  <c r="Q14" i="97" s="1"/>
  <c r="N19" i="97"/>
  <c r="Q19" i="97" s="1"/>
  <c r="T19" i="97"/>
  <c r="W19" i="97" s="1"/>
  <c r="R20" i="97"/>
  <c r="U20" i="97" s="1"/>
  <c r="L20" i="97"/>
  <c r="O20" i="97" s="1"/>
  <c r="N22" i="97"/>
  <c r="T22" i="97"/>
  <c r="J53" i="96"/>
  <c r="N24" i="97"/>
  <c r="Q24" i="97" s="1"/>
  <c r="T24" i="97"/>
  <c r="W24" i="97" s="1"/>
  <c r="N26" i="97"/>
  <c r="Q26" i="97" s="1"/>
  <c r="T26" i="97"/>
  <c r="W26" i="97" s="1"/>
  <c r="R35" i="97"/>
  <c r="U35" i="97" s="1"/>
  <c r="L35" i="97"/>
  <c r="O35" i="97" s="1"/>
  <c r="R37" i="97"/>
  <c r="U37" i="97" s="1"/>
  <c r="L37" i="97"/>
  <c r="O37" i="97" s="1"/>
  <c r="L39" i="97"/>
  <c r="O39" i="97" s="1"/>
  <c r="R39" i="97"/>
  <c r="U39" i="97" s="1"/>
  <c r="L41" i="97"/>
  <c r="O41" i="97" s="1"/>
  <c r="R41" i="97"/>
  <c r="U41" i="97" s="1"/>
  <c r="L43" i="97"/>
  <c r="O43" i="97" s="1"/>
  <c r="R43" i="97"/>
  <c r="U43" i="97" s="1"/>
  <c r="L45" i="97"/>
  <c r="O45" i="97" s="1"/>
  <c r="R45" i="97"/>
  <c r="U45" i="97" s="1"/>
  <c r="L47" i="97"/>
  <c r="O47" i="97" s="1"/>
  <c r="R47" i="97"/>
  <c r="U47" i="97" s="1"/>
  <c r="L49" i="97"/>
  <c r="R49" i="97"/>
  <c r="R51" i="97"/>
  <c r="U51" i="97" s="1"/>
  <c r="L51" i="97"/>
  <c r="O51" i="97" s="1"/>
  <c r="R53" i="97"/>
  <c r="U53" i="97" s="1"/>
  <c r="L53" i="97"/>
  <c r="O53" i="97" s="1"/>
  <c r="L55" i="97"/>
  <c r="O55" i="97" s="1"/>
  <c r="R55" i="97"/>
  <c r="U55" i="97" s="1"/>
  <c r="L59" i="97"/>
  <c r="O59" i="97" s="1"/>
  <c r="R59" i="97"/>
  <c r="U59" i="97" s="1"/>
  <c r="L61" i="97"/>
  <c r="O61" i="97" s="1"/>
  <c r="R61" i="97"/>
  <c r="U61" i="97" s="1"/>
  <c r="L63" i="97"/>
  <c r="O63" i="97" s="1"/>
  <c r="R63" i="97"/>
  <c r="U63" i="97" s="1"/>
  <c r="S65" i="97"/>
  <c r="V65" i="97" s="1"/>
  <c r="M65" i="97"/>
  <c r="P65" i="97" s="1"/>
  <c r="M67" i="97"/>
  <c r="P67" i="97" s="1"/>
  <c r="S67" i="97"/>
  <c r="V67" i="97" s="1"/>
  <c r="M69" i="97"/>
  <c r="P69" i="97" s="1"/>
  <c r="S69" i="97"/>
  <c r="V69" i="97" s="1"/>
  <c r="S71" i="97"/>
  <c r="V71" i="97" s="1"/>
  <c r="M71" i="97"/>
  <c r="P71" i="97" s="1"/>
  <c r="N73" i="97"/>
  <c r="T73" i="97"/>
  <c r="J58" i="96"/>
  <c r="T75" i="97"/>
  <c r="W75" i="97" s="1"/>
  <c r="N75" i="97"/>
  <c r="Q75" i="97" s="1"/>
  <c r="N77" i="97"/>
  <c r="T77" i="97"/>
  <c r="J59" i="96"/>
  <c r="L80" i="97"/>
  <c r="O80" i="97" s="1"/>
  <c r="R80" i="97"/>
  <c r="U80" i="97" s="1"/>
  <c r="S82" i="97"/>
  <c r="V82" i="97" s="1"/>
  <c r="M82" i="97"/>
  <c r="P82" i="97" s="1"/>
  <c r="N84" i="97"/>
  <c r="Q84" i="97" s="1"/>
  <c r="T84" i="97"/>
  <c r="W84" i="97" s="1"/>
  <c r="T86" i="97"/>
  <c r="W86" i="97" s="1"/>
  <c r="N86" i="97"/>
  <c r="Q86" i="97" s="1"/>
  <c r="L89" i="97"/>
  <c r="O89" i="97" s="1"/>
  <c r="R89" i="97"/>
  <c r="U89" i="97" s="1"/>
  <c r="M91" i="97"/>
  <c r="P91" i="97" s="1"/>
  <c r="S91" i="97"/>
  <c r="V91" i="97" s="1"/>
  <c r="S93" i="97"/>
  <c r="V93" i="97" s="1"/>
  <c r="M93" i="97"/>
  <c r="P93" i="97" s="1"/>
  <c r="M95" i="97"/>
  <c r="P95" i="97" s="1"/>
  <c r="S95" i="97"/>
  <c r="V95" i="97" s="1"/>
  <c r="M97" i="97"/>
  <c r="P97" i="97" s="1"/>
  <c r="S97" i="97"/>
  <c r="V97" i="97" s="1"/>
  <c r="M99" i="97"/>
  <c r="P99" i="97" s="1"/>
  <c r="S99" i="97"/>
  <c r="V99" i="97" s="1"/>
  <c r="T103" i="97"/>
  <c r="W103" i="97" s="1"/>
  <c r="N103" i="97"/>
  <c r="Q103" i="97" s="1"/>
  <c r="M108" i="97"/>
  <c r="P108" i="97" s="1"/>
  <c r="S108" i="97"/>
  <c r="V108" i="97" s="1"/>
  <c r="S111" i="97"/>
  <c r="V111" i="97" s="1"/>
  <c r="M111" i="97"/>
  <c r="P111" i="97" s="1"/>
  <c r="R117" i="97"/>
  <c r="U117" i="97" s="1"/>
  <c r="L117" i="97"/>
  <c r="O117" i="97" s="1"/>
  <c r="N119" i="97"/>
  <c r="Q119" i="97" s="1"/>
  <c r="T119" i="97"/>
  <c r="W119" i="97" s="1"/>
  <c r="N121" i="97"/>
  <c r="Q121" i="97" s="1"/>
  <c r="T121" i="97"/>
  <c r="W121" i="97" s="1"/>
  <c r="T123" i="97"/>
  <c r="W123" i="97" s="1"/>
  <c r="N123" i="97"/>
  <c r="Q123" i="97" s="1"/>
  <c r="L126" i="97"/>
  <c r="O126" i="97" s="1"/>
  <c r="R126" i="97"/>
  <c r="U126" i="97" s="1"/>
  <c r="L128" i="97"/>
  <c r="O128" i="97" s="1"/>
  <c r="R128" i="97"/>
  <c r="U128" i="97" s="1"/>
  <c r="S130" i="97"/>
  <c r="V130" i="97" s="1"/>
  <c r="M130" i="97"/>
  <c r="P130" i="97" s="1"/>
  <c r="S132" i="97"/>
  <c r="V132" i="97" s="1"/>
  <c r="M132" i="97"/>
  <c r="P132" i="97" s="1"/>
  <c r="N134" i="97"/>
  <c r="Q134" i="97" s="1"/>
  <c r="T134" i="97"/>
  <c r="W134" i="97" s="1"/>
  <c r="L136" i="97"/>
  <c r="O136" i="97" s="1"/>
  <c r="R136" i="97"/>
  <c r="U136" i="97" s="1"/>
  <c r="L138" i="97"/>
  <c r="O138" i="97" s="1"/>
  <c r="R138" i="97"/>
  <c r="U138" i="97" s="1"/>
  <c r="L140" i="97"/>
  <c r="R140" i="97"/>
  <c r="H72" i="96"/>
  <c r="M142" i="97"/>
  <c r="P142" i="97" s="1"/>
  <c r="S142" i="97"/>
  <c r="V142" i="97" s="1"/>
  <c r="M144" i="97"/>
  <c r="P144" i="97" s="1"/>
  <c r="S144" i="97"/>
  <c r="V144" i="97" s="1"/>
  <c r="N146" i="97"/>
  <c r="Q146" i="97" s="1"/>
  <c r="T146" i="97"/>
  <c r="W146" i="97" s="1"/>
  <c r="R149" i="97"/>
  <c r="U149" i="97" s="1"/>
  <c r="L149" i="97"/>
  <c r="O149" i="97" s="1"/>
  <c r="R151" i="97"/>
  <c r="U151" i="97" s="1"/>
  <c r="L151" i="97"/>
  <c r="O151" i="97" s="1"/>
  <c r="N153" i="97"/>
  <c r="Q153" i="97" s="1"/>
  <c r="T153" i="97"/>
  <c r="W153" i="97" s="1"/>
  <c r="R156" i="97"/>
  <c r="U156" i="97" s="1"/>
  <c r="L156" i="97"/>
  <c r="O156" i="97" s="1"/>
  <c r="S158" i="97"/>
  <c r="V158" i="97" s="1"/>
  <c r="M158" i="97"/>
  <c r="P158" i="97" s="1"/>
  <c r="M160" i="97"/>
  <c r="P160" i="97" s="1"/>
  <c r="S160" i="97"/>
  <c r="V160" i="97" s="1"/>
  <c r="M162" i="97"/>
  <c r="P162" i="97" s="1"/>
  <c r="S162" i="97"/>
  <c r="V162" i="97" s="1"/>
  <c r="T164" i="97"/>
  <c r="N164" i="97"/>
  <c r="J77" i="96"/>
  <c r="T166" i="97"/>
  <c r="W166" i="97" s="1"/>
  <c r="N166" i="97"/>
  <c r="Q166" i="97" s="1"/>
  <c r="L169" i="97"/>
  <c r="O169" i="97" s="1"/>
  <c r="R169" i="97"/>
  <c r="U169" i="97" s="1"/>
  <c r="T171" i="97"/>
  <c r="N171" i="97"/>
  <c r="J78" i="96"/>
  <c r="T174" i="97"/>
  <c r="W174" i="97" s="1"/>
  <c r="N174" i="97"/>
  <c r="Q174" i="97" s="1"/>
  <c r="T4" i="100"/>
  <c r="N4" i="100"/>
  <c r="J51" i="99"/>
  <c r="N6" i="100"/>
  <c r="T6" i="100"/>
  <c r="W6" i="100" s="1"/>
  <c r="N8" i="100"/>
  <c r="Q8" i="100" s="1"/>
  <c r="T8" i="100"/>
  <c r="W8" i="100" s="1"/>
  <c r="N10" i="100"/>
  <c r="Q10" i="100" s="1"/>
  <c r="T10" i="100"/>
  <c r="W10" i="100" s="1"/>
  <c r="N12" i="100"/>
  <c r="T12" i="100"/>
  <c r="J49" i="99"/>
  <c r="T14" i="100"/>
  <c r="W14" i="100" s="1"/>
  <c r="N14" i="100"/>
  <c r="Q14" i="100" s="1"/>
  <c r="N16" i="100"/>
  <c r="Q16" i="100" s="1"/>
  <c r="T16" i="100"/>
  <c r="W16" i="100" s="1"/>
  <c r="T18" i="100"/>
  <c r="W18" i="100" s="1"/>
  <c r="N18" i="100"/>
  <c r="Q18" i="100" s="1"/>
  <c r="L21" i="100"/>
  <c r="O21" i="100" s="1"/>
  <c r="R21" i="100"/>
  <c r="U21" i="100" s="1"/>
  <c r="T23" i="100"/>
  <c r="W23" i="100" s="1"/>
  <c r="N23" i="100"/>
  <c r="Q23" i="100" s="1"/>
  <c r="N25" i="100"/>
  <c r="Q25" i="100" s="1"/>
  <c r="T25" i="100"/>
  <c r="W25" i="100" s="1"/>
  <c r="W52" i="99" s="1"/>
  <c r="W9" i="99" s="1"/>
  <c r="N27" i="100"/>
  <c r="Q27" i="100" s="1"/>
  <c r="T27" i="100"/>
  <c r="W27" i="100" s="1"/>
  <c r="L34" i="100"/>
  <c r="O34" i="100" s="1"/>
  <c r="R34" i="100"/>
  <c r="U34" i="100" s="1"/>
  <c r="R36" i="100"/>
  <c r="U36" i="100" s="1"/>
  <c r="L36" i="100"/>
  <c r="O36" i="100" s="1"/>
  <c r="L38" i="100"/>
  <c r="O38" i="100" s="1"/>
  <c r="R38" i="100"/>
  <c r="U38" i="100" s="1"/>
  <c r="L40" i="100"/>
  <c r="O40" i="100" s="1"/>
  <c r="R40" i="100"/>
  <c r="U40" i="100" s="1"/>
  <c r="R42" i="100"/>
  <c r="U42" i="100" s="1"/>
  <c r="L42" i="100"/>
  <c r="O42" i="100" s="1"/>
  <c r="L44" i="100"/>
  <c r="O44" i="100" s="1"/>
  <c r="R44" i="100"/>
  <c r="U44" i="100" s="1"/>
  <c r="R46" i="100"/>
  <c r="U46" i="100" s="1"/>
  <c r="L46" i="100"/>
  <c r="O46" i="100" s="1"/>
  <c r="L48" i="100"/>
  <c r="O48" i="100" s="1"/>
  <c r="R48" i="100"/>
  <c r="U48" i="100" s="1"/>
  <c r="L50" i="100"/>
  <c r="O50" i="100" s="1"/>
  <c r="R50" i="100"/>
  <c r="U50" i="100" s="1"/>
  <c r="R52" i="100"/>
  <c r="L52" i="100"/>
  <c r="L54" i="100"/>
  <c r="O54" i="100" s="1"/>
  <c r="R54" i="100"/>
  <c r="U54" i="100" s="1"/>
  <c r="L56" i="100"/>
  <c r="O56" i="100" s="1"/>
  <c r="R56" i="100"/>
  <c r="U56" i="100" s="1"/>
  <c r="R58" i="100"/>
  <c r="U58" i="100" s="1"/>
  <c r="L58" i="100"/>
  <c r="O58" i="100" s="1"/>
  <c r="L60" i="100"/>
  <c r="R60" i="100"/>
  <c r="H56" i="99"/>
  <c r="R62" i="100"/>
  <c r="U62" i="100" s="1"/>
  <c r="L62" i="100"/>
  <c r="O62" i="100" s="1"/>
  <c r="L64" i="100"/>
  <c r="O64" i="100" s="1"/>
  <c r="R64" i="100"/>
  <c r="U64" i="100" s="1"/>
  <c r="M66" i="100"/>
  <c r="P66" i="100" s="1"/>
  <c r="S66" i="100"/>
  <c r="V66" i="100" s="1"/>
  <c r="S68" i="100"/>
  <c r="M68" i="100"/>
  <c r="I57" i="99"/>
  <c r="M70" i="100"/>
  <c r="P70" i="100" s="1"/>
  <c r="S70" i="100"/>
  <c r="V70" i="100" s="1"/>
  <c r="S72" i="100"/>
  <c r="V72" i="100" s="1"/>
  <c r="M72" i="100"/>
  <c r="P72" i="100" s="1"/>
  <c r="M74" i="100"/>
  <c r="P74" i="100" s="1"/>
  <c r="S74" i="100"/>
  <c r="V74" i="100" s="1"/>
  <c r="M76" i="100"/>
  <c r="P76" i="100" s="1"/>
  <c r="S76" i="100"/>
  <c r="V76" i="100" s="1"/>
  <c r="S78" i="100"/>
  <c r="V78" i="100" s="1"/>
  <c r="M78" i="100"/>
  <c r="P78" i="100" s="1"/>
  <c r="N80" i="100"/>
  <c r="Q80" i="100" s="1"/>
  <c r="T80" i="100"/>
  <c r="W80" i="100" s="1"/>
  <c r="T82" i="100"/>
  <c r="W82" i="100" s="1"/>
  <c r="N82" i="100"/>
  <c r="Q82" i="100" s="1"/>
  <c r="N102" i="100"/>
  <c r="Q102" i="100" s="1"/>
  <c r="T102" i="100"/>
  <c r="W102" i="100" s="1"/>
  <c r="M104" i="100"/>
  <c r="P104" i="100" s="1"/>
  <c r="S104" i="100"/>
  <c r="V104" i="100" s="1"/>
  <c r="S110" i="100"/>
  <c r="V110" i="100" s="1"/>
  <c r="M110" i="100"/>
  <c r="P110" i="100" s="1"/>
  <c r="T116" i="100"/>
  <c r="W116" i="100" s="1"/>
  <c r="N116" i="100"/>
  <c r="Q116" i="100" s="1"/>
  <c r="S125" i="100"/>
  <c r="V125" i="100" s="1"/>
  <c r="M125" i="100"/>
  <c r="P125" i="100" s="1"/>
  <c r="S127" i="100"/>
  <c r="M127" i="100"/>
  <c r="I69" i="99"/>
  <c r="S129" i="100"/>
  <c r="V129" i="100" s="1"/>
  <c r="M129" i="100"/>
  <c r="P129" i="100" s="1"/>
  <c r="S131" i="100"/>
  <c r="V131" i="100" s="1"/>
  <c r="M131" i="100"/>
  <c r="P131" i="100" s="1"/>
  <c r="M133" i="100"/>
  <c r="S133" i="100"/>
  <c r="I70" i="99"/>
  <c r="N137" i="100"/>
  <c r="Q137" i="100" s="1"/>
  <c r="T137" i="100"/>
  <c r="W137" i="100" s="1"/>
  <c r="M140" i="100"/>
  <c r="S140" i="100"/>
  <c r="I72" i="99"/>
  <c r="S142" i="100"/>
  <c r="V142" i="100" s="1"/>
  <c r="M142" i="100"/>
  <c r="P142" i="100" s="1"/>
  <c r="S144" i="100"/>
  <c r="V144" i="100" s="1"/>
  <c r="M144" i="100"/>
  <c r="P144" i="100" s="1"/>
  <c r="S146" i="100"/>
  <c r="V146" i="100" s="1"/>
  <c r="M146" i="100"/>
  <c r="P146" i="100" s="1"/>
  <c r="S148" i="100"/>
  <c r="V148" i="100" s="1"/>
  <c r="M148" i="100"/>
  <c r="P148" i="100" s="1"/>
  <c r="M150" i="100"/>
  <c r="P150" i="100" s="1"/>
  <c r="S150" i="100"/>
  <c r="V150" i="100" s="1"/>
  <c r="M152" i="100"/>
  <c r="P152" i="100" s="1"/>
  <c r="S152" i="100"/>
  <c r="V152" i="100" s="1"/>
  <c r="R155" i="100"/>
  <c r="U155" i="100" s="1"/>
  <c r="L155" i="100"/>
  <c r="O155" i="100" s="1"/>
  <c r="N157" i="100"/>
  <c r="Q157" i="100" s="1"/>
  <c r="T157" i="100"/>
  <c r="W157" i="100" s="1"/>
  <c r="T159" i="100"/>
  <c r="N159" i="100"/>
  <c r="J75" i="99"/>
  <c r="T161" i="100"/>
  <c r="N161" i="100"/>
  <c r="J76" i="99"/>
  <c r="T163" i="100"/>
  <c r="W163" i="100" s="1"/>
  <c r="N163" i="100"/>
  <c r="Q163" i="100" s="1"/>
  <c r="M170" i="100"/>
  <c r="P170" i="100" s="1"/>
  <c r="S170" i="100"/>
  <c r="V170" i="100" s="1"/>
  <c r="M172" i="100"/>
  <c r="P172" i="100" s="1"/>
  <c r="S172" i="100"/>
  <c r="V172" i="100" s="1"/>
  <c r="S175" i="100"/>
  <c r="V175" i="100" s="1"/>
  <c r="M175" i="100"/>
  <c r="P175" i="100" s="1"/>
  <c r="J94" i="99"/>
  <c r="J92" i="99"/>
  <c r="J96" i="99"/>
  <c r="J98" i="99"/>
  <c r="I99" i="99"/>
  <c r="I100" i="99"/>
  <c r="I107" i="99"/>
  <c r="I108" i="99"/>
  <c r="H116" i="99"/>
  <c r="H117" i="99" s="1"/>
  <c r="H118" i="99"/>
  <c r="H124" i="99" s="1"/>
  <c r="H119" i="99"/>
  <c r="H121" i="99"/>
  <c r="I91" i="96"/>
  <c r="I97" i="96" s="1"/>
  <c r="I101" i="96"/>
  <c r="I102" i="96"/>
  <c r="I104" i="96"/>
  <c r="I105" i="96"/>
  <c r="I106" i="96"/>
  <c r="I109" i="96"/>
  <c r="I112" i="96"/>
  <c r="H91" i="93"/>
  <c r="H97" i="93" s="1"/>
  <c r="H101" i="93"/>
  <c r="H102" i="93"/>
  <c r="H104" i="93"/>
  <c r="H105" i="93"/>
  <c r="H106" i="93"/>
  <c r="H109" i="93"/>
  <c r="J111" i="93"/>
  <c r="H112" i="93"/>
  <c r="I113" i="93"/>
  <c r="T57" i="103"/>
  <c r="W57" i="103" s="1"/>
  <c r="N57" i="103"/>
  <c r="Q57" i="103" s="1"/>
  <c r="N115" i="106"/>
  <c r="Q115" i="106" s="1"/>
  <c r="T115" i="106"/>
  <c r="W115" i="106" s="1"/>
  <c r="T135" i="106"/>
  <c r="W135" i="106" s="1"/>
  <c r="N135" i="106"/>
  <c r="Q135" i="106" s="1"/>
  <c r="H171" i="145"/>
  <c r="H42" i="145"/>
  <c r="L20" i="88"/>
  <c r="O20" i="88" s="1"/>
  <c r="R20" i="88"/>
  <c r="U20" i="88" s="1"/>
  <c r="U50" i="87" s="1"/>
  <c r="U7" i="87" s="1"/>
  <c r="S22" i="88"/>
  <c r="M22" i="88"/>
  <c r="I53" i="87"/>
  <c r="N26" i="88"/>
  <c r="Q26" i="88" s="1"/>
  <c r="T26" i="88"/>
  <c r="W26" i="88" s="1"/>
  <c r="T30" i="88"/>
  <c r="W30" i="88" s="1"/>
  <c r="N30" i="88"/>
  <c r="Q30" i="88" s="1"/>
  <c r="N34" i="88"/>
  <c r="Q34" i="88" s="1"/>
  <c r="T34" i="88"/>
  <c r="W34" i="88" s="1"/>
  <c r="T38" i="88"/>
  <c r="W38" i="88" s="1"/>
  <c r="N38" i="88"/>
  <c r="Q38" i="88" s="1"/>
  <c r="L41" i="88"/>
  <c r="O41" i="88" s="1"/>
  <c r="R41" i="88"/>
  <c r="U41" i="88" s="1"/>
  <c r="M43" i="88"/>
  <c r="P43" i="88" s="1"/>
  <c r="S43" i="88"/>
  <c r="V43" i="88" s="1"/>
  <c r="S47" i="88"/>
  <c r="V47" i="88" s="1"/>
  <c r="M47" i="88"/>
  <c r="P47" i="88" s="1"/>
  <c r="M51" i="88"/>
  <c r="P51" i="88" s="1"/>
  <c r="S51" i="88"/>
  <c r="V51" i="88" s="1"/>
  <c r="N59" i="88"/>
  <c r="Q59" i="88" s="1"/>
  <c r="T59" i="88"/>
  <c r="W59" i="88" s="1"/>
  <c r="N63" i="88"/>
  <c r="Q63" i="88" s="1"/>
  <c r="T63" i="88"/>
  <c r="W63" i="88" s="1"/>
  <c r="R70" i="88"/>
  <c r="U70" i="88" s="1"/>
  <c r="L70" i="88"/>
  <c r="O70" i="88" s="1"/>
  <c r="L74" i="88"/>
  <c r="O74" i="88" s="1"/>
  <c r="R74" i="88"/>
  <c r="U74" i="88" s="1"/>
  <c r="R78" i="88"/>
  <c r="U78" i="88" s="1"/>
  <c r="L78" i="88"/>
  <c r="O78" i="88" s="1"/>
  <c r="M82" i="88"/>
  <c r="P82" i="88" s="1"/>
  <c r="S82" i="88"/>
  <c r="V82" i="88" s="1"/>
  <c r="R91" i="88"/>
  <c r="U91" i="88" s="1"/>
  <c r="L91" i="88"/>
  <c r="O91" i="88" s="1"/>
  <c r="R95" i="88"/>
  <c r="U95" i="88" s="1"/>
  <c r="L95" i="88"/>
  <c r="O95" i="88" s="1"/>
  <c r="R99" i="88"/>
  <c r="U99" i="88" s="1"/>
  <c r="L99" i="88"/>
  <c r="O99" i="88" s="1"/>
  <c r="T112" i="88"/>
  <c r="W112" i="88" s="1"/>
  <c r="N112" i="88"/>
  <c r="Q112" i="88" s="1"/>
  <c r="R118" i="88"/>
  <c r="U118" i="88" s="1"/>
  <c r="L118" i="88"/>
  <c r="O118" i="88" s="1"/>
  <c r="L122" i="88"/>
  <c r="O122" i="88" s="1"/>
  <c r="R122" i="88"/>
  <c r="U122" i="88" s="1"/>
  <c r="M126" i="88"/>
  <c r="P126" i="88" s="1"/>
  <c r="S126" i="88"/>
  <c r="V126" i="88" s="1"/>
  <c r="T130" i="88"/>
  <c r="W130" i="88" s="1"/>
  <c r="N130" i="88"/>
  <c r="Q130" i="88" s="1"/>
  <c r="N138" i="88"/>
  <c r="Q138" i="88" s="1"/>
  <c r="T138" i="88"/>
  <c r="W138" i="88" s="1"/>
  <c r="L152" i="88"/>
  <c r="O152" i="88" s="1"/>
  <c r="R152" i="88"/>
  <c r="U152" i="88" s="1"/>
  <c r="M154" i="88"/>
  <c r="P154" i="88" s="1"/>
  <c r="S154" i="88"/>
  <c r="V154" i="88" s="1"/>
  <c r="T156" i="88"/>
  <c r="W156" i="88" s="1"/>
  <c r="N156" i="88"/>
  <c r="Q156" i="88" s="1"/>
  <c r="R161" i="88"/>
  <c r="L161" i="88"/>
  <c r="H76" i="87"/>
  <c r="S163" i="88"/>
  <c r="V163" i="88" s="1"/>
  <c r="M163" i="88"/>
  <c r="P163" i="88" s="1"/>
  <c r="T165" i="88"/>
  <c r="W165" i="88" s="1"/>
  <c r="N165" i="88"/>
  <c r="Q165" i="88" s="1"/>
  <c r="T167" i="88"/>
  <c r="W167" i="88" s="1"/>
  <c r="N167" i="88"/>
  <c r="Q167" i="88" s="1"/>
  <c r="T169" i="88"/>
  <c r="W169" i="88" s="1"/>
  <c r="N169" i="88"/>
  <c r="Q169" i="88" s="1"/>
  <c r="S174" i="88"/>
  <c r="V174" i="88" s="1"/>
  <c r="M174" i="88"/>
  <c r="P174" i="88" s="1"/>
  <c r="R6" i="91"/>
  <c r="U6" i="91" s="1"/>
  <c r="L6" i="91"/>
  <c r="L8" i="91"/>
  <c r="O8" i="91" s="1"/>
  <c r="R8" i="91"/>
  <c r="U8" i="91" s="1"/>
  <c r="M10" i="91"/>
  <c r="P10" i="91" s="1"/>
  <c r="S10" i="91"/>
  <c r="V10" i="91" s="1"/>
  <c r="S12" i="91"/>
  <c r="M12" i="91"/>
  <c r="I49" i="90"/>
  <c r="S14" i="91"/>
  <c r="V14" i="91" s="1"/>
  <c r="M14" i="91"/>
  <c r="P14" i="91" s="1"/>
  <c r="M16" i="91"/>
  <c r="P16" i="91" s="1"/>
  <c r="S16" i="91"/>
  <c r="V16" i="91" s="1"/>
  <c r="N18" i="91"/>
  <c r="Q18" i="91" s="1"/>
  <c r="T18" i="91"/>
  <c r="W18" i="91" s="1"/>
  <c r="W50" i="90" s="1"/>
  <c r="W7" i="90" s="1"/>
  <c r="M19" i="91"/>
  <c r="P19" i="91" s="1"/>
  <c r="S19" i="91"/>
  <c r="V19" i="91" s="1"/>
  <c r="L22" i="91"/>
  <c r="R22" i="91"/>
  <c r="H53" i="90"/>
  <c r="H10" i="90" s="1"/>
  <c r="L24" i="91"/>
  <c r="O24" i="91" s="1"/>
  <c r="R24" i="91"/>
  <c r="U24" i="91" s="1"/>
  <c r="L26" i="91"/>
  <c r="O26" i="91" s="1"/>
  <c r="R26" i="91"/>
  <c r="U26" i="91" s="1"/>
  <c r="L28" i="91"/>
  <c r="O28" i="91" s="1"/>
  <c r="R28" i="91"/>
  <c r="U28" i="91" s="1"/>
  <c r="L30" i="91"/>
  <c r="O30" i="91" s="1"/>
  <c r="R30" i="91"/>
  <c r="U30" i="91" s="1"/>
  <c r="L32" i="91"/>
  <c r="O32" i="91" s="1"/>
  <c r="R32" i="91"/>
  <c r="U32" i="91" s="1"/>
  <c r="L34" i="91"/>
  <c r="O34" i="91" s="1"/>
  <c r="R34" i="91"/>
  <c r="U34" i="91" s="1"/>
  <c r="L36" i="91"/>
  <c r="O36" i="91" s="1"/>
  <c r="R36" i="91"/>
  <c r="U36" i="91" s="1"/>
  <c r="L38" i="91"/>
  <c r="O38" i="91" s="1"/>
  <c r="R38" i="91"/>
  <c r="U38" i="91" s="1"/>
  <c r="R40" i="91"/>
  <c r="U40" i="91" s="1"/>
  <c r="L40" i="91"/>
  <c r="O40" i="91" s="1"/>
  <c r="R42" i="91"/>
  <c r="U42" i="91" s="1"/>
  <c r="L42" i="91"/>
  <c r="O42" i="91" s="1"/>
  <c r="R44" i="91"/>
  <c r="U44" i="91" s="1"/>
  <c r="L44" i="91"/>
  <c r="O44" i="91" s="1"/>
  <c r="R46" i="91"/>
  <c r="U46" i="91" s="1"/>
  <c r="L46" i="91"/>
  <c r="O46" i="91" s="1"/>
  <c r="L48" i="91"/>
  <c r="O48" i="91" s="1"/>
  <c r="R48" i="91"/>
  <c r="U48" i="91" s="1"/>
  <c r="L50" i="91"/>
  <c r="O50" i="91" s="1"/>
  <c r="R50" i="91"/>
  <c r="U50" i="91" s="1"/>
  <c r="L52" i="91"/>
  <c r="R52" i="91"/>
  <c r="L54" i="91"/>
  <c r="O54" i="91" s="1"/>
  <c r="R54" i="91"/>
  <c r="U54" i="91" s="1"/>
  <c r="R56" i="91"/>
  <c r="U56" i="91" s="1"/>
  <c r="L56" i="91"/>
  <c r="O56" i="91" s="1"/>
  <c r="L66" i="91"/>
  <c r="O66" i="91" s="1"/>
  <c r="R66" i="91"/>
  <c r="U66" i="91" s="1"/>
  <c r="L68" i="91"/>
  <c r="R68" i="91"/>
  <c r="H57" i="90"/>
  <c r="L70" i="91"/>
  <c r="O70" i="91" s="1"/>
  <c r="R70" i="91"/>
  <c r="U70" i="91" s="1"/>
  <c r="R72" i="91"/>
  <c r="U72" i="91" s="1"/>
  <c r="L72" i="91"/>
  <c r="O72" i="91" s="1"/>
  <c r="N74" i="91"/>
  <c r="Q74" i="91" s="1"/>
  <c r="T74" i="91"/>
  <c r="W74" i="91" s="1"/>
  <c r="T76" i="91"/>
  <c r="W76" i="91" s="1"/>
  <c r="N76" i="91"/>
  <c r="Q76" i="91" s="1"/>
  <c r="T78" i="91"/>
  <c r="W78" i="91" s="1"/>
  <c r="N78" i="91"/>
  <c r="Q78" i="91" s="1"/>
  <c r="L81" i="91"/>
  <c r="R81" i="91"/>
  <c r="H61" i="90"/>
  <c r="L83" i="91"/>
  <c r="R83" i="91"/>
  <c r="H62" i="90"/>
  <c r="M85" i="91"/>
  <c r="P85" i="91" s="1"/>
  <c r="S85" i="91"/>
  <c r="V85" i="91" s="1"/>
  <c r="M87" i="91"/>
  <c r="S87" i="91"/>
  <c r="I63" i="90"/>
  <c r="N89" i="91"/>
  <c r="Q89" i="91" s="1"/>
  <c r="T89" i="91"/>
  <c r="W89" i="91" s="1"/>
  <c r="N101" i="91"/>
  <c r="Q101" i="91" s="1"/>
  <c r="T101" i="91"/>
  <c r="W101" i="91" s="1"/>
  <c r="S108" i="91"/>
  <c r="V108" i="91" s="1"/>
  <c r="M108" i="91"/>
  <c r="P108" i="91" s="1"/>
  <c r="N110" i="91"/>
  <c r="Q110" i="91" s="1"/>
  <c r="T110" i="91"/>
  <c r="W110" i="91" s="1"/>
  <c r="L113" i="91"/>
  <c r="O113" i="91" s="1"/>
  <c r="R113" i="91"/>
  <c r="U113" i="91" s="1"/>
  <c r="L118" i="91"/>
  <c r="O118" i="91" s="1"/>
  <c r="R118" i="91"/>
  <c r="U118" i="91" s="1"/>
  <c r="R120" i="91"/>
  <c r="U120" i="91" s="1"/>
  <c r="L120" i="91"/>
  <c r="O120" i="91" s="1"/>
  <c r="L122" i="91"/>
  <c r="O122" i="91" s="1"/>
  <c r="R122" i="91"/>
  <c r="U122" i="91" s="1"/>
  <c r="L124" i="91"/>
  <c r="O124" i="91" s="1"/>
  <c r="R124" i="91"/>
  <c r="U124" i="91" s="1"/>
  <c r="S126" i="91"/>
  <c r="V126" i="91" s="1"/>
  <c r="M126" i="91"/>
  <c r="P126" i="91" s="1"/>
  <c r="M128" i="91"/>
  <c r="P128" i="91" s="1"/>
  <c r="S128" i="91"/>
  <c r="V128" i="91" s="1"/>
  <c r="S130" i="91"/>
  <c r="V130" i="91" s="1"/>
  <c r="M130" i="91"/>
  <c r="P130" i="91" s="1"/>
  <c r="M132" i="91"/>
  <c r="P132" i="91" s="1"/>
  <c r="S132" i="91"/>
  <c r="V132" i="91" s="1"/>
  <c r="N134" i="91"/>
  <c r="Q134" i="91" s="1"/>
  <c r="T134" i="91"/>
  <c r="W134" i="91" s="1"/>
  <c r="S135" i="91"/>
  <c r="V135" i="91" s="1"/>
  <c r="M135" i="91"/>
  <c r="P135" i="91" s="1"/>
  <c r="M137" i="91"/>
  <c r="P137" i="91" s="1"/>
  <c r="S137" i="91"/>
  <c r="V137" i="91" s="1"/>
  <c r="T140" i="91"/>
  <c r="N140" i="91"/>
  <c r="J72" i="90"/>
  <c r="N142" i="91"/>
  <c r="Q142" i="91" s="1"/>
  <c r="T142" i="91"/>
  <c r="W142" i="91" s="1"/>
  <c r="N144" i="91"/>
  <c r="Q144" i="91" s="1"/>
  <c r="T144" i="91"/>
  <c r="W144" i="91" s="1"/>
  <c r="T146" i="91"/>
  <c r="W146" i="91" s="1"/>
  <c r="N146" i="91"/>
  <c r="Q146" i="91" s="1"/>
  <c r="N148" i="91"/>
  <c r="Q148" i="91" s="1"/>
  <c r="T148" i="91"/>
  <c r="W148" i="91" s="1"/>
  <c r="N150" i="91"/>
  <c r="Q150" i="91" s="1"/>
  <c r="T150" i="91"/>
  <c r="W150" i="91" s="1"/>
  <c r="T152" i="91"/>
  <c r="W152" i="91" s="1"/>
  <c r="N152" i="91"/>
  <c r="Q152" i="91" s="1"/>
  <c r="R157" i="91"/>
  <c r="U157" i="91" s="1"/>
  <c r="L157" i="91"/>
  <c r="O157" i="91" s="1"/>
  <c r="L159" i="91"/>
  <c r="R159" i="91"/>
  <c r="H75" i="90"/>
  <c r="L161" i="91"/>
  <c r="R161" i="91"/>
  <c r="H76" i="90"/>
  <c r="R163" i="91"/>
  <c r="U163" i="91" s="1"/>
  <c r="L163" i="91"/>
  <c r="O163" i="91" s="1"/>
  <c r="M165" i="91"/>
  <c r="P165" i="91" s="1"/>
  <c r="S165" i="91"/>
  <c r="V165" i="91" s="1"/>
  <c r="S167" i="91"/>
  <c r="V167" i="91" s="1"/>
  <c r="M167" i="91"/>
  <c r="P167" i="91" s="1"/>
  <c r="M169" i="91"/>
  <c r="P169" i="91" s="1"/>
  <c r="S169" i="91"/>
  <c r="V169" i="91" s="1"/>
  <c r="T171" i="91"/>
  <c r="N171" i="91"/>
  <c r="J78" i="90"/>
  <c r="R174" i="91"/>
  <c r="U174" i="91" s="1"/>
  <c r="L174" i="91"/>
  <c r="O174" i="91" s="1"/>
  <c r="L21" i="91"/>
  <c r="O21" i="91" s="1"/>
  <c r="R21" i="91"/>
  <c r="U21" i="91" s="1"/>
  <c r="H98" i="90"/>
  <c r="H108" i="90"/>
  <c r="I111" i="90"/>
  <c r="I114" i="90" s="1"/>
  <c r="H113" i="90"/>
  <c r="S5" i="94"/>
  <c r="M5" i="94"/>
  <c r="I48" i="93"/>
  <c r="T7" i="94"/>
  <c r="W7" i="94" s="1"/>
  <c r="N7" i="94"/>
  <c r="Q7" i="94" s="1"/>
  <c r="T9" i="94"/>
  <c r="W9" i="94" s="1"/>
  <c r="N9" i="94"/>
  <c r="Q9" i="94" s="1"/>
  <c r="T11" i="94"/>
  <c r="W11" i="94" s="1"/>
  <c r="N11" i="94"/>
  <c r="Q11" i="94" s="1"/>
  <c r="T13" i="94"/>
  <c r="W13" i="94" s="1"/>
  <c r="N13" i="94"/>
  <c r="Q13" i="94" s="1"/>
  <c r="T15" i="94"/>
  <c r="W15" i="94" s="1"/>
  <c r="N15" i="94"/>
  <c r="Q15" i="94" s="1"/>
  <c r="L20" i="94"/>
  <c r="O20" i="94" s="1"/>
  <c r="R20" i="94"/>
  <c r="U20" i="94" s="1"/>
  <c r="M22" i="94"/>
  <c r="S22" i="94"/>
  <c r="I53" i="93"/>
  <c r="M24" i="94"/>
  <c r="P24" i="94" s="1"/>
  <c r="S24" i="94"/>
  <c r="V24" i="94" s="1"/>
  <c r="M26" i="94"/>
  <c r="P26" i="94" s="1"/>
  <c r="S26" i="94"/>
  <c r="V26" i="94" s="1"/>
  <c r="M28" i="94"/>
  <c r="P28" i="94" s="1"/>
  <c r="S28" i="94"/>
  <c r="V28" i="94" s="1"/>
  <c r="M30" i="94"/>
  <c r="P30" i="94" s="1"/>
  <c r="S30" i="94"/>
  <c r="V30" i="94" s="1"/>
  <c r="M32" i="94"/>
  <c r="P32" i="94" s="1"/>
  <c r="S32" i="94"/>
  <c r="V32" i="94" s="1"/>
  <c r="M34" i="94"/>
  <c r="P34" i="94" s="1"/>
  <c r="S34" i="94"/>
  <c r="V34" i="94" s="1"/>
  <c r="N36" i="94"/>
  <c r="Q36" i="94" s="1"/>
  <c r="T36" i="94"/>
  <c r="W36" i="94" s="1"/>
  <c r="L51" i="94"/>
  <c r="O51" i="94" s="1"/>
  <c r="R51" i="94"/>
  <c r="U51" i="94" s="1"/>
  <c r="L53" i="94"/>
  <c r="O53" i="94" s="1"/>
  <c r="R53" i="94"/>
  <c r="U53" i="94" s="1"/>
  <c r="L55" i="94"/>
  <c r="O55" i="94" s="1"/>
  <c r="R55" i="94"/>
  <c r="U55" i="94" s="1"/>
  <c r="L57" i="94"/>
  <c r="O57" i="94" s="1"/>
  <c r="R57" i="94"/>
  <c r="U57" i="94" s="1"/>
  <c r="M59" i="94"/>
  <c r="P59" i="94" s="1"/>
  <c r="S59" i="94"/>
  <c r="V59" i="94" s="1"/>
  <c r="M61" i="94"/>
  <c r="P61" i="94" s="1"/>
  <c r="S61" i="94"/>
  <c r="V61" i="94" s="1"/>
  <c r="M63" i="94"/>
  <c r="P63" i="94" s="1"/>
  <c r="S63" i="94"/>
  <c r="V63" i="94" s="1"/>
  <c r="M65" i="94"/>
  <c r="P65" i="94" s="1"/>
  <c r="S65" i="94"/>
  <c r="V65" i="94" s="1"/>
  <c r="M67" i="94"/>
  <c r="P67" i="94" s="1"/>
  <c r="S67" i="94"/>
  <c r="V67" i="94" s="1"/>
  <c r="M69" i="94"/>
  <c r="P69" i="94" s="1"/>
  <c r="S69" i="94"/>
  <c r="V69" i="94" s="1"/>
  <c r="M71" i="94"/>
  <c r="P71" i="94" s="1"/>
  <c r="S71" i="94"/>
  <c r="V71" i="94" s="1"/>
  <c r="M73" i="94"/>
  <c r="S73" i="94"/>
  <c r="I58" i="93"/>
  <c r="M75" i="94"/>
  <c r="P75" i="94" s="1"/>
  <c r="S75" i="94"/>
  <c r="V75" i="94" s="1"/>
  <c r="M77" i="94"/>
  <c r="S77" i="94"/>
  <c r="I59" i="93"/>
  <c r="N79" i="94"/>
  <c r="Q79" i="94" s="1"/>
  <c r="T79" i="94"/>
  <c r="W79" i="94" s="1"/>
  <c r="N81" i="94"/>
  <c r="T81" i="94"/>
  <c r="J61" i="93"/>
  <c r="T83" i="94"/>
  <c r="N83" i="94"/>
  <c r="J62" i="93"/>
  <c r="T85" i="94"/>
  <c r="W85" i="94" s="1"/>
  <c r="N85" i="94"/>
  <c r="Q85" i="94" s="1"/>
  <c r="N87" i="94"/>
  <c r="T87" i="94"/>
  <c r="J63" i="93"/>
  <c r="T89" i="94"/>
  <c r="W89" i="94" s="1"/>
  <c r="N89" i="94"/>
  <c r="Q89" i="94" s="1"/>
  <c r="N91" i="94"/>
  <c r="Q91" i="94" s="1"/>
  <c r="T91" i="94"/>
  <c r="W91" i="94" s="1"/>
  <c r="N93" i="94"/>
  <c r="Q93" i="94" s="1"/>
  <c r="T93" i="94"/>
  <c r="W93" i="94" s="1"/>
  <c r="N95" i="94"/>
  <c r="Q95" i="94" s="1"/>
  <c r="T95" i="94"/>
  <c r="W95" i="94" s="1"/>
  <c r="N97" i="94"/>
  <c r="Q97" i="94" s="1"/>
  <c r="T97" i="94"/>
  <c r="W97" i="94" s="1"/>
  <c r="N99" i="94"/>
  <c r="Q99" i="94" s="1"/>
  <c r="T99" i="94"/>
  <c r="W99" i="94" s="1"/>
  <c r="N101" i="94"/>
  <c r="Q101" i="94" s="1"/>
  <c r="T101" i="94"/>
  <c r="W101" i="94" s="1"/>
  <c r="R106" i="94"/>
  <c r="U106" i="94" s="1"/>
  <c r="L106" i="94"/>
  <c r="O106" i="94" s="1"/>
  <c r="N108" i="94"/>
  <c r="Q108" i="94" s="1"/>
  <c r="T108" i="94"/>
  <c r="W108" i="94" s="1"/>
  <c r="L109" i="94"/>
  <c r="O109" i="94" s="1"/>
  <c r="R109" i="94"/>
  <c r="U109" i="94" s="1"/>
  <c r="L111" i="94"/>
  <c r="O111" i="94" s="1"/>
  <c r="R111" i="94"/>
  <c r="U111" i="94" s="1"/>
  <c r="L113" i="94"/>
  <c r="O113" i="94" s="1"/>
  <c r="R113" i="94"/>
  <c r="U113" i="94" s="1"/>
  <c r="T116" i="94"/>
  <c r="W116" i="94" s="1"/>
  <c r="N116" i="94"/>
  <c r="Q116" i="94" s="1"/>
  <c r="T118" i="94"/>
  <c r="W118" i="94" s="1"/>
  <c r="N118" i="94"/>
  <c r="Q118" i="94" s="1"/>
  <c r="L123" i="94"/>
  <c r="O123" i="94" s="1"/>
  <c r="R123" i="94"/>
  <c r="U123" i="94" s="1"/>
  <c r="L125" i="94"/>
  <c r="O125" i="94" s="1"/>
  <c r="R125" i="94"/>
  <c r="U125" i="94" s="1"/>
  <c r="L127" i="94"/>
  <c r="R127" i="94"/>
  <c r="H69" i="93"/>
  <c r="L129" i="94"/>
  <c r="O129" i="94" s="1"/>
  <c r="R129" i="94"/>
  <c r="U129" i="94" s="1"/>
  <c r="R131" i="94"/>
  <c r="U131" i="94" s="1"/>
  <c r="L131" i="94"/>
  <c r="O131" i="94" s="1"/>
  <c r="S133" i="94"/>
  <c r="M133" i="94"/>
  <c r="I70" i="93"/>
  <c r="R135" i="94"/>
  <c r="U135" i="94" s="1"/>
  <c r="L135" i="94"/>
  <c r="O135" i="94" s="1"/>
  <c r="R136" i="94"/>
  <c r="U136" i="94" s="1"/>
  <c r="L136" i="94"/>
  <c r="O136" i="94" s="1"/>
  <c r="R138" i="94"/>
  <c r="U138" i="94" s="1"/>
  <c r="L138" i="94"/>
  <c r="O138" i="94" s="1"/>
  <c r="M141" i="94"/>
  <c r="P141" i="94" s="1"/>
  <c r="S141" i="94"/>
  <c r="V141" i="94" s="1"/>
  <c r="T143" i="94"/>
  <c r="W143" i="94" s="1"/>
  <c r="N143" i="94"/>
  <c r="Q143" i="94" s="1"/>
  <c r="T145" i="94"/>
  <c r="N145" i="94"/>
  <c r="J73" i="93"/>
  <c r="T147" i="94"/>
  <c r="W147" i="94" s="1"/>
  <c r="N147" i="94"/>
  <c r="Q147" i="94" s="1"/>
  <c r="T149" i="94"/>
  <c r="W149" i="94" s="1"/>
  <c r="N149" i="94"/>
  <c r="Q149" i="94" s="1"/>
  <c r="N151" i="94"/>
  <c r="Q151" i="94" s="1"/>
  <c r="T151" i="94"/>
  <c r="W151" i="94" s="1"/>
  <c r="N153" i="94"/>
  <c r="Q153" i="94" s="1"/>
  <c r="T153" i="94"/>
  <c r="W153" i="94" s="1"/>
  <c r="N155" i="94"/>
  <c r="Q155" i="94" s="1"/>
  <c r="T155" i="94"/>
  <c r="W155" i="94" s="1"/>
  <c r="N157" i="94"/>
  <c r="Q157" i="94" s="1"/>
  <c r="T157" i="94"/>
  <c r="W157" i="94" s="1"/>
  <c r="T159" i="94"/>
  <c r="N159" i="94"/>
  <c r="J75" i="93"/>
  <c r="N168" i="94"/>
  <c r="Q168" i="94" s="1"/>
  <c r="T168" i="94"/>
  <c r="W168" i="94" s="1"/>
  <c r="L173" i="94"/>
  <c r="O173" i="94" s="1"/>
  <c r="R173" i="94"/>
  <c r="U173" i="94" s="1"/>
  <c r="L175" i="94"/>
  <c r="O175" i="94" s="1"/>
  <c r="R175" i="94"/>
  <c r="U175" i="94" s="1"/>
  <c r="T4" i="97"/>
  <c r="N4" i="97"/>
  <c r="J51" i="96"/>
  <c r="N6" i="97"/>
  <c r="Q6" i="97" s="1"/>
  <c r="T6" i="97"/>
  <c r="W6" i="97" s="1"/>
  <c r="N8" i="97"/>
  <c r="Q8" i="97" s="1"/>
  <c r="T8" i="97"/>
  <c r="W8" i="97" s="1"/>
  <c r="N10" i="97"/>
  <c r="Q10" i="97" s="1"/>
  <c r="T10" i="97"/>
  <c r="W10" i="97" s="1"/>
  <c r="T12" i="97"/>
  <c r="N12" i="97"/>
  <c r="J49" i="96"/>
  <c r="L15" i="97"/>
  <c r="O15" i="97" s="1"/>
  <c r="R15" i="97"/>
  <c r="U15" i="97" s="1"/>
  <c r="L17" i="97"/>
  <c r="O17" i="97" s="1"/>
  <c r="R17" i="97"/>
  <c r="U17" i="97" s="1"/>
  <c r="S20" i="97"/>
  <c r="V20" i="97" s="1"/>
  <c r="M20" i="97"/>
  <c r="P20" i="97" s="1"/>
  <c r="L29" i="97"/>
  <c r="O29" i="97" s="1"/>
  <c r="R29" i="97"/>
  <c r="U29" i="97" s="1"/>
  <c r="L31" i="97"/>
  <c r="O31" i="97" s="1"/>
  <c r="R31" i="97"/>
  <c r="U31" i="97" s="1"/>
  <c r="L33" i="97"/>
  <c r="O33" i="97" s="1"/>
  <c r="R33" i="97"/>
  <c r="U33" i="97" s="1"/>
  <c r="S35" i="97"/>
  <c r="V35" i="97" s="1"/>
  <c r="M35" i="97"/>
  <c r="P35" i="97" s="1"/>
  <c r="M37" i="97"/>
  <c r="P37" i="97" s="1"/>
  <c r="S37" i="97"/>
  <c r="V37" i="97" s="1"/>
  <c r="M39" i="97"/>
  <c r="P39" i="97" s="1"/>
  <c r="S39" i="97"/>
  <c r="V39" i="97" s="1"/>
  <c r="M41" i="97"/>
  <c r="P41" i="97" s="1"/>
  <c r="S41" i="97"/>
  <c r="V41" i="97" s="1"/>
  <c r="M43" i="97"/>
  <c r="P43" i="97" s="1"/>
  <c r="S43" i="97"/>
  <c r="V43" i="97" s="1"/>
  <c r="M45" i="97"/>
  <c r="P45" i="97" s="1"/>
  <c r="S45" i="97"/>
  <c r="V45" i="97" s="1"/>
  <c r="M47" i="97"/>
  <c r="P47" i="97" s="1"/>
  <c r="S47" i="97"/>
  <c r="V47" i="97" s="1"/>
  <c r="S49" i="97"/>
  <c r="M49" i="97"/>
  <c r="S51" i="97"/>
  <c r="V51" i="97" s="1"/>
  <c r="M51" i="97"/>
  <c r="P51" i="97" s="1"/>
  <c r="M53" i="97"/>
  <c r="P53" i="97" s="1"/>
  <c r="S53" i="97"/>
  <c r="V53" i="97" s="1"/>
  <c r="M55" i="97"/>
  <c r="P55" i="97" s="1"/>
  <c r="S55" i="97"/>
  <c r="V55" i="97" s="1"/>
  <c r="M59" i="97"/>
  <c r="P59" i="97" s="1"/>
  <c r="S59" i="97"/>
  <c r="V59" i="97" s="1"/>
  <c r="M61" i="97"/>
  <c r="P61" i="97" s="1"/>
  <c r="S61" i="97"/>
  <c r="V61" i="97" s="1"/>
  <c r="M63" i="97"/>
  <c r="P63" i="97" s="1"/>
  <c r="S63" i="97"/>
  <c r="V63" i="97" s="1"/>
  <c r="N65" i="97"/>
  <c r="Q65" i="97" s="1"/>
  <c r="T65" i="97"/>
  <c r="W65" i="97" s="1"/>
  <c r="N67" i="97"/>
  <c r="Q67" i="97" s="1"/>
  <c r="T67" i="97"/>
  <c r="W67" i="97" s="1"/>
  <c r="N69" i="97"/>
  <c r="Q69" i="97" s="1"/>
  <c r="T69" i="97"/>
  <c r="W69" i="97" s="1"/>
  <c r="N71" i="97"/>
  <c r="Q71" i="97" s="1"/>
  <c r="T71" i="97"/>
  <c r="W71" i="97" s="1"/>
  <c r="S80" i="97"/>
  <c r="V80" i="97" s="1"/>
  <c r="M80" i="97"/>
  <c r="P80" i="97" s="1"/>
  <c r="N82" i="97"/>
  <c r="Q82" i="97" s="1"/>
  <c r="T82" i="97"/>
  <c r="W82" i="97" s="1"/>
  <c r="R87" i="97"/>
  <c r="L87" i="97"/>
  <c r="H63" i="96"/>
  <c r="M89" i="97"/>
  <c r="P89" i="97" s="1"/>
  <c r="S89" i="97"/>
  <c r="V89" i="97" s="1"/>
  <c r="T91" i="97"/>
  <c r="W91" i="97" s="1"/>
  <c r="N91" i="97"/>
  <c r="Q91" i="97" s="1"/>
  <c r="T93" i="97"/>
  <c r="W93" i="97" s="1"/>
  <c r="N93" i="97"/>
  <c r="Q93" i="97" s="1"/>
  <c r="N95" i="97"/>
  <c r="Q95" i="97" s="1"/>
  <c r="T95" i="97"/>
  <c r="W95" i="97" s="1"/>
  <c r="N97" i="97"/>
  <c r="Q97" i="97" s="1"/>
  <c r="T97" i="97"/>
  <c r="W97" i="97" s="1"/>
  <c r="N99" i="97"/>
  <c r="Q99" i="97" s="1"/>
  <c r="T99" i="97"/>
  <c r="W99" i="97" s="1"/>
  <c r="M101" i="97"/>
  <c r="P101" i="97" s="1"/>
  <c r="S101" i="97"/>
  <c r="V101" i="97" s="1"/>
  <c r="L106" i="97"/>
  <c r="O106" i="97" s="1"/>
  <c r="R106" i="97"/>
  <c r="U106" i="97" s="1"/>
  <c r="N108" i="97"/>
  <c r="Q108" i="97" s="1"/>
  <c r="T108" i="97"/>
  <c r="W108" i="97" s="1"/>
  <c r="L109" i="97"/>
  <c r="O109" i="97" s="1"/>
  <c r="R109" i="97"/>
  <c r="U109" i="97" s="1"/>
  <c r="T111" i="97"/>
  <c r="W111" i="97" s="1"/>
  <c r="N111" i="97"/>
  <c r="Q111" i="97" s="1"/>
  <c r="L112" i="97"/>
  <c r="O112" i="97" s="1"/>
  <c r="R112" i="97"/>
  <c r="U112" i="97" s="1"/>
  <c r="R114" i="97"/>
  <c r="L114" i="97"/>
  <c r="M117" i="97"/>
  <c r="P117" i="97" s="1"/>
  <c r="S117" i="97"/>
  <c r="V117" i="97" s="1"/>
  <c r="M126" i="97"/>
  <c r="P126" i="97" s="1"/>
  <c r="S126" i="97"/>
  <c r="V126" i="97" s="1"/>
  <c r="S128" i="97"/>
  <c r="V128" i="97" s="1"/>
  <c r="M128" i="97"/>
  <c r="P128" i="97" s="1"/>
  <c r="T130" i="97"/>
  <c r="W130" i="97" s="1"/>
  <c r="N130" i="97"/>
  <c r="Q130" i="97" s="1"/>
  <c r="N132" i="97"/>
  <c r="Q132" i="97" s="1"/>
  <c r="T132" i="97"/>
  <c r="W132" i="97" s="1"/>
  <c r="M135" i="97"/>
  <c r="P135" i="97" s="1"/>
  <c r="S135" i="97"/>
  <c r="V135" i="97" s="1"/>
  <c r="M136" i="97"/>
  <c r="P136" i="97" s="1"/>
  <c r="S136" i="97"/>
  <c r="V136" i="97" s="1"/>
  <c r="M138" i="97"/>
  <c r="P138" i="97" s="1"/>
  <c r="S138" i="97"/>
  <c r="V138" i="97" s="1"/>
  <c r="M140" i="97"/>
  <c r="S140" i="97"/>
  <c r="I72" i="96"/>
  <c r="N142" i="97"/>
  <c r="Q142" i="97" s="1"/>
  <c r="T142" i="97"/>
  <c r="W142" i="97" s="1"/>
  <c r="N144" i="97"/>
  <c r="Q144" i="97" s="1"/>
  <c r="T144" i="97"/>
  <c r="W144" i="97" s="1"/>
  <c r="L147" i="97"/>
  <c r="O147" i="97" s="1"/>
  <c r="R147" i="97"/>
  <c r="U147" i="97" s="1"/>
  <c r="M149" i="97"/>
  <c r="P149" i="97" s="1"/>
  <c r="S149" i="97"/>
  <c r="V149" i="97" s="1"/>
  <c r="M151" i="97"/>
  <c r="P151" i="97" s="1"/>
  <c r="S151" i="97"/>
  <c r="V151" i="97" s="1"/>
  <c r="R154" i="97"/>
  <c r="U154" i="97" s="1"/>
  <c r="L154" i="97"/>
  <c r="O154" i="97" s="1"/>
  <c r="S156" i="97"/>
  <c r="V156" i="97" s="1"/>
  <c r="M156" i="97"/>
  <c r="P156" i="97" s="1"/>
  <c r="T158" i="97"/>
  <c r="W158" i="97" s="1"/>
  <c r="N158" i="97"/>
  <c r="Q158" i="97" s="1"/>
  <c r="T160" i="97"/>
  <c r="W160" i="97" s="1"/>
  <c r="N160" i="97"/>
  <c r="Q160" i="97" s="1"/>
  <c r="T162" i="97"/>
  <c r="W162" i="97" s="1"/>
  <c r="N162" i="97"/>
  <c r="Q162" i="97" s="1"/>
  <c r="S169" i="97"/>
  <c r="V169" i="97" s="1"/>
  <c r="M169" i="97"/>
  <c r="P169" i="97" s="1"/>
  <c r="L172" i="97"/>
  <c r="O172" i="97" s="1"/>
  <c r="R172" i="97"/>
  <c r="U172" i="97" s="1"/>
  <c r="L175" i="97"/>
  <c r="O175" i="97" s="1"/>
  <c r="R175" i="97"/>
  <c r="U175" i="97" s="1"/>
  <c r="T139" i="97"/>
  <c r="W139" i="97" s="1"/>
  <c r="N139" i="97"/>
  <c r="Q139" i="97" s="1"/>
  <c r="M21" i="100"/>
  <c r="P21" i="100" s="1"/>
  <c r="S21" i="100"/>
  <c r="V21" i="100" s="1"/>
  <c r="L28" i="100"/>
  <c r="O28" i="100" s="1"/>
  <c r="R28" i="100"/>
  <c r="U28" i="100" s="1"/>
  <c r="R30" i="100"/>
  <c r="U30" i="100" s="1"/>
  <c r="L30" i="100"/>
  <c r="O30" i="100" s="1"/>
  <c r="L32" i="100"/>
  <c r="O32" i="100" s="1"/>
  <c r="R32" i="100"/>
  <c r="U32" i="100" s="1"/>
  <c r="M34" i="100"/>
  <c r="P34" i="100" s="1"/>
  <c r="S34" i="100"/>
  <c r="V34" i="100" s="1"/>
  <c r="S36" i="100"/>
  <c r="V36" i="100" s="1"/>
  <c r="M36" i="100"/>
  <c r="P36" i="100" s="1"/>
  <c r="M38" i="100"/>
  <c r="P38" i="100" s="1"/>
  <c r="S38" i="100"/>
  <c r="V38" i="100" s="1"/>
  <c r="S40" i="100"/>
  <c r="V40" i="100" s="1"/>
  <c r="M40" i="100"/>
  <c r="P40" i="100" s="1"/>
  <c r="M42" i="100"/>
  <c r="P42" i="100" s="1"/>
  <c r="S42" i="100"/>
  <c r="V42" i="100" s="1"/>
  <c r="M44" i="100"/>
  <c r="P44" i="100" s="1"/>
  <c r="S44" i="100"/>
  <c r="V44" i="100" s="1"/>
  <c r="S46" i="100"/>
  <c r="V46" i="100" s="1"/>
  <c r="M46" i="100"/>
  <c r="P46" i="100" s="1"/>
  <c r="M48" i="100"/>
  <c r="P48" i="100" s="1"/>
  <c r="S48" i="100"/>
  <c r="V48" i="100" s="1"/>
  <c r="M50" i="100"/>
  <c r="P50" i="100" s="1"/>
  <c r="S50" i="100"/>
  <c r="V50" i="100" s="1"/>
  <c r="S52" i="100"/>
  <c r="M52" i="100"/>
  <c r="I55" i="99"/>
  <c r="M54" i="100"/>
  <c r="P54" i="100" s="1"/>
  <c r="S54" i="100"/>
  <c r="V54" i="100" s="1"/>
  <c r="S56" i="100"/>
  <c r="V56" i="100" s="1"/>
  <c r="M56" i="100"/>
  <c r="P56" i="100" s="1"/>
  <c r="M58" i="100"/>
  <c r="P58" i="100" s="1"/>
  <c r="S58" i="100"/>
  <c r="V58" i="100" s="1"/>
  <c r="M60" i="100"/>
  <c r="S60" i="100"/>
  <c r="I56" i="99"/>
  <c r="S62" i="100"/>
  <c r="V62" i="100" s="1"/>
  <c r="M62" i="100"/>
  <c r="P62" i="100" s="1"/>
  <c r="M64" i="100"/>
  <c r="P64" i="100" s="1"/>
  <c r="S64" i="100"/>
  <c r="V64" i="100" s="1"/>
  <c r="T66" i="100"/>
  <c r="W66" i="100" s="1"/>
  <c r="N66" i="100"/>
  <c r="Q66" i="100" s="1"/>
  <c r="N68" i="100"/>
  <c r="T68" i="100"/>
  <c r="J57" i="99"/>
  <c r="N70" i="100"/>
  <c r="Q70" i="100" s="1"/>
  <c r="T70" i="100"/>
  <c r="W70" i="100" s="1"/>
  <c r="T72" i="100"/>
  <c r="W72" i="100" s="1"/>
  <c r="N72" i="100"/>
  <c r="Q72" i="100" s="1"/>
  <c r="N74" i="100"/>
  <c r="Q74" i="100" s="1"/>
  <c r="T74" i="100"/>
  <c r="W74" i="100" s="1"/>
  <c r="N76" i="100"/>
  <c r="Q76" i="100" s="1"/>
  <c r="T76" i="100"/>
  <c r="W76" i="100" s="1"/>
  <c r="T78" i="100"/>
  <c r="W78" i="100" s="1"/>
  <c r="N78" i="100"/>
  <c r="Q78" i="100" s="1"/>
  <c r="L85" i="100"/>
  <c r="O85" i="100" s="1"/>
  <c r="R85" i="100"/>
  <c r="U85" i="100" s="1"/>
  <c r="L87" i="100"/>
  <c r="R87" i="100"/>
  <c r="H63" i="99"/>
  <c r="R89" i="100"/>
  <c r="U89" i="100" s="1"/>
  <c r="L89" i="100"/>
  <c r="O89" i="100" s="1"/>
  <c r="L91" i="100"/>
  <c r="O91" i="100" s="1"/>
  <c r="R91" i="100"/>
  <c r="U91" i="100" s="1"/>
  <c r="L93" i="100"/>
  <c r="O93" i="100" s="1"/>
  <c r="R93" i="100"/>
  <c r="U93" i="100" s="1"/>
  <c r="R95" i="100"/>
  <c r="U95" i="100" s="1"/>
  <c r="L95" i="100"/>
  <c r="O95" i="100" s="1"/>
  <c r="R97" i="100"/>
  <c r="U97" i="100" s="1"/>
  <c r="L97" i="100"/>
  <c r="O97" i="100" s="1"/>
  <c r="R99" i="100"/>
  <c r="U99" i="100" s="1"/>
  <c r="L99" i="100"/>
  <c r="O99" i="100" s="1"/>
  <c r="N104" i="100"/>
  <c r="Q104" i="100" s="1"/>
  <c r="T104" i="100"/>
  <c r="W104" i="100" s="1"/>
  <c r="R105" i="100"/>
  <c r="U105" i="100" s="1"/>
  <c r="L105" i="100"/>
  <c r="O105" i="100" s="1"/>
  <c r="R107" i="100"/>
  <c r="L107" i="100"/>
  <c r="N110" i="100"/>
  <c r="Q110" i="100" s="1"/>
  <c r="T110" i="100"/>
  <c r="W110" i="100" s="1"/>
  <c r="R113" i="100"/>
  <c r="U113" i="100" s="1"/>
  <c r="L113" i="100"/>
  <c r="O113" i="100" s="1"/>
  <c r="L119" i="100"/>
  <c r="O119" i="100" s="1"/>
  <c r="R119" i="100"/>
  <c r="U119" i="100" s="1"/>
  <c r="L121" i="100"/>
  <c r="O121" i="100" s="1"/>
  <c r="R121" i="100"/>
  <c r="U121" i="100" s="1"/>
  <c r="R123" i="100"/>
  <c r="U123" i="100" s="1"/>
  <c r="L123" i="100"/>
  <c r="O123" i="100" s="1"/>
  <c r="N125" i="100"/>
  <c r="Q125" i="100" s="1"/>
  <c r="T125" i="100"/>
  <c r="W125" i="100" s="1"/>
  <c r="T127" i="100"/>
  <c r="N127" i="100"/>
  <c r="J69" i="99"/>
  <c r="T129" i="100"/>
  <c r="W129" i="100" s="1"/>
  <c r="N129" i="100"/>
  <c r="Q129" i="100" s="1"/>
  <c r="T131" i="100"/>
  <c r="W131" i="100" s="1"/>
  <c r="N131" i="100"/>
  <c r="Q131" i="100" s="1"/>
  <c r="T133" i="100"/>
  <c r="N133" i="100"/>
  <c r="M135" i="100"/>
  <c r="P135" i="100" s="1"/>
  <c r="S135" i="100"/>
  <c r="V135" i="100" s="1"/>
  <c r="M139" i="100"/>
  <c r="P139" i="100" s="1"/>
  <c r="S139" i="100"/>
  <c r="V139" i="100" s="1"/>
  <c r="N140" i="100"/>
  <c r="T140" i="100"/>
  <c r="J72" i="99"/>
  <c r="N142" i="100"/>
  <c r="Q142" i="100" s="1"/>
  <c r="T142" i="100"/>
  <c r="W142" i="100" s="1"/>
  <c r="T144" i="100"/>
  <c r="W144" i="100" s="1"/>
  <c r="N144" i="100"/>
  <c r="Q144" i="100" s="1"/>
  <c r="T146" i="100"/>
  <c r="W146" i="100" s="1"/>
  <c r="N146" i="100"/>
  <c r="Q146" i="100" s="1"/>
  <c r="T148" i="100"/>
  <c r="W148" i="100" s="1"/>
  <c r="N148" i="100"/>
  <c r="Q148" i="100" s="1"/>
  <c r="T150" i="100"/>
  <c r="W150" i="100" s="1"/>
  <c r="N150" i="100"/>
  <c r="Q150" i="100" s="1"/>
  <c r="N152" i="100"/>
  <c r="Q152" i="100" s="1"/>
  <c r="T152" i="100"/>
  <c r="W152" i="100" s="1"/>
  <c r="L153" i="100"/>
  <c r="O153" i="100" s="1"/>
  <c r="R153" i="100"/>
  <c r="U153" i="100" s="1"/>
  <c r="M155" i="100"/>
  <c r="P155" i="100" s="1"/>
  <c r="S155" i="100"/>
  <c r="V155" i="100" s="1"/>
  <c r="L164" i="100"/>
  <c r="R164" i="100"/>
  <c r="H77" i="99"/>
  <c r="L166" i="100"/>
  <c r="O166" i="100" s="1"/>
  <c r="R166" i="100"/>
  <c r="U166" i="100" s="1"/>
  <c r="L168" i="100"/>
  <c r="O168" i="100" s="1"/>
  <c r="R168" i="100"/>
  <c r="U168" i="100" s="1"/>
  <c r="N170" i="100"/>
  <c r="Q170" i="100" s="1"/>
  <c r="T170" i="100"/>
  <c r="W170" i="100" s="1"/>
  <c r="N172" i="100"/>
  <c r="Q172" i="100" s="1"/>
  <c r="T172" i="100"/>
  <c r="W172" i="100" s="1"/>
  <c r="R173" i="100"/>
  <c r="U173" i="100" s="1"/>
  <c r="L173" i="100"/>
  <c r="O173" i="100" s="1"/>
  <c r="T175" i="100"/>
  <c r="W175" i="100" s="1"/>
  <c r="N175" i="100"/>
  <c r="Q175" i="100" s="1"/>
  <c r="I124" i="99"/>
  <c r="I97" i="93"/>
  <c r="N139" i="103"/>
  <c r="Q139" i="103" s="1"/>
  <c r="T139" i="103"/>
  <c r="W139" i="103" s="1"/>
  <c r="I171" i="145"/>
  <c r="I42" i="145"/>
  <c r="T43" i="103"/>
  <c r="W43" i="103" s="1"/>
  <c r="N43" i="103"/>
  <c r="Q43" i="103" s="1"/>
  <c r="L57" i="103"/>
  <c r="O57" i="103" s="1"/>
  <c r="R57" i="103"/>
  <c r="U57" i="103" s="1"/>
  <c r="S59" i="103"/>
  <c r="V59" i="103" s="1"/>
  <c r="M59" i="103"/>
  <c r="P59" i="103" s="1"/>
  <c r="S61" i="103"/>
  <c r="V61" i="103" s="1"/>
  <c r="M61" i="103"/>
  <c r="P61" i="103" s="1"/>
  <c r="M63" i="103"/>
  <c r="P63" i="103" s="1"/>
  <c r="S63" i="103"/>
  <c r="V63" i="103" s="1"/>
  <c r="S65" i="103"/>
  <c r="V65" i="103" s="1"/>
  <c r="M65" i="103"/>
  <c r="P65" i="103" s="1"/>
  <c r="S67" i="103"/>
  <c r="V67" i="103" s="1"/>
  <c r="M67" i="103"/>
  <c r="P67" i="103" s="1"/>
  <c r="S69" i="103"/>
  <c r="V69" i="103" s="1"/>
  <c r="M69" i="103"/>
  <c r="P69" i="103" s="1"/>
  <c r="M71" i="103"/>
  <c r="P71" i="103" s="1"/>
  <c r="S71" i="103"/>
  <c r="V71" i="103" s="1"/>
  <c r="S73" i="103"/>
  <c r="M73" i="103"/>
  <c r="I58" i="102"/>
  <c r="S75" i="103"/>
  <c r="V75" i="103" s="1"/>
  <c r="M75" i="103"/>
  <c r="P75" i="103" s="1"/>
  <c r="S77" i="103"/>
  <c r="M77" i="103"/>
  <c r="I59" i="102"/>
  <c r="M79" i="103"/>
  <c r="P79" i="103" s="1"/>
  <c r="S79" i="103"/>
  <c r="V79" i="103" s="1"/>
  <c r="S81" i="103"/>
  <c r="M81" i="103"/>
  <c r="I61" i="102"/>
  <c r="S83" i="103"/>
  <c r="M83" i="103"/>
  <c r="I62" i="102"/>
  <c r="S85" i="103"/>
  <c r="V85" i="103" s="1"/>
  <c r="M85" i="103"/>
  <c r="P85" i="103" s="1"/>
  <c r="M87" i="103"/>
  <c r="S87" i="103"/>
  <c r="I63" i="102"/>
  <c r="S89" i="103"/>
  <c r="V89" i="103" s="1"/>
  <c r="M89" i="103"/>
  <c r="P89" i="103" s="1"/>
  <c r="S91" i="103"/>
  <c r="V91" i="103" s="1"/>
  <c r="M91" i="103"/>
  <c r="P91" i="103" s="1"/>
  <c r="S93" i="103"/>
  <c r="V93" i="103" s="1"/>
  <c r="M93" i="103"/>
  <c r="P93" i="103" s="1"/>
  <c r="S95" i="103"/>
  <c r="V95" i="103" s="1"/>
  <c r="M95" i="103"/>
  <c r="P95" i="103" s="1"/>
  <c r="S97" i="103"/>
  <c r="V97" i="103" s="1"/>
  <c r="M97" i="103"/>
  <c r="P97" i="103" s="1"/>
  <c r="M99" i="103"/>
  <c r="P99" i="103" s="1"/>
  <c r="S99" i="103"/>
  <c r="V99" i="103" s="1"/>
  <c r="M104" i="103"/>
  <c r="P104" i="103" s="1"/>
  <c r="S104" i="103"/>
  <c r="V104" i="103" s="1"/>
  <c r="M110" i="103"/>
  <c r="P110" i="103" s="1"/>
  <c r="S110" i="103"/>
  <c r="V110" i="103" s="1"/>
  <c r="N112" i="103"/>
  <c r="Q112" i="103" s="1"/>
  <c r="T112" i="103"/>
  <c r="W112" i="103" s="1"/>
  <c r="L116" i="103"/>
  <c r="O116" i="103" s="1"/>
  <c r="R116" i="103"/>
  <c r="U116" i="103" s="1"/>
  <c r="R118" i="103"/>
  <c r="U118" i="103" s="1"/>
  <c r="L118" i="103"/>
  <c r="O118" i="103" s="1"/>
  <c r="R120" i="103"/>
  <c r="U120" i="103" s="1"/>
  <c r="L120" i="103"/>
  <c r="O120" i="103" s="1"/>
  <c r="R122" i="103"/>
  <c r="U122" i="103" s="1"/>
  <c r="L122" i="103"/>
  <c r="O122" i="103" s="1"/>
  <c r="L124" i="103"/>
  <c r="O124" i="103" s="1"/>
  <c r="R124" i="103"/>
  <c r="U124" i="103" s="1"/>
  <c r="N126" i="103"/>
  <c r="Q126" i="103" s="1"/>
  <c r="T126" i="103"/>
  <c r="W126" i="103" s="1"/>
  <c r="N128" i="103"/>
  <c r="Q128" i="103" s="1"/>
  <c r="T128" i="103"/>
  <c r="W128" i="103" s="1"/>
  <c r="T130" i="103"/>
  <c r="W130" i="103" s="1"/>
  <c r="N130" i="103"/>
  <c r="Q130" i="103" s="1"/>
  <c r="T132" i="103"/>
  <c r="W132" i="103" s="1"/>
  <c r="N132" i="103"/>
  <c r="Q132" i="103" s="1"/>
  <c r="T134" i="103"/>
  <c r="W134" i="103" s="1"/>
  <c r="N134" i="103"/>
  <c r="Q134" i="103" s="1"/>
  <c r="R137" i="103"/>
  <c r="U137" i="103" s="1"/>
  <c r="L137" i="103"/>
  <c r="O137" i="103" s="1"/>
  <c r="L144" i="103"/>
  <c r="O144" i="103" s="1"/>
  <c r="R144" i="103"/>
  <c r="U144" i="103" s="1"/>
  <c r="L146" i="103"/>
  <c r="O146" i="103" s="1"/>
  <c r="R146" i="103"/>
  <c r="U146" i="103" s="1"/>
  <c r="T148" i="103"/>
  <c r="W148" i="103" s="1"/>
  <c r="N148" i="103"/>
  <c r="Q148" i="103" s="1"/>
  <c r="T150" i="103"/>
  <c r="W150" i="103" s="1"/>
  <c r="N150" i="103"/>
  <c r="Q150" i="103" s="1"/>
  <c r="N152" i="103"/>
  <c r="Q152" i="103" s="1"/>
  <c r="T152" i="103"/>
  <c r="W152" i="103" s="1"/>
  <c r="N154" i="103"/>
  <c r="Q154" i="103" s="1"/>
  <c r="T154" i="103"/>
  <c r="W154" i="103" s="1"/>
  <c r="R155" i="103"/>
  <c r="U155" i="103" s="1"/>
  <c r="L155" i="103"/>
  <c r="O155" i="103" s="1"/>
  <c r="M157" i="103"/>
  <c r="P157" i="103" s="1"/>
  <c r="S157" i="103"/>
  <c r="V157" i="103" s="1"/>
  <c r="M159" i="103"/>
  <c r="S159" i="103"/>
  <c r="I75" i="102"/>
  <c r="M161" i="103"/>
  <c r="S161" i="103"/>
  <c r="I76" i="102"/>
  <c r="S163" i="103"/>
  <c r="V163" i="103" s="1"/>
  <c r="M163" i="103"/>
  <c r="P163" i="103" s="1"/>
  <c r="S165" i="103"/>
  <c r="V165" i="103" s="1"/>
  <c r="M165" i="103"/>
  <c r="P165" i="103" s="1"/>
  <c r="S167" i="103"/>
  <c r="V167" i="103" s="1"/>
  <c r="M167" i="103"/>
  <c r="P167" i="103" s="1"/>
  <c r="S169" i="103"/>
  <c r="V169" i="103" s="1"/>
  <c r="M169" i="103"/>
  <c r="P169" i="103" s="1"/>
  <c r="T171" i="103"/>
  <c r="N171" i="103"/>
  <c r="J78" i="102"/>
  <c r="L174" i="103"/>
  <c r="O174" i="103" s="1"/>
  <c r="R174" i="103"/>
  <c r="U174" i="103" s="1"/>
  <c r="M5" i="106"/>
  <c r="S5" i="106"/>
  <c r="I48" i="105"/>
  <c r="S7" i="106"/>
  <c r="V7" i="106" s="1"/>
  <c r="M7" i="106"/>
  <c r="P7" i="106" s="1"/>
  <c r="M9" i="106"/>
  <c r="P9" i="106" s="1"/>
  <c r="S9" i="106"/>
  <c r="V9" i="106" s="1"/>
  <c r="M11" i="106"/>
  <c r="P11" i="106" s="1"/>
  <c r="S11" i="106"/>
  <c r="V11" i="106" s="1"/>
  <c r="N13" i="106"/>
  <c r="Q13" i="106" s="1"/>
  <c r="T13" i="106"/>
  <c r="W13" i="106" s="1"/>
  <c r="N15" i="106"/>
  <c r="Q15" i="106" s="1"/>
  <c r="T15" i="106"/>
  <c r="W15" i="106" s="1"/>
  <c r="T17" i="106"/>
  <c r="W17" i="106" s="1"/>
  <c r="N17" i="106"/>
  <c r="Q17" i="106" s="1"/>
  <c r="N19" i="106"/>
  <c r="Q19" i="106" s="1"/>
  <c r="T19" i="106"/>
  <c r="W19" i="106" s="1"/>
  <c r="L22" i="106"/>
  <c r="R22" i="106"/>
  <c r="H53" i="105"/>
  <c r="R24" i="106"/>
  <c r="U24" i="106" s="1"/>
  <c r="L24" i="106"/>
  <c r="O24" i="106" s="1"/>
  <c r="R26" i="106"/>
  <c r="U26" i="106" s="1"/>
  <c r="L26" i="106"/>
  <c r="O26" i="106" s="1"/>
  <c r="R28" i="106"/>
  <c r="U28" i="106" s="1"/>
  <c r="L28" i="106"/>
  <c r="O28" i="106" s="1"/>
  <c r="L30" i="106"/>
  <c r="O30" i="106" s="1"/>
  <c r="R30" i="106"/>
  <c r="U30" i="106" s="1"/>
  <c r="R32" i="106"/>
  <c r="U32" i="106" s="1"/>
  <c r="L32" i="106"/>
  <c r="O32" i="106" s="1"/>
  <c r="R34" i="106"/>
  <c r="U34" i="106" s="1"/>
  <c r="L34" i="106"/>
  <c r="O34" i="106" s="1"/>
  <c r="R36" i="106"/>
  <c r="U36" i="106" s="1"/>
  <c r="L36" i="106"/>
  <c r="O36" i="106" s="1"/>
  <c r="L38" i="106"/>
  <c r="O38" i="106" s="1"/>
  <c r="R38" i="106"/>
  <c r="L40" i="106"/>
  <c r="O40" i="106" s="1"/>
  <c r="R40" i="106"/>
  <c r="U40" i="106" s="1"/>
  <c r="L42" i="106"/>
  <c r="O42" i="106" s="1"/>
  <c r="R42" i="106"/>
  <c r="U42" i="106" s="1"/>
  <c r="R44" i="106"/>
  <c r="U44" i="106" s="1"/>
  <c r="L44" i="106"/>
  <c r="O44" i="106" s="1"/>
  <c r="S46" i="106"/>
  <c r="V46" i="106" s="1"/>
  <c r="M46" i="106"/>
  <c r="P46" i="106" s="1"/>
  <c r="M48" i="106"/>
  <c r="P48" i="106" s="1"/>
  <c r="S48" i="106"/>
  <c r="V48" i="106" s="1"/>
  <c r="S50" i="106"/>
  <c r="V50" i="106" s="1"/>
  <c r="M50" i="106"/>
  <c r="P50" i="106" s="1"/>
  <c r="S52" i="106"/>
  <c r="M52" i="106"/>
  <c r="I55" i="105"/>
  <c r="N54" i="106"/>
  <c r="Q54" i="106" s="1"/>
  <c r="T54" i="106"/>
  <c r="W54" i="106" s="1"/>
  <c r="N56" i="106"/>
  <c r="Q56" i="106" s="1"/>
  <c r="T56" i="106"/>
  <c r="W56" i="106" s="1"/>
  <c r="T58" i="106"/>
  <c r="W58" i="106" s="1"/>
  <c r="N58" i="106"/>
  <c r="Q58" i="106" s="1"/>
  <c r="T60" i="106"/>
  <c r="N60" i="106"/>
  <c r="J56" i="105"/>
  <c r="T62" i="106"/>
  <c r="W62" i="106" s="1"/>
  <c r="N62" i="106"/>
  <c r="Q62" i="106" s="1"/>
  <c r="N64" i="106"/>
  <c r="Q64" i="106" s="1"/>
  <c r="T64" i="106"/>
  <c r="W64" i="106" s="1"/>
  <c r="N66" i="106"/>
  <c r="Q66" i="106" s="1"/>
  <c r="T66" i="106"/>
  <c r="W66" i="106" s="1"/>
  <c r="N68" i="106"/>
  <c r="T68" i="106"/>
  <c r="J57" i="105"/>
  <c r="T70" i="106"/>
  <c r="W70" i="106" s="1"/>
  <c r="N70" i="106"/>
  <c r="Q70" i="106" s="1"/>
  <c r="T72" i="106"/>
  <c r="W72" i="106" s="1"/>
  <c r="N72" i="106"/>
  <c r="Q72" i="106" s="1"/>
  <c r="T74" i="106"/>
  <c r="W74" i="106" s="1"/>
  <c r="N74" i="106"/>
  <c r="Q74" i="106" s="1"/>
  <c r="T76" i="106"/>
  <c r="W76" i="106" s="1"/>
  <c r="N76" i="106"/>
  <c r="Q76" i="106" s="1"/>
  <c r="T78" i="106"/>
  <c r="W78" i="106" s="1"/>
  <c r="N78" i="106"/>
  <c r="Q78" i="106" s="1"/>
  <c r="N80" i="106"/>
  <c r="Q80" i="106" s="1"/>
  <c r="T80" i="106"/>
  <c r="W80" i="106" s="1"/>
  <c r="N82" i="106"/>
  <c r="Q82" i="106" s="1"/>
  <c r="T82" i="106"/>
  <c r="W82" i="106" s="1"/>
  <c r="N84" i="106"/>
  <c r="Q84" i="106" s="1"/>
  <c r="T84" i="106"/>
  <c r="W84" i="106" s="1"/>
  <c r="T86" i="106"/>
  <c r="W86" i="106" s="1"/>
  <c r="N86" i="106"/>
  <c r="Q86" i="106" s="1"/>
  <c r="T88" i="106"/>
  <c r="W88" i="106" s="1"/>
  <c r="N88" i="106"/>
  <c r="Q88" i="106" s="1"/>
  <c r="T90" i="106"/>
  <c r="N90" i="106"/>
  <c r="J64" i="105"/>
  <c r="T92" i="106"/>
  <c r="W92" i="106" s="1"/>
  <c r="N92" i="106"/>
  <c r="Q92" i="106" s="1"/>
  <c r="N94" i="106"/>
  <c r="Q94" i="106" s="1"/>
  <c r="T94" i="106"/>
  <c r="W94" i="106" s="1"/>
  <c r="N96" i="106"/>
  <c r="Q96" i="106" s="1"/>
  <c r="T96" i="106"/>
  <c r="W96" i="106" s="1"/>
  <c r="T98" i="106"/>
  <c r="W98" i="106" s="1"/>
  <c r="N98" i="106"/>
  <c r="Q98" i="106" s="1"/>
  <c r="N100" i="106"/>
  <c r="T100" i="106"/>
  <c r="J65" i="105"/>
  <c r="S102" i="106"/>
  <c r="V102" i="106" s="1"/>
  <c r="M102" i="106"/>
  <c r="P102" i="106" s="1"/>
  <c r="R104" i="106"/>
  <c r="U104" i="106" s="1"/>
  <c r="L104" i="106"/>
  <c r="O104" i="106" s="1"/>
  <c r="M106" i="106"/>
  <c r="P106" i="106" s="1"/>
  <c r="S106" i="106"/>
  <c r="V106" i="106" s="1"/>
  <c r="R109" i="106"/>
  <c r="U109" i="106" s="1"/>
  <c r="L109" i="106"/>
  <c r="O109" i="106" s="1"/>
  <c r="L111" i="106"/>
  <c r="O111" i="106" s="1"/>
  <c r="R111" i="106"/>
  <c r="U111" i="106" s="1"/>
  <c r="L113" i="106"/>
  <c r="O113" i="106" s="1"/>
  <c r="R113" i="106"/>
  <c r="U113" i="106" s="1"/>
  <c r="L132" i="106"/>
  <c r="O132" i="106" s="1"/>
  <c r="R132" i="106"/>
  <c r="U132" i="106" s="1"/>
  <c r="L134" i="106"/>
  <c r="O134" i="106" s="1"/>
  <c r="R134" i="106"/>
  <c r="U134" i="106" s="1"/>
  <c r="S135" i="106"/>
  <c r="V135" i="106" s="1"/>
  <c r="M135" i="106"/>
  <c r="P135" i="106" s="1"/>
  <c r="L138" i="106"/>
  <c r="O138" i="106" s="1"/>
  <c r="R138" i="106"/>
  <c r="U138" i="106" s="1"/>
  <c r="M141" i="106"/>
  <c r="P141" i="106" s="1"/>
  <c r="S141" i="106"/>
  <c r="V141" i="106" s="1"/>
  <c r="M143" i="106"/>
  <c r="P143" i="106" s="1"/>
  <c r="S143" i="106"/>
  <c r="V143" i="106" s="1"/>
  <c r="S145" i="106"/>
  <c r="M145" i="106"/>
  <c r="I73" i="105"/>
  <c r="M147" i="106"/>
  <c r="P147" i="106" s="1"/>
  <c r="S147" i="106"/>
  <c r="V147" i="106" s="1"/>
  <c r="M149" i="106"/>
  <c r="P149" i="106" s="1"/>
  <c r="S149" i="106"/>
  <c r="V149" i="106" s="1"/>
  <c r="S151" i="106"/>
  <c r="V151" i="106" s="1"/>
  <c r="M151" i="106"/>
  <c r="P151" i="106" s="1"/>
  <c r="M153" i="106"/>
  <c r="P153" i="106" s="1"/>
  <c r="S153" i="106"/>
  <c r="V153" i="106" s="1"/>
  <c r="T155" i="106"/>
  <c r="W155" i="106" s="1"/>
  <c r="N155" i="106"/>
  <c r="Q155" i="106" s="1"/>
  <c r="R168" i="106"/>
  <c r="U168" i="106" s="1"/>
  <c r="L168" i="106"/>
  <c r="O168" i="106" s="1"/>
  <c r="R170" i="106"/>
  <c r="U170" i="106" s="1"/>
  <c r="L170" i="106"/>
  <c r="O170" i="106" s="1"/>
  <c r="R172" i="106"/>
  <c r="U172" i="106" s="1"/>
  <c r="L172" i="106"/>
  <c r="O172" i="106" s="1"/>
  <c r="M174" i="106"/>
  <c r="P174" i="106" s="1"/>
  <c r="S174" i="106"/>
  <c r="V174" i="106" s="1"/>
  <c r="L4" i="109"/>
  <c r="R4" i="109"/>
  <c r="H51" i="108"/>
  <c r="R6" i="109"/>
  <c r="U6" i="109" s="1"/>
  <c r="L6" i="109"/>
  <c r="O6" i="109" s="1"/>
  <c r="S8" i="109"/>
  <c r="V8" i="109" s="1"/>
  <c r="M8" i="109"/>
  <c r="P8" i="109" s="1"/>
  <c r="M10" i="109"/>
  <c r="P10" i="109" s="1"/>
  <c r="S10" i="109"/>
  <c r="V10" i="109" s="1"/>
  <c r="M12" i="109"/>
  <c r="S12" i="109"/>
  <c r="V12" i="109" s="1"/>
  <c r="I49" i="108"/>
  <c r="T14" i="109"/>
  <c r="W14" i="109" s="1"/>
  <c r="N14" i="109"/>
  <c r="Q14" i="109" s="1"/>
  <c r="T16" i="109"/>
  <c r="W16" i="109" s="1"/>
  <c r="N16" i="109"/>
  <c r="Q16" i="109" s="1"/>
  <c r="N18" i="109"/>
  <c r="Q18" i="109" s="1"/>
  <c r="T18" i="109"/>
  <c r="W18" i="109" s="1"/>
  <c r="W50" i="108" s="1"/>
  <c r="W7" i="108" s="1"/>
  <c r="L23" i="109"/>
  <c r="O23" i="109" s="1"/>
  <c r="R23" i="109"/>
  <c r="U23" i="109" s="1"/>
  <c r="L25" i="109"/>
  <c r="O25" i="109" s="1"/>
  <c r="R25" i="109"/>
  <c r="U25" i="109" s="1"/>
  <c r="R27" i="109"/>
  <c r="U27" i="109" s="1"/>
  <c r="L27" i="109"/>
  <c r="O27" i="109" s="1"/>
  <c r="L29" i="109"/>
  <c r="O29" i="109" s="1"/>
  <c r="R29" i="109"/>
  <c r="U29" i="109" s="1"/>
  <c r="M31" i="109"/>
  <c r="P31" i="109" s="1"/>
  <c r="S31" i="109"/>
  <c r="V31" i="109" s="1"/>
  <c r="M33" i="109"/>
  <c r="P33" i="109" s="1"/>
  <c r="S33" i="109"/>
  <c r="V33" i="109" s="1"/>
  <c r="M35" i="109"/>
  <c r="P35" i="109" s="1"/>
  <c r="S35" i="109"/>
  <c r="V35" i="109" s="1"/>
  <c r="M37" i="109"/>
  <c r="P37" i="109" s="1"/>
  <c r="S37" i="109"/>
  <c r="V37" i="109" s="1"/>
  <c r="M39" i="109"/>
  <c r="P39" i="109" s="1"/>
  <c r="S39" i="109"/>
  <c r="V39" i="109" s="1"/>
  <c r="M41" i="109"/>
  <c r="P41" i="109" s="1"/>
  <c r="S41" i="109"/>
  <c r="V41" i="109" s="1"/>
  <c r="M43" i="109"/>
  <c r="P43" i="109" s="1"/>
  <c r="S43" i="109"/>
  <c r="V43" i="109" s="1"/>
  <c r="M45" i="109"/>
  <c r="P45" i="109" s="1"/>
  <c r="S45" i="109"/>
  <c r="V45" i="109" s="1"/>
  <c r="M47" i="109"/>
  <c r="P47" i="109" s="1"/>
  <c r="S47" i="109"/>
  <c r="V47" i="109" s="1"/>
  <c r="N49" i="109"/>
  <c r="T49" i="109"/>
  <c r="N51" i="109"/>
  <c r="Q51" i="109" s="1"/>
  <c r="T51" i="109"/>
  <c r="W51" i="109" s="1"/>
  <c r="L58" i="109"/>
  <c r="O58" i="109" s="1"/>
  <c r="R58" i="109"/>
  <c r="U58" i="109" s="1"/>
  <c r="R60" i="109"/>
  <c r="L60" i="109"/>
  <c r="H56" i="108"/>
  <c r="L62" i="109"/>
  <c r="O62" i="109" s="1"/>
  <c r="R62" i="109"/>
  <c r="U62" i="109" s="1"/>
  <c r="R64" i="109"/>
  <c r="U64" i="109" s="1"/>
  <c r="L64" i="109"/>
  <c r="O64" i="109" s="1"/>
  <c r="L66" i="109"/>
  <c r="O66" i="109" s="1"/>
  <c r="R66" i="109"/>
  <c r="U66" i="109" s="1"/>
  <c r="R68" i="109"/>
  <c r="L68" i="109"/>
  <c r="H57" i="108"/>
  <c r="L70" i="109"/>
  <c r="O70" i="109" s="1"/>
  <c r="R70" i="109"/>
  <c r="U70" i="109" s="1"/>
  <c r="R72" i="109"/>
  <c r="U72" i="109" s="1"/>
  <c r="L72" i="109"/>
  <c r="O72" i="109" s="1"/>
  <c r="L74" i="109"/>
  <c r="O74" i="109" s="1"/>
  <c r="R74" i="109"/>
  <c r="U74" i="109" s="1"/>
  <c r="R76" i="109"/>
  <c r="U76" i="109" s="1"/>
  <c r="L76" i="109"/>
  <c r="O76" i="109" s="1"/>
  <c r="L78" i="109"/>
  <c r="O78" i="109" s="1"/>
  <c r="R78" i="109"/>
  <c r="U78" i="109" s="1"/>
  <c r="R80" i="109"/>
  <c r="U80" i="109" s="1"/>
  <c r="L80" i="109"/>
  <c r="O80" i="109" s="1"/>
  <c r="L82" i="109"/>
  <c r="O82" i="109" s="1"/>
  <c r="R82" i="109"/>
  <c r="U82" i="109" s="1"/>
  <c r="R84" i="109"/>
  <c r="U84" i="109" s="1"/>
  <c r="L84" i="109"/>
  <c r="O84" i="109" s="1"/>
  <c r="L86" i="109"/>
  <c r="O86" i="109" s="1"/>
  <c r="R86" i="109"/>
  <c r="U86" i="109" s="1"/>
  <c r="R88" i="109"/>
  <c r="U88" i="109" s="1"/>
  <c r="L88" i="109"/>
  <c r="O88" i="109" s="1"/>
  <c r="L90" i="109"/>
  <c r="R90" i="109"/>
  <c r="H64" i="108"/>
  <c r="R92" i="109"/>
  <c r="U92" i="109" s="1"/>
  <c r="L92" i="109"/>
  <c r="O92" i="109" s="1"/>
  <c r="L94" i="109"/>
  <c r="O94" i="109" s="1"/>
  <c r="R94" i="109"/>
  <c r="U94" i="109" s="1"/>
  <c r="R96" i="109"/>
  <c r="U96" i="109" s="1"/>
  <c r="L96" i="109"/>
  <c r="O96" i="109" s="1"/>
  <c r="L98" i="109"/>
  <c r="O98" i="109" s="1"/>
  <c r="R98" i="109"/>
  <c r="U98" i="109" s="1"/>
  <c r="L100" i="109"/>
  <c r="R100" i="109"/>
  <c r="H65" i="108"/>
  <c r="R102" i="109"/>
  <c r="U102" i="109" s="1"/>
  <c r="L102" i="109"/>
  <c r="O102" i="109" s="1"/>
  <c r="R104" i="109"/>
  <c r="U104" i="109" s="1"/>
  <c r="L104" i="109"/>
  <c r="O104" i="109" s="1"/>
  <c r="L106" i="109"/>
  <c r="O106" i="109" s="1"/>
  <c r="R106" i="109"/>
  <c r="U106" i="109" s="1"/>
  <c r="L108" i="109"/>
  <c r="O108" i="109" s="1"/>
  <c r="R108" i="109"/>
  <c r="U108" i="109" s="1"/>
  <c r="M110" i="109"/>
  <c r="P110" i="109" s="1"/>
  <c r="S110" i="109"/>
  <c r="V110" i="109" s="1"/>
  <c r="M112" i="109"/>
  <c r="P112" i="109" s="1"/>
  <c r="S112" i="109"/>
  <c r="V112" i="109" s="1"/>
  <c r="M114" i="109"/>
  <c r="S114" i="109"/>
  <c r="I68" i="108"/>
  <c r="N116" i="109"/>
  <c r="Q116" i="109" s="1"/>
  <c r="T116" i="109"/>
  <c r="W116" i="109" s="1"/>
  <c r="N118" i="109"/>
  <c r="Q118" i="109" s="1"/>
  <c r="T118" i="109"/>
  <c r="W118" i="109" s="1"/>
  <c r="T120" i="109"/>
  <c r="W120" i="109" s="1"/>
  <c r="N120" i="109"/>
  <c r="Q120" i="109" s="1"/>
  <c r="N122" i="109"/>
  <c r="Q122" i="109" s="1"/>
  <c r="T122" i="109"/>
  <c r="W122" i="109" s="1"/>
  <c r="N124" i="109"/>
  <c r="Q124" i="109" s="1"/>
  <c r="T124" i="109"/>
  <c r="W124" i="109" s="1"/>
  <c r="T126" i="109"/>
  <c r="W126" i="109" s="1"/>
  <c r="N126" i="109"/>
  <c r="Q126" i="109" s="1"/>
  <c r="T128" i="109"/>
  <c r="W128" i="109" s="1"/>
  <c r="N128" i="109"/>
  <c r="Q128" i="109" s="1"/>
  <c r="N130" i="109"/>
  <c r="Q130" i="109" s="1"/>
  <c r="T130" i="109"/>
  <c r="W130" i="109" s="1"/>
  <c r="T132" i="109"/>
  <c r="W132" i="109" s="1"/>
  <c r="N132" i="109"/>
  <c r="Q132" i="109" s="1"/>
  <c r="L137" i="109"/>
  <c r="O137" i="109" s="1"/>
  <c r="R137" i="109"/>
  <c r="U137" i="109" s="1"/>
  <c r="S139" i="109"/>
  <c r="V139" i="109" s="1"/>
  <c r="M139" i="109"/>
  <c r="P139" i="109" s="1"/>
  <c r="L144" i="109"/>
  <c r="O144" i="109" s="1"/>
  <c r="R144" i="109"/>
  <c r="U144" i="109" s="1"/>
  <c r="R146" i="109"/>
  <c r="U146" i="109" s="1"/>
  <c r="L146" i="109"/>
  <c r="O146" i="109" s="1"/>
  <c r="L148" i="109"/>
  <c r="O148" i="109" s="1"/>
  <c r="R148" i="109"/>
  <c r="U148" i="109" s="1"/>
  <c r="R150" i="109"/>
  <c r="U150" i="109" s="1"/>
  <c r="L150" i="109"/>
  <c r="O150" i="109" s="1"/>
  <c r="L152" i="109"/>
  <c r="O152" i="109" s="1"/>
  <c r="R152" i="109"/>
  <c r="U152" i="109" s="1"/>
  <c r="L154" i="109"/>
  <c r="O154" i="109" s="1"/>
  <c r="R154" i="109"/>
  <c r="U154" i="109" s="1"/>
  <c r="R156" i="109"/>
  <c r="U156" i="109" s="1"/>
  <c r="L156" i="109"/>
  <c r="O156" i="109" s="1"/>
  <c r="L158" i="109"/>
  <c r="O158" i="109" s="1"/>
  <c r="R158" i="109"/>
  <c r="U158" i="109" s="1"/>
  <c r="L160" i="109"/>
  <c r="O160" i="109" s="1"/>
  <c r="R160" i="109"/>
  <c r="U160" i="109" s="1"/>
  <c r="M162" i="109"/>
  <c r="P162" i="109" s="1"/>
  <c r="S162" i="109"/>
  <c r="V162" i="109" s="1"/>
  <c r="M164" i="109"/>
  <c r="S164" i="109"/>
  <c r="I77" i="108"/>
  <c r="T166" i="109"/>
  <c r="W166" i="109" s="1"/>
  <c r="N166" i="109"/>
  <c r="Q166" i="109" s="1"/>
  <c r="N168" i="109"/>
  <c r="Q168" i="109" s="1"/>
  <c r="T168" i="109"/>
  <c r="W168" i="109" s="1"/>
  <c r="T170" i="109"/>
  <c r="W170" i="109" s="1"/>
  <c r="N170" i="109"/>
  <c r="Q170" i="109" s="1"/>
  <c r="L9" i="112"/>
  <c r="O9" i="112" s="1"/>
  <c r="R9" i="112"/>
  <c r="U9" i="112" s="1"/>
  <c r="L11" i="112"/>
  <c r="O11" i="112" s="1"/>
  <c r="R11" i="112"/>
  <c r="U11" i="112" s="1"/>
  <c r="L13" i="112"/>
  <c r="O13" i="112" s="1"/>
  <c r="R13" i="112"/>
  <c r="U13" i="112" s="1"/>
  <c r="M15" i="112"/>
  <c r="P15" i="112" s="1"/>
  <c r="S15" i="112"/>
  <c r="V15" i="112" s="1"/>
  <c r="S17" i="112"/>
  <c r="V17" i="112" s="1"/>
  <c r="M17" i="112"/>
  <c r="P17" i="112" s="1"/>
  <c r="M19" i="112"/>
  <c r="P19" i="112" s="1"/>
  <c r="S19" i="112"/>
  <c r="V19" i="112" s="1"/>
  <c r="T21" i="112"/>
  <c r="W21" i="112" s="1"/>
  <c r="W50" i="111" s="1"/>
  <c r="W7" i="111" s="1"/>
  <c r="N21" i="112"/>
  <c r="Q21" i="112" s="1"/>
  <c r="R30" i="112"/>
  <c r="U30" i="112" s="1"/>
  <c r="L30" i="112"/>
  <c r="O30" i="112" s="1"/>
  <c r="R32" i="112"/>
  <c r="U32" i="112" s="1"/>
  <c r="L32" i="112"/>
  <c r="O32" i="112" s="1"/>
  <c r="L34" i="112"/>
  <c r="O34" i="112" s="1"/>
  <c r="R34" i="112"/>
  <c r="U34" i="112" s="1"/>
  <c r="L36" i="112"/>
  <c r="O36" i="112" s="1"/>
  <c r="R36" i="112"/>
  <c r="U36" i="112" s="1"/>
  <c r="R38" i="112"/>
  <c r="U38" i="112" s="1"/>
  <c r="L38" i="112"/>
  <c r="O38" i="112" s="1"/>
  <c r="R40" i="112"/>
  <c r="U40" i="112" s="1"/>
  <c r="L40" i="112"/>
  <c r="O40" i="112" s="1"/>
  <c r="R42" i="112"/>
  <c r="U42" i="112" s="1"/>
  <c r="L42" i="112"/>
  <c r="O42" i="112" s="1"/>
  <c r="R44" i="112"/>
  <c r="U44" i="112" s="1"/>
  <c r="L44" i="112"/>
  <c r="O44" i="112" s="1"/>
  <c r="L46" i="112"/>
  <c r="O46" i="112" s="1"/>
  <c r="R46" i="112"/>
  <c r="U46" i="112" s="1"/>
  <c r="M48" i="112"/>
  <c r="P48" i="112" s="1"/>
  <c r="S48" i="112"/>
  <c r="V48" i="112" s="1"/>
  <c r="M50" i="112"/>
  <c r="P50" i="112" s="1"/>
  <c r="S50" i="112"/>
  <c r="V50" i="112" s="1"/>
  <c r="T52" i="112"/>
  <c r="N52" i="112"/>
  <c r="J55" i="111"/>
  <c r="T54" i="112"/>
  <c r="W54" i="112" s="1"/>
  <c r="N54" i="112"/>
  <c r="Q54" i="112" s="1"/>
  <c r="T56" i="112"/>
  <c r="W56" i="112" s="1"/>
  <c r="N56" i="112"/>
  <c r="Q56" i="112" s="1"/>
  <c r="R59" i="112"/>
  <c r="U59" i="112" s="1"/>
  <c r="L59" i="112"/>
  <c r="O59" i="112" s="1"/>
  <c r="R61" i="112"/>
  <c r="U61" i="112" s="1"/>
  <c r="L61" i="112"/>
  <c r="O61" i="112" s="1"/>
  <c r="L63" i="112"/>
  <c r="O63" i="112" s="1"/>
  <c r="R63" i="112"/>
  <c r="U63" i="112" s="1"/>
  <c r="L65" i="112"/>
  <c r="O65" i="112" s="1"/>
  <c r="R65" i="112"/>
  <c r="U65" i="112" s="1"/>
  <c r="L67" i="112"/>
  <c r="O67" i="112" s="1"/>
  <c r="R67" i="112"/>
  <c r="U67" i="112" s="1"/>
  <c r="L69" i="112"/>
  <c r="O69" i="112" s="1"/>
  <c r="R69" i="112"/>
  <c r="U69" i="112" s="1"/>
  <c r="L71" i="112"/>
  <c r="O71" i="112" s="1"/>
  <c r="R71" i="112"/>
  <c r="U71" i="112" s="1"/>
  <c r="R73" i="112"/>
  <c r="L73" i="112"/>
  <c r="H58" i="111"/>
  <c r="R75" i="112"/>
  <c r="U75" i="112" s="1"/>
  <c r="L75" i="112"/>
  <c r="O75" i="112" s="1"/>
  <c r="R77" i="112"/>
  <c r="L77" i="112"/>
  <c r="H59" i="111"/>
  <c r="H16" i="111" s="1"/>
  <c r="L79" i="112"/>
  <c r="O79" i="112" s="1"/>
  <c r="R79" i="112"/>
  <c r="U79" i="112" s="1"/>
  <c r="L81" i="112"/>
  <c r="R81" i="112"/>
  <c r="H61" i="111"/>
  <c r="L83" i="112"/>
  <c r="R83" i="112"/>
  <c r="H62" i="111"/>
  <c r="L85" i="112"/>
  <c r="O85" i="112" s="1"/>
  <c r="R85" i="112"/>
  <c r="U85" i="112" s="1"/>
  <c r="L87" i="112"/>
  <c r="R87" i="112"/>
  <c r="H63" i="111"/>
  <c r="R89" i="112"/>
  <c r="U89" i="112" s="1"/>
  <c r="L89" i="112"/>
  <c r="O89" i="112" s="1"/>
  <c r="R91" i="112"/>
  <c r="U91" i="112" s="1"/>
  <c r="L91" i="112"/>
  <c r="O91" i="112" s="1"/>
  <c r="L93" i="112"/>
  <c r="O93" i="112" s="1"/>
  <c r="R93" i="112"/>
  <c r="U93" i="112" s="1"/>
  <c r="L95" i="112"/>
  <c r="O95" i="112" s="1"/>
  <c r="R95" i="112"/>
  <c r="U95" i="112" s="1"/>
  <c r="L97" i="112"/>
  <c r="O97" i="112" s="1"/>
  <c r="R97" i="112"/>
  <c r="U97" i="112" s="1"/>
  <c r="R99" i="112"/>
  <c r="U99" i="112" s="1"/>
  <c r="L99" i="112"/>
  <c r="O99" i="112" s="1"/>
  <c r="L101" i="112"/>
  <c r="O101" i="112" s="1"/>
  <c r="R101" i="112"/>
  <c r="U101" i="112" s="1"/>
  <c r="L103" i="112"/>
  <c r="O103" i="112" s="1"/>
  <c r="R103" i="112"/>
  <c r="U103" i="112" s="1"/>
  <c r="R105" i="112"/>
  <c r="U105" i="112" s="1"/>
  <c r="L105" i="112"/>
  <c r="O105" i="112" s="1"/>
  <c r="L107" i="112"/>
  <c r="R107" i="112"/>
  <c r="H66" i="111"/>
  <c r="M109" i="112"/>
  <c r="P109" i="112" s="1"/>
  <c r="S109" i="112"/>
  <c r="V109" i="112" s="1"/>
  <c r="S111" i="112"/>
  <c r="V111" i="112" s="1"/>
  <c r="M111" i="112"/>
  <c r="P111" i="112" s="1"/>
  <c r="M113" i="112"/>
  <c r="P113" i="112" s="1"/>
  <c r="S113" i="112"/>
  <c r="V113" i="112" s="1"/>
  <c r="S115" i="112"/>
  <c r="V115" i="112" s="1"/>
  <c r="M115" i="112"/>
  <c r="P115" i="112" s="1"/>
  <c r="N117" i="112"/>
  <c r="Q117" i="112" s="1"/>
  <c r="T117" i="112"/>
  <c r="W117" i="112" s="1"/>
  <c r="N119" i="112"/>
  <c r="Q119" i="112" s="1"/>
  <c r="T119" i="112"/>
  <c r="W119" i="112" s="1"/>
  <c r="T121" i="112"/>
  <c r="W121" i="112" s="1"/>
  <c r="N121" i="112"/>
  <c r="Q121" i="112" s="1"/>
  <c r="N123" i="112"/>
  <c r="Q123" i="112" s="1"/>
  <c r="T123" i="112"/>
  <c r="W123" i="112" s="1"/>
  <c r="T125" i="112"/>
  <c r="W125" i="112" s="1"/>
  <c r="N125" i="112"/>
  <c r="Q125" i="112" s="1"/>
  <c r="N127" i="112"/>
  <c r="T127" i="112"/>
  <c r="J69" i="111"/>
  <c r="N129" i="112"/>
  <c r="Q129" i="112" s="1"/>
  <c r="T129" i="112"/>
  <c r="W129" i="112" s="1"/>
  <c r="T131" i="112"/>
  <c r="W131" i="112" s="1"/>
  <c r="N131" i="112"/>
  <c r="Q131" i="112" s="1"/>
  <c r="L136" i="112"/>
  <c r="O136" i="112" s="1"/>
  <c r="R136" i="112"/>
  <c r="U136" i="112" s="1"/>
  <c r="S138" i="112"/>
  <c r="V138" i="112" s="1"/>
  <c r="M138" i="112"/>
  <c r="P138" i="112" s="1"/>
  <c r="M139" i="112"/>
  <c r="P139" i="112" s="1"/>
  <c r="S139" i="112"/>
  <c r="V139" i="112" s="1"/>
  <c r="R144" i="112"/>
  <c r="U144" i="112" s="1"/>
  <c r="L144" i="112"/>
  <c r="O144" i="112" s="1"/>
  <c r="R146" i="112"/>
  <c r="U146" i="112" s="1"/>
  <c r="L146" i="112"/>
  <c r="O146" i="112" s="1"/>
  <c r="L148" i="112"/>
  <c r="O148" i="112" s="1"/>
  <c r="R148" i="112"/>
  <c r="U148" i="112" s="1"/>
  <c r="L150" i="112"/>
  <c r="O150" i="112" s="1"/>
  <c r="R150" i="112"/>
  <c r="U150" i="112" s="1"/>
  <c r="L152" i="112"/>
  <c r="O152" i="112" s="1"/>
  <c r="R152" i="112"/>
  <c r="U152" i="112" s="1"/>
  <c r="R154" i="112"/>
  <c r="U154" i="112" s="1"/>
  <c r="L154" i="112"/>
  <c r="O154" i="112" s="1"/>
  <c r="R156" i="112"/>
  <c r="U156" i="112" s="1"/>
  <c r="L156" i="112"/>
  <c r="O156" i="112" s="1"/>
  <c r="L158" i="112"/>
  <c r="O158" i="112" s="1"/>
  <c r="R158" i="112"/>
  <c r="U158" i="112" s="1"/>
  <c r="L160" i="112"/>
  <c r="O160" i="112" s="1"/>
  <c r="R160" i="112"/>
  <c r="U160" i="112" s="1"/>
  <c r="S162" i="112"/>
  <c r="V162" i="112" s="1"/>
  <c r="M162" i="112"/>
  <c r="P162" i="112" s="1"/>
  <c r="M164" i="112"/>
  <c r="S164" i="112"/>
  <c r="I77" i="111"/>
  <c r="N166" i="112"/>
  <c r="Q166" i="112" s="1"/>
  <c r="T166" i="112"/>
  <c r="W166" i="112" s="1"/>
  <c r="T168" i="112"/>
  <c r="W168" i="112" s="1"/>
  <c r="N168" i="112"/>
  <c r="Q168" i="112" s="1"/>
  <c r="T170" i="112"/>
  <c r="W170" i="112" s="1"/>
  <c r="N170" i="112"/>
  <c r="Q170" i="112" s="1"/>
  <c r="N4" i="115"/>
  <c r="T4" i="115"/>
  <c r="J51" i="114"/>
  <c r="J8" i="114" s="1"/>
  <c r="N6" i="115"/>
  <c r="Q6" i="115" s="1"/>
  <c r="T6" i="115"/>
  <c r="W6" i="115" s="1"/>
  <c r="R9" i="115"/>
  <c r="U9" i="115" s="1"/>
  <c r="L9" i="115"/>
  <c r="O9" i="115" s="1"/>
  <c r="L11" i="115"/>
  <c r="O11" i="115" s="1"/>
  <c r="R11" i="115"/>
  <c r="U11" i="115" s="1"/>
  <c r="L13" i="115"/>
  <c r="O13" i="115" s="1"/>
  <c r="R13" i="115"/>
  <c r="U13" i="115" s="1"/>
  <c r="L15" i="115"/>
  <c r="O15" i="115" s="1"/>
  <c r="R15" i="115"/>
  <c r="U15" i="115" s="1"/>
  <c r="R17" i="115"/>
  <c r="U17" i="115" s="1"/>
  <c r="L17" i="115"/>
  <c r="O17" i="115" s="1"/>
  <c r="R19" i="115"/>
  <c r="U19" i="115" s="1"/>
  <c r="L19" i="115"/>
  <c r="O19" i="115" s="1"/>
  <c r="M21" i="115"/>
  <c r="P21" i="115" s="1"/>
  <c r="S21" i="115"/>
  <c r="V21" i="115" s="1"/>
  <c r="T23" i="115"/>
  <c r="W23" i="115" s="1"/>
  <c r="N23" i="115"/>
  <c r="Q23" i="115" s="1"/>
  <c r="T25" i="115"/>
  <c r="W25" i="115" s="1"/>
  <c r="N25" i="115"/>
  <c r="Q25" i="115" s="1"/>
  <c r="T27" i="115"/>
  <c r="W27" i="115" s="1"/>
  <c r="N27" i="115"/>
  <c r="Q27" i="115" s="1"/>
  <c r="N29" i="115"/>
  <c r="Q29" i="115" s="1"/>
  <c r="T29" i="115"/>
  <c r="W29" i="115" s="1"/>
  <c r="N31" i="115"/>
  <c r="Q31" i="115" s="1"/>
  <c r="T31" i="115"/>
  <c r="W31" i="115" s="1"/>
  <c r="T33" i="115"/>
  <c r="W33" i="115" s="1"/>
  <c r="N33" i="115"/>
  <c r="Q33" i="115" s="1"/>
  <c r="M58" i="115"/>
  <c r="P58" i="115" s="1"/>
  <c r="S58" i="115"/>
  <c r="V58" i="115" s="1"/>
  <c r="M60" i="115"/>
  <c r="S60" i="115"/>
  <c r="I56" i="114"/>
  <c r="S62" i="115"/>
  <c r="V62" i="115" s="1"/>
  <c r="M62" i="115"/>
  <c r="P62" i="115" s="1"/>
  <c r="M64" i="115"/>
  <c r="P64" i="115" s="1"/>
  <c r="S64" i="115"/>
  <c r="V64" i="115" s="1"/>
  <c r="N66" i="115"/>
  <c r="Q66" i="115" s="1"/>
  <c r="T66" i="115"/>
  <c r="W66" i="115" s="1"/>
  <c r="N68" i="115"/>
  <c r="T68" i="115"/>
  <c r="J57" i="114"/>
  <c r="N70" i="115"/>
  <c r="Q70" i="115" s="1"/>
  <c r="T70" i="115"/>
  <c r="W70" i="115" s="1"/>
  <c r="T72" i="115"/>
  <c r="W72" i="115" s="1"/>
  <c r="N72" i="115"/>
  <c r="Q72" i="115" s="1"/>
  <c r="N74" i="115"/>
  <c r="Q74" i="115" s="1"/>
  <c r="T74" i="115"/>
  <c r="W74" i="115" s="1"/>
  <c r="N76" i="115"/>
  <c r="Q76" i="115" s="1"/>
  <c r="T76" i="115"/>
  <c r="W76" i="115" s="1"/>
  <c r="R89" i="115"/>
  <c r="U89" i="115" s="1"/>
  <c r="L89" i="115"/>
  <c r="O89" i="115" s="1"/>
  <c r="R91" i="115"/>
  <c r="U91" i="115" s="1"/>
  <c r="L91" i="115"/>
  <c r="O91" i="115" s="1"/>
  <c r="L93" i="115"/>
  <c r="O93" i="115" s="1"/>
  <c r="R93" i="115"/>
  <c r="U93" i="115" s="1"/>
  <c r="L95" i="115"/>
  <c r="O95" i="115" s="1"/>
  <c r="R95" i="115"/>
  <c r="U95" i="115" s="1"/>
  <c r="L97" i="115"/>
  <c r="O97" i="115" s="1"/>
  <c r="R97" i="115"/>
  <c r="U97" i="115" s="1"/>
  <c r="R99" i="115"/>
  <c r="U99" i="115" s="1"/>
  <c r="L99" i="115"/>
  <c r="O99" i="115" s="1"/>
  <c r="R104" i="115"/>
  <c r="U104" i="115" s="1"/>
  <c r="L104" i="115"/>
  <c r="O104" i="115" s="1"/>
  <c r="L110" i="115"/>
  <c r="O110" i="115" s="1"/>
  <c r="R110" i="115"/>
  <c r="U110" i="115" s="1"/>
  <c r="M112" i="115"/>
  <c r="P112" i="115" s="1"/>
  <c r="S112" i="115"/>
  <c r="V112" i="115" s="1"/>
  <c r="T114" i="115"/>
  <c r="N114" i="115"/>
  <c r="J68" i="114"/>
  <c r="S116" i="115"/>
  <c r="V116" i="115" s="1"/>
  <c r="M116" i="115"/>
  <c r="P116" i="115" s="1"/>
  <c r="S118" i="115"/>
  <c r="V118" i="115" s="1"/>
  <c r="M118" i="115"/>
  <c r="P118" i="115" s="1"/>
  <c r="M120" i="115"/>
  <c r="P120" i="115" s="1"/>
  <c r="S120" i="115"/>
  <c r="V120" i="115" s="1"/>
  <c r="M122" i="115"/>
  <c r="P122" i="115" s="1"/>
  <c r="S122" i="115"/>
  <c r="V122" i="115" s="1"/>
  <c r="M124" i="115"/>
  <c r="P124" i="115" s="1"/>
  <c r="S124" i="115"/>
  <c r="V124" i="115" s="1"/>
  <c r="M126" i="115"/>
  <c r="P126" i="115" s="1"/>
  <c r="S126" i="115"/>
  <c r="V126" i="115" s="1"/>
  <c r="M128" i="115"/>
  <c r="P128" i="115" s="1"/>
  <c r="S128" i="115"/>
  <c r="V128" i="115" s="1"/>
  <c r="T130" i="115"/>
  <c r="W130" i="115" s="1"/>
  <c r="N130" i="115"/>
  <c r="Q130" i="115" s="1"/>
  <c r="T132" i="115"/>
  <c r="W132" i="115" s="1"/>
  <c r="N132" i="115"/>
  <c r="Q132" i="115" s="1"/>
  <c r="N134" i="115"/>
  <c r="Q134" i="115" s="1"/>
  <c r="T134" i="115"/>
  <c r="W134" i="115" s="1"/>
  <c r="N137" i="115"/>
  <c r="Q137" i="115" s="1"/>
  <c r="T137" i="115"/>
  <c r="W137" i="115" s="1"/>
  <c r="R139" i="115"/>
  <c r="U139" i="115" s="1"/>
  <c r="L139" i="115"/>
  <c r="O139" i="115" s="1"/>
  <c r="M140" i="115"/>
  <c r="S140" i="115"/>
  <c r="I72" i="114"/>
  <c r="M142" i="115"/>
  <c r="P142" i="115" s="1"/>
  <c r="S142" i="115"/>
  <c r="V142" i="115" s="1"/>
  <c r="M144" i="115"/>
  <c r="P144" i="115" s="1"/>
  <c r="S144" i="115"/>
  <c r="V144" i="115" s="1"/>
  <c r="S146" i="115"/>
  <c r="V146" i="115" s="1"/>
  <c r="M146" i="115"/>
  <c r="P146" i="115" s="1"/>
  <c r="S148" i="115"/>
  <c r="V148" i="115" s="1"/>
  <c r="M148" i="115"/>
  <c r="P148" i="115" s="1"/>
  <c r="N150" i="115"/>
  <c r="Q150" i="115" s="1"/>
  <c r="T150" i="115"/>
  <c r="W150" i="115" s="1"/>
  <c r="L157" i="115"/>
  <c r="O157" i="115" s="1"/>
  <c r="R157" i="115"/>
  <c r="U157" i="115" s="1"/>
  <c r="L159" i="115"/>
  <c r="R159" i="115"/>
  <c r="H75" i="114"/>
  <c r="L161" i="115"/>
  <c r="R161" i="115"/>
  <c r="H76" i="114"/>
  <c r="R163" i="115"/>
  <c r="U163" i="115" s="1"/>
  <c r="L163" i="115"/>
  <c r="O163" i="115" s="1"/>
  <c r="S165" i="115"/>
  <c r="V165" i="115" s="1"/>
  <c r="M165" i="115"/>
  <c r="P165" i="115" s="1"/>
  <c r="R168" i="115"/>
  <c r="U168" i="115" s="1"/>
  <c r="L168" i="115"/>
  <c r="O168" i="115" s="1"/>
  <c r="L170" i="115"/>
  <c r="O170" i="115" s="1"/>
  <c r="R170" i="115"/>
  <c r="U170" i="115" s="1"/>
  <c r="M172" i="115"/>
  <c r="P172" i="115" s="1"/>
  <c r="S172" i="115"/>
  <c r="V172" i="115" s="1"/>
  <c r="N174" i="115"/>
  <c r="Q174" i="115" s="1"/>
  <c r="T174" i="115"/>
  <c r="W174" i="115" s="1"/>
  <c r="L24" i="118"/>
  <c r="O24" i="118" s="1"/>
  <c r="R24" i="118"/>
  <c r="U24" i="118" s="1"/>
  <c r="L26" i="118"/>
  <c r="O26" i="118" s="1"/>
  <c r="R26" i="118"/>
  <c r="U26" i="118" s="1"/>
  <c r="S28" i="118"/>
  <c r="V28" i="118" s="1"/>
  <c r="M28" i="118"/>
  <c r="P28" i="118" s="1"/>
  <c r="M30" i="118"/>
  <c r="P30" i="118" s="1"/>
  <c r="S30" i="118"/>
  <c r="V30" i="118" s="1"/>
  <c r="M32" i="118"/>
  <c r="P32" i="118" s="1"/>
  <c r="S32" i="118"/>
  <c r="V32" i="118" s="1"/>
  <c r="M34" i="118"/>
  <c r="P34" i="118" s="1"/>
  <c r="S34" i="118"/>
  <c r="V34" i="118" s="1"/>
  <c r="M36" i="118"/>
  <c r="P36" i="118" s="1"/>
  <c r="S36" i="118"/>
  <c r="V36" i="118" s="1"/>
  <c r="S38" i="118"/>
  <c r="V38" i="118" s="1"/>
  <c r="M38" i="118"/>
  <c r="P38" i="118" s="1"/>
  <c r="M40" i="118"/>
  <c r="P40" i="118" s="1"/>
  <c r="S40" i="118"/>
  <c r="V40" i="118" s="1"/>
  <c r="M42" i="118"/>
  <c r="P42" i="118" s="1"/>
  <c r="S42" i="118"/>
  <c r="V42" i="118" s="1"/>
  <c r="M44" i="118"/>
  <c r="P44" i="118" s="1"/>
  <c r="S44" i="118"/>
  <c r="V44" i="118" s="1"/>
  <c r="S46" i="118"/>
  <c r="V46" i="118" s="1"/>
  <c r="M46" i="118"/>
  <c r="P46" i="118" s="1"/>
  <c r="M48" i="118"/>
  <c r="P48" i="118" s="1"/>
  <c r="S48" i="118"/>
  <c r="V48" i="118" s="1"/>
  <c r="S50" i="118"/>
  <c r="V50" i="118" s="1"/>
  <c r="M50" i="118"/>
  <c r="P50" i="118" s="1"/>
  <c r="M52" i="118"/>
  <c r="S52" i="118"/>
  <c r="I55" i="117"/>
  <c r="T54" i="118"/>
  <c r="W54" i="118" s="1"/>
  <c r="N54" i="118"/>
  <c r="Q54" i="118" s="1"/>
  <c r="N56" i="118"/>
  <c r="Q56" i="118" s="1"/>
  <c r="T56" i="118"/>
  <c r="W56" i="118" s="1"/>
  <c r="N58" i="118"/>
  <c r="Q58" i="118" s="1"/>
  <c r="T58" i="118"/>
  <c r="W58" i="118" s="1"/>
  <c r="T60" i="118"/>
  <c r="N60" i="118"/>
  <c r="J56" i="117"/>
  <c r="T62" i="118"/>
  <c r="W62" i="118" s="1"/>
  <c r="N62" i="118"/>
  <c r="Q62" i="118" s="1"/>
  <c r="R71" i="118"/>
  <c r="U71" i="118" s="1"/>
  <c r="L71" i="118"/>
  <c r="O71" i="118" s="1"/>
  <c r="L73" i="118"/>
  <c r="R73" i="118"/>
  <c r="H58" i="117"/>
  <c r="L75" i="118"/>
  <c r="O75" i="118" s="1"/>
  <c r="R75" i="118"/>
  <c r="U75" i="118" s="1"/>
  <c r="R77" i="118"/>
  <c r="L77" i="118"/>
  <c r="H59" i="117"/>
  <c r="R79" i="118"/>
  <c r="U79" i="118" s="1"/>
  <c r="L79" i="118"/>
  <c r="O79" i="118" s="1"/>
  <c r="L81" i="118"/>
  <c r="R81" i="118"/>
  <c r="H61" i="117"/>
  <c r="L83" i="118"/>
  <c r="R83" i="118"/>
  <c r="H62" i="117"/>
  <c r="R85" i="118"/>
  <c r="U85" i="118" s="1"/>
  <c r="L85" i="118"/>
  <c r="O85" i="118" s="1"/>
  <c r="S87" i="118"/>
  <c r="M87" i="118"/>
  <c r="I63" i="117"/>
  <c r="M89" i="118"/>
  <c r="P89" i="118" s="1"/>
  <c r="S89" i="118"/>
  <c r="V89" i="118" s="1"/>
  <c r="M91" i="118"/>
  <c r="P91" i="118" s="1"/>
  <c r="S91" i="118"/>
  <c r="V91" i="118" s="1"/>
  <c r="M93" i="118"/>
  <c r="P93" i="118" s="1"/>
  <c r="S93" i="118"/>
  <c r="V93" i="118" s="1"/>
  <c r="M95" i="118"/>
  <c r="P95" i="118" s="1"/>
  <c r="S95" i="118"/>
  <c r="V95" i="118" s="1"/>
  <c r="S97" i="118"/>
  <c r="V97" i="118" s="1"/>
  <c r="M97" i="118"/>
  <c r="P97" i="118" s="1"/>
  <c r="S99" i="118"/>
  <c r="V99" i="118" s="1"/>
  <c r="M99" i="118"/>
  <c r="P99" i="118" s="1"/>
  <c r="N101" i="118"/>
  <c r="Q101" i="118" s="1"/>
  <c r="T101" i="118"/>
  <c r="W101" i="118" s="1"/>
  <c r="N103" i="118"/>
  <c r="Q103" i="118" s="1"/>
  <c r="T103" i="118"/>
  <c r="W103" i="118" s="1"/>
  <c r="N105" i="118"/>
  <c r="Q105" i="118" s="1"/>
  <c r="T105" i="118"/>
  <c r="W105" i="118" s="1"/>
  <c r="N107" i="118"/>
  <c r="T107" i="118"/>
  <c r="M108" i="118"/>
  <c r="P108" i="118" s="1"/>
  <c r="S108" i="118"/>
  <c r="V108" i="118" s="1"/>
  <c r="N110" i="118"/>
  <c r="Q110" i="118" s="1"/>
  <c r="T110" i="118"/>
  <c r="W110" i="118" s="1"/>
  <c r="N112" i="118"/>
  <c r="Q112" i="118" s="1"/>
  <c r="T112" i="118"/>
  <c r="W112" i="118" s="1"/>
  <c r="T114" i="118"/>
  <c r="N114" i="118"/>
  <c r="L116" i="118"/>
  <c r="O116" i="118" s="1"/>
  <c r="R116" i="118"/>
  <c r="U116" i="118" s="1"/>
  <c r="R118" i="118"/>
  <c r="U118" i="118" s="1"/>
  <c r="L118" i="118"/>
  <c r="O118" i="118" s="1"/>
  <c r="R120" i="118"/>
  <c r="U120" i="118" s="1"/>
  <c r="L120" i="118"/>
  <c r="O120" i="118" s="1"/>
  <c r="R122" i="118"/>
  <c r="U122" i="118" s="1"/>
  <c r="L122" i="118"/>
  <c r="O122" i="118" s="1"/>
  <c r="R124" i="118"/>
  <c r="U124" i="118" s="1"/>
  <c r="L124" i="118"/>
  <c r="O124" i="118" s="1"/>
  <c r="L126" i="118"/>
  <c r="O126" i="118" s="1"/>
  <c r="R126" i="118"/>
  <c r="U126" i="118" s="1"/>
  <c r="M128" i="118"/>
  <c r="P128" i="118" s="1"/>
  <c r="S128" i="118"/>
  <c r="V128" i="118" s="1"/>
  <c r="M130" i="118"/>
  <c r="P130" i="118" s="1"/>
  <c r="S130" i="118"/>
  <c r="V130" i="118" s="1"/>
  <c r="S132" i="118"/>
  <c r="V132" i="118" s="1"/>
  <c r="M132" i="118"/>
  <c r="P132" i="118" s="1"/>
  <c r="T134" i="118"/>
  <c r="W134" i="118" s="1"/>
  <c r="N134" i="118"/>
  <c r="Q134" i="118" s="1"/>
  <c r="S135" i="118"/>
  <c r="V135" i="118" s="1"/>
  <c r="M135" i="118"/>
  <c r="P135" i="118" s="1"/>
  <c r="N137" i="118"/>
  <c r="Q137" i="118" s="1"/>
  <c r="T137" i="118"/>
  <c r="W137" i="118" s="1"/>
  <c r="M140" i="118"/>
  <c r="S140" i="118"/>
  <c r="I72" i="117"/>
  <c r="M142" i="118"/>
  <c r="P142" i="118" s="1"/>
  <c r="S142" i="118"/>
  <c r="V142" i="118" s="1"/>
  <c r="N144" i="118"/>
  <c r="Q144" i="118" s="1"/>
  <c r="T144" i="118"/>
  <c r="W144" i="118" s="1"/>
  <c r="T146" i="118"/>
  <c r="W146" i="118" s="1"/>
  <c r="N146" i="118"/>
  <c r="Q146" i="118" s="1"/>
  <c r="R173" i="118"/>
  <c r="U173" i="118" s="1"/>
  <c r="L173" i="118"/>
  <c r="O173" i="118" s="1"/>
  <c r="L175" i="118"/>
  <c r="O175" i="118" s="1"/>
  <c r="R175" i="118"/>
  <c r="U175" i="118" s="1"/>
  <c r="N5" i="121"/>
  <c r="T5" i="121"/>
  <c r="J48" i="120"/>
  <c r="N7" i="121"/>
  <c r="Q7" i="121" s="1"/>
  <c r="T7" i="121"/>
  <c r="W7" i="121" s="1"/>
  <c r="N9" i="121"/>
  <c r="Q9" i="121" s="1"/>
  <c r="T9" i="121"/>
  <c r="W9" i="121" s="1"/>
  <c r="N11" i="121"/>
  <c r="Q11" i="121" s="1"/>
  <c r="T11" i="121"/>
  <c r="W11" i="121" s="1"/>
  <c r="N13" i="121"/>
  <c r="Q13" i="121" s="1"/>
  <c r="T13" i="121"/>
  <c r="W13" i="121" s="1"/>
  <c r="N15" i="121"/>
  <c r="Q15" i="121" s="1"/>
  <c r="T15" i="121"/>
  <c r="W15" i="121" s="1"/>
  <c r="N17" i="121"/>
  <c r="Q17" i="121" s="1"/>
  <c r="T17" i="121"/>
  <c r="W17" i="121" s="1"/>
  <c r="N21" i="121"/>
  <c r="Q21" i="121" s="1"/>
  <c r="T21" i="121"/>
  <c r="W21" i="121" s="1"/>
  <c r="N23" i="121"/>
  <c r="Q23" i="121" s="1"/>
  <c r="T23" i="121"/>
  <c r="W23" i="121" s="1"/>
  <c r="N25" i="121"/>
  <c r="Q25" i="121" s="1"/>
  <c r="T25" i="121"/>
  <c r="W25" i="121" s="1"/>
  <c r="N27" i="121"/>
  <c r="Q27" i="121" s="1"/>
  <c r="T27" i="121"/>
  <c r="W27" i="121" s="1"/>
  <c r="N29" i="121"/>
  <c r="Q29" i="121" s="1"/>
  <c r="T29" i="121"/>
  <c r="W29" i="121" s="1"/>
  <c r="L34" i="121"/>
  <c r="O34" i="121" s="1"/>
  <c r="R34" i="121"/>
  <c r="U34" i="121" s="1"/>
  <c r="L36" i="121"/>
  <c r="O36" i="121" s="1"/>
  <c r="R36" i="121"/>
  <c r="U36" i="121" s="1"/>
  <c r="L38" i="121"/>
  <c r="O38" i="121" s="1"/>
  <c r="R38" i="121"/>
  <c r="U38" i="121" s="1"/>
  <c r="L40" i="121"/>
  <c r="O40" i="121" s="1"/>
  <c r="R40" i="121"/>
  <c r="U40" i="121" s="1"/>
  <c r="L42" i="121"/>
  <c r="O42" i="121" s="1"/>
  <c r="R42" i="121"/>
  <c r="U42" i="121" s="1"/>
  <c r="L44" i="121"/>
  <c r="O44" i="121" s="1"/>
  <c r="R44" i="121"/>
  <c r="U44" i="121" s="1"/>
  <c r="L46" i="121"/>
  <c r="O46" i="121" s="1"/>
  <c r="R46" i="121"/>
  <c r="U46" i="121" s="1"/>
  <c r="L48" i="121"/>
  <c r="O48" i="121" s="1"/>
  <c r="R48" i="121"/>
  <c r="U48" i="121" s="1"/>
  <c r="L50" i="121"/>
  <c r="O50" i="121" s="1"/>
  <c r="R50" i="121"/>
  <c r="U50" i="121" s="1"/>
  <c r="L52" i="121"/>
  <c r="R52" i="121"/>
  <c r="H55" i="120"/>
  <c r="L54" i="121"/>
  <c r="O54" i="121" s="1"/>
  <c r="R54" i="121"/>
  <c r="U54" i="121" s="1"/>
  <c r="M56" i="121"/>
  <c r="P56" i="121" s="1"/>
  <c r="S56" i="121"/>
  <c r="V56" i="121" s="1"/>
  <c r="S58" i="121"/>
  <c r="V58" i="121" s="1"/>
  <c r="M58" i="121"/>
  <c r="P58" i="121" s="1"/>
  <c r="M60" i="121"/>
  <c r="S60" i="121"/>
  <c r="I56" i="120"/>
  <c r="S62" i="121"/>
  <c r="V62" i="121" s="1"/>
  <c r="M62" i="121"/>
  <c r="P62" i="121" s="1"/>
  <c r="N64" i="121"/>
  <c r="Q64" i="121" s="1"/>
  <c r="T64" i="121"/>
  <c r="W64" i="121" s="1"/>
  <c r="R67" i="121"/>
  <c r="U67" i="121" s="1"/>
  <c r="L67" i="121"/>
  <c r="O67" i="121" s="1"/>
  <c r="M69" i="121"/>
  <c r="P69" i="121" s="1"/>
  <c r="S69" i="121"/>
  <c r="V69" i="121" s="1"/>
  <c r="S71" i="121"/>
  <c r="V71" i="121" s="1"/>
  <c r="M71" i="121"/>
  <c r="P71" i="121" s="1"/>
  <c r="M73" i="121"/>
  <c r="S73" i="121"/>
  <c r="I58" i="120"/>
  <c r="S75" i="121"/>
  <c r="V75" i="121" s="1"/>
  <c r="M75" i="121"/>
  <c r="P75" i="121" s="1"/>
  <c r="M77" i="121"/>
  <c r="S77" i="121"/>
  <c r="I59" i="120"/>
  <c r="N79" i="121"/>
  <c r="Q79" i="121" s="1"/>
  <c r="T79" i="121"/>
  <c r="W79" i="121" s="1"/>
  <c r="N81" i="121"/>
  <c r="T81" i="121"/>
  <c r="J61" i="120"/>
  <c r="L90" i="121"/>
  <c r="R90" i="121"/>
  <c r="H64" i="120"/>
  <c r="L92" i="121"/>
  <c r="O92" i="121" s="1"/>
  <c r="R92" i="121"/>
  <c r="U92" i="121" s="1"/>
  <c r="L94" i="121"/>
  <c r="O94" i="121" s="1"/>
  <c r="R94" i="121"/>
  <c r="U94" i="121" s="1"/>
  <c r="L96" i="121"/>
  <c r="O96" i="121" s="1"/>
  <c r="R96" i="121"/>
  <c r="U96" i="121" s="1"/>
  <c r="L98" i="121"/>
  <c r="O98" i="121" s="1"/>
  <c r="R98" i="121"/>
  <c r="U98" i="121" s="1"/>
  <c r="L100" i="121"/>
  <c r="R100" i="121"/>
  <c r="H65" i="120"/>
  <c r="M102" i="121"/>
  <c r="P102" i="121" s="1"/>
  <c r="S102" i="121"/>
  <c r="V102" i="121" s="1"/>
  <c r="M104" i="121"/>
  <c r="P104" i="121" s="1"/>
  <c r="S104" i="121"/>
  <c r="V104" i="121" s="1"/>
  <c r="N106" i="121"/>
  <c r="Q106" i="121" s="1"/>
  <c r="T106" i="121"/>
  <c r="W106" i="121" s="1"/>
  <c r="M110" i="121"/>
  <c r="P110" i="121" s="1"/>
  <c r="S110" i="121"/>
  <c r="V110" i="121" s="1"/>
  <c r="M112" i="121"/>
  <c r="P112" i="121" s="1"/>
  <c r="S112" i="121"/>
  <c r="V112" i="121" s="1"/>
  <c r="M114" i="121"/>
  <c r="S114" i="121"/>
  <c r="I68" i="120"/>
  <c r="M115" i="121"/>
  <c r="P115" i="121" s="1"/>
  <c r="S115" i="121"/>
  <c r="V115" i="121" s="1"/>
  <c r="L116" i="121"/>
  <c r="O116" i="121" s="1"/>
  <c r="R116" i="121"/>
  <c r="U116" i="121" s="1"/>
  <c r="L118" i="121"/>
  <c r="O118" i="121" s="1"/>
  <c r="R118" i="121"/>
  <c r="U118" i="121" s="1"/>
  <c r="M120" i="121"/>
  <c r="P120" i="121" s="1"/>
  <c r="S120" i="121"/>
  <c r="V120" i="121" s="1"/>
  <c r="N122" i="121"/>
  <c r="Q122" i="121" s="1"/>
  <c r="T122" i="121"/>
  <c r="W122" i="121" s="1"/>
  <c r="N124" i="121"/>
  <c r="Q124" i="121" s="1"/>
  <c r="T124" i="121"/>
  <c r="W124" i="121" s="1"/>
  <c r="N126" i="121"/>
  <c r="Q126" i="121" s="1"/>
  <c r="T126" i="121"/>
  <c r="W126" i="121" s="1"/>
  <c r="N128" i="121"/>
  <c r="Q128" i="121" s="1"/>
  <c r="T128" i="121"/>
  <c r="W128" i="121" s="1"/>
  <c r="N130" i="121"/>
  <c r="Q130" i="121" s="1"/>
  <c r="T130" i="121"/>
  <c r="W130" i="121" s="1"/>
  <c r="N132" i="121"/>
  <c r="Q132" i="121" s="1"/>
  <c r="T132" i="121"/>
  <c r="W132" i="121" s="1"/>
  <c r="N134" i="121"/>
  <c r="Q134" i="121" s="1"/>
  <c r="T134" i="121"/>
  <c r="W134" i="121" s="1"/>
  <c r="N136" i="121"/>
  <c r="Q136" i="121" s="1"/>
  <c r="T136" i="121"/>
  <c r="W136" i="121" s="1"/>
  <c r="N138" i="121"/>
  <c r="Q138" i="121" s="1"/>
  <c r="T138" i="121"/>
  <c r="W138" i="121" s="1"/>
  <c r="L140" i="121"/>
  <c r="R140" i="121"/>
  <c r="H72" i="120"/>
  <c r="L142" i="121"/>
  <c r="O142" i="121" s="1"/>
  <c r="R142" i="121"/>
  <c r="U142" i="121" s="1"/>
  <c r="R144" i="121"/>
  <c r="U144" i="121" s="1"/>
  <c r="L144" i="121"/>
  <c r="O144" i="121" s="1"/>
  <c r="R146" i="121"/>
  <c r="U146" i="121" s="1"/>
  <c r="L146" i="121"/>
  <c r="O146" i="121" s="1"/>
  <c r="R148" i="121"/>
  <c r="U148" i="121" s="1"/>
  <c r="L148" i="121"/>
  <c r="O148" i="121" s="1"/>
  <c r="S150" i="121"/>
  <c r="V150" i="121" s="1"/>
  <c r="M150" i="121"/>
  <c r="P150" i="121" s="1"/>
  <c r="T152" i="121"/>
  <c r="W152" i="121" s="1"/>
  <c r="N152" i="121"/>
  <c r="Q152" i="121" s="1"/>
  <c r="T154" i="121"/>
  <c r="W154" i="121" s="1"/>
  <c r="N154" i="121"/>
  <c r="Q154" i="121" s="1"/>
  <c r="N156" i="121"/>
  <c r="Q156" i="121" s="1"/>
  <c r="T156" i="121"/>
  <c r="W156" i="121" s="1"/>
  <c r="N158" i="121"/>
  <c r="Q158" i="121" s="1"/>
  <c r="T158" i="121"/>
  <c r="W158" i="121" s="1"/>
  <c r="N160" i="121"/>
  <c r="Q160" i="121" s="1"/>
  <c r="T160" i="121"/>
  <c r="W160" i="121" s="1"/>
  <c r="N162" i="121"/>
  <c r="Q162" i="121" s="1"/>
  <c r="T162" i="121"/>
  <c r="W162" i="121" s="1"/>
  <c r="N164" i="121"/>
  <c r="T164" i="121"/>
  <c r="J77" i="120"/>
  <c r="N166" i="121"/>
  <c r="Q166" i="121" s="1"/>
  <c r="T166" i="121"/>
  <c r="W166" i="121" s="1"/>
  <c r="R173" i="121"/>
  <c r="U173" i="121" s="1"/>
  <c r="L173" i="121"/>
  <c r="O173" i="121" s="1"/>
  <c r="R175" i="121"/>
  <c r="U175" i="121" s="1"/>
  <c r="L175" i="121"/>
  <c r="O175" i="121" s="1"/>
  <c r="S19" i="121"/>
  <c r="V19" i="121" s="1"/>
  <c r="M19" i="121"/>
  <c r="P19" i="121" s="1"/>
  <c r="N57" i="121"/>
  <c r="Q57" i="121" s="1"/>
  <c r="T57" i="121"/>
  <c r="W57" i="121" s="1"/>
  <c r="H139" i="110"/>
  <c r="J120" i="108"/>
  <c r="J115" i="108"/>
  <c r="J91" i="108"/>
  <c r="H111" i="114"/>
  <c r="H109" i="117"/>
  <c r="T38" i="142"/>
  <c r="AB44" i="126"/>
  <c r="D24" i="201" s="1"/>
  <c r="AP44" i="126"/>
  <c r="F26" i="201" s="1"/>
  <c r="J168" i="145"/>
  <c r="J39" i="145"/>
  <c r="U38" i="126"/>
  <c r="BK23" i="201" s="1"/>
  <c r="V38" i="145"/>
  <c r="O83" i="145"/>
  <c r="O11" i="145"/>
  <c r="AJ44" i="126"/>
  <c r="F25" i="201" s="1"/>
  <c r="I116" i="93"/>
  <c r="I117" i="93" s="1"/>
  <c r="I118" i="93"/>
  <c r="I119" i="93"/>
  <c r="I121" i="93"/>
  <c r="T4" i="103"/>
  <c r="N4" i="103"/>
  <c r="J51" i="102"/>
  <c r="N6" i="103"/>
  <c r="Q6" i="103" s="1"/>
  <c r="T6" i="103"/>
  <c r="W6" i="103" s="1"/>
  <c r="T8" i="103"/>
  <c r="W8" i="103" s="1"/>
  <c r="N8" i="103"/>
  <c r="Q8" i="103" s="1"/>
  <c r="T10" i="103"/>
  <c r="W10" i="103" s="1"/>
  <c r="N10" i="103"/>
  <c r="Q10" i="103" s="1"/>
  <c r="T12" i="103"/>
  <c r="N12" i="103"/>
  <c r="J49" i="102"/>
  <c r="T14" i="103"/>
  <c r="W14" i="103" s="1"/>
  <c r="N14" i="103"/>
  <c r="Q14" i="103" s="1"/>
  <c r="N16" i="103"/>
  <c r="Q16" i="103" s="1"/>
  <c r="T16" i="103"/>
  <c r="W16" i="103" s="1"/>
  <c r="N18" i="103"/>
  <c r="Q18" i="103" s="1"/>
  <c r="T18" i="103"/>
  <c r="W18" i="103" s="1"/>
  <c r="L23" i="103"/>
  <c r="O23" i="103" s="1"/>
  <c r="R23" i="103"/>
  <c r="U23" i="103" s="1"/>
  <c r="S25" i="103"/>
  <c r="V25" i="103" s="1"/>
  <c r="M25" i="103"/>
  <c r="P25" i="103" s="1"/>
  <c r="T27" i="103"/>
  <c r="W27" i="103" s="1"/>
  <c r="N27" i="103"/>
  <c r="Q27" i="103" s="1"/>
  <c r="N29" i="103"/>
  <c r="Q29" i="103" s="1"/>
  <c r="T29" i="103"/>
  <c r="W29" i="103" s="1"/>
  <c r="R44" i="103"/>
  <c r="U44" i="103" s="1"/>
  <c r="L44" i="103"/>
  <c r="O44" i="103" s="1"/>
  <c r="L46" i="103"/>
  <c r="O46" i="103" s="1"/>
  <c r="R46" i="103"/>
  <c r="U46" i="103" s="1"/>
  <c r="L48" i="103"/>
  <c r="O48" i="103" s="1"/>
  <c r="R48" i="103"/>
  <c r="U48" i="103" s="1"/>
  <c r="L50" i="103"/>
  <c r="O50" i="103" s="1"/>
  <c r="R50" i="103"/>
  <c r="U50" i="103" s="1"/>
  <c r="R52" i="103"/>
  <c r="L52" i="103"/>
  <c r="H55" i="102"/>
  <c r="L54" i="103"/>
  <c r="O54" i="103" s="1"/>
  <c r="R54" i="103"/>
  <c r="U54" i="103" s="1"/>
  <c r="L56" i="103"/>
  <c r="O56" i="103" s="1"/>
  <c r="R56" i="103"/>
  <c r="U56" i="103" s="1"/>
  <c r="T59" i="103"/>
  <c r="W59" i="103" s="1"/>
  <c r="N59" i="103"/>
  <c r="Q59" i="103" s="1"/>
  <c r="N61" i="103"/>
  <c r="Q61" i="103" s="1"/>
  <c r="T61" i="103"/>
  <c r="W61" i="103" s="1"/>
  <c r="N63" i="103"/>
  <c r="Q63" i="103" s="1"/>
  <c r="T63" i="103"/>
  <c r="W63" i="103" s="1"/>
  <c r="T65" i="103"/>
  <c r="W65" i="103" s="1"/>
  <c r="N65" i="103"/>
  <c r="Q65" i="103" s="1"/>
  <c r="T67" i="103"/>
  <c r="W67" i="103" s="1"/>
  <c r="N67" i="103"/>
  <c r="Q67" i="103" s="1"/>
  <c r="N69" i="103"/>
  <c r="Q69" i="103" s="1"/>
  <c r="T69" i="103"/>
  <c r="W69" i="103" s="1"/>
  <c r="N71" i="103"/>
  <c r="Q71" i="103" s="1"/>
  <c r="T71" i="103"/>
  <c r="W71" i="103" s="1"/>
  <c r="T73" i="103"/>
  <c r="N73" i="103"/>
  <c r="J58" i="102"/>
  <c r="T75" i="103"/>
  <c r="W75" i="103" s="1"/>
  <c r="N75" i="103"/>
  <c r="Q75" i="103" s="1"/>
  <c r="N77" i="103"/>
  <c r="T77" i="103"/>
  <c r="J59" i="102"/>
  <c r="N79" i="103"/>
  <c r="Q79" i="103" s="1"/>
  <c r="T79" i="103"/>
  <c r="W79" i="103" s="1"/>
  <c r="T81" i="103"/>
  <c r="N81" i="103"/>
  <c r="J61" i="102"/>
  <c r="T83" i="103"/>
  <c r="N83" i="103"/>
  <c r="J62" i="102"/>
  <c r="N85" i="103"/>
  <c r="Q85" i="103" s="1"/>
  <c r="T85" i="103"/>
  <c r="W85" i="103" s="1"/>
  <c r="N87" i="103"/>
  <c r="T87" i="103"/>
  <c r="J63" i="102"/>
  <c r="T89" i="103"/>
  <c r="W89" i="103" s="1"/>
  <c r="N89" i="103"/>
  <c r="Q89" i="103" s="1"/>
  <c r="T91" i="103"/>
  <c r="W91" i="103" s="1"/>
  <c r="N91" i="103"/>
  <c r="Q91" i="103" s="1"/>
  <c r="N93" i="103"/>
  <c r="Q93" i="103" s="1"/>
  <c r="T93" i="103"/>
  <c r="W93" i="103" s="1"/>
  <c r="N95" i="103"/>
  <c r="Q95" i="103" s="1"/>
  <c r="T95" i="103"/>
  <c r="W95" i="103" s="1"/>
  <c r="N97" i="103"/>
  <c r="Q97" i="103" s="1"/>
  <c r="T97" i="103"/>
  <c r="W97" i="103" s="1"/>
  <c r="N99" i="103"/>
  <c r="Q99" i="103" s="1"/>
  <c r="T99" i="103"/>
  <c r="W99" i="103" s="1"/>
  <c r="L103" i="103"/>
  <c r="O103" i="103" s="1"/>
  <c r="R103" i="103"/>
  <c r="U103" i="103" s="1"/>
  <c r="L105" i="103"/>
  <c r="O105" i="103" s="1"/>
  <c r="R105" i="103"/>
  <c r="U105" i="103" s="1"/>
  <c r="R107" i="103"/>
  <c r="L107" i="103"/>
  <c r="H66" i="102"/>
  <c r="L108" i="103"/>
  <c r="O108" i="103" s="1"/>
  <c r="R108" i="103"/>
  <c r="U108" i="103" s="1"/>
  <c r="N110" i="103"/>
  <c r="Q110" i="103" s="1"/>
  <c r="T110" i="103"/>
  <c r="W110" i="103" s="1"/>
  <c r="L113" i="103"/>
  <c r="O113" i="103" s="1"/>
  <c r="R113" i="103"/>
  <c r="U113" i="103" s="1"/>
  <c r="S116" i="103"/>
  <c r="V116" i="103" s="1"/>
  <c r="M116" i="103"/>
  <c r="P116" i="103" s="1"/>
  <c r="S118" i="103"/>
  <c r="V118" i="103" s="1"/>
  <c r="M118" i="103"/>
  <c r="P118" i="103" s="1"/>
  <c r="S120" i="103"/>
  <c r="V120" i="103" s="1"/>
  <c r="M120" i="103"/>
  <c r="P120" i="103" s="1"/>
  <c r="M122" i="103"/>
  <c r="P122" i="103" s="1"/>
  <c r="S122" i="103"/>
  <c r="V122" i="103" s="1"/>
  <c r="M124" i="103"/>
  <c r="P124" i="103" s="1"/>
  <c r="S124" i="103"/>
  <c r="V124" i="103" s="1"/>
  <c r="S137" i="103"/>
  <c r="V137" i="103" s="1"/>
  <c r="M137" i="103"/>
  <c r="P137" i="103" s="1"/>
  <c r="L140" i="103"/>
  <c r="R140" i="103"/>
  <c r="H72" i="102"/>
  <c r="L142" i="103"/>
  <c r="O142" i="103" s="1"/>
  <c r="R142" i="103"/>
  <c r="U142" i="103" s="1"/>
  <c r="M144" i="103"/>
  <c r="P144" i="103" s="1"/>
  <c r="S144" i="103"/>
  <c r="V144" i="103" s="1"/>
  <c r="M146" i="103"/>
  <c r="P146" i="103" s="1"/>
  <c r="S146" i="103"/>
  <c r="V146" i="103" s="1"/>
  <c r="S155" i="103"/>
  <c r="V155" i="103" s="1"/>
  <c r="M155" i="103"/>
  <c r="P155" i="103" s="1"/>
  <c r="N157" i="103"/>
  <c r="Q157" i="103" s="1"/>
  <c r="T157" i="103"/>
  <c r="W157" i="103" s="1"/>
  <c r="N159" i="103"/>
  <c r="T159" i="103"/>
  <c r="J75" i="102"/>
  <c r="T161" i="103"/>
  <c r="N161" i="103"/>
  <c r="J76" i="102"/>
  <c r="T163" i="103"/>
  <c r="W163" i="103" s="1"/>
  <c r="N163" i="103"/>
  <c r="Q163" i="103" s="1"/>
  <c r="T165" i="103"/>
  <c r="W165" i="103" s="1"/>
  <c r="N165" i="103"/>
  <c r="Q165" i="103" s="1"/>
  <c r="T167" i="103"/>
  <c r="W167" i="103" s="1"/>
  <c r="N167" i="103"/>
  <c r="Q167" i="103" s="1"/>
  <c r="T169" i="103"/>
  <c r="W169" i="103" s="1"/>
  <c r="N169" i="103"/>
  <c r="Q169" i="103" s="1"/>
  <c r="M174" i="103"/>
  <c r="P174" i="103" s="1"/>
  <c r="S174" i="103"/>
  <c r="V174" i="103" s="1"/>
  <c r="N5" i="106"/>
  <c r="Q5" i="106" s="1"/>
  <c r="T5" i="106"/>
  <c r="J48" i="105"/>
  <c r="T7" i="106"/>
  <c r="W7" i="106" s="1"/>
  <c r="N7" i="106"/>
  <c r="Q7" i="106" s="1"/>
  <c r="N9" i="106"/>
  <c r="Q9" i="106" s="1"/>
  <c r="T9" i="106"/>
  <c r="W9" i="106" s="1"/>
  <c r="T11" i="106"/>
  <c r="W11" i="106" s="1"/>
  <c r="N11" i="106"/>
  <c r="Q11" i="106" s="1"/>
  <c r="R20" i="106"/>
  <c r="U20" i="106" s="1"/>
  <c r="L20" i="106"/>
  <c r="O20" i="106" s="1"/>
  <c r="M22" i="106"/>
  <c r="S22" i="106"/>
  <c r="I53" i="105"/>
  <c r="S24" i="106"/>
  <c r="V24" i="106" s="1"/>
  <c r="M24" i="106"/>
  <c r="P24" i="106" s="1"/>
  <c r="M26" i="106"/>
  <c r="P26" i="106" s="1"/>
  <c r="S26" i="106"/>
  <c r="V26" i="106" s="1"/>
  <c r="M28" i="106"/>
  <c r="P28" i="106" s="1"/>
  <c r="S28" i="106"/>
  <c r="V28" i="106" s="1"/>
  <c r="M30" i="106"/>
  <c r="P30" i="106" s="1"/>
  <c r="S30" i="106"/>
  <c r="V30" i="106" s="1"/>
  <c r="S32" i="106"/>
  <c r="V32" i="106" s="1"/>
  <c r="M32" i="106"/>
  <c r="P32" i="106" s="1"/>
  <c r="S34" i="106"/>
  <c r="V34" i="106" s="1"/>
  <c r="M34" i="106"/>
  <c r="P34" i="106" s="1"/>
  <c r="S36" i="106"/>
  <c r="V36" i="106" s="1"/>
  <c r="M36" i="106"/>
  <c r="P36" i="106" s="1"/>
  <c r="M38" i="106"/>
  <c r="P38" i="106" s="1"/>
  <c r="S38" i="106"/>
  <c r="V38" i="106" s="1"/>
  <c r="M40" i="106"/>
  <c r="P40" i="106" s="1"/>
  <c r="S40" i="106"/>
  <c r="V40" i="106" s="1"/>
  <c r="S42" i="106"/>
  <c r="V42" i="106" s="1"/>
  <c r="M42" i="106"/>
  <c r="P42" i="106" s="1"/>
  <c r="S44" i="106"/>
  <c r="V44" i="106" s="1"/>
  <c r="M44" i="106"/>
  <c r="P44" i="106" s="1"/>
  <c r="N46" i="106"/>
  <c r="Q46" i="106" s="1"/>
  <c r="T46" i="106"/>
  <c r="W46" i="106" s="1"/>
  <c r="N48" i="106"/>
  <c r="Q48" i="106" s="1"/>
  <c r="T48" i="106"/>
  <c r="W48" i="106" s="1"/>
  <c r="T50" i="106"/>
  <c r="W50" i="106" s="1"/>
  <c r="N50" i="106"/>
  <c r="Q50" i="106" s="1"/>
  <c r="T52" i="106"/>
  <c r="N52" i="106"/>
  <c r="J55" i="105"/>
  <c r="T102" i="106"/>
  <c r="W102" i="106" s="1"/>
  <c r="N102" i="106"/>
  <c r="Q102" i="106" s="1"/>
  <c r="N106" i="106"/>
  <c r="Q106" i="106" s="1"/>
  <c r="T106" i="106"/>
  <c r="W106" i="106" s="1"/>
  <c r="M109" i="106"/>
  <c r="P109" i="106" s="1"/>
  <c r="S109" i="106"/>
  <c r="V109" i="106" s="1"/>
  <c r="M111" i="106"/>
  <c r="P111" i="106" s="1"/>
  <c r="S111" i="106"/>
  <c r="V111" i="106" s="1"/>
  <c r="S113" i="106"/>
  <c r="V113" i="106" s="1"/>
  <c r="M113" i="106"/>
  <c r="P113" i="106" s="1"/>
  <c r="L116" i="106"/>
  <c r="O116" i="106" s="1"/>
  <c r="R116" i="106"/>
  <c r="U116" i="106" s="1"/>
  <c r="L118" i="106"/>
  <c r="O118" i="106" s="1"/>
  <c r="R118" i="106"/>
  <c r="U118" i="106" s="1"/>
  <c r="R120" i="106"/>
  <c r="U120" i="106" s="1"/>
  <c r="L120" i="106"/>
  <c r="O120" i="106" s="1"/>
  <c r="L122" i="106"/>
  <c r="O122" i="106" s="1"/>
  <c r="R122" i="106"/>
  <c r="U122" i="106" s="1"/>
  <c r="L124" i="106"/>
  <c r="O124" i="106" s="1"/>
  <c r="R124" i="106"/>
  <c r="U124" i="106" s="1"/>
  <c r="R126" i="106"/>
  <c r="U126" i="106" s="1"/>
  <c r="L126" i="106"/>
  <c r="O126" i="106" s="1"/>
  <c r="L128" i="106"/>
  <c r="O128" i="106" s="1"/>
  <c r="R128" i="106"/>
  <c r="U128" i="106" s="1"/>
  <c r="R130" i="106"/>
  <c r="U130" i="106" s="1"/>
  <c r="L130" i="106"/>
  <c r="O130" i="106" s="1"/>
  <c r="M132" i="106"/>
  <c r="P132" i="106" s="1"/>
  <c r="S132" i="106"/>
  <c r="V132" i="106" s="1"/>
  <c r="S134" i="106"/>
  <c r="V134" i="106" s="1"/>
  <c r="M134" i="106"/>
  <c r="P134" i="106" s="1"/>
  <c r="R136" i="106"/>
  <c r="U136" i="106" s="1"/>
  <c r="L136" i="106"/>
  <c r="O136" i="106" s="1"/>
  <c r="M138" i="106"/>
  <c r="P138" i="106" s="1"/>
  <c r="S138" i="106"/>
  <c r="V138" i="106" s="1"/>
  <c r="N141" i="106"/>
  <c r="Q141" i="106" s="1"/>
  <c r="T141" i="106"/>
  <c r="W141" i="106" s="1"/>
  <c r="N143" i="106"/>
  <c r="Q143" i="106" s="1"/>
  <c r="T143" i="106"/>
  <c r="W143" i="106" s="1"/>
  <c r="T145" i="106"/>
  <c r="N145" i="106"/>
  <c r="J73" i="105"/>
  <c r="N147" i="106"/>
  <c r="Q147" i="106" s="1"/>
  <c r="T147" i="106"/>
  <c r="W147" i="106" s="1"/>
  <c r="N149" i="106"/>
  <c r="Q149" i="106" s="1"/>
  <c r="T149" i="106"/>
  <c r="W149" i="106" s="1"/>
  <c r="T151" i="106"/>
  <c r="W151" i="106" s="1"/>
  <c r="N151" i="106"/>
  <c r="Q151" i="106" s="1"/>
  <c r="N153" i="106"/>
  <c r="Q153" i="106" s="1"/>
  <c r="T153" i="106"/>
  <c r="W153" i="106" s="1"/>
  <c r="R158" i="106"/>
  <c r="U158" i="106" s="1"/>
  <c r="L158" i="106"/>
  <c r="O158" i="106" s="1"/>
  <c r="L160" i="106"/>
  <c r="O160" i="106" s="1"/>
  <c r="R160" i="106"/>
  <c r="U160" i="106" s="1"/>
  <c r="R162" i="106"/>
  <c r="U162" i="106" s="1"/>
  <c r="L162" i="106"/>
  <c r="O162" i="106" s="1"/>
  <c r="L164" i="106"/>
  <c r="R164" i="106"/>
  <c r="H77" i="105"/>
  <c r="L166" i="106"/>
  <c r="O166" i="106" s="1"/>
  <c r="R166" i="106"/>
  <c r="U166" i="106" s="1"/>
  <c r="S168" i="106"/>
  <c r="V168" i="106" s="1"/>
  <c r="M168" i="106"/>
  <c r="P168" i="106" s="1"/>
  <c r="S170" i="106"/>
  <c r="V170" i="106" s="1"/>
  <c r="M170" i="106"/>
  <c r="P170" i="106" s="1"/>
  <c r="M172" i="106"/>
  <c r="P172" i="106" s="1"/>
  <c r="S172" i="106"/>
  <c r="V172" i="106" s="1"/>
  <c r="N174" i="106"/>
  <c r="Q174" i="106" s="1"/>
  <c r="T174" i="106"/>
  <c r="W174" i="106" s="1"/>
  <c r="M4" i="109"/>
  <c r="S4" i="109"/>
  <c r="I51" i="108"/>
  <c r="M6" i="109"/>
  <c r="P6" i="109" s="1"/>
  <c r="S6" i="109"/>
  <c r="V6" i="109" s="1"/>
  <c r="T8" i="109"/>
  <c r="W8" i="109" s="1"/>
  <c r="N8" i="109"/>
  <c r="Q8" i="109" s="1"/>
  <c r="N10" i="109"/>
  <c r="Q10" i="109" s="1"/>
  <c r="T10" i="109"/>
  <c r="W10" i="109" s="1"/>
  <c r="N12" i="109"/>
  <c r="T12" i="109"/>
  <c r="J49" i="108"/>
  <c r="L21" i="109"/>
  <c r="O21" i="109" s="1"/>
  <c r="R21" i="109"/>
  <c r="U21" i="109" s="1"/>
  <c r="M23" i="109"/>
  <c r="P23" i="109" s="1"/>
  <c r="P52" i="108" s="1"/>
  <c r="P9" i="108" s="1"/>
  <c r="S23" i="109"/>
  <c r="V23" i="109" s="1"/>
  <c r="S25" i="109"/>
  <c r="M25" i="109"/>
  <c r="P25" i="109" s="1"/>
  <c r="S27" i="109"/>
  <c r="V27" i="109" s="1"/>
  <c r="M27" i="109"/>
  <c r="P27" i="109" s="1"/>
  <c r="M29" i="109"/>
  <c r="P29" i="109" s="1"/>
  <c r="S29" i="109"/>
  <c r="V29" i="109" s="1"/>
  <c r="N31" i="109"/>
  <c r="Q31" i="109" s="1"/>
  <c r="T31" i="109"/>
  <c r="W31" i="109" s="1"/>
  <c r="N33" i="109"/>
  <c r="Q33" i="109" s="1"/>
  <c r="T33" i="109"/>
  <c r="W33" i="109" s="1"/>
  <c r="N35" i="109"/>
  <c r="Q35" i="109" s="1"/>
  <c r="T35" i="109"/>
  <c r="W35" i="109" s="1"/>
  <c r="N37" i="109"/>
  <c r="Q37" i="109" s="1"/>
  <c r="T37" i="109"/>
  <c r="W37" i="109" s="1"/>
  <c r="N39" i="109"/>
  <c r="Q39" i="109" s="1"/>
  <c r="T39" i="109"/>
  <c r="W39" i="109" s="1"/>
  <c r="N41" i="109"/>
  <c r="Q41" i="109" s="1"/>
  <c r="T41" i="109"/>
  <c r="W41" i="109" s="1"/>
  <c r="N43" i="109"/>
  <c r="Q43" i="109" s="1"/>
  <c r="T43" i="109"/>
  <c r="W43" i="109" s="1"/>
  <c r="N45" i="109"/>
  <c r="Q45" i="109" s="1"/>
  <c r="T45" i="109"/>
  <c r="W45" i="109" s="1"/>
  <c r="N47" i="109"/>
  <c r="Q47" i="109" s="1"/>
  <c r="T47" i="109"/>
  <c r="W47" i="109" s="1"/>
  <c r="R52" i="109"/>
  <c r="L52" i="109"/>
  <c r="H55" i="108"/>
  <c r="L54" i="109"/>
  <c r="O54" i="109" s="1"/>
  <c r="R54" i="109"/>
  <c r="U54" i="109" s="1"/>
  <c r="R56" i="109"/>
  <c r="U56" i="109" s="1"/>
  <c r="L56" i="109"/>
  <c r="O56" i="109" s="1"/>
  <c r="S58" i="109"/>
  <c r="V58" i="109" s="1"/>
  <c r="M58" i="109"/>
  <c r="P58" i="109" s="1"/>
  <c r="M60" i="109"/>
  <c r="S60" i="109"/>
  <c r="I56" i="108"/>
  <c r="S62" i="109"/>
  <c r="V62" i="109" s="1"/>
  <c r="M62" i="109"/>
  <c r="P62" i="109" s="1"/>
  <c r="M64" i="109"/>
  <c r="P64" i="109" s="1"/>
  <c r="S64" i="109"/>
  <c r="V64" i="109" s="1"/>
  <c r="S66" i="109"/>
  <c r="V66" i="109" s="1"/>
  <c r="M66" i="109"/>
  <c r="P66" i="109" s="1"/>
  <c r="M68" i="109"/>
  <c r="S68" i="109"/>
  <c r="I57" i="108"/>
  <c r="S70" i="109"/>
  <c r="V70" i="109" s="1"/>
  <c r="M70" i="109"/>
  <c r="P70" i="109" s="1"/>
  <c r="M72" i="109"/>
  <c r="P72" i="109" s="1"/>
  <c r="S72" i="109"/>
  <c r="V72" i="109" s="1"/>
  <c r="S74" i="109"/>
  <c r="V74" i="109" s="1"/>
  <c r="M74" i="109"/>
  <c r="P74" i="109" s="1"/>
  <c r="M76" i="109"/>
  <c r="P76" i="109" s="1"/>
  <c r="S76" i="109"/>
  <c r="V76" i="109" s="1"/>
  <c r="S78" i="109"/>
  <c r="V78" i="109" s="1"/>
  <c r="M78" i="109"/>
  <c r="P78" i="109" s="1"/>
  <c r="M80" i="109"/>
  <c r="P80" i="109" s="1"/>
  <c r="S80" i="109"/>
  <c r="V80" i="109" s="1"/>
  <c r="S82" i="109"/>
  <c r="V82" i="109" s="1"/>
  <c r="M82" i="109"/>
  <c r="P82" i="109" s="1"/>
  <c r="M84" i="109"/>
  <c r="P84" i="109" s="1"/>
  <c r="S84" i="109"/>
  <c r="V84" i="109" s="1"/>
  <c r="S86" i="109"/>
  <c r="V86" i="109" s="1"/>
  <c r="M86" i="109"/>
  <c r="P86" i="109" s="1"/>
  <c r="M88" i="109"/>
  <c r="P88" i="109" s="1"/>
  <c r="S88" i="109"/>
  <c r="V88" i="109" s="1"/>
  <c r="S90" i="109"/>
  <c r="M90" i="109"/>
  <c r="I64" i="108"/>
  <c r="M92" i="109"/>
  <c r="P92" i="109" s="1"/>
  <c r="S92" i="109"/>
  <c r="V92" i="109" s="1"/>
  <c r="M94" i="109"/>
  <c r="P94" i="109" s="1"/>
  <c r="S94" i="109"/>
  <c r="V94" i="109" s="1"/>
  <c r="S96" i="109"/>
  <c r="V96" i="109" s="1"/>
  <c r="M96" i="109"/>
  <c r="P96" i="109" s="1"/>
  <c r="M98" i="109"/>
  <c r="P98" i="109" s="1"/>
  <c r="S98" i="109"/>
  <c r="V98" i="109" s="1"/>
  <c r="M100" i="109"/>
  <c r="S100" i="109"/>
  <c r="I65" i="108"/>
  <c r="S102" i="109"/>
  <c r="V102" i="109" s="1"/>
  <c r="M102" i="109"/>
  <c r="P102" i="109" s="1"/>
  <c r="S104" i="109"/>
  <c r="V104" i="109" s="1"/>
  <c r="M104" i="109"/>
  <c r="P104" i="109" s="1"/>
  <c r="M106" i="109"/>
  <c r="P106" i="109" s="1"/>
  <c r="S106" i="109"/>
  <c r="V106" i="109" s="1"/>
  <c r="S108" i="109"/>
  <c r="V108" i="109" s="1"/>
  <c r="M108" i="109"/>
  <c r="P108" i="109" s="1"/>
  <c r="N110" i="109"/>
  <c r="Q110" i="109" s="1"/>
  <c r="T110" i="109"/>
  <c r="W110" i="109" s="1"/>
  <c r="N112" i="109"/>
  <c r="Q112" i="109" s="1"/>
  <c r="T112" i="109"/>
  <c r="W112" i="109" s="1"/>
  <c r="T114" i="109"/>
  <c r="N114" i="109"/>
  <c r="J68" i="108"/>
  <c r="R133" i="109"/>
  <c r="L133" i="109"/>
  <c r="H70" i="108"/>
  <c r="M137" i="109"/>
  <c r="P137" i="109" s="1"/>
  <c r="S137" i="109"/>
  <c r="V137" i="109" s="1"/>
  <c r="R140" i="109"/>
  <c r="L140" i="109"/>
  <c r="H72" i="108"/>
  <c r="L142" i="109"/>
  <c r="O142" i="109" s="1"/>
  <c r="R142" i="109"/>
  <c r="U142" i="109" s="1"/>
  <c r="S144" i="109"/>
  <c r="V144" i="109" s="1"/>
  <c r="M144" i="109"/>
  <c r="P144" i="109" s="1"/>
  <c r="M146" i="109"/>
  <c r="P146" i="109" s="1"/>
  <c r="S146" i="109"/>
  <c r="V146" i="109" s="1"/>
  <c r="M148" i="109"/>
  <c r="P148" i="109" s="1"/>
  <c r="S148" i="109"/>
  <c r="V148" i="109" s="1"/>
  <c r="S150" i="109"/>
  <c r="V150" i="109" s="1"/>
  <c r="M150" i="109"/>
  <c r="P150" i="109" s="1"/>
  <c r="M152" i="109"/>
  <c r="P152" i="109" s="1"/>
  <c r="S152" i="109"/>
  <c r="V152" i="109" s="1"/>
  <c r="M154" i="109"/>
  <c r="P154" i="109" s="1"/>
  <c r="S154" i="109"/>
  <c r="V154" i="109" s="1"/>
  <c r="S156" i="109"/>
  <c r="V156" i="109" s="1"/>
  <c r="M156" i="109"/>
  <c r="P156" i="109" s="1"/>
  <c r="M158" i="109"/>
  <c r="P158" i="109" s="1"/>
  <c r="S158" i="109"/>
  <c r="V158" i="109" s="1"/>
  <c r="S160" i="109"/>
  <c r="V160" i="109" s="1"/>
  <c r="M160" i="109"/>
  <c r="P160" i="109" s="1"/>
  <c r="N162" i="109"/>
  <c r="Q162" i="109" s="1"/>
  <c r="T162" i="109"/>
  <c r="W162" i="109" s="1"/>
  <c r="N164" i="109"/>
  <c r="T164" i="109"/>
  <c r="J77" i="108"/>
  <c r="R171" i="109"/>
  <c r="L171" i="109"/>
  <c r="H78" i="108"/>
  <c r="L173" i="109"/>
  <c r="O173" i="109" s="1"/>
  <c r="R173" i="109"/>
  <c r="U173" i="109" s="1"/>
  <c r="L175" i="109"/>
  <c r="O175" i="109" s="1"/>
  <c r="R175" i="109"/>
  <c r="U175" i="109" s="1"/>
  <c r="L5" i="112"/>
  <c r="R5" i="112"/>
  <c r="H48" i="111"/>
  <c r="L7" i="112"/>
  <c r="O7" i="112" s="1"/>
  <c r="R7" i="112"/>
  <c r="U7" i="112" s="1"/>
  <c r="S9" i="112"/>
  <c r="V9" i="112" s="1"/>
  <c r="M9" i="112"/>
  <c r="P9" i="112" s="1"/>
  <c r="M11" i="112"/>
  <c r="P11" i="112" s="1"/>
  <c r="S11" i="112"/>
  <c r="V11" i="112" s="1"/>
  <c r="S13" i="112"/>
  <c r="V13" i="112" s="1"/>
  <c r="M13" i="112"/>
  <c r="P13" i="112" s="1"/>
  <c r="T15" i="112"/>
  <c r="W15" i="112" s="1"/>
  <c r="N15" i="112"/>
  <c r="Q15" i="112" s="1"/>
  <c r="T17" i="112"/>
  <c r="W17" i="112" s="1"/>
  <c r="N17" i="112"/>
  <c r="Q17" i="112" s="1"/>
  <c r="T19" i="112"/>
  <c r="W19" i="112" s="1"/>
  <c r="N19" i="112"/>
  <c r="Q19" i="112" s="1"/>
  <c r="L24" i="112"/>
  <c r="O24" i="112" s="1"/>
  <c r="R24" i="112"/>
  <c r="U24" i="112" s="1"/>
  <c r="U52" i="111" s="1"/>
  <c r="U9" i="111" s="1"/>
  <c r="L26" i="112"/>
  <c r="O26" i="112" s="1"/>
  <c r="R26" i="112"/>
  <c r="U26" i="112" s="1"/>
  <c r="R28" i="112"/>
  <c r="U28" i="112" s="1"/>
  <c r="L28" i="112"/>
  <c r="O28" i="112" s="1"/>
  <c r="S30" i="112"/>
  <c r="V30" i="112" s="1"/>
  <c r="M30" i="112"/>
  <c r="P30" i="112" s="1"/>
  <c r="M32" i="112"/>
  <c r="P32" i="112" s="1"/>
  <c r="S32" i="112"/>
  <c r="V32" i="112" s="1"/>
  <c r="M34" i="112"/>
  <c r="P34" i="112" s="1"/>
  <c r="S34" i="112"/>
  <c r="V34" i="112" s="1"/>
  <c r="M36" i="112"/>
  <c r="P36" i="112" s="1"/>
  <c r="S36" i="112"/>
  <c r="V36" i="112" s="1"/>
  <c r="S38" i="112"/>
  <c r="V38" i="112" s="1"/>
  <c r="M38" i="112"/>
  <c r="P38" i="112" s="1"/>
  <c r="S40" i="112"/>
  <c r="V40" i="112" s="1"/>
  <c r="M40" i="112"/>
  <c r="P40" i="112" s="1"/>
  <c r="S42" i="112"/>
  <c r="V42" i="112" s="1"/>
  <c r="M42" i="112"/>
  <c r="P42" i="112" s="1"/>
  <c r="M44" i="112"/>
  <c r="P44" i="112" s="1"/>
  <c r="S44" i="112"/>
  <c r="V44" i="112" s="1"/>
  <c r="M46" i="112"/>
  <c r="P46" i="112" s="1"/>
  <c r="S46" i="112"/>
  <c r="V46" i="112" s="1"/>
  <c r="N48" i="112"/>
  <c r="Q48" i="112" s="1"/>
  <c r="T48" i="112"/>
  <c r="W48" i="112" s="1"/>
  <c r="T50" i="112"/>
  <c r="W50" i="112" s="1"/>
  <c r="N50" i="112"/>
  <c r="Q50" i="112" s="1"/>
  <c r="S59" i="112"/>
  <c r="V59" i="112" s="1"/>
  <c r="M59" i="112"/>
  <c r="P59" i="112" s="1"/>
  <c r="M61" i="112"/>
  <c r="P61" i="112" s="1"/>
  <c r="S61" i="112"/>
  <c r="V61" i="112" s="1"/>
  <c r="M63" i="112"/>
  <c r="P63" i="112" s="1"/>
  <c r="S63" i="112"/>
  <c r="V63" i="112" s="1"/>
  <c r="M65" i="112"/>
  <c r="P65" i="112" s="1"/>
  <c r="S65" i="112"/>
  <c r="V65" i="112" s="1"/>
  <c r="M67" i="112"/>
  <c r="P67" i="112" s="1"/>
  <c r="S67" i="112"/>
  <c r="V67" i="112" s="1"/>
  <c r="M69" i="112"/>
  <c r="P69" i="112" s="1"/>
  <c r="S69" i="112"/>
  <c r="V69" i="112" s="1"/>
  <c r="S71" i="112"/>
  <c r="V71" i="112" s="1"/>
  <c r="M71" i="112"/>
  <c r="P71" i="112" s="1"/>
  <c r="S73" i="112"/>
  <c r="M73" i="112"/>
  <c r="I58" i="111"/>
  <c r="S75" i="112"/>
  <c r="V75" i="112" s="1"/>
  <c r="M75" i="112"/>
  <c r="P75" i="112" s="1"/>
  <c r="M77" i="112"/>
  <c r="S77" i="112"/>
  <c r="I59" i="111"/>
  <c r="M79" i="112"/>
  <c r="P79" i="112" s="1"/>
  <c r="S79" i="112"/>
  <c r="V79" i="112" s="1"/>
  <c r="M81" i="112"/>
  <c r="S81" i="112"/>
  <c r="I61" i="111"/>
  <c r="M83" i="112"/>
  <c r="S83" i="112"/>
  <c r="I62" i="111"/>
  <c r="M85" i="112"/>
  <c r="P85" i="112" s="1"/>
  <c r="S85" i="112"/>
  <c r="V85" i="112" s="1"/>
  <c r="S87" i="112"/>
  <c r="M87" i="112"/>
  <c r="I63" i="111"/>
  <c r="S89" i="112"/>
  <c r="V89" i="112" s="1"/>
  <c r="M89" i="112"/>
  <c r="P89" i="112" s="1"/>
  <c r="M91" i="112"/>
  <c r="P91" i="112" s="1"/>
  <c r="S91" i="112"/>
  <c r="V91" i="112" s="1"/>
  <c r="M93" i="112"/>
  <c r="P93" i="112" s="1"/>
  <c r="S93" i="112"/>
  <c r="V93" i="112" s="1"/>
  <c r="M95" i="112"/>
  <c r="P95" i="112" s="1"/>
  <c r="S95" i="112"/>
  <c r="V95" i="112" s="1"/>
  <c r="S97" i="112"/>
  <c r="V97" i="112" s="1"/>
  <c r="M97" i="112"/>
  <c r="P97" i="112" s="1"/>
  <c r="S99" i="112"/>
  <c r="V99" i="112" s="1"/>
  <c r="M99" i="112"/>
  <c r="P99" i="112" s="1"/>
  <c r="M103" i="112"/>
  <c r="P103" i="112" s="1"/>
  <c r="S103" i="112"/>
  <c r="V103" i="112" s="1"/>
  <c r="S105" i="112"/>
  <c r="V105" i="112" s="1"/>
  <c r="M105" i="112"/>
  <c r="P105" i="112" s="1"/>
  <c r="M107" i="112"/>
  <c r="S107" i="112"/>
  <c r="I66" i="111"/>
  <c r="T109" i="112"/>
  <c r="W109" i="112" s="1"/>
  <c r="N109" i="112"/>
  <c r="Q109" i="112" s="1"/>
  <c r="N111" i="112"/>
  <c r="Q111" i="112" s="1"/>
  <c r="T111" i="112"/>
  <c r="W111" i="112" s="1"/>
  <c r="N113" i="112"/>
  <c r="Q113" i="112" s="1"/>
  <c r="T113" i="112"/>
  <c r="W113" i="112" s="1"/>
  <c r="T115" i="112"/>
  <c r="W115" i="112" s="1"/>
  <c r="N115" i="112"/>
  <c r="Q115" i="112" s="1"/>
  <c r="R134" i="112"/>
  <c r="U134" i="112" s="1"/>
  <c r="L134" i="112"/>
  <c r="O134" i="112" s="1"/>
  <c r="M136" i="112"/>
  <c r="P136" i="112" s="1"/>
  <c r="S136" i="112"/>
  <c r="V136" i="112" s="1"/>
  <c r="T138" i="112"/>
  <c r="W138" i="112" s="1"/>
  <c r="N138" i="112"/>
  <c r="Q138" i="112" s="1"/>
  <c r="N139" i="112"/>
  <c r="Q139" i="112" s="1"/>
  <c r="T139" i="112"/>
  <c r="W139" i="112" s="1"/>
  <c r="L140" i="112"/>
  <c r="R140" i="112"/>
  <c r="H72" i="111"/>
  <c r="L142" i="112"/>
  <c r="O142" i="112" s="1"/>
  <c r="R142" i="112"/>
  <c r="U142" i="112" s="1"/>
  <c r="S144" i="112"/>
  <c r="V144" i="112" s="1"/>
  <c r="M144" i="112"/>
  <c r="P144" i="112" s="1"/>
  <c r="M146" i="112"/>
  <c r="P146" i="112" s="1"/>
  <c r="S146" i="112"/>
  <c r="V146" i="112" s="1"/>
  <c r="M148" i="112"/>
  <c r="P148" i="112" s="1"/>
  <c r="S148" i="112"/>
  <c r="V148" i="112" s="1"/>
  <c r="M150" i="112"/>
  <c r="P150" i="112" s="1"/>
  <c r="S150" i="112"/>
  <c r="V150" i="112" s="1"/>
  <c r="M152" i="112"/>
  <c r="P152" i="112" s="1"/>
  <c r="S152" i="112"/>
  <c r="V152" i="112" s="1"/>
  <c r="S154" i="112"/>
  <c r="V154" i="112" s="1"/>
  <c r="M154" i="112"/>
  <c r="P154" i="112" s="1"/>
  <c r="M156" i="112"/>
  <c r="P156" i="112" s="1"/>
  <c r="S156" i="112"/>
  <c r="V156" i="112" s="1"/>
  <c r="M158" i="112"/>
  <c r="P158" i="112" s="1"/>
  <c r="S158" i="112"/>
  <c r="V158" i="112" s="1"/>
  <c r="M160" i="112"/>
  <c r="P160" i="112" s="1"/>
  <c r="S160" i="112"/>
  <c r="V160" i="112" s="1"/>
  <c r="T162" i="112"/>
  <c r="W162" i="112" s="1"/>
  <c r="N162" i="112"/>
  <c r="Q162" i="112" s="1"/>
  <c r="N164" i="112"/>
  <c r="T164" i="112"/>
  <c r="J77" i="111"/>
  <c r="R171" i="112"/>
  <c r="L171" i="112"/>
  <c r="H78" i="111"/>
  <c r="L173" i="112"/>
  <c r="O173" i="112" s="1"/>
  <c r="R173" i="112"/>
  <c r="U173" i="112" s="1"/>
  <c r="R175" i="112"/>
  <c r="U175" i="112" s="1"/>
  <c r="L175" i="112"/>
  <c r="O175" i="112" s="1"/>
  <c r="H94" i="102"/>
  <c r="H92" i="102"/>
  <c r="H96" i="102"/>
  <c r="H98" i="102"/>
  <c r="H99" i="102"/>
  <c r="H100" i="102"/>
  <c r="H107" i="102"/>
  <c r="H108" i="102"/>
  <c r="H111" i="102"/>
  <c r="H114" i="102" s="1"/>
  <c r="H115" i="102"/>
  <c r="H117" i="102" s="1"/>
  <c r="H120" i="102"/>
  <c r="I92" i="105"/>
  <c r="I97" i="105" s="1"/>
  <c r="J94" i="111"/>
  <c r="J92" i="111"/>
  <c r="J96" i="111"/>
  <c r="J98" i="111"/>
  <c r="J99" i="111"/>
  <c r="J100" i="111"/>
  <c r="J107" i="111"/>
  <c r="J108" i="111"/>
  <c r="J111" i="111"/>
  <c r="J114" i="111" s="1"/>
  <c r="J115" i="111"/>
  <c r="J117" i="111" s="1"/>
  <c r="J120" i="111"/>
  <c r="L7" i="115"/>
  <c r="O7" i="115" s="1"/>
  <c r="R7" i="115"/>
  <c r="U7" i="115" s="1"/>
  <c r="S9" i="115"/>
  <c r="V9" i="115" s="1"/>
  <c r="M9" i="115"/>
  <c r="P9" i="115" s="1"/>
  <c r="M11" i="115"/>
  <c r="P11" i="115" s="1"/>
  <c r="S11" i="115"/>
  <c r="V11" i="115" s="1"/>
  <c r="M13" i="115"/>
  <c r="P13" i="115" s="1"/>
  <c r="S13" i="115"/>
  <c r="V13" i="115" s="1"/>
  <c r="S15" i="115"/>
  <c r="V15" i="115" s="1"/>
  <c r="M15" i="115"/>
  <c r="P15" i="115" s="1"/>
  <c r="S17" i="115"/>
  <c r="V17" i="115" s="1"/>
  <c r="M17" i="115"/>
  <c r="P17" i="115" s="1"/>
  <c r="S19" i="115"/>
  <c r="V19" i="115" s="1"/>
  <c r="M19" i="115"/>
  <c r="P19" i="115" s="1"/>
  <c r="N21" i="115"/>
  <c r="Q21" i="115" s="1"/>
  <c r="T21" i="115"/>
  <c r="W21" i="115" s="1"/>
  <c r="R36" i="115"/>
  <c r="U36" i="115" s="1"/>
  <c r="L36" i="115"/>
  <c r="O36" i="115" s="1"/>
  <c r="L38" i="115"/>
  <c r="O38" i="115" s="1"/>
  <c r="R38" i="115"/>
  <c r="U38" i="115" s="1"/>
  <c r="L40" i="115"/>
  <c r="O40" i="115" s="1"/>
  <c r="R40" i="115"/>
  <c r="U40" i="115" s="1"/>
  <c r="R42" i="115"/>
  <c r="U42" i="115" s="1"/>
  <c r="L42" i="115"/>
  <c r="O42" i="115" s="1"/>
  <c r="L44" i="115"/>
  <c r="O44" i="115" s="1"/>
  <c r="R44" i="115"/>
  <c r="U44" i="115" s="1"/>
  <c r="L46" i="115"/>
  <c r="O46" i="115" s="1"/>
  <c r="R46" i="115"/>
  <c r="U46" i="115" s="1"/>
  <c r="L48" i="115"/>
  <c r="O48" i="115" s="1"/>
  <c r="R48" i="115"/>
  <c r="U48" i="115" s="1"/>
  <c r="L50" i="115"/>
  <c r="O50" i="115" s="1"/>
  <c r="R50" i="115"/>
  <c r="U50" i="115" s="1"/>
  <c r="R52" i="115"/>
  <c r="L52" i="115"/>
  <c r="H55" i="114"/>
  <c r="L54" i="115"/>
  <c r="O54" i="115" s="1"/>
  <c r="R54" i="115"/>
  <c r="U54" i="115" s="1"/>
  <c r="L56" i="115"/>
  <c r="O56" i="115" s="1"/>
  <c r="R56" i="115"/>
  <c r="U56" i="115" s="1"/>
  <c r="N58" i="115"/>
  <c r="Q58" i="115" s="1"/>
  <c r="T58" i="115"/>
  <c r="W58" i="115" s="1"/>
  <c r="N60" i="115"/>
  <c r="T60" i="115"/>
  <c r="J56" i="114"/>
  <c r="J13" i="114" s="1"/>
  <c r="T62" i="115"/>
  <c r="W62" i="115" s="1"/>
  <c r="N62" i="115"/>
  <c r="Q62" i="115" s="1"/>
  <c r="N64" i="115"/>
  <c r="Q64" i="115" s="1"/>
  <c r="T64" i="115"/>
  <c r="W64" i="115" s="1"/>
  <c r="R79" i="115"/>
  <c r="U79" i="115" s="1"/>
  <c r="L79" i="115"/>
  <c r="O79" i="115" s="1"/>
  <c r="L81" i="115"/>
  <c r="R81" i="115"/>
  <c r="H61" i="114"/>
  <c r="L83" i="115"/>
  <c r="R83" i="115"/>
  <c r="H62" i="114"/>
  <c r="R85" i="115"/>
  <c r="U85" i="115" s="1"/>
  <c r="L85" i="115"/>
  <c r="O85" i="115" s="1"/>
  <c r="L87" i="115"/>
  <c r="R87" i="115"/>
  <c r="H63" i="114"/>
  <c r="S89" i="115"/>
  <c r="V89" i="115" s="1"/>
  <c r="M89" i="115"/>
  <c r="P89" i="115" s="1"/>
  <c r="M91" i="115"/>
  <c r="P91" i="115" s="1"/>
  <c r="S91" i="115"/>
  <c r="V91" i="115" s="1"/>
  <c r="M93" i="115"/>
  <c r="P93" i="115" s="1"/>
  <c r="S93" i="115"/>
  <c r="V93" i="115" s="1"/>
  <c r="S95" i="115"/>
  <c r="V95" i="115" s="1"/>
  <c r="M95" i="115"/>
  <c r="P95" i="115" s="1"/>
  <c r="S97" i="115"/>
  <c r="V97" i="115" s="1"/>
  <c r="M97" i="115"/>
  <c r="P97" i="115" s="1"/>
  <c r="S99" i="115"/>
  <c r="V99" i="115" s="1"/>
  <c r="M99" i="115"/>
  <c r="P99" i="115" s="1"/>
  <c r="R103" i="115"/>
  <c r="U103" i="115" s="1"/>
  <c r="L103" i="115"/>
  <c r="O103" i="115" s="1"/>
  <c r="M104" i="115"/>
  <c r="P104" i="115" s="1"/>
  <c r="S104" i="115"/>
  <c r="V104" i="115" s="1"/>
  <c r="R105" i="115"/>
  <c r="U105" i="115" s="1"/>
  <c r="L105" i="115"/>
  <c r="O105" i="115" s="1"/>
  <c r="R107" i="115"/>
  <c r="L107" i="115"/>
  <c r="H66" i="114"/>
  <c r="L108" i="115"/>
  <c r="O108" i="115" s="1"/>
  <c r="R108" i="115"/>
  <c r="U108" i="115" s="1"/>
  <c r="M110" i="115"/>
  <c r="P110" i="115" s="1"/>
  <c r="S110" i="115"/>
  <c r="V110" i="115" s="1"/>
  <c r="T112" i="115"/>
  <c r="W112" i="115" s="1"/>
  <c r="N112" i="115"/>
  <c r="Q112" i="115" s="1"/>
  <c r="T116" i="115"/>
  <c r="W116" i="115" s="1"/>
  <c r="N116" i="115"/>
  <c r="Q116" i="115" s="1"/>
  <c r="N118" i="115"/>
  <c r="Q118" i="115" s="1"/>
  <c r="T118" i="115"/>
  <c r="W118" i="115" s="1"/>
  <c r="N120" i="115"/>
  <c r="Q120" i="115" s="1"/>
  <c r="T120" i="115"/>
  <c r="W120" i="115" s="1"/>
  <c r="N122" i="115"/>
  <c r="Q122" i="115" s="1"/>
  <c r="T122" i="115"/>
  <c r="W122" i="115" s="1"/>
  <c r="N124" i="115"/>
  <c r="Q124" i="115" s="1"/>
  <c r="T124" i="115"/>
  <c r="W124" i="115" s="1"/>
  <c r="N126" i="115"/>
  <c r="Q126" i="115" s="1"/>
  <c r="T126" i="115"/>
  <c r="W126" i="115" s="1"/>
  <c r="T128" i="115"/>
  <c r="W128" i="115" s="1"/>
  <c r="N128" i="115"/>
  <c r="Q128" i="115" s="1"/>
  <c r="N140" i="115"/>
  <c r="T140" i="115"/>
  <c r="J72" i="114"/>
  <c r="N142" i="115"/>
  <c r="Q142" i="115" s="1"/>
  <c r="T142" i="115"/>
  <c r="W142" i="115" s="1"/>
  <c r="T144" i="115"/>
  <c r="W144" i="115" s="1"/>
  <c r="N144" i="115"/>
  <c r="Q144" i="115" s="1"/>
  <c r="T146" i="115"/>
  <c r="W146" i="115" s="1"/>
  <c r="N146" i="115"/>
  <c r="Q146" i="115" s="1"/>
  <c r="T148" i="115"/>
  <c r="W148" i="115" s="1"/>
  <c r="N148" i="115"/>
  <c r="Q148" i="115" s="1"/>
  <c r="R153" i="115"/>
  <c r="U153" i="115" s="1"/>
  <c r="L153" i="115"/>
  <c r="O153" i="115" s="1"/>
  <c r="R155" i="115"/>
  <c r="U155" i="115" s="1"/>
  <c r="L155" i="115"/>
  <c r="O155" i="115" s="1"/>
  <c r="M157" i="115"/>
  <c r="P157" i="115" s="1"/>
  <c r="S157" i="115"/>
  <c r="V157" i="115" s="1"/>
  <c r="M159" i="115"/>
  <c r="S159" i="115"/>
  <c r="I75" i="114"/>
  <c r="S161" i="115"/>
  <c r="M161" i="115"/>
  <c r="I76" i="114"/>
  <c r="S163" i="115"/>
  <c r="V163" i="115" s="1"/>
  <c r="M163" i="115"/>
  <c r="P163" i="115" s="1"/>
  <c r="T165" i="115"/>
  <c r="W165" i="115" s="1"/>
  <c r="N165" i="115"/>
  <c r="Q165" i="115" s="1"/>
  <c r="M168" i="115"/>
  <c r="P168" i="115" s="1"/>
  <c r="S168" i="115"/>
  <c r="V168" i="115" s="1"/>
  <c r="M170" i="115"/>
  <c r="P170" i="115" s="1"/>
  <c r="S170" i="115"/>
  <c r="V170" i="115" s="1"/>
  <c r="N172" i="115"/>
  <c r="Q172" i="115" s="1"/>
  <c r="T172" i="115"/>
  <c r="W172" i="115" s="1"/>
  <c r="L4" i="118"/>
  <c r="R4" i="118"/>
  <c r="H51" i="117"/>
  <c r="R6" i="118"/>
  <c r="U6" i="118" s="1"/>
  <c r="L6" i="118"/>
  <c r="O6" i="118" s="1"/>
  <c r="R8" i="118"/>
  <c r="U8" i="118" s="1"/>
  <c r="L8" i="118"/>
  <c r="O8" i="118" s="1"/>
  <c r="L10" i="118"/>
  <c r="O10" i="118" s="1"/>
  <c r="R10" i="118"/>
  <c r="U10" i="118" s="1"/>
  <c r="L12" i="118"/>
  <c r="R12" i="118"/>
  <c r="H49" i="117"/>
  <c r="L14" i="118"/>
  <c r="O14" i="118" s="1"/>
  <c r="R14" i="118"/>
  <c r="U14" i="118" s="1"/>
  <c r="L16" i="118"/>
  <c r="O16" i="118" s="1"/>
  <c r="R16" i="118"/>
  <c r="U16" i="118" s="1"/>
  <c r="R18" i="118"/>
  <c r="U18" i="118" s="1"/>
  <c r="L18" i="118"/>
  <c r="O18" i="118" s="1"/>
  <c r="R20" i="118"/>
  <c r="U20" i="118" s="1"/>
  <c r="L20" i="118"/>
  <c r="O20" i="118" s="1"/>
  <c r="L22" i="118"/>
  <c r="R22" i="118"/>
  <c r="H53" i="117"/>
  <c r="M24" i="118"/>
  <c r="P24" i="118" s="1"/>
  <c r="S24" i="118"/>
  <c r="V24" i="118" s="1"/>
  <c r="S26" i="118"/>
  <c r="V26" i="118" s="1"/>
  <c r="M26" i="118"/>
  <c r="P26" i="118" s="1"/>
  <c r="T28" i="118"/>
  <c r="W28" i="118" s="1"/>
  <c r="N28" i="118"/>
  <c r="Q28" i="118" s="1"/>
  <c r="N30" i="118"/>
  <c r="Q30" i="118" s="1"/>
  <c r="T30" i="118"/>
  <c r="W30" i="118" s="1"/>
  <c r="N32" i="118"/>
  <c r="Q32" i="118" s="1"/>
  <c r="T32" i="118"/>
  <c r="W32" i="118" s="1"/>
  <c r="N34" i="118"/>
  <c r="Q34" i="118" s="1"/>
  <c r="T34" i="118"/>
  <c r="W34" i="118" s="1"/>
  <c r="T36" i="118"/>
  <c r="W36" i="118" s="1"/>
  <c r="N36" i="118"/>
  <c r="Q36" i="118" s="1"/>
  <c r="T38" i="118"/>
  <c r="W38" i="118" s="1"/>
  <c r="N38" i="118"/>
  <c r="Q38" i="118" s="1"/>
  <c r="N40" i="118"/>
  <c r="Q40" i="118" s="1"/>
  <c r="T40" i="118"/>
  <c r="W40" i="118" s="1"/>
  <c r="N42" i="118"/>
  <c r="Q42" i="118" s="1"/>
  <c r="T42" i="118"/>
  <c r="W42" i="118" s="1"/>
  <c r="T44" i="118"/>
  <c r="W44" i="118" s="1"/>
  <c r="N44" i="118"/>
  <c r="Q44" i="118" s="1"/>
  <c r="T46" i="118"/>
  <c r="W46" i="118" s="1"/>
  <c r="N46" i="118"/>
  <c r="Q46" i="118" s="1"/>
  <c r="N48" i="118"/>
  <c r="Q48" i="118" s="1"/>
  <c r="T48" i="118"/>
  <c r="W48" i="118" s="1"/>
  <c r="N50" i="118"/>
  <c r="Q50" i="118" s="1"/>
  <c r="T50" i="118"/>
  <c r="W50" i="118" s="1"/>
  <c r="T52" i="118"/>
  <c r="N52" i="118"/>
  <c r="J55" i="117"/>
  <c r="L65" i="118"/>
  <c r="O65" i="118" s="1"/>
  <c r="R65" i="118"/>
  <c r="U65" i="118" s="1"/>
  <c r="L67" i="118"/>
  <c r="O67" i="118" s="1"/>
  <c r="R67" i="118"/>
  <c r="U67" i="118" s="1"/>
  <c r="R69" i="118"/>
  <c r="U69" i="118" s="1"/>
  <c r="L69" i="118"/>
  <c r="O69" i="118" s="1"/>
  <c r="S71" i="118"/>
  <c r="V71" i="118" s="1"/>
  <c r="M71" i="118"/>
  <c r="P71" i="118" s="1"/>
  <c r="M73" i="118"/>
  <c r="S73" i="118"/>
  <c r="I58" i="117"/>
  <c r="M75" i="118"/>
  <c r="P75" i="118" s="1"/>
  <c r="S75" i="118"/>
  <c r="V75" i="118" s="1"/>
  <c r="S77" i="118"/>
  <c r="M77" i="118"/>
  <c r="I59" i="117"/>
  <c r="S79" i="118"/>
  <c r="V79" i="118" s="1"/>
  <c r="M79" i="118"/>
  <c r="P79" i="118" s="1"/>
  <c r="M81" i="118"/>
  <c r="S81" i="118"/>
  <c r="I61" i="117"/>
  <c r="M83" i="118"/>
  <c r="S83" i="118"/>
  <c r="I62" i="117"/>
  <c r="S85" i="118"/>
  <c r="V85" i="118" s="1"/>
  <c r="M85" i="118"/>
  <c r="P85" i="118" s="1"/>
  <c r="N87" i="118"/>
  <c r="T87" i="118"/>
  <c r="J63" i="117"/>
  <c r="N89" i="118"/>
  <c r="Q89" i="118" s="1"/>
  <c r="T89" i="118"/>
  <c r="W89" i="118" s="1"/>
  <c r="T91" i="118"/>
  <c r="W91" i="118" s="1"/>
  <c r="N91" i="118"/>
  <c r="Q91" i="118" s="1"/>
  <c r="T93" i="118"/>
  <c r="W93" i="118" s="1"/>
  <c r="N93" i="118"/>
  <c r="Q93" i="118" s="1"/>
  <c r="N95" i="118"/>
  <c r="Q95" i="118" s="1"/>
  <c r="T95" i="118"/>
  <c r="W95" i="118" s="1"/>
  <c r="T97" i="118"/>
  <c r="W97" i="118" s="1"/>
  <c r="N97" i="118"/>
  <c r="Q97" i="118" s="1"/>
  <c r="T99" i="118"/>
  <c r="W99" i="118" s="1"/>
  <c r="N99" i="118"/>
  <c r="Q99" i="118" s="1"/>
  <c r="S116" i="118"/>
  <c r="V116" i="118" s="1"/>
  <c r="M116" i="118"/>
  <c r="P116" i="118" s="1"/>
  <c r="S118" i="118"/>
  <c r="V118" i="118" s="1"/>
  <c r="M118" i="118"/>
  <c r="P118" i="118" s="1"/>
  <c r="S120" i="118"/>
  <c r="V120" i="118" s="1"/>
  <c r="M120" i="118"/>
  <c r="P120" i="118" s="1"/>
  <c r="S122" i="118"/>
  <c r="V122" i="118" s="1"/>
  <c r="M122" i="118"/>
  <c r="P122" i="118" s="1"/>
  <c r="M124" i="118"/>
  <c r="P124" i="118" s="1"/>
  <c r="S124" i="118"/>
  <c r="V124" i="118" s="1"/>
  <c r="M126" i="118"/>
  <c r="P126" i="118" s="1"/>
  <c r="S126" i="118"/>
  <c r="V126" i="118" s="1"/>
  <c r="N128" i="118"/>
  <c r="Q128" i="118" s="1"/>
  <c r="T128" i="118"/>
  <c r="W128" i="118" s="1"/>
  <c r="T130" i="118"/>
  <c r="W130" i="118" s="1"/>
  <c r="N130" i="118"/>
  <c r="Q130" i="118" s="1"/>
  <c r="T132" i="118"/>
  <c r="W132" i="118" s="1"/>
  <c r="N132" i="118"/>
  <c r="Q132" i="118" s="1"/>
  <c r="N135" i="118"/>
  <c r="Q135" i="118" s="1"/>
  <c r="T135" i="118"/>
  <c r="W135" i="118" s="1"/>
  <c r="N140" i="118"/>
  <c r="T140" i="118"/>
  <c r="J72" i="117"/>
  <c r="N142" i="118"/>
  <c r="Q142" i="118" s="1"/>
  <c r="T142" i="118"/>
  <c r="W142" i="118" s="1"/>
  <c r="L147" i="118"/>
  <c r="O147" i="118" s="1"/>
  <c r="R147" i="118"/>
  <c r="U147" i="118" s="1"/>
  <c r="R149" i="118"/>
  <c r="U149" i="118" s="1"/>
  <c r="L149" i="118"/>
  <c r="O149" i="118" s="1"/>
  <c r="R151" i="118"/>
  <c r="U151" i="118" s="1"/>
  <c r="L151" i="118"/>
  <c r="O151" i="118" s="1"/>
  <c r="R153" i="118"/>
  <c r="U153" i="118" s="1"/>
  <c r="L153" i="118"/>
  <c r="O153" i="118" s="1"/>
  <c r="L155" i="118"/>
  <c r="O155" i="118" s="1"/>
  <c r="R155" i="118"/>
  <c r="U155" i="118" s="1"/>
  <c r="L157" i="118"/>
  <c r="O157" i="118" s="1"/>
  <c r="R157" i="118"/>
  <c r="U157" i="118" s="1"/>
  <c r="L159" i="118"/>
  <c r="R159" i="118"/>
  <c r="H75" i="117"/>
  <c r="L161" i="118"/>
  <c r="R161" i="118"/>
  <c r="H76" i="117"/>
  <c r="L163" i="118"/>
  <c r="O163" i="118" s="1"/>
  <c r="R163" i="118"/>
  <c r="U163" i="118" s="1"/>
  <c r="L165" i="118"/>
  <c r="O165" i="118" s="1"/>
  <c r="R165" i="118"/>
  <c r="U165" i="118" s="1"/>
  <c r="L167" i="118"/>
  <c r="O167" i="118" s="1"/>
  <c r="R167" i="118"/>
  <c r="U167" i="118" s="1"/>
  <c r="L169" i="118"/>
  <c r="O169" i="118" s="1"/>
  <c r="R169" i="118"/>
  <c r="U169" i="118" s="1"/>
  <c r="L171" i="118"/>
  <c r="R171" i="118"/>
  <c r="H78" i="117"/>
  <c r="S173" i="118"/>
  <c r="V173" i="118" s="1"/>
  <c r="M173" i="118"/>
  <c r="P173" i="118" s="1"/>
  <c r="M175" i="118"/>
  <c r="P175" i="118" s="1"/>
  <c r="S175" i="118"/>
  <c r="V175" i="118" s="1"/>
  <c r="J108" i="118"/>
  <c r="J66" i="117" s="1"/>
  <c r="R19" i="121"/>
  <c r="U19" i="121" s="1"/>
  <c r="L19" i="121"/>
  <c r="O19" i="121" s="1"/>
  <c r="L32" i="121"/>
  <c r="O32" i="121" s="1"/>
  <c r="R32" i="121"/>
  <c r="U32" i="121" s="1"/>
  <c r="S34" i="121"/>
  <c r="V34" i="121" s="1"/>
  <c r="M34" i="121"/>
  <c r="P34" i="121" s="1"/>
  <c r="M36" i="121"/>
  <c r="P36" i="121" s="1"/>
  <c r="S36" i="121"/>
  <c r="V36" i="121" s="1"/>
  <c r="S38" i="121"/>
  <c r="V38" i="121" s="1"/>
  <c r="M38" i="121"/>
  <c r="P38" i="121" s="1"/>
  <c r="M40" i="121"/>
  <c r="P40" i="121" s="1"/>
  <c r="S40" i="121"/>
  <c r="V40" i="121" s="1"/>
  <c r="S42" i="121"/>
  <c r="V42" i="121" s="1"/>
  <c r="M42" i="121"/>
  <c r="P42" i="121" s="1"/>
  <c r="M44" i="121"/>
  <c r="P44" i="121" s="1"/>
  <c r="S44" i="121"/>
  <c r="V44" i="121" s="1"/>
  <c r="S46" i="121"/>
  <c r="V46" i="121" s="1"/>
  <c r="M46" i="121"/>
  <c r="P46" i="121" s="1"/>
  <c r="M48" i="121"/>
  <c r="P48" i="121" s="1"/>
  <c r="S48" i="121"/>
  <c r="V48" i="121" s="1"/>
  <c r="S50" i="121"/>
  <c r="V50" i="121" s="1"/>
  <c r="M50" i="121"/>
  <c r="P50" i="121" s="1"/>
  <c r="M52" i="121"/>
  <c r="S52" i="121"/>
  <c r="I55" i="120"/>
  <c r="S54" i="121"/>
  <c r="V54" i="121" s="1"/>
  <c r="M54" i="121"/>
  <c r="P54" i="121" s="1"/>
  <c r="N56" i="121"/>
  <c r="Q56" i="121" s="1"/>
  <c r="T56" i="121"/>
  <c r="W56" i="121" s="1"/>
  <c r="T58" i="121"/>
  <c r="W58" i="121" s="1"/>
  <c r="N58" i="121"/>
  <c r="Q58" i="121" s="1"/>
  <c r="N60" i="121"/>
  <c r="T60" i="121"/>
  <c r="J56" i="120"/>
  <c r="T62" i="121"/>
  <c r="W62" i="121" s="1"/>
  <c r="N62" i="121"/>
  <c r="Q62" i="121" s="1"/>
  <c r="L65" i="121"/>
  <c r="O65" i="121" s="1"/>
  <c r="R65" i="121"/>
  <c r="U65" i="121" s="1"/>
  <c r="S67" i="121"/>
  <c r="V67" i="121" s="1"/>
  <c r="M67" i="121"/>
  <c r="P67" i="121" s="1"/>
  <c r="N69" i="121"/>
  <c r="Q69" i="121" s="1"/>
  <c r="T69" i="121"/>
  <c r="W69" i="121" s="1"/>
  <c r="N71" i="121"/>
  <c r="Q71" i="121" s="1"/>
  <c r="T71" i="121"/>
  <c r="W71" i="121" s="1"/>
  <c r="N73" i="121"/>
  <c r="T73" i="121"/>
  <c r="J58" i="120"/>
  <c r="N75" i="121"/>
  <c r="Q75" i="121" s="1"/>
  <c r="T75" i="121"/>
  <c r="W75" i="121" s="1"/>
  <c r="N77" i="121"/>
  <c r="T77" i="121"/>
  <c r="J59" i="120"/>
  <c r="L82" i="121"/>
  <c r="O82" i="121" s="1"/>
  <c r="R82" i="121"/>
  <c r="U82" i="121" s="1"/>
  <c r="L84" i="121"/>
  <c r="O84" i="121" s="1"/>
  <c r="R84" i="121"/>
  <c r="U84" i="121" s="1"/>
  <c r="L86" i="121"/>
  <c r="O86" i="121" s="1"/>
  <c r="R86" i="121"/>
  <c r="U86" i="121" s="1"/>
  <c r="L88" i="121"/>
  <c r="O88" i="121" s="1"/>
  <c r="R88" i="121"/>
  <c r="U88" i="121" s="1"/>
  <c r="S90" i="121"/>
  <c r="M90" i="121"/>
  <c r="I64" i="120"/>
  <c r="M92" i="121"/>
  <c r="P92" i="121" s="1"/>
  <c r="S92" i="121"/>
  <c r="V92" i="121" s="1"/>
  <c r="M94" i="121"/>
  <c r="P94" i="121" s="1"/>
  <c r="S94" i="121"/>
  <c r="V94" i="121" s="1"/>
  <c r="M96" i="121"/>
  <c r="P96" i="121" s="1"/>
  <c r="S96" i="121"/>
  <c r="V96" i="121" s="1"/>
  <c r="M98" i="121"/>
  <c r="P98" i="121" s="1"/>
  <c r="S98" i="121"/>
  <c r="V98" i="121" s="1"/>
  <c r="M100" i="121"/>
  <c r="S100" i="121"/>
  <c r="I65" i="120"/>
  <c r="N102" i="121"/>
  <c r="Q102" i="121" s="1"/>
  <c r="T102" i="121"/>
  <c r="W102" i="121" s="1"/>
  <c r="N104" i="121"/>
  <c r="Q104" i="121" s="1"/>
  <c r="T104" i="121"/>
  <c r="W104" i="121" s="1"/>
  <c r="N110" i="121"/>
  <c r="Q110" i="121" s="1"/>
  <c r="T110" i="121"/>
  <c r="W110" i="121" s="1"/>
  <c r="N112" i="121"/>
  <c r="Q112" i="121" s="1"/>
  <c r="T112" i="121"/>
  <c r="W112" i="121" s="1"/>
  <c r="N114" i="121"/>
  <c r="T114" i="121"/>
  <c r="M116" i="121"/>
  <c r="P116" i="121" s="1"/>
  <c r="S116" i="121"/>
  <c r="V116" i="121" s="1"/>
  <c r="M118" i="121"/>
  <c r="P118" i="121" s="1"/>
  <c r="S118" i="121"/>
  <c r="V118" i="121" s="1"/>
  <c r="N120" i="121"/>
  <c r="Q120" i="121" s="1"/>
  <c r="T120" i="121"/>
  <c r="W120" i="121" s="1"/>
  <c r="M140" i="121"/>
  <c r="S140" i="121"/>
  <c r="I72" i="120"/>
  <c r="M142" i="121"/>
  <c r="P142" i="121" s="1"/>
  <c r="S142" i="121"/>
  <c r="V142" i="121" s="1"/>
  <c r="M144" i="121"/>
  <c r="P144" i="121" s="1"/>
  <c r="S144" i="121"/>
  <c r="V144" i="121" s="1"/>
  <c r="S146" i="121"/>
  <c r="V146" i="121" s="1"/>
  <c r="M146" i="121"/>
  <c r="P146" i="121" s="1"/>
  <c r="S148" i="121"/>
  <c r="V148" i="121" s="1"/>
  <c r="M148" i="121"/>
  <c r="P148" i="121" s="1"/>
  <c r="T150" i="121"/>
  <c r="W150" i="121" s="1"/>
  <c r="N150" i="121"/>
  <c r="Q150" i="121" s="1"/>
  <c r="L169" i="121"/>
  <c r="O169" i="121" s="1"/>
  <c r="R169" i="121"/>
  <c r="U169" i="121" s="1"/>
  <c r="R171" i="121"/>
  <c r="L171" i="121"/>
  <c r="H78" i="120"/>
  <c r="S173" i="121"/>
  <c r="V173" i="121" s="1"/>
  <c r="M173" i="121"/>
  <c r="P173" i="121" s="1"/>
  <c r="S175" i="121"/>
  <c r="V175" i="121" s="1"/>
  <c r="M175" i="121"/>
  <c r="P175" i="121" s="1"/>
  <c r="I120" i="108"/>
  <c r="I115" i="108"/>
  <c r="J106" i="108"/>
  <c r="J105" i="108"/>
  <c r="J104" i="108"/>
  <c r="J102" i="108"/>
  <c r="J101" i="108"/>
  <c r="J96" i="108"/>
  <c r="I91" i="108"/>
  <c r="H94" i="114"/>
  <c r="H92" i="114"/>
  <c r="H96" i="114"/>
  <c r="H98" i="114"/>
  <c r="H99" i="114"/>
  <c r="H100" i="114"/>
  <c r="H107" i="114"/>
  <c r="H108" i="114"/>
  <c r="I111" i="114"/>
  <c r="I114" i="114" s="1"/>
  <c r="H112" i="114"/>
  <c r="H113" i="114"/>
  <c r="H125" i="114" s="1"/>
  <c r="H116" i="114"/>
  <c r="H118" i="114"/>
  <c r="H119" i="114"/>
  <c r="H121" i="114"/>
  <c r="I91" i="117"/>
  <c r="I97" i="117" s="1"/>
  <c r="I101" i="117"/>
  <c r="I102" i="117"/>
  <c r="I104" i="117"/>
  <c r="I105" i="117"/>
  <c r="I106" i="117"/>
  <c r="I109" i="117"/>
  <c r="H115" i="117"/>
  <c r="H117" i="117" s="1"/>
  <c r="H120" i="117"/>
  <c r="I92" i="120"/>
  <c r="I96" i="120"/>
  <c r="I98" i="120"/>
  <c r="I99" i="120"/>
  <c r="I100" i="120"/>
  <c r="I107" i="120"/>
  <c r="I108" i="120"/>
  <c r="I111" i="120"/>
  <c r="I114" i="120" s="1"/>
  <c r="I115" i="120"/>
  <c r="I117" i="120" s="1"/>
  <c r="I120" i="120"/>
  <c r="T83" i="142"/>
  <c r="T11" i="142"/>
  <c r="P38" i="145"/>
  <c r="U83" i="145"/>
  <c r="U11" i="145"/>
  <c r="J169" i="142"/>
  <c r="J84" i="142"/>
  <c r="J40" i="142"/>
  <c r="S38" i="142"/>
  <c r="L38" i="142"/>
  <c r="V38" i="126"/>
  <c r="BL23" i="201" s="1"/>
  <c r="AP46" i="126"/>
  <c r="R26" i="201" s="1"/>
  <c r="H169" i="145"/>
  <c r="H84" i="145"/>
  <c r="H40" i="145"/>
  <c r="T38" i="145"/>
  <c r="T11" i="145"/>
  <c r="T83" i="145"/>
  <c r="T85" i="145" s="1"/>
  <c r="T42" i="145" s="1"/>
  <c r="I85" i="142"/>
  <c r="I169" i="142"/>
  <c r="I84" i="142"/>
  <c r="I40" i="142"/>
  <c r="AC44" i="126"/>
  <c r="E24" i="201" s="1"/>
  <c r="N38" i="142"/>
  <c r="M83" i="142"/>
  <c r="M11" i="142"/>
  <c r="AJ46" i="126"/>
  <c r="R25" i="201" s="1"/>
  <c r="J116" i="93"/>
  <c r="J118" i="93"/>
  <c r="J119" i="93"/>
  <c r="J121" i="93"/>
  <c r="R21" i="103"/>
  <c r="U21" i="103" s="1"/>
  <c r="L21" i="103"/>
  <c r="O21" i="103" s="1"/>
  <c r="M23" i="103"/>
  <c r="P23" i="103" s="1"/>
  <c r="S23" i="103"/>
  <c r="V23" i="103" s="1"/>
  <c r="T25" i="103"/>
  <c r="W25" i="103" s="1"/>
  <c r="N25" i="103"/>
  <c r="Q25" i="103" s="1"/>
  <c r="L32" i="103"/>
  <c r="O32" i="103" s="1"/>
  <c r="R32" i="103"/>
  <c r="U32" i="103" s="1"/>
  <c r="L34" i="103"/>
  <c r="O34" i="103" s="1"/>
  <c r="R34" i="103"/>
  <c r="U34" i="103" s="1"/>
  <c r="R36" i="103"/>
  <c r="U36" i="103" s="1"/>
  <c r="L36" i="103"/>
  <c r="O36" i="103" s="1"/>
  <c r="L38" i="103"/>
  <c r="O38" i="103" s="1"/>
  <c r="R38" i="103"/>
  <c r="U38" i="103" s="1"/>
  <c r="L40" i="103"/>
  <c r="O40" i="103" s="1"/>
  <c r="R40" i="103"/>
  <c r="U40" i="103" s="1"/>
  <c r="L42" i="103"/>
  <c r="O42" i="103" s="1"/>
  <c r="R42" i="103"/>
  <c r="U42" i="103" s="1"/>
  <c r="S44" i="103"/>
  <c r="V44" i="103" s="1"/>
  <c r="M44" i="103"/>
  <c r="P44" i="103" s="1"/>
  <c r="M46" i="103"/>
  <c r="P46" i="103" s="1"/>
  <c r="S46" i="103"/>
  <c r="V46" i="103" s="1"/>
  <c r="M48" i="103"/>
  <c r="P48" i="103" s="1"/>
  <c r="S48" i="103"/>
  <c r="V48" i="103" s="1"/>
  <c r="M50" i="103"/>
  <c r="P50" i="103" s="1"/>
  <c r="S50" i="103"/>
  <c r="V50" i="103" s="1"/>
  <c r="S52" i="103"/>
  <c r="M52" i="103"/>
  <c r="M54" i="103"/>
  <c r="P54" i="103" s="1"/>
  <c r="S54" i="103"/>
  <c r="V54" i="103" s="1"/>
  <c r="M56" i="103"/>
  <c r="P56" i="103" s="1"/>
  <c r="S56" i="103"/>
  <c r="V56" i="103" s="1"/>
  <c r="M103" i="103"/>
  <c r="P103" i="103" s="1"/>
  <c r="S103" i="103"/>
  <c r="V103" i="103" s="1"/>
  <c r="S105" i="103"/>
  <c r="V105" i="103" s="1"/>
  <c r="M105" i="103"/>
  <c r="P105" i="103" s="1"/>
  <c r="S107" i="103"/>
  <c r="M107" i="103"/>
  <c r="I66" i="102"/>
  <c r="M108" i="103"/>
  <c r="P108" i="103" s="1"/>
  <c r="S108" i="103"/>
  <c r="V108" i="103" s="1"/>
  <c r="L111" i="103"/>
  <c r="O111" i="103" s="1"/>
  <c r="R111" i="103"/>
  <c r="U111" i="103" s="1"/>
  <c r="M113" i="103"/>
  <c r="P113" i="103" s="1"/>
  <c r="S113" i="103"/>
  <c r="V113" i="103" s="1"/>
  <c r="T116" i="103"/>
  <c r="W116" i="103" s="1"/>
  <c r="N116" i="103"/>
  <c r="Q116" i="103" s="1"/>
  <c r="T118" i="103"/>
  <c r="W118" i="103" s="1"/>
  <c r="N118" i="103"/>
  <c r="Q118" i="103" s="1"/>
  <c r="N120" i="103"/>
  <c r="Q120" i="103" s="1"/>
  <c r="T120" i="103"/>
  <c r="W120" i="103" s="1"/>
  <c r="N122" i="103"/>
  <c r="Q122" i="103" s="1"/>
  <c r="T122" i="103"/>
  <c r="W122" i="103" s="1"/>
  <c r="N124" i="103"/>
  <c r="Q124" i="103" s="1"/>
  <c r="T124" i="103"/>
  <c r="W124" i="103" s="1"/>
  <c r="L127" i="103"/>
  <c r="R127" i="103"/>
  <c r="H69" i="102"/>
  <c r="L129" i="103"/>
  <c r="O129" i="103" s="1"/>
  <c r="R129" i="103"/>
  <c r="U129" i="103" s="1"/>
  <c r="L131" i="103"/>
  <c r="O131" i="103" s="1"/>
  <c r="R131" i="103"/>
  <c r="U131" i="103" s="1"/>
  <c r="R133" i="103"/>
  <c r="L133" i="103"/>
  <c r="H70" i="102"/>
  <c r="T137" i="103"/>
  <c r="W137" i="103" s="1"/>
  <c r="N137" i="103"/>
  <c r="Q137" i="103" s="1"/>
  <c r="M140" i="103"/>
  <c r="S140" i="103"/>
  <c r="I72" i="102"/>
  <c r="M142" i="103"/>
  <c r="P142" i="103" s="1"/>
  <c r="S142" i="103"/>
  <c r="V142" i="103" s="1"/>
  <c r="N144" i="103"/>
  <c r="Q144" i="103" s="1"/>
  <c r="T144" i="103"/>
  <c r="W144" i="103" s="1"/>
  <c r="T146" i="103"/>
  <c r="W146" i="103" s="1"/>
  <c r="N146" i="103"/>
  <c r="Q146" i="103" s="1"/>
  <c r="R149" i="103"/>
  <c r="U149" i="103" s="1"/>
  <c r="L149" i="103"/>
  <c r="O149" i="103" s="1"/>
  <c r="R151" i="103"/>
  <c r="U151" i="103" s="1"/>
  <c r="L151" i="103"/>
  <c r="O151" i="103" s="1"/>
  <c r="R153" i="103"/>
  <c r="U153" i="103" s="1"/>
  <c r="L153" i="103"/>
  <c r="O153" i="103" s="1"/>
  <c r="N155" i="103"/>
  <c r="Q155" i="103" s="1"/>
  <c r="T155" i="103"/>
  <c r="W155" i="103" s="1"/>
  <c r="R170" i="103"/>
  <c r="U170" i="103" s="1"/>
  <c r="L170" i="103"/>
  <c r="O170" i="103" s="1"/>
  <c r="R172" i="103"/>
  <c r="U172" i="103" s="1"/>
  <c r="L172" i="103"/>
  <c r="O172" i="103" s="1"/>
  <c r="N174" i="103"/>
  <c r="Q174" i="103" s="1"/>
  <c r="T174" i="103"/>
  <c r="W174" i="103" s="1"/>
  <c r="R14" i="106"/>
  <c r="U14" i="106" s="1"/>
  <c r="L14" i="106"/>
  <c r="O14" i="106" s="1"/>
  <c r="L16" i="106"/>
  <c r="O16" i="106" s="1"/>
  <c r="R16" i="106"/>
  <c r="U16" i="106" s="1"/>
  <c r="R18" i="106"/>
  <c r="U18" i="106" s="1"/>
  <c r="L18" i="106"/>
  <c r="O18" i="106" s="1"/>
  <c r="M20" i="106"/>
  <c r="P20" i="106" s="1"/>
  <c r="S20" i="106"/>
  <c r="V20" i="106" s="1"/>
  <c r="T22" i="106"/>
  <c r="N22" i="106"/>
  <c r="J53" i="105"/>
  <c r="T24" i="106"/>
  <c r="W24" i="106" s="1"/>
  <c r="N24" i="106"/>
  <c r="Q24" i="106" s="1"/>
  <c r="N26" i="106"/>
  <c r="Q26" i="106" s="1"/>
  <c r="T26" i="106"/>
  <c r="W26" i="106" s="1"/>
  <c r="N28" i="106"/>
  <c r="Q28" i="106" s="1"/>
  <c r="T28" i="106"/>
  <c r="W28" i="106" s="1"/>
  <c r="T30" i="106"/>
  <c r="W30" i="106" s="1"/>
  <c r="N30" i="106"/>
  <c r="Q30" i="106" s="1"/>
  <c r="T32" i="106"/>
  <c r="W32" i="106" s="1"/>
  <c r="N32" i="106"/>
  <c r="Q32" i="106" s="1"/>
  <c r="T34" i="106"/>
  <c r="W34" i="106" s="1"/>
  <c r="N34" i="106"/>
  <c r="Q34" i="106" s="1"/>
  <c r="N36" i="106"/>
  <c r="Q36" i="106" s="1"/>
  <c r="T36" i="106"/>
  <c r="W36" i="106" s="1"/>
  <c r="N38" i="106"/>
  <c r="Q38" i="106" s="1"/>
  <c r="T38" i="106"/>
  <c r="W38" i="106" s="1"/>
  <c r="T40" i="106"/>
  <c r="W40" i="106" s="1"/>
  <c r="N40" i="106"/>
  <c r="Q40" i="106" s="1"/>
  <c r="T42" i="106"/>
  <c r="W42" i="106" s="1"/>
  <c r="N42" i="106"/>
  <c r="Q42" i="106" s="1"/>
  <c r="T44" i="106"/>
  <c r="W44" i="106" s="1"/>
  <c r="N44" i="106"/>
  <c r="Q44" i="106" s="1"/>
  <c r="R53" i="106"/>
  <c r="U53" i="106" s="1"/>
  <c r="L53" i="106"/>
  <c r="O53" i="106" s="1"/>
  <c r="L55" i="106"/>
  <c r="O55" i="106" s="1"/>
  <c r="R55" i="106"/>
  <c r="U55" i="106" s="1"/>
  <c r="L59" i="106"/>
  <c r="O59" i="106" s="1"/>
  <c r="R59" i="106"/>
  <c r="U59" i="106" s="1"/>
  <c r="R61" i="106"/>
  <c r="U61" i="106" s="1"/>
  <c r="L61" i="106"/>
  <c r="O61" i="106" s="1"/>
  <c r="R63" i="106"/>
  <c r="U63" i="106" s="1"/>
  <c r="L63" i="106"/>
  <c r="O63" i="106" s="1"/>
  <c r="R65" i="106"/>
  <c r="U65" i="106" s="1"/>
  <c r="L65" i="106"/>
  <c r="O65" i="106" s="1"/>
  <c r="L67" i="106"/>
  <c r="O67" i="106" s="1"/>
  <c r="R67" i="106"/>
  <c r="U67" i="106" s="1"/>
  <c r="L69" i="106"/>
  <c r="O69" i="106" s="1"/>
  <c r="R69" i="106"/>
  <c r="U69" i="106" s="1"/>
  <c r="L71" i="106"/>
  <c r="O71" i="106" s="1"/>
  <c r="R71" i="106"/>
  <c r="U71" i="106" s="1"/>
  <c r="L73" i="106"/>
  <c r="R73" i="106"/>
  <c r="H58" i="105"/>
  <c r="L75" i="106"/>
  <c r="O75" i="106" s="1"/>
  <c r="R75" i="106"/>
  <c r="U75" i="106" s="1"/>
  <c r="R77" i="106"/>
  <c r="L77" i="106"/>
  <c r="H59" i="105"/>
  <c r="R79" i="106"/>
  <c r="U79" i="106" s="1"/>
  <c r="L79" i="106"/>
  <c r="O79" i="106" s="1"/>
  <c r="R81" i="106"/>
  <c r="L81" i="106"/>
  <c r="H61" i="105"/>
  <c r="L83" i="106"/>
  <c r="R83" i="106"/>
  <c r="H62" i="105"/>
  <c r="L85" i="106"/>
  <c r="O85" i="106" s="1"/>
  <c r="R85" i="106"/>
  <c r="U85" i="106" s="1"/>
  <c r="L87" i="106"/>
  <c r="R87" i="106"/>
  <c r="H63" i="105"/>
  <c r="L89" i="106"/>
  <c r="O89" i="106" s="1"/>
  <c r="R89" i="106"/>
  <c r="U89" i="106" s="1"/>
  <c r="L91" i="106"/>
  <c r="O91" i="106" s="1"/>
  <c r="R91" i="106"/>
  <c r="U91" i="106" s="1"/>
  <c r="R93" i="106"/>
  <c r="U93" i="106" s="1"/>
  <c r="L93" i="106"/>
  <c r="O93" i="106" s="1"/>
  <c r="L95" i="106"/>
  <c r="O95" i="106" s="1"/>
  <c r="R95" i="106"/>
  <c r="U95" i="106" s="1"/>
  <c r="L97" i="106"/>
  <c r="O97" i="106" s="1"/>
  <c r="R97" i="106"/>
  <c r="U97" i="106" s="1"/>
  <c r="R99" i="106"/>
  <c r="U99" i="106" s="1"/>
  <c r="L99" i="106"/>
  <c r="O99" i="106" s="1"/>
  <c r="N109" i="106"/>
  <c r="Q109" i="106" s="1"/>
  <c r="T109" i="106"/>
  <c r="W109" i="106" s="1"/>
  <c r="N111" i="106"/>
  <c r="Q111" i="106" s="1"/>
  <c r="T111" i="106"/>
  <c r="W111" i="106" s="1"/>
  <c r="T113" i="106"/>
  <c r="W113" i="106" s="1"/>
  <c r="N113" i="106"/>
  <c r="Q113" i="106" s="1"/>
  <c r="M116" i="106"/>
  <c r="P116" i="106" s="1"/>
  <c r="S116" i="106"/>
  <c r="V116" i="106" s="1"/>
  <c r="S118" i="106"/>
  <c r="V118" i="106" s="1"/>
  <c r="M118" i="106"/>
  <c r="P118" i="106" s="1"/>
  <c r="S120" i="106"/>
  <c r="V120" i="106" s="1"/>
  <c r="M120" i="106"/>
  <c r="P120" i="106" s="1"/>
  <c r="M122" i="106"/>
  <c r="P122" i="106" s="1"/>
  <c r="S122" i="106"/>
  <c r="V122" i="106" s="1"/>
  <c r="S124" i="106"/>
  <c r="V124" i="106" s="1"/>
  <c r="M124" i="106"/>
  <c r="P124" i="106" s="1"/>
  <c r="M126" i="106"/>
  <c r="P126" i="106" s="1"/>
  <c r="S126" i="106"/>
  <c r="V126" i="106" s="1"/>
  <c r="M128" i="106"/>
  <c r="P128" i="106" s="1"/>
  <c r="S128" i="106"/>
  <c r="V128" i="106" s="1"/>
  <c r="S130" i="106"/>
  <c r="V130" i="106" s="1"/>
  <c r="M130" i="106"/>
  <c r="P130" i="106" s="1"/>
  <c r="N132" i="106"/>
  <c r="Q132" i="106" s="1"/>
  <c r="T132" i="106"/>
  <c r="W132" i="106" s="1"/>
  <c r="T134" i="106"/>
  <c r="W134" i="106" s="1"/>
  <c r="N134" i="106"/>
  <c r="Q134" i="106" s="1"/>
  <c r="S136" i="106"/>
  <c r="V136" i="106" s="1"/>
  <c r="M136" i="106"/>
  <c r="P136" i="106" s="1"/>
  <c r="N138" i="106"/>
  <c r="Q138" i="106" s="1"/>
  <c r="T138" i="106"/>
  <c r="W138" i="106" s="1"/>
  <c r="L156" i="106"/>
  <c r="O156" i="106" s="1"/>
  <c r="R156" i="106"/>
  <c r="U156" i="106" s="1"/>
  <c r="M158" i="106"/>
  <c r="P158" i="106" s="1"/>
  <c r="S158" i="106"/>
  <c r="V158" i="106" s="1"/>
  <c r="M160" i="106"/>
  <c r="P160" i="106" s="1"/>
  <c r="S160" i="106"/>
  <c r="V160" i="106" s="1"/>
  <c r="S162" i="106"/>
  <c r="V162" i="106" s="1"/>
  <c r="M162" i="106"/>
  <c r="P162" i="106" s="1"/>
  <c r="M164" i="106"/>
  <c r="S164" i="106"/>
  <c r="I77" i="105"/>
  <c r="S166" i="106"/>
  <c r="V166" i="106" s="1"/>
  <c r="M166" i="106"/>
  <c r="P166" i="106" s="1"/>
  <c r="T168" i="106"/>
  <c r="W168" i="106" s="1"/>
  <c r="N168" i="106"/>
  <c r="Q168" i="106" s="1"/>
  <c r="N170" i="106"/>
  <c r="Q170" i="106" s="1"/>
  <c r="T170" i="106"/>
  <c r="W170" i="106" s="1"/>
  <c r="N172" i="106"/>
  <c r="Q172" i="106" s="1"/>
  <c r="T172" i="106"/>
  <c r="W172" i="106" s="1"/>
  <c r="N4" i="109"/>
  <c r="T4" i="109"/>
  <c r="J51" i="108"/>
  <c r="N6" i="109"/>
  <c r="Q6" i="109" s="1"/>
  <c r="T6" i="109"/>
  <c r="W6" i="109" s="1"/>
  <c r="R15" i="109"/>
  <c r="U15" i="109" s="1"/>
  <c r="L15" i="109"/>
  <c r="O15" i="109" s="1"/>
  <c r="L17" i="109"/>
  <c r="O17" i="109" s="1"/>
  <c r="R17" i="109"/>
  <c r="U17" i="109" s="1"/>
  <c r="L19" i="109"/>
  <c r="O19" i="109" s="1"/>
  <c r="R19" i="109"/>
  <c r="U19" i="109" s="1"/>
  <c r="U50" i="108" s="1"/>
  <c r="U7" i="108" s="1"/>
  <c r="M21" i="109"/>
  <c r="P21" i="109" s="1"/>
  <c r="S21" i="109"/>
  <c r="V21" i="109" s="1"/>
  <c r="N23" i="109"/>
  <c r="Q23" i="109" s="1"/>
  <c r="Q52" i="108" s="1"/>
  <c r="Q9" i="108" s="1"/>
  <c r="T23" i="109"/>
  <c r="W23" i="109" s="1"/>
  <c r="T25" i="109"/>
  <c r="W25" i="109" s="1"/>
  <c r="N25" i="109"/>
  <c r="Q25" i="109" s="1"/>
  <c r="N27" i="109"/>
  <c r="Q27" i="109" s="1"/>
  <c r="T27" i="109"/>
  <c r="W27" i="109" s="1"/>
  <c r="N29" i="109"/>
  <c r="Q29" i="109" s="1"/>
  <c r="T29" i="109"/>
  <c r="W29" i="109" s="1"/>
  <c r="R48" i="109"/>
  <c r="U48" i="109" s="1"/>
  <c r="L48" i="109"/>
  <c r="O48" i="109" s="1"/>
  <c r="L50" i="109"/>
  <c r="O50" i="109" s="1"/>
  <c r="R50" i="109"/>
  <c r="U50" i="109" s="1"/>
  <c r="M52" i="109"/>
  <c r="S52" i="109"/>
  <c r="I55" i="108"/>
  <c r="S54" i="109"/>
  <c r="V54" i="109" s="1"/>
  <c r="M54" i="109"/>
  <c r="P54" i="109" s="1"/>
  <c r="M56" i="109"/>
  <c r="P56" i="109" s="1"/>
  <c r="S56" i="109"/>
  <c r="V56" i="109" s="1"/>
  <c r="T58" i="109"/>
  <c r="W58" i="109" s="1"/>
  <c r="N58" i="109"/>
  <c r="Q58" i="109" s="1"/>
  <c r="N60" i="109"/>
  <c r="T60" i="109"/>
  <c r="J56" i="108"/>
  <c r="T62" i="109"/>
  <c r="W62" i="109" s="1"/>
  <c r="N62" i="109"/>
  <c r="Q62" i="109" s="1"/>
  <c r="N64" i="109"/>
  <c r="Q64" i="109" s="1"/>
  <c r="T64" i="109"/>
  <c r="W64" i="109" s="1"/>
  <c r="T66" i="109"/>
  <c r="W66" i="109" s="1"/>
  <c r="N66" i="109"/>
  <c r="Q66" i="109" s="1"/>
  <c r="N68" i="109"/>
  <c r="T68" i="109"/>
  <c r="J57" i="108"/>
  <c r="T70" i="109"/>
  <c r="W70" i="109" s="1"/>
  <c r="N70" i="109"/>
  <c r="Q70" i="109" s="1"/>
  <c r="N72" i="109"/>
  <c r="Q72" i="109" s="1"/>
  <c r="T72" i="109"/>
  <c r="W72" i="109" s="1"/>
  <c r="T74" i="109"/>
  <c r="W74" i="109" s="1"/>
  <c r="N74" i="109"/>
  <c r="Q74" i="109" s="1"/>
  <c r="N76" i="109"/>
  <c r="Q76" i="109" s="1"/>
  <c r="T76" i="109"/>
  <c r="W76" i="109" s="1"/>
  <c r="T78" i="109"/>
  <c r="W78" i="109" s="1"/>
  <c r="N78" i="109"/>
  <c r="Q78" i="109" s="1"/>
  <c r="N80" i="109"/>
  <c r="Q80" i="109" s="1"/>
  <c r="T80" i="109"/>
  <c r="W80" i="109" s="1"/>
  <c r="T82" i="109"/>
  <c r="W82" i="109" s="1"/>
  <c r="N82" i="109"/>
  <c r="Q82" i="109" s="1"/>
  <c r="N84" i="109"/>
  <c r="Q84" i="109" s="1"/>
  <c r="T84" i="109"/>
  <c r="W84" i="109" s="1"/>
  <c r="T86" i="109"/>
  <c r="W86" i="109" s="1"/>
  <c r="N86" i="109"/>
  <c r="Q86" i="109" s="1"/>
  <c r="N88" i="109"/>
  <c r="Q88" i="109" s="1"/>
  <c r="T88" i="109"/>
  <c r="W88" i="109" s="1"/>
  <c r="T90" i="109"/>
  <c r="N90" i="109"/>
  <c r="J64" i="108"/>
  <c r="N92" i="109"/>
  <c r="Q92" i="109" s="1"/>
  <c r="T92" i="109"/>
  <c r="W92" i="109" s="1"/>
  <c r="T94" i="109"/>
  <c r="W94" i="109" s="1"/>
  <c r="N94" i="109"/>
  <c r="Q94" i="109" s="1"/>
  <c r="T96" i="109"/>
  <c r="W96" i="109" s="1"/>
  <c r="N96" i="109"/>
  <c r="Q96" i="109" s="1"/>
  <c r="N98" i="109"/>
  <c r="Q98" i="109" s="1"/>
  <c r="T98" i="109"/>
  <c r="W98" i="109" s="1"/>
  <c r="N100" i="109"/>
  <c r="T100" i="109"/>
  <c r="J65" i="108"/>
  <c r="T102" i="109"/>
  <c r="W102" i="109" s="1"/>
  <c r="N102" i="109"/>
  <c r="Q102" i="109" s="1"/>
  <c r="N104" i="109"/>
  <c r="Q104" i="109" s="1"/>
  <c r="T104" i="109"/>
  <c r="W104" i="109" s="1"/>
  <c r="N106" i="109"/>
  <c r="Q106" i="109" s="1"/>
  <c r="T106" i="109"/>
  <c r="W106" i="109" s="1"/>
  <c r="T108" i="109"/>
  <c r="W108" i="109" s="1"/>
  <c r="N108" i="109"/>
  <c r="Q108" i="109" s="1"/>
  <c r="L117" i="109"/>
  <c r="O117" i="109" s="1"/>
  <c r="R117" i="109"/>
  <c r="U117" i="109" s="1"/>
  <c r="L119" i="109"/>
  <c r="O119" i="109" s="1"/>
  <c r="R119" i="109"/>
  <c r="U119" i="109" s="1"/>
  <c r="R121" i="109"/>
  <c r="U121" i="109" s="1"/>
  <c r="L121" i="109"/>
  <c r="O121" i="109" s="1"/>
  <c r="L123" i="109"/>
  <c r="O123" i="109" s="1"/>
  <c r="R123" i="109"/>
  <c r="U123" i="109" s="1"/>
  <c r="L125" i="109"/>
  <c r="O125" i="109" s="1"/>
  <c r="R125" i="109"/>
  <c r="U125" i="109" s="1"/>
  <c r="R127" i="109"/>
  <c r="L127" i="109"/>
  <c r="H69" i="108"/>
  <c r="L129" i="109"/>
  <c r="O129" i="109" s="1"/>
  <c r="R129" i="109"/>
  <c r="U129" i="109" s="1"/>
  <c r="L131" i="109"/>
  <c r="O131" i="109" s="1"/>
  <c r="R131" i="109"/>
  <c r="U131" i="109" s="1"/>
  <c r="S133" i="109"/>
  <c r="M133" i="109"/>
  <c r="I70" i="108"/>
  <c r="M135" i="109"/>
  <c r="P135" i="109" s="1"/>
  <c r="S135" i="109"/>
  <c r="V135" i="109" s="1"/>
  <c r="T137" i="109"/>
  <c r="W137" i="109" s="1"/>
  <c r="N137" i="109"/>
  <c r="Q137" i="109" s="1"/>
  <c r="S140" i="109"/>
  <c r="M140" i="109"/>
  <c r="I72" i="108"/>
  <c r="M142" i="109"/>
  <c r="P142" i="109" s="1"/>
  <c r="S142" i="109"/>
  <c r="V142" i="109" s="1"/>
  <c r="T144" i="109"/>
  <c r="W144" i="109" s="1"/>
  <c r="N144" i="109"/>
  <c r="Q144" i="109" s="1"/>
  <c r="N146" i="109"/>
  <c r="Q146" i="109" s="1"/>
  <c r="T146" i="109"/>
  <c r="W146" i="109" s="1"/>
  <c r="N148" i="109"/>
  <c r="Q148" i="109" s="1"/>
  <c r="T148" i="109"/>
  <c r="W148" i="109" s="1"/>
  <c r="T150" i="109"/>
  <c r="W150" i="109" s="1"/>
  <c r="N150" i="109"/>
  <c r="Q150" i="109" s="1"/>
  <c r="N152" i="109"/>
  <c r="Q152" i="109" s="1"/>
  <c r="T152" i="109"/>
  <c r="W152" i="109" s="1"/>
  <c r="T154" i="109"/>
  <c r="W154" i="109" s="1"/>
  <c r="N154" i="109"/>
  <c r="Q154" i="109" s="1"/>
  <c r="N156" i="109"/>
  <c r="Q156" i="109" s="1"/>
  <c r="T156" i="109"/>
  <c r="W156" i="109" s="1"/>
  <c r="N158" i="109"/>
  <c r="Q158" i="109" s="1"/>
  <c r="T158" i="109"/>
  <c r="W158" i="109" s="1"/>
  <c r="T160" i="109"/>
  <c r="W160" i="109" s="1"/>
  <c r="N160" i="109"/>
  <c r="Q160" i="109" s="1"/>
  <c r="L167" i="109"/>
  <c r="O167" i="109" s="1"/>
  <c r="R167" i="109"/>
  <c r="U167" i="109" s="1"/>
  <c r="L169" i="109"/>
  <c r="O169" i="109" s="1"/>
  <c r="R169" i="109"/>
  <c r="U169" i="109" s="1"/>
  <c r="S171" i="109"/>
  <c r="M171" i="109"/>
  <c r="I78" i="108"/>
  <c r="M173" i="109"/>
  <c r="P173" i="109" s="1"/>
  <c r="S173" i="109"/>
  <c r="V173" i="109" s="1"/>
  <c r="S175" i="109"/>
  <c r="V175" i="109" s="1"/>
  <c r="M175" i="109"/>
  <c r="P175" i="109" s="1"/>
  <c r="M5" i="112"/>
  <c r="S5" i="112"/>
  <c r="I48" i="111"/>
  <c r="S7" i="112"/>
  <c r="V7" i="112" s="1"/>
  <c r="M7" i="112"/>
  <c r="P7" i="112" s="1"/>
  <c r="T9" i="112"/>
  <c r="W9" i="112" s="1"/>
  <c r="N9" i="112"/>
  <c r="Q9" i="112" s="1"/>
  <c r="T11" i="112"/>
  <c r="W11" i="112" s="1"/>
  <c r="N11" i="112"/>
  <c r="Q11" i="112" s="1"/>
  <c r="T13" i="112"/>
  <c r="W13" i="112" s="1"/>
  <c r="N13" i="112"/>
  <c r="Q13" i="112" s="1"/>
  <c r="L20" i="112"/>
  <c r="O20" i="112" s="1"/>
  <c r="R20" i="112"/>
  <c r="U20" i="112" s="1"/>
  <c r="L22" i="112"/>
  <c r="R22" i="112"/>
  <c r="H53" i="111"/>
  <c r="H10" i="111" s="1"/>
  <c r="S24" i="112"/>
  <c r="V24" i="112" s="1"/>
  <c r="M24" i="112"/>
  <c r="P24" i="112" s="1"/>
  <c r="S26" i="112"/>
  <c r="V26" i="112" s="1"/>
  <c r="M26" i="112"/>
  <c r="P26" i="112" s="1"/>
  <c r="S28" i="112"/>
  <c r="V28" i="112" s="1"/>
  <c r="M28" i="112"/>
  <c r="P28" i="112" s="1"/>
  <c r="N30" i="112"/>
  <c r="Q30" i="112" s="1"/>
  <c r="T30" i="112"/>
  <c r="W30" i="112" s="1"/>
  <c r="N32" i="112"/>
  <c r="Q32" i="112" s="1"/>
  <c r="T32" i="112"/>
  <c r="W32" i="112" s="1"/>
  <c r="N34" i="112"/>
  <c r="Q34" i="112" s="1"/>
  <c r="T34" i="112"/>
  <c r="W34" i="112" s="1"/>
  <c r="T36" i="112"/>
  <c r="W36" i="112" s="1"/>
  <c r="N36" i="112"/>
  <c r="Q36" i="112" s="1"/>
  <c r="T38" i="112"/>
  <c r="W38" i="112" s="1"/>
  <c r="N38" i="112"/>
  <c r="Q38" i="112" s="1"/>
  <c r="T40" i="112"/>
  <c r="W40" i="112" s="1"/>
  <c r="N40" i="112"/>
  <c r="Q40" i="112" s="1"/>
  <c r="N42" i="112"/>
  <c r="Q42" i="112" s="1"/>
  <c r="T42" i="112"/>
  <c r="W42" i="112" s="1"/>
  <c r="N44" i="112"/>
  <c r="Q44" i="112" s="1"/>
  <c r="T44" i="112"/>
  <c r="W44" i="112" s="1"/>
  <c r="N46" i="112"/>
  <c r="Q46" i="112" s="1"/>
  <c r="T46" i="112"/>
  <c r="W46" i="112" s="1"/>
  <c r="L53" i="112"/>
  <c r="O53" i="112" s="1"/>
  <c r="R53" i="112"/>
  <c r="U53" i="112" s="1"/>
  <c r="L55" i="112"/>
  <c r="O55" i="112" s="1"/>
  <c r="R55" i="112"/>
  <c r="U55" i="112" s="1"/>
  <c r="R57" i="112"/>
  <c r="U57" i="112" s="1"/>
  <c r="L57" i="112"/>
  <c r="O57" i="112" s="1"/>
  <c r="N59" i="112"/>
  <c r="Q59" i="112" s="1"/>
  <c r="T59" i="112"/>
  <c r="W59" i="112" s="1"/>
  <c r="N61" i="112"/>
  <c r="Q61" i="112" s="1"/>
  <c r="T61" i="112"/>
  <c r="W61" i="112" s="1"/>
  <c r="N63" i="112"/>
  <c r="Q63" i="112" s="1"/>
  <c r="T63" i="112"/>
  <c r="W63" i="112" s="1"/>
  <c r="N65" i="112"/>
  <c r="Q65" i="112" s="1"/>
  <c r="T65" i="112"/>
  <c r="W65" i="112" s="1"/>
  <c r="N67" i="112"/>
  <c r="Q67" i="112" s="1"/>
  <c r="T67" i="112"/>
  <c r="W67" i="112" s="1"/>
  <c r="T69" i="112"/>
  <c r="W69" i="112" s="1"/>
  <c r="N69" i="112"/>
  <c r="Q69" i="112" s="1"/>
  <c r="T71" i="112"/>
  <c r="W71" i="112" s="1"/>
  <c r="N71" i="112"/>
  <c r="Q71" i="112" s="1"/>
  <c r="T73" i="112"/>
  <c r="N73" i="112"/>
  <c r="J58" i="111"/>
  <c r="N75" i="112"/>
  <c r="Q75" i="112" s="1"/>
  <c r="T75" i="112"/>
  <c r="W75" i="112" s="1"/>
  <c r="N77" i="112"/>
  <c r="T77" i="112"/>
  <c r="J59" i="111"/>
  <c r="N79" i="112"/>
  <c r="Q79" i="112" s="1"/>
  <c r="T79" i="112"/>
  <c r="W79" i="112" s="1"/>
  <c r="N81" i="112"/>
  <c r="T81" i="112"/>
  <c r="J61" i="111"/>
  <c r="N83" i="112"/>
  <c r="T83" i="112"/>
  <c r="J62" i="111"/>
  <c r="T85" i="112"/>
  <c r="W85" i="112" s="1"/>
  <c r="N85" i="112"/>
  <c r="Q85" i="112" s="1"/>
  <c r="T87" i="112"/>
  <c r="N87" i="112"/>
  <c r="J63" i="111"/>
  <c r="T89" i="112"/>
  <c r="W89" i="112" s="1"/>
  <c r="N89" i="112"/>
  <c r="Q89" i="112" s="1"/>
  <c r="N91" i="112"/>
  <c r="Q91" i="112" s="1"/>
  <c r="T91" i="112"/>
  <c r="W91" i="112" s="1"/>
  <c r="N93" i="112"/>
  <c r="Q93" i="112" s="1"/>
  <c r="T93" i="112"/>
  <c r="W93" i="112" s="1"/>
  <c r="N95" i="112"/>
  <c r="Q95" i="112" s="1"/>
  <c r="T95" i="112"/>
  <c r="W95" i="112" s="1"/>
  <c r="T97" i="112"/>
  <c r="W97" i="112" s="1"/>
  <c r="N97" i="112"/>
  <c r="Q97" i="112" s="1"/>
  <c r="N99" i="112"/>
  <c r="Q99" i="112" s="1"/>
  <c r="T99" i="112"/>
  <c r="W99" i="112" s="1"/>
  <c r="N101" i="112"/>
  <c r="Q101" i="112" s="1"/>
  <c r="T101" i="112"/>
  <c r="W101" i="112" s="1"/>
  <c r="T103" i="112"/>
  <c r="W103" i="112" s="1"/>
  <c r="N103" i="112"/>
  <c r="Q103" i="112" s="1"/>
  <c r="T105" i="112"/>
  <c r="W105" i="112" s="1"/>
  <c r="N105" i="112"/>
  <c r="Q105" i="112" s="1"/>
  <c r="N107" i="112"/>
  <c r="T107" i="112"/>
  <c r="J66" i="111"/>
  <c r="L116" i="112"/>
  <c r="O116" i="112" s="1"/>
  <c r="R116" i="112"/>
  <c r="U116" i="112" s="1"/>
  <c r="R118" i="112"/>
  <c r="U118" i="112" s="1"/>
  <c r="L118" i="112"/>
  <c r="O118" i="112" s="1"/>
  <c r="L120" i="112"/>
  <c r="O120" i="112" s="1"/>
  <c r="R120" i="112"/>
  <c r="U120" i="112" s="1"/>
  <c r="R122" i="112"/>
  <c r="U122" i="112" s="1"/>
  <c r="L122" i="112"/>
  <c r="O122" i="112" s="1"/>
  <c r="L124" i="112"/>
  <c r="O124" i="112" s="1"/>
  <c r="R124" i="112"/>
  <c r="U124" i="112" s="1"/>
  <c r="L126" i="112"/>
  <c r="O126" i="112" s="1"/>
  <c r="R126" i="112"/>
  <c r="U126" i="112" s="1"/>
  <c r="R128" i="112"/>
  <c r="U128" i="112" s="1"/>
  <c r="L128" i="112"/>
  <c r="O128" i="112" s="1"/>
  <c r="L130" i="112"/>
  <c r="O130" i="112" s="1"/>
  <c r="R130" i="112"/>
  <c r="U130" i="112" s="1"/>
  <c r="L132" i="112"/>
  <c r="O132" i="112" s="1"/>
  <c r="R132" i="112"/>
  <c r="U132" i="112" s="1"/>
  <c r="M134" i="112"/>
  <c r="P134" i="112" s="1"/>
  <c r="S134" i="112"/>
  <c r="V134" i="112" s="1"/>
  <c r="N136" i="112"/>
  <c r="Q136" i="112" s="1"/>
  <c r="T136" i="112"/>
  <c r="W136" i="112" s="1"/>
  <c r="M140" i="112"/>
  <c r="S140" i="112"/>
  <c r="I72" i="111"/>
  <c r="M142" i="112"/>
  <c r="P142" i="112" s="1"/>
  <c r="S142" i="112"/>
  <c r="V142" i="112" s="1"/>
  <c r="T144" i="112"/>
  <c r="W144" i="112" s="1"/>
  <c r="N144" i="112"/>
  <c r="Q144" i="112" s="1"/>
  <c r="N146" i="112"/>
  <c r="Q146" i="112" s="1"/>
  <c r="T146" i="112"/>
  <c r="W146" i="112" s="1"/>
  <c r="N148" i="112"/>
  <c r="Q148" i="112" s="1"/>
  <c r="T148" i="112"/>
  <c r="W148" i="112" s="1"/>
  <c r="T150" i="112"/>
  <c r="W150" i="112" s="1"/>
  <c r="N150" i="112"/>
  <c r="Q150" i="112" s="1"/>
  <c r="T152" i="112"/>
  <c r="W152" i="112" s="1"/>
  <c r="N152" i="112"/>
  <c r="Q152" i="112" s="1"/>
  <c r="T154" i="112"/>
  <c r="W154" i="112" s="1"/>
  <c r="N154" i="112"/>
  <c r="Q154" i="112" s="1"/>
  <c r="N156" i="112"/>
  <c r="Q156" i="112" s="1"/>
  <c r="T156" i="112"/>
  <c r="W156" i="112" s="1"/>
  <c r="N158" i="112"/>
  <c r="Q158" i="112" s="1"/>
  <c r="T158" i="112"/>
  <c r="W158" i="112" s="1"/>
  <c r="T160" i="112"/>
  <c r="W160" i="112" s="1"/>
  <c r="N160" i="112"/>
  <c r="Q160" i="112" s="1"/>
  <c r="L167" i="112"/>
  <c r="O167" i="112" s="1"/>
  <c r="R167" i="112"/>
  <c r="U167" i="112" s="1"/>
  <c r="R169" i="112"/>
  <c r="U169" i="112" s="1"/>
  <c r="L169" i="112"/>
  <c r="O169" i="112" s="1"/>
  <c r="S171" i="112"/>
  <c r="M171" i="112"/>
  <c r="I78" i="111"/>
  <c r="M173" i="112"/>
  <c r="P173" i="112" s="1"/>
  <c r="S173" i="112"/>
  <c r="V173" i="112" s="1"/>
  <c r="S175" i="112"/>
  <c r="V175" i="112" s="1"/>
  <c r="M175" i="112"/>
  <c r="P175" i="112" s="1"/>
  <c r="I94" i="102"/>
  <c r="I92" i="102"/>
  <c r="I96" i="102"/>
  <c r="I98" i="102"/>
  <c r="I99" i="102"/>
  <c r="I100" i="102"/>
  <c r="I107" i="102"/>
  <c r="I108" i="102"/>
  <c r="I111" i="102"/>
  <c r="I114" i="102" s="1"/>
  <c r="I115" i="102"/>
  <c r="I117" i="102" s="1"/>
  <c r="I120" i="102"/>
  <c r="J92" i="105"/>
  <c r="J97" i="105" s="1"/>
  <c r="H124" i="105"/>
  <c r="L5" i="115"/>
  <c r="R5" i="115"/>
  <c r="H48" i="114"/>
  <c r="M7" i="115"/>
  <c r="P7" i="115" s="1"/>
  <c r="S7" i="115"/>
  <c r="V7" i="115" s="1"/>
  <c r="N9" i="115"/>
  <c r="Q9" i="115" s="1"/>
  <c r="T9" i="115"/>
  <c r="W9" i="115" s="1"/>
  <c r="N11" i="115"/>
  <c r="Q11" i="115" s="1"/>
  <c r="T11" i="115"/>
  <c r="W11" i="115" s="1"/>
  <c r="T13" i="115"/>
  <c r="W13" i="115" s="1"/>
  <c r="N13" i="115"/>
  <c r="Q13" i="115" s="1"/>
  <c r="T15" i="115"/>
  <c r="W15" i="115" s="1"/>
  <c r="N15" i="115"/>
  <c r="Q15" i="115" s="1"/>
  <c r="T17" i="115"/>
  <c r="W17" i="115" s="1"/>
  <c r="N17" i="115"/>
  <c r="Q17" i="115" s="1"/>
  <c r="N19" i="115"/>
  <c r="Q19" i="115" s="1"/>
  <c r="T19" i="115"/>
  <c r="W19" i="115" s="1"/>
  <c r="L22" i="115"/>
  <c r="R22" i="115"/>
  <c r="H53" i="114"/>
  <c r="L24" i="115"/>
  <c r="O24" i="115" s="1"/>
  <c r="R24" i="115"/>
  <c r="U24" i="115" s="1"/>
  <c r="R26" i="115"/>
  <c r="U26" i="115" s="1"/>
  <c r="L26" i="115"/>
  <c r="O26" i="115" s="1"/>
  <c r="L28" i="115"/>
  <c r="O28" i="115" s="1"/>
  <c r="R28" i="115"/>
  <c r="U28" i="115" s="1"/>
  <c r="L30" i="115"/>
  <c r="O30" i="115" s="1"/>
  <c r="R30" i="115"/>
  <c r="U30" i="115" s="1"/>
  <c r="L32" i="115"/>
  <c r="O32" i="115" s="1"/>
  <c r="R32" i="115"/>
  <c r="U32" i="115" s="1"/>
  <c r="L34" i="115"/>
  <c r="O34" i="115" s="1"/>
  <c r="R34" i="115"/>
  <c r="U34" i="115" s="1"/>
  <c r="S36" i="115"/>
  <c r="V36" i="115" s="1"/>
  <c r="M36" i="115"/>
  <c r="P36" i="115" s="1"/>
  <c r="M38" i="115"/>
  <c r="P38" i="115" s="1"/>
  <c r="S38" i="115"/>
  <c r="V38" i="115" s="1"/>
  <c r="M40" i="115"/>
  <c r="P40" i="115" s="1"/>
  <c r="S40" i="115"/>
  <c r="V40" i="115" s="1"/>
  <c r="M42" i="115"/>
  <c r="P42" i="115" s="1"/>
  <c r="S42" i="115"/>
  <c r="V42" i="115" s="1"/>
  <c r="M44" i="115"/>
  <c r="P44" i="115" s="1"/>
  <c r="S44" i="115"/>
  <c r="V44" i="115" s="1"/>
  <c r="S46" i="115"/>
  <c r="V46" i="115" s="1"/>
  <c r="M46" i="115"/>
  <c r="P46" i="115" s="1"/>
  <c r="M48" i="115"/>
  <c r="P48" i="115" s="1"/>
  <c r="S48" i="115"/>
  <c r="V48" i="115" s="1"/>
  <c r="M50" i="115"/>
  <c r="P50" i="115" s="1"/>
  <c r="S50" i="115"/>
  <c r="V50" i="115" s="1"/>
  <c r="S52" i="115"/>
  <c r="M52" i="115"/>
  <c r="I55" i="114"/>
  <c r="M54" i="115"/>
  <c r="P54" i="115" s="1"/>
  <c r="S54" i="115"/>
  <c r="V54" i="115" s="1"/>
  <c r="M56" i="115"/>
  <c r="P56" i="115" s="1"/>
  <c r="S56" i="115"/>
  <c r="V56" i="115" s="1"/>
  <c r="L65" i="115"/>
  <c r="O65" i="115" s="1"/>
  <c r="R65" i="115"/>
  <c r="U65" i="115" s="1"/>
  <c r="L67" i="115"/>
  <c r="O67" i="115" s="1"/>
  <c r="R67" i="115"/>
  <c r="U67" i="115" s="1"/>
  <c r="R69" i="115"/>
  <c r="U69" i="115" s="1"/>
  <c r="L69" i="115"/>
  <c r="O69" i="115" s="1"/>
  <c r="L71" i="115"/>
  <c r="O71" i="115" s="1"/>
  <c r="R71" i="115"/>
  <c r="U71" i="115" s="1"/>
  <c r="R73" i="115"/>
  <c r="L73" i="115"/>
  <c r="H58" i="114"/>
  <c r="R75" i="115"/>
  <c r="U75" i="115" s="1"/>
  <c r="L75" i="115"/>
  <c r="O75" i="115" s="1"/>
  <c r="L77" i="115"/>
  <c r="R77" i="115"/>
  <c r="H59" i="114"/>
  <c r="S79" i="115"/>
  <c r="V79" i="115" s="1"/>
  <c r="M79" i="115"/>
  <c r="P79" i="115" s="1"/>
  <c r="M81" i="115"/>
  <c r="S81" i="115"/>
  <c r="I61" i="114"/>
  <c r="I18" i="114" s="1"/>
  <c r="S83" i="115"/>
  <c r="M83" i="115"/>
  <c r="I62" i="114"/>
  <c r="S85" i="115"/>
  <c r="V85" i="115" s="1"/>
  <c r="M85" i="115"/>
  <c r="P85" i="115" s="1"/>
  <c r="M87" i="115"/>
  <c r="S87" i="115"/>
  <c r="I63" i="114"/>
  <c r="I20" i="114" s="1"/>
  <c r="T89" i="115"/>
  <c r="W89" i="115" s="1"/>
  <c r="N89" i="115"/>
  <c r="Q89" i="115" s="1"/>
  <c r="N91" i="115"/>
  <c r="Q91" i="115" s="1"/>
  <c r="T91" i="115"/>
  <c r="W91" i="115" s="1"/>
  <c r="N93" i="115"/>
  <c r="Q93" i="115" s="1"/>
  <c r="T93" i="115"/>
  <c r="W93" i="115" s="1"/>
  <c r="T95" i="115"/>
  <c r="W95" i="115" s="1"/>
  <c r="N95" i="115"/>
  <c r="Q95" i="115" s="1"/>
  <c r="T97" i="115"/>
  <c r="W97" i="115" s="1"/>
  <c r="N97" i="115"/>
  <c r="Q97" i="115" s="1"/>
  <c r="T99" i="115"/>
  <c r="W99" i="115" s="1"/>
  <c r="N99" i="115"/>
  <c r="Q99" i="115" s="1"/>
  <c r="S103" i="115"/>
  <c r="V103" i="115" s="1"/>
  <c r="M103" i="115"/>
  <c r="P103" i="115" s="1"/>
  <c r="S105" i="115"/>
  <c r="V105" i="115" s="1"/>
  <c r="M105" i="115"/>
  <c r="P105" i="115" s="1"/>
  <c r="M107" i="115"/>
  <c r="S107" i="115"/>
  <c r="I66" i="114"/>
  <c r="M108" i="115"/>
  <c r="P108" i="115" s="1"/>
  <c r="S108" i="115"/>
  <c r="V108" i="115" s="1"/>
  <c r="N110" i="115"/>
  <c r="Q110" i="115" s="1"/>
  <c r="T110" i="115"/>
  <c r="W110" i="115" s="1"/>
  <c r="L113" i="115"/>
  <c r="O113" i="115" s="1"/>
  <c r="R113" i="115"/>
  <c r="U113" i="115" s="1"/>
  <c r="R131" i="115"/>
  <c r="U131" i="115" s="1"/>
  <c r="L131" i="115"/>
  <c r="O131" i="115" s="1"/>
  <c r="R133" i="115"/>
  <c r="L133" i="115"/>
  <c r="H70" i="114"/>
  <c r="R135" i="115"/>
  <c r="U135" i="115" s="1"/>
  <c r="L135" i="115"/>
  <c r="O135" i="115" s="1"/>
  <c r="L138" i="115"/>
  <c r="O138" i="115" s="1"/>
  <c r="R138" i="115"/>
  <c r="U138" i="115" s="1"/>
  <c r="R149" i="115"/>
  <c r="U149" i="115" s="1"/>
  <c r="L149" i="115"/>
  <c r="O149" i="115" s="1"/>
  <c r="R151" i="115"/>
  <c r="U151" i="115" s="1"/>
  <c r="L151" i="115"/>
  <c r="O151" i="115" s="1"/>
  <c r="S153" i="115"/>
  <c r="V153" i="115" s="1"/>
  <c r="M153" i="115"/>
  <c r="P153" i="115" s="1"/>
  <c r="M155" i="115"/>
  <c r="P155" i="115" s="1"/>
  <c r="S155" i="115"/>
  <c r="V155" i="115" s="1"/>
  <c r="N157" i="115"/>
  <c r="Q157" i="115" s="1"/>
  <c r="T157" i="115"/>
  <c r="W157" i="115" s="1"/>
  <c r="T159" i="115"/>
  <c r="N159" i="115"/>
  <c r="J75" i="114"/>
  <c r="T161" i="115"/>
  <c r="N161" i="115"/>
  <c r="J76" i="114"/>
  <c r="T163" i="115"/>
  <c r="W163" i="115" s="1"/>
  <c r="N163" i="115"/>
  <c r="Q163" i="115" s="1"/>
  <c r="R166" i="115"/>
  <c r="U166" i="115" s="1"/>
  <c r="L166" i="115"/>
  <c r="O166" i="115" s="1"/>
  <c r="N168" i="115"/>
  <c r="Q168" i="115" s="1"/>
  <c r="T168" i="115"/>
  <c r="W168" i="115" s="1"/>
  <c r="N170" i="115"/>
  <c r="Q170" i="115" s="1"/>
  <c r="T170" i="115"/>
  <c r="W170" i="115" s="1"/>
  <c r="R173" i="115"/>
  <c r="U173" i="115" s="1"/>
  <c r="L173" i="115"/>
  <c r="O173" i="115" s="1"/>
  <c r="R175" i="115"/>
  <c r="U175" i="115" s="1"/>
  <c r="L175" i="115"/>
  <c r="O175" i="115" s="1"/>
  <c r="S4" i="118"/>
  <c r="M4" i="118"/>
  <c r="I51" i="117"/>
  <c r="S6" i="118"/>
  <c r="V6" i="118" s="1"/>
  <c r="M6" i="118"/>
  <c r="P6" i="118" s="1"/>
  <c r="M8" i="118"/>
  <c r="P8" i="118" s="1"/>
  <c r="S8" i="118"/>
  <c r="V8" i="118" s="1"/>
  <c r="M10" i="118"/>
  <c r="P10" i="118" s="1"/>
  <c r="S10" i="118"/>
  <c r="V10" i="118" s="1"/>
  <c r="M12" i="118"/>
  <c r="S12" i="118"/>
  <c r="I49" i="117"/>
  <c r="M14" i="118"/>
  <c r="P14" i="118" s="1"/>
  <c r="S14" i="118"/>
  <c r="V14" i="118" s="1"/>
  <c r="M16" i="118"/>
  <c r="P16" i="118" s="1"/>
  <c r="S16" i="118"/>
  <c r="V16" i="118" s="1"/>
  <c r="S18" i="118"/>
  <c r="V18" i="118" s="1"/>
  <c r="M18" i="118"/>
  <c r="P18" i="118" s="1"/>
  <c r="S20" i="118"/>
  <c r="V20" i="118" s="1"/>
  <c r="M20" i="118"/>
  <c r="P20" i="118" s="1"/>
  <c r="M22" i="118"/>
  <c r="S22" i="118"/>
  <c r="I53" i="117"/>
  <c r="N24" i="118"/>
  <c r="Q24" i="118" s="1"/>
  <c r="T24" i="118"/>
  <c r="W24" i="118" s="1"/>
  <c r="T26" i="118"/>
  <c r="W26" i="118" s="1"/>
  <c r="N26" i="118"/>
  <c r="Q26" i="118" s="1"/>
  <c r="R53" i="118"/>
  <c r="U53" i="118" s="1"/>
  <c r="L53" i="118"/>
  <c r="O53" i="118" s="1"/>
  <c r="R55" i="118"/>
  <c r="U55" i="118" s="1"/>
  <c r="L55" i="118"/>
  <c r="O55" i="118" s="1"/>
  <c r="L57" i="118"/>
  <c r="O57" i="118" s="1"/>
  <c r="R57" i="118"/>
  <c r="U57" i="118" s="1"/>
  <c r="L59" i="118"/>
  <c r="O59" i="118" s="1"/>
  <c r="R59" i="118"/>
  <c r="U59" i="118" s="1"/>
  <c r="R61" i="118"/>
  <c r="U61" i="118" s="1"/>
  <c r="L61" i="118"/>
  <c r="O61" i="118" s="1"/>
  <c r="R63" i="118"/>
  <c r="U63" i="118" s="1"/>
  <c r="L63" i="118"/>
  <c r="O63" i="118" s="1"/>
  <c r="M65" i="118"/>
  <c r="P65" i="118" s="1"/>
  <c r="S65" i="118"/>
  <c r="V65" i="118" s="1"/>
  <c r="M67" i="118"/>
  <c r="P67" i="118" s="1"/>
  <c r="S67" i="118"/>
  <c r="V67" i="118" s="1"/>
  <c r="S69" i="118"/>
  <c r="V69" i="118" s="1"/>
  <c r="M69" i="118"/>
  <c r="P69" i="118" s="1"/>
  <c r="N71" i="118"/>
  <c r="Q71" i="118" s="1"/>
  <c r="T71" i="118"/>
  <c r="W71" i="118" s="1"/>
  <c r="N73" i="118"/>
  <c r="T73" i="118"/>
  <c r="J58" i="117"/>
  <c r="T75" i="118"/>
  <c r="W75" i="118" s="1"/>
  <c r="N75" i="118"/>
  <c r="Q75" i="118" s="1"/>
  <c r="T77" i="118"/>
  <c r="N77" i="118"/>
  <c r="J59" i="117"/>
  <c r="N79" i="118"/>
  <c r="Q79" i="118" s="1"/>
  <c r="T79" i="118"/>
  <c r="W79" i="118" s="1"/>
  <c r="N81" i="118"/>
  <c r="T81" i="118"/>
  <c r="J61" i="117"/>
  <c r="T83" i="118"/>
  <c r="N83" i="118"/>
  <c r="J62" i="117"/>
  <c r="T85" i="118"/>
  <c r="W85" i="118" s="1"/>
  <c r="N85" i="118"/>
  <c r="Q85" i="118" s="1"/>
  <c r="R102" i="118"/>
  <c r="U102" i="118" s="1"/>
  <c r="L102" i="118"/>
  <c r="O102" i="118" s="1"/>
  <c r="R104" i="118"/>
  <c r="U104" i="118" s="1"/>
  <c r="L104" i="118"/>
  <c r="O104" i="118" s="1"/>
  <c r="R106" i="118"/>
  <c r="U106" i="118" s="1"/>
  <c r="L106" i="118"/>
  <c r="O106" i="118" s="1"/>
  <c r="L109" i="118"/>
  <c r="O109" i="118" s="1"/>
  <c r="R109" i="118"/>
  <c r="U109" i="118" s="1"/>
  <c r="L111" i="118"/>
  <c r="O111" i="118" s="1"/>
  <c r="R111" i="118"/>
  <c r="U111" i="118" s="1"/>
  <c r="L113" i="118"/>
  <c r="O113" i="118" s="1"/>
  <c r="R113" i="118"/>
  <c r="U113" i="118" s="1"/>
  <c r="T116" i="118"/>
  <c r="W116" i="118" s="1"/>
  <c r="N116" i="118"/>
  <c r="Q116" i="118" s="1"/>
  <c r="T118" i="118"/>
  <c r="W118" i="118" s="1"/>
  <c r="N118" i="118"/>
  <c r="Q118" i="118" s="1"/>
  <c r="T120" i="118"/>
  <c r="W120" i="118" s="1"/>
  <c r="N120" i="118"/>
  <c r="Q120" i="118" s="1"/>
  <c r="N122" i="118"/>
  <c r="Q122" i="118" s="1"/>
  <c r="T122" i="118"/>
  <c r="W122" i="118" s="1"/>
  <c r="N124" i="118"/>
  <c r="Q124" i="118" s="1"/>
  <c r="T124" i="118"/>
  <c r="W124" i="118" s="1"/>
  <c r="N126" i="118"/>
  <c r="Q126" i="118" s="1"/>
  <c r="T126" i="118"/>
  <c r="W126" i="118" s="1"/>
  <c r="R136" i="118"/>
  <c r="U136" i="118" s="1"/>
  <c r="L136" i="118"/>
  <c r="O136" i="118" s="1"/>
  <c r="R138" i="118"/>
  <c r="U138" i="118" s="1"/>
  <c r="L138" i="118"/>
  <c r="O138" i="118" s="1"/>
  <c r="L143" i="118"/>
  <c r="O143" i="118" s="1"/>
  <c r="R143" i="118"/>
  <c r="U143" i="118" s="1"/>
  <c r="L145" i="118"/>
  <c r="R145" i="118"/>
  <c r="H73" i="117"/>
  <c r="S147" i="118"/>
  <c r="V147" i="118" s="1"/>
  <c r="M147" i="118"/>
  <c r="P147" i="118" s="1"/>
  <c r="S149" i="118"/>
  <c r="V149" i="118" s="1"/>
  <c r="M149" i="118"/>
  <c r="P149" i="118" s="1"/>
  <c r="S151" i="118"/>
  <c r="V151" i="118" s="1"/>
  <c r="M151" i="118"/>
  <c r="P151" i="118" s="1"/>
  <c r="M153" i="118"/>
  <c r="P153" i="118" s="1"/>
  <c r="S153" i="118"/>
  <c r="V153" i="118" s="1"/>
  <c r="M155" i="118"/>
  <c r="P155" i="118" s="1"/>
  <c r="S155" i="118"/>
  <c r="V155" i="118" s="1"/>
  <c r="M157" i="118"/>
  <c r="P157" i="118" s="1"/>
  <c r="S157" i="118"/>
  <c r="V157" i="118" s="1"/>
  <c r="M159" i="118"/>
  <c r="S159" i="118"/>
  <c r="I75" i="117"/>
  <c r="M161" i="118"/>
  <c r="S161" i="118"/>
  <c r="I76" i="117"/>
  <c r="S163" i="118"/>
  <c r="V163" i="118" s="1"/>
  <c r="M163" i="118"/>
  <c r="P163" i="118" s="1"/>
  <c r="S165" i="118"/>
  <c r="V165" i="118" s="1"/>
  <c r="M165" i="118"/>
  <c r="P165" i="118" s="1"/>
  <c r="S167" i="118"/>
  <c r="V167" i="118" s="1"/>
  <c r="M167" i="118"/>
  <c r="P167" i="118" s="1"/>
  <c r="S169" i="118"/>
  <c r="V169" i="118" s="1"/>
  <c r="M169" i="118"/>
  <c r="P169" i="118" s="1"/>
  <c r="S171" i="118"/>
  <c r="M171" i="118"/>
  <c r="I78" i="117"/>
  <c r="N173" i="118"/>
  <c r="Q173" i="118" s="1"/>
  <c r="T173" i="118"/>
  <c r="W173" i="118" s="1"/>
  <c r="N175" i="118"/>
  <c r="Q175" i="118" s="1"/>
  <c r="T175" i="118"/>
  <c r="W175" i="118" s="1"/>
  <c r="L4" i="121"/>
  <c r="R4" i="121"/>
  <c r="H51" i="120"/>
  <c r="L6" i="121"/>
  <c r="O6" i="121" s="1"/>
  <c r="R6" i="121"/>
  <c r="U6" i="121" s="1"/>
  <c r="L8" i="121"/>
  <c r="O8" i="121" s="1"/>
  <c r="R8" i="121"/>
  <c r="U8" i="121" s="1"/>
  <c r="L10" i="121"/>
  <c r="O10" i="121" s="1"/>
  <c r="R10" i="121"/>
  <c r="U10" i="121" s="1"/>
  <c r="L12" i="121"/>
  <c r="R12" i="121"/>
  <c r="H49" i="120"/>
  <c r="L14" i="121"/>
  <c r="O14" i="121" s="1"/>
  <c r="R14" i="121"/>
  <c r="U14" i="121" s="1"/>
  <c r="L16" i="121"/>
  <c r="O16" i="121" s="1"/>
  <c r="R16" i="121"/>
  <c r="U16" i="121" s="1"/>
  <c r="L18" i="121"/>
  <c r="O18" i="121" s="1"/>
  <c r="R18" i="121"/>
  <c r="U18" i="121" s="1"/>
  <c r="N19" i="121"/>
  <c r="Q19" i="121" s="1"/>
  <c r="T19" i="121"/>
  <c r="W19" i="121" s="1"/>
  <c r="L20" i="121"/>
  <c r="O20" i="121" s="1"/>
  <c r="R20" i="121"/>
  <c r="U20" i="121" s="1"/>
  <c r="L22" i="121"/>
  <c r="R22" i="121"/>
  <c r="H53" i="120"/>
  <c r="L24" i="121"/>
  <c r="O24" i="121" s="1"/>
  <c r="R24" i="121"/>
  <c r="U24" i="121" s="1"/>
  <c r="L26" i="121"/>
  <c r="O26" i="121" s="1"/>
  <c r="R26" i="121"/>
  <c r="U26" i="121" s="1"/>
  <c r="L28" i="121"/>
  <c r="O28" i="121" s="1"/>
  <c r="R28" i="121"/>
  <c r="U28" i="121" s="1"/>
  <c r="L30" i="121"/>
  <c r="O30" i="121" s="1"/>
  <c r="R30" i="121"/>
  <c r="U30" i="121" s="1"/>
  <c r="M32" i="121"/>
  <c r="P32" i="121" s="1"/>
  <c r="S32" i="121"/>
  <c r="V32" i="121" s="1"/>
  <c r="T34" i="121"/>
  <c r="W34" i="121" s="1"/>
  <c r="N34" i="121"/>
  <c r="Q34" i="121" s="1"/>
  <c r="N36" i="121"/>
  <c r="Q36" i="121" s="1"/>
  <c r="T36" i="121"/>
  <c r="W36" i="121" s="1"/>
  <c r="T38" i="121"/>
  <c r="W38" i="121" s="1"/>
  <c r="N38" i="121"/>
  <c r="Q38" i="121" s="1"/>
  <c r="N40" i="121"/>
  <c r="Q40" i="121" s="1"/>
  <c r="T40" i="121"/>
  <c r="W40" i="121" s="1"/>
  <c r="T42" i="121"/>
  <c r="W42" i="121" s="1"/>
  <c r="N42" i="121"/>
  <c r="Q42" i="121" s="1"/>
  <c r="N44" i="121"/>
  <c r="Q44" i="121" s="1"/>
  <c r="T44" i="121"/>
  <c r="W44" i="121" s="1"/>
  <c r="T46" i="121"/>
  <c r="W46" i="121" s="1"/>
  <c r="N46" i="121"/>
  <c r="Q46" i="121" s="1"/>
  <c r="N48" i="121"/>
  <c r="Q48" i="121" s="1"/>
  <c r="T48" i="121"/>
  <c r="W48" i="121" s="1"/>
  <c r="T50" i="121"/>
  <c r="W50" i="121" s="1"/>
  <c r="N50" i="121"/>
  <c r="Q50" i="121" s="1"/>
  <c r="N52" i="121"/>
  <c r="T52" i="121"/>
  <c r="J55" i="120"/>
  <c r="T54" i="121"/>
  <c r="W54" i="121" s="1"/>
  <c r="N54" i="121"/>
  <c r="Q54" i="121" s="1"/>
  <c r="R63" i="121"/>
  <c r="U63" i="121" s="1"/>
  <c r="L63" i="121"/>
  <c r="O63" i="121" s="1"/>
  <c r="M65" i="121"/>
  <c r="P65" i="121" s="1"/>
  <c r="S65" i="121"/>
  <c r="V65" i="121" s="1"/>
  <c r="N67" i="121"/>
  <c r="Q67" i="121" s="1"/>
  <c r="T67" i="121"/>
  <c r="W67" i="121" s="1"/>
  <c r="L78" i="121"/>
  <c r="O78" i="121" s="1"/>
  <c r="R78" i="121"/>
  <c r="U78" i="121" s="1"/>
  <c r="L80" i="121"/>
  <c r="O80" i="121" s="1"/>
  <c r="R80" i="121"/>
  <c r="U80" i="121" s="1"/>
  <c r="S82" i="121"/>
  <c r="V82" i="121" s="1"/>
  <c r="M82" i="121"/>
  <c r="P82" i="121" s="1"/>
  <c r="M84" i="121"/>
  <c r="P84" i="121" s="1"/>
  <c r="S84" i="121"/>
  <c r="V84" i="121" s="1"/>
  <c r="S86" i="121"/>
  <c r="V86" i="121" s="1"/>
  <c r="M86" i="121"/>
  <c r="P86" i="121" s="1"/>
  <c r="M88" i="121"/>
  <c r="P88" i="121" s="1"/>
  <c r="S88" i="121"/>
  <c r="V88" i="121" s="1"/>
  <c r="T90" i="121"/>
  <c r="N90" i="121"/>
  <c r="J64" i="120"/>
  <c r="N92" i="121"/>
  <c r="Q92" i="121" s="1"/>
  <c r="T92" i="121"/>
  <c r="W92" i="121" s="1"/>
  <c r="N94" i="121"/>
  <c r="Q94" i="121" s="1"/>
  <c r="T94" i="121"/>
  <c r="W94" i="121" s="1"/>
  <c r="N96" i="121"/>
  <c r="Q96" i="121" s="1"/>
  <c r="T96" i="121"/>
  <c r="W96" i="121" s="1"/>
  <c r="N98" i="121"/>
  <c r="Q98" i="121" s="1"/>
  <c r="T98" i="121"/>
  <c r="W98" i="121" s="1"/>
  <c r="N100" i="121"/>
  <c r="T100" i="121"/>
  <c r="J65" i="120"/>
  <c r="L105" i="121"/>
  <c r="O105" i="121" s="1"/>
  <c r="R105" i="121"/>
  <c r="U105" i="121" s="1"/>
  <c r="L107" i="121"/>
  <c r="R107" i="121"/>
  <c r="H66" i="120"/>
  <c r="L108" i="121"/>
  <c r="O108" i="121" s="1"/>
  <c r="R108" i="121"/>
  <c r="U108" i="121" s="1"/>
  <c r="N116" i="121"/>
  <c r="Q116" i="121" s="1"/>
  <c r="T116" i="121"/>
  <c r="W116" i="121" s="1"/>
  <c r="N118" i="121"/>
  <c r="Q118" i="121" s="1"/>
  <c r="T118" i="121"/>
  <c r="W118" i="121" s="1"/>
  <c r="L123" i="121"/>
  <c r="O123" i="121" s="1"/>
  <c r="R123" i="121"/>
  <c r="U123" i="121" s="1"/>
  <c r="L125" i="121"/>
  <c r="O125" i="121" s="1"/>
  <c r="R125" i="121"/>
  <c r="U125" i="121" s="1"/>
  <c r="L127" i="121"/>
  <c r="R127" i="121"/>
  <c r="H69" i="120"/>
  <c r="L129" i="121"/>
  <c r="O129" i="121" s="1"/>
  <c r="R129" i="121"/>
  <c r="U129" i="121" s="1"/>
  <c r="L131" i="121"/>
  <c r="O131" i="121" s="1"/>
  <c r="R131" i="121"/>
  <c r="U131" i="121" s="1"/>
  <c r="L133" i="121"/>
  <c r="R133" i="121"/>
  <c r="H70" i="120"/>
  <c r="L137" i="121"/>
  <c r="O137" i="121" s="1"/>
  <c r="R137" i="121"/>
  <c r="U137" i="121" s="1"/>
  <c r="N140" i="121"/>
  <c r="T140" i="121"/>
  <c r="J72" i="120"/>
  <c r="N142" i="121"/>
  <c r="Q142" i="121" s="1"/>
  <c r="T142" i="121"/>
  <c r="W142" i="121" s="1"/>
  <c r="N144" i="121"/>
  <c r="Q144" i="121" s="1"/>
  <c r="T144" i="121"/>
  <c r="W144" i="121" s="1"/>
  <c r="N146" i="121"/>
  <c r="Q146" i="121" s="1"/>
  <c r="T146" i="121"/>
  <c r="W146" i="121" s="1"/>
  <c r="N148" i="121"/>
  <c r="Q148" i="121" s="1"/>
  <c r="T148" i="121"/>
  <c r="W148" i="121" s="1"/>
  <c r="R151" i="121"/>
  <c r="U151" i="121" s="1"/>
  <c r="L151" i="121"/>
  <c r="O151" i="121" s="1"/>
  <c r="R153" i="121"/>
  <c r="U153" i="121" s="1"/>
  <c r="L153" i="121"/>
  <c r="O153" i="121" s="1"/>
  <c r="L155" i="121"/>
  <c r="O155" i="121" s="1"/>
  <c r="R155" i="121"/>
  <c r="U155" i="121" s="1"/>
  <c r="L157" i="121"/>
  <c r="O157" i="121" s="1"/>
  <c r="R157" i="121"/>
  <c r="U157" i="121" s="1"/>
  <c r="L159" i="121"/>
  <c r="R159" i="121"/>
  <c r="H75" i="120"/>
  <c r="L161" i="121"/>
  <c r="R161" i="121"/>
  <c r="H76" i="120"/>
  <c r="L163" i="121"/>
  <c r="O163" i="121" s="1"/>
  <c r="R163" i="121"/>
  <c r="U163" i="121" s="1"/>
  <c r="L165" i="121"/>
  <c r="O165" i="121" s="1"/>
  <c r="R165" i="121"/>
  <c r="U165" i="121" s="1"/>
  <c r="L167" i="121"/>
  <c r="O167" i="121" s="1"/>
  <c r="R167" i="121"/>
  <c r="U167" i="121" s="1"/>
  <c r="M169" i="121"/>
  <c r="P169" i="121" s="1"/>
  <c r="S169" i="121"/>
  <c r="V169" i="121" s="1"/>
  <c r="S171" i="121"/>
  <c r="M171" i="121"/>
  <c r="I78" i="120"/>
  <c r="T173" i="121"/>
  <c r="W173" i="121" s="1"/>
  <c r="N173" i="121"/>
  <c r="Q173" i="121" s="1"/>
  <c r="T175" i="121"/>
  <c r="W175" i="121" s="1"/>
  <c r="N175" i="121"/>
  <c r="Q175" i="121" s="1"/>
  <c r="J57" i="110"/>
  <c r="J98" i="108" s="1"/>
  <c r="J19" i="110"/>
  <c r="H120" i="108"/>
  <c r="H115" i="108"/>
  <c r="I106" i="108"/>
  <c r="I105" i="108"/>
  <c r="I104" i="108"/>
  <c r="I102" i="108"/>
  <c r="I101" i="108"/>
  <c r="I96" i="108"/>
  <c r="H91" i="108"/>
  <c r="I103" i="114"/>
  <c r="I124" i="114"/>
  <c r="J97" i="117"/>
  <c r="I111" i="117"/>
  <c r="H108" i="127"/>
  <c r="H110" i="127" s="1"/>
  <c r="M38" i="145"/>
  <c r="Q83" i="145"/>
  <c r="Q11" i="145"/>
  <c r="L38" i="145"/>
  <c r="W83" i="145"/>
  <c r="W11" i="145"/>
  <c r="Q38" i="142"/>
  <c r="J168" i="142"/>
  <c r="J39" i="142"/>
  <c r="AC46" i="126"/>
  <c r="Q24" i="201" s="1"/>
  <c r="O44" i="126"/>
  <c r="C22" i="201" s="1"/>
  <c r="R5" i="103"/>
  <c r="L5" i="103"/>
  <c r="H48" i="102"/>
  <c r="L7" i="103"/>
  <c r="O7" i="103" s="1"/>
  <c r="R7" i="103"/>
  <c r="U7" i="103" s="1"/>
  <c r="R9" i="103"/>
  <c r="U9" i="103" s="1"/>
  <c r="L9" i="103"/>
  <c r="O9" i="103" s="1"/>
  <c r="R11" i="103"/>
  <c r="U11" i="103" s="1"/>
  <c r="L11" i="103"/>
  <c r="O11" i="103" s="1"/>
  <c r="R13" i="103"/>
  <c r="U13" i="103" s="1"/>
  <c r="L13" i="103"/>
  <c r="O13" i="103" s="1"/>
  <c r="R15" i="103"/>
  <c r="U15" i="103" s="1"/>
  <c r="L15" i="103"/>
  <c r="O15" i="103" s="1"/>
  <c r="R17" i="103"/>
  <c r="L17" i="103"/>
  <c r="O17" i="103" s="1"/>
  <c r="R19" i="103"/>
  <c r="U19" i="103" s="1"/>
  <c r="U50" i="102" s="1"/>
  <c r="U7" i="102" s="1"/>
  <c r="L19" i="103"/>
  <c r="O19" i="103" s="1"/>
  <c r="S21" i="103"/>
  <c r="V21" i="103" s="1"/>
  <c r="M21" i="103"/>
  <c r="P21" i="103" s="1"/>
  <c r="N23" i="103"/>
  <c r="Q23" i="103" s="1"/>
  <c r="T23" i="103"/>
  <c r="W23" i="103" s="1"/>
  <c r="L26" i="103"/>
  <c r="O26" i="103" s="1"/>
  <c r="R26" i="103"/>
  <c r="U26" i="103" s="1"/>
  <c r="R28" i="103"/>
  <c r="U28" i="103" s="1"/>
  <c r="L28" i="103"/>
  <c r="O28" i="103" s="1"/>
  <c r="L30" i="103"/>
  <c r="O30" i="103" s="1"/>
  <c r="R30" i="103"/>
  <c r="U30" i="103" s="1"/>
  <c r="M32" i="103"/>
  <c r="P32" i="103" s="1"/>
  <c r="S32" i="103"/>
  <c r="V32" i="103" s="1"/>
  <c r="M34" i="103"/>
  <c r="P34" i="103" s="1"/>
  <c r="S34" i="103"/>
  <c r="V34" i="103" s="1"/>
  <c r="S36" i="103"/>
  <c r="V36" i="103" s="1"/>
  <c r="M36" i="103"/>
  <c r="P36" i="103" s="1"/>
  <c r="M38" i="103"/>
  <c r="P38" i="103" s="1"/>
  <c r="S38" i="103"/>
  <c r="V38" i="103" s="1"/>
  <c r="M40" i="103"/>
  <c r="P40" i="103" s="1"/>
  <c r="S40" i="103"/>
  <c r="V40" i="103" s="1"/>
  <c r="M42" i="103"/>
  <c r="P42" i="103" s="1"/>
  <c r="S42" i="103"/>
  <c r="V42" i="103" s="1"/>
  <c r="N44" i="103"/>
  <c r="Q44" i="103" s="1"/>
  <c r="T44" i="103"/>
  <c r="W44" i="103" s="1"/>
  <c r="N46" i="103"/>
  <c r="Q46" i="103" s="1"/>
  <c r="T46" i="103"/>
  <c r="W46" i="103" s="1"/>
  <c r="N48" i="103"/>
  <c r="Q48" i="103" s="1"/>
  <c r="T48" i="103"/>
  <c r="W48" i="103" s="1"/>
  <c r="T50" i="103"/>
  <c r="W50" i="103" s="1"/>
  <c r="N50" i="103"/>
  <c r="Q50" i="103" s="1"/>
  <c r="N52" i="103"/>
  <c r="T52" i="103"/>
  <c r="J55" i="102"/>
  <c r="N54" i="103"/>
  <c r="Q54" i="103" s="1"/>
  <c r="T54" i="103"/>
  <c r="W54" i="103" s="1"/>
  <c r="N56" i="103"/>
  <c r="Q56" i="103" s="1"/>
  <c r="T56" i="103"/>
  <c r="W56" i="103" s="1"/>
  <c r="L58" i="103"/>
  <c r="O58" i="103" s="1"/>
  <c r="R58" i="103"/>
  <c r="U58" i="103" s="1"/>
  <c r="R60" i="103"/>
  <c r="L60" i="103"/>
  <c r="H56" i="102"/>
  <c r="L62" i="103"/>
  <c r="O62" i="103" s="1"/>
  <c r="R62" i="103"/>
  <c r="U62" i="103" s="1"/>
  <c r="L64" i="103"/>
  <c r="O64" i="103" s="1"/>
  <c r="R64" i="103"/>
  <c r="U64" i="103" s="1"/>
  <c r="L66" i="103"/>
  <c r="O66" i="103" s="1"/>
  <c r="R66" i="103"/>
  <c r="U66" i="103" s="1"/>
  <c r="R68" i="103"/>
  <c r="L68" i="103"/>
  <c r="H57" i="102"/>
  <c r="L70" i="103"/>
  <c r="O70" i="103" s="1"/>
  <c r="R70" i="103"/>
  <c r="U70" i="103" s="1"/>
  <c r="L72" i="103"/>
  <c r="O72" i="103" s="1"/>
  <c r="R72" i="103"/>
  <c r="U72" i="103" s="1"/>
  <c r="L74" i="103"/>
  <c r="O74" i="103" s="1"/>
  <c r="R74" i="103"/>
  <c r="U74" i="103" s="1"/>
  <c r="R76" i="103"/>
  <c r="U76" i="103" s="1"/>
  <c r="L76" i="103"/>
  <c r="O76" i="103" s="1"/>
  <c r="L78" i="103"/>
  <c r="O78" i="103" s="1"/>
  <c r="R78" i="103"/>
  <c r="U78" i="103" s="1"/>
  <c r="L80" i="103"/>
  <c r="O80" i="103" s="1"/>
  <c r="R80" i="103"/>
  <c r="U80" i="103" s="1"/>
  <c r="L82" i="103"/>
  <c r="O82" i="103" s="1"/>
  <c r="R82" i="103"/>
  <c r="U82" i="103" s="1"/>
  <c r="R84" i="103"/>
  <c r="U84" i="103" s="1"/>
  <c r="L84" i="103"/>
  <c r="O84" i="103" s="1"/>
  <c r="L86" i="103"/>
  <c r="O86" i="103" s="1"/>
  <c r="R86" i="103"/>
  <c r="U86" i="103" s="1"/>
  <c r="L88" i="103"/>
  <c r="O88" i="103" s="1"/>
  <c r="R88" i="103"/>
  <c r="U88" i="103" s="1"/>
  <c r="L90" i="103"/>
  <c r="R90" i="103"/>
  <c r="H64" i="102"/>
  <c r="R92" i="103"/>
  <c r="U92" i="103" s="1"/>
  <c r="L92" i="103"/>
  <c r="O92" i="103" s="1"/>
  <c r="R94" i="103"/>
  <c r="U94" i="103" s="1"/>
  <c r="L94" i="103"/>
  <c r="O94" i="103" s="1"/>
  <c r="R96" i="103"/>
  <c r="U96" i="103" s="1"/>
  <c r="L96" i="103"/>
  <c r="O96" i="103" s="1"/>
  <c r="L98" i="103"/>
  <c r="O98" i="103" s="1"/>
  <c r="R98" i="103"/>
  <c r="U98" i="103" s="1"/>
  <c r="L100" i="103"/>
  <c r="R100" i="103"/>
  <c r="H65" i="102"/>
  <c r="N101" i="103"/>
  <c r="Q101" i="103" s="1"/>
  <c r="T101" i="103"/>
  <c r="W101" i="103" s="1"/>
  <c r="T103" i="103"/>
  <c r="W103" i="103" s="1"/>
  <c r="N103" i="103"/>
  <c r="Q103" i="103" s="1"/>
  <c r="T105" i="103"/>
  <c r="W105" i="103" s="1"/>
  <c r="N105" i="103"/>
  <c r="Q105" i="103" s="1"/>
  <c r="N107" i="103"/>
  <c r="T107" i="103"/>
  <c r="J66" i="102"/>
  <c r="N108" i="103"/>
  <c r="Q108" i="103" s="1"/>
  <c r="T108" i="103"/>
  <c r="W108" i="103" s="1"/>
  <c r="R109" i="103"/>
  <c r="U109" i="103" s="1"/>
  <c r="L109" i="103"/>
  <c r="O109" i="103" s="1"/>
  <c r="M111" i="103"/>
  <c r="P111" i="103" s="1"/>
  <c r="S111" i="103"/>
  <c r="V111" i="103" s="1"/>
  <c r="T113" i="103"/>
  <c r="W113" i="103" s="1"/>
  <c r="N113" i="103"/>
  <c r="Q113" i="103" s="1"/>
  <c r="M127" i="103"/>
  <c r="S127" i="103"/>
  <c r="I69" i="102"/>
  <c r="M129" i="103"/>
  <c r="P129" i="103" s="1"/>
  <c r="S129" i="103"/>
  <c r="V129" i="103" s="1"/>
  <c r="S131" i="103"/>
  <c r="V131" i="103" s="1"/>
  <c r="M131" i="103"/>
  <c r="P131" i="103" s="1"/>
  <c r="S133" i="103"/>
  <c r="M133" i="103"/>
  <c r="R135" i="103"/>
  <c r="U135" i="103" s="1"/>
  <c r="L135" i="103"/>
  <c r="O135" i="103" s="1"/>
  <c r="N140" i="103"/>
  <c r="T140" i="103"/>
  <c r="J72" i="102"/>
  <c r="N142" i="103"/>
  <c r="Q142" i="103" s="1"/>
  <c r="T142" i="103"/>
  <c r="W142" i="103" s="1"/>
  <c r="S149" i="103"/>
  <c r="V149" i="103" s="1"/>
  <c r="M149" i="103"/>
  <c r="P149" i="103" s="1"/>
  <c r="S151" i="103"/>
  <c r="V151" i="103" s="1"/>
  <c r="M151" i="103"/>
  <c r="P151" i="103" s="1"/>
  <c r="S153" i="103"/>
  <c r="V153" i="103" s="1"/>
  <c r="M153" i="103"/>
  <c r="P153" i="103" s="1"/>
  <c r="L158" i="103"/>
  <c r="O158" i="103" s="1"/>
  <c r="R158" i="103"/>
  <c r="U158" i="103" s="1"/>
  <c r="L160" i="103"/>
  <c r="O160" i="103" s="1"/>
  <c r="R160" i="103"/>
  <c r="U160" i="103" s="1"/>
  <c r="L162" i="103"/>
  <c r="O162" i="103" s="1"/>
  <c r="R162" i="103"/>
  <c r="U162" i="103" s="1"/>
  <c r="L164" i="103"/>
  <c r="R164" i="103"/>
  <c r="H77" i="102"/>
  <c r="R166" i="103"/>
  <c r="U166" i="103" s="1"/>
  <c r="L166" i="103"/>
  <c r="O166" i="103" s="1"/>
  <c r="R168" i="103"/>
  <c r="U168" i="103" s="1"/>
  <c r="L168" i="103"/>
  <c r="O168" i="103" s="1"/>
  <c r="M170" i="103"/>
  <c r="P170" i="103" s="1"/>
  <c r="S170" i="103"/>
  <c r="V170" i="103" s="1"/>
  <c r="M172" i="103"/>
  <c r="P172" i="103" s="1"/>
  <c r="S172" i="103"/>
  <c r="V172" i="103" s="1"/>
  <c r="R175" i="103"/>
  <c r="U175" i="103" s="1"/>
  <c r="L175" i="103"/>
  <c r="O175" i="103" s="1"/>
  <c r="S115" i="103"/>
  <c r="V115" i="103" s="1"/>
  <c r="M115" i="103"/>
  <c r="P115" i="103" s="1"/>
  <c r="S135" i="103"/>
  <c r="V135" i="103" s="1"/>
  <c r="M135" i="103"/>
  <c r="P135" i="103" s="1"/>
  <c r="R4" i="106"/>
  <c r="U4" i="106" s="1"/>
  <c r="L4" i="106"/>
  <c r="H51" i="105"/>
  <c r="L6" i="106"/>
  <c r="O6" i="106" s="1"/>
  <c r="R6" i="106"/>
  <c r="U6" i="106" s="1"/>
  <c r="R8" i="106"/>
  <c r="U8" i="106" s="1"/>
  <c r="L8" i="106"/>
  <c r="O8" i="106" s="1"/>
  <c r="L10" i="106"/>
  <c r="O10" i="106" s="1"/>
  <c r="R10" i="106"/>
  <c r="U10" i="106" s="1"/>
  <c r="L12" i="106"/>
  <c r="R12" i="106"/>
  <c r="U12" i="106" s="1"/>
  <c r="H49" i="105"/>
  <c r="S14" i="106"/>
  <c r="V14" i="106" s="1"/>
  <c r="M14" i="106"/>
  <c r="P14" i="106" s="1"/>
  <c r="M16" i="106"/>
  <c r="P16" i="106" s="1"/>
  <c r="S16" i="106"/>
  <c r="V16" i="106" s="1"/>
  <c r="S18" i="106"/>
  <c r="V18" i="106" s="1"/>
  <c r="M18" i="106"/>
  <c r="P18" i="106" s="1"/>
  <c r="N20" i="106"/>
  <c r="Q20" i="106" s="1"/>
  <c r="T20" i="106"/>
  <c r="W20" i="106" s="1"/>
  <c r="R45" i="106"/>
  <c r="U45" i="106" s="1"/>
  <c r="L45" i="106"/>
  <c r="O45" i="106" s="1"/>
  <c r="L47" i="106"/>
  <c r="O47" i="106" s="1"/>
  <c r="R47" i="106"/>
  <c r="U47" i="106" s="1"/>
  <c r="L49" i="106"/>
  <c r="R49" i="106"/>
  <c r="L51" i="106"/>
  <c r="O51" i="106" s="1"/>
  <c r="R51" i="106"/>
  <c r="U51" i="106" s="1"/>
  <c r="S53" i="106"/>
  <c r="V53" i="106" s="1"/>
  <c r="M53" i="106"/>
  <c r="P53" i="106" s="1"/>
  <c r="M55" i="106"/>
  <c r="P55" i="106" s="1"/>
  <c r="S55" i="106"/>
  <c r="V55" i="106" s="1"/>
  <c r="M57" i="106"/>
  <c r="P57" i="106" s="1"/>
  <c r="S57" i="106"/>
  <c r="V57" i="106" s="1"/>
  <c r="M59" i="106"/>
  <c r="P59" i="106" s="1"/>
  <c r="S59" i="106"/>
  <c r="V59" i="106" s="1"/>
  <c r="S61" i="106"/>
  <c r="V61" i="106" s="1"/>
  <c r="M61" i="106"/>
  <c r="P61" i="106" s="1"/>
  <c r="S63" i="106"/>
  <c r="V63" i="106" s="1"/>
  <c r="M63" i="106"/>
  <c r="P63" i="106" s="1"/>
  <c r="M65" i="106"/>
  <c r="P65" i="106" s="1"/>
  <c r="S65" i="106"/>
  <c r="V65" i="106" s="1"/>
  <c r="M67" i="106"/>
  <c r="P67" i="106" s="1"/>
  <c r="S67" i="106"/>
  <c r="V67" i="106" s="1"/>
  <c r="M69" i="106"/>
  <c r="P69" i="106" s="1"/>
  <c r="S69" i="106"/>
  <c r="V69" i="106" s="1"/>
  <c r="M71" i="106"/>
  <c r="P71" i="106" s="1"/>
  <c r="S71" i="106"/>
  <c r="V71" i="106" s="1"/>
  <c r="M73" i="106"/>
  <c r="S73" i="106"/>
  <c r="I58" i="105"/>
  <c r="S75" i="106"/>
  <c r="V75" i="106" s="1"/>
  <c r="M75" i="106"/>
  <c r="P75" i="106" s="1"/>
  <c r="S77" i="106"/>
  <c r="M77" i="106"/>
  <c r="I59" i="105"/>
  <c r="S79" i="106"/>
  <c r="V79" i="106" s="1"/>
  <c r="M79" i="106"/>
  <c r="P79" i="106" s="1"/>
  <c r="M81" i="106"/>
  <c r="S81" i="106"/>
  <c r="I61" i="105"/>
  <c r="M83" i="106"/>
  <c r="S83" i="106"/>
  <c r="I62" i="105"/>
  <c r="M85" i="106"/>
  <c r="P85" i="106" s="1"/>
  <c r="S85" i="106"/>
  <c r="V85" i="106" s="1"/>
  <c r="M87" i="106"/>
  <c r="S87" i="106"/>
  <c r="I63" i="105"/>
  <c r="M89" i="106"/>
  <c r="P89" i="106" s="1"/>
  <c r="S89" i="106"/>
  <c r="V89" i="106" s="1"/>
  <c r="S91" i="106"/>
  <c r="V91" i="106" s="1"/>
  <c r="M91" i="106"/>
  <c r="P91" i="106" s="1"/>
  <c r="S93" i="106"/>
  <c r="V93" i="106" s="1"/>
  <c r="M93" i="106"/>
  <c r="P93" i="106" s="1"/>
  <c r="M95" i="106"/>
  <c r="P95" i="106" s="1"/>
  <c r="S95" i="106"/>
  <c r="V95" i="106" s="1"/>
  <c r="S97" i="106"/>
  <c r="V97" i="106" s="1"/>
  <c r="M97" i="106"/>
  <c r="P97" i="106" s="1"/>
  <c r="M99" i="106"/>
  <c r="P99" i="106" s="1"/>
  <c r="S99" i="106"/>
  <c r="V99" i="106" s="1"/>
  <c r="L101" i="106"/>
  <c r="O101" i="106" s="1"/>
  <c r="R101" i="106"/>
  <c r="U101" i="106" s="1"/>
  <c r="R103" i="106"/>
  <c r="U103" i="106" s="1"/>
  <c r="L103" i="106"/>
  <c r="O103" i="106" s="1"/>
  <c r="L105" i="106"/>
  <c r="O105" i="106" s="1"/>
  <c r="R105" i="106"/>
  <c r="U105" i="106" s="1"/>
  <c r="L107" i="106"/>
  <c r="R107" i="106"/>
  <c r="H66" i="105"/>
  <c r="R114" i="106"/>
  <c r="L114" i="106"/>
  <c r="H68" i="105"/>
  <c r="N116" i="106"/>
  <c r="Q116" i="106" s="1"/>
  <c r="T116" i="106"/>
  <c r="W116" i="106" s="1"/>
  <c r="T118" i="106"/>
  <c r="W118" i="106" s="1"/>
  <c r="N118" i="106"/>
  <c r="Q118" i="106" s="1"/>
  <c r="N120" i="106"/>
  <c r="Q120" i="106" s="1"/>
  <c r="T120" i="106"/>
  <c r="W120" i="106" s="1"/>
  <c r="N122" i="106"/>
  <c r="Q122" i="106" s="1"/>
  <c r="T122" i="106"/>
  <c r="W122" i="106" s="1"/>
  <c r="T124" i="106"/>
  <c r="W124" i="106" s="1"/>
  <c r="N124" i="106"/>
  <c r="Q124" i="106" s="1"/>
  <c r="N126" i="106"/>
  <c r="Q126" i="106" s="1"/>
  <c r="T126" i="106"/>
  <c r="W126" i="106" s="1"/>
  <c r="N128" i="106"/>
  <c r="Q128" i="106" s="1"/>
  <c r="T128" i="106"/>
  <c r="W128" i="106" s="1"/>
  <c r="T130" i="106"/>
  <c r="W130" i="106" s="1"/>
  <c r="N130" i="106"/>
  <c r="Q130" i="106" s="1"/>
  <c r="N136" i="106"/>
  <c r="Q136" i="106" s="1"/>
  <c r="T136" i="106"/>
  <c r="W136" i="106" s="1"/>
  <c r="L140" i="106"/>
  <c r="R140" i="106"/>
  <c r="H72" i="105"/>
  <c r="R142" i="106"/>
  <c r="U142" i="106" s="1"/>
  <c r="L142" i="106"/>
  <c r="O142" i="106" s="1"/>
  <c r="L144" i="106"/>
  <c r="O144" i="106" s="1"/>
  <c r="R144" i="106"/>
  <c r="U144" i="106" s="1"/>
  <c r="R146" i="106"/>
  <c r="U146" i="106" s="1"/>
  <c r="L146" i="106"/>
  <c r="O146" i="106" s="1"/>
  <c r="L148" i="106"/>
  <c r="O148" i="106" s="1"/>
  <c r="R148" i="106"/>
  <c r="U148" i="106" s="1"/>
  <c r="L150" i="106"/>
  <c r="O150" i="106" s="1"/>
  <c r="R150" i="106"/>
  <c r="U150" i="106" s="1"/>
  <c r="R152" i="106"/>
  <c r="U152" i="106" s="1"/>
  <c r="L152" i="106"/>
  <c r="O152" i="106" s="1"/>
  <c r="L154" i="106"/>
  <c r="O154" i="106" s="1"/>
  <c r="R154" i="106"/>
  <c r="U154" i="106" s="1"/>
  <c r="S156" i="106"/>
  <c r="V156" i="106" s="1"/>
  <c r="M156" i="106"/>
  <c r="P156" i="106" s="1"/>
  <c r="N158" i="106"/>
  <c r="Q158" i="106" s="1"/>
  <c r="T158" i="106"/>
  <c r="W158" i="106" s="1"/>
  <c r="N160" i="106"/>
  <c r="Q160" i="106" s="1"/>
  <c r="T160" i="106"/>
  <c r="W160" i="106" s="1"/>
  <c r="T162" i="106"/>
  <c r="W162" i="106" s="1"/>
  <c r="N162" i="106"/>
  <c r="Q162" i="106" s="1"/>
  <c r="N164" i="106"/>
  <c r="T164" i="106"/>
  <c r="J77" i="105"/>
  <c r="T166" i="106"/>
  <c r="W166" i="106" s="1"/>
  <c r="N166" i="106"/>
  <c r="Q166" i="106" s="1"/>
  <c r="L173" i="106"/>
  <c r="O173" i="106" s="1"/>
  <c r="R173" i="106"/>
  <c r="U173" i="106" s="1"/>
  <c r="L175" i="106"/>
  <c r="O175" i="106" s="1"/>
  <c r="R175" i="106"/>
  <c r="U175" i="106" s="1"/>
  <c r="R9" i="109"/>
  <c r="U9" i="109" s="1"/>
  <c r="L9" i="109"/>
  <c r="O9" i="109" s="1"/>
  <c r="L11" i="109"/>
  <c r="O11" i="109" s="1"/>
  <c r="R11" i="109"/>
  <c r="U11" i="109" s="1"/>
  <c r="L13" i="109"/>
  <c r="O13" i="109" s="1"/>
  <c r="R13" i="109"/>
  <c r="U13" i="109" s="1"/>
  <c r="S15" i="109"/>
  <c r="V15" i="109" s="1"/>
  <c r="M15" i="109"/>
  <c r="P15" i="109" s="1"/>
  <c r="M17" i="109"/>
  <c r="P17" i="109" s="1"/>
  <c r="S17" i="109"/>
  <c r="V17" i="109" s="1"/>
  <c r="M19" i="109"/>
  <c r="P19" i="109" s="1"/>
  <c r="S19" i="109"/>
  <c r="V19" i="109" s="1"/>
  <c r="N21" i="109"/>
  <c r="Q21" i="109" s="1"/>
  <c r="T21" i="109"/>
  <c r="W21" i="109" s="1"/>
  <c r="L30" i="109"/>
  <c r="O30" i="109" s="1"/>
  <c r="R30" i="109"/>
  <c r="U30" i="109" s="1"/>
  <c r="R32" i="109"/>
  <c r="U32" i="109" s="1"/>
  <c r="L32" i="109"/>
  <c r="O32" i="109" s="1"/>
  <c r="L34" i="109"/>
  <c r="O34" i="109" s="1"/>
  <c r="R34" i="109"/>
  <c r="U34" i="109" s="1"/>
  <c r="R36" i="109"/>
  <c r="U36" i="109" s="1"/>
  <c r="L36" i="109"/>
  <c r="O36" i="109" s="1"/>
  <c r="L38" i="109"/>
  <c r="O38" i="109" s="1"/>
  <c r="R38" i="109"/>
  <c r="U38" i="109" s="1"/>
  <c r="R40" i="109"/>
  <c r="U40" i="109" s="1"/>
  <c r="L40" i="109"/>
  <c r="O40" i="109" s="1"/>
  <c r="L42" i="109"/>
  <c r="O42" i="109" s="1"/>
  <c r="R42" i="109"/>
  <c r="U42" i="109" s="1"/>
  <c r="R44" i="109"/>
  <c r="U44" i="109" s="1"/>
  <c r="L44" i="109"/>
  <c r="O44" i="109" s="1"/>
  <c r="L46" i="109"/>
  <c r="O46" i="109" s="1"/>
  <c r="R46" i="109"/>
  <c r="U46" i="109" s="1"/>
  <c r="M48" i="109"/>
  <c r="P48" i="109" s="1"/>
  <c r="S48" i="109"/>
  <c r="V48" i="109" s="1"/>
  <c r="S50" i="109"/>
  <c r="V50" i="109" s="1"/>
  <c r="M50" i="109"/>
  <c r="P50" i="109" s="1"/>
  <c r="N52" i="109"/>
  <c r="T52" i="109"/>
  <c r="J55" i="108"/>
  <c r="T54" i="109"/>
  <c r="W54" i="109" s="1"/>
  <c r="N54" i="109"/>
  <c r="Q54" i="109" s="1"/>
  <c r="N56" i="109"/>
  <c r="Q56" i="109" s="1"/>
  <c r="T56" i="109"/>
  <c r="W56" i="109" s="1"/>
  <c r="R109" i="109"/>
  <c r="U109" i="109" s="1"/>
  <c r="L109" i="109"/>
  <c r="O109" i="109" s="1"/>
  <c r="L111" i="109"/>
  <c r="O111" i="109" s="1"/>
  <c r="R111" i="109"/>
  <c r="U111" i="109" s="1"/>
  <c r="L113" i="109"/>
  <c r="O113" i="109" s="1"/>
  <c r="R113" i="109"/>
  <c r="U113" i="109" s="1"/>
  <c r="R115" i="109"/>
  <c r="U115" i="109" s="1"/>
  <c r="L115" i="109"/>
  <c r="O115" i="109" s="1"/>
  <c r="M117" i="109"/>
  <c r="P117" i="109" s="1"/>
  <c r="S117" i="109"/>
  <c r="V117" i="109" s="1"/>
  <c r="M119" i="109"/>
  <c r="P119" i="109" s="1"/>
  <c r="S119" i="109"/>
  <c r="V119" i="109" s="1"/>
  <c r="S121" i="109"/>
  <c r="V121" i="109" s="1"/>
  <c r="M121" i="109"/>
  <c r="P121" i="109" s="1"/>
  <c r="M123" i="109"/>
  <c r="P123" i="109" s="1"/>
  <c r="S123" i="109"/>
  <c r="V123" i="109" s="1"/>
  <c r="M125" i="109"/>
  <c r="P125" i="109" s="1"/>
  <c r="S125" i="109"/>
  <c r="V125" i="109" s="1"/>
  <c r="S127" i="109"/>
  <c r="M127" i="109"/>
  <c r="I69" i="108"/>
  <c r="M129" i="109"/>
  <c r="P129" i="109" s="1"/>
  <c r="S129" i="109"/>
  <c r="V129" i="109" s="1"/>
  <c r="M131" i="109"/>
  <c r="P131" i="109" s="1"/>
  <c r="S131" i="109"/>
  <c r="V131" i="109" s="1"/>
  <c r="N133" i="109"/>
  <c r="T133" i="109"/>
  <c r="J70" i="108"/>
  <c r="N135" i="109"/>
  <c r="Q135" i="109" s="1"/>
  <c r="T135" i="109"/>
  <c r="W135" i="109" s="1"/>
  <c r="L138" i="109"/>
  <c r="O138" i="109" s="1"/>
  <c r="R138" i="109"/>
  <c r="U138" i="109" s="1"/>
  <c r="N140" i="109"/>
  <c r="T140" i="109"/>
  <c r="J72" i="108"/>
  <c r="N142" i="109"/>
  <c r="Q142" i="109" s="1"/>
  <c r="T142" i="109"/>
  <c r="W142" i="109" s="1"/>
  <c r="L163" i="109"/>
  <c r="O163" i="109" s="1"/>
  <c r="R163" i="109"/>
  <c r="U163" i="109" s="1"/>
  <c r="R165" i="109"/>
  <c r="U165" i="109" s="1"/>
  <c r="L165" i="109"/>
  <c r="O165" i="109" s="1"/>
  <c r="M167" i="109"/>
  <c r="P167" i="109" s="1"/>
  <c r="S167" i="109"/>
  <c r="V167" i="109" s="1"/>
  <c r="M169" i="109"/>
  <c r="P169" i="109" s="1"/>
  <c r="S169" i="109"/>
  <c r="V169" i="109" s="1"/>
  <c r="N171" i="109"/>
  <c r="T171" i="109"/>
  <c r="J78" i="108"/>
  <c r="N173" i="109"/>
  <c r="Q173" i="109" s="1"/>
  <c r="T173" i="109"/>
  <c r="W173" i="109" s="1"/>
  <c r="T175" i="109"/>
  <c r="W175" i="109" s="1"/>
  <c r="N175" i="109"/>
  <c r="Q175" i="109" s="1"/>
  <c r="N5" i="112"/>
  <c r="T5" i="112"/>
  <c r="J48" i="111"/>
  <c r="T7" i="112"/>
  <c r="W7" i="112" s="1"/>
  <c r="N7" i="112"/>
  <c r="Q7" i="112" s="1"/>
  <c r="L14" i="112"/>
  <c r="O14" i="112" s="1"/>
  <c r="R14" i="112"/>
  <c r="U14" i="112" s="1"/>
  <c r="L16" i="112"/>
  <c r="O16" i="112" s="1"/>
  <c r="R16" i="112"/>
  <c r="U16" i="112" s="1"/>
  <c r="L18" i="112"/>
  <c r="O18" i="112" s="1"/>
  <c r="R18" i="112"/>
  <c r="U18" i="112" s="1"/>
  <c r="S20" i="112"/>
  <c r="V20" i="112" s="1"/>
  <c r="M20" i="112"/>
  <c r="P20" i="112" s="1"/>
  <c r="S22" i="112"/>
  <c r="M22" i="112"/>
  <c r="I53" i="111"/>
  <c r="T24" i="112"/>
  <c r="W24" i="112" s="1"/>
  <c r="N24" i="112"/>
  <c r="Q24" i="112" s="1"/>
  <c r="T26" i="112"/>
  <c r="W26" i="112" s="1"/>
  <c r="N26" i="112"/>
  <c r="Q26" i="112" s="1"/>
  <c r="Q52" i="111" s="1"/>
  <c r="Q9" i="111" s="1"/>
  <c r="T28" i="112"/>
  <c r="W28" i="112" s="1"/>
  <c r="N28" i="112"/>
  <c r="Q28" i="112" s="1"/>
  <c r="L49" i="112"/>
  <c r="R49" i="112"/>
  <c r="L51" i="112"/>
  <c r="O51" i="112" s="1"/>
  <c r="R51" i="112"/>
  <c r="U51" i="112" s="1"/>
  <c r="M53" i="112"/>
  <c r="P53" i="112" s="1"/>
  <c r="S53" i="112"/>
  <c r="V53" i="112" s="1"/>
  <c r="S55" i="112"/>
  <c r="V55" i="112" s="1"/>
  <c r="M55" i="112"/>
  <c r="P55" i="112" s="1"/>
  <c r="S57" i="112"/>
  <c r="V57" i="112" s="1"/>
  <c r="M57" i="112"/>
  <c r="P57" i="112" s="1"/>
  <c r="L110" i="112"/>
  <c r="O110" i="112" s="1"/>
  <c r="R110" i="112"/>
  <c r="U110" i="112" s="1"/>
  <c r="R112" i="112"/>
  <c r="U112" i="112" s="1"/>
  <c r="L112" i="112"/>
  <c r="O112" i="112" s="1"/>
  <c r="L114" i="112"/>
  <c r="R114" i="112"/>
  <c r="H68" i="111"/>
  <c r="S116" i="112"/>
  <c r="V116" i="112" s="1"/>
  <c r="M116" i="112"/>
  <c r="P116" i="112" s="1"/>
  <c r="M118" i="112"/>
  <c r="P118" i="112" s="1"/>
  <c r="S118" i="112"/>
  <c r="V118" i="112" s="1"/>
  <c r="M120" i="112"/>
  <c r="P120" i="112" s="1"/>
  <c r="S120" i="112"/>
  <c r="V120" i="112" s="1"/>
  <c r="S122" i="112"/>
  <c r="V122" i="112" s="1"/>
  <c r="M122" i="112"/>
  <c r="P122" i="112" s="1"/>
  <c r="M124" i="112"/>
  <c r="P124" i="112" s="1"/>
  <c r="S124" i="112"/>
  <c r="V124" i="112" s="1"/>
  <c r="M126" i="112"/>
  <c r="P126" i="112" s="1"/>
  <c r="S126" i="112"/>
  <c r="V126" i="112" s="1"/>
  <c r="S128" i="112"/>
  <c r="V128" i="112" s="1"/>
  <c r="M128" i="112"/>
  <c r="P128" i="112" s="1"/>
  <c r="M130" i="112"/>
  <c r="P130" i="112" s="1"/>
  <c r="S130" i="112"/>
  <c r="V130" i="112" s="1"/>
  <c r="S132" i="112"/>
  <c r="V132" i="112" s="1"/>
  <c r="M132" i="112"/>
  <c r="P132" i="112" s="1"/>
  <c r="N134" i="112"/>
  <c r="Q134" i="112" s="1"/>
  <c r="T134" i="112"/>
  <c r="W134" i="112" s="1"/>
  <c r="N140" i="112"/>
  <c r="T140" i="112"/>
  <c r="J72" i="111"/>
  <c r="T142" i="112"/>
  <c r="W142" i="112" s="1"/>
  <c r="N142" i="112"/>
  <c r="Q142" i="112" s="1"/>
  <c r="R163" i="112"/>
  <c r="U163" i="112" s="1"/>
  <c r="L163" i="112"/>
  <c r="O163" i="112" s="1"/>
  <c r="L165" i="112"/>
  <c r="O165" i="112" s="1"/>
  <c r="R165" i="112"/>
  <c r="U165" i="112" s="1"/>
  <c r="M167" i="112"/>
  <c r="P167" i="112" s="1"/>
  <c r="S167" i="112"/>
  <c r="V167" i="112" s="1"/>
  <c r="S169" i="112"/>
  <c r="V169" i="112" s="1"/>
  <c r="M169" i="112"/>
  <c r="P169" i="112" s="1"/>
  <c r="N171" i="112"/>
  <c r="T171" i="112"/>
  <c r="J78" i="111"/>
  <c r="N173" i="112"/>
  <c r="Q173" i="112" s="1"/>
  <c r="T173" i="112"/>
  <c r="W173" i="112" s="1"/>
  <c r="T175" i="112"/>
  <c r="W175" i="112" s="1"/>
  <c r="N175" i="112"/>
  <c r="Q175" i="112" s="1"/>
  <c r="J114" i="105"/>
  <c r="J124" i="105"/>
  <c r="H145" i="111"/>
  <c r="M5" i="115"/>
  <c r="S5" i="115"/>
  <c r="I48" i="114"/>
  <c r="N7" i="115"/>
  <c r="Q7" i="115" s="1"/>
  <c r="T7" i="115"/>
  <c r="W7" i="115" s="1"/>
  <c r="L20" i="115"/>
  <c r="O20" i="115" s="1"/>
  <c r="R20" i="115"/>
  <c r="U20" i="115" s="1"/>
  <c r="M22" i="115"/>
  <c r="S22" i="115"/>
  <c r="I53" i="114"/>
  <c r="M24" i="115"/>
  <c r="P24" i="115" s="1"/>
  <c r="S24" i="115"/>
  <c r="V24" i="115" s="1"/>
  <c r="S26" i="115"/>
  <c r="V26" i="115" s="1"/>
  <c r="M26" i="115"/>
  <c r="P26" i="115" s="1"/>
  <c r="M28" i="115"/>
  <c r="P28" i="115" s="1"/>
  <c r="S28" i="115"/>
  <c r="V28" i="115" s="1"/>
  <c r="M30" i="115"/>
  <c r="P30" i="115" s="1"/>
  <c r="S30" i="115"/>
  <c r="V30" i="115" s="1"/>
  <c r="M32" i="115"/>
  <c r="P32" i="115" s="1"/>
  <c r="S32" i="115"/>
  <c r="V32" i="115" s="1"/>
  <c r="S34" i="115"/>
  <c r="V34" i="115" s="1"/>
  <c r="M34" i="115"/>
  <c r="P34" i="115" s="1"/>
  <c r="N36" i="115"/>
  <c r="Q36" i="115" s="1"/>
  <c r="T36" i="115"/>
  <c r="W36" i="115" s="1"/>
  <c r="N38" i="115"/>
  <c r="Q38" i="115" s="1"/>
  <c r="T38" i="115"/>
  <c r="W38" i="115" s="1"/>
  <c r="T40" i="115"/>
  <c r="W40" i="115" s="1"/>
  <c r="N40" i="115"/>
  <c r="Q40" i="115" s="1"/>
  <c r="N42" i="115"/>
  <c r="Q42" i="115" s="1"/>
  <c r="T42" i="115"/>
  <c r="W42" i="115" s="1"/>
  <c r="N44" i="115"/>
  <c r="Q44" i="115" s="1"/>
  <c r="T44" i="115"/>
  <c r="W44" i="115" s="1"/>
  <c r="T46" i="115"/>
  <c r="W46" i="115" s="1"/>
  <c r="N46" i="115"/>
  <c r="Q46" i="115" s="1"/>
  <c r="N48" i="115"/>
  <c r="Q48" i="115" s="1"/>
  <c r="T48" i="115"/>
  <c r="W48" i="115" s="1"/>
  <c r="N50" i="115"/>
  <c r="Q50" i="115" s="1"/>
  <c r="T50" i="115"/>
  <c r="W50" i="115" s="1"/>
  <c r="N52" i="115"/>
  <c r="T52" i="115"/>
  <c r="J55" i="114"/>
  <c r="N54" i="115"/>
  <c r="Q54" i="115" s="1"/>
  <c r="T54" i="115"/>
  <c r="W54" i="115" s="1"/>
  <c r="T56" i="115"/>
  <c r="W56" i="115" s="1"/>
  <c r="N56" i="115"/>
  <c r="Q56" i="115" s="1"/>
  <c r="R59" i="115"/>
  <c r="U59" i="115" s="1"/>
  <c r="L59" i="115"/>
  <c r="O59" i="115" s="1"/>
  <c r="L61" i="115"/>
  <c r="O61" i="115" s="1"/>
  <c r="R61" i="115"/>
  <c r="U61" i="115" s="1"/>
  <c r="R63" i="115"/>
  <c r="U63" i="115" s="1"/>
  <c r="L63" i="115"/>
  <c r="O63" i="115" s="1"/>
  <c r="M65" i="115"/>
  <c r="P65" i="115" s="1"/>
  <c r="S65" i="115"/>
  <c r="V65" i="115" s="1"/>
  <c r="S67" i="115"/>
  <c r="V67" i="115" s="1"/>
  <c r="M67" i="115"/>
  <c r="P67" i="115" s="1"/>
  <c r="S69" i="115"/>
  <c r="V69" i="115" s="1"/>
  <c r="M69" i="115"/>
  <c r="P69" i="115" s="1"/>
  <c r="M71" i="115"/>
  <c r="P71" i="115" s="1"/>
  <c r="S71" i="115"/>
  <c r="V71" i="115" s="1"/>
  <c r="S73" i="115"/>
  <c r="M73" i="115"/>
  <c r="I58" i="114"/>
  <c r="I15" i="114" s="1"/>
  <c r="M75" i="115"/>
  <c r="P75" i="115" s="1"/>
  <c r="S75" i="115"/>
  <c r="V75" i="115" s="1"/>
  <c r="M77" i="115"/>
  <c r="S77" i="115"/>
  <c r="I59" i="114"/>
  <c r="T79" i="115"/>
  <c r="W79" i="115" s="1"/>
  <c r="N79" i="115"/>
  <c r="Q79" i="115" s="1"/>
  <c r="N81" i="115"/>
  <c r="T81" i="115"/>
  <c r="J61" i="114"/>
  <c r="T83" i="115"/>
  <c r="N83" i="115"/>
  <c r="J62" i="114"/>
  <c r="N85" i="115"/>
  <c r="Q85" i="115" s="1"/>
  <c r="T85" i="115"/>
  <c r="W85" i="115" s="1"/>
  <c r="N87" i="115"/>
  <c r="T87" i="115"/>
  <c r="J63" i="114"/>
  <c r="T103" i="115"/>
  <c r="W103" i="115" s="1"/>
  <c r="N103" i="115"/>
  <c r="Q103" i="115" s="1"/>
  <c r="N105" i="115"/>
  <c r="Q105" i="115" s="1"/>
  <c r="T105" i="115"/>
  <c r="W105" i="115" s="1"/>
  <c r="N107" i="115"/>
  <c r="T107" i="115"/>
  <c r="J66" i="114"/>
  <c r="N108" i="115"/>
  <c r="Q108" i="115" s="1"/>
  <c r="T108" i="115"/>
  <c r="W108" i="115" s="1"/>
  <c r="S113" i="115"/>
  <c r="V113" i="115" s="1"/>
  <c r="M113" i="115"/>
  <c r="P113" i="115" s="1"/>
  <c r="R117" i="115"/>
  <c r="U117" i="115" s="1"/>
  <c r="L117" i="115"/>
  <c r="O117" i="115" s="1"/>
  <c r="R119" i="115"/>
  <c r="U119" i="115" s="1"/>
  <c r="L119" i="115"/>
  <c r="O119" i="115" s="1"/>
  <c r="R121" i="115"/>
  <c r="U121" i="115" s="1"/>
  <c r="L121" i="115"/>
  <c r="O121" i="115" s="1"/>
  <c r="R123" i="115"/>
  <c r="U123" i="115" s="1"/>
  <c r="L123" i="115"/>
  <c r="O123" i="115" s="1"/>
  <c r="L125" i="115"/>
  <c r="O125" i="115" s="1"/>
  <c r="R125" i="115"/>
  <c r="U125" i="115" s="1"/>
  <c r="L127" i="115"/>
  <c r="R127" i="115"/>
  <c r="H69" i="114"/>
  <c r="L129" i="115"/>
  <c r="O129" i="115" s="1"/>
  <c r="R129" i="115"/>
  <c r="U129" i="115" s="1"/>
  <c r="S131" i="115"/>
  <c r="V131" i="115" s="1"/>
  <c r="M131" i="115"/>
  <c r="P131" i="115" s="1"/>
  <c r="S133" i="115"/>
  <c r="M133" i="115"/>
  <c r="T135" i="115"/>
  <c r="W135" i="115" s="1"/>
  <c r="N135" i="115"/>
  <c r="Q135" i="115" s="1"/>
  <c r="R136" i="115"/>
  <c r="U136" i="115" s="1"/>
  <c r="L136" i="115"/>
  <c r="O136" i="115" s="1"/>
  <c r="M138" i="115"/>
  <c r="P138" i="115" s="1"/>
  <c r="S138" i="115"/>
  <c r="V138" i="115" s="1"/>
  <c r="L141" i="115"/>
  <c r="O141" i="115" s="1"/>
  <c r="R141" i="115"/>
  <c r="U141" i="115" s="1"/>
  <c r="L143" i="115"/>
  <c r="O143" i="115" s="1"/>
  <c r="R143" i="115"/>
  <c r="U143" i="115" s="1"/>
  <c r="L145" i="115"/>
  <c r="R145" i="115"/>
  <c r="H73" i="114"/>
  <c r="R147" i="115"/>
  <c r="U147" i="115" s="1"/>
  <c r="L147" i="115"/>
  <c r="O147" i="115" s="1"/>
  <c r="S149" i="115"/>
  <c r="V149" i="115" s="1"/>
  <c r="M149" i="115"/>
  <c r="P149" i="115" s="1"/>
  <c r="S151" i="115"/>
  <c r="V151" i="115" s="1"/>
  <c r="M151" i="115"/>
  <c r="P151" i="115" s="1"/>
  <c r="N153" i="115"/>
  <c r="Q153" i="115" s="1"/>
  <c r="T153" i="115"/>
  <c r="W153" i="115" s="1"/>
  <c r="N155" i="115"/>
  <c r="Q155" i="115" s="1"/>
  <c r="T155" i="115"/>
  <c r="W155" i="115" s="1"/>
  <c r="R164" i="115"/>
  <c r="L164" i="115"/>
  <c r="H77" i="114"/>
  <c r="S166" i="115"/>
  <c r="V166" i="115" s="1"/>
  <c r="M166" i="115"/>
  <c r="P166" i="115" s="1"/>
  <c r="S173" i="115"/>
  <c r="V173" i="115" s="1"/>
  <c r="M173" i="115"/>
  <c r="P173" i="115" s="1"/>
  <c r="S175" i="115"/>
  <c r="V175" i="115" s="1"/>
  <c r="M175" i="115"/>
  <c r="P175" i="115" s="1"/>
  <c r="T4" i="118"/>
  <c r="N4" i="118"/>
  <c r="J51" i="117"/>
  <c r="T6" i="118"/>
  <c r="W6" i="118" s="1"/>
  <c r="N6" i="118"/>
  <c r="Q6" i="118" s="1"/>
  <c r="N8" i="118"/>
  <c r="Q8" i="118" s="1"/>
  <c r="T8" i="118"/>
  <c r="W8" i="118" s="1"/>
  <c r="N10" i="118"/>
  <c r="Q10" i="118" s="1"/>
  <c r="T10" i="118"/>
  <c r="W10" i="118" s="1"/>
  <c r="N12" i="118"/>
  <c r="T12" i="118"/>
  <c r="J49" i="117"/>
  <c r="N14" i="118"/>
  <c r="Q14" i="118" s="1"/>
  <c r="T14" i="118"/>
  <c r="W14" i="118" s="1"/>
  <c r="T16" i="118"/>
  <c r="W16" i="118" s="1"/>
  <c r="N16" i="118"/>
  <c r="Q16" i="118" s="1"/>
  <c r="T18" i="118"/>
  <c r="W18" i="118" s="1"/>
  <c r="N18" i="118"/>
  <c r="Q18" i="118" s="1"/>
  <c r="N20" i="118"/>
  <c r="Q20" i="118" s="1"/>
  <c r="T20" i="118"/>
  <c r="W20" i="118" s="1"/>
  <c r="N22" i="118"/>
  <c r="T22" i="118"/>
  <c r="J53" i="117"/>
  <c r="R29" i="118"/>
  <c r="U29" i="118" s="1"/>
  <c r="L29" i="118"/>
  <c r="O29" i="118" s="1"/>
  <c r="L31" i="118"/>
  <c r="O31" i="118" s="1"/>
  <c r="R31" i="118"/>
  <c r="U31" i="118" s="1"/>
  <c r="L33" i="118"/>
  <c r="O33" i="118" s="1"/>
  <c r="R33" i="118"/>
  <c r="U33" i="118" s="1"/>
  <c r="L35" i="118"/>
  <c r="O35" i="118" s="1"/>
  <c r="R35" i="118"/>
  <c r="U35" i="118" s="1"/>
  <c r="R37" i="118"/>
  <c r="U37" i="118" s="1"/>
  <c r="L37" i="118"/>
  <c r="O37" i="118" s="1"/>
  <c r="R39" i="118"/>
  <c r="U39" i="118" s="1"/>
  <c r="L39" i="118"/>
  <c r="O39" i="118" s="1"/>
  <c r="L41" i="118"/>
  <c r="O41" i="118" s="1"/>
  <c r="R41" i="118"/>
  <c r="U41" i="118" s="1"/>
  <c r="L43" i="118"/>
  <c r="O43" i="118" s="1"/>
  <c r="R43" i="118"/>
  <c r="U43" i="118" s="1"/>
  <c r="R45" i="118"/>
  <c r="U45" i="118" s="1"/>
  <c r="L45" i="118"/>
  <c r="O45" i="118" s="1"/>
  <c r="R47" i="118"/>
  <c r="U47" i="118" s="1"/>
  <c r="L47" i="118"/>
  <c r="O47" i="118" s="1"/>
  <c r="L49" i="118"/>
  <c r="R49" i="118"/>
  <c r="L51" i="118"/>
  <c r="O51" i="118" s="1"/>
  <c r="R51" i="118"/>
  <c r="U51" i="118" s="1"/>
  <c r="S53" i="118"/>
  <c r="V53" i="118" s="1"/>
  <c r="M53" i="118"/>
  <c r="P53" i="118" s="1"/>
  <c r="S55" i="118"/>
  <c r="V55" i="118" s="1"/>
  <c r="M55" i="118"/>
  <c r="P55" i="118" s="1"/>
  <c r="M57" i="118"/>
  <c r="P57" i="118" s="1"/>
  <c r="S57" i="118"/>
  <c r="V57" i="118" s="1"/>
  <c r="M59" i="118"/>
  <c r="P59" i="118" s="1"/>
  <c r="S59" i="118"/>
  <c r="V59" i="118" s="1"/>
  <c r="S61" i="118"/>
  <c r="V61" i="118" s="1"/>
  <c r="M61" i="118"/>
  <c r="P61" i="118" s="1"/>
  <c r="S63" i="118"/>
  <c r="V63" i="118" s="1"/>
  <c r="M63" i="118"/>
  <c r="P63" i="118" s="1"/>
  <c r="N65" i="118"/>
  <c r="Q65" i="118" s="1"/>
  <c r="T65" i="118"/>
  <c r="W65" i="118" s="1"/>
  <c r="T67" i="118"/>
  <c r="W67" i="118" s="1"/>
  <c r="N67" i="118"/>
  <c r="Q67" i="118" s="1"/>
  <c r="T69" i="118"/>
  <c r="W69" i="118" s="1"/>
  <c r="N69" i="118"/>
  <c r="Q69" i="118" s="1"/>
  <c r="R88" i="118"/>
  <c r="U88" i="118" s="1"/>
  <c r="L88" i="118"/>
  <c r="O88" i="118" s="1"/>
  <c r="L90" i="118"/>
  <c r="R90" i="118"/>
  <c r="H64" i="117"/>
  <c r="L92" i="118"/>
  <c r="O92" i="118" s="1"/>
  <c r="R92" i="118"/>
  <c r="U92" i="118" s="1"/>
  <c r="L94" i="118"/>
  <c r="O94" i="118" s="1"/>
  <c r="R94" i="118"/>
  <c r="U94" i="118" s="1"/>
  <c r="L96" i="118"/>
  <c r="O96" i="118" s="1"/>
  <c r="R96" i="118"/>
  <c r="U96" i="118" s="1"/>
  <c r="R98" i="118"/>
  <c r="U98" i="118" s="1"/>
  <c r="L98" i="118"/>
  <c r="O98" i="118" s="1"/>
  <c r="R100" i="118"/>
  <c r="L100" i="118"/>
  <c r="H65" i="117"/>
  <c r="S102" i="118"/>
  <c r="V102" i="118" s="1"/>
  <c r="M102" i="118"/>
  <c r="P102" i="118" s="1"/>
  <c r="S104" i="118"/>
  <c r="V104" i="118" s="1"/>
  <c r="M104" i="118"/>
  <c r="P104" i="118" s="1"/>
  <c r="S106" i="118"/>
  <c r="V106" i="118" s="1"/>
  <c r="M106" i="118"/>
  <c r="P106" i="118" s="1"/>
  <c r="M109" i="118"/>
  <c r="P109" i="118" s="1"/>
  <c r="S109" i="118"/>
  <c r="V109" i="118" s="1"/>
  <c r="M111" i="118"/>
  <c r="P111" i="118" s="1"/>
  <c r="S111" i="118"/>
  <c r="V111" i="118" s="1"/>
  <c r="M113" i="118"/>
  <c r="P113" i="118" s="1"/>
  <c r="S113" i="118"/>
  <c r="V113" i="118" s="1"/>
  <c r="L129" i="118"/>
  <c r="O129" i="118" s="1"/>
  <c r="R129" i="118"/>
  <c r="U129" i="118" s="1"/>
  <c r="L131" i="118"/>
  <c r="O131" i="118" s="1"/>
  <c r="R131" i="118"/>
  <c r="U131" i="118" s="1"/>
  <c r="R133" i="118"/>
  <c r="L133" i="118"/>
  <c r="H70" i="117"/>
  <c r="S136" i="118"/>
  <c r="V136" i="118" s="1"/>
  <c r="M136" i="118"/>
  <c r="P136" i="118" s="1"/>
  <c r="S138" i="118"/>
  <c r="V138" i="118" s="1"/>
  <c r="M138" i="118"/>
  <c r="P138" i="118" s="1"/>
  <c r="L141" i="118"/>
  <c r="O141" i="118" s="1"/>
  <c r="R141" i="118"/>
  <c r="U141" i="118" s="1"/>
  <c r="M143" i="118"/>
  <c r="P143" i="118" s="1"/>
  <c r="S143" i="118"/>
  <c r="V143" i="118" s="1"/>
  <c r="M145" i="118"/>
  <c r="S145" i="118"/>
  <c r="I73" i="117"/>
  <c r="T147" i="118"/>
  <c r="W147" i="118" s="1"/>
  <c r="N147" i="118"/>
  <c r="Q147" i="118" s="1"/>
  <c r="T149" i="118"/>
  <c r="W149" i="118" s="1"/>
  <c r="N149" i="118"/>
  <c r="Q149" i="118" s="1"/>
  <c r="N151" i="118"/>
  <c r="Q151" i="118" s="1"/>
  <c r="T151" i="118"/>
  <c r="W151" i="118" s="1"/>
  <c r="N153" i="118"/>
  <c r="Q153" i="118" s="1"/>
  <c r="T153" i="118"/>
  <c r="W153" i="118" s="1"/>
  <c r="N155" i="118"/>
  <c r="Q155" i="118" s="1"/>
  <c r="T155" i="118"/>
  <c r="W155" i="118" s="1"/>
  <c r="N157" i="118"/>
  <c r="Q157" i="118" s="1"/>
  <c r="T157" i="118"/>
  <c r="W157" i="118" s="1"/>
  <c r="N159" i="118"/>
  <c r="T159" i="118"/>
  <c r="J75" i="117"/>
  <c r="T161" i="118"/>
  <c r="N161" i="118"/>
  <c r="J76" i="117"/>
  <c r="T163" i="118"/>
  <c r="W163" i="118" s="1"/>
  <c r="N163" i="118"/>
  <c r="Q163" i="118" s="1"/>
  <c r="T165" i="118"/>
  <c r="W165" i="118" s="1"/>
  <c r="N165" i="118"/>
  <c r="Q165" i="118" s="1"/>
  <c r="T167" i="118"/>
  <c r="W167" i="118" s="1"/>
  <c r="N167" i="118"/>
  <c r="Q167" i="118" s="1"/>
  <c r="T169" i="118"/>
  <c r="W169" i="118" s="1"/>
  <c r="N169" i="118"/>
  <c r="Q169" i="118" s="1"/>
  <c r="T171" i="118"/>
  <c r="N171" i="118"/>
  <c r="J78" i="117"/>
  <c r="M4" i="121"/>
  <c r="S4" i="121"/>
  <c r="I51" i="120"/>
  <c r="S6" i="121"/>
  <c r="V6" i="121" s="1"/>
  <c r="M6" i="121"/>
  <c r="P6" i="121" s="1"/>
  <c r="M8" i="121"/>
  <c r="P8" i="121" s="1"/>
  <c r="S8" i="121"/>
  <c r="V8" i="121" s="1"/>
  <c r="S10" i="121"/>
  <c r="V10" i="121" s="1"/>
  <c r="M10" i="121"/>
  <c r="P10" i="121" s="1"/>
  <c r="M12" i="121"/>
  <c r="S12" i="121"/>
  <c r="I49" i="120"/>
  <c r="S14" i="121"/>
  <c r="V14" i="121" s="1"/>
  <c r="M14" i="121"/>
  <c r="P14" i="121" s="1"/>
  <c r="M16" i="121"/>
  <c r="P16" i="121" s="1"/>
  <c r="S16" i="121"/>
  <c r="V16" i="121" s="1"/>
  <c r="S18" i="121"/>
  <c r="V18" i="121" s="1"/>
  <c r="M18" i="121"/>
  <c r="P18" i="121" s="1"/>
  <c r="M20" i="121"/>
  <c r="P20" i="121" s="1"/>
  <c r="S20" i="121"/>
  <c r="V20" i="121" s="1"/>
  <c r="S22" i="121"/>
  <c r="M22" i="121"/>
  <c r="I53" i="120"/>
  <c r="M24" i="121"/>
  <c r="P24" i="121" s="1"/>
  <c r="S24" i="121"/>
  <c r="V24" i="121" s="1"/>
  <c r="S26" i="121"/>
  <c r="V26" i="121" s="1"/>
  <c r="M26" i="121"/>
  <c r="P26" i="121" s="1"/>
  <c r="M28" i="121"/>
  <c r="P28" i="121" s="1"/>
  <c r="S28" i="121"/>
  <c r="V28" i="121" s="1"/>
  <c r="S30" i="121"/>
  <c r="V30" i="121" s="1"/>
  <c r="M30" i="121"/>
  <c r="P30" i="121" s="1"/>
  <c r="N32" i="121"/>
  <c r="Q32" i="121" s="1"/>
  <c r="T32" i="121"/>
  <c r="W32" i="121" s="1"/>
  <c r="R59" i="121"/>
  <c r="U59" i="121" s="1"/>
  <c r="L59" i="121"/>
  <c r="O59" i="121" s="1"/>
  <c r="L61" i="121"/>
  <c r="O61" i="121" s="1"/>
  <c r="R61" i="121"/>
  <c r="U61" i="121" s="1"/>
  <c r="S63" i="121"/>
  <c r="V63" i="121" s="1"/>
  <c r="M63" i="121"/>
  <c r="P63" i="121" s="1"/>
  <c r="N65" i="121"/>
  <c r="Q65" i="121" s="1"/>
  <c r="T65" i="121"/>
  <c r="W65" i="121" s="1"/>
  <c r="L70" i="121"/>
  <c r="O70" i="121" s="1"/>
  <c r="R70" i="121"/>
  <c r="U70" i="121" s="1"/>
  <c r="L72" i="121"/>
  <c r="O72" i="121" s="1"/>
  <c r="R72" i="121"/>
  <c r="U72" i="121" s="1"/>
  <c r="L74" i="121"/>
  <c r="O74" i="121" s="1"/>
  <c r="R74" i="121"/>
  <c r="U74" i="121" s="1"/>
  <c r="L76" i="121"/>
  <c r="O76" i="121" s="1"/>
  <c r="R76" i="121"/>
  <c r="U76" i="121" s="1"/>
  <c r="S78" i="121"/>
  <c r="V78" i="121" s="1"/>
  <c r="M78" i="121"/>
  <c r="P78" i="121" s="1"/>
  <c r="M80" i="121"/>
  <c r="P80" i="121" s="1"/>
  <c r="S80" i="121"/>
  <c r="V80" i="121" s="1"/>
  <c r="T82" i="121"/>
  <c r="W82" i="121" s="1"/>
  <c r="N82" i="121"/>
  <c r="Q82" i="121" s="1"/>
  <c r="N84" i="121"/>
  <c r="Q84" i="121" s="1"/>
  <c r="T84" i="121"/>
  <c r="W84" i="121" s="1"/>
  <c r="T86" i="121"/>
  <c r="W86" i="121" s="1"/>
  <c r="N86" i="121"/>
  <c r="Q86" i="121" s="1"/>
  <c r="N88" i="121"/>
  <c r="Q88" i="121" s="1"/>
  <c r="T88" i="121"/>
  <c r="W88" i="121" s="1"/>
  <c r="L103" i="121"/>
  <c r="O103" i="121" s="1"/>
  <c r="R103" i="121"/>
  <c r="U103" i="121" s="1"/>
  <c r="M105" i="121"/>
  <c r="P105" i="121" s="1"/>
  <c r="S105" i="121"/>
  <c r="V105" i="121" s="1"/>
  <c r="M107" i="121"/>
  <c r="S107" i="121"/>
  <c r="I66" i="120"/>
  <c r="M108" i="121"/>
  <c r="P108" i="121" s="1"/>
  <c r="S108" i="121"/>
  <c r="V108" i="121" s="1"/>
  <c r="L109" i="121"/>
  <c r="O109" i="121" s="1"/>
  <c r="R109" i="121"/>
  <c r="U109" i="121" s="1"/>
  <c r="L111" i="121"/>
  <c r="O111" i="121" s="1"/>
  <c r="R111" i="121"/>
  <c r="U111" i="121" s="1"/>
  <c r="L113" i="121"/>
  <c r="O113" i="121" s="1"/>
  <c r="R113" i="121"/>
  <c r="U113" i="121" s="1"/>
  <c r="L119" i="121"/>
  <c r="O119" i="121" s="1"/>
  <c r="R119" i="121"/>
  <c r="U119" i="121" s="1"/>
  <c r="L121" i="121"/>
  <c r="O121" i="121" s="1"/>
  <c r="R121" i="121"/>
  <c r="U121" i="121" s="1"/>
  <c r="M123" i="121"/>
  <c r="P123" i="121" s="1"/>
  <c r="S123" i="121"/>
  <c r="V123" i="121" s="1"/>
  <c r="M125" i="121"/>
  <c r="P125" i="121" s="1"/>
  <c r="S125" i="121"/>
  <c r="V125" i="121" s="1"/>
  <c r="M127" i="121"/>
  <c r="S127" i="121"/>
  <c r="I69" i="120"/>
  <c r="M129" i="121"/>
  <c r="P129" i="121" s="1"/>
  <c r="S129" i="121"/>
  <c r="V129" i="121" s="1"/>
  <c r="M131" i="121"/>
  <c r="P131" i="121" s="1"/>
  <c r="S131" i="121"/>
  <c r="V131" i="121" s="1"/>
  <c r="M133" i="121"/>
  <c r="S133" i="121"/>
  <c r="I70" i="120"/>
  <c r="M137" i="121"/>
  <c r="P137" i="121" s="1"/>
  <c r="S137" i="121"/>
  <c r="V137" i="121" s="1"/>
  <c r="R149" i="121"/>
  <c r="U149" i="121" s="1"/>
  <c r="L149" i="121"/>
  <c r="O149" i="121" s="1"/>
  <c r="S151" i="121"/>
  <c r="V151" i="121" s="1"/>
  <c r="M151" i="121"/>
  <c r="P151" i="121" s="1"/>
  <c r="S153" i="121"/>
  <c r="V153" i="121" s="1"/>
  <c r="M153" i="121"/>
  <c r="P153" i="121" s="1"/>
  <c r="S155" i="121"/>
  <c r="V155" i="121" s="1"/>
  <c r="M155" i="121"/>
  <c r="P155" i="121" s="1"/>
  <c r="M157" i="121"/>
  <c r="P157" i="121" s="1"/>
  <c r="S157" i="121"/>
  <c r="V157" i="121" s="1"/>
  <c r="M159" i="121"/>
  <c r="S159" i="121"/>
  <c r="I75" i="120"/>
  <c r="M161" i="121"/>
  <c r="S161" i="121"/>
  <c r="I76" i="120"/>
  <c r="M163" i="121"/>
  <c r="P163" i="121" s="1"/>
  <c r="S163" i="121"/>
  <c r="V163" i="121" s="1"/>
  <c r="M165" i="121"/>
  <c r="P165" i="121" s="1"/>
  <c r="S165" i="121"/>
  <c r="V165" i="121" s="1"/>
  <c r="M167" i="121"/>
  <c r="P167" i="121" s="1"/>
  <c r="S167" i="121"/>
  <c r="V167" i="121" s="1"/>
  <c r="N169" i="121"/>
  <c r="Q169" i="121" s="1"/>
  <c r="T169" i="121"/>
  <c r="W169" i="121" s="1"/>
  <c r="N171" i="121"/>
  <c r="T171" i="121"/>
  <c r="J78" i="120"/>
  <c r="I104" i="110"/>
  <c r="I101" i="110"/>
  <c r="I57" i="110"/>
  <c r="I98" i="108" s="1"/>
  <c r="J112" i="108"/>
  <c r="H106" i="108"/>
  <c r="H105" i="108"/>
  <c r="H102" i="108"/>
  <c r="H101" i="108"/>
  <c r="H96" i="108"/>
  <c r="J137" i="114"/>
  <c r="J98" i="114"/>
  <c r="J142" i="114"/>
  <c r="J108" i="114"/>
  <c r="J113" i="114"/>
  <c r="J114" i="114" s="1"/>
  <c r="J111" i="117"/>
  <c r="J114" i="117" s="1"/>
  <c r="V38" i="142"/>
  <c r="O38" i="142"/>
  <c r="T36" i="126"/>
  <c r="Z23" i="201" s="1"/>
  <c r="B71" i="201" s="1"/>
  <c r="T102" i="126"/>
  <c r="R38" i="145"/>
  <c r="V83" i="142"/>
  <c r="V85" i="142" s="1"/>
  <c r="V42" i="142" s="1"/>
  <c r="V11" i="142"/>
  <c r="N83" i="145"/>
  <c r="N11" i="145"/>
  <c r="W85" i="145"/>
  <c r="W42" i="145" s="1"/>
  <c r="W38" i="145"/>
  <c r="AI44" i="126"/>
  <c r="E25" i="201" s="1"/>
  <c r="AA44" i="126"/>
  <c r="C24" i="201" s="1"/>
  <c r="N83" i="142"/>
  <c r="N11" i="142"/>
  <c r="I168" i="142"/>
  <c r="I39" i="142"/>
  <c r="X38" i="126"/>
  <c r="BN23" i="201" s="1"/>
  <c r="AD44" i="126"/>
  <c r="F24" i="201" s="1"/>
  <c r="AL46" i="126"/>
  <c r="N26" i="201" s="1"/>
  <c r="C26" i="206" s="1"/>
  <c r="O46" i="126"/>
  <c r="O22" i="201" s="1"/>
  <c r="T41" i="126"/>
  <c r="P11" i="145"/>
  <c r="P83" i="145"/>
  <c r="I109" i="93"/>
  <c r="I110" i="93" s="1"/>
  <c r="H115" i="93"/>
  <c r="H117" i="93" s="1"/>
  <c r="H120" i="93"/>
  <c r="S5" i="103"/>
  <c r="V5" i="103" s="1"/>
  <c r="M5" i="103"/>
  <c r="I48" i="102"/>
  <c r="M7" i="103"/>
  <c r="P7" i="103" s="1"/>
  <c r="S7" i="103"/>
  <c r="V7" i="103" s="1"/>
  <c r="S9" i="103"/>
  <c r="V9" i="103" s="1"/>
  <c r="M9" i="103"/>
  <c r="P9" i="103" s="1"/>
  <c r="S11" i="103"/>
  <c r="V11" i="103" s="1"/>
  <c r="M11" i="103"/>
  <c r="P11" i="103" s="1"/>
  <c r="S13" i="103"/>
  <c r="V13" i="103" s="1"/>
  <c r="M13" i="103"/>
  <c r="P13" i="103" s="1"/>
  <c r="S15" i="103"/>
  <c r="V15" i="103" s="1"/>
  <c r="M15" i="103"/>
  <c r="P15" i="103" s="1"/>
  <c r="S17" i="103"/>
  <c r="V17" i="103" s="1"/>
  <c r="M17" i="103"/>
  <c r="P17" i="103" s="1"/>
  <c r="S19" i="103"/>
  <c r="V19" i="103" s="1"/>
  <c r="M19" i="103"/>
  <c r="P19" i="103" s="1"/>
  <c r="N21" i="103"/>
  <c r="Q21" i="103" s="1"/>
  <c r="T21" i="103"/>
  <c r="W21" i="103" s="1"/>
  <c r="M26" i="103"/>
  <c r="P26" i="103" s="1"/>
  <c r="P52" i="102" s="1"/>
  <c r="P9" i="102" s="1"/>
  <c r="S26" i="103"/>
  <c r="V26" i="103" s="1"/>
  <c r="S28" i="103"/>
  <c r="V28" i="103" s="1"/>
  <c r="M28" i="103"/>
  <c r="P28" i="103" s="1"/>
  <c r="M30" i="103"/>
  <c r="P30" i="103" s="1"/>
  <c r="S30" i="103"/>
  <c r="V30" i="103" s="1"/>
  <c r="N32" i="103"/>
  <c r="Q32" i="103" s="1"/>
  <c r="T32" i="103"/>
  <c r="W32" i="103" s="1"/>
  <c r="T34" i="103"/>
  <c r="W34" i="103" s="1"/>
  <c r="N34" i="103"/>
  <c r="Q34" i="103" s="1"/>
  <c r="N36" i="103"/>
  <c r="Q36" i="103" s="1"/>
  <c r="T36" i="103"/>
  <c r="W36" i="103" s="1"/>
  <c r="N38" i="103"/>
  <c r="Q38" i="103" s="1"/>
  <c r="T38" i="103"/>
  <c r="W38" i="103" s="1"/>
  <c r="N40" i="103"/>
  <c r="Q40" i="103" s="1"/>
  <c r="T40" i="103"/>
  <c r="W40" i="103" s="1"/>
  <c r="T42" i="103"/>
  <c r="W42" i="103" s="1"/>
  <c r="N42" i="103"/>
  <c r="Q42" i="103" s="1"/>
  <c r="M58" i="103"/>
  <c r="P58" i="103" s="1"/>
  <c r="S58" i="103"/>
  <c r="V58" i="103" s="1"/>
  <c r="S60" i="103"/>
  <c r="M60" i="103"/>
  <c r="I56" i="102"/>
  <c r="M62" i="103"/>
  <c r="P62" i="103" s="1"/>
  <c r="S62" i="103"/>
  <c r="V62" i="103" s="1"/>
  <c r="M64" i="103"/>
  <c r="P64" i="103" s="1"/>
  <c r="S64" i="103"/>
  <c r="V64" i="103" s="1"/>
  <c r="M66" i="103"/>
  <c r="P66" i="103" s="1"/>
  <c r="S66" i="103"/>
  <c r="V66" i="103" s="1"/>
  <c r="S68" i="103"/>
  <c r="M68" i="103"/>
  <c r="I57" i="102"/>
  <c r="M70" i="103"/>
  <c r="P70" i="103" s="1"/>
  <c r="S70" i="103"/>
  <c r="V70" i="103" s="1"/>
  <c r="M72" i="103"/>
  <c r="P72" i="103" s="1"/>
  <c r="S72" i="103"/>
  <c r="V72" i="103" s="1"/>
  <c r="M74" i="103"/>
  <c r="P74" i="103" s="1"/>
  <c r="S74" i="103"/>
  <c r="V74" i="103" s="1"/>
  <c r="S76" i="103"/>
  <c r="V76" i="103" s="1"/>
  <c r="M76" i="103"/>
  <c r="P76" i="103" s="1"/>
  <c r="M78" i="103"/>
  <c r="P78" i="103" s="1"/>
  <c r="S78" i="103"/>
  <c r="V78" i="103" s="1"/>
  <c r="M80" i="103"/>
  <c r="P80" i="103" s="1"/>
  <c r="S80" i="103"/>
  <c r="V80" i="103" s="1"/>
  <c r="M82" i="103"/>
  <c r="P82" i="103" s="1"/>
  <c r="S82" i="103"/>
  <c r="V82" i="103" s="1"/>
  <c r="S84" i="103"/>
  <c r="V84" i="103" s="1"/>
  <c r="M84" i="103"/>
  <c r="P84" i="103" s="1"/>
  <c r="M86" i="103"/>
  <c r="P86" i="103" s="1"/>
  <c r="S86" i="103"/>
  <c r="V86" i="103" s="1"/>
  <c r="M88" i="103"/>
  <c r="P88" i="103" s="1"/>
  <c r="S88" i="103"/>
  <c r="V88" i="103" s="1"/>
  <c r="M90" i="103"/>
  <c r="S90" i="103"/>
  <c r="I64" i="102"/>
  <c r="S92" i="103"/>
  <c r="V92" i="103" s="1"/>
  <c r="M92" i="103"/>
  <c r="P92" i="103" s="1"/>
  <c r="M94" i="103"/>
  <c r="P94" i="103" s="1"/>
  <c r="S94" i="103"/>
  <c r="V94" i="103" s="1"/>
  <c r="M96" i="103"/>
  <c r="P96" i="103" s="1"/>
  <c r="S96" i="103"/>
  <c r="V96" i="103" s="1"/>
  <c r="M98" i="103"/>
  <c r="P98" i="103" s="1"/>
  <c r="S98" i="103"/>
  <c r="V98" i="103" s="1"/>
  <c r="M100" i="103"/>
  <c r="S100" i="103"/>
  <c r="M109" i="103"/>
  <c r="P109" i="103" s="1"/>
  <c r="S109" i="103"/>
  <c r="V109" i="103" s="1"/>
  <c r="N111" i="103"/>
  <c r="Q111" i="103" s="1"/>
  <c r="T111" i="103"/>
  <c r="W111" i="103" s="1"/>
  <c r="R117" i="103"/>
  <c r="U117" i="103" s="1"/>
  <c r="L117" i="103"/>
  <c r="O117" i="103" s="1"/>
  <c r="R119" i="103"/>
  <c r="U119" i="103" s="1"/>
  <c r="L119" i="103"/>
  <c r="O119" i="103" s="1"/>
  <c r="R121" i="103"/>
  <c r="U121" i="103" s="1"/>
  <c r="L121" i="103"/>
  <c r="O121" i="103" s="1"/>
  <c r="R123" i="103"/>
  <c r="U123" i="103" s="1"/>
  <c r="L123" i="103"/>
  <c r="O123" i="103" s="1"/>
  <c r="R125" i="103"/>
  <c r="U125" i="103" s="1"/>
  <c r="L125" i="103"/>
  <c r="O125" i="103" s="1"/>
  <c r="N127" i="103"/>
  <c r="T127" i="103"/>
  <c r="J69" i="102"/>
  <c r="T129" i="103"/>
  <c r="W129" i="103" s="1"/>
  <c r="N129" i="103"/>
  <c r="Q129" i="103" s="1"/>
  <c r="T131" i="103"/>
  <c r="W131" i="103" s="1"/>
  <c r="N131" i="103"/>
  <c r="Q131" i="103" s="1"/>
  <c r="T133" i="103"/>
  <c r="N133" i="103"/>
  <c r="J70" i="102"/>
  <c r="R138" i="103"/>
  <c r="U138" i="103" s="1"/>
  <c r="L138" i="103"/>
  <c r="O138" i="103" s="1"/>
  <c r="L143" i="103"/>
  <c r="O143" i="103" s="1"/>
  <c r="R143" i="103"/>
  <c r="U143" i="103" s="1"/>
  <c r="L145" i="103"/>
  <c r="R145" i="103"/>
  <c r="H73" i="102"/>
  <c r="L147" i="103"/>
  <c r="O147" i="103" s="1"/>
  <c r="R147" i="103"/>
  <c r="U147" i="103" s="1"/>
  <c r="T149" i="103"/>
  <c r="W149" i="103" s="1"/>
  <c r="N149" i="103"/>
  <c r="Q149" i="103" s="1"/>
  <c r="T151" i="103"/>
  <c r="W151" i="103" s="1"/>
  <c r="N151" i="103"/>
  <c r="Q151" i="103" s="1"/>
  <c r="T153" i="103"/>
  <c r="W153" i="103" s="1"/>
  <c r="N153" i="103"/>
  <c r="Q153" i="103" s="1"/>
  <c r="L156" i="103"/>
  <c r="O156" i="103" s="1"/>
  <c r="R156" i="103"/>
  <c r="U156" i="103" s="1"/>
  <c r="M158" i="103"/>
  <c r="P158" i="103" s="1"/>
  <c r="S158" i="103"/>
  <c r="V158" i="103" s="1"/>
  <c r="M160" i="103"/>
  <c r="P160" i="103" s="1"/>
  <c r="S160" i="103"/>
  <c r="V160" i="103" s="1"/>
  <c r="I176" i="103"/>
  <c r="M162" i="103"/>
  <c r="P162" i="103" s="1"/>
  <c r="S162" i="103"/>
  <c r="V162" i="103" s="1"/>
  <c r="S164" i="103"/>
  <c r="M164" i="103"/>
  <c r="I77" i="102"/>
  <c r="S166" i="103"/>
  <c r="V166" i="103" s="1"/>
  <c r="M166" i="103"/>
  <c r="P166" i="103" s="1"/>
  <c r="S168" i="103"/>
  <c r="V168" i="103" s="1"/>
  <c r="M168" i="103"/>
  <c r="P168" i="103" s="1"/>
  <c r="N170" i="103"/>
  <c r="Q170" i="103" s="1"/>
  <c r="T170" i="103"/>
  <c r="W170" i="103" s="1"/>
  <c r="N172" i="103"/>
  <c r="Q172" i="103" s="1"/>
  <c r="T172" i="103"/>
  <c r="W172" i="103" s="1"/>
  <c r="R173" i="103"/>
  <c r="U173" i="103" s="1"/>
  <c r="L173" i="103"/>
  <c r="O173" i="103" s="1"/>
  <c r="M175" i="103"/>
  <c r="P175" i="103" s="1"/>
  <c r="S175" i="103"/>
  <c r="V175" i="103" s="1"/>
  <c r="M4" i="106"/>
  <c r="S4" i="106"/>
  <c r="I51" i="105"/>
  <c r="M6" i="106"/>
  <c r="P6" i="106" s="1"/>
  <c r="S6" i="106"/>
  <c r="V6" i="106" s="1"/>
  <c r="S8" i="106"/>
  <c r="V8" i="106" s="1"/>
  <c r="M8" i="106"/>
  <c r="P8" i="106" s="1"/>
  <c r="M10" i="106"/>
  <c r="P10" i="106" s="1"/>
  <c r="S10" i="106"/>
  <c r="V10" i="106" s="1"/>
  <c r="S12" i="106"/>
  <c r="M12" i="106"/>
  <c r="I49" i="105"/>
  <c r="N14" i="106"/>
  <c r="Q14" i="106" s="1"/>
  <c r="T14" i="106"/>
  <c r="W14" i="106" s="1"/>
  <c r="N16" i="106"/>
  <c r="Q16" i="106" s="1"/>
  <c r="T16" i="106"/>
  <c r="W16" i="106" s="1"/>
  <c r="T18" i="106"/>
  <c r="W18" i="106" s="1"/>
  <c r="N18" i="106"/>
  <c r="R23" i="106"/>
  <c r="U23" i="106" s="1"/>
  <c r="U52" i="105" s="1"/>
  <c r="U9" i="105" s="1"/>
  <c r="L23" i="106"/>
  <c r="O23" i="106" s="1"/>
  <c r="L25" i="106"/>
  <c r="O25" i="106" s="1"/>
  <c r="R25" i="106"/>
  <c r="U25" i="106" s="1"/>
  <c r="R27" i="106"/>
  <c r="U27" i="106" s="1"/>
  <c r="L27" i="106"/>
  <c r="O27" i="106" s="1"/>
  <c r="O52" i="105" s="1"/>
  <c r="O9" i="105" s="1"/>
  <c r="L29" i="106"/>
  <c r="O29" i="106" s="1"/>
  <c r="R29" i="106"/>
  <c r="U29" i="106" s="1"/>
  <c r="L31" i="106"/>
  <c r="O31" i="106" s="1"/>
  <c r="R31" i="106"/>
  <c r="U31" i="106" s="1"/>
  <c r="L33" i="106"/>
  <c r="O33" i="106" s="1"/>
  <c r="R33" i="106"/>
  <c r="U33" i="106" s="1"/>
  <c r="R35" i="106"/>
  <c r="U35" i="106" s="1"/>
  <c r="L35" i="106"/>
  <c r="O35" i="106" s="1"/>
  <c r="L37" i="106"/>
  <c r="O37" i="106" s="1"/>
  <c r="R37" i="106"/>
  <c r="U37" i="106" s="1"/>
  <c r="L39" i="106"/>
  <c r="O39" i="106" s="1"/>
  <c r="R39" i="106"/>
  <c r="U39" i="106" s="1"/>
  <c r="L41" i="106"/>
  <c r="O41" i="106" s="1"/>
  <c r="R41" i="106"/>
  <c r="U41" i="106" s="1"/>
  <c r="L43" i="106"/>
  <c r="O43" i="106" s="1"/>
  <c r="R43" i="106"/>
  <c r="U43" i="106" s="1"/>
  <c r="S45" i="106"/>
  <c r="V45" i="106" s="1"/>
  <c r="M45" i="106"/>
  <c r="P45" i="106" s="1"/>
  <c r="M47" i="106"/>
  <c r="P47" i="106" s="1"/>
  <c r="S47" i="106"/>
  <c r="V47" i="106" s="1"/>
  <c r="M49" i="106"/>
  <c r="S49" i="106"/>
  <c r="M51" i="106"/>
  <c r="P51" i="106" s="1"/>
  <c r="S51" i="106"/>
  <c r="V51" i="106" s="1"/>
  <c r="N53" i="106"/>
  <c r="Q53" i="106" s="1"/>
  <c r="T53" i="106"/>
  <c r="W53" i="106" s="1"/>
  <c r="N55" i="106"/>
  <c r="Q55" i="106" s="1"/>
  <c r="T55" i="106"/>
  <c r="W55" i="106" s="1"/>
  <c r="T59" i="106"/>
  <c r="W59" i="106" s="1"/>
  <c r="N59" i="106"/>
  <c r="Q59" i="106" s="1"/>
  <c r="T61" i="106"/>
  <c r="W61" i="106" s="1"/>
  <c r="N61" i="106"/>
  <c r="Q61" i="106" s="1"/>
  <c r="N63" i="106"/>
  <c r="Q63" i="106" s="1"/>
  <c r="T63" i="106"/>
  <c r="W63" i="106" s="1"/>
  <c r="N65" i="106"/>
  <c r="Q65" i="106" s="1"/>
  <c r="T65" i="106"/>
  <c r="W65" i="106" s="1"/>
  <c r="N67" i="106"/>
  <c r="Q67" i="106" s="1"/>
  <c r="T67" i="106"/>
  <c r="W67" i="106" s="1"/>
  <c r="N69" i="106"/>
  <c r="Q69" i="106" s="1"/>
  <c r="T69" i="106"/>
  <c r="W69" i="106" s="1"/>
  <c r="N71" i="106"/>
  <c r="Q71" i="106" s="1"/>
  <c r="T71" i="106"/>
  <c r="W71" i="106" s="1"/>
  <c r="T73" i="106"/>
  <c r="N73" i="106"/>
  <c r="J58" i="105"/>
  <c r="T75" i="106"/>
  <c r="W75" i="106" s="1"/>
  <c r="N75" i="106"/>
  <c r="Q75" i="106" s="1"/>
  <c r="T77" i="106"/>
  <c r="N77" i="106"/>
  <c r="J59" i="105"/>
  <c r="N79" i="106"/>
  <c r="Q79" i="106" s="1"/>
  <c r="T79" i="106"/>
  <c r="W79" i="106" s="1"/>
  <c r="N81" i="106"/>
  <c r="T81" i="106"/>
  <c r="J61" i="105"/>
  <c r="N83" i="106"/>
  <c r="T83" i="106"/>
  <c r="J62" i="105"/>
  <c r="N85" i="106"/>
  <c r="Q85" i="106" s="1"/>
  <c r="T85" i="106"/>
  <c r="W85" i="106" s="1"/>
  <c r="N87" i="106"/>
  <c r="T87" i="106"/>
  <c r="J63" i="105"/>
  <c r="T89" i="106"/>
  <c r="W89" i="106" s="1"/>
  <c r="N89" i="106"/>
  <c r="Q89" i="106" s="1"/>
  <c r="T91" i="106"/>
  <c r="W91" i="106" s="1"/>
  <c r="N91" i="106"/>
  <c r="Q91" i="106" s="1"/>
  <c r="N93" i="106"/>
  <c r="Q93" i="106" s="1"/>
  <c r="T93" i="106"/>
  <c r="W93" i="106" s="1"/>
  <c r="N95" i="106"/>
  <c r="Q95" i="106" s="1"/>
  <c r="T95" i="106"/>
  <c r="W95" i="106" s="1"/>
  <c r="T97" i="106"/>
  <c r="W97" i="106" s="1"/>
  <c r="N97" i="106"/>
  <c r="Q97" i="106" s="1"/>
  <c r="N99" i="106"/>
  <c r="Q99" i="106" s="1"/>
  <c r="T99" i="106"/>
  <c r="W99" i="106" s="1"/>
  <c r="S103" i="106"/>
  <c r="V103" i="106" s="1"/>
  <c r="M103" i="106"/>
  <c r="P103" i="106" s="1"/>
  <c r="M105" i="106"/>
  <c r="P105" i="106" s="1"/>
  <c r="S105" i="106"/>
  <c r="V105" i="106" s="1"/>
  <c r="M107" i="106"/>
  <c r="S107" i="106"/>
  <c r="I66" i="105"/>
  <c r="R110" i="106"/>
  <c r="U110" i="106" s="1"/>
  <c r="L110" i="106"/>
  <c r="O110" i="106" s="1"/>
  <c r="L112" i="106"/>
  <c r="O112" i="106" s="1"/>
  <c r="R112" i="106"/>
  <c r="U112" i="106" s="1"/>
  <c r="S114" i="106"/>
  <c r="M114" i="106"/>
  <c r="I68" i="105"/>
  <c r="L133" i="106"/>
  <c r="R133" i="106"/>
  <c r="L137" i="106"/>
  <c r="O137" i="106" s="1"/>
  <c r="R137" i="106"/>
  <c r="U137" i="106" s="1"/>
  <c r="S140" i="106"/>
  <c r="M140" i="106"/>
  <c r="I72" i="105"/>
  <c r="M142" i="106"/>
  <c r="P142" i="106" s="1"/>
  <c r="S142" i="106"/>
  <c r="V142" i="106" s="1"/>
  <c r="M144" i="106"/>
  <c r="P144" i="106" s="1"/>
  <c r="S144" i="106"/>
  <c r="V144" i="106" s="1"/>
  <c r="S146" i="106"/>
  <c r="V146" i="106" s="1"/>
  <c r="M146" i="106"/>
  <c r="P146" i="106" s="1"/>
  <c r="M148" i="106"/>
  <c r="P148" i="106" s="1"/>
  <c r="S148" i="106"/>
  <c r="V148" i="106" s="1"/>
  <c r="S150" i="106"/>
  <c r="V150" i="106" s="1"/>
  <c r="M150" i="106"/>
  <c r="P150" i="106" s="1"/>
  <c r="S152" i="106"/>
  <c r="V152" i="106" s="1"/>
  <c r="M152" i="106"/>
  <c r="P152" i="106" s="1"/>
  <c r="M154" i="106"/>
  <c r="P154" i="106" s="1"/>
  <c r="S154" i="106"/>
  <c r="V154" i="106" s="1"/>
  <c r="T156" i="106"/>
  <c r="W156" i="106" s="1"/>
  <c r="N156" i="106"/>
  <c r="Q156" i="106" s="1"/>
  <c r="R169" i="106"/>
  <c r="U169" i="106" s="1"/>
  <c r="L169" i="106"/>
  <c r="O169" i="106" s="1"/>
  <c r="R171" i="106"/>
  <c r="L171" i="106"/>
  <c r="H78" i="105"/>
  <c r="M173" i="106"/>
  <c r="P173" i="106" s="1"/>
  <c r="S173" i="106"/>
  <c r="V173" i="106" s="1"/>
  <c r="M175" i="106"/>
  <c r="P175" i="106" s="1"/>
  <c r="S175" i="106"/>
  <c r="V175" i="106" s="1"/>
  <c r="R5" i="109"/>
  <c r="U5" i="109" s="1"/>
  <c r="L5" i="109"/>
  <c r="H48" i="108"/>
  <c r="L7" i="109"/>
  <c r="O7" i="109" s="1"/>
  <c r="R7" i="109"/>
  <c r="U7" i="109" s="1"/>
  <c r="M9" i="109"/>
  <c r="P9" i="109" s="1"/>
  <c r="S9" i="109"/>
  <c r="V9" i="109" s="1"/>
  <c r="M11" i="109"/>
  <c r="P11" i="109" s="1"/>
  <c r="S11" i="109"/>
  <c r="V11" i="109" s="1"/>
  <c r="M13" i="109"/>
  <c r="P13" i="109" s="1"/>
  <c r="S13" i="109"/>
  <c r="V13" i="109" s="1"/>
  <c r="T15" i="109"/>
  <c r="W15" i="109" s="1"/>
  <c r="N15" i="109"/>
  <c r="Q15" i="109" s="1"/>
  <c r="N17" i="109"/>
  <c r="Q17" i="109" s="1"/>
  <c r="T17" i="109"/>
  <c r="W17" i="109" s="1"/>
  <c r="N19" i="109"/>
  <c r="Q19" i="109" s="1"/>
  <c r="T19" i="109"/>
  <c r="W19" i="109" s="1"/>
  <c r="L24" i="109"/>
  <c r="O24" i="109" s="1"/>
  <c r="R24" i="109"/>
  <c r="U24" i="109" s="1"/>
  <c r="R26" i="109"/>
  <c r="U26" i="109" s="1"/>
  <c r="L26" i="109"/>
  <c r="O26" i="109" s="1"/>
  <c r="R28" i="109"/>
  <c r="U28" i="109" s="1"/>
  <c r="L28" i="109"/>
  <c r="O28" i="109" s="1"/>
  <c r="S30" i="109"/>
  <c r="V30" i="109" s="1"/>
  <c r="M30" i="109"/>
  <c r="P30" i="109" s="1"/>
  <c r="M32" i="109"/>
  <c r="P32" i="109" s="1"/>
  <c r="S32" i="109"/>
  <c r="V32" i="109" s="1"/>
  <c r="S34" i="109"/>
  <c r="V34" i="109" s="1"/>
  <c r="M34" i="109"/>
  <c r="P34" i="109" s="1"/>
  <c r="M36" i="109"/>
  <c r="P36" i="109" s="1"/>
  <c r="S36" i="109"/>
  <c r="V36" i="109" s="1"/>
  <c r="S38" i="109"/>
  <c r="V38" i="109" s="1"/>
  <c r="M38" i="109"/>
  <c r="P38" i="109" s="1"/>
  <c r="M40" i="109"/>
  <c r="P40" i="109" s="1"/>
  <c r="S40" i="109"/>
  <c r="V40" i="109" s="1"/>
  <c r="S42" i="109"/>
  <c r="V42" i="109" s="1"/>
  <c r="M42" i="109"/>
  <c r="P42" i="109" s="1"/>
  <c r="M44" i="109"/>
  <c r="P44" i="109" s="1"/>
  <c r="S44" i="109"/>
  <c r="V44" i="109" s="1"/>
  <c r="S46" i="109"/>
  <c r="V46" i="109" s="1"/>
  <c r="M46" i="109"/>
  <c r="P46" i="109" s="1"/>
  <c r="N48" i="109"/>
  <c r="Q48" i="109" s="1"/>
  <c r="T48" i="109"/>
  <c r="W48" i="109" s="1"/>
  <c r="T50" i="109"/>
  <c r="W50" i="109" s="1"/>
  <c r="N50" i="109"/>
  <c r="Q50" i="109" s="1"/>
  <c r="R59" i="109"/>
  <c r="U59" i="109" s="1"/>
  <c r="L59" i="109"/>
  <c r="O59" i="109" s="1"/>
  <c r="L61" i="109"/>
  <c r="O61" i="109" s="1"/>
  <c r="R61" i="109"/>
  <c r="U61" i="109" s="1"/>
  <c r="R63" i="109"/>
  <c r="U63" i="109" s="1"/>
  <c r="L63" i="109"/>
  <c r="O63" i="109" s="1"/>
  <c r="L65" i="109"/>
  <c r="O65" i="109" s="1"/>
  <c r="R65" i="109"/>
  <c r="U65" i="109" s="1"/>
  <c r="R67" i="109"/>
  <c r="U67" i="109" s="1"/>
  <c r="L67" i="109"/>
  <c r="O67" i="109" s="1"/>
  <c r="L69" i="109"/>
  <c r="O69" i="109" s="1"/>
  <c r="R69" i="109"/>
  <c r="U69" i="109" s="1"/>
  <c r="R71" i="109"/>
  <c r="U71" i="109" s="1"/>
  <c r="L71" i="109"/>
  <c r="O71" i="109" s="1"/>
  <c r="L73" i="109"/>
  <c r="R73" i="109"/>
  <c r="H58" i="108"/>
  <c r="R75" i="109"/>
  <c r="U75" i="109" s="1"/>
  <c r="L75" i="109"/>
  <c r="O75" i="109" s="1"/>
  <c r="L77" i="109"/>
  <c r="R77" i="109"/>
  <c r="H59" i="108"/>
  <c r="R79" i="109"/>
  <c r="U79" i="109" s="1"/>
  <c r="L79" i="109"/>
  <c r="O79" i="109" s="1"/>
  <c r="L81" i="109"/>
  <c r="R81" i="109"/>
  <c r="H61" i="108"/>
  <c r="R83" i="109"/>
  <c r="L83" i="109"/>
  <c r="H62" i="108"/>
  <c r="L85" i="109"/>
  <c r="O85" i="109" s="1"/>
  <c r="R85" i="109"/>
  <c r="U85" i="109" s="1"/>
  <c r="R87" i="109"/>
  <c r="L87" i="109"/>
  <c r="H63" i="108"/>
  <c r="L89" i="109"/>
  <c r="O89" i="109" s="1"/>
  <c r="R89" i="109"/>
  <c r="U89" i="109" s="1"/>
  <c r="R91" i="109"/>
  <c r="U91" i="109" s="1"/>
  <c r="L91" i="109"/>
  <c r="O91" i="109" s="1"/>
  <c r="L93" i="109"/>
  <c r="O93" i="109" s="1"/>
  <c r="R93" i="109"/>
  <c r="U93" i="109" s="1"/>
  <c r="L95" i="109"/>
  <c r="O95" i="109" s="1"/>
  <c r="R95" i="109"/>
  <c r="U95" i="109" s="1"/>
  <c r="R97" i="109"/>
  <c r="U97" i="109" s="1"/>
  <c r="L97" i="109"/>
  <c r="O97" i="109" s="1"/>
  <c r="L99" i="109"/>
  <c r="O99" i="109" s="1"/>
  <c r="R99" i="109"/>
  <c r="U99" i="109" s="1"/>
  <c r="L101" i="109"/>
  <c r="O101" i="109" s="1"/>
  <c r="R101" i="109"/>
  <c r="U101" i="109" s="1"/>
  <c r="R103" i="109"/>
  <c r="U103" i="109" s="1"/>
  <c r="L103" i="109"/>
  <c r="O103" i="109" s="1"/>
  <c r="L105" i="109"/>
  <c r="O105" i="109" s="1"/>
  <c r="R105" i="109"/>
  <c r="U105" i="109" s="1"/>
  <c r="L107" i="109"/>
  <c r="R107" i="109"/>
  <c r="H66" i="108"/>
  <c r="S109" i="109"/>
  <c r="V109" i="109" s="1"/>
  <c r="M109" i="109"/>
  <c r="P109" i="109" s="1"/>
  <c r="M111" i="109"/>
  <c r="P111" i="109" s="1"/>
  <c r="S111" i="109"/>
  <c r="V111" i="109" s="1"/>
  <c r="M113" i="109"/>
  <c r="P113" i="109" s="1"/>
  <c r="S113" i="109"/>
  <c r="V113" i="109" s="1"/>
  <c r="S115" i="109"/>
  <c r="V115" i="109" s="1"/>
  <c r="M115" i="109"/>
  <c r="P115" i="109" s="1"/>
  <c r="N117" i="109"/>
  <c r="Q117" i="109" s="1"/>
  <c r="T117" i="109"/>
  <c r="W117" i="109" s="1"/>
  <c r="T119" i="109"/>
  <c r="W119" i="109" s="1"/>
  <c r="N119" i="109"/>
  <c r="Q119" i="109" s="1"/>
  <c r="N121" i="109"/>
  <c r="Q121" i="109" s="1"/>
  <c r="T121" i="109"/>
  <c r="W121" i="109" s="1"/>
  <c r="N123" i="109"/>
  <c r="Q123" i="109" s="1"/>
  <c r="T123" i="109"/>
  <c r="W123" i="109" s="1"/>
  <c r="T125" i="109"/>
  <c r="W125" i="109" s="1"/>
  <c r="N125" i="109"/>
  <c r="Q125" i="109" s="1"/>
  <c r="N127" i="109"/>
  <c r="T127" i="109"/>
  <c r="J69" i="108"/>
  <c r="N129" i="109"/>
  <c r="Q129" i="109" s="1"/>
  <c r="T129" i="109"/>
  <c r="W129" i="109" s="1"/>
  <c r="T131" i="109"/>
  <c r="W131" i="109" s="1"/>
  <c r="N131" i="109"/>
  <c r="Q131" i="109" s="1"/>
  <c r="L136" i="109"/>
  <c r="O136" i="109" s="1"/>
  <c r="R136" i="109"/>
  <c r="U136" i="109" s="1"/>
  <c r="M138" i="109"/>
  <c r="P138" i="109" s="1"/>
  <c r="S138" i="109"/>
  <c r="V138" i="109" s="1"/>
  <c r="R145" i="109"/>
  <c r="L145" i="109"/>
  <c r="H73" i="108"/>
  <c r="L147" i="109"/>
  <c r="O147" i="109" s="1"/>
  <c r="R147" i="109"/>
  <c r="U147" i="109" s="1"/>
  <c r="R149" i="109"/>
  <c r="U149" i="109" s="1"/>
  <c r="L149" i="109"/>
  <c r="O149" i="109" s="1"/>
  <c r="L151" i="109"/>
  <c r="O151" i="109" s="1"/>
  <c r="R151" i="109"/>
  <c r="U151" i="109" s="1"/>
  <c r="L153" i="109"/>
  <c r="O153" i="109" s="1"/>
  <c r="R153" i="109"/>
  <c r="U153" i="109" s="1"/>
  <c r="R155" i="109"/>
  <c r="U155" i="109" s="1"/>
  <c r="L155" i="109"/>
  <c r="O155" i="109" s="1"/>
  <c r="L157" i="109"/>
  <c r="O157" i="109" s="1"/>
  <c r="R157" i="109"/>
  <c r="U157" i="109" s="1"/>
  <c r="L159" i="109"/>
  <c r="R159" i="109"/>
  <c r="H75" i="108"/>
  <c r="R161" i="109"/>
  <c r="L161" i="109"/>
  <c r="H76" i="108"/>
  <c r="M163" i="109"/>
  <c r="P163" i="109" s="1"/>
  <c r="S163" i="109"/>
  <c r="V163" i="109" s="1"/>
  <c r="S165" i="109"/>
  <c r="V165" i="109" s="1"/>
  <c r="M165" i="109"/>
  <c r="P165" i="109" s="1"/>
  <c r="N167" i="109"/>
  <c r="Q167" i="109" s="1"/>
  <c r="T167" i="109"/>
  <c r="W167" i="109" s="1"/>
  <c r="T169" i="109"/>
  <c r="W169" i="109" s="1"/>
  <c r="N169" i="109"/>
  <c r="Q169" i="109" s="1"/>
  <c r="L8" i="112"/>
  <c r="O8" i="112" s="1"/>
  <c r="R8" i="112"/>
  <c r="U8" i="112" s="1"/>
  <c r="L10" i="112"/>
  <c r="O10" i="112" s="1"/>
  <c r="R10" i="112"/>
  <c r="U10" i="112" s="1"/>
  <c r="L12" i="112"/>
  <c r="R12" i="112"/>
  <c r="H49" i="111"/>
  <c r="H6" i="111" s="1"/>
  <c r="S14" i="112"/>
  <c r="V14" i="112" s="1"/>
  <c r="M14" i="112"/>
  <c r="P14" i="112" s="1"/>
  <c r="S16" i="112"/>
  <c r="V16" i="112" s="1"/>
  <c r="M16" i="112"/>
  <c r="P16" i="112" s="1"/>
  <c r="S18" i="112"/>
  <c r="V18" i="112" s="1"/>
  <c r="V50" i="111" s="1"/>
  <c r="V7" i="111" s="1"/>
  <c r="M18" i="112"/>
  <c r="P18" i="112" s="1"/>
  <c r="T20" i="112"/>
  <c r="W20" i="112" s="1"/>
  <c r="N20" i="112"/>
  <c r="Q20" i="112" s="1"/>
  <c r="T22" i="112"/>
  <c r="N22" i="112"/>
  <c r="J53" i="111"/>
  <c r="R31" i="112"/>
  <c r="U31" i="112" s="1"/>
  <c r="L31" i="112"/>
  <c r="O31" i="112" s="1"/>
  <c r="L33" i="112"/>
  <c r="O33" i="112" s="1"/>
  <c r="R33" i="112"/>
  <c r="U33" i="112" s="1"/>
  <c r="L35" i="112"/>
  <c r="O35" i="112" s="1"/>
  <c r="R35" i="112"/>
  <c r="U35" i="112" s="1"/>
  <c r="L37" i="112"/>
  <c r="O37" i="112" s="1"/>
  <c r="R37" i="112"/>
  <c r="U37" i="112" s="1"/>
  <c r="L39" i="112"/>
  <c r="O39" i="112" s="1"/>
  <c r="R39" i="112"/>
  <c r="U39" i="112" s="1"/>
  <c r="R41" i="112"/>
  <c r="U41" i="112" s="1"/>
  <c r="L41" i="112"/>
  <c r="O41" i="112" s="1"/>
  <c r="R43" i="112"/>
  <c r="U43" i="112" s="1"/>
  <c r="L43" i="112"/>
  <c r="O43" i="112" s="1"/>
  <c r="R45" i="112"/>
  <c r="U45" i="112" s="1"/>
  <c r="L45" i="112"/>
  <c r="O45" i="112" s="1"/>
  <c r="L47" i="112"/>
  <c r="O47" i="112" s="1"/>
  <c r="R47" i="112"/>
  <c r="U47" i="112" s="1"/>
  <c r="M49" i="112"/>
  <c r="S49" i="112"/>
  <c r="M51" i="112"/>
  <c r="P51" i="112" s="1"/>
  <c r="S51" i="112"/>
  <c r="V51" i="112" s="1"/>
  <c r="T53" i="112"/>
  <c r="W53" i="112" s="1"/>
  <c r="N53" i="112"/>
  <c r="Q53" i="112" s="1"/>
  <c r="T55" i="112"/>
  <c r="W55" i="112" s="1"/>
  <c r="N55" i="112"/>
  <c r="Q55" i="112" s="1"/>
  <c r="T57" i="112"/>
  <c r="W57" i="112" s="1"/>
  <c r="N57" i="112"/>
  <c r="Q57" i="112" s="1"/>
  <c r="R58" i="112"/>
  <c r="U58" i="112" s="1"/>
  <c r="L58" i="112"/>
  <c r="O58" i="112" s="1"/>
  <c r="R60" i="112"/>
  <c r="L60" i="112"/>
  <c r="H56" i="111"/>
  <c r="L62" i="112"/>
  <c r="O62" i="112" s="1"/>
  <c r="R62" i="112"/>
  <c r="U62" i="112" s="1"/>
  <c r="L64" i="112"/>
  <c r="O64" i="112" s="1"/>
  <c r="R64" i="112"/>
  <c r="U64" i="112" s="1"/>
  <c r="L66" i="112"/>
  <c r="O66" i="112" s="1"/>
  <c r="R66" i="112"/>
  <c r="U66" i="112" s="1"/>
  <c r="L68" i="112"/>
  <c r="R68" i="112"/>
  <c r="H57" i="111"/>
  <c r="R70" i="112"/>
  <c r="U70" i="112" s="1"/>
  <c r="L70" i="112"/>
  <c r="O70" i="112" s="1"/>
  <c r="R72" i="112"/>
  <c r="U72" i="112" s="1"/>
  <c r="L72" i="112"/>
  <c r="O72" i="112" s="1"/>
  <c r="R74" i="112"/>
  <c r="U74" i="112" s="1"/>
  <c r="L74" i="112"/>
  <c r="O74" i="112" s="1"/>
  <c r="R76" i="112"/>
  <c r="U76" i="112" s="1"/>
  <c r="L76" i="112"/>
  <c r="O76" i="112" s="1"/>
  <c r="L78" i="112"/>
  <c r="O78" i="112" s="1"/>
  <c r="R78" i="112"/>
  <c r="U78" i="112" s="1"/>
  <c r="L80" i="112"/>
  <c r="O80" i="112" s="1"/>
  <c r="R80" i="112"/>
  <c r="U80" i="112" s="1"/>
  <c r="L82" i="112"/>
  <c r="O82" i="112" s="1"/>
  <c r="R82" i="112"/>
  <c r="U82" i="112" s="1"/>
  <c r="L84" i="112"/>
  <c r="O84" i="112" s="1"/>
  <c r="R84" i="112"/>
  <c r="U84" i="112" s="1"/>
  <c r="R86" i="112"/>
  <c r="U86" i="112" s="1"/>
  <c r="L86" i="112"/>
  <c r="O86" i="112" s="1"/>
  <c r="R88" i="112"/>
  <c r="U88" i="112" s="1"/>
  <c r="L88" i="112"/>
  <c r="O88" i="112" s="1"/>
  <c r="R90" i="112"/>
  <c r="L90" i="112"/>
  <c r="H64" i="111"/>
  <c r="R92" i="112"/>
  <c r="U92" i="112" s="1"/>
  <c r="L92" i="112"/>
  <c r="O92" i="112" s="1"/>
  <c r="L94" i="112"/>
  <c r="O94" i="112" s="1"/>
  <c r="R94" i="112"/>
  <c r="U94" i="112" s="1"/>
  <c r="L96" i="112"/>
  <c r="O96" i="112" s="1"/>
  <c r="R96" i="112"/>
  <c r="U96" i="112" s="1"/>
  <c r="L98" i="112"/>
  <c r="O98" i="112" s="1"/>
  <c r="R98" i="112"/>
  <c r="U98" i="112" s="1"/>
  <c r="R100" i="112"/>
  <c r="L100" i="112"/>
  <c r="H65" i="111"/>
  <c r="L102" i="112"/>
  <c r="O102" i="112" s="1"/>
  <c r="R102" i="112"/>
  <c r="U102" i="112" s="1"/>
  <c r="L104" i="112"/>
  <c r="O104" i="112" s="1"/>
  <c r="R104" i="112"/>
  <c r="U104" i="112" s="1"/>
  <c r="R106" i="112"/>
  <c r="U106" i="112" s="1"/>
  <c r="L106" i="112"/>
  <c r="O106" i="112" s="1"/>
  <c r="L108" i="112"/>
  <c r="O108" i="112" s="1"/>
  <c r="R108" i="112"/>
  <c r="U108" i="112" s="1"/>
  <c r="M110" i="112"/>
  <c r="P110" i="112" s="1"/>
  <c r="S110" i="112"/>
  <c r="V110" i="112" s="1"/>
  <c r="S112" i="112"/>
  <c r="V112" i="112" s="1"/>
  <c r="M112" i="112"/>
  <c r="P112" i="112" s="1"/>
  <c r="M114" i="112"/>
  <c r="S114" i="112"/>
  <c r="I68" i="111"/>
  <c r="T116" i="112"/>
  <c r="W116" i="112" s="1"/>
  <c r="N116" i="112"/>
  <c r="Q116" i="112" s="1"/>
  <c r="N118" i="112"/>
  <c r="Q118" i="112" s="1"/>
  <c r="T118" i="112"/>
  <c r="W118" i="112" s="1"/>
  <c r="N120" i="112"/>
  <c r="Q120" i="112" s="1"/>
  <c r="T120" i="112"/>
  <c r="W120" i="112" s="1"/>
  <c r="T122" i="112"/>
  <c r="W122" i="112" s="1"/>
  <c r="N122" i="112"/>
  <c r="Q122" i="112" s="1"/>
  <c r="N124" i="112"/>
  <c r="Q124" i="112" s="1"/>
  <c r="T124" i="112"/>
  <c r="W124" i="112" s="1"/>
  <c r="T126" i="112"/>
  <c r="W126" i="112" s="1"/>
  <c r="N126" i="112"/>
  <c r="Q126" i="112" s="1"/>
  <c r="N128" i="112"/>
  <c r="Q128" i="112" s="1"/>
  <c r="T128" i="112"/>
  <c r="W128" i="112" s="1"/>
  <c r="N130" i="112"/>
  <c r="Q130" i="112" s="1"/>
  <c r="T130" i="112"/>
  <c r="W130" i="112" s="1"/>
  <c r="T132" i="112"/>
  <c r="W132" i="112" s="1"/>
  <c r="N132" i="112"/>
  <c r="Q132" i="112" s="1"/>
  <c r="R137" i="112"/>
  <c r="U137" i="112" s="1"/>
  <c r="L137" i="112"/>
  <c r="O137" i="112" s="1"/>
  <c r="R145" i="112"/>
  <c r="L145" i="112"/>
  <c r="H73" i="111"/>
  <c r="L147" i="112"/>
  <c r="O147" i="112" s="1"/>
  <c r="R147" i="112"/>
  <c r="U147" i="112" s="1"/>
  <c r="L149" i="112"/>
  <c r="O149" i="112" s="1"/>
  <c r="R149" i="112"/>
  <c r="U149" i="112" s="1"/>
  <c r="L151" i="112"/>
  <c r="O151" i="112" s="1"/>
  <c r="R151" i="112"/>
  <c r="U151" i="112" s="1"/>
  <c r="R153" i="112"/>
  <c r="U153" i="112" s="1"/>
  <c r="L153" i="112"/>
  <c r="O153" i="112" s="1"/>
  <c r="R155" i="112"/>
  <c r="U155" i="112" s="1"/>
  <c r="L155" i="112"/>
  <c r="O155" i="112" s="1"/>
  <c r="L157" i="112"/>
  <c r="O157" i="112" s="1"/>
  <c r="R157" i="112"/>
  <c r="U157" i="112" s="1"/>
  <c r="L159" i="112"/>
  <c r="R159" i="112"/>
  <c r="H75" i="111"/>
  <c r="R161" i="112"/>
  <c r="L161" i="112"/>
  <c r="H76" i="111"/>
  <c r="M163" i="112"/>
  <c r="P163" i="112" s="1"/>
  <c r="S163" i="112"/>
  <c r="V163" i="112" s="1"/>
  <c r="M165" i="112"/>
  <c r="P165" i="112" s="1"/>
  <c r="S165" i="112"/>
  <c r="V165" i="112" s="1"/>
  <c r="T167" i="112"/>
  <c r="W167" i="112" s="1"/>
  <c r="N167" i="112"/>
  <c r="Q167" i="112" s="1"/>
  <c r="T169" i="112"/>
  <c r="W169" i="112" s="1"/>
  <c r="N169" i="112"/>
  <c r="Q169" i="112" s="1"/>
  <c r="I91" i="111"/>
  <c r="I97" i="111" s="1"/>
  <c r="I101" i="111"/>
  <c r="I102" i="111"/>
  <c r="I104" i="111"/>
  <c r="I105" i="111"/>
  <c r="I106" i="111"/>
  <c r="I109" i="111"/>
  <c r="I112" i="111"/>
  <c r="I113" i="111"/>
  <c r="I116" i="111"/>
  <c r="I117" i="111" s="1"/>
  <c r="I118" i="111"/>
  <c r="I119" i="111"/>
  <c r="I121" i="111"/>
  <c r="N5" i="115"/>
  <c r="T5" i="115"/>
  <c r="J48" i="114"/>
  <c r="R8" i="115"/>
  <c r="U8" i="115" s="1"/>
  <c r="L8" i="115"/>
  <c r="O8" i="115" s="1"/>
  <c r="L10" i="115"/>
  <c r="O10" i="115" s="1"/>
  <c r="R10" i="115"/>
  <c r="U10" i="115" s="1"/>
  <c r="L12" i="115"/>
  <c r="R12" i="115"/>
  <c r="H49" i="114"/>
  <c r="L14" i="115"/>
  <c r="O14" i="115" s="1"/>
  <c r="R14" i="115"/>
  <c r="U14" i="115" s="1"/>
  <c r="L16" i="115"/>
  <c r="O16" i="115" s="1"/>
  <c r="R16" i="115"/>
  <c r="U16" i="115" s="1"/>
  <c r="R18" i="115"/>
  <c r="U18" i="115" s="1"/>
  <c r="L18" i="115"/>
  <c r="O18" i="115" s="1"/>
  <c r="M20" i="115"/>
  <c r="P20" i="115" s="1"/>
  <c r="S20" i="115"/>
  <c r="V20" i="115" s="1"/>
  <c r="N22" i="115"/>
  <c r="T22" i="115"/>
  <c r="J53" i="114"/>
  <c r="N24" i="115"/>
  <c r="Q24" i="115" s="1"/>
  <c r="T24" i="115"/>
  <c r="W24" i="115" s="1"/>
  <c r="N26" i="115"/>
  <c r="Q26" i="115" s="1"/>
  <c r="T26" i="115"/>
  <c r="W26" i="115" s="1"/>
  <c r="N28" i="115"/>
  <c r="Q28" i="115" s="1"/>
  <c r="T28" i="115"/>
  <c r="W28" i="115" s="1"/>
  <c r="N30" i="115"/>
  <c r="Q30" i="115" s="1"/>
  <c r="T30" i="115"/>
  <c r="W30" i="115" s="1"/>
  <c r="N32" i="115"/>
  <c r="Q32" i="115" s="1"/>
  <c r="T32" i="115"/>
  <c r="W32" i="115" s="1"/>
  <c r="T34" i="115"/>
  <c r="W34" i="115" s="1"/>
  <c r="N34" i="115"/>
  <c r="Q34" i="115" s="1"/>
  <c r="M59" i="115"/>
  <c r="P59" i="115" s="1"/>
  <c r="S59" i="115"/>
  <c r="V59" i="115" s="1"/>
  <c r="M61" i="115"/>
  <c r="P61" i="115" s="1"/>
  <c r="S61" i="115"/>
  <c r="V61" i="115" s="1"/>
  <c r="S63" i="115"/>
  <c r="V63" i="115" s="1"/>
  <c r="M63" i="115"/>
  <c r="P63" i="115" s="1"/>
  <c r="N65" i="115"/>
  <c r="Q65" i="115" s="1"/>
  <c r="T65" i="115"/>
  <c r="W65" i="115" s="1"/>
  <c r="T67" i="115"/>
  <c r="W67" i="115" s="1"/>
  <c r="N67" i="115"/>
  <c r="Q67" i="115" s="1"/>
  <c r="N69" i="115"/>
  <c r="Q69" i="115" s="1"/>
  <c r="T69" i="115"/>
  <c r="W69" i="115" s="1"/>
  <c r="N71" i="115"/>
  <c r="Q71" i="115" s="1"/>
  <c r="T71" i="115"/>
  <c r="W71" i="115" s="1"/>
  <c r="T73" i="115"/>
  <c r="N73" i="115"/>
  <c r="J58" i="114"/>
  <c r="J15" i="114" s="1"/>
  <c r="N75" i="115"/>
  <c r="Q75" i="115" s="1"/>
  <c r="T75" i="115"/>
  <c r="W75" i="115" s="1"/>
  <c r="T77" i="115"/>
  <c r="N77" i="115"/>
  <c r="J59" i="114"/>
  <c r="R90" i="115"/>
  <c r="L90" i="115"/>
  <c r="H64" i="114"/>
  <c r="L92" i="115"/>
  <c r="O92" i="115" s="1"/>
  <c r="R92" i="115"/>
  <c r="U92" i="115" s="1"/>
  <c r="L94" i="115"/>
  <c r="O94" i="115" s="1"/>
  <c r="R94" i="115"/>
  <c r="U94" i="115" s="1"/>
  <c r="L96" i="115"/>
  <c r="O96" i="115" s="1"/>
  <c r="R96" i="115"/>
  <c r="U96" i="115" s="1"/>
  <c r="L98" i="115"/>
  <c r="O98" i="115" s="1"/>
  <c r="R98" i="115"/>
  <c r="U98" i="115" s="1"/>
  <c r="R100" i="115"/>
  <c r="L100" i="115"/>
  <c r="H65" i="114"/>
  <c r="R101" i="115"/>
  <c r="U101" i="115" s="1"/>
  <c r="L101" i="115"/>
  <c r="O101" i="115" s="1"/>
  <c r="L109" i="115"/>
  <c r="O109" i="115" s="1"/>
  <c r="R109" i="115"/>
  <c r="U109" i="115" s="1"/>
  <c r="L111" i="115"/>
  <c r="O111" i="115" s="1"/>
  <c r="R111" i="115"/>
  <c r="U111" i="115" s="1"/>
  <c r="T113" i="115"/>
  <c r="W113" i="115" s="1"/>
  <c r="N113" i="115"/>
  <c r="Q113" i="115" s="1"/>
  <c r="S117" i="115"/>
  <c r="V117" i="115" s="1"/>
  <c r="M117" i="115"/>
  <c r="P117" i="115" s="1"/>
  <c r="S119" i="115"/>
  <c r="V119" i="115" s="1"/>
  <c r="M119" i="115"/>
  <c r="P119" i="115" s="1"/>
  <c r="S121" i="115"/>
  <c r="V121" i="115" s="1"/>
  <c r="M121" i="115"/>
  <c r="P121" i="115" s="1"/>
  <c r="M123" i="115"/>
  <c r="P123" i="115" s="1"/>
  <c r="S123" i="115"/>
  <c r="V123" i="115" s="1"/>
  <c r="M125" i="115"/>
  <c r="P125" i="115" s="1"/>
  <c r="S125" i="115"/>
  <c r="V125" i="115" s="1"/>
  <c r="M127" i="115"/>
  <c r="S127" i="115"/>
  <c r="I69" i="114"/>
  <c r="S129" i="115"/>
  <c r="V129" i="115" s="1"/>
  <c r="M129" i="115"/>
  <c r="P129" i="115" s="1"/>
  <c r="T131" i="115"/>
  <c r="W131" i="115" s="1"/>
  <c r="N131" i="115"/>
  <c r="Q131" i="115" s="1"/>
  <c r="T133" i="115"/>
  <c r="N133" i="115"/>
  <c r="M136" i="115"/>
  <c r="P136" i="115" s="1"/>
  <c r="S136" i="115"/>
  <c r="V136" i="115" s="1"/>
  <c r="N138" i="115"/>
  <c r="Q138" i="115" s="1"/>
  <c r="T138" i="115"/>
  <c r="W138" i="115" s="1"/>
  <c r="M141" i="115"/>
  <c r="P141" i="115" s="1"/>
  <c r="S141" i="115"/>
  <c r="V141" i="115" s="1"/>
  <c r="M143" i="115"/>
  <c r="P143" i="115" s="1"/>
  <c r="S143" i="115"/>
  <c r="V143" i="115" s="1"/>
  <c r="S145" i="115"/>
  <c r="M145" i="115"/>
  <c r="I73" i="114"/>
  <c r="S147" i="115"/>
  <c r="V147" i="115" s="1"/>
  <c r="M147" i="115"/>
  <c r="P147" i="115" s="1"/>
  <c r="T149" i="115"/>
  <c r="W149" i="115" s="1"/>
  <c r="N149" i="115"/>
  <c r="Q149" i="115" s="1"/>
  <c r="T151" i="115"/>
  <c r="W151" i="115" s="1"/>
  <c r="N151" i="115"/>
  <c r="Q151" i="115" s="1"/>
  <c r="L158" i="115"/>
  <c r="O158" i="115" s="1"/>
  <c r="R158" i="115"/>
  <c r="U158" i="115" s="1"/>
  <c r="L160" i="115"/>
  <c r="O160" i="115" s="1"/>
  <c r="R160" i="115"/>
  <c r="U160" i="115" s="1"/>
  <c r="L162" i="115"/>
  <c r="O162" i="115" s="1"/>
  <c r="R162" i="115"/>
  <c r="U162" i="115" s="1"/>
  <c r="S164" i="115"/>
  <c r="M164" i="115"/>
  <c r="I77" i="114"/>
  <c r="N166" i="115"/>
  <c r="Q166" i="115" s="1"/>
  <c r="T166" i="115"/>
  <c r="W166" i="115" s="1"/>
  <c r="R169" i="115"/>
  <c r="U169" i="115" s="1"/>
  <c r="L169" i="115"/>
  <c r="O169" i="115" s="1"/>
  <c r="R171" i="115"/>
  <c r="L171" i="115"/>
  <c r="H78" i="114"/>
  <c r="N173" i="115"/>
  <c r="Q173" i="115" s="1"/>
  <c r="T173" i="115"/>
  <c r="W173" i="115" s="1"/>
  <c r="N175" i="115"/>
  <c r="Q175" i="115" s="1"/>
  <c r="T175" i="115"/>
  <c r="W175" i="115" s="1"/>
  <c r="L25" i="118"/>
  <c r="O25" i="118" s="1"/>
  <c r="R25" i="118"/>
  <c r="U25" i="118" s="1"/>
  <c r="R27" i="118"/>
  <c r="U27" i="118" s="1"/>
  <c r="L27" i="118"/>
  <c r="O27" i="118" s="1"/>
  <c r="S29" i="118"/>
  <c r="V29" i="118" s="1"/>
  <c r="M29" i="118"/>
  <c r="P29" i="118" s="1"/>
  <c r="M31" i="118"/>
  <c r="P31" i="118" s="1"/>
  <c r="S31" i="118"/>
  <c r="V31" i="118" s="1"/>
  <c r="M33" i="118"/>
  <c r="P33" i="118" s="1"/>
  <c r="S33" i="118"/>
  <c r="V33" i="118" s="1"/>
  <c r="S35" i="118"/>
  <c r="V35" i="118" s="1"/>
  <c r="M35" i="118"/>
  <c r="P35" i="118" s="1"/>
  <c r="S37" i="118"/>
  <c r="V37" i="118" s="1"/>
  <c r="M37" i="118"/>
  <c r="P37" i="118" s="1"/>
  <c r="S39" i="118"/>
  <c r="V39" i="118" s="1"/>
  <c r="M39" i="118"/>
  <c r="P39" i="118" s="1"/>
  <c r="M41" i="118"/>
  <c r="P41" i="118" s="1"/>
  <c r="S41" i="118"/>
  <c r="V41" i="118" s="1"/>
  <c r="M43" i="118"/>
  <c r="P43" i="118" s="1"/>
  <c r="S43" i="118"/>
  <c r="V43" i="118" s="1"/>
  <c r="S45" i="118"/>
  <c r="V45" i="118" s="1"/>
  <c r="M45" i="118"/>
  <c r="P45" i="118" s="1"/>
  <c r="S47" i="118"/>
  <c r="V47" i="118" s="1"/>
  <c r="M47" i="118"/>
  <c r="P47" i="118" s="1"/>
  <c r="M49" i="118"/>
  <c r="S49" i="118"/>
  <c r="M51" i="118"/>
  <c r="P51" i="118" s="1"/>
  <c r="S51" i="118"/>
  <c r="V51" i="118" s="1"/>
  <c r="T53" i="118"/>
  <c r="W53" i="118" s="1"/>
  <c r="N53" i="118"/>
  <c r="Q53" i="118" s="1"/>
  <c r="N55" i="118"/>
  <c r="Q55" i="118" s="1"/>
  <c r="T55" i="118"/>
  <c r="W55" i="118" s="1"/>
  <c r="N57" i="118"/>
  <c r="Q57" i="118" s="1"/>
  <c r="T57" i="118"/>
  <c r="W57" i="118" s="1"/>
  <c r="T59" i="118"/>
  <c r="W59" i="118" s="1"/>
  <c r="N59" i="118"/>
  <c r="Q59" i="118" s="1"/>
  <c r="T61" i="118"/>
  <c r="W61" i="118" s="1"/>
  <c r="N61" i="118"/>
  <c r="Q61" i="118" s="1"/>
  <c r="N63" i="118"/>
  <c r="Q63" i="118" s="1"/>
  <c r="T63" i="118"/>
  <c r="W63" i="118" s="1"/>
  <c r="R72" i="118"/>
  <c r="U72" i="118" s="1"/>
  <c r="L72" i="118"/>
  <c r="O72" i="118" s="1"/>
  <c r="L74" i="118"/>
  <c r="O74" i="118" s="1"/>
  <c r="R74" i="118"/>
  <c r="U74" i="118" s="1"/>
  <c r="L76" i="118"/>
  <c r="O76" i="118" s="1"/>
  <c r="R76" i="118"/>
  <c r="U76" i="118" s="1"/>
  <c r="R78" i="118"/>
  <c r="U78" i="118" s="1"/>
  <c r="L78" i="118"/>
  <c r="O78" i="118" s="1"/>
  <c r="R80" i="118"/>
  <c r="U80" i="118" s="1"/>
  <c r="L80" i="118"/>
  <c r="O80" i="118" s="1"/>
  <c r="L82" i="118"/>
  <c r="O82" i="118" s="1"/>
  <c r="R82" i="118"/>
  <c r="U82" i="118" s="1"/>
  <c r="L84" i="118"/>
  <c r="O84" i="118" s="1"/>
  <c r="R84" i="118"/>
  <c r="U84" i="118" s="1"/>
  <c r="R86" i="118"/>
  <c r="U86" i="118" s="1"/>
  <c r="L86" i="118"/>
  <c r="O86" i="118" s="1"/>
  <c r="M88" i="118"/>
  <c r="P88" i="118" s="1"/>
  <c r="S88" i="118"/>
  <c r="V88" i="118" s="1"/>
  <c r="M90" i="118"/>
  <c r="S90" i="118"/>
  <c r="I64" i="117"/>
  <c r="M92" i="118"/>
  <c r="P92" i="118" s="1"/>
  <c r="S92" i="118"/>
  <c r="V92" i="118" s="1"/>
  <c r="M94" i="118"/>
  <c r="P94" i="118" s="1"/>
  <c r="S94" i="118"/>
  <c r="V94" i="118" s="1"/>
  <c r="M96" i="118"/>
  <c r="P96" i="118" s="1"/>
  <c r="S96" i="118"/>
  <c r="V96" i="118" s="1"/>
  <c r="S98" i="118"/>
  <c r="V98" i="118" s="1"/>
  <c r="M98" i="118"/>
  <c r="P98" i="118" s="1"/>
  <c r="S100" i="118"/>
  <c r="M100" i="118"/>
  <c r="I65" i="117"/>
  <c r="N102" i="118"/>
  <c r="Q102" i="118" s="1"/>
  <c r="T102" i="118"/>
  <c r="W102" i="118" s="1"/>
  <c r="N104" i="118"/>
  <c r="Q104" i="118" s="1"/>
  <c r="T104" i="118"/>
  <c r="W104" i="118" s="1"/>
  <c r="N106" i="118"/>
  <c r="Q106" i="118" s="1"/>
  <c r="T106" i="118"/>
  <c r="W106" i="118" s="1"/>
  <c r="N109" i="118"/>
  <c r="Q109" i="118" s="1"/>
  <c r="T109" i="118"/>
  <c r="W109" i="118" s="1"/>
  <c r="N111" i="118"/>
  <c r="Q111" i="118" s="1"/>
  <c r="T111" i="118"/>
  <c r="W111" i="118" s="1"/>
  <c r="T113" i="118"/>
  <c r="W113" i="118" s="1"/>
  <c r="N113" i="118"/>
  <c r="Q113" i="118" s="1"/>
  <c r="R117" i="118"/>
  <c r="U117" i="118" s="1"/>
  <c r="L117" i="118"/>
  <c r="O117" i="118" s="1"/>
  <c r="R119" i="118"/>
  <c r="U119" i="118" s="1"/>
  <c r="L119" i="118"/>
  <c r="O119" i="118" s="1"/>
  <c r="R121" i="118"/>
  <c r="U121" i="118" s="1"/>
  <c r="L121" i="118"/>
  <c r="O121" i="118" s="1"/>
  <c r="L123" i="118"/>
  <c r="O123" i="118" s="1"/>
  <c r="R123" i="118"/>
  <c r="U123" i="118" s="1"/>
  <c r="L125" i="118"/>
  <c r="O125" i="118" s="1"/>
  <c r="R125" i="118"/>
  <c r="U125" i="118" s="1"/>
  <c r="L127" i="118"/>
  <c r="R127" i="118"/>
  <c r="H69" i="117"/>
  <c r="M129" i="118"/>
  <c r="P129" i="118" s="1"/>
  <c r="S129" i="118"/>
  <c r="V129" i="118" s="1"/>
  <c r="S131" i="118"/>
  <c r="V131" i="118" s="1"/>
  <c r="M131" i="118"/>
  <c r="P131" i="118" s="1"/>
  <c r="S133" i="118"/>
  <c r="M133" i="118"/>
  <c r="T136" i="118"/>
  <c r="W136" i="118" s="1"/>
  <c r="N136" i="118"/>
  <c r="Q136" i="118" s="1"/>
  <c r="N138" i="118"/>
  <c r="Q138" i="118" s="1"/>
  <c r="T138" i="118"/>
  <c r="W138" i="118" s="1"/>
  <c r="M141" i="118"/>
  <c r="P141" i="118" s="1"/>
  <c r="S141" i="118"/>
  <c r="V141" i="118" s="1"/>
  <c r="N143" i="118"/>
  <c r="Q143" i="118" s="1"/>
  <c r="T143" i="118"/>
  <c r="W143" i="118" s="1"/>
  <c r="T145" i="118"/>
  <c r="N145" i="118"/>
  <c r="J73" i="117"/>
  <c r="R174" i="118"/>
  <c r="U174" i="118" s="1"/>
  <c r="L174" i="118"/>
  <c r="O174" i="118" s="1"/>
  <c r="N4" i="121"/>
  <c r="T4" i="121"/>
  <c r="J51" i="120"/>
  <c r="T6" i="121"/>
  <c r="W6" i="121" s="1"/>
  <c r="N6" i="121"/>
  <c r="Q6" i="121" s="1"/>
  <c r="N8" i="121"/>
  <c r="Q8" i="121" s="1"/>
  <c r="T8" i="121"/>
  <c r="W8" i="121" s="1"/>
  <c r="T10" i="121"/>
  <c r="W10" i="121" s="1"/>
  <c r="N10" i="121"/>
  <c r="Q10" i="121" s="1"/>
  <c r="N12" i="121"/>
  <c r="T12" i="121"/>
  <c r="J49" i="120"/>
  <c r="T14" i="121"/>
  <c r="W14" i="121" s="1"/>
  <c r="N14" i="121"/>
  <c r="Q14" i="121" s="1"/>
  <c r="N16" i="121"/>
  <c r="Q16" i="121" s="1"/>
  <c r="T16" i="121"/>
  <c r="W16" i="121" s="1"/>
  <c r="T18" i="121"/>
  <c r="W18" i="121" s="1"/>
  <c r="N18" i="121"/>
  <c r="Q18" i="121" s="1"/>
  <c r="N20" i="121"/>
  <c r="Q20" i="121" s="1"/>
  <c r="T20" i="121"/>
  <c r="W20" i="121" s="1"/>
  <c r="T22" i="121"/>
  <c r="N22" i="121"/>
  <c r="J53" i="120"/>
  <c r="N24" i="121"/>
  <c r="Q24" i="121" s="1"/>
  <c r="T24" i="121"/>
  <c r="W24" i="121" s="1"/>
  <c r="T26" i="121"/>
  <c r="W26" i="121" s="1"/>
  <c r="N26" i="121"/>
  <c r="Q26" i="121" s="1"/>
  <c r="N28" i="121"/>
  <c r="Q28" i="121" s="1"/>
  <c r="T28" i="121"/>
  <c r="W28" i="121" s="1"/>
  <c r="T30" i="121"/>
  <c r="W30" i="121" s="1"/>
  <c r="N30" i="121"/>
  <c r="Q30" i="121" s="1"/>
  <c r="L33" i="121"/>
  <c r="O33" i="121" s="1"/>
  <c r="R33" i="121"/>
  <c r="U33" i="121" s="1"/>
  <c r="R35" i="121"/>
  <c r="U35" i="121" s="1"/>
  <c r="L35" i="121"/>
  <c r="O35" i="121" s="1"/>
  <c r="L37" i="121"/>
  <c r="O37" i="121" s="1"/>
  <c r="R37" i="121"/>
  <c r="U37" i="121" s="1"/>
  <c r="R39" i="121"/>
  <c r="U39" i="121" s="1"/>
  <c r="L39" i="121"/>
  <c r="O39" i="121" s="1"/>
  <c r="L41" i="121"/>
  <c r="O41" i="121" s="1"/>
  <c r="R41" i="121"/>
  <c r="U41" i="121" s="1"/>
  <c r="R43" i="121"/>
  <c r="U43" i="121" s="1"/>
  <c r="L43" i="121"/>
  <c r="O43" i="121" s="1"/>
  <c r="L45" i="121"/>
  <c r="O45" i="121" s="1"/>
  <c r="R45" i="121"/>
  <c r="U45" i="121" s="1"/>
  <c r="R47" i="121"/>
  <c r="U47" i="121" s="1"/>
  <c r="L47" i="121"/>
  <c r="O47" i="121" s="1"/>
  <c r="L49" i="121"/>
  <c r="R49" i="121"/>
  <c r="R51" i="121"/>
  <c r="U51" i="121" s="1"/>
  <c r="L51" i="121"/>
  <c r="O51" i="121" s="1"/>
  <c r="L53" i="121"/>
  <c r="O53" i="121" s="1"/>
  <c r="R53" i="121"/>
  <c r="U53" i="121" s="1"/>
  <c r="R55" i="121"/>
  <c r="U55" i="121" s="1"/>
  <c r="L55" i="121"/>
  <c r="O55" i="121" s="1"/>
  <c r="S59" i="121"/>
  <c r="V59" i="121" s="1"/>
  <c r="M59" i="121"/>
  <c r="P59" i="121" s="1"/>
  <c r="M61" i="121"/>
  <c r="P61" i="121" s="1"/>
  <c r="S61" i="121"/>
  <c r="V61" i="121" s="1"/>
  <c r="N63" i="121"/>
  <c r="Q63" i="121" s="1"/>
  <c r="T63" i="121"/>
  <c r="W63" i="121" s="1"/>
  <c r="L66" i="121"/>
  <c r="O66" i="121" s="1"/>
  <c r="R66" i="121"/>
  <c r="U66" i="121" s="1"/>
  <c r="L68" i="121"/>
  <c r="R68" i="121"/>
  <c r="H57" i="120"/>
  <c r="S70" i="121"/>
  <c r="V70" i="121" s="1"/>
  <c r="M70" i="121"/>
  <c r="P70" i="121" s="1"/>
  <c r="M72" i="121"/>
  <c r="P72" i="121" s="1"/>
  <c r="S72" i="121"/>
  <c r="V72" i="121" s="1"/>
  <c r="S74" i="121"/>
  <c r="V74" i="121" s="1"/>
  <c r="M74" i="121"/>
  <c r="P74" i="121" s="1"/>
  <c r="M76" i="121"/>
  <c r="P76" i="121" s="1"/>
  <c r="S76" i="121"/>
  <c r="V76" i="121" s="1"/>
  <c r="T78" i="121"/>
  <c r="W78" i="121" s="1"/>
  <c r="N78" i="121"/>
  <c r="Q78" i="121" s="1"/>
  <c r="N80" i="121"/>
  <c r="Q80" i="121" s="1"/>
  <c r="T80" i="121"/>
  <c r="W80" i="121" s="1"/>
  <c r="L89" i="121"/>
  <c r="O89" i="121" s="1"/>
  <c r="R89" i="121"/>
  <c r="U89" i="121" s="1"/>
  <c r="R91" i="121"/>
  <c r="U91" i="121" s="1"/>
  <c r="L91" i="121"/>
  <c r="O91" i="121" s="1"/>
  <c r="L93" i="121"/>
  <c r="O93" i="121" s="1"/>
  <c r="R93" i="121"/>
  <c r="U93" i="121" s="1"/>
  <c r="L95" i="121"/>
  <c r="O95" i="121" s="1"/>
  <c r="R95" i="121"/>
  <c r="U95" i="121" s="1"/>
  <c r="L97" i="121"/>
  <c r="O97" i="121" s="1"/>
  <c r="R97" i="121"/>
  <c r="U97" i="121" s="1"/>
  <c r="L99" i="121"/>
  <c r="O99" i="121" s="1"/>
  <c r="R99" i="121"/>
  <c r="U99" i="121" s="1"/>
  <c r="L101" i="121"/>
  <c r="O101" i="121" s="1"/>
  <c r="R101" i="121"/>
  <c r="U101" i="121" s="1"/>
  <c r="M103" i="121"/>
  <c r="P103" i="121" s="1"/>
  <c r="S103" i="121"/>
  <c r="V103" i="121" s="1"/>
  <c r="N105" i="121"/>
  <c r="Q105" i="121" s="1"/>
  <c r="T105" i="121"/>
  <c r="W105" i="121" s="1"/>
  <c r="N107" i="121"/>
  <c r="T107" i="121"/>
  <c r="M109" i="121"/>
  <c r="P109" i="121" s="1"/>
  <c r="S109" i="121"/>
  <c r="V109" i="121" s="1"/>
  <c r="M111" i="121"/>
  <c r="P111" i="121" s="1"/>
  <c r="S111" i="121"/>
  <c r="V111" i="121" s="1"/>
  <c r="M113" i="121"/>
  <c r="P113" i="121" s="1"/>
  <c r="S113" i="121"/>
  <c r="V113" i="121" s="1"/>
  <c r="L117" i="121"/>
  <c r="O117" i="121" s="1"/>
  <c r="R117" i="121"/>
  <c r="U117" i="121" s="1"/>
  <c r="M119" i="121"/>
  <c r="P119" i="121" s="1"/>
  <c r="S119" i="121"/>
  <c r="V119" i="121" s="1"/>
  <c r="M121" i="121"/>
  <c r="P121" i="121" s="1"/>
  <c r="S121" i="121"/>
  <c r="V121" i="121" s="1"/>
  <c r="N123" i="121"/>
  <c r="Q123" i="121" s="1"/>
  <c r="T123" i="121"/>
  <c r="W123" i="121" s="1"/>
  <c r="N125" i="121"/>
  <c r="Q125" i="121" s="1"/>
  <c r="T125" i="121"/>
  <c r="W125" i="121" s="1"/>
  <c r="N127" i="121"/>
  <c r="T127" i="121"/>
  <c r="J69" i="120"/>
  <c r="N129" i="121"/>
  <c r="Q129" i="121" s="1"/>
  <c r="T129" i="121"/>
  <c r="W129" i="121" s="1"/>
  <c r="N131" i="121"/>
  <c r="Q131" i="121" s="1"/>
  <c r="T131" i="121"/>
  <c r="W131" i="121" s="1"/>
  <c r="N133" i="121"/>
  <c r="T133" i="121"/>
  <c r="J70" i="120"/>
  <c r="L135" i="121"/>
  <c r="O135" i="121" s="1"/>
  <c r="R135" i="121"/>
  <c r="U135" i="121" s="1"/>
  <c r="N137" i="121"/>
  <c r="Q137" i="121" s="1"/>
  <c r="T137" i="121"/>
  <c r="W137" i="121" s="1"/>
  <c r="L141" i="121"/>
  <c r="O141" i="121" s="1"/>
  <c r="R141" i="121"/>
  <c r="U141" i="121" s="1"/>
  <c r="R143" i="121"/>
  <c r="U143" i="121" s="1"/>
  <c r="L143" i="121"/>
  <c r="O143" i="121" s="1"/>
  <c r="R145" i="121"/>
  <c r="L145" i="121"/>
  <c r="H73" i="120"/>
  <c r="R147" i="121"/>
  <c r="U147" i="121" s="1"/>
  <c r="L147" i="121"/>
  <c r="O147" i="121" s="1"/>
  <c r="S149" i="121"/>
  <c r="V149" i="121" s="1"/>
  <c r="M149" i="121"/>
  <c r="P149" i="121" s="1"/>
  <c r="T151" i="121"/>
  <c r="W151" i="121" s="1"/>
  <c r="N151" i="121"/>
  <c r="Q151" i="121" s="1"/>
  <c r="T153" i="121"/>
  <c r="W153" i="121" s="1"/>
  <c r="N153" i="121"/>
  <c r="Q153" i="121" s="1"/>
  <c r="T155" i="121"/>
  <c r="W155" i="121" s="1"/>
  <c r="N155" i="121"/>
  <c r="Q155" i="121" s="1"/>
  <c r="T157" i="121"/>
  <c r="W157" i="121" s="1"/>
  <c r="N157" i="121"/>
  <c r="Q157" i="121" s="1"/>
  <c r="N159" i="121"/>
  <c r="T159" i="121"/>
  <c r="J75" i="120"/>
  <c r="N161" i="121"/>
  <c r="T161" i="121"/>
  <c r="J76" i="120"/>
  <c r="N163" i="121"/>
  <c r="Q163" i="121" s="1"/>
  <c r="T163" i="121"/>
  <c r="W163" i="121" s="1"/>
  <c r="N165" i="121"/>
  <c r="Q165" i="121" s="1"/>
  <c r="T165" i="121"/>
  <c r="W165" i="121" s="1"/>
  <c r="N167" i="121"/>
  <c r="Q167" i="121" s="1"/>
  <c r="T167" i="121"/>
  <c r="W167" i="121" s="1"/>
  <c r="R172" i="121"/>
  <c r="U172" i="121" s="1"/>
  <c r="L172" i="121"/>
  <c r="O172" i="121" s="1"/>
  <c r="R174" i="121"/>
  <c r="U174" i="121" s="1"/>
  <c r="L174" i="121"/>
  <c r="O174" i="121" s="1"/>
  <c r="H104" i="110"/>
  <c r="H101" i="110"/>
  <c r="H57" i="110"/>
  <c r="H98" i="108" s="1"/>
  <c r="H19" i="110"/>
  <c r="J121" i="108"/>
  <c r="J119" i="108"/>
  <c r="J118" i="108"/>
  <c r="J116" i="108"/>
  <c r="I112" i="108"/>
  <c r="H111" i="108"/>
  <c r="J94" i="108"/>
  <c r="H94" i="117"/>
  <c r="H92" i="117"/>
  <c r="H96" i="117"/>
  <c r="H98" i="117"/>
  <c r="H99" i="117"/>
  <c r="H100" i="117"/>
  <c r="H107" i="117"/>
  <c r="H108" i="117"/>
  <c r="I112" i="117"/>
  <c r="I113" i="117"/>
  <c r="H115" i="119"/>
  <c r="H111" i="117" s="1"/>
  <c r="H135" i="119"/>
  <c r="H113" i="117" s="1"/>
  <c r="H139" i="119"/>
  <c r="H91" i="120"/>
  <c r="H97" i="120" s="1"/>
  <c r="H101" i="120"/>
  <c r="H102" i="120"/>
  <c r="H104" i="120"/>
  <c r="H105" i="120"/>
  <c r="H106" i="120"/>
  <c r="H109" i="120"/>
  <c r="H112" i="120"/>
  <c r="H113" i="120"/>
  <c r="H116" i="120"/>
  <c r="H117" i="120" s="1"/>
  <c r="H118" i="120"/>
  <c r="H119" i="120"/>
  <c r="H121" i="120"/>
  <c r="H169" i="142"/>
  <c r="H84" i="142"/>
  <c r="H40" i="142"/>
  <c r="T43" i="126" s="1"/>
  <c r="L83" i="142"/>
  <c r="L85" i="142" s="1"/>
  <c r="L42" i="142" s="1"/>
  <c r="L11" i="142"/>
  <c r="V37" i="126"/>
  <c r="AN23" i="201" s="1"/>
  <c r="V83" i="145"/>
  <c r="V85" i="145" s="1"/>
  <c r="V42" i="145" s="1"/>
  <c r="V11" i="145"/>
  <c r="AI46" i="126"/>
  <c r="Q25" i="201" s="1"/>
  <c r="S83" i="145"/>
  <c r="S11" i="145"/>
  <c r="AO44" i="126"/>
  <c r="E26" i="201" s="1"/>
  <c r="AA46" i="126"/>
  <c r="O24" i="201" s="1"/>
  <c r="N85" i="145"/>
  <c r="N42" i="145" s="1"/>
  <c r="N38" i="145"/>
  <c r="AD46" i="126"/>
  <c r="R24" i="201" s="1"/>
  <c r="L83" i="145"/>
  <c r="L85" i="145" s="1"/>
  <c r="L42" i="145" s="1"/>
  <c r="L11" i="145"/>
  <c r="T5" i="103"/>
  <c r="N5" i="103"/>
  <c r="J48" i="102"/>
  <c r="N7" i="103"/>
  <c r="Q7" i="103" s="1"/>
  <c r="T7" i="103"/>
  <c r="W7" i="103" s="1"/>
  <c r="T9" i="103"/>
  <c r="W9" i="103" s="1"/>
  <c r="N9" i="103"/>
  <c r="Q9" i="103" s="1"/>
  <c r="T11" i="103"/>
  <c r="W11" i="103" s="1"/>
  <c r="N11" i="103"/>
  <c r="Q11" i="103" s="1"/>
  <c r="T13" i="103"/>
  <c r="W13" i="103" s="1"/>
  <c r="N13" i="103"/>
  <c r="Q13" i="103" s="1"/>
  <c r="T15" i="103"/>
  <c r="W15" i="103" s="1"/>
  <c r="N15" i="103"/>
  <c r="Q15" i="103" s="1"/>
  <c r="N17" i="103"/>
  <c r="Q17" i="103" s="1"/>
  <c r="T17" i="103"/>
  <c r="W17" i="103" s="1"/>
  <c r="N19" i="103"/>
  <c r="Q19" i="103" s="1"/>
  <c r="T19" i="103"/>
  <c r="W19" i="103" s="1"/>
  <c r="L22" i="103"/>
  <c r="R22" i="103"/>
  <c r="H53" i="102"/>
  <c r="L24" i="103"/>
  <c r="O24" i="103" s="1"/>
  <c r="R24" i="103"/>
  <c r="U24" i="103" s="1"/>
  <c r="U52" i="102" s="1"/>
  <c r="U9" i="102" s="1"/>
  <c r="T26" i="103"/>
  <c r="W26" i="103" s="1"/>
  <c r="N26" i="103"/>
  <c r="Q26" i="103" s="1"/>
  <c r="N28" i="103"/>
  <c r="Q28" i="103" s="1"/>
  <c r="T28" i="103"/>
  <c r="W28" i="103" s="1"/>
  <c r="N30" i="103"/>
  <c r="Q30" i="103" s="1"/>
  <c r="T30" i="103"/>
  <c r="W30" i="103" s="1"/>
  <c r="R45" i="103"/>
  <c r="U45" i="103" s="1"/>
  <c r="L45" i="103"/>
  <c r="O45" i="103" s="1"/>
  <c r="L47" i="103"/>
  <c r="O47" i="103" s="1"/>
  <c r="R47" i="103"/>
  <c r="U47" i="103" s="1"/>
  <c r="L49" i="103"/>
  <c r="R49" i="103"/>
  <c r="R51" i="103"/>
  <c r="U51" i="103" s="1"/>
  <c r="L51" i="103"/>
  <c r="O51" i="103" s="1"/>
  <c r="R53" i="103"/>
  <c r="U53" i="103" s="1"/>
  <c r="L53" i="103"/>
  <c r="O53" i="103" s="1"/>
  <c r="L55" i="103"/>
  <c r="O55" i="103" s="1"/>
  <c r="R55" i="103"/>
  <c r="U55" i="103" s="1"/>
  <c r="T58" i="103"/>
  <c r="W58" i="103" s="1"/>
  <c r="N58" i="103"/>
  <c r="Q58" i="103" s="1"/>
  <c r="N60" i="103"/>
  <c r="T60" i="103"/>
  <c r="J56" i="102"/>
  <c r="N62" i="103"/>
  <c r="Q62" i="103" s="1"/>
  <c r="T62" i="103"/>
  <c r="W62" i="103" s="1"/>
  <c r="N64" i="103"/>
  <c r="Q64" i="103" s="1"/>
  <c r="T64" i="103"/>
  <c r="W64" i="103" s="1"/>
  <c r="T66" i="103"/>
  <c r="W66" i="103" s="1"/>
  <c r="N66" i="103"/>
  <c r="Q66" i="103" s="1"/>
  <c r="N68" i="103"/>
  <c r="T68" i="103"/>
  <c r="J57" i="102"/>
  <c r="N70" i="103"/>
  <c r="Q70" i="103" s="1"/>
  <c r="T70" i="103"/>
  <c r="W70" i="103" s="1"/>
  <c r="N72" i="103"/>
  <c r="Q72" i="103" s="1"/>
  <c r="T72" i="103"/>
  <c r="W72" i="103" s="1"/>
  <c r="T74" i="103"/>
  <c r="W74" i="103" s="1"/>
  <c r="N74" i="103"/>
  <c r="Q74" i="103" s="1"/>
  <c r="N76" i="103"/>
  <c r="Q76" i="103" s="1"/>
  <c r="T76" i="103"/>
  <c r="W76" i="103" s="1"/>
  <c r="N78" i="103"/>
  <c r="Q78" i="103" s="1"/>
  <c r="T78" i="103"/>
  <c r="W78" i="103" s="1"/>
  <c r="N80" i="103"/>
  <c r="Q80" i="103" s="1"/>
  <c r="T80" i="103"/>
  <c r="W80" i="103" s="1"/>
  <c r="T82" i="103"/>
  <c r="W82" i="103" s="1"/>
  <c r="N82" i="103"/>
  <c r="Q82" i="103" s="1"/>
  <c r="N84" i="103"/>
  <c r="Q84" i="103" s="1"/>
  <c r="T84" i="103"/>
  <c r="W84" i="103" s="1"/>
  <c r="N86" i="103"/>
  <c r="Q86" i="103" s="1"/>
  <c r="T86" i="103"/>
  <c r="W86" i="103" s="1"/>
  <c r="N88" i="103"/>
  <c r="Q88" i="103" s="1"/>
  <c r="T88" i="103"/>
  <c r="W88" i="103" s="1"/>
  <c r="T90" i="103"/>
  <c r="N90" i="103"/>
  <c r="J64" i="102"/>
  <c r="N92" i="103"/>
  <c r="Q92" i="103" s="1"/>
  <c r="T92" i="103"/>
  <c r="W92" i="103" s="1"/>
  <c r="N94" i="103"/>
  <c r="Q94" i="103" s="1"/>
  <c r="T94" i="103"/>
  <c r="W94" i="103" s="1"/>
  <c r="N96" i="103"/>
  <c r="Q96" i="103" s="1"/>
  <c r="T96" i="103"/>
  <c r="W96" i="103" s="1"/>
  <c r="N98" i="103"/>
  <c r="Q98" i="103" s="1"/>
  <c r="T98" i="103"/>
  <c r="W98" i="103" s="1"/>
  <c r="N100" i="103"/>
  <c r="T100" i="103"/>
  <c r="J65" i="102"/>
  <c r="L102" i="103"/>
  <c r="O102" i="103" s="1"/>
  <c r="R102" i="103"/>
  <c r="U102" i="103" s="1"/>
  <c r="L106" i="103"/>
  <c r="O106" i="103" s="1"/>
  <c r="R106" i="103"/>
  <c r="U106" i="103" s="1"/>
  <c r="N109" i="103"/>
  <c r="Q109" i="103" s="1"/>
  <c r="T109" i="103"/>
  <c r="W109" i="103" s="1"/>
  <c r="L114" i="103"/>
  <c r="R114" i="103"/>
  <c r="H68" i="102"/>
  <c r="L115" i="103"/>
  <c r="O115" i="103" s="1"/>
  <c r="R115" i="103"/>
  <c r="U115" i="103" s="1"/>
  <c r="S117" i="103"/>
  <c r="V117" i="103" s="1"/>
  <c r="M117" i="103"/>
  <c r="P117" i="103" s="1"/>
  <c r="S119" i="103"/>
  <c r="V119" i="103" s="1"/>
  <c r="M119" i="103"/>
  <c r="P119" i="103" s="1"/>
  <c r="S121" i="103"/>
  <c r="V121" i="103" s="1"/>
  <c r="M121" i="103"/>
  <c r="P121" i="103" s="1"/>
  <c r="S123" i="103"/>
  <c r="V123" i="103" s="1"/>
  <c r="M123" i="103"/>
  <c r="P123" i="103" s="1"/>
  <c r="M125" i="103"/>
  <c r="P125" i="103" s="1"/>
  <c r="S125" i="103"/>
  <c r="V125" i="103" s="1"/>
  <c r="R136" i="103"/>
  <c r="U136" i="103" s="1"/>
  <c r="L136" i="103"/>
  <c r="O136" i="103" s="1"/>
  <c r="M138" i="103"/>
  <c r="P138" i="103" s="1"/>
  <c r="S138" i="103"/>
  <c r="V138" i="103" s="1"/>
  <c r="R141" i="103"/>
  <c r="U141" i="103" s="1"/>
  <c r="L141" i="103"/>
  <c r="O141" i="103" s="1"/>
  <c r="M143" i="103"/>
  <c r="P143" i="103" s="1"/>
  <c r="S143" i="103"/>
  <c r="V143" i="103" s="1"/>
  <c r="M145" i="103"/>
  <c r="S145" i="103"/>
  <c r="I73" i="102"/>
  <c r="S147" i="103"/>
  <c r="V147" i="103" s="1"/>
  <c r="M147" i="103"/>
  <c r="P147" i="103" s="1"/>
  <c r="M156" i="103"/>
  <c r="P156" i="103" s="1"/>
  <c r="S156" i="103"/>
  <c r="V156" i="103" s="1"/>
  <c r="N158" i="103"/>
  <c r="Q158" i="103" s="1"/>
  <c r="T158" i="103"/>
  <c r="W158" i="103" s="1"/>
  <c r="N160" i="103"/>
  <c r="Q160" i="103" s="1"/>
  <c r="T160" i="103"/>
  <c r="W160" i="103" s="1"/>
  <c r="T162" i="103"/>
  <c r="W162" i="103" s="1"/>
  <c r="N162" i="103"/>
  <c r="Q162" i="103" s="1"/>
  <c r="T164" i="103"/>
  <c r="N164" i="103"/>
  <c r="J77" i="102"/>
  <c r="T166" i="103"/>
  <c r="W166" i="103" s="1"/>
  <c r="N166" i="103"/>
  <c r="Q166" i="103" s="1"/>
  <c r="N168" i="103"/>
  <c r="Q168" i="103" s="1"/>
  <c r="T168" i="103"/>
  <c r="W168" i="103" s="1"/>
  <c r="S173" i="103"/>
  <c r="V173" i="103" s="1"/>
  <c r="M173" i="103"/>
  <c r="P173" i="103" s="1"/>
  <c r="N175" i="103"/>
  <c r="Q175" i="103" s="1"/>
  <c r="T175" i="103"/>
  <c r="W175" i="103" s="1"/>
  <c r="I101" i="103"/>
  <c r="I65" i="102" s="1"/>
  <c r="N4" i="106"/>
  <c r="T4" i="106"/>
  <c r="J51" i="105"/>
  <c r="T6" i="106"/>
  <c r="W6" i="106" s="1"/>
  <c r="N6" i="106"/>
  <c r="T8" i="106"/>
  <c r="W8" i="106" s="1"/>
  <c r="N8" i="106"/>
  <c r="Q8" i="106" s="1"/>
  <c r="N10" i="106"/>
  <c r="Q10" i="106" s="1"/>
  <c r="T10" i="106"/>
  <c r="W10" i="106" s="1"/>
  <c r="T12" i="106"/>
  <c r="N12" i="106"/>
  <c r="J49" i="105"/>
  <c r="L21" i="106"/>
  <c r="O21" i="106" s="1"/>
  <c r="R21" i="106"/>
  <c r="U21" i="106" s="1"/>
  <c r="S23" i="106"/>
  <c r="V23" i="106" s="1"/>
  <c r="M23" i="106"/>
  <c r="P23" i="106" s="1"/>
  <c r="M25" i="106"/>
  <c r="P25" i="106" s="1"/>
  <c r="S25" i="106"/>
  <c r="V25" i="106" s="1"/>
  <c r="M27" i="106"/>
  <c r="P27" i="106" s="1"/>
  <c r="S27" i="106"/>
  <c r="V27" i="106" s="1"/>
  <c r="M29" i="106"/>
  <c r="P29" i="106" s="1"/>
  <c r="S29" i="106"/>
  <c r="V29" i="106" s="1"/>
  <c r="M31" i="106"/>
  <c r="P31" i="106" s="1"/>
  <c r="S31" i="106"/>
  <c r="V31" i="106" s="1"/>
  <c r="S33" i="106"/>
  <c r="V33" i="106" s="1"/>
  <c r="M33" i="106"/>
  <c r="P33" i="106" s="1"/>
  <c r="S35" i="106"/>
  <c r="V35" i="106" s="1"/>
  <c r="M35" i="106"/>
  <c r="P35" i="106" s="1"/>
  <c r="M37" i="106"/>
  <c r="P37" i="106" s="1"/>
  <c r="S37" i="106"/>
  <c r="V37" i="106" s="1"/>
  <c r="M39" i="106"/>
  <c r="P39" i="106" s="1"/>
  <c r="S39" i="106"/>
  <c r="V39" i="106" s="1"/>
  <c r="M41" i="106"/>
  <c r="P41" i="106" s="1"/>
  <c r="S41" i="106"/>
  <c r="V41" i="106" s="1"/>
  <c r="M43" i="106"/>
  <c r="P43" i="106" s="1"/>
  <c r="S43" i="106"/>
  <c r="V43" i="106" s="1"/>
  <c r="N45" i="106"/>
  <c r="Q45" i="106" s="1"/>
  <c r="T45" i="106"/>
  <c r="W45" i="106" s="1"/>
  <c r="N47" i="106"/>
  <c r="Q47" i="106" s="1"/>
  <c r="T47" i="106"/>
  <c r="W47" i="106" s="1"/>
  <c r="N49" i="106"/>
  <c r="T49" i="106"/>
  <c r="T51" i="106"/>
  <c r="W51" i="106" s="1"/>
  <c r="N51" i="106"/>
  <c r="Q51" i="106" s="1"/>
  <c r="N101" i="106"/>
  <c r="Q101" i="106" s="1"/>
  <c r="T101" i="106"/>
  <c r="W101" i="106" s="1"/>
  <c r="T103" i="106"/>
  <c r="W103" i="106" s="1"/>
  <c r="N103" i="106"/>
  <c r="Q103" i="106" s="1"/>
  <c r="N105" i="106"/>
  <c r="Q105" i="106" s="1"/>
  <c r="T105" i="106"/>
  <c r="W105" i="106" s="1"/>
  <c r="T107" i="106"/>
  <c r="N107" i="106"/>
  <c r="L108" i="106"/>
  <c r="O108" i="106" s="1"/>
  <c r="R108" i="106"/>
  <c r="U108" i="106" s="1"/>
  <c r="M110" i="106"/>
  <c r="P110" i="106" s="1"/>
  <c r="S110" i="106"/>
  <c r="V110" i="106" s="1"/>
  <c r="M112" i="106"/>
  <c r="P112" i="106" s="1"/>
  <c r="S112" i="106"/>
  <c r="V112" i="106" s="1"/>
  <c r="T114" i="106"/>
  <c r="N114" i="106"/>
  <c r="J68" i="105"/>
  <c r="R115" i="106"/>
  <c r="U115" i="106" s="1"/>
  <c r="L115" i="106"/>
  <c r="O115" i="106" s="1"/>
  <c r="L117" i="106"/>
  <c r="O117" i="106" s="1"/>
  <c r="R117" i="106"/>
  <c r="U117" i="106" s="1"/>
  <c r="R119" i="106"/>
  <c r="U119" i="106" s="1"/>
  <c r="L119" i="106"/>
  <c r="O119" i="106" s="1"/>
  <c r="L121" i="106"/>
  <c r="O121" i="106" s="1"/>
  <c r="R121" i="106"/>
  <c r="U121" i="106" s="1"/>
  <c r="L123" i="106"/>
  <c r="O123" i="106" s="1"/>
  <c r="R123" i="106"/>
  <c r="U123" i="106" s="1"/>
  <c r="R125" i="106"/>
  <c r="U125" i="106" s="1"/>
  <c r="L125" i="106"/>
  <c r="O125" i="106" s="1"/>
  <c r="L127" i="106"/>
  <c r="R127" i="106"/>
  <c r="H69" i="105"/>
  <c r="L129" i="106"/>
  <c r="O129" i="106" s="1"/>
  <c r="R129" i="106"/>
  <c r="U129" i="106" s="1"/>
  <c r="R131" i="106"/>
  <c r="U131" i="106" s="1"/>
  <c r="L131" i="106"/>
  <c r="O131" i="106" s="1"/>
  <c r="M133" i="106"/>
  <c r="S133" i="106"/>
  <c r="I70" i="105"/>
  <c r="M137" i="106"/>
  <c r="P137" i="106" s="1"/>
  <c r="S137" i="106"/>
  <c r="V137" i="106" s="1"/>
  <c r="T140" i="106"/>
  <c r="N140" i="106"/>
  <c r="J72" i="105"/>
  <c r="N142" i="106"/>
  <c r="Q142" i="106" s="1"/>
  <c r="T142" i="106"/>
  <c r="W142" i="106" s="1"/>
  <c r="N144" i="106"/>
  <c r="Q144" i="106" s="1"/>
  <c r="T144" i="106"/>
  <c r="W144" i="106" s="1"/>
  <c r="T146" i="106"/>
  <c r="W146" i="106" s="1"/>
  <c r="N146" i="106"/>
  <c r="Q146" i="106" s="1"/>
  <c r="N148" i="106"/>
  <c r="Q148" i="106" s="1"/>
  <c r="T148" i="106"/>
  <c r="W148" i="106" s="1"/>
  <c r="T150" i="106"/>
  <c r="W150" i="106" s="1"/>
  <c r="N150" i="106"/>
  <c r="Q150" i="106" s="1"/>
  <c r="N152" i="106"/>
  <c r="Q152" i="106" s="1"/>
  <c r="T152" i="106"/>
  <c r="W152" i="106" s="1"/>
  <c r="N154" i="106"/>
  <c r="Q154" i="106" s="1"/>
  <c r="T154" i="106"/>
  <c r="W154" i="106" s="1"/>
  <c r="R157" i="106"/>
  <c r="U157" i="106" s="1"/>
  <c r="L157" i="106"/>
  <c r="O157" i="106" s="1"/>
  <c r="L159" i="106"/>
  <c r="R159" i="106"/>
  <c r="H75" i="105"/>
  <c r="L161" i="106"/>
  <c r="R161" i="106"/>
  <c r="H76" i="105"/>
  <c r="R163" i="106"/>
  <c r="U163" i="106" s="1"/>
  <c r="L163" i="106"/>
  <c r="O163" i="106" s="1"/>
  <c r="L165" i="106"/>
  <c r="O165" i="106" s="1"/>
  <c r="R165" i="106"/>
  <c r="U165" i="106" s="1"/>
  <c r="R167" i="106"/>
  <c r="U167" i="106" s="1"/>
  <c r="L167" i="106"/>
  <c r="O167" i="106" s="1"/>
  <c r="S169" i="106"/>
  <c r="V169" i="106" s="1"/>
  <c r="M169" i="106"/>
  <c r="P169" i="106" s="1"/>
  <c r="M171" i="106"/>
  <c r="S171" i="106"/>
  <c r="I78" i="105"/>
  <c r="N173" i="106"/>
  <c r="Q173" i="106" s="1"/>
  <c r="T173" i="106"/>
  <c r="W173" i="106" s="1"/>
  <c r="N175" i="106"/>
  <c r="Q175" i="106" s="1"/>
  <c r="T175" i="106"/>
  <c r="W175" i="106" s="1"/>
  <c r="S5" i="109"/>
  <c r="M5" i="109"/>
  <c r="I48" i="108"/>
  <c r="M7" i="109"/>
  <c r="P7" i="109" s="1"/>
  <c r="S7" i="109"/>
  <c r="V7" i="109" s="1"/>
  <c r="N9" i="109"/>
  <c r="Q9" i="109" s="1"/>
  <c r="T9" i="109"/>
  <c r="W9" i="109" s="1"/>
  <c r="N11" i="109"/>
  <c r="T11" i="109"/>
  <c r="W11" i="109" s="1"/>
  <c r="T13" i="109"/>
  <c r="W13" i="109" s="1"/>
  <c r="N13" i="109"/>
  <c r="Q13" i="109" s="1"/>
  <c r="R20" i="109"/>
  <c r="U20" i="109" s="1"/>
  <c r="L20" i="109"/>
  <c r="O20" i="109" s="1"/>
  <c r="L22" i="109"/>
  <c r="R22" i="109"/>
  <c r="H53" i="108"/>
  <c r="M24" i="109"/>
  <c r="P24" i="109" s="1"/>
  <c r="S24" i="109"/>
  <c r="V24" i="109" s="1"/>
  <c r="S26" i="109"/>
  <c r="V26" i="109" s="1"/>
  <c r="M26" i="109"/>
  <c r="P26" i="109" s="1"/>
  <c r="M28" i="109"/>
  <c r="P28" i="109" s="1"/>
  <c r="S28" i="109"/>
  <c r="V28" i="109" s="1"/>
  <c r="T30" i="109"/>
  <c r="W30" i="109" s="1"/>
  <c r="N30" i="109"/>
  <c r="Q30" i="109" s="1"/>
  <c r="N32" i="109"/>
  <c r="Q32" i="109" s="1"/>
  <c r="T32" i="109"/>
  <c r="W32" i="109" s="1"/>
  <c r="T34" i="109"/>
  <c r="W34" i="109" s="1"/>
  <c r="N34" i="109"/>
  <c r="Q34" i="109" s="1"/>
  <c r="N36" i="109"/>
  <c r="Q36" i="109" s="1"/>
  <c r="T36" i="109"/>
  <c r="W36" i="109" s="1"/>
  <c r="T38" i="109"/>
  <c r="W38" i="109" s="1"/>
  <c r="N38" i="109"/>
  <c r="Q38" i="109" s="1"/>
  <c r="N40" i="109"/>
  <c r="Q40" i="109" s="1"/>
  <c r="T40" i="109"/>
  <c r="W40" i="109" s="1"/>
  <c r="T42" i="109"/>
  <c r="W42" i="109" s="1"/>
  <c r="N42" i="109"/>
  <c r="Q42" i="109" s="1"/>
  <c r="N44" i="109"/>
  <c r="Q44" i="109" s="1"/>
  <c r="T44" i="109"/>
  <c r="W44" i="109" s="1"/>
  <c r="T46" i="109"/>
  <c r="W46" i="109" s="1"/>
  <c r="N46" i="109"/>
  <c r="Q46" i="109" s="1"/>
  <c r="L53" i="109"/>
  <c r="O53" i="109" s="1"/>
  <c r="R53" i="109"/>
  <c r="U53" i="109" s="1"/>
  <c r="R55" i="109"/>
  <c r="U55" i="109" s="1"/>
  <c r="L55" i="109"/>
  <c r="O55" i="109" s="1"/>
  <c r="L57" i="109"/>
  <c r="O57" i="109" s="1"/>
  <c r="R57" i="109"/>
  <c r="U57" i="109" s="1"/>
  <c r="M59" i="109"/>
  <c r="P59" i="109" s="1"/>
  <c r="S59" i="109"/>
  <c r="V59" i="109" s="1"/>
  <c r="M61" i="109"/>
  <c r="P61" i="109" s="1"/>
  <c r="S61" i="109"/>
  <c r="V61" i="109" s="1"/>
  <c r="M63" i="109"/>
  <c r="P63" i="109" s="1"/>
  <c r="S63" i="109"/>
  <c r="V63" i="109" s="1"/>
  <c r="M65" i="109"/>
  <c r="P65" i="109" s="1"/>
  <c r="S65" i="109"/>
  <c r="V65" i="109" s="1"/>
  <c r="M67" i="109"/>
  <c r="P67" i="109" s="1"/>
  <c r="S67" i="109"/>
  <c r="V67" i="109" s="1"/>
  <c r="M69" i="109"/>
  <c r="P69" i="109" s="1"/>
  <c r="S69" i="109"/>
  <c r="V69" i="109" s="1"/>
  <c r="M71" i="109"/>
  <c r="P71" i="109" s="1"/>
  <c r="S71" i="109"/>
  <c r="V71" i="109" s="1"/>
  <c r="M73" i="109"/>
  <c r="S73" i="109"/>
  <c r="I58" i="108"/>
  <c r="M75" i="109"/>
  <c r="P75" i="109" s="1"/>
  <c r="S75" i="109"/>
  <c r="V75" i="109" s="1"/>
  <c r="M77" i="109"/>
  <c r="S77" i="109"/>
  <c r="I59" i="108"/>
  <c r="M79" i="109"/>
  <c r="P79" i="109" s="1"/>
  <c r="S79" i="109"/>
  <c r="V79" i="109" s="1"/>
  <c r="M81" i="109"/>
  <c r="S81" i="109"/>
  <c r="I61" i="108"/>
  <c r="M83" i="109"/>
  <c r="S83" i="109"/>
  <c r="I62" i="108"/>
  <c r="M85" i="109"/>
  <c r="P85" i="109" s="1"/>
  <c r="S85" i="109"/>
  <c r="V85" i="109" s="1"/>
  <c r="M87" i="109"/>
  <c r="S87" i="109"/>
  <c r="I63" i="108"/>
  <c r="M89" i="109"/>
  <c r="P89" i="109" s="1"/>
  <c r="S89" i="109"/>
  <c r="V89" i="109" s="1"/>
  <c r="M91" i="109"/>
  <c r="P91" i="109" s="1"/>
  <c r="S91" i="109"/>
  <c r="V91" i="109" s="1"/>
  <c r="M93" i="109"/>
  <c r="P93" i="109" s="1"/>
  <c r="S93" i="109"/>
  <c r="V93" i="109" s="1"/>
  <c r="S95" i="109"/>
  <c r="V95" i="109" s="1"/>
  <c r="M95" i="109"/>
  <c r="P95" i="109" s="1"/>
  <c r="M97" i="109"/>
  <c r="P97" i="109" s="1"/>
  <c r="S97" i="109"/>
  <c r="V97" i="109" s="1"/>
  <c r="M99" i="109"/>
  <c r="P99" i="109" s="1"/>
  <c r="S99" i="109"/>
  <c r="V99" i="109" s="1"/>
  <c r="S101" i="109"/>
  <c r="V101" i="109" s="1"/>
  <c r="M101" i="109"/>
  <c r="P101" i="109" s="1"/>
  <c r="S103" i="109"/>
  <c r="V103" i="109" s="1"/>
  <c r="M103" i="109"/>
  <c r="P103" i="109" s="1"/>
  <c r="M105" i="109"/>
  <c r="P105" i="109" s="1"/>
  <c r="S105" i="109"/>
  <c r="V105" i="109" s="1"/>
  <c r="M107" i="109"/>
  <c r="S107" i="109"/>
  <c r="I66" i="108"/>
  <c r="N109" i="109"/>
  <c r="Q109" i="109" s="1"/>
  <c r="T109" i="109"/>
  <c r="W109" i="109" s="1"/>
  <c r="N111" i="109"/>
  <c r="Q111" i="109" s="1"/>
  <c r="T111" i="109"/>
  <c r="W111" i="109" s="1"/>
  <c r="T113" i="109"/>
  <c r="W113" i="109" s="1"/>
  <c r="N113" i="109"/>
  <c r="Q113" i="109" s="1"/>
  <c r="N115" i="109"/>
  <c r="Q115" i="109" s="1"/>
  <c r="T115" i="109"/>
  <c r="W115" i="109" s="1"/>
  <c r="R134" i="109"/>
  <c r="U134" i="109" s="1"/>
  <c r="L134" i="109"/>
  <c r="O134" i="109" s="1"/>
  <c r="M136" i="109"/>
  <c r="P136" i="109" s="1"/>
  <c r="S136" i="109"/>
  <c r="V136" i="109" s="1"/>
  <c r="T138" i="109"/>
  <c r="W138" i="109" s="1"/>
  <c r="N138" i="109"/>
  <c r="Q138" i="109" s="1"/>
  <c r="L141" i="109"/>
  <c r="O141" i="109" s="1"/>
  <c r="R141" i="109"/>
  <c r="U141" i="109" s="1"/>
  <c r="L143" i="109"/>
  <c r="O143" i="109" s="1"/>
  <c r="R143" i="109"/>
  <c r="U143" i="109" s="1"/>
  <c r="M145" i="109"/>
  <c r="S145" i="109"/>
  <c r="I73" i="108"/>
  <c r="M147" i="109"/>
  <c r="P147" i="109" s="1"/>
  <c r="S147" i="109"/>
  <c r="V147" i="109" s="1"/>
  <c r="S149" i="109"/>
  <c r="V149" i="109" s="1"/>
  <c r="M149" i="109"/>
  <c r="P149" i="109" s="1"/>
  <c r="M151" i="109"/>
  <c r="P151" i="109" s="1"/>
  <c r="S151" i="109"/>
  <c r="V151" i="109" s="1"/>
  <c r="M153" i="109"/>
  <c r="P153" i="109" s="1"/>
  <c r="S153" i="109"/>
  <c r="V153" i="109" s="1"/>
  <c r="S155" i="109"/>
  <c r="V155" i="109" s="1"/>
  <c r="M155" i="109"/>
  <c r="P155" i="109" s="1"/>
  <c r="M157" i="109"/>
  <c r="P157" i="109" s="1"/>
  <c r="S157" i="109"/>
  <c r="V157" i="109" s="1"/>
  <c r="S159" i="109"/>
  <c r="M159" i="109"/>
  <c r="I75" i="108"/>
  <c r="M161" i="109"/>
  <c r="S161" i="109"/>
  <c r="I76" i="108"/>
  <c r="N163" i="109"/>
  <c r="Q163" i="109" s="1"/>
  <c r="T163" i="109"/>
  <c r="W163" i="109" s="1"/>
  <c r="T165" i="109"/>
  <c r="W165" i="109" s="1"/>
  <c r="N165" i="109"/>
  <c r="Q165" i="109" s="1"/>
  <c r="R172" i="109"/>
  <c r="U172" i="109" s="1"/>
  <c r="L172" i="109"/>
  <c r="O172" i="109" s="1"/>
  <c r="L174" i="109"/>
  <c r="O174" i="109" s="1"/>
  <c r="R174" i="109"/>
  <c r="U174" i="109" s="1"/>
  <c r="L4" i="112"/>
  <c r="R4" i="112"/>
  <c r="H51" i="111"/>
  <c r="L6" i="112"/>
  <c r="O6" i="112" s="1"/>
  <c r="R6" i="112"/>
  <c r="U6" i="112" s="1"/>
  <c r="S8" i="112"/>
  <c r="V8" i="112" s="1"/>
  <c r="M8" i="112"/>
  <c r="P8" i="112" s="1"/>
  <c r="S10" i="112"/>
  <c r="V10" i="112" s="1"/>
  <c r="M10" i="112"/>
  <c r="P10" i="112" s="1"/>
  <c r="S12" i="112"/>
  <c r="M12" i="112"/>
  <c r="I49" i="111"/>
  <c r="T14" i="112"/>
  <c r="W14" i="112" s="1"/>
  <c r="N14" i="112"/>
  <c r="Q14" i="112" s="1"/>
  <c r="T16" i="112"/>
  <c r="W16" i="112" s="1"/>
  <c r="N16" i="112"/>
  <c r="Q16" i="112" s="1"/>
  <c r="T18" i="112"/>
  <c r="W18" i="112" s="1"/>
  <c r="N18" i="112"/>
  <c r="Q18" i="112" s="1"/>
  <c r="Q50" i="111" s="1"/>
  <c r="Q7" i="111" s="1"/>
  <c r="L23" i="112"/>
  <c r="O23" i="112" s="1"/>
  <c r="R23" i="112"/>
  <c r="U23" i="112" s="1"/>
  <c r="L25" i="112"/>
  <c r="O25" i="112" s="1"/>
  <c r="R25" i="112"/>
  <c r="U25" i="112" s="1"/>
  <c r="L27" i="112"/>
  <c r="O27" i="112" s="1"/>
  <c r="R27" i="112"/>
  <c r="U27" i="112" s="1"/>
  <c r="R29" i="112"/>
  <c r="U29" i="112" s="1"/>
  <c r="L29" i="112"/>
  <c r="O29" i="112" s="1"/>
  <c r="S31" i="112"/>
  <c r="V31" i="112" s="1"/>
  <c r="M31" i="112"/>
  <c r="P31" i="112" s="1"/>
  <c r="M33" i="112"/>
  <c r="P33" i="112" s="1"/>
  <c r="S33" i="112"/>
  <c r="V33" i="112" s="1"/>
  <c r="M35" i="112"/>
  <c r="P35" i="112" s="1"/>
  <c r="S35" i="112"/>
  <c r="V35" i="112" s="1"/>
  <c r="M37" i="112"/>
  <c r="P37" i="112" s="1"/>
  <c r="S37" i="112"/>
  <c r="V37" i="112" s="1"/>
  <c r="S39" i="112"/>
  <c r="V39" i="112" s="1"/>
  <c r="M39" i="112"/>
  <c r="P39" i="112" s="1"/>
  <c r="S41" i="112"/>
  <c r="V41" i="112" s="1"/>
  <c r="M41" i="112"/>
  <c r="P41" i="112" s="1"/>
  <c r="S43" i="112"/>
  <c r="V43" i="112" s="1"/>
  <c r="M43" i="112"/>
  <c r="P43" i="112" s="1"/>
  <c r="M45" i="112"/>
  <c r="P45" i="112" s="1"/>
  <c r="S45" i="112"/>
  <c r="V45" i="112" s="1"/>
  <c r="M47" i="112"/>
  <c r="P47" i="112" s="1"/>
  <c r="S47" i="112"/>
  <c r="V47" i="112" s="1"/>
  <c r="N49" i="112"/>
  <c r="T49" i="112"/>
  <c r="N51" i="112"/>
  <c r="Q51" i="112" s="1"/>
  <c r="T51" i="112"/>
  <c r="W51" i="112" s="1"/>
  <c r="S58" i="112"/>
  <c r="V58" i="112" s="1"/>
  <c r="M58" i="112"/>
  <c r="P58" i="112" s="1"/>
  <c r="M60" i="112"/>
  <c r="S60" i="112"/>
  <c r="I56" i="111"/>
  <c r="M62" i="112"/>
  <c r="P62" i="112" s="1"/>
  <c r="S62" i="112"/>
  <c r="V62" i="112" s="1"/>
  <c r="M64" i="112"/>
  <c r="P64" i="112" s="1"/>
  <c r="S64" i="112"/>
  <c r="V64" i="112" s="1"/>
  <c r="M66" i="112"/>
  <c r="P66" i="112" s="1"/>
  <c r="S66" i="112"/>
  <c r="V66" i="112" s="1"/>
  <c r="S68" i="112"/>
  <c r="M68" i="112"/>
  <c r="I57" i="111"/>
  <c r="S70" i="112"/>
  <c r="V70" i="112" s="1"/>
  <c r="M70" i="112"/>
  <c r="P70" i="112" s="1"/>
  <c r="S72" i="112"/>
  <c r="V72" i="112" s="1"/>
  <c r="M72" i="112"/>
  <c r="P72" i="112" s="1"/>
  <c r="S74" i="112"/>
  <c r="V74" i="112" s="1"/>
  <c r="M74" i="112"/>
  <c r="P74" i="112" s="1"/>
  <c r="M76" i="112"/>
  <c r="P76" i="112" s="1"/>
  <c r="S76" i="112"/>
  <c r="V76" i="112" s="1"/>
  <c r="M78" i="112"/>
  <c r="P78" i="112" s="1"/>
  <c r="S78" i="112"/>
  <c r="V78" i="112" s="1"/>
  <c r="M80" i="112"/>
  <c r="P80" i="112" s="1"/>
  <c r="S80" i="112"/>
  <c r="V80" i="112" s="1"/>
  <c r="M82" i="112"/>
  <c r="P82" i="112" s="1"/>
  <c r="S82" i="112"/>
  <c r="V82" i="112" s="1"/>
  <c r="S84" i="112"/>
  <c r="V84" i="112" s="1"/>
  <c r="M84" i="112"/>
  <c r="P84" i="112" s="1"/>
  <c r="S86" i="112"/>
  <c r="V86" i="112" s="1"/>
  <c r="M86" i="112"/>
  <c r="P86" i="112" s="1"/>
  <c r="S88" i="112"/>
  <c r="V88" i="112" s="1"/>
  <c r="M88" i="112"/>
  <c r="P88" i="112" s="1"/>
  <c r="S90" i="112"/>
  <c r="M90" i="112"/>
  <c r="I64" i="111"/>
  <c r="S92" i="112"/>
  <c r="V92" i="112" s="1"/>
  <c r="M92" i="112"/>
  <c r="P92" i="112" s="1"/>
  <c r="M94" i="112"/>
  <c r="P94" i="112" s="1"/>
  <c r="S94" i="112"/>
  <c r="V94" i="112" s="1"/>
  <c r="M96" i="112"/>
  <c r="P96" i="112" s="1"/>
  <c r="S96" i="112"/>
  <c r="V96" i="112" s="1"/>
  <c r="S98" i="112"/>
  <c r="V98" i="112" s="1"/>
  <c r="M98" i="112"/>
  <c r="P98" i="112" s="1"/>
  <c r="S100" i="112"/>
  <c r="M100" i="112"/>
  <c r="I65" i="111"/>
  <c r="M102" i="112"/>
  <c r="P102" i="112" s="1"/>
  <c r="S102" i="112"/>
  <c r="V102" i="112" s="1"/>
  <c r="M104" i="112"/>
  <c r="P104" i="112" s="1"/>
  <c r="S104" i="112"/>
  <c r="V104" i="112" s="1"/>
  <c r="S106" i="112"/>
  <c r="V106" i="112" s="1"/>
  <c r="M106" i="112"/>
  <c r="P106" i="112" s="1"/>
  <c r="M108" i="112"/>
  <c r="P108" i="112" s="1"/>
  <c r="S108" i="112"/>
  <c r="V108" i="112" s="1"/>
  <c r="T110" i="112"/>
  <c r="W110" i="112" s="1"/>
  <c r="N110" i="112"/>
  <c r="Q110" i="112" s="1"/>
  <c r="N112" i="112"/>
  <c r="Q112" i="112" s="1"/>
  <c r="T112" i="112"/>
  <c r="W112" i="112" s="1"/>
  <c r="N114" i="112"/>
  <c r="T114" i="112"/>
  <c r="J68" i="111"/>
  <c r="R133" i="112"/>
  <c r="L133" i="112"/>
  <c r="H70" i="111"/>
  <c r="L135" i="112"/>
  <c r="O135" i="112" s="1"/>
  <c r="R135" i="112"/>
  <c r="U135" i="112" s="1"/>
  <c r="S137" i="112"/>
  <c r="V137" i="112" s="1"/>
  <c r="M137" i="112"/>
  <c r="P137" i="112" s="1"/>
  <c r="L141" i="112"/>
  <c r="O141" i="112" s="1"/>
  <c r="R141" i="112"/>
  <c r="U141" i="112" s="1"/>
  <c r="R143" i="112"/>
  <c r="U143" i="112" s="1"/>
  <c r="L143" i="112"/>
  <c r="O143" i="112" s="1"/>
  <c r="M145" i="112"/>
  <c r="S145" i="112"/>
  <c r="I73" i="111"/>
  <c r="M147" i="112"/>
  <c r="P147" i="112" s="1"/>
  <c r="S147" i="112"/>
  <c r="V147" i="112" s="1"/>
  <c r="M149" i="112"/>
  <c r="P149" i="112" s="1"/>
  <c r="S149" i="112"/>
  <c r="V149" i="112" s="1"/>
  <c r="M151" i="112"/>
  <c r="P151" i="112" s="1"/>
  <c r="S151" i="112"/>
  <c r="V151" i="112" s="1"/>
  <c r="S153" i="112"/>
  <c r="V153" i="112" s="1"/>
  <c r="M153" i="112"/>
  <c r="P153" i="112" s="1"/>
  <c r="M155" i="112"/>
  <c r="P155" i="112" s="1"/>
  <c r="S155" i="112"/>
  <c r="V155" i="112" s="1"/>
  <c r="M157" i="112"/>
  <c r="P157" i="112" s="1"/>
  <c r="S157" i="112"/>
  <c r="V157" i="112" s="1"/>
  <c r="M159" i="112"/>
  <c r="S159" i="112"/>
  <c r="I75" i="111"/>
  <c r="S161" i="112"/>
  <c r="M161" i="112"/>
  <c r="I76" i="111"/>
  <c r="N163" i="112"/>
  <c r="Q163" i="112" s="1"/>
  <c r="T163" i="112"/>
  <c r="W163" i="112" s="1"/>
  <c r="N165" i="112"/>
  <c r="Q165" i="112" s="1"/>
  <c r="T165" i="112"/>
  <c r="W165" i="112" s="1"/>
  <c r="L172" i="112"/>
  <c r="O172" i="112" s="1"/>
  <c r="R172" i="112"/>
  <c r="U172" i="112" s="1"/>
  <c r="L174" i="112"/>
  <c r="O174" i="112" s="1"/>
  <c r="R174" i="112"/>
  <c r="U174" i="112" s="1"/>
  <c r="H97" i="102"/>
  <c r="H109" i="102"/>
  <c r="H110" i="102" s="1"/>
  <c r="H124" i="102"/>
  <c r="J97" i="111"/>
  <c r="J110" i="111"/>
  <c r="J124" i="111"/>
  <c r="M8" i="115"/>
  <c r="P8" i="115" s="1"/>
  <c r="S8" i="115"/>
  <c r="V8" i="115" s="1"/>
  <c r="M10" i="115"/>
  <c r="P10" i="115" s="1"/>
  <c r="S10" i="115"/>
  <c r="V10" i="115" s="1"/>
  <c r="M12" i="115"/>
  <c r="S12" i="115"/>
  <c r="I49" i="114"/>
  <c r="M14" i="115"/>
  <c r="P14" i="115" s="1"/>
  <c r="S14" i="115"/>
  <c r="V14" i="115" s="1"/>
  <c r="S16" i="115"/>
  <c r="V16" i="115" s="1"/>
  <c r="M16" i="115"/>
  <c r="P16" i="115" s="1"/>
  <c r="M18" i="115"/>
  <c r="P18" i="115" s="1"/>
  <c r="S18" i="115"/>
  <c r="V18" i="115" s="1"/>
  <c r="N20" i="115"/>
  <c r="Q20" i="115" s="1"/>
  <c r="T20" i="115"/>
  <c r="W20" i="115" s="1"/>
  <c r="R35" i="115"/>
  <c r="U35" i="115" s="1"/>
  <c r="L35" i="115"/>
  <c r="O35" i="115" s="1"/>
  <c r="R37" i="115"/>
  <c r="U37" i="115" s="1"/>
  <c r="L37" i="115"/>
  <c r="O37" i="115" s="1"/>
  <c r="L39" i="115"/>
  <c r="O39" i="115" s="1"/>
  <c r="R39" i="115"/>
  <c r="U39" i="115" s="1"/>
  <c r="R41" i="115"/>
  <c r="U41" i="115" s="1"/>
  <c r="L41" i="115"/>
  <c r="O41" i="115" s="1"/>
  <c r="R43" i="115"/>
  <c r="U43" i="115" s="1"/>
  <c r="L43" i="115"/>
  <c r="O43" i="115" s="1"/>
  <c r="L45" i="115"/>
  <c r="O45" i="115" s="1"/>
  <c r="R45" i="115"/>
  <c r="U45" i="115" s="1"/>
  <c r="R47" i="115"/>
  <c r="U47" i="115" s="1"/>
  <c r="L47" i="115"/>
  <c r="O47" i="115" s="1"/>
  <c r="L49" i="115"/>
  <c r="R49" i="115"/>
  <c r="L51" i="115"/>
  <c r="O51" i="115" s="1"/>
  <c r="R51" i="115"/>
  <c r="U51" i="115" s="1"/>
  <c r="R53" i="115"/>
  <c r="U53" i="115" s="1"/>
  <c r="L53" i="115"/>
  <c r="O53" i="115" s="1"/>
  <c r="L55" i="115"/>
  <c r="O55" i="115" s="1"/>
  <c r="R55" i="115"/>
  <c r="U55" i="115" s="1"/>
  <c r="R57" i="115"/>
  <c r="U57" i="115" s="1"/>
  <c r="L57" i="115"/>
  <c r="O57" i="115" s="1"/>
  <c r="N59" i="115"/>
  <c r="Q59" i="115" s="1"/>
  <c r="T59" i="115"/>
  <c r="W59" i="115" s="1"/>
  <c r="T61" i="115"/>
  <c r="W61" i="115" s="1"/>
  <c r="N61" i="115"/>
  <c r="Q61" i="115" s="1"/>
  <c r="T63" i="115"/>
  <c r="W63" i="115" s="1"/>
  <c r="N63" i="115"/>
  <c r="Q63" i="115" s="1"/>
  <c r="L78" i="115"/>
  <c r="O78" i="115" s="1"/>
  <c r="R78" i="115"/>
  <c r="U78" i="115" s="1"/>
  <c r="L80" i="115"/>
  <c r="O80" i="115" s="1"/>
  <c r="R80" i="115"/>
  <c r="U80" i="115" s="1"/>
  <c r="L82" i="115"/>
  <c r="O82" i="115" s="1"/>
  <c r="R82" i="115"/>
  <c r="U82" i="115" s="1"/>
  <c r="R84" i="115"/>
  <c r="U84" i="115" s="1"/>
  <c r="L84" i="115"/>
  <c r="O84" i="115" s="1"/>
  <c r="L86" i="115"/>
  <c r="O86" i="115" s="1"/>
  <c r="R86" i="115"/>
  <c r="U86" i="115" s="1"/>
  <c r="L88" i="115"/>
  <c r="O88" i="115" s="1"/>
  <c r="R88" i="115"/>
  <c r="U88" i="115" s="1"/>
  <c r="M90" i="115"/>
  <c r="S90" i="115"/>
  <c r="I64" i="114"/>
  <c r="M92" i="115"/>
  <c r="P92" i="115" s="1"/>
  <c r="S92" i="115"/>
  <c r="V92" i="115" s="1"/>
  <c r="M94" i="115"/>
  <c r="P94" i="115" s="1"/>
  <c r="S94" i="115"/>
  <c r="V94" i="115" s="1"/>
  <c r="M96" i="115"/>
  <c r="P96" i="115" s="1"/>
  <c r="S96" i="115"/>
  <c r="V96" i="115" s="1"/>
  <c r="S98" i="115"/>
  <c r="V98" i="115" s="1"/>
  <c r="M98" i="115"/>
  <c r="P98" i="115" s="1"/>
  <c r="S100" i="115"/>
  <c r="M100" i="115"/>
  <c r="I65" i="114"/>
  <c r="S101" i="115"/>
  <c r="V101" i="115" s="1"/>
  <c r="M101" i="115"/>
  <c r="P101" i="115" s="1"/>
  <c r="R102" i="115"/>
  <c r="U102" i="115" s="1"/>
  <c r="L102" i="115"/>
  <c r="O102" i="115" s="1"/>
  <c r="L106" i="115"/>
  <c r="O106" i="115" s="1"/>
  <c r="R106" i="115"/>
  <c r="U106" i="115" s="1"/>
  <c r="M109" i="115"/>
  <c r="P109" i="115" s="1"/>
  <c r="S109" i="115"/>
  <c r="V109" i="115" s="1"/>
  <c r="M111" i="115"/>
  <c r="P111" i="115" s="1"/>
  <c r="S111" i="115"/>
  <c r="V111" i="115" s="1"/>
  <c r="R115" i="115"/>
  <c r="U115" i="115" s="1"/>
  <c r="L115" i="115"/>
  <c r="O115" i="115" s="1"/>
  <c r="T117" i="115"/>
  <c r="W117" i="115" s="1"/>
  <c r="N117" i="115"/>
  <c r="Q117" i="115" s="1"/>
  <c r="T119" i="115"/>
  <c r="W119" i="115" s="1"/>
  <c r="N119" i="115"/>
  <c r="Q119" i="115" s="1"/>
  <c r="N121" i="115"/>
  <c r="Q121" i="115" s="1"/>
  <c r="T121" i="115"/>
  <c r="W121" i="115" s="1"/>
  <c r="N123" i="115"/>
  <c r="Q123" i="115" s="1"/>
  <c r="T123" i="115"/>
  <c r="W123" i="115" s="1"/>
  <c r="N125" i="115"/>
  <c r="Q125" i="115" s="1"/>
  <c r="T125" i="115"/>
  <c r="W125" i="115" s="1"/>
  <c r="T127" i="115"/>
  <c r="N127" i="115"/>
  <c r="J69" i="114"/>
  <c r="T129" i="115"/>
  <c r="W129" i="115" s="1"/>
  <c r="N129" i="115"/>
  <c r="Q129" i="115" s="1"/>
  <c r="N136" i="115"/>
  <c r="Q136" i="115" s="1"/>
  <c r="T136" i="115"/>
  <c r="W136" i="115" s="1"/>
  <c r="N141" i="115"/>
  <c r="Q141" i="115" s="1"/>
  <c r="T141" i="115"/>
  <c r="W141" i="115" s="1"/>
  <c r="T143" i="115"/>
  <c r="W143" i="115" s="1"/>
  <c r="N143" i="115"/>
  <c r="Q143" i="115" s="1"/>
  <c r="T145" i="115"/>
  <c r="N145" i="115"/>
  <c r="J73" i="114"/>
  <c r="T147" i="115"/>
  <c r="W147" i="115" s="1"/>
  <c r="N147" i="115"/>
  <c r="Q147" i="115" s="1"/>
  <c r="R152" i="115"/>
  <c r="U152" i="115" s="1"/>
  <c r="L152" i="115"/>
  <c r="O152" i="115" s="1"/>
  <c r="L154" i="115"/>
  <c r="O154" i="115" s="1"/>
  <c r="R154" i="115"/>
  <c r="U154" i="115" s="1"/>
  <c r="L156" i="115"/>
  <c r="O156" i="115" s="1"/>
  <c r="R156" i="115"/>
  <c r="U156" i="115" s="1"/>
  <c r="M158" i="115"/>
  <c r="P158" i="115" s="1"/>
  <c r="S158" i="115"/>
  <c r="V158" i="115" s="1"/>
  <c r="M160" i="115"/>
  <c r="P160" i="115" s="1"/>
  <c r="S160" i="115"/>
  <c r="V160" i="115" s="1"/>
  <c r="I176" i="115"/>
  <c r="S162" i="115"/>
  <c r="V162" i="115" s="1"/>
  <c r="M162" i="115"/>
  <c r="P162" i="115" s="1"/>
  <c r="T164" i="115"/>
  <c r="N164" i="115"/>
  <c r="J77" i="114"/>
  <c r="R167" i="115"/>
  <c r="U167" i="115" s="1"/>
  <c r="L167" i="115"/>
  <c r="O167" i="115" s="1"/>
  <c r="S169" i="115"/>
  <c r="V169" i="115" s="1"/>
  <c r="M169" i="115"/>
  <c r="P169" i="115" s="1"/>
  <c r="S171" i="115"/>
  <c r="M171" i="115"/>
  <c r="I78" i="114"/>
  <c r="R5" i="118"/>
  <c r="L5" i="118"/>
  <c r="H48" i="117"/>
  <c r="R7" i="118"/>
  <c r="U7" i="118" s="1"/>
  <c r="L7" i="118"/>
  <c r="O7" i="118" s="1"/>
  <c r="L9" i="118"/>
  <c r="O9" i="118" s="1"/>
  <c r="R9" i="118"/>
  <c r="U9" i="118" s="1"/>
  <c r="L11" i="118"/>
  <c r="O11" i="118" s="1"/>
  <c r="R11" i="118"/>
  <c r="U11" i="118" s="1"/>
  <c r="L13" i="118"/>
  <c r="O13" i="118" s="1"/>
  <c r="R13" i="118"/>
  <c r="U13" i="118" s="1"/>
  <c r="L15" i="118"/>
  <c r="O15" i="118" s="1"/>
  <c r="R15" i="118"/>
  <c r="U15" i="118" s="1"/>
  <c r="R17" i="118"/>
  <c r="U17" i="118" s="1"/>
  <c r="L17" i="118"/>
  <c r="O17" i="118" s="1"/>
  <c r="R19" i="118"/>
  <c r="U19" i="118" s="1"/>
  <c r="L19" i="118"/>
  <c r="O19" i="118" s="1"/>
  <c r="R21" i="118"/>
  <c r="U21" i="118" s="1"/>
  <c r="L21" i="118"/>
  <c r="O21" i="118" s="1"/>
  <c r="L23" i="118"/>
  <c r="O23" i="118" s="1"/>
  <c r="R23" i="118"/>
  <c r="U23" i="118" s="1"/>
  <c r="S25" i="118"/>
  <c r="V25" i="118" s="1"/>
  <c r="M25" i="118"/>
  <c r="P25" i="118" s="1"/>
  <c r="S27" i="118"/>
  <c r="V27" i="118" s="1"/>
  <c r="M27" i="118"/>
  <c r="P27" i="118" s="1"/>
  <c r="N29" i="118"/>
  <c r="Q29" i="118" s="1"/>
  <c r="T29" i="118"/>
  <c r="W29" i="118" s="1"/>
  <c r="N31" i="118"/>
  <c r="Q31" i="118" s="1"/>
  <c r="T31" i="118"/>
  <c r="W31" i="118" s="1"/>
  <c r="N33" i="118"/>
  <c r="Q33" i="118" s="1"/>
  <c r="T33" i="118"/>
  <c r="W33" i="118" s="1"/>
  <c r="T35" i="118"/>
  <c r="W35" i="118" s="1"/>
  <c r="N35" i="118"/>
  <c r="Q35" i="118" s="1"/>
  <c r="T37" i="118"/>
  <c r="W37" i="118" s="1"/>
  <c r="N37" i="118"/>
  <c r="Q37" i="118" s="1"/>
  <c r="N39" i="118"/>
  <c r="Q39" i="118" s="1"/>
  <c r="T39" i="118"/>
  <c r="W39" i="118" s="1"/>
  <c r="N41" i="118"/>
  <c r="Q41" i="118" s="1"/>
  <c r="T41" i="118"/>
  <c r="W41" i="118" s="1"/>
  <c r="T43" i="118"/>
  <c r="W43" i="118" s="1"/>
  <c r="N43" i="118"/>
  <c r="Q43" i="118" s="1"/>
  <c r="T45" i="118"/>
  <c r="W45" i="118" s="1"/>
  <c r="N45" i="118"/>
  <c r="Q45" i="118" s="1"/>
  <c r="N47" i="118"/>
  <c r="Q47" i="118" s="1"/>
  <c r="T47" i="118"/>
  <c r="W47" i="118" s="1"/>
  <c r="N49" i="118"/>
  <c r="T49" i="118"/>
  <c r="T51" i="118"/>
  <c r="W51" i="118" s="1"/>
  <c r="N51" i="118"/>
  <c r="Q51" i="118" s="1"/>
  <c r="R64" i="118"/>
  <c r="U64" i="118" s="1"/>
  <c r="L64" i="118"/>
  <c r="O64" i="118" s="1"/>
  <c r="L66" i="118"/>
  <c r="O66" i="118" s="1"/>
  <c r="R66" i="118"/>
  <c r="U66" i="118" s="1"/>
  <c r="L68" i="118"/>
  <c r="R68" i="118"/>
  <c r="H57" i="117"/>
  <c r="R70" i="118"/>
  <c r="U70" i="118" s="1"/>
  <c r="L70" i="118"/>
  <c r="O70" i="118" s="1"/>
  <c r="M72" i="118"/>
  <c r="P72" i="118" s="1"/>
  <c r="S72" i="118"/>
  <c r="V72" i="118" s="1"/>
  <c r="M74" i="118"/>
  <c r="P74" i="118" s="1"/>
  <c r="S74" i="118"/>
  <c r="V74" i="118" s="1"/>
  <c r="M76" i="118"/>
  <c r="P76" i="118" s="1"/>
  <c r="S76" i="118"/>
  <c r="V76" i="118" s="1"/>
  <c r="S78" i="118"/>
  <c r="V78" i="118" s="1"/>
  <c r="M78" i="118"/>
  <c r="P78" i="118" s="1"/>
  <c r="M80" i="118"/>
  <c r="P80" i="118" s="1"/>
  <c r="S80" i="118"/>
  <c r="V80" i="118" s="1"/>
  <c r="M82" i="118"/>
  <c r="P82" i="118" s="1"/>
  <c r="S82" i="118"/>
  <c r="V82" i="118" s="1"/>
  <c r="M84" i="118"/>
  <c r="P84" i="118" s="1"/>
  <c r="S84" i="118"/>
  <c r="V84" i="118" s="1"/>
  <c r="S86" i="118"/>
  <c r="V86" i="118" s="1"/>
  <c r="M86" i="118"/>
  <c r="P86" i="118" s="1"/>
  <c r="N88" i="118"/>
  <c r="Q88" i="118" s="1"/>
  <c r="T88" i="118"/>
  <c r="W88" i="118" s="1"/>
  <c r="N90" i="118"/>
  <c r="T90" i="118"/>
  <c r="J64" i="117"/>
  <c r="T92" i="118"/>
  <c r="W92" i="118" s="1"/>
  <c r="N92" i="118"/>
  <c r="Q92" i="118" s="1"/>
  <c r="T94" i="118"/>
  <c r="W94" i="118" s="1"/>
  <c r="N94" i="118"/>
  <c r="Q94" i="118" s="1"/>
  <c r="T96" i="118"/>
  <c r="W96" i="118" s="1"/>
  <c r="N96" i="118"/>
  <c r="Q96" i="118" s="1"/>
  <c r="T98" i="118"/>
  <c r="W98" i="118" s="1"/>
  <c r="N98" i="118"/>
  <c r="Q98" i="118" s="1"/>
  <c r="T100" i="118"/>
  <c r="N100" i="118"/>
  <c r="J65" i="117"/>
  <c r="S117" i="118"/>
  <c r="V117" i="118" s="1"/>
  <c r="M117" i="118"/>
  <c r="P117" i="118" s="1"/>
  <c r="S119" i="118"/>
  <c r="V119" i="118" s="1"/>
  <c r="M119" i="118"/>
  <c r="P119" i="118" s="1"/>
  <c r="M121" i="118"/>
  <c r="P121" i="118" s="1"/>
  <c r="S121" i="118"/>
  <c r="V121" i="118" s="1"/>
  <c r="M123" i="118"/>
  <c r="P123" i="118" s="1"/>
  <c r="S123" i="118"/>
  <c r="V123" i="118" s="1"/>
  <c r="M125" i="118"/>
  <c r="P125" i="118" s="1"/>
  <c r="S125" i="118"/>
  <c r="V125" i="118" s="1"/>
  <c r="M127" i="118"/>
  <c r="S127" i="118"/>
  <c r="I69" i="117"/>
  <c r="T129" i="118"/>
  <c r="W129" i="118" s="1"/>
  <c r="N129" i="118"/>
  <c r="Q129" i="118" s="1"/>
  <c r="T131" i="118"/>
  <c r="W131" i="118" s="1"/>
  <c r="N131" i="118"/>
  <c r="Q131" i="118" s="1"/>
  <c r="T133" i="118"/>
  <c r="N133" i="118"/>
  <c r="J70" i="117"/>
  <c r="N141" i="118"/>
  <c r="Q141" i="118" s="1"/>
  <c r="T141" i="118"/>
  <c r="W141" i="118" s="1"/>
  <c r="L148" i="118"/>
  <c r="O148" i="118" s="1"/>
  <c r="R148" i="118"/>
  <c r="U148" i="118" s="1"/>
  <c r="R150" i="118"/>
  <c r="U150" i="118" s="1"/>
  <c r="L150" i="118"/>
  <c r="O150" i="118" s="1"/>
  <c r="R152" i="118"/>
  <c r="U152" i="118" s="1"/>
  <c r="L152" i="118"/>
  <c r="O152" i="118" s="1"/>
  <c r="R154" i="118"/>
  <c r="U154" i="118" s="1"/>
  <c r="L154" i="118"/>
  <c r="O154" i="118" s="1"/>
  <c r="R156" i="118"/>
  <c r="U156" i="118" s="1"/>
  <c r="L156" i="118"/>
  <c r="O156" i="118" s="1"/>
  <c r="L158" i="118"/>
  <c r="O158" i="118" s="1"/>
  <c r="R158" i="118"/>
  <c r="U158" i="118" s="1"/>
  <c r="L160" i="118"/>
  <c r="O160" i="118" s="1"/>
  <c r="R160" i="118"/>
  <c r="U160" i="118" s="1"/>
  <c r="L162" i="118"/>
  <c r="O162" i="118" s="1"/>
  <c r="R162" i="118"/>
  <c r="U162" i="118" s="1"/>
  <c r="L164" i="118"/>
  <c r="R164" i="118"/>
  <c r="H77" i="117"/>
  <c r="L166" i="118"/>
  <c r="O166" i="118" s="1"/>
  <c r="R166" i="118"/>
  <c r="U166" i="118" s="1"/>
  <c r="L168" i="118"/>
  <c r="O168" i="118" s="1"/>
  <c r="R168" i="118"/>
  <c r="U168" i="118" s="1"/>
  <c r="L170" i="118"/>
  <c r="O170" i="118" s="1"/>
  <c r="R170" i="118"/>
  <c r="U170" i="118" s="1"/>
  <c r="L172" i="118"/>
  <c r="O172" i="118" s="1"/>
  <c r="R172" i="118"/>
  <c r="U172" i="118" s="1"/>
  <c r="S174" i="118"/>
  <c r="V174" i="118" s="1"/>
  <c r="M174" i="118"/>
  <c r="P174" i="118" s="1"/>
  <c r="R31" i="121"/>
  <c r="U31" i="121" s="1"/>
  <c r="L31" i="121"/>
  <c r="O31" i="121" s="1"/>
  <c r="M33" i="121"/>
  <c r="P33" i="121" s="1"/>
  <c r="S33" i="121"/>
  <c r="V33" i="121" s="1"/>
  <c r="S35" i="121"/>
  <c r="V35" i="121" s="1"/>
  <c r="M35" i="121"/>
  <c r="P35" i="121" s="1"/>
  <c r="M37" i="121"/>
  <c r="P37" i="121" s="1"/>
  <c r="S37" i="121"/>
  <c r="V37" i="121" s="1"/>
  <c r="S39" i="121"/>
  <c r="V39" i="121" s="1"/>
  <c r="M39" i="121"/>
  <c r="P39" i="121" s="1"/>
  <c r="M41" i="121"/>
  <c r="P41" i="121" s="1"/>
  <c r="S41" i="121"/>
  <c r="V41" i="121" s="1"/>
  <c r="S43" i="121"/>
  <c r="V43" i="121" s="1"/>
  <c r="M43" i="121"/>
  <c r="P43" i="121" s="1"/>
  <c r="M45" i="121"/>
  <c r="P45" i="121" s="1"/>
  <c r="S45" i="121"/>
  <c r="V45" i="121" s="1"/>
  <c r="S47" i="121"/>
  <c r="V47" i="121" s="1"/>
  <c r="M47" i="121"/>
  <c r="P47" i="121" s="1"/>
  <c r="M49" i="121"/>
  <c r="S49" i="121"/>
  <c r="S51" i="121"/>
  <c r="V51" i="121" s="1"/>
  <c r="M51" i="121"/>
  <c r="P51" i="121" s="1"/>
  <c r="M53" i="121"/>
  <c r="P53" i="121" s="1"/>
  <c r="S53" i="121"/>
  <c r="V53" i="121" s="1"/>
  <c r="S55" i="121"/>
  <c r="V55" i="121" s="1"/>
  <c r="M55" i="121"/>
  <c r="P55" i="121" s="1"/>
  <c r="N59" i="121"/>
  <c r="Q59" i="121" s="1"/>
  <c r="T59" i="121"/>
  <c r="W59" i="121" s="1"/>
  <c r="N61" i="121"/>
  <c r="Q61" i="121" s="1"/>
  <c r="T61" i="121"/>
  <c r="W61" i="121" s="1"/>
  <c r="S66" i="121"/>
  <c r="V66" i="121" s="1"/>
  <c r="M66" i="121"/>
  <c r="P66" i="121" s="1"/>
  <c r="M68" i="121"/>
  <c r="S68" i="121"/>
  <c r="I57" i="120"/>
  <c r="T70" i="121"/>
  <c r="W70" i="121" s="1"/>
  <c r="N70" i="121"/>
  <c r="Q70" i="121" s="1"/>
  <c r="N72" i="121"/>
  <c r="Q72" i="121" s="1"/>
  <c r="T72" i="121"/>
  <c r="W72" i="121" s="1"/>
  <c r="T74" i="121"/>
  <c r="W74" i="121" s="1"/>
  <c r="N74" i="121"/>
  <c r="Q74" i="121" s="1"/>
  <c r="N76" i="121"/>
  <c r="Q76" i="121" s="1"/>
  <c r="T76" i="121"/>
  <c r="W76" i="121" s="1"/>
  <c r="R83" i="121"/>
  <c r="L83" i="121"/>
  <c r="H62" i="120"/>
  <c r="L85" i="121"/>
  <c r="O85" i="121" s="1"/>
  <c r="R85" i="121"/>
  <c r="U85" i="121" s="1"/>
  <c r="R87" i="121"/>
  <c r="L87" i="121"/>
  <c r="H63" i="120"/>
  <c r="M89" i="121"/>
  <c r="P89" i="121" s="1"/>
  <c r="S89" i="121"/>
  <c r="V89" i="121" s="1"/>
  <c r="S91" i="121"/>
  <c r="V91" i="121" s="1"/>
  <c r="M91" i="121"/>
  <c r="P91" i="121" s="1"/>
  <c r="M93" i="121"/>
  <c r="P93" i="121" s="1"/>
  <c r="S93" i="121"/>
  <c r="V93" i="121" s="1"/>
  <c r="M95" i="121"/>
  <c r="P95" i="121" s="1"/>
  <c r="S95" i="121"/>
  <c r="V95" i="121" s="1"/>
  <c r="M97" i="121"/>
  <c r="P97" i="121" s="1"/>
  <c r="S97" i="121"/>
  <c r="V97" i="121" s="1"/>
  <c r="M99" i="121"/>
  <c r="P99" i="121" s="1"/>
  <c r="S99" i="121"/>
  <c r="V99" i="121" s="1"/>
  <c r="M101" i="121"/>
  <c r="P101" i="121" s="1"/>
  <c r="S101" i="121"/>
  <c r="V101" i="121" s="1"/>
  <c r="N103" i="121"/>
  <c r="Q103" i="121" s="1"/>
  <c r="T103" i="121"/>
  <c r="W103" i="121" s="1"/>
  <c r="N109" i="121"/>
  <c r="Q109" i="121" s="1"/>
  <c r="T109" i="121"/>
  <c r="W109" i="121" s="1"/>
  <c r="N111" i="121"/>
  <c r="Q111" i="121" s="1"/>
  <c r="T111" i="121"/>
  <c r="W111" i="121" s="1"/>
  <c r="N113" i="121"/>
  <c r="Q113" i="121" s="1"/>
  <c r="T113" i="121"/>
  <c r="W113" i="121" s="1"/>
  <c r="M117" i="121"/>
  <c r="P117" i="121" s="1"/>
  <c r="S117" i="121"/>
  <c r="V117" i="121" s="1"/>
  <c r="N119" i="121"/>
  <c r="Q119" i="121" s="1"/>
  <c r="T119" i="121"/>
  <c r="W119" i="121" s="1"/>
  <c r="N121" i="121"/>
  <c r="Q121" i="121" s="1"/>
  <c r="T121" i="121"/>
  <c r="W121" i="121" s="1"/>
  <c r="M135" i="121"/>
  <c r="P135" i="121" s="1"/>
  <c r="S135" i="121"/>
  <c r="V135" i="121" s="1"/>
  <c r="L139" i="121"/>
  <c r="O139" i="121" s="1"/>
  <c r="R139" i="121"/>
  <c r="U139" i="121" s="1"/>
  <c r="M141" i="121"/>
  <c r="P141" i="121" s="1"/>
  <c r="S141" i="121"/>
  <c r="V141" i="121" s="1"/>
  <c r="M143" i="121"/>
  <c r="P143" i="121" s="1"/>
  <c r="S143" i="121"/>
  <c r="V143" i="121" s="1"/>
  <c r="S145" i="121"/>
  <c r="M145" i="121"/>
  <c r="I73" i="120"/>
  <c r="S147" i="121"/>
  <c r="V147" i="121" s="1"/>
  <c r="M147" i="121"/>
  <c r="P147" i="121" s="1"/>
  <c r="T149" i="121"/>
  <c r="W149" i="121" s="1"/>
  <c r="N149" i="121"/>
  <c r="Q149" i="121" s="1"/>
  <c r="L168" i="121"/>
  <c r="O168" i="121" s="1"/>
  <c r="R168" i="121"/>
  <c r="U168" i="121" s="1"/>
  <c r="L170" i="121"/>
  <c r="O170" i="121" s="1"/>
  <c r="R170" i="121"/>
  <c r="U170" i="121" s="1"/>
  <c r="S172" i="121"/>
  <c r="V172" i="121" s="1"/>
  <c r="M172" i="121"/>
  <c r="P172" i="121" s="1"/>
  <c r="S174" i="121"/>
  <c r="V174" i="121" s="1"/>
  <c r="M174" i="121"/>
  <c r="P174" i="121" s="1"/>
  <c r="I121" i="108"/>
  <c r="I176" i="110"/>
  <c r="I122" i="108" s="1"/>
  <c r="I119" i="108"/>
  <c r="I116" i="108"/>
  <c r="H113" i="108"/>
  <c r="H125" i="108" s="1"/>
  <c r="H112" i="108"/>
  <c r="J107" i="108"/>
  <c r="J100" i="108"/>
  <c r="J99" i="108"/>
  <c r="I94" i="108"/>
  <c r="H97" i="114"/>
  <c r="H117" i="114"/>
  <c r="I103" i="117"/>
  <c r="I97" i="120"/>
  <c r="I110" i="120"/>
  <c r="I124" i="120"/>
  <c r="I113" i="127"/>
  <c r="I114" i="127" s="1"/>
  <c r="U83" i="142"/>
  <c r="U11" i="142"/>
  <c r="O85" i="145"/>
  <c r="O42" i="145" s="1"/>
  <c r="O38" i="145"/>
  <c r="AO46" i="126"/>
  <c r="Q26" i="201" s="1"/>
  <c r="H168" i="142"/>
  <c r="H39" i="142"/>
  <c r="P83" i="142"/>
  <c r="P11" i="142"/>
  <c r="U37" i="126"/>
  <c r="AM23" i="201" s="1"/>
  <c r="W38" i="142"/>
  <c r="R20" i="103"/>
  <c r="U20" i="103" s="1"/>
  <c r="L20" i="103"/>
  <c r="O20" i="103" s="1"/>
  <c r="M22" i="103"/>
  <c r="S22" i="103"/>
  <c r="I53" i="102"/>
  <c r="M24" i="103"/>
  <c r="P24" i="103" s="1"/>
  <c r="S24" i="103"/>
  <c r="V24" i="103" s="1"/>
  <c r="L31" i="103"/>
  <c r="O31" i="103" s="1"/>
  <c r="R31" i="103"/>
  <c r="U31" i="103" s="1"/>
  <c r="L33" i="103"/>
  <c r="O33" i="103" s="1"/>
  <c r="R33" i="103"/>
  <c r="U33" i="103" s="1"/>
  <c r="R35" i="103"/>
  <c r="U35" i="103" s="1"/>
  <c r="L35" i="103"/>
  <c r="O35" i="103" s="1"/>
  <c r="R37" i="103"/>
  <c r="U37" i="103" s="1"/>
  <c r="L37" i="103"/>
  <c r="O37" i="103" s="1"/>
  <c r="L39" i="103"/>
  <c r="O39" i="103" s="1"/>
  <c r="R39" i="103"/>
  <c r="U39" i="103" s="1"/>
  <c r="L41" i="103"/>
  <c r="O41" i="103" s="1"/>
  <c r="R41" i="103"/>
  <c r="U41" i="103" s="1"/>
  <c r="R43" i="103"/>
  <c r="U43" i="103" s="1"/>
  <c r="L43" i="103"/>
  <c r="O43" i="103" s="1"/>
  <c r="S45" i="103"/>
  <c r="V45" i="103" s="1"/>
  <c r="M45" i="103"/>
  <c r="P45" i="103" s="1"/>
  <c r="M47" i="103"/>
  <c r="P47" i="103" s="1"/>
  <c r="S47" i="103"/>
  <c r="V47" i="103" s="1"/>
  <c r="S49" i="103"/>
  <c r="M49" i="103"/>
  <c r="S51" i="103"/>
  <c r="V51" i="103" s="1"/>
  <c r="M51" i="103"/>
  <c r="P51" i="103" s="1"/>
  <c r="S53" i="103"/>
  <c r="V53" i="103" s="1"/>
  <c r="M53" i="103"/>
  <c r="P53" i="103" s="1"/>
  <c r="M55" i="103"/>
  <c r="P55" i="103" s="1"/>
  <c r="S55" i="103"/>
  <c r="V55" i="103" s="1"/>
  <c r="M102" i="103"/>
  <c r="P102" i="103" s="1"/>
  <c r="S102" i="103"/>
  <c r="V102" i="103" s="1"/>
  <c r="S106" i="103"/>
  <c r="V106" i="103" s="1"/>
  <c r="M106" i="103"/>
  <c r="P106" i="103" s="1"/>
  <c r="L112" i="103"/>
  <c r="O112" i="103" s="1"/>
  <c r="R112" i="103"/>
  <c r="U112" i="103" s="1"/>
  <c r="M114" i="103"/>
  <c r="S114" i="103"/>
  <c r="I68" i="102"/>
  <c r="T117" i="103"/>
  <c r="W117" i="103" s="1"/>
  <c r="N117" i="103"/>
  <c r="Q117" i="103" s="1"/>
  <c r="T119" i="103"/>
  <c r="W119" i="103" s="1"/>
  <c r="N119" i="103"/>
  <c r="Q119" i="103" s="1"/>
  <c r="T121" i="103"/>
  <c r="W121" i="103" s="1"/>
  <c r="N121" i="103"/>
  <c r="Q121" i="103" s="1"/>
  <c r="N123" i="103"/>
  <c r="Q123" i="103" s="1"/>
  <c r="T123" i="103"/>
  <c r="W123" i="103" s="1"/>
  <c r="N125" i="103"/>
  <c r="Q125" i="103" s="1"/>
  <c r="T125" i="103"/>
  <c r="W125" i="103" s="1"/>
  <c r="L126" i="103"/>
  <c r="O126" i="103" s="1"/>
  <c r="R126" i="103"/>
  <c r="U126" i="103" s="1"/>
  <c r="L128" i="103"/>
  <c r="O128" i="103" s="1"/>
  <c r="R128" i="103"/>
  <c r="U128" i="103" s="1"/>
  <c r="L130" i="103"/>
  <c r="O130" i="103" s="1"/>
  <c r="R130" i="103"/>
  <c r="U130" i="103" s="1"/>
  <c r="L132" i="103"/>
  <c r="O132" i="103" s="1"/>
  <c r="R132" i="103"/>
  <c r="U132" i="103" s="1"/>
  <c r="R134" i="103"/>
  <c r="U134" i="103" s="1"/>
  <c r="L134" i="103"/>
  <c r="O134" i="103" s="1"/>
  <c r="S136" i="103"/>
  <c r="V136" i="103" s="1"/>
  <c r="M136" i="103"/>
  <c r="P136" i="103" s="1"/>
  <c r="N138" i="103"/>
  <c r="Q138" i="103" s="1"/>
  <c r="T138" i="103"/>
  <c r="W138" i="103" s="1"/>
  <c r="M141" i="103"/>
  <c r="P141" i="103" s="1"/>
  <c r="S141" i="103"/>
  <c r="V141" i="103" s="1"/>
  <c r="N143" i="103"/>
  <c r="Q143" i="103" s="1"/>
  <c r="T143" i="103"/>
  <c r="W143" i="103" s="1"/>
  <c r="T145" i="103"/>
  <c r="N145" i="103"/>
  <c r="J73" i="102"/>
  <c r="T147" i="103"/>
  <c r="W147" i="103" s="1"/>
  <c r="N147" i="103"/>
  <c r="Q147" i="103" s="1"/>
  <c r="L148" i="103"/>
  <c r="O148" i="103" s="1"/>
  <c r="R148" i="103"/>
  <c r="U148" i="103" s="1"/>
  <c r="R150" i="103"/>
  <c r="U150" i="103" s="1"/>
  <c r="L150" i="103"/>
  <c r="O150" i="103" s="1"/>
  <c r="R152" i="103"/>
  <c r="U152" i="103" s="1"/>
  <c r="L152" i="103"/>
  <c r="O152" i="103" s="1"/>
  <c r="R154" i="103"/>
  <c r="U154" i="103" s="1"/>
  <c r="L154" i="103"/>
  <c r="O154" i="103" s="1"/>
  <c r="N156" i="103"/>
  <c r="Q156" i="103" s="1"/>
  <c r="T156" i="103"/>
  <c r="W156" i="103" s="1"/>
  <c r="R171" i="103"/>
  <c r="L171" i="103"/>
  <c r="H78" i="102"/>
  <c r="N173" i="103"/>
  <c r="Q173" i="103" s="1"/>
  <c r="T173" i="103"/>
  <c r="W173" i="103" s="1"/>
  <c r="R13" i="106"/>
  <c r="L13" i="106"/>
  <c r="O13" i="106" s="1"/>
  <c r="L15" i="106"/>
  <c r="O15" i="106" s="1"/>
  <c r="R15" i="106"/>
  <c r="U15" i="106" s="1"/>
  <c r="L17" i="106"/>
  <c r="O17" i="106" s="1"/>
  <c r="R17" i="106"/>
  <c r="U17" i="106" s="1"/>
  <c r="R19" i="106"/>
  <c r="U19" i="106" s="1"/>
  <c r="L19" i="106"/>
  <c r="O19" i="106" s="1"/>
  <c r="M21" i="106"/>
  <c r="P21" i="106" s="1"/>
  <c r="S21" i="106"/>
  <c r="V21" i="106" s="1"/>
  <c r="T23" i="106"/>
  <c r="W23" i="106" s="1"/>
  <c r="N23" i="106"/>
  <c r="Q23" i="106" s="1"/>
  <c r="N25" i="106"/>
  <c r="Q25" i="106" s="1"/>
  <c r="T25" i="106"/>
  <c r="W25" i="106" s="1"/>
  <c r="N27" i="106"/>
  <c r="Q27" i="106" s="1"/>
  <c r="T27" i="106"/>
  <c r="W27" i="106" s="1"/>
  <c r="N29" i="106"/>
  <c r="Q29" i="106" s="1"/>
  <c r="T29" i="106"/>
  <c r="W29" i="106" s="1"/>
  <c r="N31" i="106"/>
  <c r="Q31" i="106" s="1"/>
  <c r="T31" i="106"/>
  <c r="W31" i="106" s="1"/>
  <c r="T33" i="106"/>
  <c r="W33" i="106" s="1"/>
  <c r="N33" i="106"/>
  <c r="Q33" i="106" s="1"/>
  <c r="N35" i="106"/>
  <c r="Q35" i="106" s="1"/>
  <c r="T35" i="106"/>
  <c r="W35" i="106" s="1"/>
  <c r="N37" i="106"/>
  <c r="Q37" i="106" s="1"/>
  <c r="T37" i="106"/>
  <c r="W37" i="106" s="1"/>
  <c r="N39" i="106"/>
  <c r="Q39" i="106" s="1"/>
  <c r="T39" i="106"/>
  <c r="W39" i="106" s="1"/>
  <c r="N41" i="106"/>
  <c r="Q41" i="106" s="1"/>
  <c r="T41" i="106"/>
  <c r="W41" i="106" s="1"/>
  <c r="T43" i="106"/>
  <c r="W43" i="106" s="1"/>
  <c r="N43" i="106"/>
  <c r="Q43" i="106" s="1"/>
  <c r="R54" i="106"/>
  <c r="U54" i="106" s="1"/>
  <c r="L54" i="106"/>
  <c r="O54" i="106" s="1"/>
  <c r="L56" i="106"/>
  <c r="O56" i="106" s="1"/>
  <c r="R56" i="106"/>
  <c r="U56" i="106" s="1"/>
  <c r="L58" i="106"/>
  <c r="O58" i="106" s="1"/>
  <c r="R58" i="106"/>
  <c r="U58" i="106" s="1"/>
  <c r="R60" i="106"/>
  <c r="L60" i="106"/>
  <c r="H56" i="105"/>
  <c r="R62" i="106"/>
  <c r="U62" i="106" s="1"/>
  <c r="L62" i="106"/>
  <c r="O62" i="106" s="1"/>
  <c r="R64" i="106"/>
  <c r="U64" i="106" s="1"/>
  <c r="L64" i="106"/>
  <c r="O64" i="106" s="1"/>
  <c r="R66" i="106"/>
  <c r="U66" i="106" s="1"/>
  <c r="L66" i="106"/>
  <c r="O66" i="106" s="1"/>
  <c r="L68" i="106"/>
  <c r="R68" i="106"/>
  <c r="H57" i="105"/>
  <c r="L70" i="106"/>
  <c r="O70" i="106" s="1"/>
  <c r="R70" i="106"/>
  <c r="U70" i="106" s="1"/>
  <c r="L72" i="106"/>
  <c r="O72" i="106" s="1"/>
  <c r="R72" i="106"/>
  <c r="U72" i="106" s="1"/>
  <c r="R74" i="106"/>
  <c r="U74" i="106" s="1"/>
  <c r="L74" i="106"/>
  <c r="O74" i="106" s="1"/>
  <c r="R76" i="106"/>
  <c r="U76" i="106" s="1"/>
  <c r="L76" i="106"/>
  <c r="O76" i="106" s="1"/>
  <c r="R78" i="106"/>
  <c r="U78" i="106" s="1"/>
  <c r="L78" i="106"/>
  <c r="O78" i="106" s="1"/>
  <c r="R80" i="106"/>
  <c r="U80" i="106" s="1"/>
  <c r="L80" i="106"/>
  <c r="O80" i="106" s="1"/>
  <c r="R82" i="106"/>
  <c r="U82" i="106" s="1"/>
  <c r="L82" i="106"/>
  <c r="O82" i="106" s="1"/>
  <c r="L84" i="106"/>
  <c r="O84" i="106" s="1"/>
  <c r="R84" i="106"/>
  <c r="U84" i="106" s="1"/>
  <c r="L86" i="106"/>
  <c r="O86" i="106" s="1"/>
  <c r="R86" i="106"/>
  <c r="U86" i="106" s="1"/>
  <c r="L88" i="106"/>
  <c r="O88" i="106" s="1"/>
  <c r="R88" i="106"/>
  <c r="U88" i="106" s="1"/>
  <c r="R90" i="106"/>
  <c r="L90" i="106"/>
  <c r="H64" i="105"/>
  <c r="R92" i="106"/>
  <c r="U92" i="106" s="1"/>
  <c r="L92" i="106"/>
  <c r="O92" i="106" s="1"/>
  <c r="R94" i="106"/>
  <c r="U94" i="106" s="1"/>
  <c r="L94" i="106"/>
  <c r="O94" i="106" s="1"/>
  <c r="L96" i="106"/>
  <c r="O96" i="106" s="1"/>
  <c r="R96" i="106"/>
  <c r="U96" i="106" s="1"/>
  <c r="R98" i="106"/>
  <c r="U98" i="106" s="1"/>
  <c r="L98" i="106"/>
  <c r="O98" i="106" s="1"/>
  <c r="L100" i="106"/>
  <c r="R100" i="106"/>
  <c r="H65" i="105"/>
  <c r="S108" i="106"/>
  <c r="V108" i="106" s="1"/>
  <c r="M108" i="106"/>
  <c r="P108" i="106" s="1"/>
  <c r="N110" i="106"/>
  <c r="Q110" i="106" s="1"/>
  <c r="T110" i="106"/>
  <c r="W110" i="106" s="1"/>
  <c r="N112" i="106"/>
  <c r="Q112" i="106" s="1"/>
  <c r="T112" i="106"/>
  <c r="W112" i="106" s="1"/>
  <c r="M115" i="106"/>
  <c r="P115" i="106" s="1"/>
  <c r="S115" i="106"/>
  <c r="V115" i="106" s="1"/>
  <c r="M117" i="106"/>
  <c r="P117" i="106" s="1"/>
  <c r="S117" i="106"/>
  <c r="V117" i="106" s="1"/>
  <c r="S119" i="106"/>
  <c r="V119" i="106" s="1"/>
  <c r="M119" i="106"/>
  <c r="P119" i="106" s="1"/>
  <c r="M121" i="106"/>
  <c r="P121" i="106" s="1"/>
  <c r="S121" i="106"/>
  <c r="V121" i="106" s="1"/>
  <c r="M123" i="106"/>
  <c r="P123" i="106" s="1"/>
  <c r="S123" i="106"/>
  <c r="V123" i="106" s="1"/>
  <c r="M125" i="106"/>
  <c r="P125" i="106" s="1"/>
  <c r="S125" i="106"/>
  <c r="V125" i="106" s="1"/>
  <c r="M127" i="106"/>
  <c r="S127" i="106"/>
  <c r="I69" i="105"/>
  <c r="S129" i="106"/>
  <c r="V129" i="106" s="1"/>
  <c r="M129" i="106"/>
  <c r="P129" i="106" s="1"/>
  <c r="M131" i="106"/>
  <c r="P131" i="106" s="1"/>
  <c r="S131" i="106"/>
  <c r="V131" i="106" s="1"/>
  <c r="N133" i="106"/>
  <c r="T133" i="106"/>
  <c r="J70" i="105"/>
  <c r="N137" i="106"/>
  <c r="Q137" i="106" s="1"/>
  <c r="T137" i="106"/>
  <c r="W137" i="106" s="1"/>
  <c r="L155" i="106"/>
  <c r="O155" i="106" s="1"/>
  <c r="R155" i="106"/>
  <c r="U155" i="106" s="1"/>
  <c r="M157" i="106"/>
  <c r="P157" i="106" s="1"/>
  <c r="S157" i="106"/>
  <c r="V157" i="106" s="1"/>
  <c r="M159" i="106"/>
  <c r="S159" i="106"/>
  <c r="I75" i="105"/>
  <c r="S161" i="106"/>
  <c r="M161" i="106"/>
  <c r="I76" i="105"/>
  <c r="M163" i="106"/>
  <c r="P163" i="106" s="1"/>
  <c r="S163" i="106"/>
  <c r="V163" i="106" s="1"/>
  <c r="M165" i="106"/>
  <c r="P165" i="106" s="1"/>
  <c r="S165" i="106"/>
  <c r="V165" i="106" s="1"/>
  <c r="S167" i="106"/>
  <c r="V167" i="106" s="1"/>
  <c r="M167" i="106"/>
  <c r="P167" i="106" s="1"/>
  <c r="N169" i="106"/>
  <c r="Q169" i="106" s="1"/>
  <c r="T169" i="106"/>
  <c r="W169" i="106" s="1"/>
  <c r="N171" i="106"/>
  <c r="T171" i="106"/>
  <c r="J78" i="105"/>
  <c r="T5" i="109"/>
  <c r="N5" i="109"/>
  <c r="Q5" i="109" s="1"/>
  <c r="J48" i="108"/>
  <c r="N7" i="109"/>
  <c r="Q7" i="109" s="1"/>
  <c r="T7" i="109"/>
  <c r="W7" i="109" s="1"/>
  <c r="R14" i="109"/>
  <c r="U14" i="109" s="1"/>
  <c r="L14" i="109"/>
  <c r="O14" i="109" s="1"/>
  <c r="R16" i="109"/>
  <c r="U16" i="109" s="1"/>
  <c r="L16" i="109"/>
  <c r="O16" i="109" s="1"/>
  <c r="L18" i="109"/>
  <c r="O18" i="109" s="1"/>
  <c r="O50" i="108" s="1"/>
  <c r="O7" i="108" s="1"/>
  <c r="R18" i="109"/>
  <c r="U18" i="109" s="1"/>
  <c r="S20" i="109"/>
  <c r="V20" i="109" s="1"/>
  <c r="M20" i="109"/>
  <c r="P20" i="109" s="1"/>
  <c r="M22" i="109"/>
  <c r="S22" i="109"/>
  <c r="I53" i="108"/>
  <c r="N24" i="109"/>
  <c r="Q24" i="109" s="1"/>
  <c r="T24" i="109"/>
  <c r="W24" i="109" s="1"/>
  <c r="T26" i="109"/>
  <c r="W26" i="109" s="1"/>
  <c r="N26" i="109"/>
  <c r="Q26" i="109" s="1"/>
  <c r="N28" i="109"/>
  <c r="Q28" i="109" s="1"/>
  <c r="T28" i="109"/>
  <c r="W28" i="109" s="1"/>
  <c r="L49" i="109"/>
  <c r="R49" i="109"/>
  <c r="R51" i="109"/>
  <c r="U51" i="109" s="1"/>
  <c r="L51" i="109"/>
  <c r="O51" i="109" s="1"/>
  <c r="M53" i="109"/>
  <c r="P53" i="109" s="1"/>
  <c r="S53" i="109"/>
  <c r="V53" i="109" s="1"/>
  <c r="M55" i="109"/>
  <c r="P55" i="109" s="1"/>
  <c r="S55" i="109"/>
  <c r="V55" i="109" s="1"/>
  <c r="M57" i="109"/>
  <c r="P57" i="109" s="1"/>
  <c r="S57" i="109"/>
  <c r="V57" i="109" s="1"/>
  <c r="N59" i="109"/>
  <c r="Q59" i="109" s="1"/>
  <c r="T59" i="109"/>
  <c r="W59" i="109" s="1"/>
  <c r="N61" i="109"/>
  <c r="Q61" i="109" s="1"/>
  <c r="T61" i="109"/>
  <c r="W61" i="109" s="1"/>
  <c r="N63" i="109"/>
  <c r="Q63" i="109" s="1"/>
  <c r="T63" i="109"/>
  <c r="W63" i="109" s="1"/>
  <c r="N65" i="109"/>
  <c r="Q65" i="109" s="1"/>
  <c r="T65" i="109"/>
  <c r="W65" i="109" s="1"/>
  <c r="N67" i="109"/>
  <c r="Q67" i="109" s="1"/>
  <c r="T67" i="109"/>
  <c r="W67" i="109" s="1"/>
  <c r="N69" i="109"/>
  <c r="Q69" i="109" s="1"/>
  <c r="T69" i="109"/>
  <c r="W69" i="109" s="1"/>
  <c r="N71" i="109"/>
  <c r="Q71" i="109" s="1"/>
  <c r="T71" i="109"/>
  <c r="W71" i="109" s="1"/>
  <c r="N73" i="109"/>
  <c r="T73" i="109"/>
  <c r="J58" i="108"/>
  <c r="N75" i="109"/>
  <c r="Q75" i="109" s="1"/>
  <c r="T75" i="109"/>
  <c r="W75" i="109" s="1"/>
  <c r="N77" i="109"/>
  <c r="T77" i="109"/>
  <c r="J59" i="108"/>
  <c r="N79" i="109"/>
  <c r="Q79" i="109" s="1"/>
  <c r="T79" i="109"/>
  <c r="W79" i="109" s="1"/>
  <c r="N81" i="109"/>
  <c r="T81" i="109"/>
  <c r="J61" i="108"/>
  <c r="N83" i="109"/>
  <c r="T83" i="109"/>
  <c r="J62" i="108"/>
  <c r="N85" i="109"/>
  <c r="Q85" i="109" s="1"/>
  <c r="T85" i="109"/>
  <c r="W85" i="109" s="1"/>
  <c r="N87" i="109"/>
  <c r="T87" i="109"/>
  <c r="J63" i="108"/>
  <c r="N89" i="109"/>
  <c r="Q89" i="109" s="1"/>
  <c r="T89" i="109"/>
  <c r="W89" i="109" s="1"/>
  <c r="N91" i="109"/>
  <c r="Q91" i="109" s="1"/>
  <c r="T91" i="109"/>
  <c r="W91" i="109" s="1"/>
  <c r="N93" i="109"/>
  <c r="Q93" i="109" s="1"/>
  <c r="T93" i="109"/>
  <c r="W93" i="109" s="1"/>
  <c r="T95" i="109"/>
  <c r="W95" i="109" s="1"/>
  <c r="N95" i="109"/>
  <c r="Q95" i="109" s="1"/>
  <c r="N97" i="109"/>
  <c r="Q97" i="109" s="1"/>
  <c r="T97" i="109"/>
  <c r="W97" i="109" s="1"/>
  <c r="N99" i="109"/>
  <c r="Q99" i="109" s="1"/>
  <c r="T99" i="109"/>
  <c r="W99" i="109" s="1"/>
  <c r="T101" i="109"/>
  <c r="W101" i="109" s="1"/>
  <c r="N101" i="109"/>
  <c r="Q101" i="109" s="1"/>
  <c r="N103" i="109"/>
  <c r="Q103" i="109" s="1"/>
  <c r="T103" i="109"/>
  <c r="W103" i="109" s="1"/>
  <c r="N105" i="109"/>
  <c r="Q105" i="109" s="1"/>
  <c r="T105" i="109"/>
  <c r="W105" i="109" s="1"/>
  <c r="T107" i="109"/>
  <c r="N107" i="109"/>
  <c r="J66" i="108"/>
  <c r="R116" i="109"/>
  <c r="U116" i="109" s="1"/>
  <c r="L116" i="109"/>
  <c r="O116" i="109" s="1"/>
  <c r="L118" i="109"/>
  <c r="O118" i="109" s="1"/>
  <c r="R118" i="109"/>
  <c r="U118" i="109" s="1"/>
  <c r="L120" i="109"/>
  <c r="O120" i="109" s="1"/>
  <c r="R120" i="109"/>
  <c r="U120" i="109" s="1"/>
  <c r="R122" i="109"/>
  <c r="U122" i="109" s="1"/>
  <c r="L122" i="109"/>
  <c r="O122" i="109" s="1"/>
  <c r="L124" i="109"/>
  <c r="O124" i="109" s="1"/>
  <c r="R124" i="109"/>
  <c r="U124" i="109" s="1"/>
  <c r="L126" i="109"/>
  <c r="O126" i="109" s="1"/>
  <c r="R126" i="109"/>
  <c r="U126" i="109" s="1"/>
  <c r="R128" i="109"/>
  <c r="U128" i="109" s="1"/>
  <c r="L128" i="109"/>
  <c r="O128" i="109" s="1"/>
  <c r="L130" i="109"/>
  <c r="O130" i="109" s="1"/>
  <c r="R130" i="109"/>
  <c r="U130" i="109" s="1"/>
  <c r="L132" i="109"/>
  <c r="O132" i="109" s="1"/>
  <c r="R132" i="109"/>
  <c r="U132" i="109" s="1"/>
  <c r="S134" i="109"/>
  <c r="V134" i="109" s="1"/>
  <c r="M134" i="109"/>
  <c r="P134" i="109" s="1"/>
  <c r="N136" i="109"/>
  <c r="Q136" i="109" s="1"/>
  <c r="T136" i="109"/>
  <c r="W136" i="109" s="1"/>
  <c r="M141" i="109"/>
  <c r="P141" i="109" s="1"/>
  <c r="S141" i="109"/>
  <c r="V141" i="109" s="1"/>
  <c r="S143" i="109"/>
  <c r="V143" i="109" s="1"/>
  <c r="M143" i="109"/>
  <c r="P143" i="109" s="1"/>
  <c r="N145" i="109"/>
  <c r="T145" i="109"/>
  <c r="J73" i="108"/>
  <c r="N147" i="109"/>
  <c r="Q147" i="109" s="1"/>
  <c r="T147" i="109"/>
  <c r="W147" i="109" s="1"/>
  <c r="T149" i="109"/>
  <c r="W149" i="109" s="1"/>
  <c r="N149" i="109"/>
  <c r="Q149" i="109" s="1"/>
  <c r="N151" i="109"/>
  <c r="Q151" i="109" s="1"/>
  <c r="T151" i="109"/>
  <c r="W151" i="109" s="1"/>
  <c r="T153" i="109"/>
  <c r="W153" i="109" s="1"/>
  <c r="N153" i="109"/>
  <c r="Q153" i="109" s="1"/>
  <c r="N155" i="109"/>
  <c r="Q155" i="109" s="1"/>
  <c r="T155" i="109"/>
  <c r="W155" i="109" s="1"/>
  <c r="N157" i="109"/>
  <c r="Q157" i="109" s="1"/>
  <c r="T157" i="109"/>
  <c r="W157" i="109" s="1"/>
  <c r="T159" i="109"/>
  <c r="N159" i="109"/>
  <c r="J75" i="108"/>
  <c r="N161" i="109"/>
  <c r="T161" i="109"/>
  <c r="J76" i="108"/>
  <c r="R166" i="109"/>
  <c r="U166" i="109" s="1"/>
  <c r="L166" i="109"/>
  <c r="O166" i="109" s="1"/>
  <c r="L168" i="109"/>
  <c r="O168" i="109" s="1"/>
  <c r="R168" i="109"/>
  <c r="U168" i="109" s="1"/>
  <c r="L170" i="109"/>
  <c r="O170" i="109" s="1"/>
  <c r="R170" i="109"/>
  <c r="U170" i="109" s="1"/>
  <c r="S172" i="109"/>
  <c r="V172" i="109" s="1"/>
  <c r="M172" i="109"/>
  <c r="P172" i="109" s="1"/>
  <c r="M174" i="109"/>
  <c r="P174" i="109" s="1"/>
  <c r="S174" i="109"/>
  <c r="V174" i="109" s="1"/>
  <c r="M4" i="112"/>
  <c r="S4" i="112"/>
  <c r="I51" i="111"/>
  <c r="M6" i="112"/>
  <c r="P6" i="112" s="1"/>
  <c r="S6" i="112"/>
  <c r="V6" i="112" s="1"/>
  <c r="T8" i="112"/>
  <c r="W8" i="112" s="1"/>
  <c r="N8" i="112"/>
  <c r="Q8" i="112" s="1"/>
  <c r="T10" i="112"/>
  <c r="W10" i="112" s="1"/>
  <c r="N10" i="112"/>
  <c r="Q10" i="112" s="1"/>
  <c r="T12" i="112"/>
  <c r="N12" i="112"/>
  <c r="J49" i="111"/>
  <c r="L21" i="112"/>
  <c r="O21" i="112" s="1"/>
  <c r="R21" i="112"/>
  <c r="U21" i="112" s="1"/>
  <c r="M23" i="112"/>
  <c r="P23" i="112" s="1"/>
  <c r="S23" i="112"/>
  <c r="V23" i="112" s="1"/>
  <c r="S25" i="112"/>
  <c r="V25" i="112" s="1"/>
  <c r="M25" i="112"/>
  <c r="P25" i="112" s="1"/>
  <c r="M27" i="112"/>
  <c r="P27" i="112" s="1"/>
  <c r="S27" i="112"/>
  <c r="V27" i="112" s="1"/>
  <c r="S29" i="112"/>
  <c r="V29" i="112" s="1"/>
  <c r="M29" i="112"/>
  <c r="P29" i="112" s="1"/>
  <c r="N31" i="112"/>
  <c r="Q31" i="112" s="1"/>
  <c r="T31" i="112"/>
  <c r="W31" i="112" s="1"/>
  <c r="N33" i="112"/>
  <c r="Q33" i="112" s="1"/>
  <c r="T33" i="112"/>
  <c r="W33" i="112" s="1"/>
  <c r="N35" i="112"/>
  <c r="Q35" i="112" s="1"/>
  <c r="T35" i="112"/>
  <c r="W35" i="112" s="1"/>
  <c r="T37" i="112"/>
  <c r="W37" i="112" s="1"/>
  <c r="N37" i="112"/>
  <c r="Q37" i="112" s="1"/>
  <c r="T39" i="112"/>
  <c r="W39" i="112" s="1"/>
  <c r="N39" i="112"/>
  <c r="Q39" i="112" s="1"/>
  <c r="T41" i="112"/>
  <c r="W41" i="112" s="1"/>
  <c r="N41" i="112"/>
  <c r="Q41" i="112" s="1"/>
  <c r="N43" i="112"/>
  <c r="Q43" i="112" s="1"/>
  <c r="T43" i="112"/>
  <c r="W43" i="112" s="1"/>
  <c r="N45" i="112"/>
  <c r="Q45" i="112" s="1"/>
  <c r="T45" i="112"/>
  <c r="W45" i="112" s="1"/>
  <c r="N47" i="112"/>
  <c r="Q47" i="112" s="1"/>
  <c r="T47" i="112"/>
  <c r="W47" i="112" s="1"/>
  <c r="L52" i="112"/>
  <c r="R52" i="112"/>
  <c r="H55" i="111"/>
  <c r="R54" i="112"/>
  <c r="U54" i="112" s="1"/>
  <c r="L54" i="112"/>
  <c r="O54" i="112" s="1"/>
  <c r="R56" i="112"/>
  <c r="U56" i="112" s="1"/>
  <c r="L56" i="112"/>
  <c r="O56" i="112" s="1"/>
  <c r="N58" i="112"/>
  <c r="Q58" i="112" s="1"/>
  <c r="T58" i="112"/>
  <c r="W58" i="112" s="1"/>
  <c r="N60" i="112"/>
  <c r="T60" i="112"/>
  <c r="J56" i="111"/>
  <c r="N62" i="112"/>
  <c r="Q62" i="112" s="1"/>
  <c r="T62" i="112"/>
  <c r="W62" i="112" s="1"/>
  <c r="N64" i="112"/>
  <c r="Q64" i="112" s="1"/>
  <c r="T64" i="112"/>
  <c r="W64" i="112" s="1"/>
  <c r="T66" i="112"/>
  <c r="W66" i="112" s="1"/>
  <c r="N66" i="112"/>
  <c r="Q66" i="112" s="1"/>
  <c r="T68" i="112"/>
  <c r="N68" i="112"/>
  <c r="J57" i="111"/>
  <c r="T70" i="112"/>
  <c r="W70" i="112" s="1"/>
  <c r="N70" i="112"/>
  <c r="Q70" i="112" s="1"/>
  <c r="T72" i="112"/>
  <c r="W72" i="112" s="1"/>
  <c r="N72" i="112"/>
  <c r="Q72" i="112" s="1"/>
  <c r="N74" i="112"/>
  <c r="Q74" i="112" s="1"/>
  <c r="T74" i="112"/>
  <c r="W74" i="112" s="1"/>
  <c r="N76" i="112"/>
  <c r="Q76" i="112" s="1"/>
  <c r="T76" i="112"/>
  <c r="W76" i="112" s="1"/>
  <c r="N78" i="112"/>
  <c r="Q78" i="112" s="1"/>
  <c r="T78" i="112"/>
  <c r="W78" i="112" s="1"/>
  <c r="N80" i="112"/>
  <c r="Q80" i="112" s="1"/>
  <c r="T80" i="112"/>
  <c r="W80" i="112" s="1"/>
  <c r="T82" i="112"/>
  <c r="W82" i="112" s="1"/>
  <c r="N82" i="112"/>
  <c r="Q82" i="112" s="1"/>
  <c r="T84" i="112"/>
  <c r="W84" i="112" s="1"/>
  <c r="N84" i="112"/>
  <c r="Q84" i="112" s="1"/>
  <c r="T86" i="112"/>
  <c r="W86" i="112" s="1"/>
  <c r="N86" i="112"/>
  <c r="Q86" i="112" s="1"/>
  <c r="T88" i="112"/>
  <c r="W88" i="112" s="1"/>
  <c r="N88" i="112"/>
  <c r="Q88" i="112" s="1"/>
  <c r="N90" i="112"/>
  <c r="T90" i="112"/>
  <c r="J64" i="111"/>
  <c r="N92" i="112"/>
  <c r="Q92" i="112" s="1"/>
  <c r="T92" i="112"/>
  <c r="W92" i="112" s="1"/>
  <c r="N94" i="112"/>
  <c r="Q94" i="112" s="1"/>
  <c r="T94" i="112"/>
  <c r="W94" i="112" s="1"/>
  <c r="N96" i="112"/>
  <c r="Q96" i="112" s="1"/>
  <c r="T96" i="112"/>
  <c r="W96" i="112" s="1"/>
  <c r="T98" i="112"/>
  <c r="W98" i="112" s="1"/>
  <c r="N98" i="112"/>
  <c r="Q98" i="112" s="1"/>
  <c r="T100" i="112"/>
  <c r="N100" i="112"/>
  <c r="J65" i="111"/>
  <c r="N102" i="112"/>
  <c r="Q102" i="112" s="1"/>
  <c r="T102" i="112"/>
  <c r="W102" i="112" s="1"/>
  <c r="T104" i="112"/>
  <c r="W104" i="112" s="1"/>
  <c r="N104" i="112"/>
  <c r="Q104" i="112" s="1"/>
  <c r="T106" i="112"/>
  <c r="W106" i="112" s="1"/>
  <c r="N106" i="112"/>
  <c r="Q106" i="112" s="1"/>
  <c r="N108" i="112"/>
  <c r="Q108" i="112" s="1"/>
  <c r="T108" i="112"/>
  <c r="W108" i="112" s="1"/>
  <c r="R117" i="112"/>
  <c r="U117" i="112" s="1"/>
  <c r="L117" i="112"/>
  <c r="O117" i="112" s="1"/>
  <c r="L119" i="112"/>
  <c r="O119" i="112" s="1"/>
  <c r="R119" i="112"/>
  <c r="U119" i="112" s="1"/>
  <c r="R121" i="112"/>
  <c r="U121" i="112" s="1"/>
  <c r="L121" i="112"/>
  <c r="O121" i="112" s="1"/>
  <c r="L123" i="112"/>
  <c r="O123" i="112" s="1"/>
  <c r="R123" i="112"/>
  <c r="U123" i="112" s="1"/>
  <c r="L125" i="112"/>
  <c r="O125" i="112" s="1"/>
  <c r="R125" i="112"/>
  <c r="U125" i="112" s="1"/>
  <c r="R127" i="112"/>
  <c r="L127" i="112"/>
  <c r="H69" i="111"/>
  <c r="L129" i="112"/>
  <c r="O129" i="112" s="1"/>
  <c r="R129" i="112"/>
  <c r="U129" i="112" s="1"/>
  <c r="L131" i="112"/>
  <c r="O131" i="112" s="1"/>
  <c r="R131" i="112"/>
  <c r="U131" i="112" s="1"/>
  <c r="M133" i="112"/>
  <c r="S133" i="112"/>
  <c r="I70" i="111"/>
  <c r="M135" i="112"/>
  <c r="P135" i="112" s="1"/>
  <c r="S135" i="112"/>
  <c r="V135" i="112" s="1"/>
  <c r="T137" i="112"/>
  <c r="W137" i="112" s="1"/>
  <c r="N137" i="112"/>
  <c r="Q137" i="112" s="1"/>
  <c r="M141" i="112"/>
  <c r="P141" i="112" s="1"/>
  <c r="S141" i="112"/>
  <c r="V141" i="112" s="1"/>
  <c r="S143" i="112"/>
  <c r="V143" i="112" s="1"/>
  <c r="M143" i="112"/>
  <c r="P143" i="112" s="1"/>
  <c r="N145" i="112"/>
  <c r="T145" i="112"/>
  <c r="J73" i="111"/>
  <c r="N147" i="112"/>
  <c r="Q147" i="112" s="1"/>
  <c r="T147" i="112"/>
  <c r="W147" i="112" s="1"/>
  <c r="T149" i="112"/>
  <c r="W149" i="112" s="1"/>
  <c r="N149" i="112"/>
  <c r="Q149" i="112" s="1"/>
  <c r="T151" i="112"/>
  <c r="W151" i="112" s="1"/>
  <c r="N151" i="112"/>
  <c r="Q151" i="112" s="1"/>
  <c r="T153" i="112"/>
  <c r="W153" i="112" s="1"/>
  <c r="N153" i="112"/>
  <c r="Q153" i="112" s="1"/>
  <c r="N155" i="112"/>
  <c r="Q155" i="112" s="1"/>
  <c r="T155" i="112"/>
  <c r="W155" i="112" s="1"/>
  <c r="N157" i="112"/>
  <c r="Q157" i="112" s="1"/>
  <c r="T157" i="112"/>
  <c r="W157" i="112" s="1"/>
  <c r="T159" i="112"/>
  <c r="N159" i="112"/>
  <c r="J75" i="111"/>
  <c r="T161" i="112"/>
  <c r="N161" i="112"/>
  <c r="J76" i="111"/>
  <c r="L166" i="112"/>
  <c r="O166" i="112" s="1"/>
  <c r="R166" i="112"/>
  <c r="U166" i="112" s="1"/>
  <c r="L168" i="112"/>
  <c r="O168" i="112" s="1"/>
  <c r="R168" i="112"/>
  <c r="U168" i="112" s="1"/>
  <c r="R170" i="112"/>
  <c r="U170" i="112" s="1"/>
  <c r="L170" i="112"/>
  <c r="O170" i="112" s="1"/>
  <c r="M172" i="112"/>
  <c r="P172" i="112" s="1"/>
  <c r="S172" i="112"/>
  <c r="V172" i="112" s="1"/>
  <c r="M174" i="112"/>
  <c r="P174" i="112" s="1"/>
  <c r="S174" i="112"/>
  <c r="V174" i="112" s="1"/>
  <c r="I97" i="102"/>
  <c r="I110" i="102"/>
  <c r="I124" i="102"/>
  <c r="J108" i="105"/>
  <c r="J110" i="105" s="1"/>
  <c r="R4" i="115"/>
  <c r="L4" i="115"/>
  <c r="H51" i="114"/>
  <c r="R6" i="115"/>
  <c r="U6" i="115" s="1"/>
  <c r="L6" i="115"/>
  <c r="O6" i="115" s="1"/>
  <c r="N8" i="115"/>
  <c r="Q8" i="115" s="1"/>
  <c r="T8" i="115"/>
  <c r="W8" i="115" s="1"/>
  <c r="N10" i="115"/>
  <c r="Q10" i="115" s="1"/>
  <c r="T10" i="115"/>
  <c r="W10" i="115" s="1"/>
  <c r="N12" i="115"/>
  <c r="T12" i="115"/>
  <c r="J49" i="114"/>
  <c r="N14" i="115"/>
  <c r="Q14" i="115" s="1"/>
  <c r="T14" i="115"/>
  <c r="W14" i="115" s="1"/>
  <c r="T16" i="115"/>
  <c r="W16" i="115" s="1"/>
  <c r="N16" i="115"/>
  <c r="Q16" i="115" s="1"/>
  <c r="N18" i="115"/>
  <c r="Q18" i="115" s="1"/>
  <c r="T18" i="115"/>
  <c r="W18" i="115" s="1"/>
  <c r="L23" i="115"/>
  <c r="O23" i="115" s="1"/>
  <c r="R23" i="115"/>
  <c r="U23" i="115" s="1"/>
  <c r="L25" i="115"/>
  <c r="O25" i="115" s="1"/>
  <c r="R25" i="115"/>
  <c r="U25" i="115" s="1"/>
  <c r="R27" i="115"/>
  <c r="U27" i="115" s="1"/>
  <c r="L27" i="115"/>
  <c r="O27" i="115" s="1"/>
  <c r="R29" i="115"/>
  <c r="U29" i="115" s="1"/>
  <c r="L29" i="115"/>
  <c r="O29" i="115" s="1"/>
  <c r="L31" i="115"/>
  <c r="O31" i="115" s="1"/>
  <c r="R31" i="115"/>
  <c r="U31" i="115" s="1"/>
  <c r="L33" i="115"/>
  <c r="O33" i="115" s="1"/>
  <c r="R33" i="115"/>
  <c r="U33" i="115" s="1"/>
  <c r="S35" i="115"/>
  <c r="V35" i="115" s="1"/>
  <c r="M35" i="115"/>
  <c r="P35" i="115" s="1"/>
  <c r="S37" i="115"/>
  <c r="V37" i="115" s="1"/>
  <c r="M37" i="115"/>
  <c r="P37" i="115" s="1"/>
  <c r="M39" i="115"/>
  <c r="P39" i="115" s="1"/>
  <c r="S39" i="115"/>
  <c r="V39" i="115" s="1"/>
  <c r="S41" i="115"/>
  <c r="V41" i="115" s="1"/>
  <c r="M41" i="115"/>
  <c r="P41" i="115" s="1"/>
  <c r="M43" i="115"/>
  <c r="P43" i="115" s="1"/>
  <c r="S43" i="115"/>
  <c r="V43" i="115" s="1"/>
  <c r="M45" i="115"/>
  <c r="P45" i="115" s="1"/>
  <c r="S45" i="115"/>
  <c r="V45" i="115" s="1"/>
  <c r="S47" i="115"/>
  <c r="V47" i="115" s="1"/>
  <c r="M47" i="115"/>
  <c r="P47" i="115" s="1"/>
  <c r="M49" i="115"/>
  <c r="S49" i="115"/>
  <c r="S51" i="115"/>
  <c r="V51" i="115" s="1"/>
  <c r="M51" i="115"/>
  <c r="P51" i="115" s="1"/>
  <c r="S53" i="115"/>
  <c r="V53" i="115" s="1"/>
  <c r="M53" i="115"/>
  <c r="P53" i="115" s="1"/>
  <c r="M55" i="115"/>
  <c r="P55" i="115" s="1"/>
  <c r="S55" i="115"/>
  <c r="V55" i="115" s="1"/>
  <c r="S57" i="115"/>
  <c r="V57" i="115" s="1"/>
  <c r="M57" i="115"/>
  <c r="P57" i="115" s="1"/>
  <c r="L66" i="115"/>
  <c r="O66" i="115" s="1"/>
  <c r="R66" i="115"/>
  <c r="U66" i="115" s="1"/>
  <c r="R68" i="115"/>
  <c r="L68" i="115"/>
  <c r="H57" i="114"/>
  <c r="L70" i="115"/>
  <c r="O70" i="115" s="1"/>
  <c r="R70" i="115"/>
  <c r="U70" i="115" s="1"/>
  <c r="L72" i="115"/>
  <c r="O72" i="115" s="1"/>
  <c r="R72" i="115"/>
  <c r="U72" i="115" s="1"/>
  <c r="R74" i="115"/>
  <c r="U74" i="115" s="1"/>
  <c r="L74" i="115"/>
  <c r="O74" i="115" s="1"/>
  <c r="L76" i="115"/>
  <c r="O76" i="115" s="1"/>
  <c r="R76" i="115"/>
  <c r="U76" i="115" s="1"/>
  <c r="S78" i="115"/>
  <c r="V78" i="115" s="1"/>
  <c r="M78" i="115"/>
  <c r="P78" i="115" s="1"/>
  <c r="M80" i="115"/>
  <c r="P80" i="115" s="1"/>
  <c r="S80" i="115"/>
  <c r="V80" i="115" s="1"/>
  <c r="M82" i="115"/>
  <c r="P82" i="115" s="1"/>
  <c r="S82" i="115"/>
  <c r="V82" i="115" s="1"/>
  <c r="S84" i="115"/>
  <c r="V84" i="115" s="1"/>
  <c r="M84" i="115"/>
  <c r="P84" i="115" s="1"/>
  <c r="M86" i="115"/>
  <c r="P86" i="115" s="1"/>
  <c r="S86" i="115"/>
  <c r="V86" i="115" s="1"/>
  <c r="M88" i="115"/>
  <c r="P88" i="115" s="1"/>
  <c r="S88" i="115"/>
  <c r="V88" i="115" s="1"/>
  <c r="N90" i="115"/>
  <c r="T90" i="115"/>
  <c r="J64" i="114"/>
  <c r="N92" i="115"/>
  <c r="Q92" i="115" s="1"/>
  <c r="T92" i="115"/>
  <c r="W92" i="115" s="1"/>
  <c r="T94" i="115"/>
  <c r="W94" i="115" s="1"/>
  <c r="N94" i="115"/>
  <c r="Q94" i="115" s="1"/>
  <c r="T96" i="115"/>
  <c r="W96" i="115" s="1"/>
  <c r="N96" i="115"/>
  <c r="Q96" i="115" s="1"/>
  <c r="T98" i="115"/>
  <c r="W98" i="115" s="1"/>
  <c r="N98" i="115"/>
  <c r="Q98" i="115" s="1"/>
  <c r="T100" i="115"/>
  <c r="N100" i="115"/>
  <c r="S102" i="115"/>
  <c r="V102" i="115" s="1"/>
  <c r="M102" i="115"/>
  <c r="P102" i="115" s="1"/>
  <c r="M106" i="115"/>
  <c r="P106" i="115" s="1"/>
  <c r="S106" i="115"/>
  <c r="V106" i="115" s="1"/>
  <c r="N109" i="115"/>
  <c r="Q109" i="115" s="1"/>
  <c r="T109" i="115"/>
  <c r="W109" i="115" s="1"/>
  <c r="T111" i="115"/>
  <c r="W111" i="115" s="1"/>
  <c r="N111" i="115"/>
  <c r="Q111" i="115" s="1"/>
  <c r="L114" i="115"/>
  <c r="R114" i="115"/>
  <c r="H68" i="114"/>
  <c r="T115" i="115"/>
  <c r="W115" i="115" s="1"/>
  <c r="N115" i="115"/>
  <c r="Q115" i="115" s="1"/>
  <c r="L130" i="115"/>
  <c r="O130" i="115" s="1"/>
  <c r="R130" i="115"/>
  <c r="U130" i="115" s="1"/>
  <c r="R132" i="115"/>
  <c r="U132" i="115" s="1"/>
  <c r="L132" i="115"/>
  <c r="O132" i="115" s="1"/>
  <c r="R134" i="115"/>
  <c r="U134" i="115" s="1"/>
  <c r="L134" i="115"/>
  <c r="O134" i="115" s="1"/>
  <c r="R137" i="115"/>
  <c r="U137" i="115" s="1"/>
  <c r="L137" i="115"/>
  <c r="O137" i="115" s="1"/>
  <c r="R150" i="115"/>
  <c r="U150" i="115" s="1"/>
  <c r="L150" i="115"/>
  <c r="O150" i="115" s="1"/>
  <c r="M152" i="115"/>
  <c r="P152" i="115" s="1"/>
  <c r="S152" i="115"/>
  <c r="V152" i="115" s="1"/>
  <c r="M154" i="115"/>
  <c r="P154" i="115" s="1"/>
  <c r="S154" i="115"/>
  <c r="V154" i="115" s="1"/>
  <c r="M156" i="115"/>
  <c r="P156" i="115" s="1"/>
  <c r="S156" i="115"/>
  <c r="V156" i="115" s="1"/>
  <c r="N158" i="115"/>
  <c r="Q158" i="115" s="1"/>
  <c r="T158" i="115"/>
  <c r="W158" i="115" s="1"/>
  <c r="T160" i="115"/>
  <c r="W160" i="115" s="1"/>
  <c r="N160" i="115"/>
  <c r="Q160" i="115" s="1"/>
  <c r="T162" i="115"/>
  <c r="W162" i="115" s="1"/>
  <c r="N162" i="115"/>
  <c r="Q162" i="115" s="1"/>
  <c r="S167" i="115"/>
  <c r="V167" i="115" s="1"/>
  <c r="M167" i="115"/>
  <c r="P167" i="115" s="1"/>
  <c r="N169" i="115"/>
  <c r="Q169" i="115" s="1"/>
  <c r="T169" i="115"/>
  <c r="W169" i="115" s="1"/>
  <c r="N171" i="115"/>
  <c r="T171" i="115"/>
  <c r="J78" i="114"/>
  <c r="L174" i="115"/>
  <c r="O174" i="115" s="1"/>
  <c r="R174" i="115"/>
  <c r="U174" i="115" s="1"/>
  <c r="S5" i="118"/>
  <c r="M5" i="118"/>
  <c r="I48" i="117"/>
  <c r="M7" i="118"/>
  <c r="P7" i="118" s="1"/>
  <c r="S7" i="118"/>
  <c r="V7" i="118" s="1"/>
  <c r="M9" i="118"/>
  <c r="P9" i="118" s="1"/>
  <c r="S9" i="118"/>
  <c r="V9" i="118" s="1"/>
  <c r="M11" i="118"/>
  <c r="P11" i="118" s="1"/>
  <c r="S11" i="118"/>
  <c r="V11" i="118" s="1"/>
  <c r="M13" i="118"/>
  <c r="P13" i="118" s="1"/>
  <c r="S13" i="118"/>
  <c r="V13" i="118" s="1"/>
  <c r="S15" i="118"/>
  <c r="V15" i="118" s="1"/>
  <c r="M15" i="118"/>
  <c r="P15" i="118" s="1"/>
  <c r="S17" i="118"/>
  <c r="V17" i="118" s="1"/>
  <c r="M17" i="118"/>
  <c r="P17" i="118" s="1"/>
  <c r="S19" i="118"/>
  <c r="V19" i="118" s="1"/>
  <c r="M19" i="118"/>
  <c r="P19" i="118" s="1"/>
  <c r="M21" i="118"/>
  <c r="P21" i="118" s="1"/>
  <c r="S21" i="118"/>
  <c r="V21" i="118" s="1"/>
  <c r="M23" i="118"/>
  <c r="P23" i="118" s="1"/>
  <c r="S23" i="118"/>
  <c r="V23" i="118" s="1"/>
  <c r="T25" i="118"/>
  <c r="W25" i="118" s="1"/>
  <c r="N25" i="118"/>
  <c r="Q25" i="118" s="1"/>
  <c r="T27" i="118"/>
  <c r="W27" i="118" s="1"/>
  <c r="N27" i="118"/>
  <c r="Q27" i="118" s="1"/>
  <c r="R54" i="118"/>
  <c r="U54" i="118" s="1"/>
  <c r="L54" i="118"/>
  <c r="O54" i="118" s="1"/>
  <c r="R56" i="118"/>
  <c r="U56" i="118" s="1"/>
  <c r="L56" i="118"/>
  <c r="O56" i="118" s="1"/>
  <c r="L58" i="118"/>
  <c r="O58" i="118" s="1"/>
  <c r="R58" i="118"/>
  <c r="U58" i="118" s="1"/>
  <c r="L60" i="118"/>
  <c r="R60" i="118"/>
  <c r="H56" i="117"/>
  <c r="R62" i="118"/>
  <c r="U62" i="118" s="1"/>
  <c r="L62" i="118"/>
  <c r="O62" i="118" s="1"/>
  <c r="M64" i="118"/>
  <c r="P64" i="118" s="1"/>
  <c r="S64" i="118"/>
  <c r="V64" i="118" s="1"/>
  <c r="M66" i="118"/>
  <c r="P66" i="118" s="1"/>
  <c r="S66" i="118"/>
  <c r="V66" i="118" s="1"/>
  <c r="M68" i="118"/>
  <c r="S68" i="118"/>
  <c r="I57" i="117"/>
  <c r="S70" i="118"/>
  <c r="V70" i="118" s="1"/>
  <c r="M70" i="118"/>
  <c r="P70" i="118" s="1"/>
  <c r="N72" i="118"/>
  <c r="Q72" i="118" s="1"/>
  <c r="T72" i="118"/>
  <c r="W72" i="118" s="1"/>
  <c r="N74" i="118"/>
  <c r="Q74" i="118" s="1"/>
  <c r="T74" i="118"/>
  <c r="W74" i="118" s="1"/>
  <c r="T76" i="118"/>
  <c r="W76" i="118" s="1"/>
  <c r="N76" i="118"/>
  <c r="Q76" i="118" s="1"/>
  <c r="T78" i="118"/>
  <c r="W78" i="118" s="1"/>
  <c r="N78" i="118"/>
  <c r="Q78" i="118" s="1"/>
  <c r="N80" i="118"/>
  <c r="Q80" i="118" s="1"/>
  <c r="T80" i="118"/>
  <c r="W80" i="118" s="1"/>
  <c r="N82" i="118"/>
  <c r="Q82" i="118" s="1"/>
  <c r="T82" i="118"/>
  <c r="W82" i="118" s="1"/>
  <c r="T84" i="118"/>
  <c r="W84" i="118" s="1"/>
  <c r="N84" i="118"/>
  <c r="Q84" i="118" s="1"/>
  <c r="T86" i="118"/>
  <c r="W86" i="118" s="1"/>
  <c r="N86" i="118"/>
  <c r="Q86" i="118" s="1"/>
  <c r="R101" i="118"/>
  <c r="U101" i="118" s="1"/>
  <c r="L101" i="118"/>
  <c r="O101" i="118" s="1"/>
  <c r="L103" i="118"/>
  <c r="O103" i="118" s="1"/>
  <c r="R103" i="118"/>
  <c r="U103" i="118" s="1"/>
  <c r="L105" i="118"/>
  <c r="O105" i="118" s="1"/>
  <c r="R105" i="118"/>
  <c r="U105" i="118" s="1"/>
  <c r="L107" i="118"/>
  <c r="R107" i="118"/>
  <c r="H66" i="117"/>
  <c r="L110" i="118"/>
  <c r="O110" i="118" s="1"/>
  <c r="R110" i="118"/>
  <c r="U110" i="118" s="1"/>
  <c r="L112" i="118"/>
  <c r="O112" i="118" s="1"/>
  <c r="R112" i="118"/>
  <c r="U112" i="118" s="1"/>
  <c r="L114" i="118"/>
  <c r="R114" i="118"/>
  <c r="H68" i="117"/>
  <c r="L115" i="118"/>
  <c r="O115" i="118" s="1"/>
  <c r="R115" i="118"/>
  <c r="U115" i="118" s="1"/>
  <c r="T117" i="118"/>
  <c r="W117" i="118" s="1"/>
  <c r="N117" i="118"/>
  <c r="Q117" i="118" s="1"/>
  <c r="N119" i="118"/>
  <c r="Q119" i="118" s="1"/>
  <c r="T119" i="118"/>
  <c r="W119" i="118" s="1"/>
  <c r="N121" i="118"/>
  <c r="Q121" i="118" s="1"/>
  <c r="T121" i="118"/>
  <c r="W121" i="118" s="1"/>
  <c r="N123" i="118"/>
  <c r="Q123" i="118" s="1"/>
  <c r="T123" i="118"/>
  <c r="W123" i="118" s="1"/>
  <c r="N125" i="118"/>
  <c r="Q125" i="118" s="1"/>
  <c r="T125" i="118"/>
  <c r="W125" i="118" s="1"/>
  <c r="N127" i="118"/>
  <c r="T127" i="118"/>
  <c r="J69" i="117"/>
  <c r="R134" i="118"/>
  <c r="U134" i="118" s="1"/>
  <c r="L134" i="118"/>
  <c r="O134" i="118" s="1"/>
  <c r="R137" i="118"/>
  <c r="U137" i="118" s="1"/>
  <c r="L137" i="118"/>
  <c r="O137" i="118" s="1"/>
  <c r="L139" i="118"/>
  <c r="O139" i="118" s="1"/>
  <c r="R139" i="118"/>
  <c r="U139" i="118" s="1"/>
  <c r="L144" i="118"/>
  <c r="O144" i="118" s="1"/>
  <c r="R144" i="118"/>
  <c r="U144" i="118" s="1"/>
  <c r="L146" i="118"/>
  <c r="O146" i="118" s="1"/>
  <c r="R146" i="118"/>
  <c r="U146" i="118" s="1"/>
  <c r="S148" i="118"/>
  <c r="V148" i="118" s="1"/>
  <c r="M148" i="118"/>
  <c r="P148" i="118" s="1"/>
  <c r="S150" i="118"/>
  <c r="V150" i="118" s="1"/>
  <c r="M150" i="118"/>
  <c r="P150" i="118" s="1"/>
  <c r="S152" i="118"/>
  <c r="V152" i="118" s="1"/>
  <c r="M152" i="118"/>
  <c r="P152" i="118" s="1"/>
  <c r="S154" i="118"/>
  <c r="V154" i="118" s="1"/>
  <c r="M154" i="118"/>
  <c r="P154" i="118" s="1"/>
  <c r="M156" i="118"/>
  <c r="P156" i="118" s="1"/>
  <c r="S156" i="118"/>
  <c r="V156" i="118" s="1"/>
  <c r="M158" i="118"/>
  <c r="P158" i="118" s="1"/>
  <c r="S158" i="118"/>
  <c r="V158" i="118" s="1"/>
  <c r="M160" i="118"/>
  <c r="P160" i="118" s="1"/>
  <c r="S160" i="118"/>
  <c r="V160" i="118" s="1"/>
  <c r="M162" i="118"/>
  <c r="P162" i="118" s="1"/>
  <c r="S162" i="118"/>
  <c r="V162" i="118" s="1"/>
  <c r="S164" i="118"/>
  <c r="M164" i="118"/>
  <c r="I77" i="117"/>
  <c r="S166" i="118"/>
  <c r="V166" i="118" s="1"/>
  <c r="M166" i="118"/>
  <c r="P166" i="118" s="1"/>
  <c r="S168" i="118"/>
  <c r="V168" i="118" s="1"/>
  <c r="M168" i="118"/>
  <c r="P168" i="118" s="1"/>
  <c r="S170" i="118"/>
  <c r="V170" i="118" s="1"/>
  <c r="M170" i="118"/>
  <c r="P170" i="118" s="1"/>
  <c r="S172" i="118"/>
  <c r="V172" i="118" s="1"/>
  <c r="M172" i="118"/>
  <c r="P172" i="118" s="1"/>
  <c r="N174" i="118"/>
  <c r="Q174" i="118" s="1"/>
  <c r="T174" i="118"/>
  <c r="W174" i="118" s="1"/>
  <c r="L5" i="121"/>
  <c r="R5" i="121"/>
  <c r="H48" i="120"/>
  <c r="R7" i="121"/>
  <c r="U7" i="121" s="1"/>
  <c r="L7" i="121"/>
  <c r="O7" i="121" s="1"/>
  <c r="L9" i="121"/>
  <c r="O9" i="121" s="1"/>
  <c r="R9" i="121"/>
  <c r="U9" i="121" s="1"/>
  <c r="R11" i="121"/>
  <c r="U11" i="121" s="1"/>
  <c r="L11" i="121"/>
  <c r="O11" i="121" s="1"/>
  <c r="L13" i="121"/>
  <c r="O13" i="121" s="1"/>
  <c r="R13" i="121"/>
  <c r="U13" i="121" s="1"/>
  <c r="R15" i="121"/>
  <c r="U15" i="121" s="1"/>
  <c r="L15" i="121"/>
  <c r="O15" i="121" s="1"/>
  <c r="L17" i="121"/>
  <c r="O17" i="121" s="1"/>
  <c r="R17" i="121"/>
  <c r="U17" i="121" s="1"/>
  <c r="L21" i="121"/>
  <c r="O21" i="121" s="1"/>
  <c r="R21" i="121"/>
  <c r="U21" i="121" s="1"/>
  <c r="R23" i="121"/>
  <c r="U23" i="121" s="1"/>
  <c r="L23" i="121"/>
  <c r="O23" i="121" s="1"/>
  <c r="L25" i="121"/>
  <c r="O25" i="121" s="1"/>
  <c r="R25" i="121"/>
  <c r="U25" i="121" s="1"/>
  <c r="R27" i="121"/>
  <c r="U27" i="121" s="1"/>
  <c r="L27" i="121"/>
  <c r="O27" i="121" s="1"/>
  <c r="L29" i="121"/>
  <c r="O29" i="121" s="1"/>
  <c r="R29" i="121"/>
  <c r="U29" i="121" s="1"/>
  <c r="S31" i="121"/>
  <c r="V31" i="121" s="1"/>
  <c r="M31" i="121"/>
  <c r="P31" i="121" s="1"/>
  <c r="N33" i="121"/>
  <c r="Q33" i="121" s="1"/>
  <c r="T33" i="121"/>
  <c r="W33" i="121" s="1"/>
  <c r="N35" i="121"/>
  <c r="Q35" i="121" s="1"/>
  <c r="T35" i="121"/>
  <c r="W35" i="121" s="1"/>
  <c r="N37" i="121"/>
  <c r="Q37" i="121" s="1"/>
  <c r="T37" i="121"/>
  <c r="W37" i="121" s="1"/>
  <c r="N39" i="121"/>
  <c r="Q39" i="121" s="1"/>
  <c r="T39" i="121"/>
  <c r="W39" i="121" s="1"/>
  <c r="N41" i="121"/>
  <c r="Q41" i="121" s="1"/>
  <c r="T41" i="121"/>
  <c r="W41" i="121" s="1"/>
  <c r="N43" i="121"/>
  <c r="Q43" i="121" s="1"/>
  <c r="T43" i="121"/>
  <c r="W43" i="121" s="1"/>
  <c r="N45" i="121"/>
  <c r="Q45" i="121" s="1"/>
  <c r="T45" i="121"/>
  <c r="W45" i="121" s="1"/>
  <c r="N47" i="121"/>
  <c r="Q47" i="121" s="1"/>
  <c r="T47" i="121"/>
  <c r="W47" i="121" s="1"/>
  <c r="N49" i="121"/>
  <c r="T49" i="121"/>
  <c r="N51" i="121"/>
  <c r="Q51" i="121" s="1"/>
  <c r="T51" i="121"/>
  <c r="W51" i="121" s="1"/>
  <c r="N53" i="121"/>
  <c r="Q53" i="121" s="1"/>
  <c r="T53" i="121"/>
  <c r="W53" i="121" s="1"/>
  <c r="N55" i="121"/>
  <c r="Q55" i="121" s="1"/>
  <c r="T55" i="121"/>
  <c r="W55" i="121" s="1"/>
  <c r="L57" i="121"/>
  <c r="O57" i="121" s="1"/>
  <c r="R57" i="121"/>
  <c r="U57" i="121" s="1"/>
  <c r="L64" i="121"/>
  <c r="O64" i="121" s="1"/>
  <c r="R64" i="121"/>
  <c r="U64" i="121" s="1"/>
  <c r="T66" i="121"/>
  <c r="W66" i="121" s="1"/>
  <c r="N66" i="121"/>
  <c r="Q66" i="121" s="1"/>
  <c r="N68" i="121"/>
  <c r="T68" i="121"/>
  <c r="J57" i="120"/>
  <c r="R79" i="121"/>
  <c r="U79" i="121" s="1"/>
  <c r="L79" i="121"/>
  <c r="O79" i="121" s="1"/>
  <c r="L81" i="121"/>
  <c r="R81" i="121"/>
  <c r="H61" i="120"/>
  <c r="S83" i="121"/>
  <c r="M83" i="121"/>
  <c r="I62" i="120"/>
  <c r="M85" i="121"/>
  <c r="P85" i="121" s="1"/>
  <c r="S85" i="121"/>
  <c r="V85" i="121" s="1"/>
  <c r="S87" i="121"/>
  <c r="M87" i="121"/>
  <c r="I63" i="120"/>
  <c r="N89" i="121"/>
  <c r="Q89" i="121" s="1"/>
  <c r="T89" i="121"/>
  <c r="W89" i="121" s="1"/>
  <c r="N91" i="121"/>
  <c r="Q91" i="121" s="1"/>
  <c r="T91" i="121"/>
  <c r="W91" i="121" s="1"/>
  <c r="N93" i="121"/>
  <c r="Q93" i="121" s="1"/>
  <c r="T93" i="121"/>
  <c r="W93" i="121" s="1"/>
  <c r="N95" i="121"/>
  <c r="Q95" i="121" s="1"/>
  <c r="T95" i="121"/>
  <c r="W95" i="121" s="1"/>
  <c r="N97" i="121"/>
  <c r="Q97" i="121" s="1"/>
  <c r="T97" i="121"/>
  <c r="W97" i="121" s="1"/>
  <c r="N99" i="121"/>
  <c r="Q99" i="121" s="1"/>
  <c r="T99" i="121"/>
  <c r="W99" i="121" s="1"/>
  <c r="N101" i="121"/>
  <c r="Q101" i="121" s="1"/>
  <c r="T101" i="121"/>
  <c r="W101" i="121" s="1"/>
  <c r="L106" i="121"/>
  <c r="O106" i="121" s="1"/>
  <c r="R106" i="121"/>
  <c r="U106" i="121" s="1"/>
  <c r="N117" i="121"/>
  <c r="Q117" i="121" s="1"/>
  <c r="T117" i="121"/>
  <c r="W117" i="121" s="1"/>
  <c r="L122" i="121"/>
  <c r="O122" i="121" s="1"/>
  <c r="R122" i="121"/>
  <c r="U122" i="121" s="1"/>
  <c r="L124" i="121"/>
  <c r="O124" i="121" s="1"/>
  <c r="R124" i="121"/>
  <c r="U124" i="121" s="1"/>
  <c r="L126" i="121"/>
  <c r="O126" i="121" s="1"/>
  <c r="R126" i="121"/>
  <c r="U126" i="121" s="1"/>
  <c r="L128" i="121"/>
  <c r="O128" i="121" s="1"/>
  <c r="R128" i="121"/>
  <c r="U128" i="121" s="1"/>
  <c r="L130" i="121"/>
  <c r="O130" i="121" s="1"/>
  <c r="R130" i="121"/>
  <c r="U130" i="121" s="1"/>
  <c r="L132" i="121"/>
  <c r="O132" i="121" s="1"/>
  <c r="R132" i="121"/>
  <c r="U132" i="121" s="1"/>
  <c r="L134" i="121"/>
  <c r="O134" i="121" s="1"/>
  <c r="R134" i="121"/>
  <c r="U134" i="121" s="1"/>
  <c r="N135" i="121"/>
  <c r="Q135" i="121" s="1"/>
  <c r="T135" i="121"/>
  <c r="W135" i="121" s="1"/>
  <c r="L136" i="121"/>
  <c r="O136" i="121" s="1"/>
  <c r="R136" i="121"/>
  <c r="U136" i="121" s="1"/>
  <c r="L138" i="121"/>
  <c r="O138" i="121" s="1"/>
  <c r="R138" i="121"/>
  <c r="U138" i="121" s="1"/>
  <c r="M139" i="121"/>
  <c r="P139" i="121" s="1"/>
  <c r="S139" i="121"/>
  <c r="V139" i="121" s="1"/>
  <c r="N141" i="121"/>
  <c r="Q141" i="121" s="1"/>
  <c r="T141" i="121"/>
  <c r="W141" i="121" s="1"/>
  <c r="N143" i="121"/>
  <c r="Q143" i="121" s="1"/>
  <c r="T143" i="121"/>
  <c r="W143" i="121" s="1"/>
  <c r="N145" i="121"/>
  <c r="T145" i="121"/>
  <c r="J73" i="120"/>
  <c r="N147" i="121"/>
  <c r="Q147" i="121" s="1"/>
  <c r="T147" i="121"/>
  <c r="W147" i="121" s="1"/>
  <c r="R152" i="121"/>
  <c r="U152" i="121" s="1"/>
  <c r="L152" i="121"/>
  <c r="O152" i="121" s="1"/>
  <c r="L154" i="121"/>
  <c r="O154" i="121" s="1"/>
  <c r="R154" i="121"/>
  <c r="U154" i="121" s="1"/>
  <c r="L156" i="121"/>
  <c r="O156" i="121" s="1"/>
  <c r="R156" i="121"/>
  <c r="U156" i="121" s="1"/>
  <c r="L158" i="121"/>
  <c r="O158" i="121" s="1"/>
  <c r="R158" i="121"/>
  <c r="U158" i="121" s="1"/>
  <c r="L160" i="121"/>
  <c r="O160" i="121" s="1"/>
  <c r="R160" i="121"/>
  <c r="U160" i="121" s="1"/>
  <c r="L162" i="121"/>
  <c r="O162" i="121" s="1"/>
  <c r="R162" i="121"/>
  <c r="U162" i="121" s="1"/>
  <c r="L164" i="121"/>
  <c r="R164" i="121"/>
  <c r="H77" i="120"/>
  <c r="L166" i="121"/>
  <c r="O166" i="121" s="1"/>
  <c r="R166" i="121"/>
  <c r="U166" i="121" s="1"/>
  <c r="M168" i="121"/>
  <c r="P168" i="121" s="1"/>
  <c r="S168" i="121"/>
  <c r="V168" i="121" s="1"/>
  <c r="M170" i="121"/>
  <c r="P170" i="121" s="1"/>
  <c r="S170" i="121"/>
  <c r="V170" i="121" s="1"/>
  <c r="N172" i="121"/>
  <c r="Q172" i="121" s="1"/>
  <c r="T172" i="121"/>
  <c r="W172" i="121" s="1"/>
  <c r="T174" i="121"/>
  <c r="W174" i="121" s="1"/>
  <c r="N174" i="121"/>
  <c r="Q174" i="121" s="1"/>
  <c r="J21" i="110"/>
  <c r="J92" i="108" s="1"/>
  <c r="J135" i="110"/>
  <c r="J115" i="110"/>
  <c r="J111" i="108" s="1"/>
  <c r="H121" i="108"/>
  <c r="H119" i="108"/>
  <c r="H118" i="108"/>
  <c r="H116" i="108"/>
  <c r="I108" i="108"/>
  <c r="I107" i="108"/>
  <c r="I100" i="108"/>
  <c r="I99" i="108"/>
  <c r="H92" i="108"/>
  <c r="H94" i="108"/>
  <c r="I134" i="114"/>
  <c r="I97" i="114"/>
  <c r="I144" i="114"/>
  <c r="I147" i="114"/>
  <c r="I149" i="114"/>
  <c r="H109" i="114"/>
  <c r="H110" i="114" s="1"/>
  <c r="I124" i="117"/>
  <c r="J97" i="120"/>
  <c r="J126" i="120" s="1"/>
  <c r="J127" i="120" s="1"/>
  <c r="J129" i="120" s="1"/>
  <c r="J124" i="120"/>
  <c r="Q86" i="179"/>
  <c r="Q43" i="179" s="1"/>
  <c r="Q41" i="179"/>
  <c r="M83" i="145"/>
  <c r="M85" i="145" s="1"/>
  <c r="M42" i="145" s="1"/>
  <c r="M11" i="145"/>
  <c r="R83" i="142"/>
  <c r="R11" i="142"/>
  <c r="I168" i="145"/>
  <c r="I39" i="145"/>
  <c r="H168" i="145"/>
  <c r="H39" i="145"/>
  <c r="Q83" i="142"/>
  <c r="Q11" i="142"/>
  <c r="Q85" i="145"/>
  <c r="Q42" i="145" s="1"/>
  <c r="Q38" i="145"/>
  <c r="AG44" i="126"/>
  <c r="C25" i="201" s="1"/>
  <c r="AN44" i="126"/>
  <c r="D26" i="201" s="1"/>
  <c r="AH44" i="126"/>
  <c r="D25" i="201" s="1"/>
  <c r="U38" i="142"/>
  <c r="L4" i="103"/>
  <c r="R4" i="103"/>
  <c r="H51" i="102"/>
  <c r="L6" i="103"/>
  <c r="O6" i="103" s="1"/>
  <c r="R6" i="103"/>
  <c r="U6" i="103" s="1"/>
  <c r="L8" i="103"/>
  <c r="O8" i="103" s="1"/>
  <c r="R8" i="103"/>
  <c r="U8" i="103" s="1"/>
  <c r="L10" i="103"/>
  <c r="O10" i="103" s="1"/>
  <c r="R10" i="103"/>
  <c r="U10" i="103" s="1"/>
  <c r="L12" i="103"/>
  <c r="R12" i="103"/>
  <c r="U12" i="103" s="1"/>
  <c r="H49" i="102"/>
  <c r="R14" i="103"/>
  <c r="U14" i="103" s="1"/>
  <c r="L14" i="103"/>
  <c r="O14" i="103" s="1"/>
  <c r="R16" i="103"/>
  <c r="U16" i="103" s="1"/>
  <c r="L16" i="103"/>
  <c r="O16" i="103" s="1"/>
  <c r="R18" i="103"/>
  <c r="U18" i="103" s="1"/>
  <c r="L18" i="103"/>
  <c r="O18" i="103" s="1"/>
  <c r="S20" i="103"/>
  <c r="V20" i="103" s="1"/>
  <c r="M20" i="103"/>
  <c r="P20" i="103" s="1"/>
  <c r="N22" i="103"/>
  <c r="T22" i="103"/>
  <c r="J53" i="102"/>
  <c r="N24" i="103"/>
  <c r="Q24" i="103" s="1"/>
  <c r="T24" i="103"/>
  <c r="W24" i="103" s="1"/>
  <c r="R27" i="103"/>
  <c r="U27" i="103" s="1"/>
  <c r="L27" i="103"/>
  <c r="O27" i="103" s="1"/>
  <c r="R29" i="103"/>
  <c r="U29" i="103" s="1"/>
  <c r="L29" i="103"/>
  <c r="O29" i="103" s="1"/>
  <c r="M31" i="103"/>
  <c r="P31" i="103" s="1"/>
  <c r="S31" i="103"/>
  <c r="V31" i="103" s="1"/>
  <c r="S33" i="103"/>
  <c r="V33" i="103" s="1"/>
  <c r="M33" i="103"/>
  <c r="P33" i="103" s="1"/>
  <c r="S35" i="103"/>
  <c r="V35" i="103" s="1"/>
  <c r="M35" i="103"/>
  <c r="P35" i="103" s="1"/>
  <c r="S37" i="103"/>
  <c r="V37" i="103" s="1"/>
  <c r="M37" i="103"/>
  <c r="P37" i="103" s="1"/>
  <c r="M39" i="103"/>
  <c r="P39" i="103" s="1"/>
  <c r="S39" i="103"/>
  <c r="V39" i="103" s="1"/>
  <c r="S41" i="103"/>
  <c r="V41" i="103" s="1"/>
  <c r="M41" i="103"/>
  <c r="P41" i="103" s="1"/>
  <c r="S43" i="103"/>
  <c r="V43" i="103" s="1"/>
  <c r="M43" i="103"/>
  <c r="P43" i="103" s="1"/>
  <c r="N45" i="103"/>
  <c r="Q45" i="103" s="1"/>
  <c r="T45" i="103"/>
  <c r="W45" i="103" s="1"/>
  <c r="N47" i="103"/>
  <c r="Q47" i="103" s="1"/>
  <c r="T47" i="103"/>
  <c r="W47" i="103" s="1"/>
  <c r="T49" i="103"/>
  <c r="N49" i="103"/>
  <c r="T51" i="103"/>
  <c r="W51" i="103" s="1"/>
  <c r="N51" i="103"/>
  <c r="Q51" i="103" s="1"/>
  <c r="N53" i="103"/>
  <c r="Q53" i="103" s="1"/>
  <c r="T53" i="103"/>
  <c r="W53" i="103" s="1"/>
  <c r="N55" i="103"/>
  <c r="Q55" i="103" s="1"/>
  <c r="T55" i="103"/>
  <c r="W55" i="103" s="1"/>
  <c r="R59" i="103"/>
  <c r="U59" i="103" s="1"/>
  <c r="L59" i="103"/>
  <c r="O59" i="103" s="1"/>
  <c r="R61" i="103"/>
  <c r="U61" i="103" s="1"/>
  <c r="L61" i="103"/>
  <c r="O61" i="103" s="1"/>
  <c r="L63" i="103"/>
  <c r="O63" i="103" s="1"/>
  <c r="R63" i="103"/>
  <c r="U63" i="103" s="1"/>
  <c r="L65" i="103"/>
  <c r="O65" i="103" s="1"/>
  <c r="R65" i="103"/>
  <c r="U65" i="103" s="1"/>
  <c r="R67" i="103"/>
  <c r="U67" i="103" s="1"/>
  <c r="L67" i="103"/>
  <c r="O67" i="103" s="1"/>
  <c r="R69" i="103"/>
  <c r="U69" i="103" s="1"/>
  <c r="L69" i="103"/>
  <c r="O69" i="103" s="1"/>
  <c r="L71" i="103"/>
  <c r="O71" i="103" s="1"/>
  <c r="R71" i="103"/>
  <c r="U71" i="103" s="1"/>
  <c r="L73" i="103"/>
  <c r="R73" i="103"/>
  <c r="H58" i="102"/>
  <c r="R75" i="103"/>
  <c r="U75" i="103" s="1"/>
  <c r="L75" i="103"/>
  <c r="O75" i="103" s="1"/>
  <c r="R77" i="103"/>
  <c r="L77" i="103"/>
  <c r="H59" i="102"/>
  <c r="L79" i="103"/>
  <c r="O79" i="103" s="1"/>
  <c r="R79" i="103"/>
  <c r="U79" i="103" s="1"/>
  <c r="L81" i="103"/>
  <c r="R81" i="103"/>
  <c r="H61" i="102"/>
  <c r="R83" i="103"/>
  <c r="L83" i="103"/>
  <c r="H62" i="102"/>
  <c r="R85" i="103"/>
  <c r="U85" i="103" s="1"/>
  <c r="L85" i="103"/>
  <c r="O85" i="103" s="1"/>
  <c r="L87" i="103"/>
  <c r="R87" i="103"/>
  <c r="H63" i="102"/>
  <c r="L89" i="103"/>
  <c r="O89" i="103" s="1"/>
  <c r="R89" i="103"/>
  <c r="U89" i="103" s="1"/>
  <c r="R91" i="103"/>
  <c r="U91" i="103" s="1"/>
  <c r="L91" i="103"/>
  <c r="O91" i="103" s="1"/>
  <c r="R93" i="103"/>
  <c r="U93" i="103" s="1"/>
  <c r="L93" i="103"/>
  <c r="O93" i="103" s="1"/>
  <c r="R95" i="103"/>
  <c r="U95" i="103" s="1"/>
  <c r="L95" i="103"/>
  <c r="O95" i="103" s="1"/>
  <c r="R97" i="103"/>
  <c r="U97" i="103" s="1"/>
  <c r="L97" i="103"/>
  <c r="O97" i="103" s="1"/>
  <c r="R99" i="103"/>
  <c r="U99" i="103" s="1"/>
  <c r="L99" i="103"/>
  <c r="O99" i="103" s="1"/>
  <c r="N102" i="103"/>
  <c r="Q102" i="103" s="1"/>
  <c r="T102" i="103"/>
  <c r="W102" i="103" s="1"/>
  <c r="L104" i="103"/>
  <c r="O104" i="103" s="1"/>
  <c r="R104" i="103"/>
  <c r="U104" i="103" s="1"/>
  <c r="T106" i="103"/>
  <c r="W106" i="103" s="1"/>
  <c r="N106" i="103"/>
  <c r="Q106" i="103" s="1"/>
  <c r="L110" i="103"/>
  <c r="O110" i="103" s="1"/>
  <c r="R110" i="103"/>
  <c r="U110" i="103" s="1"/>
  <c r="M112" i="103"/>
  <c r="P112" i="103" s="1"/>
  <c r="S112" i="103"/>
  <c r="V112" i="103" s="1"/>
  <c r="T114" i="103"/>
  <c r="N114" i="103"/>
  <c r="J68" i="102"/>
  <c r="M126" i="103"/>
  <c r="P126" i="103" s="1"/>
  <c r="S126" i="103"/>
  <c r="V126" i="103" s="1"/>
  <c r="M128" i="103"/>
  <c r="P128" i="103" s="1"/>
  <c r="S128" i="103"/>
  <c r="V128" i="103" s="1"/>
  <c r="M130" i="103"/>
  <c r="P130" i="103" s="1"/>
  <c r="S130" i="103"/>
  <c r="V130" i="103" s="1"/>
  <c r="S132" i="103"/>
  <c r="V132" i="103" s="1"/>
  <c r="M132" i="103"/>
  <c r="P132" i="103" s="1"/>
  <c r="S134" i="103"/>
  <c r="V134" i="103" s="1"/>
  <c r="M134" i="103"/>
  <c r="P134" i="103" s="1"/>
  <c r="N136" i="103"/>
  <c r="Q136" i="103" s="1"/>
  <c r="T136" i="103"/>
  <c r="W136" i="103" s="1"/>
  <c r="N141" i="103"/>
  <c r="Q141" i="103" s="1"/>
  <c r="T141" i="103"/>
  <c r="W141" i="103" s="1"/>
  <c r="S148" i="103"/>
  <c r="V148" i="103" s="1"/>
  <c r="M148" i="103"/>
  <c r="P148" i="103" s="1"/>
  <c r="S150" i="103"/>
  <c r="V150" i="103" s="1"/>
  <c r="M150" i="103"/>
  <c r="P150" i="103" s="1"/>
  <c r="S152" i="103"/>
  <c r="V152" i="103" s="1"/>
  <c r="M152" i="103"/>
  <c r="P152" i="103" s="1"/>
  <c r="M154" i="103"/>
  <c r="P154" i="103" s="1"/>
  <c r="S154" i="103"/>
  <c r="V154" i="103" s="1"/>
  <c r="R157" i="103"/>
  <c r="U157" i="103" s="1"/>
  <c r="L157" i="103"/>
  <c r="O157" i="103" s="1"/>
  <c r="L159" i="103"/>
  <c r="R159" i="103"/>
  <c r="H75" i="102"/>
  <c r="L161" i="103"/>
  <c r="R161" i="103"/>
  <c r="H76" i="102"/>
  <c r="L163" i="103"/>
  <c r="O163" i="103" s="1"/>
  <c r="R163" i="103"/>
  <c r="U163" i="103" s="1"/>
  <c r="R165" i="103"/>
  <c r="U165" i="103" s="1"/>
  <c r="L165" i="103"/>
  <c r="O165" i="103" s="1"/>
  <c r="R167" i="103"/>
  <c r="U167" i="103" s="1"/>
  <c r="L167" i="103"/>
  <c r="O167" i="103" s="1"/>
  <c r="R169" i="103"/>
  <c r="U169" i="103" s="1"/>
  <c r="L169" i="103"/>
  <c r="O169" i="103" s="1"/>
  <c r="S171" i="103"/>
  <c r="M171" i="103"/>
  <c r="I78" i="102"/>
  <c r="L5" i="106"/>
  <c r="R5" i="106"/>
  <c r="H48" i="105"/>
  <c r="R7" i="106"/>
  <c r="U7" i="106" s="1"/>
  <c r="L7" i="106"/>
  <c r="O7" i="106" s="1"/>
  <c r="L9" i="106"/>
  <c r="O9" i="106" s="1"/>
  <c r="R9" i="106"/>
  <c r="U9" i="106" s="1"/>
  <c r="L11" i="106"/>
  <c r="O11" i="106" s="1"/>
  <c r="R11" i="106"/>
  <c r="U11" i="106" s="1"/>
  <c r="S13" i="106"/>
  <c r="V13" i="106" s="1"/>
  <c r="M13" i="106"/>
  <c r="P13" i="106" s="1"/>
  <c r="M15" i="106"/>
  <c r="P15" i="106" s="1"/>
  <c r="S15" i="106"/>
  <c r="V15" i="106" s="1"/>
  <c r="S17" i="106"/>
  <c r="V17" i="106" s="1"/>
  <c r="M17" i="106"/>
  <c r="P17" i="106" s="1"/>
  <c r="M19" i="106"/>
  <c r="P19" i="106" s="1"/>
  <c r="S19" i="106"/>
  <c r="V19" i="106" s="1"/>
  <c r="N21" i="106"/>
  <c r="Q21" i="106" s="1"/>
  <c r="T21" i="106"/>
  <c r="W21" i="106" s="1"/>
  <c r="R46" i="106"/>
  <c r="U46" i="106" s="1"/>
  <c r="L46" i="106"/>
  <c r="O46" i="106" s="1"/>
  <c r="L48" i="106"/>
  <c r="O48" i="106" s="1"/>
  <c r="R48" i="106"/>
  <c r="U48" i="106" s="1"/>
  <c r="L50" i="106"/>
  <c r="O50" i="106" s="1"/>
  <c r="R50" i="106"/>
  <c r="U50" i="106" s="1"/>
  <c r="R52" i="106"/>
  <c r="L52" i="106"/>
  <c r="H55" i="105"/>
  <c r="S54" i="106"/>
  <c r="V54" i="106" s="1"/>
  <c r="M54" i="106"/>
  <c r="P54" i="106" s="1"/>
  <c r="M56" i="106"/>
  <c r="P56" i="106" s="1"/>
  <c r="S56" i="106"/>
  <c r="V56" i="106" s="1"/>
  <c r="S58" i="106"/>
  <c r="V58" i="106" s="1"/>
  <c r="M58" i="106"/>
  <c r="P58" i="106" s="1"/>
  <c r="S60" i="106"/>
  <c r="M60" i="106"/>
  <c r="I56" i="105"/>
  <c r="S62" i="106"/>
  <c r="V62" i="106" s="1"/>
  <c r="M62" i="106"/>
  <c r="P62" i="106" s="1"/>
  <c r="S64" i="106"/>
  <c r="V64" i="106" s="1"/>
  <c r="M64" i="106"/>
  <c r="P64" i="106" s="1"/>
  <c r="M66" i="106"/>
  <c r="P66" i="106" s="1"/>
  <c r="S66" i="106"/>
  <c r="V66" i="106" s="1"/>
  <c r="M68" i="106"/>
  <c r="S68" i="106"/>
  <c r="I57" i="105"/>
  <c r="M70" i="106"/>
  <c r="P70" i="106" s="1"/>
  <c r="S70" i="106"/>
  <c r="V70" i="106" s="1"/>
  <c r="S72" i="106"/>
  <c r="V72" i="106" s="1"/>
  <c r="M72" i="106"/>
  <c r="P72" i="106" s="1"/>
  <c r="S74" i="106"/>
  <c r="V74" i="106" s="1"/>
  <c r="M74" i="106"/>
  <c r="P74" i="106" s="1"/>
  <c r="S76" i="106"/>
  <c r="V76" i="106" s="1"/>
  <c r="M76" i="106"/>
  <c r="P76" i="106" s="1"/>
  <c r="S78" i="106"/>
  <c r="V78" i="106" s="1"/>
  <c r="M78" i="106"/>
  <c r="P78" i="106" s="1"/>
  <c r="S80" i="106"/>
  <c r="V80" i="106" s="1"/>
  <c r="M80" i="106"/>
  <c r="P80" i="106" s="1"/>
  <c r="M82" i="106"/>
  <c r="P82" i="106" s="1"/>
  <c r="S82" i="106"/>
  <c r="V82" i="106" s="1"/>
  <c r="M84" i="106"/>
  <c r="P84" i="106" s="1"/>
  <c r="S84" i="106"/>
  <c r="V84" i="106" s="1"/>
  <c r="M86" i="106"/>
  <c r="P86" i="106" s="1"/>
  <c r="S86" i="106"/>
  <c r="V86" i="106" s="1"/>
  <c r="S88" i="106"/>
  <c r="V88" i="106" s="1"/>
  <c r="M88" i="106"/>
  <c r="P88" i="106" s="1"/>
  <c r="S90" i="106"/>
  <c r="M90" i="106"/>
  <c r="I64" i="105"/>
  <c r="S92" i="106"/>
  <c r="V92" i="106" s="1"/>
  <c r="M92" i="106"/>
  <c r="P92" i="106" s="1"/>
  <c r="S94" i="106"/>
  <c r="V94" i="106" s="1"/>
  <c r="M94" i="106"/>
  <c r="P94" i="106" s="1"/>
  <c r="M96" i="106"/>
  <c r="P96" i="106" s="1"/>
  <c r="S96" i="106"/>
  <c r="V96" i="106" s="1"/>
  <c r="S98" i="106"/>
  <c r="V98" i="106" s="1"/>
  <c r="M98" i="106"/>
  <c r="P98" i="106" s="1"/>
  <c r="M100" i="106"/>
  <c r="S100" i="106"/>
  <c r="I65" i="105"/>
  <c r="L102" i="106"/>
  <c r="O102" i="106" s="1"/>
  <c r="R102" i="106"/>
  <c r="U102" i="106" s="1"/>
  <c r="L106" i="106"/>
  <c r="O106" i="106" s="1"/>
  <c r="R106" i="106"/>
  <c r="U106" i="106" s="1"/>
  <c r="J108" i="106"/>
  <c r="N117" i="106"/>
  <c r="Q117" i="106" s="1"/>
  <c r="T117" i="106"/>
  <c r="W117" i="106" s="1"/>
  <c r="T119" i="106"/>
  <c r="W119" i="106" s="1"/>
  <c r="N119" i="106"/>
  <c r="Q119" i="106" s="1"/>
  <c r="N121" i="106"/>
  <c r="Q121" i="106" s="1"/>
  <c r="T121" i="106"/>
  <c r="W121" i="106" s="1"/>
  <c r="T123" i="106"/>
  <c r="W123" i="106" s="1"/>
  <c r="N123" i="106"/>
  <c r="Q123" i="106" s="1"/>
  <c r="N125" i="106"/>
  <c r="Q125" i="106" s="1"/>
  <c r="T125" i="106"/>
  <c r="W125" i="106" s="1"/>
  <c r="N127" i="106"/>
  <c r="T127" i="106"/>
  <c r="J69" i="105"/>
  <c r="T129" i="106"/>
  <c r="W129" i="106" s="1"/>
  <c r="N129" i="106"/>
  <c r="Q129" i="106" s="1"/>
  <c r="N131" i="106"/>
  <c r="Q131" i="106" s="1"/>
  <c r="T131" i="106"/>
  <c r="W131" i="106" s="1"/>
  <c r="R141" i="106"/>
  <c r="U141" i="106" s="1"/>
  <c r="L141" i="106"/>
  <c r="O141" i="106" s="1"/>
  <c r="L143" i="106"/>
  <c r="O143" i="106" s="1"/>
  <c r="R143" i="106"/>
  <c r="U143" i="106" s="1"/>
  <c r="L145" i="106"/>
  <c r="R145" i="106"/>
  <c r="H73" i="105"/>
  <c r="R147" i="106"/>
  <c r="U147" i="106" s="1"/>
  <c r="L147" i="106"/>
  <c r="O147" i="106" s="1"/>
  <c r="L149" i="106"/>
  <c r="O149" i="106" s="1"/>
  <c r="R149" i="106"/>
  <c r="U149" i="106" s="1"/>
  <c r="R151" i="106"/>
  <c r="U151" i="106" s="1"/>
  <c r="L151" i="106"/>
  <c r="O151" i="106" s="1"/>
  <c r="L153" i="106"/>
  <c r="O153" i="106" s="1"/>
  <c r="R153" i="106"/>
  <c r="U153" i="106" s="1"/>
  <c r="M155" i="106"/>
  <c r="P155" i="106" s="1"/>
  <c r="S155" i="106"/>
  <c r="V155" i="106" s="1"/>
  <c r="N157" i="106"/>
  <c r="Q157" i="106" s="1"/>
  <c r="T157" i="106"/>
  <c r="W157" i="106" s="1"/>
  <c r="N159" i="106"/>
  <c r="T159" i="106"/>
  <c r="J75" i="105"/>
  <c r="T161" i="106"/>
  <c r="N161" i="106"/>
  <c r="J76" i="105"/>
  <c r="N163" i="106"/>
  <c r="Q163" i="106" s="1"/>
  <c r="T163" i="106"/>
  <c r="W163" i="106" s="1"/>
  <c r="N165" i="106"/>
  <c r="Q165" i="106" s="1"/>
  <c r="T165" i="106"/>
  <c r="W165" i="106" s="1"/>
  <c r="T167" i="106"/>
  <c r="W167" i="106" s="1"/>
  <c r="N167" i="106"/>
  <c r="Q167" i="106" s="1"/>
  <c r="L174" i="106"/>
  <c r="O174" i="106" s="1"/>
  <c r="R174" i="106"/>
  <c r="U174" i="106" s="1"/>
  <c r="L8" i="109"/>
  <c r="O8" i="109" s="1"/>
  <c r="R8" i="109"/>
  <c r="U8" i="109" s="1"/>
  <c r="R10" i="109"/>
  <c r="L10" i="109"/>
  <c r="O10" i="109" s="1"/>
  <c r="L12" i="109"/>
  <c r="R12" i="109"/>
  <c r="H49" i="108"/>
  <c r="S14" i="109"/>
  <c r="V14" i="109" s="1"/>
  <c r="M14" i="109"/>
  <c r="P14" i="109" s="1"/>
  <c r="S16" i="109"/>
  <c r="M16" i="109"/>
  <c r="P16" i="109" s="1"/>
  <c r="M18" i="109"/>
  <c r="P18" i="109" s="1"/>
  <c r="S18" i="109"/>
  <c r="V18" i="109" s="1"/>
  <c r="T20" i="109"/>
  <c r="W20" i="109" s="1"/>
  <c r="N20" i="109"/>
  <c r="Q20" i="109" s="1"/>
  <c r="N22" i="109"/>
  <c r="T22" i="109"/>
  <c r="J53" i="108"/>
  <c r="R31" i="109"/>
  <c r="U31" i="109" s="1"/>
  <c r="L31" i="109"/>
  <c r="O31" i="109" s="1"/>
  <c r="L33" i="109"/>
  <c r="O33" i="109" s="1"/>
  <c r="R33" i="109"/>
  <c r="U33" i="109" s="1"/>
  <c r="R35" i="109"/>
  <c r="U35" i="109" s="1"/>
  <c r="L35" i="109"/>
  <c r="O35" i="109" s="1"/>
  <c r="L37" i="109"/>
  <c r="O37" i="109" s="1"/>
  <c r="R37" i="109"/>
  <c r="U37" i="109" s="1"/>
  <c r="R39" i="109"/>
  <c r="U39" i="109" s="1"/>
  <c r="L39" i="109"/>
  <c r="O39" i="109" s="1"/>
  <c r="L41" i="109"/>
  <c r="O41" i="109" s="1"/>
  <c r="R41" i="109"/>
  <c r="U41" i="109" s="1"/>
  <c r="R43" i="109"/>
  <c r="U43" i="109" s="1"/>
  <c r="L43" i="109"/>
  <c r="O43" i="109" s="1"/>
  <c r="L45" i="109"/>
  <c r="O45" i="109" s="1"/>
  <c r="R45" i="109"/>
  <c r="U45" i="109" s="1"/>
  <c r="R47" i="109"/>
  <c r="U47" i="109" s="1"/>
  <c r="L47" i="109"/>
  <c r="O47" i="109" s="1"/>
  <c r="M49" i="109"/>
  <c r="S49" i="109"/>
  <c r="M51" i="109"/>
  <c r="P51" i="109" s="1"/>
  <c r="S51" i="109"/>
  <c r="V51" i="109" s="1"/>
  <c r="N53" i="109"/>
  <c r="Q53" i="109" s="1"/>
  <c r="T53" i="109"/>
  <c r="W53" i="109" s="1"/>
  <c r="N55" i="109"/>
  <c r="Q55" i="109" s="1"/>
  <c r="T55" i="109"/>
  <c r="W55" i="109" s="1"/>
  <c r="N57" i="109"/>
  <c r="Q57" i="109" s="1"/>
  <c r="T57" i="109"/>
  <c r="W57" i="109" s="1"/>
  <c r="R110" i="109"/>
  <c r="U110" i="109" s="1"/>
  <c r="L110" i="109"/>
  <c r="O110" i="109" s="1"/>
  <c r="L112" i="109"/>
  <c r="O112" i="109" s="1"/>
  <c r="R112" i="109"/>
  <c r="U112" i="109" s="1"/>
  <c r="L114" i="109"/>
  <c r="R114" i="109"/>
  <c r="H68" i="108"/>
  <c r="S116" i="109"/>
  <c r="V116" i="109" s="1"/>
  <c r="M116" i="109"/>
  <c r="P116" i="109" s="1"/>
  <c r="M118" i="109"/>
  <c r="P118" i="109" s="1"/>
  <c r="S118" i="109"/>
  <c r="V118" i="109" s="1"/>
  <c r="M120" i="109"/>
  <c r="P120" i="109" s="1"/>
  <c r="S120" i="109"/>
  <c r="V120" i="109" s="1"/>
  <c r="S122" i="109"/>
  <c r="V122" i="109" s="1"/>
  <c r="M122" i="109"/>
  <c r="P122" i="109" s="1"/>
  <c r="M124" i="109"/>
  <c r="P124" i="109" s="1"/>
  <c r="S124" i="109"/>
  <c r="V124" i="109" s="1"/>
  <c r="M126" i="109"/>
  <c r="P126" i="109" s="1"/>
  <c r="S126" i="109"/>
  <c r="V126" i="109" s="1"/>
  <c r="S128" i="109"/>
  <c r="V128" i="109" s="1"/>
  <c r="M128" i="109"/>
  <c r="P128" i="109" s="1"/>
  <c r="M130" i="109"/>
  <c r="P130" i="109" s="1"/>
  <c r="S130" i="109"/>
  <c r="V130" i="109" s="1"/>
  <c r="M132" i="109"/>
  <c r="P132" i="109" s="1"/>
  <c r="S132" i="109"/>
  <c r="V132" i="109" s="1"/>
  <c r="T134" i="109"/>
  <c r="W134" i="109" s="1"/>
  <c r="N134" i="109"/>
  <c r="Q134" i="109" s="1"/>
  <c r="N141" i="109"/>
  <c r="Q141" i="109" s="1"/>
  <c r="T141" i="109"/>
  <c r="W141" i="109" s="1"/>
  <c r="T143" i="109"/>
  <c r="W143" i="109" s="1"/>
  <c r="N143" i="109"/>
  <c r="Q143" i="109" s="1"/>
  <c r="R162" i="109"/>
  <c r="U162" i="109" s="1"/>
  <c r="L162" i="109"/>
  <c r="O162" i="109" s="1"/>
  <c r="L164" i="109"/>
  <c r="R164" i="109"/>
  <c r="H77" i="108"/>
  <c r="S166" i="109"/>
  <c r="V166" i="109" s="1"/>
  <c r="M166" i="109"/>
  <c r="P166" i="109" s="1"/>
  <c r="M168" i="109"/>
  <c r="P168" i="109" s="1"/>
  <c r="S168" i="109"/>
  <c r="V168" i="109" s="1"/>
  <c r="M170" i="109"/>
  <c r="P170" i="109" s="1"/>
  <c r="S170" i="109"/>
  <c r="V170" i="109" s="1"/>
  <c r="N172" i="109"/>
  <c r="Q172" i="109" s="1"/>
  <c r="T172" i="109"/>
  <c r="W172" i="109" s="1"/>
  <c r="N174" i="109"/>
  <c r="Q174" i="109" s="1"/>
  <c r="T174" i="109"/>
  <c r="W174" i="109" s="1"/>
  <c r="N4" i="112"/>
  <c r="T4" i="112"/>
  <c r="J51" i="111"/>
  <c r="N6" i="112"/>
  <c r="Q6" i="112" s="1"/>
  <c r="T6" i="112"/>
  <c r="W6" i="112" s="1"/>
  <c r="L15" i="112"/>
  <c r="O15" i="112" s="1"/>
  <c r="R15" i="112"/>
  <c r="U15" i="112" s="1"/>
  <c r="L17" i="112"/>
  <c r="O17" i="112" s="1"/>
  <c r="R17" i="112"/>
  <c r="U17" i="112" s="1"/>
  <c r="L19" i="112"/>
  <c r="O19" i="112" s="1"/>
  <c r="R19" i="112"/>
  <c r="U19" i="112" s="1"/>
  <c r="S21" i="112"/>
  <c r="V21" i="112" s="1"/>
  <c r="M21" i="112"/>
  <c r="P21" i="112" s="1"/>
  <c r="T23" i="112"/>
  <c r="W23" i="112" s="1"/>
  <c r="N23" i="112"/>
  <c r="Q23" i="112" s="1"/>
  <c r="T25" i="112"/>
  <c r="W25" i="112" s="1"/>
  <c r="N25" i="112"/>
  <c r="Q25" i="112" s="1"/>
  <c r="T27" i="112"/>
  <c r="W27" i="112" s="1"/>
  <c r="N27" i="112"/>
  <c r="Q27" i="112" s="1"/>
  <c r="T29" i="112"/>
  <c r="W29" i="112" s="1"/>
  <c r="N29" i="112"/>
  <c r="Q29" i="112" s="1"/>
  <c r="L48" i="112"/>
  <c r="O48" i="112" s="1"/>
  <c r="R48" i="112"/>
  <c r="U48" i="112" s="1"/>
  <c r="L50" i="112"/>
  <c r="O50" i="112" s="1"/>
  <c r="R50" i="112"/>
  <c r="U50" i="112" s="1"/>
  <c r="S52" i="112"/>
  <c r="M52" i="112"/>
  <c r="I55" i="111"/>
  <c r="S54" i="112"/>
  <c r="V54" i="112" s="1"/>
  <c r="M54" i="112"/>
  <c r="P54" i="112" s="1"/>
  <c r="S56" i="112"/>
  <c r="V56" i="112" s="1"/>
  <c r="M56" i="112"/>
  <c r="P56" i="112" s="1"/>
  <c r="L109" i="112"/>
  <c r="O109" i="112" s="1"/>
  <c r="R109" i="112"/>
  <c r="U109" i="112" s="1"/>
  <c r="R111" i="112"/>
  <c r="U111" i="112" s="1"/>
  <c r="L111" i="112"/>
  <c r="O111" i="112" s="1"/>
  <c r="L113" i="112"/>
  <c r="O113" i="112" s="1"/>
  <c r="R113" i="112"/>
  <c r="U113" i="112" s="1"/>
  <c r="L115" i="112"/>
  <c r="O115" i="112" s="1"/>
  <c r="R115" i="112"/>
  <c r="U115" i="112" s="1"/>
  <c r="M117" i="112"/>
  <c r="P117" i="112" s="1"/>
  <c r="S117" i="112"/>
  <c r="V117" i="112" s="1"/>
  <c r="M119" i="112"/>
  <c r="P119" i="112" s="1"/>
  <c r="S119" i="112"/>
  <c r="V119" i="112" s="1"/>
  <c r="S121" i="112"/>
  <c r="V121" i="112" s="1"/>
  <c r="M121" i="112"/>
  <c r="P121" i="112" s="1"/>
  <c r="M123" i="112"/>
  <c r="P123" i="112" s="1"/>
  <c r="S123" i="112"/>
  <c r="V123" i="112" s="1"/>
  <c r="M125" i="112"/>
  <c r="P125" i="112" s="1"/>
  <c r="S125" i="112"/>
  <c r="V125" i="112" s="1"/>
  <c r="S127" i="112"/>
  <c r="M127" i="112"/>
  <c r="I69" i="111"/>
  <c r="M129" i="112"/>
  <c r="P129" i="112" s="1"/>
  <c r="S129" i="112"/>
  <c r="V129" i="112" s="1"/>
  <c r="S131" i="112"/>
  <c r="V131" i="112" s="1"/>
  <c r="M131" i="112"/>
  <c r="P131" i="112" s="1"/>
  <c r="N133" i="112"/>
  <c r="T133" i="112"/>
  <c r="J70" i="111"/>
  <c r="N135" i="112"/>
  <c r="Q135" i="112" s="1"/>
  <c r="T135" i="112"/>
  <c r="W135" i="112" s="1"/>
  <c r="R138" i="112"/>
  <c r="U138" i="112" s="1"/>
  <c r="L138" i="112"/>
  <c r="O138" i="112" s="1"/>
  <c r="T141" i="112"/>
  <c r="W141" i="112" s="1"/>
  <c r="N141" i="112"/>
  <c r="Q141" i="112" s="1"/>
  <c r="T143" i="112"/>
  <c r="W143" i="112" s="1"/>
  <c r="N143" i="112"/>
  <c r="Q143" i="112" s="1"/>
  <c r="R162" i="112"/>
  <c r="U162" i="112" s="1"/>
  <c r="L162" i="112"/>
  <c r="O162" i="112" s="1"/>
  <c r="R164" i="112"/>
  <c r="L164" i="112"/>
  <c r="H77" i="111"/>
  <c r="M166" i="112"/>
  <c r="P166" i="112" s="1"/>
  <c r="S166" i="112"/>
  <c r="V166" i="112" s="1"/>
  <c r="M168" i="112"/>
  <c r="P168" i="112" s="1"/>
  <c r="S168" i="112"/>
  <c r="V168" i="112" s="1"/>
  <c r="S170" i="112"/>
  <c r="V170" i="112" s="1"/>
  <c r="M170" i="112"/>
  <c r="P170" i="112" s="1"/>
  <c r="N172" i="112"/>
  <c r="Q172" i="112" s="1"/>
  <c r="T172" i="112"/>
  <c r="W172" i="112" s="1"/>
  <c r="N174" i="112"/>
  <c r="Q174" i="112" s="1"/>
  <c r="T174" i="112"/>
  <c r="W174" i="112" s="1"/>
  <c r="J91" i="102"/>
  <c r="J97" i="102" s="1"/>
  <c r="J101" i="102"/>
  <c r="J102" i="102"/>
  <c r="J104" i="102"/>
  <c r="J105" i="102"/>
  <c r="J106" i="102"/>
  <c r="J109" i="102"/>
  <c r="J112" i="102"/>
  <c r="J113" i="102"/>
  <c r="J116" i="102"/>
  <c r="J117" i="102" s="1"/>
  <c r="J118" i="102"/>
  <c r="J119" i="102"/>
  <c r="J121" i="102"/>
  <c r="H113" i="105"/>
  <c r="H114" i="105" s="1"/>
  <c r="H94" i="111"/>
  <c r="H92" i="111"/>
  <c r="H135" i="111" s="1"/>
  <c r="H96" i="111"/>
  <c r="H139" i="111" s="1"/>
  <c r="H98" i="111"/>
  <c r="H99" i="111"/>
  <c r="H100" i="111"/>
  <c r="H107" i="111"/>
  <c r="H108" i="111"/>
  <c r="H111" i="111"/>
  <c r="H124" i="111" s="1"/>
  <c r="H115" i="111"/>
  <c r="H117" i="111" s="1"/>
  <c r="H120" i="111"/>
  <c r="M4" i="115"/>
  <c r="S4" i="115"/>
  <c r="I51" i="114"/>
  <c r="M6" i="115"/>
  <c r="P6" i="115" s="1"/>
  <c r="S6" i="115"/>
  <c r="V6" i="115" s="1"/>
  <c r="L21" i="115"/>
  <c r="O21" i="115" s="1"/>
  <c r="R21" i="115"/>
  <c r="U21" i="115" s="1"/>
  <c r="M23" i="115"/>
  <c r="P23" i="115" s="1"/>
  <c r="S23" i="115"/>
  <c r="V23" i="115" s="1"/>
  <c r="S25" i="115"/>
  <c r="V25" i="115" s="1"/>
  <c r="M25" i="115"/>
  <c r="P25" i="115" s="1"/>
  <c r="S27" i="115"/>
  <c r="V27" i="115" s="1"/>
  <c r="M27" i="115"/>
  <c r="P27" i="115" s="1"/>
  <c r="M29" i="115"/>
  <c r="P29" i="115" s="1"/>
  <c r="S29" i="115"/>
  <c r="V29" i="115" s="1"/>
  <c r="M31" i="115"/>
  <c r="P31" i="115" s="1"/>
  <c r="S31" i="115"/>
  <c r="V31" i="115" s="1"/>
  <c r="S33" i="115"/>
  <c r="V33" i="115" s="1"/>
  <c r="M33" i="115"/>
  <c r="P33" i="115" s="1"/>
  <c r="T35" i="115"/>
  <c r="W35" i="115" s="1"/>
  <c r="N35" i="115"/>
  <c r="Q35" i="115" s="1"/>
  <c r="N37" i="115"/>
  <c r="Q37" i="115" s="1"/>
  <c r="T37" i="115"/>
  <c r="W37" i="115" s="1"/>
  <c r="N39" i="115"/>
  <c r="Q39" i="115" s="1"/>
  <c r="T39" i="115"/>
  <c r="W39" i="115" s="1"/>
  <c r="T41" i="115"/>
  <c r="W41" i="115" s="1"/>
  <c r="N41" i="115"/>
  <c r="Q41" i="115" s="1"/>
  <c r="N43" i="115"/>
  <c r="Q43" i="115" s="1"/>
  <c r="T43" i="115"/>
  <c r="W43" i="115" s="1"/>
  <c r="T45" i="115"/>
  <c r="W45" i="115" s="1"/>
  <c r="N45" i="115"/>
  <c r="Q45" i="115" s="1"/>
  <c r="T47" i="115"/>
  <c r="W47" i="115" s="1"/>
  <c r="N47" i="115"/>
  <c r="Q47" i="115" s="1"/>
  <c r="N49" i="115"/>
  <c r="T49" i="115"/>
  <c r="T51" i="115"/>
  <c r="W51" i="115" s="1"/>
  <c r="N51" i="115"/>
  <c r="Q51" i="115" s="1"/>
  <c r="N53" i="115"/>
  <c r="Q53" i="115" s="1"/>
  <c r="T53" i="115"/>
  <c r="W53" i="115" s="1"/>
  <c r="N55" i="115"/>
  <c r="Q55" i="115" s="1"/>
  <c r="T55" i="115"/>
  <c r="W55" i="115" s="1"/>
  <c r="T57" i="115"/>
  <c r="W57" i="115" s="1"/>
  <c r="N57" i="115"/>
  <c r="Q57" i="115" s="1"/>
  <c r="R58" i="115"/>
  <c r="U58" i="115" s="1"/>
  <c r="L58" i="115"/>
  <c r="O58" i="115" s="1"/>
  <c r="L60" i="115"/>
  <c r="R60" i="115"/>
  <c r="H56" i="114"/>
  <c r="L62" i="115"/>
  <c r="O62" i="115" s="1"/>
  <c r="R62" i="115"/>
  <c r="U62" i="115" s="1"/>
  <c r="L64" i="115"/>
  <c r="O64" i="115" s="1"/>
  <c r="R64" i="115"/>
  <c r="U64" i="115" s="1"/>
  <c r="M66" i="115"/>
  <c r="P66" i="115" s="1"/>
  <c r="S66" i="115"/>
  <c r="V66" i="115" s="1"/>
  <c r="S68" i="115"/>
  <c r="M68" i="115"/>
  <c r="I57" i="114"/>
  <c r="M70" i="115"/>
  <c r="P70" i="115" s="1"/>
  <c r="S70" i="115"/>
  <c r="V70" i="115" s="1"/>
  <c r="M72" i="115"/>
  <c r="P72" i="115" s="1"/>
  <c r="S72" i="115"/>
  <c r="V72" i="115" s="1"/>
  <c r="M74" i="115"/>
  <c r="P74" i="115" s="1"/>
  <c r="S74" i="115"/>
  <c r="V74" i="115" s="1"/>
  <c r="M76" i="115"/>
  <c r="P76" i="115" s="1"/>
  <c r="S76" i="115"/>
  <c r="V76" i="115" s="1"/>
  <c r="T78" i="115"/>
  <c r="W78" i="115" s="1"/>
  <c r="N78" i="115"/>
  <c r="Q78" i="115" s="1"/>
  <c r="N80" i="115"/>
  <c r="Q80" i="115" s="1"/>
  <c r="T80" i="115"/>
  <c r="W80" i="115" s="1"/>
  <c r="N82" i="115"/>
  <c r="Q82" i="115" s="1"/>
  <c r="T82" i="115"/>
  <c r="W82" i="115" s="1"/>
  <c r="N84" i="115"/>
  <c r="Q84" i="115" s="1"/>
  <c r="T84" i="115"/>
  <c r="W84" i="115" s="1"/>
  <c r="N86" i="115"/>
  <c r="Q86" i="115" s="1"/>
  <c r="T86" i="115"/>
  <c r="W86" i="115" s="1"/>
  <c r="T88" i="115"/>
  <c r="W88" i="115" s="1"/>
  <c r="N88" i="115"/>
  <c r="Q88" i="115" s="1"/>
  <c r="N102" i="115"/>
  <c r="Q102" i="115" s="1"/>
  <c r="T102" i="115"/>
  <c r="W102" i="115" s="1"/>
  <c r="N106" i="115"/>
  <c r="Q106" i="115" s="1"/>
  <c r="T106" i="115"/>
  <c r="W106" i="115" s="1"/>
  <c r="L112" i="115"/>
  <c r="O112" i="115" s="1"/>
  <c r="R112" i="115"/>
  <c r="U112" i="115" s="1"/>
  <c r="S114" i="115"/>
  <c r="M114" i="115"/>
  <c r="R116" i="115"/>
  <c r="U116" i="115" s="1"/>
  <c r="L116" i="115"/>
  <c r="O116" i="115" s="1"/>
  <c r="R118" i="115"/>
  <c r="U118" i="115" s="1"/>
  <c r="L118" i="115"/>
  <c r="O118" i="115" s="1"/>
  <c r="R120" i="115"/>
  <c r="U120" i="115" s="1"/>
  <c r="L120" i="115"/>
  <c r="O120" i="115" s="1"/>
  <c r="L122" i="115"/>
  <c r="O122" i="115" s="1"/>
  <c r="R122" i="115"/>
  <c r="U122" i="115" s="1"/>
  <c r="L124" i="115"/>
  <c r="O124" i="115" s="1"/>
  <c r="R124" i="115"/>
  <c r="U124" i="115" s="1"/>
  <c r="L126" i="115"/>
  <c r="O126" i="115" s="1"/>
  <c r="R126" i="115"/>
  <c r="U126" i="115" s="1"/>
  <c r="L128" i="115"/>
  <c r="O128" i="115" s="1"/>
  <c r="R128" i="115"/>
  <c r="U128" i="115" s="1"/>
  <c r="S130" i="115"/>
  <c r="V130" i="115" s="1"/>
  <c r="M130" i="115"/>
  <c r="P130" i="115" s="1"/>
  <c r="S132" i="115"/>
  <c r="V132" i="115" s="1"/>
  <c r="M132" i="115"/>
  <c r="P132" i="115" s="1"/>
  <c r="S134" i="115"/>
  <c r="V134" i="115" s="1"/>
  <c r="M134" i="115"/>
  <c r="P134" i="115" s="1"/>
  <c r="S137" i="115"/>
  <c r="V137" i="115" s="1"/>
  <c r="M137" i="115"/>
  <c r="P137" i="115" s="1"/>
  <c r="L140" i="115"/>
  <c r="R140" i="115"/>
  <c r="H72" i="114"/>
  <c r="L142" i="115"/>
  <c r="O142" i="115" s="1"/>
  <c r="R142" i="115"/>
  <c r="U142" i="115" s="1"/>
  <c r="L144" i="115"/>
  <c r="O144" i="115" s="1"/>
  <c r="R144" i="115"/>
  <c r="U144" i="115" s="1"/>
  <c r="L146" i="115"/>
  <c r="O146" i="115" s="1"/>
  <c r="R146" i="115"/>
  <c r="U146" i="115" s="1"/>
  <c r="R148" i="115"/>
  <c r="U148" i="115" s="1"/>
  <c r="L148" i="115"/>
  <c r="O148" i="115" s="1"/>
  <c r="S150" i="115"/>
  <c r="V150" i="115" s="1"/>
  <c r="M150" i="115"/>
  <c r="P150" i="115" s="1"/>
  <c r="N152" i="115"/>
  <c r="Q152" i="115" s="1"/>
  <c r="T152" i="115"/>
  <c r="W152" i="115" s="1"/>
  <c r="N154" i="115"/>
  <c r="Q154" i="115" s="1"/>
  <c r="T154" i="115"/>
  <c r="W154" i="115" s="1"/>
  <c r="N156" i="115"/>
  <c r="Q156" i="115" s="1"/>
  <c r="T156" i="115"/>
  <c r="W156" i="115" s="1"/>
  <c r="R165" i="115"/>
  <c r="U165" i="115" s="1"/>
  <c r="L165" i="115"/>
  <c r="O165" i="115" s="1"/>
  <c r="T167" i="115"/>
  <c r="W167" i="115" s="1"/>
  <c r="N167" i="115"/>
  <c r="Q167" i="115" s="1"/>
  <c r="L172" i="115"/>
  <c r="O172" i="115" s="1"/>
  <c r="R172" i="115"/>
  <c r="U172" i="115" s="1"/>
  <c r="M174" i="115"/>
  <c r="P174" i="115" s="1"/>
  <c r="S174" i="115"/>
  <c r="V174" i="115" s="1"/>
  <c r="J104" i="115"/>
  <c r="T5" i="118"/>
  <c r="N5" i="118"/>
  <c r="J48" i="117"/>
  <c r="N7" i="118"/>
  <c r="Q7" i="118" s="1"/>
  <c r="T7" i="118"/>
  <c r="W7" i="118" s="1"/>
  <c r="N9" i="118"/>
  <c r="Q9" i="118" s="1"/>
  <c r="T9" i="118"/>
  <c r="W9" i="118" s="1"/>
  <c r="N11" i="118"/>
  <c r="Q11" i="118" s="1"/>
  <c r="T11" i="118"/>
  <c r="W11" i="118" s="1"/>
  <c r="N13" i="118"/>
  <c r="Q13" i="118" s="1"/>
  <c r="T13" i="118"/>
  <c r="W13" i="118" s="1"/>
  <c r="T15" i="118"/>
  <c r="W15" i="118" s="1"/>
  <c r="N15" i="118"/>
  <c r="Q15" i="118" s="1"/>
  <c r="T17" i="118"/>
  <c r="W17" i="118" s="1"/>
  <c r="N17" i="118"/>
  <c r="Q17" i="118" s="1"/>
  <c r="N19" i="118"/>
  <c r="Q19" i="118" s="1"/>
  <c r="T19" i="118"/>
  <c r="W19" i="118" s="1"/>
  <c r="N21" i="118"/>
  <c r="Q21" i="118" s="1"/>
  <c r="T21" i="118"/>
  <c r="W21" i="118" s="1"/>
  <c r="N23" i="118"/>
  <c r="Q23" i="118" s="1"/>
  <c r="T23" i="118"/>
  <c r="W23" i="118" s="1"/>
  <c r="R28" i="118"/>
  <c r="U28" i="118" s="1"/>
  <c r="L28" i="118"/>
  <c r="O28" i="118" s="1"/>
  <c r="R30" i="118"/>
  <c r="U30" i="118" s="1"/>
  <c r="L30" i="118"/>
  <c r="O30" i="118" s="1"/>
  <c r="L32" i="118"/>
  <c r="O32" i="118" s="1"/>
  <c r="R32" i="118"/>
  <c r="U32" i="118" s="1"/>
  <c r="L34" i="118"/>
  <c r="O34" i="118" s="1"/>
  <c r="R34" i="118"/>
  <c r="U34" i="118" s="1"/>
  <c r="L36" i="118"/>
  <c r="O36" i="118" s="1"/>
  <c r="R36" i="118"/>
  <c r="U36" i="118" s="1"/>
  <c r="R38" i="118"/>
  <c r="U38" i="118" s="1"/>
  <c r="L38" i="118"/>
  <c r="O38" i="118" s="1"/>
  <c r="R40" i="118"/>
  <c r="U40" i="118" s="1"/>
  <c r="L40" i="118"/>
  <c r="O40" i="118" s="1"/>
  <c r="L42" i="118"/>
  <c r="O42" i="118" s="1"/>
  <c r="R42" i="118"/>
  <c r="U42" i="118" s="1"/>
  <c r="L44" i="118"/>
  <c r="O44" i="118" s="1"/>
  <c r="R44" i="118"/>
  <c r="U44" i="118" s="1"/>
  <c r="R46" i="118"/>
  <c r="U46" i="118" s="1"/>
  <c r="L46" i="118"/>
  <c r="O46" i="118" s="1"/>
  <c r="R48" i="118"/>
  <c r="U48" i="118" s="1"/>
  <c r="L48" i="118"/>
  <c r="O48" i="118" s="1"/>
  <c r="R50" i="118"/>
  <c r="U50" i="118" s="1"/>
  <c r="L50" i="118"/>
  <c r="O50" i="118" s="1"/>
  <c r="L52" i="118"/>
  <c r="R52" i="118"/>
  <c r="H55" i="117"/>
  <c r="S54" i="118"/>
  <c r="V54" i="118" s="1"/>
  <c r="M54" i="118"/>
  <c r="P54" i="118" s="1"/>
  <c r="M56" i="118"/>
  <c r="P56" i="118" s="1"/>
  <c r="S56" i="118"/>
  <c r="V56" i="118" s="1"/>
  <c r="M58" i="118"/>
  <c r="P58" i="118" s="1"/>
  <c r="S58" i="118"/>
  <c r="V58" i="118" s="1"/>
  <c r="M60" i="118"/>
  <c r="S60" i="118"/>
  <c r="I56" i="117"/>
  <c r="S62" i="118"/>
  <c r="V62" i="118" s="1"/>
  <c r="M62" i="118"/>
  <c r="P62" i="118" s="1"/>
  <c r="N64" i="118"/>
  <c r="Q64" i="118" s="1"/>
  <c r="T64" i="118"/>
  <c r="W64" i="118" s="1"/>
  <c r="N66" i="118"/>
  <c r="Q66" i="118" s="1"/>
  <c r="T66" i="118"/>
  <c r="W66" i="118" s="1"/>
  <c r="T68" i="118"/>
  <c r="N68" i="118"/>
  <c r="J57" i="117"/>
  <c r="T70" i="118"/>
  <c r="W70" i="118" s="1"/>
  <c r="N70" i="118"/>
  <c r="Q70" i="118" s="1"/>
  <c r="R87" i="118"/>
  <c r="L87" i="118"/>
  <c r="H63" i="117"/>
  <c r="L89" i="118"/>
  <c r="O89" i="118" s="1"/>
  <c r="R89" i="118"/>
  <c r="U89" i="118" s="1"/>
  <c r="L91" i="118"/>
  <c r="O91" i="118" s="1"/>
  <c r="R91" i="118"/>
  <c r="U91" i="118" s="1"/>
  <c r="L93" i="118"/>
  <c r="O93" i="118" s="1"/>
  <c r="R93" i="118"/>
  <c r="U93" i="118" s="1"/>
  <c r="L95" i="118"/>
  <c r="O95" i="118" s="1"/>
  <c r="R95" i="118"/>
  <c r="U95" i="118" s="1"/>
  <c r="L97" i="118"/>
  <c r="O97" i="118" s="1"/>
  <c r="R97" i="118"/>
  <c r="U97" i="118" s="1"/>
  <c r="R99" i="118"/>
  <c r="U99" i="118" s="1"/>
  <c r="L99" i="118"/>
  <c r="O99" i="118" s="1"/>
  <c r="M101" i="118"/>
  <c r="P101" i="118" s="1"/>
  <c r="S101" i="118"/>
  <c r="V101" i="118" s="1"/>
  <c r="M103" i="118"/>
  <c r="P103" i="118" s="1"/>
  <c r="S103" i="118"/>
  <c r="V103" i="118" s="1"/>
  <c r="M105" i="118"/>
  <c r="P105" i="118" s="1"/>
  <c r="S105" i="118"/>
  <c r="V105" i="118" s="1"/>
  <c r="M107" i="118"/>
  <c r="S107" i="118"/>
  <c r="I66" i="117"/>
  <c r="R108" i="118"/>
  <c r="U108" i="118" s="1"/>
  <c r="L108" i="118"/>
  <c r="O108" i="118" s="1"/>
  <c r="M110" i="118"/>
  <c r="P110" i="118" s="1"/>
  <c r="S110" i="118"/>
  <c r="V110" i="118" s="1"/>
  <c r="M112" i="118"/>
  <c r="P112" i="118" s="1"/>
  <c r="S112" i="118"/>
  <c r="V112" i="118" s="1"/>
  <c r="M114" i="118"/>
  <c r="S114" i="118"/>
  <c r="I68" i="117"/>
  <c r="S115" i="118"/>
  <c r="V115" i="118" s="1"/>
  <c r="M115" i="118"/>
  <c r="P115" i="118" s="1"/>
  <c r="L128" i="118"/>
  <c r="O128" i="118" s="1"/>
  <c r="R128" i="118"/>
  <c r="U128" i="118" s="1"/>
  <c r="L130" i="118"/>
  <c r="O130" i="118" s="1"/>
  <c r="R130" i="118"/>
  <c r="U130" i="118" s="1"/>
  <c r="L132" i="118"/>
  <c r="O132" i="118" s="1"/>
  <c r="R132" i="118"/>
  <c r="U132" i="118" s="1"/>
  <c r="S134" i="118"/>
  <c r="V134" i="118" s="1"/>
  <c r="M134" i="118"/>
  <c r="P134" i="118" s="1"/>
  <c r="R135" i="118"/>
  <c r="U135" i="118" s="1"/>
  <c r="L135" i="118"/>
  <c r="O135" i="118" s="1"/>
  <c r="M137" i="118"/>
  <c r="P137" i="118" s="1"/>
  <c r="S137" i="118"/>
  <c r="V137" i="118" s="1"/>
  <c r="N139" i="118"/>
  <c r="Q139" i="118" s="1"/>
  <c r="T139" i="118"/>
  <c r="W139" i="118" s="1"/>
  <c r="R140" i="118"/>
  <c r="L140" i="118"/>
  <c r="H72" i="117"/>
  <c r="L142" i="118"/>
  <c r="O142" i="118" s="1"/>
  <c r="R142" i="118"/>
  <c r="U142" i="118" s="1"/>
  <c r="M144" i="118"/>
  <c r="P144" i="118" s="1"/>
  <c r="S144" i="118"/>
  <c r="V144" i="118" s="1"/>
  <c r="M146" i="118"/>
  <c r="P146" i="118" s="1"/>
  <c r="S146" i="118"/>
  <c r="V146" i="118" s="1"/>
  <c r="T148" i="118"/>
  <c r="W148" i="118" s="1"/>
  <c r="N148" i="118"/>
  <c r="Q148" i="118" s="1"/>
  <c r="T150" i="118"/>
  <c r="W150" i="118" s="1"/>
  <c r="N150" i="118"/>
  <c r="Q150" i="118" s="1"/>
  <c r="T152" i="118"/>
  <c r="W152" i="118" s="1"/>
  <c r="N152" i="118"/>
  <c r="Q152" i="118" s="1"/>
  <c r="N154" i="118"/>
  <c r="Q154" i="118" s="1"/>
  <c r="T154" i="118"/>
  <c r="W154" i="118" s="1"/>
  <c r="N156" i="118"/>
  <c r="Q156" i="118" s="1"/>
  <c r="T156" i="118"/>
  <c r="W156" i="118" s="1"/>
  <c r="N158" i="118"/>
  <c r="Q158" i="118" s="1"/>
  <c r="T158" i="118"/>
  <c r="W158" i="118" s="1"/>
  <c r="N160" i="118"/>
  <c r="Q160" i="118" s="1"/>
  <c r="T160" i="118"/>
  <c r="W160" i="118" s="1"/>
  <c r="T162" i="118"/>
  <c r="W162" i="118" s="1"/>
  <c r="N162" i="118"/>
  <c r="Q162" i="118" s="1"/>
  <c r="T164" i="118"/>
  <c r="N164" i="118"/>
  <c r="J77" i="117"/>
  <c r="T166" i="118"/>
  <c r="W166" i="118" s="1"/>
  <c r="N166" i="118"/>
  <c r="Q166" i="118" s="1"/>
  <c r="T168" i="118"/>
  <c r="W168" i="118" s="1"/>
  <c r="N168" i="118"/>
  <c r="Q168" i="118" s="1"/>
  <c r="T170" i="118"/>
  <c r="W170" i="118" s="1"/>
  <c r="N170" i="118"/>
  <c r="Q170" i="118" s="1"/>
  <c r="T172" i="118"/>
  <c r="W172" i="118" s="1"/>
  <c r="N172" i="118"/>
  <c r="Q172" i="118" s="1"/>
  <c r="M5" i="121"/>
  <c r="S5" i="121"/>
  <c r="I48" i="120"/>
  <c r="S7" i="121"/>
  <c r="V7" i="121" s="1"/>
  <c r="M7" i="121"/>
  <c r="P7" i="121" s="1"/>
  <c r="M9" i="121"/>
  <c r="P9" i="121" s="1"/>
  <c r="S9" i="121"/>
  <c r="V9" i="121" s="1"/>
  <c r="S11" i="121"/>
  <c r="V11" i="121" s="1"/>
  <c r="M11" i="121"/>
  <c r="P11" i="121" s="1"/>
  <c r="M13" i="121"/>
  <c r="P13" i="121" s="1"/>
  <c r="S13" i="121"/>
  <c r="V13" i="121" s="1"/>
  <c r="S15" i="121"/>
  <c r="V15" i="121" s="1"/>
  <c r="M15" i="121"/>
  <c r="P15" i="121" s="1"/>
  <c r="M17" i="121"/>
  <c r="P17" i="121" s="1"/>
  <c r="S17" i="121"/>
  <c r="V17" i="121" s="1"/>
  <c r="M21" i="121"/>
  <c r="P21" i="121" s="1"/>
  <c r="S21" i="121"/>
  <c r="V21" i="121" s="1"/>
  <c r="S23" i="121"/>
  <c r="V23" i="121" s="1"/>
  <c r="M23" i="121"/>
  <c r="P23" i="121" s="1"/>
  <c r="M25" i="121"/>
  <c r="P25" i="121" s="1"/>
  <c r="S25" i="121"/>
  <c r="V25" i="121" s="1"/>
  <c r="S27" i="121"/>
  <c r="V27" i="121" s="1"/>
  <c r="M27" i="121"/>
  <c r="P27" i="121" s="1"/>
  <c r="M29" i="121"/>
  <c r="P29" i="121" s="1"/>
  <c r="S29" i="121"/>
  <c r="V29" i="121" s="1"/>
  <c r="N31" i="121"/>
  <c r="Q31" i="121" s="1"/>
  <c r="T31" i="121"/>
  <c r="W31" i="121" s="1"/>
  <c r="L56" i="121"/>
  <c r="O56" i="121" s="1"/>
  <c r="R56" i="121"/>
  <c r="U56" i="121" s="1"/>
  <c r="M57" i="121"/>
  <c r="P57" i="121" s="1"/>
  <c r="S57" i="121"/>
  <c r="V57" i="121" s="1"/>
  <c r="L58" i="121"/>
  <c r="O58" i="121" s="1"/>
  <c r="R58" i="121"/>
  <c r="U58" i="121" s="1"/>
  <c r="L60" i="121"/>
  <c r="R60" i="121"/>
  <c r="H56" i="120"/>
  <c r="L62" i="121"/>
  <c r="O62" i="121" s="1"/>
  <c r="R62" i="121"/>
  <c r="U62" i="121" s="1"/>
  <c r="M64" i="121"/>
  <c r="P64" i="121" s="1"/>
  <c r="S64" i="121"/>
  <c r="V64" i="121" s="1"/>
  <c r="L69" i="121"/>
  <c r="O69" i="121" s="1"/>
  <c r="R69" i="121"/>
  <c r="U69" i="121" s="1"/>
  <c r="R71" i="121"/>
  <c r="U71" i="121" s="1"/>
  <c r="L71" i="121"/>
  <c r="O71" i="121" s="1"/>
  <c r="L73" i="121"/>
  <c r="R73" i="121"/>
  <c r="H58" i="120"/>
  <c r="R75" i="121"/>
  <c r="U75" i="121" s="1"/>
  <c r="L75" i="121"/>
  <c r="O75" i="121" s="1"/>
  <c r="L77" i="121"/>
  <c r="R77" i="121"/>
  <c r="H59" i="120"/>
  <c r="S79" i="121"/>
  <c r="V79" i="121" s="1"/>
  <c r="M79" i="121"/>
  <c r="P79" i="121" s="1"/>
  <c r="M81" i="121"/>
  <c r="S81" i="121"/>
  <c r="I61" i="120"/>
  <c r="N83" i="121"/>
  <c r="T83" i="121"/>
  <c r="J62" i="120"/>
  <c r="N85" i="121"/>
  <c r="Q85" i="121" s="1"/>
  <c r="T85" i="121"/>
  <c r="W85" i="121" s="1"/>
  <c r="N87" i="121"/>
  <c r="T87" i="121"/>
  <c r="J63" i="120"/>
  <c r="L102" i="121"/>
  <c r="O102" i="121" s="1"/>
  <c r="R102" i="121"/>
  <c r="U102" i="121" s="1"/>
  <c r="L104" i="121"/>
  <c r="O104" i="121" s="1"/>
  <c r="R104" i="121"/>
  <c r="U104" i="121" s="1"/>
  <c r="M106" i="121"/>
  <c r="P106" i="121" s="1"/>
  <c r="S106" i="121"/>
  <c r="V106" i="121" s="1"/>
  <c r="L110" i="121"/>
  <c r="O110" i="121" s="1"/>
  <c r="R110" i="121"/>
  <c r="U110" i="121" s="1"/>
  <c r="L112" i="121"/>
  <c r="O112" i="121" s="1"/>
  <c r="R112" i="121"/>
  <c r="U112" i="121" s="1"/>
  <c r="L114" i="121"/>
  <c r="R114" i="121"/>
  <c r="H68" i="120"/>
  <c r="L115" i="121"/>
  <c r="O115" i="121" s="1"/>
  <c r="R115" i="121"/>
  <c r="U115" i="121" s="1"/>
  <c r="L120" i="121"/>
  <c r="O120" i="121" s="1"/>
  <c r="R120" i="121"/>
  <c r="U120" i="121" s="1"/>
  <c r="M122" i="121"/>
  <c r="P122" i="121" s="1"/>
  <c r="S122" i="121"/>
  <c r="V122" i="121" s="1"/>
  <c r="M124" i="121"/>
  <c r="P124" i="121" s="1"/>
  <c r="S124" i="121"/>
  <c r="V124" i="121" s="1"/>
  <c r="M126" i="121"/>
  <c r="P126" i="121" s="1"/>
  <c r="S126" i="121"/>
  <c r="V126" i="121" s="1"/>
  <c r="M128" i="121"/>
  <c r="P128" i="121" s="1"/>
  <c r="S128" i="121"/>
  <c r="V128" i="121" s="1"/>
  <c r="M130" i="121"/>
  <c r="P130" i="121" s="1"/>
  <c r="S130" i="121"/>
  <c r="V130" i="121" s="1"/>
  <c r="M132" i="121"/>
  <c r="P132" i="121" s="1"/>
  <c r="S132" i="121"/>
  <c r="V132" i="121" s="1"/>
  <c r="M134" i="121"/>
  <c r="P134" i="121" s="1"/>
  <c r="S134" i="121"/>
  <c r="V134" i="121" s="1"/>
  <c r="M136" i="121"/>
  <c r="P136" i="121" s="1"/>
  <c r="S136" i="121"/>
  <c r="V136" i="121" s="1"/>
  <c r="M138" i="121"/>
  <c r="P138" i="121" s="1"/>
  <c r="S138" i="121"/>
  <c r="V138" i="121" s="1"/>
  <c r="N139" i="121"/>
  <c r="Q139" i="121" s="1"/>
  <c r="T139" i="121"/>
  <c r="W139" i="121" s="1"/>
  <c r="R150" i="121"/>
  <c r="U150" i="121" s="1"/>
  <c r="L150" i="121"/>
  <c r="O150" i="121" s="1"/>
  <c r="S152" i="121"/>
  <c r="V152" i="121" s="1"/>
  <c r="M152" i="121"/>
  <c r="P152" i="121" s="1"/>
  <c r="S154" i="121"/>
  <c r="V154" i="121" s="1"/>
  <c r="M154" i="121"/>
  <c r="P154" i="121" s="1"/>
  <c r="M156" i="121"/>
  <c r="P156" i="121" s="1"/>
  <c r="S156" i="121"/>
  <c r="V156" i="121" s="1"/>
  <c r="M158" i="121"/>
  <c r="P158" i="121" s="1"/>
  <c r="S158" i="121"/>
  <c r="V158" i="121" s="1"/>
  <c r="M160" i="121"/>
  <c r="P160" i="121" s="1"/>
  <c r="S160" i="121"/>
  <c r="V160" i="121" s="1"/>
  <c r="M162" i="121"/>
  <c r="P162" i="121" s="1"/>
  <c r="S162" i="121"/>
  <c r="V162" i="121" s="1"/>
  <c r="M164" i="121"/>
  <c r="S164" i="121"/>
  <c r="I77" i="120"/>
  <c r="M166" i="121"/>
  <c r="P166" i="121" s="1"/>
  <c r="S166" i="121"/>
  <c r="V166" i="121" s="1"/>
  <c r="N168" i="121"/>
  <c r="Q168" i="121" s="1"/>
  <c r="T168" i="121"/>
  <c r="W168" i="121" s="1"/>
  <c r="N170" i="121"/>
  <c r="Q170" i="121" s="1"/>
  <c r="T170" i="121"/>
  <c r="W170" i="121" s="1"/>
  <c r="I21" i="110"/>
  <c r="I92" i="108" s="1"/>
  <c r="I139" i="110"/>
  <c r="I135" i="110"/>
  <c r="I115" i="110"/>
  <c r="I111" i="108" s="1"/>
  <c r="H108" i="108"/>
  <c r="H107" i="108"/>
  <c r="H100" i="108"/>
  <c r="H99" i="108"/>
  <c r="J91" i="114"/>
  <c r="J101" i="114"/>
  <c r="J144" i="114" s="1"/>
  <c r="J102" i="114"/>
  <c r="J104" i="114"/>
  <c r="J124" i="114" s="1"/>
  <c r="J110" i="114"/>
  <c r="I109" i="114"/>
  <c r="I110" i="114" s="1"/>
  <c r="J124" i="117"/>
  <c r="U85" i="145"/>
  <c r="U42" i="145" s="1"/>
  <c r="U38" i="145"/>
  <c r="J85" i="145"/>
  <c r="J169" i="145"/>
  <c r="J84" i="145"/>
  <c r="J40" i="145"/>
  <c r="W99" i="126"/>
  <c r="AC71" i="201" s="1"/>
  <c r="O83" i="142"/>
  <c r="O11" i="142"/>
  <c r="R83" i="145"/>
  <c r="R85" i="145" s="1"/>
  <c r="R42" i="145" s="1"/>
  <c r="R11" i="145"/>
  <c r="S83" i="142"/>
  <c r="S11" i="142"/>
  <c r="V99" i="126"/>
  <c r="AB71" i="201" s="1"/>
  <c r="AG46" i="126"/>
  <c r="O25" i="201" s="1"/>
  <c r="AN46" i="126"/>
  <c r="P26" i="201" s="1"/>
  <c r="AH46" i="126"/>
  <c r="P25" i="201" s="1"/>
  <c r="W83" i="142"/>
  <c r="W85" i="142" s="1"/>
  <c r="W42" i="142" s="1"/>
  <c r="W11" i="142"/>
  <c r="Z46" i="126"/>
  <c r="N24" i="201" s="1"/>
  <c r="C24" i="206" s="1"/>
  <c r="I84" i="145"/>
  <c r="I169" i="145"/>
  <c r="I40" i="145"/>
  <c r="J108" i="127"/>
  <c r="J110" i="127" s="1"/>
  <c r="H114" i="127"/>
  <c r="H124" i="127"/>
  <c r="I124" i="127"/>
  <c r="J114" i="127"/>
  <c r="J124" i="127"/>
  <c r="J125" i="127"/>
  <c r="M19" i="128"/>
  <c r="S19" i="128"/>
  <c r="I49" i="127"/>
  <c r="I6" i="127" s="1"/>
  <c r="T21" i="128"/>
  <c r="W21" i="128" s="1"/>
  <c r="N21" i="128"/>
  <c r="Q21" i="128" s="1"/>
  <c r="S135" i="128"/>
  <c r="M135" i="128"/>
  <c r="I70" i="127"/>
  <c r="S139" i="128"/>
  <c r="V139" i="128" s="1"/>
  <c r="M139" i="128"/>
  <c r="P139" i="128" s="1"/>
  <c r="T19" i="128"/>
  <c r="N19" i="128"/>
  <c r="J49" i="127"/>
  <c r="L57" i="128"/>
  <c r="R57" i="128"/>
  <c r="H55" i="127"/>
  <c r="R104" i="128"/>
  <c r="U104" i="128" s="1"/>
  <c r="L104" i="128"/>
  <c r="O104" i="128" s="1"/>
  <c r="N135" i="128"/>
  <c r="T135" i="128"/>
  <c r="J70" i="127"/>
  <c r="J156" i="127" s="1"/>
  <c r="N139" i="128"/>
  <c r="Q139" i="128" s="1"/>
  <c r="T139" i="128"/>
  <c r="W139" i="128" s="1"/>
  <c r="M57" i="128"/>
  <c r="S57" i="128"/>
  <c r="I55" i="127"/>
  <c r="I12" i="127" s="1"/>
  <c r="M104" i="128"/>
  <c r="P104" i="128" s="1"/>
  <c r="S104" i="128"/>
  <c r="V104" i="128" s="1"/>
  <c r="N57" i="128"/>
  <c r="T57" i="128"/>
  <c r="J55" i="127"/>
  <c r="J12" i="127" s="1"/>
  <c r="N104" i="128"/>
  <c r="Q104" i="128" s="1"/>
  <c r="T104" i="128"/>
  <c r="W104" i="128" s="1"/>
  <c r="L108" i="128"/>
  <c r="R108" i="128"/>
  <c r="H66" i="127"/>
  <c r="H152" i="127" s="1"/>
  <c r="L101" i="128"/>
  <c r="R101" i="128"/>
  <c r="H65" i="127"/>
  <c r="S108" i="128"/>
  <c r="M108" i="128"/>
  <c r="I66" i="127"/>
  <c r="R115" i="128"/>
  <c r="L115" i="128"/>
  <c r="H68" i="127"/>
  <c r="S101" i="128"/>
  <c r="M101" i="128"/>
  <c r="I65" i="127"/>
  <c r="T108" i="128"/>
  <c r="N108" i="128"/>
  <c r="J66" i="127"/>
  <c r="J152" i="127" s="1"/>
  <c r="S115" i="128"/>
  <c r="M115" i="128"/>
  <c r="I68" i="127"/>
  <c r="L21" i="128"/>
  <c r="O21" i="128" s="1"/>
  <c r="R21" i="128"/>
  <c r="U21" i="128" s="1"/>
  <c r="T101" i="128"/>
  <c r="N101" i="128"/>
  <c r="J65" i="127"/>
  <c r="N115" i="128"/>
  <c r="T115" i="128"/>
  <c r="J68" i="127"/>
  <c r="L19" i="128"/>
  <c r="R19" i="128"/>
  <c r="H49" i="127"/>
  <c r="S21" i="128"/>
  <c r="V21" i="128" s="1"/>
  <c r="M21" i="128"/>
  <c r="P21" i="128" s="1"/>
  <c r="R135" i="128"/>
  <c r="L135" i="128"/>
  <c r="H70" i="127"/>
  <c r="H156" i="127" s="1"/>
  <c r="R139" i="128"/>
  <c r="U139" i="128" s="1"/>
  <c r="L139" i="128"/>
  <c r="O139" i="128" s="1"/>
  <c r="I18" i="127"/>
  <c r="I15" i="127"/>
  <c r="I19" i="127"/>
  <c r="J178" i="129"/>
  <c r="H176" i="129"/>
  <c r="H122" i="127" s="1"/>
  <c r="H125" i="127" s="1"/>
  <c r="I176" i="129"/>
  <c r="I122" i="127" s="1"/>
  <c r="J7" i="127"/>
  <c r="I8" i="127"/>
  <c r="H176" i="128"/>
  <c r="I176" i="128"/>
  <c r="J176" i="128"/>
  <c r="J10" i="127"/>
  <c r="J8" i="127"/>
  <c r="H4" i="127"/>
  <c r="H8" i="127"/>
  <c r="J5" i="127"/>
  <c r="H13" i="127"/>
  <c r="H15" i="127"/>
  <c r="H19" i="127"/>
  <c r="I176" i="121"/>
  <c r="J115" i="121"/>
  <c r="J108" i="121"/>
  <c r="H176" i="121"/>
  <c r="J176" i="121"/>
  <c r="J101" i="115"/>
  <c r="J139" i="115"/>
  <c r="I139" i="115"/>
  <c r="I115" i="115"/>
  <c r="I135" i="115"/>
  <c r="H176" i="115"/>
  <c r="J176" i="115"/>
  <c r="I139" i="118"/>
  <c r="I70" i="117" s="1"/>
  <c r="H176" i="118"/>
  <c r="J115" i="118"/>
  <c r="J68" i="117" s="1"/>
  <c r="I176" i="118"/>
  <c r="J176" i="118"/>
  <c r="H176" i="122"/>
  <c r="H122" i="120" s="1"/>
  <c r="H125" i="120" s="1"/>
  <c r="I176" i="122"/>
  <c r="I122" i="120" s="1"/>
  <c r="I125" i="120" s="1"/>
  <c r="J176" i="122"/>
  <c r="J122" i="120" s="1"/>
  <c r="J125" i="120" s="1"/>
  <c r="H178" i="116"/>
  <c r="J176" i="116"/>
  <c r="J122" i="114" s="1"/>
  <c r="J125" i="114" s="1"/>
  <c r="I176" i="116"/>
  <c r="I122" i="114" s="1"/>
  <c r="I125" i="114" s="1"/>
  <c r="J176" i="119"/>
  <c r="J122" i="117" s="1"/>
  <c r="J125" i="117" s="1"/>
  <c r="H176" i="119"/>
  <c r="H122" i="117" s="1"/>
  <c r="I176" i="119"/>
  <c r="I122" i="117" s="1"/>
  <c r="I125" i="117" s="1"/>
  <c r="J139" i="110"/>
  <c r="J104" i="110"/>
  <c r="J101" i="110"/>
  <c r="J108" i="110"/>
  <c r="J109" i="108" s="1"/>
  <c r="I108" i="110"/>
  <c r="I109" i="108" s="1"/>
  <c r="H108" i="110"/>
  <c r="H109" i="108" s="1"/>
  <c r="I57" i="107"/>
  <c r="I98" i="105" s="1"/>
  <c r="I103" i="105" s="1"/>
  <c r="I135" i="107"/>
  <c r="I139" i="107"/>
  <c r="I101" i="107"/>
  <c r="I104" i="107"/>
  <c r="I115" i="107"/>
  <c r="I111" i="105" s="1"/>
  <c r="I108" i="107"/>
  <c r="I109" i="105" s="1"/>
  <c r="H176" i="107"/>
  <c r="H122" i="105" s="1"/>
  <c r="I176" i="107"/>
  <c r="I122" i="105" s="1"/>
  <c r="J176" i="107"/>
  <c r="J122" i="105" s="1"/>
  <c r="J125" i="105" s="1"/>
  <c r="H176" i="104"/>
  <c r="H122" i="102" s="1"/>
  <c r="H125" i="102" s="1"/>
  <c r="I176" i="104"/>
  <c r="I122" i="102" s="1"/>
  <c r="I125" i="102" s="1"/>
  <c r="J176" i="104"/>
  <c r="J122" i="102" s="1"/>
  <c r="H176" i="113"/>
  <c r="H122" i="111" s="1"/>
  <c r="H125" i="111" s="1"/>
  <c r="I176" i="113"/>
  <c r="I122" i="111" s="1"/>
  <c r="I125" i="111" s="1"/>
  <c r="J176" i="113"/>
  <c r="J122" i="111" s="1"/>
  <c r="J125" i="111" s="1"/>
  <c r="H176" i="106"/>
  <c r="I176" i="106"/>
  <c r="J176" i="106"/>
  <c r="H139" i="106"/>
  <c r="H176" i="103"/>
  <c r="J176" i="103"/>
  <c r="I139" i="103"/>
  <c r="I57" i="103"/>
  <c r="H176" i="112"/>
  <c r="I176" i="112"/>
  <c r="J176" i="112"/>
  <c r="H176" i="109"/>
  <c r="I176" i="109"/>
  <c r="J176" i="109"/>
  <c r="H57" i="100"/>
  <c r="J139" i="100"/>
  <c r="J70" i="99" s="1"/>
  <c r="H115" i="100"/>
  <c r="H68" i="99" s="1"/>
  <c r="H108" i="100"/>
  <c r="H66" i="99" s="1"/>
  <c r="H176" i="100"/>
  <c r="H101" i="100"/>
  <c r="I176" i="100"/>
  <c r="J176" i="100"/>
  <c r="H176" i="101"/>
  <c r="H122" i="99" s="1"/>
  <c r="H125" i="99" s="1"/>
  <c r="I176" i="101"/>
  <c r="I122" i="99" s="1"/>
  <c r="I125" i="99" s="1"/>
  <c r="J176" i="101"/>
  <c r="J122" i="99" s="1"/>
  <c r="J125" i="99" s="1"/>
  <c r="H176" i="98"/>
  <c r="H122" i="96" s="1"/>
  <c r="H125" i="96" s="1"/>
  <c r="I176" i="98"/>
  <c r="I122" i="96" s="1"/>
  <c r="J176" i="98"/>
  <c r="J122" i="96" s="1"/>
  <c r="J176" i="97"/>
  <c r="I176" i="97"/>
  <c r="H176" i="97"/>
  <c r="H101" i="97"/>
  <c r="H135" i="97"/>
  <c r="H139" i="97"/>
  <c r="H57" i="97"/>
  <c r="H55" i="96" s="1"/>
  <c r="H115" i="97"/>
  <c r="H68" i="96" s="1"/>
  <c r="J115" i="94"/>
  <c r="J68" i="93" s="1"/>
  <c r="J135" i="94"/>
  <c r="I176" i="95"/>
  <c r="I122" i="93" s="1"/>
  <c r="I125" i="93" s="1"/>
  <c r="H176" i="95"/>
  <c r="H122" i="93" s="1"/>
  <c r="H125" i="93" s="1"/>
  <c r="J176" i="95"/>
  <c r="J122" i="93" s="1"/>
  <c r="J139" i="94"/>
  <c r="I176" i="94"/>
  <c r="J176" i="94"/>
  <c r="H176" i="94"/>
  <c r="H176" i="92"/>
  <c r="H122" i="90" s="1"/>
  <c r="H125" i="90" s="1"/>
  <c r="I108" i="92"/>
  <c r="I176" i="92"/>
  <c r="I122" i="90" s="1"/>
  <c r="I125" i="90" s="1"/>
  <c r="J176" i="92"/>
  <c r="J122" i="90" s="1"/>
  <c r="H101" i="91"/>
  <c r="I176" i="91"/>
  <c r="I178" i="91" s="1"/>
  <c r="J176" i="91"/>
  <c r="J178" i="91" s="1"/>
  <c r="H176" i="91"/>
  <c r="H57" i="91"/>
  <c r="H55" i="90" s="1"/>
  <c r="H139" i="91"/>
  <c r="H176" i="88"/>
  <c r="H115" i="88"/>
  <c r="H68" i="87" s="1"/>
  <c r="J139" i="88"/>
  <c r="J70" i="87" s="1"/>
  <c r="I176" i="88"/>
  <c r="I178" i="88" s="1"/>
  <c r="H139" i="88"/>
  <c r="J176" i="88"/>
  <c r="J178" i="88" s="1"/>
  <c r="H101" i="88"/>
  <c r="H65" i="87" s="1"/>
  <c r="J176" i="89"/>
  <c r="J122" i="87" s="1"/>
  <c r="J125" i="87" s="1"/>
  <c r="H178" i="89"/>
  <c r="I178" i="89"/>
  <c r="I178" i="92" l="1"/>
  <c r="I125" i="96"/>
  <c r="I113" i="108"/>
  <c r="I124" i="93"/>
  <c r="R139" i="112"/>
  <c r="U139" i="112" s="1"/>
  <c r="T104" i="97"/>
  <c r="W104" i="97" s="1"/>
  <c r="J65" i="96"/>
  <c r="I55" i="96"/>
  <c r="R115" i="94"/>
  <c r="U115" i="94" s="1"/>
  <c r="M115" i="97"/>
  <c r="P115" i="97" s="1"/>
  <c r="R139" i="94"/>
  <c r="U139" i="94" s="1"/>
  <c r="L135" i="106"/>
  <c r="O135" i="106" s="1"/>
  <c r="J97" i="93"/>
  <c r="L104" i="88"/>
  <c r="O104" i="88" s="1"/>
  <c r="S101" i="106"/>
  <c r="V101" i="106" s="1"/>
  <c r="H117" i="90"/>
  <c r="S115" i="97"/>
  <c r="V115" i="97" s="1"/>
  <c r="J97" i="87"/>
  <c r="J125" i="96"/>
  <c r="J125" i="90"/>
  <c r="J114" i="96"/>
  <c r="J97" i="96"/>
  <c r="I103" i="87"/>
  <c r="I65" i="90"/>
  <c r="J114" i="93"/>
  <c r="I125" i="87"/>
  <c r="J125" i="93"/>
  <c r="J125" i="102"/>
  <c r="I156" i="127"/>
  <c r="H124" i="108"/>
  <c r="J103" i="99"/>
  <c r="J117" i="114"/>
  <c r="I114" i="87"/>
  <c r="J103" i="117"/>
  <c r="J126" i="117" s="1"/>
  <c r="I125" i="127"/>
  <c r="J124" i="93"/>
  <c r="H114" i="93"/>
  <c r="I178" i="104"/>
  <c r="J113" i="108"/>
  <c r="J125" i="108" s="1"/>
  <c r="H114" i="99"/>
  <c r="J110" i="117"/>
  <c r="I178" i="110"/>
  <c r="J108" i="108"/>
  <c r="I108" i="105"/>
  <c r="I110" i="105" s="1"/>
  <c r="J114" i="87"/>
  <c r="J114" i="120"/>
  <c r="J110" i="120"/>
  <c r="J65" i="114"/>
  <c r="J151" i="114" s="1"/>
  <c r="J70" i="93"/>
  <c r="J27" i="93" s="1"/>
  <c r="J114" i="102"/>
  <c r="H103" i="93"/>
  <c r="I110" i="99"/>
  <c r="H103" i="96"/>
  <c r="H103" i="99"/>
  <c r="H126" i="99"/>
  <c r="H127" i="99" s="1"/>
  <c r="H129" i="99" s="1"/>
  <c r="J110" i="87"/>
  <c r="H110" i="111"/>
  <c r="I114" i="111"/>
  <c r="I103" i="111"/>
  <c r="I126" i="111" s="1"/>
  <c r="I127" i="111" s="1"/>
  <c r="I129" i="111" s="1"/>
  <c r="H110" i="120"/>
  <c r="I103" i="102"/>
  <c r="I126" i="102" s="1"/>
  <c r="I103" i="96"/>
  <c r="J97" i="99"/>
  <c r="J126" i="99" s="1"/>
  <c r="J127" i="99" s="1"/>
  <c r="J129" i="99" s="1"/>
  <c r="J124" i="90"/>
  <c r="J97" i="90"/>
  <c r="H103" i="108"/>
  <c r="I103" i="108"/>
  <c r="J103" i="108"/>
  <c r="J110" i="102"/>
  <c r="J103" i="102"/>
  <c r="H125" i="105"/>
  <c r="H97" i="117"/>
  <c r="H110" i="117"/>
  <c r="H114" i="120"/>
  <c r="H103" i="120"/>
  <c r="I97" i="99"/>
  <c r="J103" i="96"/>
  <c r="J126" i="96" s="1"/>
  <c r="J127" i="96" s="1"/>
  <c r="J129" i="96" s="1"/>
  <c r="H97" i="90"/>
  <c r="I103" i="90"/>
  <c r="I114" i="96"/>
  <c r="H114" i="96"/>
  <c r="H110" i="99"/>
  <c r="J103" i="87"/>
  <c r="J110" i="93"/>
  <c r="I97" i="90"/>
  <c r="U41" i="126"/>
  <c r="V41" i="126"/>
  <c r="T42" i="126"/>
  <c r="W41" i="126"/>
  <c r="H151" i="87"/>
  <c r="H22" i="87"/>
  <c r="H154" i="87"/>
  <c r="H25" i="87"/>
  <c r="H152" i="99"/>
  <c r="H23" i="99"/>
  <c r="J156" i="99"/>
  <c r="J27" i="99"/>
  <c r="I156" i="117"/>
  <c r="I27" i="117"/>
  <c r="H154" i="96"/>
  <c r="H25" i="96"/>
  <c r="H154" i="99"/>
  <c r="H71" i="99"/>
  <c r="H25" i="99"/>
  <c r="J156" i="93"/>
  <c r="H154" i="90"/>
  <c r="H25" i="90"/>
  <c r="J156" i="87"/>
  <c r="J27" i="87"/>
  <c r="H141" i="96"/>
  <c r="H60" i="96"/>
  <c r="H12" i="96"/>
  <c r="I114" i="108"/>
  <c r="I124" i="108"/>
  <c r="J152" i="117"/>
  <c r="J23" i="117"/>
  <c r="J154" i="93"/>
  <c r="J25" i="93"/>
  <c r="I151" i="102"/>
  <c r="I22" i="102"/>
  <c r="H114" i="117"/>
  <c r="H124" i="117"/>
  <c r="H60" i="90"/>
  <c r="H12" i="90"/>
  <c r="J154" i="117"/>
  <c r="J71" i="117"/>
  <c r="J25" i="117"/>
  <c r="L135" i="97"/>
  <c r="O135" i="97" s="1"/>
  <c r="R135" i="97"/>
  <c r="U135" i="97" s="1"/>
  <c r="N176" i="118"/>
  <c r="T176" i="118"/>
  <c r="J79" i="117"/>
  <c r="T62" i="120"/>
  <c r="W83" i="121"/>
  <c r="W62" i="120" s="1"/>
  <c r="I147" i="120"/>
  <c r="I18" i="120"/>
  <c r="L58" i="120"/>
  <c r="L15" i="120" s="1"/>
  <c r="O73" i="121"/>
  <c r="O58" i="120" s="1"/>
  <c r="O15" i="120" s="1"/>
  <c r="R56" i="120"/>
  <c r="R13" i="120" s="1"/>
  <c r="U60" i="121"/>
  <c r="U56" i="120" s="1"/>
  <c r="U13" i="120" s="1"/>
  <c r="U87" i="118"/>
  <c r="U63" i="117" s="1"/>
  <c r="U20" i="117" s="1"/>
  <c r="R63" i="117"/>
  <c r="R20" i="117" s="1"/>
  <c r="T48" i="117"/>
  <c r="W5" i="118"/>
  <c r="W48" i="117" s="1"/>
  <c r="U140" i="115"/>
  <c r="U72" i="114" s="1"/>
  <c r="R72" i="114"/>
  <c r="V114" i="115"/>
  <c r="H142" i="114"/>
  <c r="H13" i="114"/>
  <c r="H141" i="111"/>
  <c r="H103" i="111"/>
  <c r="Q22" i="109"/>
  <c r="N53" i="108"/>
  <c r="N10" i="108" s="1"/>
  <c r="U12" i="109"/>
  <c r="U49" i="108" s="1"/>
  <c r="U6" i="108" s="1"/>
  <c r="R49" i="108"/>
  <c r="R6" i="108" s="1"/>
  <c r="Q161" i="106"/>
  <c r="Q76" i="105" s="1"/>
  <c r="Q33" i="105" s="1"/>
  <c r="N76" i="105"/>
  <c r="N33" i="105" s="1"/>
  <c r="J161" i="105"/>
  <c r="J81" i="105"/>
  <c r="J32" i="105"/>
  <c r="Q127" i="106"/>
  <c r="Q69" i="105" s="1"/>
  <c r="Q26" i="105" s="1"/>
  <c r="N69" i="105"/>
  <c r="N26" i="105" s="1"/>
  <c r="V100" i="106"/>
  <c r="S65" i="105"/>
  <c r="S22" i="105" s="1"/>
  <c r="I150" i="105"/>
  <c r="I21" i="105"/>
  <c r="V171" i="103"/>
  <c r="V78" i="102" s="1"/>
  <c r="V35" i="102" s="1"/>
  <c r="S78" i="102"/>
  <c r="S35" i="102" s="1"/>
  <c r="U161" i="103"/>
  <c r="R76" i="102"/>
  <c r="R33" i="102" s="1"/>
  <c r="H161" i="102"/>
  <c r="H81" i="102"/>
  <c r="H32" i="102"/>
  <c r="H149" i="102"/>
  <c r="H20" i="102"/>
  <c r="O77" i="103"/>
  <c r="O59" i="102" s="1"/>
  <c r="O16" i="102" s="1"/>
  <c r="L59" i="102"/>
  <c r="L16" i="102" s="1"/>
  <c r="Q49" i="103"/>
  <c r="Q22" i="103"/>
  <c r="N53" i="102"/>
  <c r="N10" i="102" s="1"/>
  <c r="O4" i="103"/>
  <c r="O51" i="102" s="1"/>
  <c r="O8" i="102" s="1"/>
  <c r="L51" i="102"/>
  <c r="L8" i="102" s="1"/>
  <c r="J159" i="120"/>
  <c r="J30" i="120"/>
  <c r="J143" i="120"/>
  <c r="J14" i="120"/>
  <c r="M77" i="117"/>
  <c r="M34" i="117" s="1"/>
  <c r="P164" i="118"/>
  <c r="P77" i="117" s="1"/>
  <c r="P34" i="117" s="1"/>
  <c r="W127" i="118"/>
  <c r="W69" i="117" s="1"/>
  <c r="W26" i="117" s="1"/>
  <c r="T69" i="117"/>
  <c r="T26" i="117" s="1"/>
  <c r="I134" i="117"/>
  <c r="I54" i="117"/>
  <c r="I5" i="117"/>
  <c r="U114" i="115"/>
  <c r="U68" i="114" s="1"/>
  <c r="R68" i="114"/>
  <c r="U68" i="115"/>
  <c r="U57" i="114" s="1"/>
  <c r="U14" i="114" s="1"/>
  <c r="R57" i="114"/>
  <c r="R14" i="114" s="1"/>
  <c r="P49" i="115"/>
  <c r="W161" i="112"/>
  <c r="W76" i="111" s="1"/>
  <c r="W33" i="111" s="1"/>
  <c r="T76" i="111"/>
  <c r="T33" i="111" s="1"/>
  <c r="Q159" i="112"/>
  <c r="Q75" i="111" s="1"/>
  <c r="N75" i="111"/>
  <c r="J159" i="111"/>
  <c r="J30" i="111"/>
  <c r="V133" i="112"/>
  <c r="V70" i="111" s="1"/>
  <c r="S70" i="111"/>
  <c r="S27" i="111" s="1"/>
  <c r="Q100" i="112"/>
  <c r="Q65" i="111" s="1"/>
  <c r="Q22" i="111" s="1"/>
  <c r="N65" i="111"/>
  <c r="N22" i="111" s="1"/>
  <c r="Q90" i="112"/>
  <c r="Q64" i="111" s="1"/>
  <c r="Q21" i="111" s="1"/>
  <c r="N64" i="111"/>
  <c r="N21" i="111" s="1"/>
  <c r="Q60" i="112"/>
  <c r="Q56" i="111" s="1"/>
  <c r="Q13" i="111" s="1"/>
  <c r="N56" i="111"/>
  <c r="N13" i="111" s="1"/>
  <c r="J135" i="111"/>
  <c r="J6" i="111"/>
  <c r="V4" i="112"/>
  <c r="S51" i="111"/>
  <c r="S8" i="111" s="1"/>
  <c r="W159" i="109"/>
  <c r="W75" i="108" s="1"/>
  <c r="T75" i="108"/>
  <c r="W145" i="109"/>
  <c r="T73" i="108"/>
  <c r="T30" i="108" s="1"/>
  <c r="Q107" i="109"/>
  <c r="Q66" i="108" s="1"/>
  <c r="Q23" i="108" s="1"/>
  <c r="N66" i="108"/>
  <c r="N23" i="108" s="1"/>
  <c r="J147" i="108"/>
  <c r="J18" i="108"/>
  <c r="U49" i="109"/>
  <c r="W5" i="109"/>
  <c r="W48" i="108" s="1"/>
  <c r="T48" i="108"/>
  <c r="H143" i="105"/>
  <c r="H14" i="105"/>
  <c r="R49" i="105"/>
  <c r="R6" i="105" s="1"/>
  <c r="U13" i="106"/>
  <c r="U49" i="105" s="1"/>
  <c r="U6" i="105" s="1"/>
  <c r="J159" i="102"/>
  <c r="J30" i="102"/>
  <c r="V49" i="103"/>
  <c r="U84" i="142"/>
  <c r="U40" i="142"/>
  <c r="L63" i="120"/>
  <c r="L20" i="120" s="1"/>
  <c r="O87" i="121"/>
  <c r="O63" i="120" s="1"/>
  <c r="O20" i="120" s="1"/>
  <c r="H148" i="120"/>
  <c r="H67" i="120"/>
  <c r="H19" i="120"/>
  <c r="W133" i="118"/>
  <c r="W70" i="117" s="1"/>
  <c r="W27" i="117" s="1"/>
  <c r="T70" i="117"/>
  <c r="T27" i="117" s="1"/>
  <c r="U68" i="118"/>
  <c r="U57" i="117" s="1"/>
  <c r="U14" i="117" s="1"/>
  <c r="R57" i="117"/>
  <c r="R14" i="117" s="1"/>
  <c r="W49" i="118"/>
  <c r="H134" i="117"/>
  <c r="H54" i="117"/>
  <c r="H5" i="117"/>
  <c r="J159" i="114"/>
  <c r="J30" i="114"/>
  <c r="W127" i="115"/>
  <c r="W69" i="114" s="1"/>
  <c r="W26" i="114" s="1"/>
  <c r="T69" i="114"/>
  <c r="T26" i="114" s="1"/>
  <c r="O49" i="115"/>
  <c r="V100" i="112"/>
  <c r="V65" i="111" s="1"/>
  <c r="V22" i="111" s="1"/>
  <c r="S65" i="111"/>
  <c r="S22" i="111" s="1"/>
  <c r="P90" i="112"/>
  <c r="P64" i="111" s="1"/>
  <c r="P21" i="111" s="1"/>
  <c r="M64" i="111"/>
  <c r="V60" i="112"/>
  <c r="V56" i="111" s="1"/>
  <c r="V13" i="111" s="1"/>
  <c r="S56" i="111"/>
  <c r="S13" i="111" s="1"/>
  <c r="W49" i="112"/>
  <c r="V12" i="112"/>
  <c r="V49" i="111" s="1"/>
  <c r="V6" i="111" s="1"/>
  <c r="S49" i="111"/>
  <c r="S6" i="111" s="1"/>
  <c r="P107" i="109"/>
  <c r="P66" i="108" s="1"/>
  <c r="P23" i="108" s="1"/>
  <c r="M66" i="108"/>
  <c r="M23" i="108" s="1"/>
  <c r="V81" i="109"/>
  <c r="V61" i="108" s="1"/>
  <c r="V18" i="108" s="1"/>
  <c r="S61" i="108"/>
  <c r="S18" i="108" s="1"/>
  <c r="I145" i="108"/>
  <c r="I16" i="108"/>
  <c r="N48" i="108"/>
  <c r="Q11" i="109"/>
  <c r="Q48" i="108" s="1"/>
  <c r="P171" i="106"/>
  <c r="M78" i="105"/>
  <c r="M35" i="105" s="1"/>
  <c r="U161" i="106"/>
  <c r="U76" i="105" s="1"/>
  <c r="U33" i="105" s="1"/>
  <c r="R76" i="105"/>
  <c r="R33" i="105" s="1"/>
  <c r="O159" i="106"/>
  <c r="O75" i="105" s="1"/>
  <c r="L75" i="105"/>
  <c r="J154" i="105"/>
  <c r="J71" i="105"/>
  <c r="J25" i="105"/>
  <c r="Q107" i="106"/>
  <c r="Q12" i="106"/>
  <c r="N49" i="105"/>
  <c r="N6" i="105" s="1"/>
  <c r="Q4" i="106"/>
  <c r="Q47" i="105" s="1"/>
  <c r="Q4" i="105" s="1"/>
  <c r="N51" i="105"/>
  <c r="N8" i="105" s="1"/>
  <c r="W164" i="103"/>
  <c r="T77" i="102"/>
  <c r="T34" i="102" s="1"/>
  <c r="V145" i="103"/>
  <c r="V73" i="102" s="1"/>
  <c r="V30" i="102" s="1"/>
  <c r="S73" i="102"/>
  <c r="S30" i="102" s="1"/>
  <c r="Q90" i="103"/>
  <c r="Q64" i="102" s="1"/>
  <c r="Q21" i="102" s="1"/>
  <c r="N64" i="102"/>
  <c r="N21" i="102" s="1"/>
  <c r="W60" i="103"/>
  <c r="W56" i="102" s="1"/>
  <c r="W13" i="102" s="1"/>
  <c r="T56" i="102"/>
  <c r="T13" i="102" s="1"/>
  <c r="U22" i="103"/>
  <c r="R53" i="102"/>
  <c r="R10" i="102" s="1"/>
  <c r="W5" i="103"/>
  <c r="W48" i="102" s="1"/>
  <c r="T48" i="102"/>
  <c r="W161" i="121"/>
  <c r="W76" i="120" s="1"/>
  <c r="W33" i="120" s="1"/>
  <c r="T76" i="120"/>
  <c r="T33" i="120" s="1"/>
  <c r="J161" i="120"/>
  <c r="J32" i="120"/>
  <c r="Q133" i="121"/>
  <c r="Q70" i="120" s="1"/>
  <c r="Q27" i="120" s="1"/>
  <c r="N70" i="120"/>
  <c r="N27" i="120" s="1"/>
  <c r="H143" i="120"/>
  <c r="H14" i="120"/>
  <c r="U49" i="121"/>
  <c r="T53" i="120"/>
  <c r="T10" i="120" s="1"/>
  <c r="W22" i="121"/>
  <c r="T49" i="120"/>
  <c r="T6" i="120" s="1"/>
  <c r="W12" i="121"/>
  <c r="W49" i="120" s="1"/>
  <c r="W6" i="120" s="1"/>
  <c r="N51" i="120"/>
  <c r="N8" i="120" s="1"/>
  <c r="Q4" i="121"/>
  <c r="Q51" i="120" s="1"/>
  <c r="Q8" i="120" s="1"/>
  <c r="N73" i="117"/>
  <c r="N30" i="117" s="1"/>
  <c r="Q145" i="118"/>
  <c r="Q73" i="117" s="1"/>
  <c r="Q30" i="117" s="1"/>
  <c r="I163" i="114"/>
  <c r="I34" i="114"/>
  <c r="W133" i="115"/>
  <c r="U100" i="115"/>
  <c r="U65" i="114" s="1"/>
  <c r="U22" i="114" s="1"/>
  <c r="R65" i="114"/>
  <c r="R22" i="114" s="1"/>
  <c r="L64" i="114"/>
  <c r="L21" i="114" s="1"/>
  <c r="O90" i="115"/>
  <c r="O64" i="114" s="1"/>
  <c r="O21" i="114" s="1"/>
  <c r="J145" i="114"/>
  <c r="J16" i="114"/>
  <c r="O161" i="112"/>
  <c r="O76" i="111" s="1"/>
  <c r="O33" i="111" s="1"/>
  <c r="L76" i="111"/>
  <c r="L33" i="111" s="1"/>
  <c r="H161" i="111"/>
  <c r="H81" i="111"/>
  <c r="H32" i="111"/>
  <c r="U100" i="112"/>
  <c r="R65" i="111"/>
  <c r="R22" i="111" s="1"/>
  <c r="O90" i="112"/>
  <c r="O64" i="111" s="1"/>
  <c r="O21" i="111" s="1"/>
  <c r="L64" i="111"/>
  <c r="L21" i="111" s="1"/>
  <c r="P49" i="112"/>
  <c r="Q22" i="112"/>
  <c r="N53" i="111"/>
  <c r="N10" i="111" s="1"/>
  <c r="O161" i="109"/>
  <c r="O76" i="108" s="1"/>
  <c r="O33" i="108" s="1"/>
  <c r="L76" i="108"/>
  <c r="L33" i="108" s="1"/>
  <c r="H161" i="108"/>
  <c r="H81" i="108"/>
  <c r="H32" i="108"/>
  <c r="Q127" i="109"/>
  <c r="Q69" i="108" s="1"/>
  <c r="Q26" i="108" s="1"/>
  <c r="N69" i="108"/>
  <c r="N26" i="108" s="1"/>
  <c r="O83" i="109"/>
  <c r="L62" i="108"/>
  <c r="H147" i="108"/>
  <c r="H18" i="108"/>
  <c r="O73" i="109"/>
  <c r="L58" i="108"/>
  <c r="L15" i="108" s="1"/>
  <c r="O171" i="106"/>
  <c r="O78" i="105" s="1"/>
  <c r="O35" i="105" s="1"/>
  <c r="L78" i="105"/>
  <c r="L35" i="105" s="1"/>
  <c r="I158" i="105"/>
  <c r="I74" i="105"/>
  <c r="I29" i="105"/>
  <c r="I152" i="105"/>
  <c r="I23" i="105"/>
  <c r="J145" i="105"/>
  <c r="J16" i="105"/>
  <c r="N50" i="105"/>
  <c r="N7" i="105" s="1"/>
  <c r="Q18" i="106"/>
  <c r="Q50" i="105" s="1"/>
  <c r="Q7" i="105" s="1"/>
  <c r="V12" i="106"/>
  <c r="V49" i="105" s="1"/>
  <c r="V6" i="105" s="1"/>
  <c r="S49" i="105"/>
  <c r="S6" i="105" s="1"/>
  <c r="H159" i="102"/>
  <c r="H30" i="102"/>
  <c r="I143" i="102"/>
  <c r="I14" i="102"/>
  <c r="P60" i="103"/>
  <c r="M56" i="102"/>
  <c r="M13" i="102" s="1"/>
  <c r="M69" i="120"/>
  <c r="M26" i="120" s="1"/>
  <c r="P127" i="121"/>
  <c r="P69" i="120" s="1"/>
  <c r="P26" i="120" s="1"/>
  <c r="I152" i="120"/>
  <c r="I23" i="120"/>
  <c r="I137" i="120"/>
  <c r="I8" i="120"/>
  <c r="O145" i="115"/>
  <c r="O73" i="114" s="1"/>
  <c r="O30" i="114" s="1"/>
  <c r="L73" i="114"/>
  <c r="L30" i="114" s="1"/>
  <c r="P73" i="115"/>
  <c r="P58" i="114" s="1"/>
  <c r="P15" i="114" s="1"/>
  <c r="M58" i="114"/>
  <c r="M15" i="114" s="1"/>
  <c r="J141" i="114"/>
  <c r="J60" i="114"/>
  <c r="J12" i="114"/>
  <c r="M48" i="114"/>
  <c r="P5" i="115"/>
  <c r="P48" i="114" s="1"/>
  <c r="Q171" i="112"/>
  <c r="Q78" i="111" s="1"/>
  <c r="Q35" i="111" s="1"/>
  <c r="N78" i="111"/>
  <c r="N35" i="111" s="1"/>
  <c r="J158" i="111"/>
  <c r="J74" i="111"/>
  <c r="J29" i="111"/>
  <c r="U49" i="112"/>
  <c r="Q5" i="112"/>
  <c r="N48" i="111"/>
  <c r="Q133" i="109"/>
  <c r="N70" i="108"/>
  <c r="N27" i="108" s="1"/>
  <c r="J141" i="108"/>
  <c r="J60" i="108"/>
  <c r="J12" i="108"/>
  <c r="H154" i="105"/>
  <c r="H25" i="105"/>
  <c r="O49" i="106"/>
  <c r="H137" i="105"/>
  <c r="H8" i="105"/>
  <c r="W140" i="103"/>
  <c r="W72" i="102" s="1"/>
  <c r="T72" i="102"/>
  <c r="T29" i="102" s="1"/>
  <c r="V133" i="103"/>
  <c r="U68" i="103"/>
  <c r="R57" i="102"/>
  <c r="R14" i="102" s="1"/>
  <c r="J141" i="102"/>
  <c r="J60" i="102"/>
  <c r="J12" i="102"/>
  <c r="Q84" i="145"/>
  <c r="Q40" i="145"/>
  <c r="I164" i="120"/>
  <c r="I35" i="120"/>
  <c r="H161" i="120"/>
  <c r="H81" i="120"/>
  <c r="H32" i="120"/>
  <c r="O127" i="121"/>
  <c r="O69" i="120" s="1"/>
  <c r="O26" i="120" s="1"/>
  <c r="L69" i="120"/>
  <c r="L26" i="120" s="1"/>
  <c r="U107" i="121"/>
  <c r="U66" i="120" s="1"/>
  <c r="U23" i="120" s="1"/>
  <c r="R66" i="120"/>
  <c r="R23" i="120" s="1"/>
  <c r="J151" i="120"/>
  <c r="J22" i="120"/>
  <c r="H139" i="120"/>
  <c r="H10" i="120"/>
  <c r="R51" i="120"/>
  <c r="R8" i="120" s="1"/>
  <c r="U4" i="121"/>
  <c r="U51" i="120" s="1"/>
  <c r="U8" i="120" s="1"/>
  <c r="V159" i="118"/>
  <c r="V75" i="117" s="1"/>
  <c r="S75" i="117"/>
  <c r="J144" i="117"/>
  <c r="J15" i="117"/>
  <c r="S53" i="117"/>
  <c r="S10" i="117" s="1"/>
  <c r="V22" i="118"/>
  <c r="I135" i="117"/>
  <c r="I6" i="117"/>
  <c r="P4" i="118"/>
  <c r="P51" i="117" s="1"/>
  <c r="P8" i="117" s="1"/>
  <c r="M51" i="117"/>
  <c r="M8" i="117" s="1"/>
  <c r="W161" i="115"/>
  <c r="W76" i="114" s="1"/>
  <c r="W33" i="114" s="1"/>
  <c r="T76" i="114"/>
  <c r="T33" i="114" s="1"/>
  <c r="Q159" i="115"/>
  <c r="Q75" i="114" s="1"/>
  <c r="N75" i="114"/>
  <c r="P87" i="115"/>
  <c r="P63" i="114" s="1"/>
  <c r="P20" i="114" s="1"/>
  <c r="M63" i="114"/>
  <c r="M20" i="114" s="1"/>
  <c r="H144" i="114"/>
  <c r="H15" i="114"/>
  <c r="H128" i="105"/>
  <c r="J149" i="111"/>
  <c r="J20" i="111"/>
  <c r="W77" i="112"/>
  <c r="W59" i="111" s="1"/>
  <c r="W16" i="111" s="1"/>
  <c r="T59" i="111"/>
  <c r="T16" i="111" s="1"/>
  <c r="I54" i="111"/>
  <c r="I134" i="111"/>
  <c r="I5" i="111"/>
  <c r="V133" i="109"/>
  <c r="V70" i="108" s="1"/>
  <c r="V27" i="108" s="1"/>
  <c r="S70" i="108"/>
  <c r="Q100" i="109"/>
  <c r="Q65" i="108" s="1"/>
  <c r="Q22" i="108" s="1"/>
  <c r="N65" i="108"/>
  <c r="N22" i="108" s="1"/>
  <c r="Q90" i="109"/>
  <c r="Q64" i="108" s="1"/>
  <c r="Q21" i="108" s="1"/>
  <c r="N64" i="108"/>
  <c r="N21" i="108" s="1"/>
  <c r="P164" i="106"/>
  <c r="P77" i="105" s="1"/>
  <c r="P34" i="105" s="1"/>
  <c r="M77" i="105"/>
  <c r="M34" i="105" s="1"/>
  <c r="U87" i="106"/>
  <c r="U63" i="105" s="1"/>
  <c r="U20" i="105" s="1"/>
  <c r="R63" i="105"/>
  <c r="R20" i="105" s="1"/>
  <c r="U77" i="106"/>
  <c r="R59" i="105"/>
  <c r="R16" i="105" s="1"/>
  <c r="J139" i="105"/>
  <c r="J10" i="105"/>
  <c r="P140" i="103"/>
  <c r="M72" i="102"/>
  <c r="O127" i="103"/>
  <c r="O69" i="102" s="1"/>
  <c r="O26" i="102" s="1"/>
  <c r="L69" i="102"/>
  <c r="L26" i="102" s="1"/>
  <c r="I152" i="102"/>
  <c r="I23" i="102"/>
  <c r="V52" i="103"/>
  <c r="M72" i="120"/>
  <c r="P140" i="121"/>
  <c r="P72" i="120" s="1"/>
  <c r="J144" i="120"/>
  <c r="J15" i="120"/>
  <c r="O159" i="118"/>
  <c r="O75" i="117" s="1"/>
  <c r="L75" i="117"/>
  <c r="M62" i="117"/>
  <c r="P83" i="118"/>
  <c r="P62" i="117" s="1"/>
  <c r="S61" i="117"/>
  <c r="S18" i="117" s="1"/>
  <c r="V81" i="118"/>
  <c r="V61" i="117" s="1"/>
  <c r="V18" i="117" s="1"/>
  <c r="T55" i="117"/>
  <c r="W52" i="118"/>
  <c r="W55" i="117" s="1"/>
  <c r="I162" i="114"/>
  <c r="I33" i="114"/>
  <c r="J158" i="114"/>
  <c r="J74" i="114"/>
  <c r="J29" i="114"/>
  <c r="R63" i="114"/>
  <c r="R20" i="114" s="1"/>
  <c r="U87" i="115"/>
  <c r="U63" i="114" s="1"/>
  <c r="U20" i="114" s="1"/>
  <c r="L55" i="114"/>
  <c r="O52" i="115"/>
  <c r="O55" i="114" s="1"/>
  <c r="O171" i="112"/>
  <c r="O78" i="111" s="1"/>
  <c r="O35" i="111" s="1"/>
  <c r="L78" i="111"/>
  <c r="L35" i="111" s="1"/>
  <c r="J163" i="111"/>
  <c r="J34" i="111"/>
  <c r="U140" i="112"/>
  <c r="R72" i="111"/>
  <c r="I152" i="111"/>
  <c r="I23" i="111"/>
  <c r="I145" i="111"/>
  <c r="I16" i="111"/>
  <c r="Q164" i="109"/>
  <c r="N77" i="108"/>
  <c r="N34" i="108" s="1"/>
  <c r="O133" i="109"/>
  <c r="O70" i="108" s="1"/>
  <c r="O27" i="108" s="1"/>
  <c r="L70" i="108"/>
  <c r="L27" i="108" s="1"/>
  <c r="Q114" i="109"/>
  <c r="Q68" i="108" s="1"/>
  <c r="N68" i="108"/>
  <c r="H141" i="108"/>
  <c r="H60" i="108"/>
  <c r="H12" i="108"/>
  <c r="S52" i="108"/>
  <c r="S9" i="108" s="1"/>
  <c r="V25" i="109"/>
  <c r="V52" i="108" s="1"/>
  <c r="V9" i="108" s="1"/>
  <c r="Q52" i="106"/>
  <c r="Q55" i="105" s="1"/>
  <c r="N55" i="105"/>
  <c r="W77" i="102"/>
  <c r="W34" i="102" s="1"/>
  <c r="U140" i="103"/>
  <c r="U72" i="102" s="1"/>
  <c r="R72" i="102"/>
  <c r="W81" i="103"/>
  <c r="W61" i="102" s="1"/>
  <c r="W18" i="102" s="1"/>
  <c r="T61" i="102"/>
  <c r="T18" i="102" s="1"/>
  <c r="O52" i="103"/>
  <c r="O55" i="102" s="1"/>
  <c r="L55" i="102"/>
  <c r="W12" i="103"/>
  <c r="W49" i="102" s="1"/>
  <c r="W6" i="102" s="1"/>
  <c r="T49" i="102"/>
  <c r="T6" i="102" s="1"/>
  <c r="U140" i="121"/>
  <c r="U72" i="120" s="1"/>
  <c r="R72" i="120"/>
  <c r="H151" i="120"/>
  <c r="H22" i="120"/>
  <c r="R64" i="120"/>
  <c r="R21" i="120" s="1"/>
  <c r="U90" i="121"/>
  <c r="U64" i="120" s="1"/>
  <c r="U21" i="120" s="1"/>
  <c r="N61" i="120"/>
  <c r="N18" i="120" s="1"/>
  <c r="Q81" i="121"/>
  <c r="Q61" i="120" s="1"/>
  <c r="Q18" i="120" s="1"/>
  <c r="V77" i="121"/>
  <c r="V59" i="120" s="1"/>
  <c r="V16" i="120" s="1"/>
  <c r="S59" i="120"/>
  <c r="S16" i="120" s="1"/>
  <c r="I144" i="120"/>
  <c r="I15" i="120"/>
  <c r="L55" i="120"/>
  <c r="O52" i="121"/>
  <c r="O55" i="120" s="1"/>
  <c r="J134" i="120"/>
  <c r="J54" i="120"/>
  <c r="J5" i="120"/>
  <c r="W114" i="118"/>
  <c r="Q60" i="118"/>
  <c r="Q56" i="117" s="1"/>
  <c r="Q13" i="117" s="1"/>
  <c r="N56" i="117"/>
  <c r="N13" i="117" s="1"/>
  <c r="U87" i="112"/>
  <c r="R63" i="111"/>
  <c r="R20" i="111" s="1"/>
  <c r="H148" i="111"/>
  <c r="H67" i="111"/>
  <c r="H19" i="111"/>
  <c r="V114" i="109"/>
  <c r="V68" i="108" s="1"/>
  <c r="S68" i="108"/>
  <c r="O68" i="109"/>
  <c r="L57" i="108"/>
  <c r="L14" i="108" s="1"/>
  <c r="H137" i="108"/>
  <c r="H8" i="108"/>
  <c r="W68" i="106"/>
  <c r="T57" i="105"/>
  <c r="T14" i="105" s="1"/>
  <c r="V5" i="106"/>
  <c r="V48" i="105" s="1"/>
  <c r="S48" i="105"/>
  <c r="S5" i="105" s="1"/>
  <c r="P87" i="103"/>
  <c r="P63" i="102" s="1"/>
  <c r="P20" i="102" s="1"/>
  <c r="M63" i="102"/>
  <c r="M20" i="102" s="1"/>
  <c r="P83" i="103"/>
  <c r="P62" i="102" s="1"/>
  <c r="M62" i="102"/>
  <c r="V73" i="103"/>
  <c r="V58" i="102" s="1"/>
  <c r="V15" i="102" s="1"/>
  <c r="S58" i="102"/>
  <c r="S15" i="102" s="1"/>
  <c r="W68" i="100"/>
  <c r="W57" i="99" s="1"/>
  <c r="W14" i="99" s="1"/>
  <c r="T57" i="99"/>
  <c r="T14" i="99" s="1"/>
  <c r="H149" i="96"/>
  <c r="H20" i="96"/>
  <c r="Q159" i="94"/>
  <c r="N75" i="93"/>
  <c r="J159" i="93"/>
  <c r="J30" i="93"/>
  <c r="P133" i="94"/>
  <c r="P70" i="93" s="1"/>
  <c r="P27" i="93" s="1"/>
  <c r="M70" i="93"/>
  <c r="M27" i="93" s="1"/>
  <c r="H155" i="93"/>
  <c r="H26" i="93"/>
  <c r="I134" i="93"/>
  <c r="I54" i="93"/>
  <c r="I5" i="93"/>
  <c r="H141" i="90"/>
  <c r="H103" i="90"/>
  <c r="U81" i="91"/>
  <c r="U61" i="90" s="1"/>
  <c r="U18" i="90" s="1"/>
  <c r="R61" i="90"/>
  <c r="R18" i="90" s="1"/>
  <c r="H143" i="90"/>
  <c r="H14" i="90"/>
  <c r="O22" i="91"/>
  <c r="L53" i="90"/>
  <c r="L10" i="90" s="1"/>
  <c r="P140" i="100"/>
  <c r="P72" i="99" s="1"/>
  <c r="M72" i="99"/>
  <c r="V127" i="100"/>
  <c r="V69" i="99" s="1"/>
  <c r="V26" i="99" s="1"/>
  <c r="S69" i="99"/>
  <c r="S26" i="99" s="1"/>
  <c r="W164" i="97"/>
  <c r="W77" i="96" s="1"/>
  <c r="W34" i="96" s="1"/>
  <c r="T77" i="96"/>
  <c r="T34" i="96" s="1"/>
  <c r="J162" i="93"/>
  <c r="J33" i="93"/>
  <c r="V145" i="94"/>
  <c r="V73" i="93" s="1"/>
  <c r="V30" i="93" s="1"/>
  <c r="S73" i="93"/>
  <c r="S30" i="93" s="1"/>
  <c r="P83" i="94"/>
  <c r="P62" i="93" s="1"/>
  <c r="M62" i="93"/>
  <c r="M19" i="93" s="1"/>
  <c r="V81" i="94"/>
  <c r="V61" i="93" s="1"/>
  <c r="V18" i="93" s="1"/>
  <c r="S61" i="93"/>
  <c r="S18" i="93" s="1"/>
  <c r="J152" i="90"/>
  <c r="J23" i="90"/>
  <c r="J159" i="87"/>
  <c r="J30" i="87"/>
  <c r="O107" i="88"/>
  <c r="O66" i="87" s="1"/>
  <c r="O23" i="87" s="1"/>
  <c r="L66" i="87"/>
  <c r="L23" i="87" s="1"/>
  <c r="I134" i="87"/>
  <c r="I54" i="87"/>
  <c r="I5" i="87"/>
  <c r="H134" i="87"/>
  <c r="H54" i="87"/>
  <c r="H5" i="87"/>
  <c r="O171" i="88"/>
  <c r="O78" i="87" s="1"/>
  <c r="O35" i="87" s="1"/>
  <c r="L78" i="87"/>
  <c r="L35" i="87" s="1"/>
  <c r="J141" i="87"/>
  <c r="J60" i="87"/>
  <c r="J12" i="87"/>
  <c r="I103" i="99"/>
  <c r="I126" i="99" s="1"/>
  <c r="I162" i="99"/>
  <c r="I33" i="99"/>
  <c r="Q114" i="100"/>
  <c r="N68" i="99"/>
  <c r="H143" i="99"/>
  <c r="H14" i="99"/>
  <c r="I163" i="96"/>
  <c r="I34" i="96"/>
  <c r="P73" i="97"/>
  <c r="P58" i="96" s="1"/>
  <c r="P15" i="96" s="1"/>
  <c r="M58" i="96"/>
  <c r="M15" i="96" s="1"/>
  <c r="P22" i="97"/>
  <c r="M53" i="96"/>
  <c r="M10" i="96" s="1"/>
  <c r="H135" i="96"/>
  <c r="H6" i="96"/>
  <c r="O4" i="97"/>
  <c r="O51" i="96" s="1"/>
  <c r="O8" i="96" s="1"/>
  <c r="L51" i="96"/>
  <c r="L8" i="96" s="1"/>
  <c r="P161" i="94"/>
  <c r="P76" i="93" s="1"/>
  <c r="P33" i="93" s="1"/>
  <c r="M76" i="93"/>
  <c r="M33" i="93" s="1"/>
  <c r="H161" i="93"/>
  <c r="H81" i="93"/>
  <c r="H32" i="93"/>
  <c r="J152" i="93"/>
  <c r="J23" i="93"/>
  <c r="O83" i="94"/>
  <c r="O62" i="93" s="1"/>
  <c r="L62" i="93"/>
  <c r="O81" i="94"/>
  <c r="O61" i="93" s="1"/>
  <c r="O18" i="93" s="1"/>
  <c r="L61" i="93"/>
  <c r="L18" i="93" s="1"/>
  <c r="Q114" i="91"/>
  <c r="N68" i="90"/>
  <c r="J151" i="87"/>
  <c r="J22" i="87"/>
  <c r="J145" i="87"/>
  <c r="J16" i="87"/>
  <c r="O12" i="100"/>
  <c r="L49" i="99"/>
  <c r="L6" i="99" s="1"/>
  <c r="J155" i="96"/>
  <c r="J26" i="96"/>
  <c r="O73" i="97"/>
  <c r="O58" i="96" s="1"/>
  <c r="O15" i="96" s="1"/>
  <c r="L58" i="96"/>
  <c r="L15" i="96" s="1"/>
  <c r="J141" i="96"/>
  <c r="J60" i="96"/>
  <c r="J12" i="96"/>
  <c r="O22" i="97"/>
  <c r="L53" i="96"/>
  <c r="L10" i="96" s="1"/>
  <c r="P114" i="94"/>
  <c r="M68" i="93"/>
  <c r="V52" i="94"/>
  <c r="V55" i="93" s="1"/>
  <c r="S55" i="93"/>
  <c r="Q164" i="91"/>
  <c r="N77" i="90"/>
  <c r="N34" i="90" s="1"/>
  <c r="H152" i="90"/>
  <c r="H23" i="90"/>
  <c r="U145" i="88"/>
  <c r="U73" i="87" s="1"/>
  <c r="U30" i="87" s="1"/>
  <c r="R73" i="87"/>
  <c r="R30" i="87" s="1"/>
  <c r="Q83" i="88"/>
  <c r="Q62" i="87" s="1"/>
  <c r="N62" i="87"/>
  <c r="W81" i="88"/>
  <c r="W61" i="87" s="1"/>
  <c r="W18" i="87" s="1"/>
  <c r="T61" i="87"/>
  <c r="T18" i="87" s="1"/>
  <c r="I145" i="87"/>
  <c r="I16" i="87"/>
  <c r="I135" i="102"/>
  <c r="I6" i="102"/>
  <c r="J164" i="99"/>
  <c r="J35" i="99"/>
  <c r="Q145" i="100"/>
  <c r="N73" i="99"/>
  <c r="N30" i="99" s="1"/>
  <c r="U100" i="100"/>
  <c r="O90" i="100"/>
  <c r="L64" i="99"/>
  <c r="L21" i="99" s="1"/>
  <c r="W77" i="100"/>
  <c r="W59" i="99" s="1"/>
  <c r="W16" i="99" s="1"/>
  <c r="T59" i="99"/>
  <c r="T16" i="99" s="1"/>
  <c r="V49" i="100"/>
  <c r="J148" i="96"/>
  <c r="J67" i="96"/>
  <c r="J19" i="96"/>
  <c r="I141" i="96"/>
  <c r="I60" i="96"/>
  <c r="I12" i="96"/>
  <c r="Q5" i="97"/>
  <c r="N48" i="96"/>
  <c r="U107" i="94"/>
  <c r="U66" i="93" s="1"/>
  <c r="U23" i="93" s="1"/>
  <c r="R66" i="93"/>
  <c r="R23" i="93" s="1"/>
  <c r="I143" i="93"/>
  <c r="I14" i="93"/>
  <c r="V60" i="94"/>
  <c r="V56" i="93" s="1"/>
  <c r="V13" i="93" s="1"/>
  <c r="S56" i="93"/>
  <c r="S13" i="93" s="1"/>
  <c r="O52" i="94"/>
  <c r="O55" i="93" s="1"/>
  <c r="L55" i="93"/>
  <c r="Q12" i="94"/>
  <c r="N49" i="93"/>
  <c r="V4" i="94"/>
  <c r="S51" i="93"/>
  <c r="S8" i="93" s="1"/>
  <c r="P73" i="91"/>
  <c r="P58" i="90" s="1"/>
  <c r="P15" i="90" s="1"/>
  <c r="M58" i="90"/>
  <c r="M15" i="90" s="1"/>
  <c r="O49" i="91"/>
  <c r="I155" i="87"/>
  <c r="I26" i="87"/>
  <c r="I148" i="87"/>
  <c r="I67" i="87"/>
  <c r="I19" i="87"/>
  <c r="U73" i="88"/>
  <c r="R58" i="87"/>
  <c r="R15" i="87" s="1"/>
  <c r="W60" i="88"/>
  <c r="W56" i="87" s="1"/>
  <c r="W13" i="87" s="1"/>
  <c r="T56" i="87"/>
  <c r="T13" i="87" s="1"/>
  <c r="J135" i="87"/>
  <c r="J6" i="87"/>
  <c r="Q4" i="88"/>
  <c r="N51" i="87"/>
  <c r="N8" i="87" s="1"/>
  <c r="Q68" i="99"/>
  <c r="W83" i="100"/>
  <c r="W62" i="99" s="1"/>
  <c r="T62" i="99"/>
  <c r="I162" i="96"/>
  <c r="I33" i="96"/>
  <c r="P159" i="97"/>
  <c r="P75" i="96" s="1"/>
  <c r="M75" i="96"/>
  <c r="V133" i="97"/>
  <c r="U60" i="97"/>
  <c r="R56" i="96"/>
  <c r="R13" i="96" s="1"/>
  <c r="V5" i="97"/>
  <c r="V48" i="96" s="1"/>
  <c r="S48" i="96"/>
  <c r="J164" i="93"/>
  <c r="J35" i="93"/>
  <c r="H158" i="93"/>
  <c r="H74" i="93"/>
  <c r="H29" i="93"/>
  <c r="W49" i="94"/>
  <c r="V12" i="94"/>
  <c r="V49" i="93" s="1"/>
  <c r="V6" i="93" s="1"/>
  <c r="S49" i="93"/>
  <c r="S6" i="93" s="1"/>
  <c r="O127" i="91"/>
  <c r="L69" i="90"/>
  <c r="L26" i="90" s="1"/>
  <c r="Q90" i="91"/>
  <c r="Q64" i="90" s="1"/>
  <c r="Q21" i="90" s="1"/>
  <c r="N64" i="90"/>
  <c r="N21" i="90" s="1"/>
  <c r="H144" i="90"/>
  <c r="H15" i="90"/>
  <c r="I163" i="87"/>
  <c r="I34" i="87"/>
  <c r="Q140" i="88"/>
  <c r="Q72" i="87" s="1"/>
  <c r="N72" i="87"/>
  <c r="O83" i="88"/>
  <c r="O62" i="87" s="1"/>
  <c r="L62" i="87"/>
  <c r="I135" i="87"/>
  <c r="I6" i="87"/>
  <c r="V4" i="88"/>
  <c r="V47" i="87" s="1"/>
  <c r="V4" i="87" s="1"/>
  <c r="S51" i="87"/>
  <c r="S8" i="87" s="1"/>
  <c r="U12" i="88"/>
  <c r="U49" i="87" s="1"/>
  <c r="U6" i="87" s="1"/>
  <c r="R49" i="87"/>
  <c r="R6" i="87" s="1"/>
  <c r="J134" i="87"/>
  <c r="J54" i="87"/>
  <c r="J5" i="87"/>
  <c r="N82" i="126" s="1"/>
  <c r="U171" i="100"/>
  <c r="U78" i="99" s="1"/>
  <c r="U35" i="99" s="1"/>
  <c r="R78" i="99"/>
  <c r="R35" i="99" s="1"/>
  <c r="Q107" i="100"/>
  <c r="Q66" i="99" s="1"/>
  <c r="Q23" i="99" s="1"/>
  <c r="N66" i="99"/>
  <c r="N23" i="99" s="1"/>
  <c r="O73" i="100"/>
  <c r="O58" i="99" s="1"/>
  <c r="O15" i="99" s="1"/>
  <c r="L58" i="99"/>
  <c r="L15" i="99" s="1"/>
  <c r="I139" i="99"/>
  <c r="I10" i="99"/>
  <c r="P5" i="100"/>
  <c r="P48" i="99" s="1"/>
  <c r="M48" i="99"/>
  <c r="U161" i="97"/>
  <c r="U76" i="96" s="1"/>
  <c r="U33" i="96" s="1"/>
  <c r="R76" i="96"/>
  <c r="R33" i="96" s="1"/>
  <c r="U159" i="97"/>
  <c r="U75" i="96" s="1"/>
  <c r="R75" i="96"/>
  <c r="V145" i="97"/>
  <c r="S73" i="96"/>
  <c r="S30" i="96" s="1"/>
  <c r="O83" i="97"/>
  <c r="O62" i="96" s="1"/>
  <c r="L62" i="96"/>
  <c r="U68" i="97"/>
  <c r="R57" i="96"/>
  <c r="R14" i="96" s="1"/>
  <c r="H134" i="96"/>
  <c r="H54" i="96"/>
  <c r="H5" i="96"/>
  <c r="Q127" i="94"/>
  <c r="N69" i="93"/>
  <c r="N26" i="93" s="1"/>
  <c r="O12" i="94"/>
  <c r="O49" i="93" s="1"/>
  <c r="O6" i="93" s="1"/>
  <c r="L49" i="93"/>
  <c r="L6" i="93" s="1"/>
  <c r="W81" i="91"/>
  <c r="W61" i="90" s="1"/>
  <c r="W18" i="90" s="1"/>
  <c r="T61" i="90"/>
  <c r="T18" i="90" s="1"/>
  <c r="O77" i="91"/>
  <c r="L59" i="90"/>
  <c r="L16" i="90" s="1"/>
  <c r="I142" i="90"/>
  <c r="I13" i="90"/>
  <c r="W52" i="91"/>
  <c r="T55" i="90"/>
  <c r="U164" i="88"/>
  <c r="U77" i="87" s="1"/>
  <c r="U34" i="87" s="1"/>
  <c r="R77" i="87"/>
  <c r="R34" i="87" s="1"/>
  <c r="V159" i="88"/>
  <c r="V75" i="87" s="1"/>
  <c r="S75" i="87"/>
  <c r="I143" i="87"/>
  <c r="I14" i="87"/>
  <c r="U60" i="88"/>
  <c r="U56" i="87" s="1"/>
  <c r="U13" i="87" s="1"/>
  <c r="R56" i="87"/>
  <c r="R13" i="87" s="1"/>
  <c r="H124" i="93"/>
  <c r="J124" i="99"/>
  <c r="J128" i="99" s="1"/>
  <c r="V164" i="100"/>
  <c r="V77" i="99" s="1"/>
  <c r="V34" i="99" s="1"/>
  <c r="S77" i="99"/>
  <c r="S34" i="99" s="1"/>
  <c r="O83" i="100"/>
  <c r="O62" i="99" s="1"/>
  <c r="L62" i="99"/>
  <c r="H147" i="99"/>
  <c r="H18" i="99"/>
  <c r="H159" i="96"/>
  <c r="H30" i="96"/>
  <c r="U164" i="94"/>
  <c r="U77" i="93" s="1"/>
  <c r="U34" i="93" s="1"/>
  <c r="R77" i="93"/>
  <c r="R34" i="93" s="1"/>
  <c r="P127" i="94"/>
  <c r="P69" i="93" s="1"/>
  <c r="P26" i="93" s="1"/>
  <c r="M69" i="93"/>
  <c r="M26" i="93" s="1"/>
  <c r="W77" i="94"/>
  <c r="T59" i="93"/>
  <c r="T16" i="93" s="1"/>
  <c r="Q22" i="94"/>
  <c r="N53" i="93"/>
  <c r="N10" i="93" s="1"/>
  <c r="P161" i="91"/>
  <c r="P76" i="90" s="1"/>
  <c r="P33" i="90" s="1"/>
  <c r="M76" i="90"/>
  <c r="M33" i="90" s="1"/>
  <c r="I161" i="90"/>
  <c r="I81" i="90"/>
  <c r="I32" i="90"/>
  <c r="Q87" i="91"/>
  <c r="Q63" i="90" s="1"/>
  <c r="Q20" i="90" s="1"/>
  <c r="N63" i="90"/>
  <c r="N20" i="90" s="1"/>
  <c r="V68" i="91"/>
  <c r="V57" i="90" s="1"/>
  <c r="V14" i="90" s="1"/>
  <c r="S57" i="90"/>
  <c r="S14" i="90" s="1"/>
  <c r="U60" i="91"/>
  <c r="U56" i="90" s="1"/>
  <c r="U13" i="90" s="1"/>
  <c r="R56" i="90"/>
  <c r="R13" i="90" s="1"/>
  <c r="Q107" i="88"/>
  <c r="Q66" i="87" s="1"/>
  <c r="Q23" i="87" s="1"/>
  <c r="N66" i="87"/>
  <c r="N23" i="87" s="1"/>
  <c r="U68" i="88"/>
  <c r="U57" i="87" s="1"/>
  <c r="U14" i="87" s="1"/>
  <c r="R57" i="87"/>
  <c r="R14" i="87" s="1"/>
  <c r="L139" i="91"/>
  <c r="O139" i="91" s="1"/>
  <c r="R139" i="91"/>
  <c r="U139" i="91" s="1"/>
  <c r="S57" i="103"/>
  <c r="V57" i="103" s="1"/>
  <c r="M57" i="103"/>
  <c r="P57" i="103" s="1"/>
  <c r="L139" i="88"/>
  <c r="O139" i="88" s="1"/>
  <c r="R139" i="88"/>
  <c r="U139" i="88" s="1"/>
  <c r="H178" i="91"/>
  <c r="L101" i="91"/>
  <c r="O101" i="91" s="1"/>
  <c r="R101" i="91"/>
  <c r="U101" i="91" s="1"/>
  <c r="N176" i="94"/>
  <c r="T176" i="94"/>
  <c r="J79" i="93"/>
  <c r="S176" i="100"/>
  <c r="M176" i="100"/>
  <c r="I79" i="99"/>
  <c r="S176" i="109"/>
  <c r="M176" i="109"/>
  <c r="I79" i="108"/>
  <c r="R176" i="112"/>
  <c r="L176" i="112"/>
  <c r="H79" i="111"/>
  <c r="S135" i="115"/>
  <c r="V135" i="115" s="1"/>
  <c r="M135" i="115"/>
  <c r="P135" i="115" s="1"/>
  <c r="I170" i="145"/>
  <c r="I86" i="145"/>
  <c r="I41" i="145"/>
  <c r="S84" i="142"/>
  <c r="S40" i="142"/>
  <c r="J170" i="145"/>
  <c r="J86" i="145"/>
  <c r="J41" i="145"/>
  <c r="N62" i="120"/>
  <c r="Q83" i="121"/>
  <c r="Q62" i="120" s="1"/>
  <c r="V81" i="121"/>
  <c r="V61" i="120" s="1"/>
  <c r="V18" i="120" s="1"/>
  <c r="S61" i="120"/>
  <c r="S18" i="120" s="1"/>
  <c r="L56" i="120"/>
  <c r="L13" i="120" s="1"/>
  <c r="O60" i="121"/>
  <c r="O56" i="120" s="1"/>
  <c r="O13" i="120" s="1"/>
  <c r="O140" i="115"/>
  <c r="O72" i="114" s="1"/>
  <c r="L72" i="114"/>
  <c r="I143" i="114"/>
  <c r="I14" i="114"/>
  <c r="U60" i="115"/>
  <c r="U56" i="114" s="1"/>
  <c r="U13" i="114" s="1"/>
  <c r="R56" i="114"/>
  <c r="R13" i="114" s="1"/>
  <c r="J124" i="102"/>
  <c r="H163" i="111"/>
  <c r="H34" i="111"/>
  <c r="I155" i="111"/>
  <c r="I26" i="111"/>
  <c r="H163" i="108"/>
  <c r="H34" i="108"/>
  <c r="O12" i="109"/>
  <c r="O49" i="108" s="1"/>
  <c r="O6" i="108" s="1"/>
  <c r="L49" i="108"/>
  <c r="L6" i="108" s="1"/>
  <c r="R48" i="108"/>
  <c r="U10" i="109"/>
  <c r="U48" i="108" s="1"/>
  <c r="W161" i="106"/>
  <c r="W76" i="105" s="1"/>
  <c r="W33" i="105" s="1"/>
  <c r="T76" i="105"/>
  <c r="T33" i="105" s="1"/>
  <c r="W159" i="106"/>
  <c r="W75" i="105" s="1"/>
  <c r="W32" i="105" s="1"/>
  <c r="T75" i="105"/>
  <c r="T108" i="106"/>
  <c r="W108" i="106" s="1"/>
  <c r="N108" i="106"/>
  <c r="Q108" i="106" s="1"/>
  <c r="P100" i="106"/>
  <c r="M65" i="105"/>
  <c r="M22" i="105" s="1"/>
  <c r="P90" i="106"/>
  <c r="P64" i="105" s="1"/>
  <c r="P21" i="105" s="1"/>
  <c r="M64" i="105"/>
  <c r="M21" i="105" s="1"/>
  <c r="H134" i="105"/>
  <c r="H54" i="105"/>
  <c r="H5" i="105"/>
  <c r="O161" i="103"/>
  <c r="O76" i="102" s="1"/>
  <c r="O33" i="102" s="1"/>
  <c r="L76" i="102"/>
  <c r="L33" i="102" s="1"/>
  <c r="U159" i="103"/>
  <c r="U75" i="102" s="1"/>
  <c r="R75" i="102"/>
  <c r="J154" i="102"/>
  <c r="J71" i="102"/>
  <c r="J25" i="102"/>
  <c r="U87" i="103"/>
  <c r="R63" i="102"/>
  <c r="R20" i="102" s="1"/>
  <c r="U77" i="103"/>
  <c r="R59" i="102"/>
  <c r="R16" i="102" s="1"/>
  <c r="W49" i="103"/>
  <c r="O12" i="103"/>
  <c r="O49" i="102" s="1"/>
  <c r="O6" i="102" s="1"/>
  <c r="L49" i="102"/>
  <c r="L6" i="102" s="1"/>
  <c r="U85" i="142"/>
  <c r="U42" i="142" s="1"/>
  <c r="X45" i="126" s="1"/>
  <c r="H163" i="120"/>
  <c r="H34" i="120"/>
  <c r="W145" i="121"/>
  <c r="W73" i="120" s="1"/>
  <c r="W30" i="120" s="1"/>
  <c r="T73" i="120"/>
  <c r="T30" i="120" s="1"/>
  <c r="T57" i="120"/>
  <c r="T14" i="120" s="1"/>
  <c r="W68" i="121"/>
  <c r="W57" i="120" s="1"/>
  <c r="W14" i="120" s="1"/>
  <c r="V164" i="118"/>
  <c r="V77" i="117" s="1"/>
  <c r="V34" i="117" s="1"/>
  <c r="S77" i="117"/>
  <c r="S34" i="117" s="1"/>
  <c r="N69" i="117"/>
  <c r="N26" i="117" s="1"/>
  <c r="Q127" i="118"/>
  <c r="Q69" i="117" s="1"/>
  <c r="Q26" i="117" s="1"/>
  <c r="H152" i="117"/>
  <c r="H23" i="117"/>
  <c r="M48" i="117"/>
  <c r="P5" i="118"/>
  <c r="P48" i="117" s="1"/>
  <c r="O114" i="115"/>
  <c r="O68" i="114" s="1"/>
  <c r="L68" i="114"/>
  <c r="W159" i="112"/>
  <c r="W75" i="111" s="1"/>
  <c r="T75" i="111"/>
  <c r="T32" i="111" s="1"/>
  <c r="W145" i="112"/>
  <c r="T73" i="111"/>
  <c r="T30" i="111" s="1"/>
  <c r="P133" i="112"/>
  <c r="P70" i="111" s="1"/>
  <c r="P27" i="111" s="1"/>
  <c r="M70" i="111"/>
  <c r="M27" i="111" s="1"/>
  <c r="W100" i="112"/>
  <c r="W65" i="111" s="1"/>
  <c r="W22" i="111" s="1"/>
  <c r="T65" i="111"/>
  <c r="T22" i="111" s="1"/>
  <c r="J143" i="111"/>
  <c r="J14" i="111"/>
  <c r="Q12" i="112"/>
  <c r="Q49" i="111" s="1"/>
  <c r="Q6" i="111" s="1"/>
  <c r="N49" i="111"/>
  <c r="N6" i="111" s="1"/>
  <c r="P4" i="112"/>
  <c r="M51" i="111"/>
  <c r="M8" i="111" s="1"/>
  <c r="W73" i="108"/>
  <c r="W30" i="108" s="1"/>
  <c r="Q145" i="109"/>
  <c r="N73" i="108"/>
  <c r="N30" i="108" s="1"/>
  <c r="W107" i="109"/>
  <c r="W66" i="108" s="1"/>
  <c r="W23" i="108" s="1"/>
  <c r="T66" i="108"/>
  <c r="T23" i="108" s="1"/>
  <c r="W81" i="109"/>
  <c r="W61" i="108" s="1"/>
  <c r="W18" i="108" s="1"/>
  <c r="T61" i="108"/>
  <c r="T18" i="108" s="1"/>
  <c r="J145" i="108"/>
  <c r="J16" i="108"/>
  <c r="O49" i="109"/>
  <c r="U68" i="106"/>
  <c r="U57" i="105" s="1"/>
  <c r="U14" i="105" s="1"/>
  <c r="R57" i="105"/>
  <c r="R14" i="105" s="1"/>
  <c r="Q145" i="103"/>
  <c r="N73" i="102"/>
  <c r="I139" i="102"/>
  <c r="I10" i="102"/>
  <c r="R63" i="120"/>
  <c r="R20" i="120" s="1"/>
  <c r="U87" i="121"/>
  <c r="U63" i="120" s="1"/>
  <c r="U20" i="120" s="1"/>
  <c r="L62" i="120"/>
  <c r="O83" i="121"/>
  <c r="O62" i="120" s="1"/>
  <c r="I143" i="120"/>
  <c r="I14" i="120"/>
  <c r="I155" i="117"/>
  <c r="I26" i="117"/>
  <c r="L57" i="117"/>
  <c r="L14" i="117" s="1"/>
  <c r="O68" i="118"/>
  <c r="O57" i="117" s="1"/>
  <c r="O14" i="117" s="1"/>
  <c r="Q49" i="118"/>
  <c r="L48" i="117"/>
  <c r="O5" i="118"/>
  <c r="O48" i="117" s="1"/>
  <c r="I164" i="114"/>
  <c r="I35" i="114"/>
  <c r="Q145" i="115"/>
  <c r="Q73" i="114" s="1"/>
  <c r="Q30" i="114" s="1"/>
  <c r="N73" i="114"/>
  <c r="N30" i="114" s="1"/>
  <c r="I150" i="114"/>
  <c r="I21" i="114"/>
  <c r="I162" i="111"/>
  <c r="I33" i="111"/>
  <c r="J154" i="111"/>
  <c r="J71" i="111"/>
  <c r="J25" i="111"/>
  <c r="V90" i="112"/>
  <c r="V64" i="111" s="1"/>
  <c r="V21" i="111" s="1"/>
  <c r="S64" i="111"/>
  <c r="S21" i="111" s="1"/>
  <c r="P60" i="112"/>
  <c r="P56" i="111" s="1"/>
  <c r="P13" i="111" s="1"/>
  <c r="M56" i="111"/>
  <c r="M13" i="111" s="1"/>
  <c r="Q49" i="112"/>
  <c r="Q53" i="111" s="1"/>
  <c r="Q10" i="111" s="1"/>
  <c r="I149" i="108"/>
  <c r="I20" i="108"/>
  <c r="P81" i="109"/>
  <c r="P61" i="108" s="1"/>
  <c r="P18" i="108" s="1"/>
  <c r="M61" i="108"/>
  <c r="M18" i="108" s="1"/>
  <c r="V77" i="109"/>
  <c r="V59" i="108" s="1"/>
  <c r="V16" i="108" s="1"/>
  <c r="S59" i="108"/>
  <c r="S16" i="108" s="1"/>
  <c r="I144" i="108"/>
  <c r="I15" i="108"/>
  <c r="O161" i="106"/>
  <c r="O76" i="105" s="1"/>
  <c r="O33" i="105" s="1"/>
  <c r="L76" i="105"/>
  <c r="L33" i="105" s="1"/>
  <c r="Q114" i="106"/>
  <c r="Q68" i="105" s="1"/>
  <c r="N68" i="105"/>
  <c r="W107" i="106"/>
  <c r="W66" i="105" s="1"/>
  <c r="W23" i="105" s="1"/>
  <c r="T66" i="105"/>
  <c r="T23" i="105" s="1"/>
  <c r="W12" i="106"/>
  <c r="W49" i="105" s="1"/>
  <c r="W6" i="105" s="1"/>
  <c r="T49" i="105"/>
  <c r="T6" i="105" s="1"/>
  <c r="P145" i="103"/>
  <c r="M73" i="102"/>
  <c r="M30" i="102" s="1"/>
  <c r="W90" i="103"/>
  <c r="T64" i="102"/>
  <c r="T21" i="102" s="1"/>
  <c r="Q60" i="103"/>
  <c r="Q56" i="102" s="1"/>
  <c r="Q13" i="102" s="1"/>
  <c r="N56" i="102"/>
  <c r="N13" i="102" s="1"/>
  <c r="O22" i="103"/>
  <c r="L53" i="102"/>
  <c r="L10" i="102" s="1"/>
  <c r="H124" i="120"/>
  <c r="J124" i="108"/>
  <c r="Q161" i="121"/>
  <c r="Q76" i="120" s="1"/>
  <c r="Q33" i="120" s="1"/>
  <c r="N76" i="120"/>
  <c r="N33" i="120" s="1"/>
  <c r="W159" i="121"/>
  <c r="W75" i="120" s="1"/>
  <c r="T75" i="120"/>
  <c r="R57" i="120"/>
  <c r="R14" i="120" s="1"/>
  <c r="U68" i="121"/>
  <c r="U57" i="120" s="1"/>
  <c r="U14" i="120" s="1"/>
  <c r="O49" i="121"/>
  <c r="N49" i="120"/>
  <c r="N6" i="120" s="1"/>
  <c r="Q12" i="121"/>
  <c r="Q49" i="120" s="1"/>
  <c r="Q6" i="120" s="1"/>
  <c r="W145" i="118"/>
  <c r="W73" i="117" s="1"/>
  <c r="W30" i="117" s="1"/>
  <c r="T73" i="117"/>
  <c r="T30" i="117" s="1"/>
  <c r="P133" i="118"/>
  <c r="M77" i="114"/>
  <c r="M34" i="114" s="1"/>
  <c r="P164" i="115"/>
  <c r="P77" i="114" s="1"/>
  <c r="P34" i="114" s="1"/>
  <c r="U90" i="115"/>
  <c r="U64" i="114" s="1"/>
  <c r="U21" i="114" s="1"/>
  <c r="R64" i="114"/>
  <c r="R21" i="114" s="1"/>
  <c r="Q77" i="115"/>
  <c r="Q59" i="114" s="1"/>
  <c r="Q16" i="114" s="1"/>
  <c r="N59" i="114"/>
  <c r="N16" i="114" s="1"/>
  <c r="U161" i="112"/>
  <c r="U76" i="111" s="1"/>
  <c r="U33" i="111" s="1"/>
  <c r="R76" i="111"/>
  <c r="R33" i="111" s="1"/>
  <c r="U159" i="112"/>
  <c r="U75" i="111" s="1"/>
  <c r="R75" i="111"/>
  <c r="I154" i="111"/>
  <c r="I71" i="111"/>
  <c r="I25" i="111"/>
  <c r="U90" i="112"/>
  <c r="U64" i="111" s="1"/>
  <c r="U21" i="111" s="1"/>
  <c r="R64" i="111"/>
  <c r="R21" i="111" s="1"/>
  <c r="U63" i="111"/>
  <c r="U20" i="111" s="1"/>
  <c r="W22" i="112"/>
  <c r="T53" i="111"/>
  <c r="T10" i="111" s="1"/>
  <c r="U12" i="112"/>
  <c r="R49" i="111"/>
  <c r="R6" i="111" s="1"/>
  <c r="U161" i="109"/>
  <c r="U76" i="108" s="1"/>
  <c r="U33" i="108" s="1"/>
  <c r="R76" i="108"/>
  <c r="R33" i="108" s="1"/>
  <c r="U159" i="109"/>
  <c r="U75" i="108" s="1"/>
  <c r="R75" i="108"/>
  <c r="H152" i="108"/>
  <c r="H23" i="108"/>
  <c r="U83" i="109"/>
  <c r="U62" i="108" s="1"/>
  <c r="R62" i="108"/>
  <c r="U81" i="109"/>
  <c r="U61" i="108" s="1"/>
  <c r="U18" i="108" s="1"/>
  <c r="R61" i="108"/>
  <c r="R18" i="108" s="1"/>
  <c r="U171" i="106"/>
  <c r="U78" i="105" s="1"/>
  <c r="U35" i="105" s="1"/>
  <c r="R78" i="105"/>
  <c r="R35" i="105" s="1"/>
  <c r="P140" i="106"/>
  <c r="P72" i="105" s="1"/>
  <c r="M72" i="105"/>
  <c r="V107" i="106"/>
  <c r="V66" i="105" s="1"/>
  <c r="V23" i="105" s="1"/>
  <c r="S66" i="105"/>
  <c r="S23" i="105" s="1"/>
  <c r="J149" i="105"/>
  <c r="J20" i="105"/>
  <c r="Q77" i="106"/>
  <c r="Q59" i="105" s="1"/>
  <c r="Q16" i="105" s="1"/>
  <c r="N59" i="105"/>
  <c r="N16" i="105" s="1"/>
  <c r="V49" i="106"/>
  <c r="U145" i="103"/>
  <c r="R73" i="102"/>
  <c r="R30" i="102" s="1"/>
  <c r="P68" i="103"/>
  <c r="P57" i="102" s="1"/>
  <c r="P14" i="102" s="1"/>
  <c r="M57" i="102"/>
  <c r="M14" i="102" s="1"/>
  <c r="V60" i="103"/>
  <c r="V56" i="102" s="1"/>
  <c r="V13" i="102" s="1"/>
  <c r="S56" i="102"/>
  <c r="S13" i="102" s="1"/>
  <c r="N84" i="145"/>
  <c r="N40" i="145"/>
  <c r="V84" i="142"/>
  <c r="V40" i="142"/>
  <c r="S66" i="120"/>
  <c r="S23" i="120" s="1"/>
  <c r="V107" i="121"/>
  <c r="V66" i="120" s="1"/>
  <c r="V23" i="120" s="1"/>
  <c r="V4" i="121"/>
  <c r="V51" i="120" s="1"/>
  <c r="V8" i="120" s="1"/>
  <c r="S51" i="120"/>
  <c r="S8" i="120" s="1"/>
  <c r="J161" i="117"/>
  <c r="J81" i="117"/>
  <c r="J32" i="117"/>
  <c r="H156" i="117"/>
  <c r="H27" i="117"/>
  <c r="U49" i="118"/>
  <c r="J137" i="117"/>
  <c r="J8" i="117"/>
  <c r="I70" i="114"/>
  <c r="J152" i="114"/>
  <c r="J23" i="114"/>
  <c r="J147" i="114"/>
  <c r="J18" i="114"/>
  <c r="V73" i="115"/>
  <c r="V58" i="114" s="1"/>
  <c r="V15" i="114" s="1"/>
  <c r="S58" i="114"/>
  <c r="S15" i="114" s="1"/>
  <c r="T55" i="114"/>
  <c r="W52" i="115"/>
  <c r="W55" i="114" s="1"/>
  <c r="W140" i="112"/>
  <c r="T72" i="111"/>
  <c r="H154" i="111"/>
  <c r="H71" i="111"/>
  <c r="H25" i="111"/>
  <c r="O49" i="112"/>
  <c r="U49" i="111"/>
  <c r="U6" i="111" s="1"/>
  <c r="W52" i="109"/>
  <c r="W55" i="108" s="1"/>
  <c r="T55" i="108"/>
  <c r="O114" i="106"/>
  <c r="O68" i="105" s="1"/>
  <c r="L68" i="105"/>
  <c r="H152" i="105"/>
  <c r="H23" i="105"/>
  <c r="H135" i="105"/>
  <c r="H6" i="105"/>
  <c r="O4" i="106"/>
  <c r="O51" i="105" s="1"/>
  <c r="O8" i="105" s="1"/>
  <c r="L51" i="105"/>
  <c r="L8" i="105" s="1"/>
  <c r="Q140" i="103"/>
  <c r="Q72" i="102" s="1"/>
  <c r="N72" i="102"/>
  <c r="N29" i="102" s="1"/>
  <c r="W52" i="103"/>
  <c r="W55" i="102" s="1"/>
  <c r="T55" i="102"/>
  <c r="I110" i="108"/>
  <c r="P171" i="121"/>
  <c r="P78" i="120" s="1"/>
  <c r="P35" i="120" s="1"/>
  <c r="M78" i="120"/>
  <c r="M35" i="120" s="1"/>
  <c r="H162" i="120"/>
  <c r="H33" i="120"/>
  <c r="U159" i="121"/>
  <c r="U75" i="120" s="1"/>
  <c r="R75" i="120"/>
  <c r="O107" i="121"/>
  <c r="O66" i="120" s="1"/>
  <c r="O23" i="120" s="1"/>
  <c r="L66" i="120"/>
  <c r="L23" i="120" s="1"/>
  <c r="W100" i="121"/>
  <c r="W65" i="120" s="1"/>
  <c r="W22" i="120" s="1"/>
  <c r="T65" i="120"/>
  <c r="T22" i="120" s="1"/>
  <c r="J150" i="120"/>
  <c r="J21" i="120"/>
  <c r="R53" i="120"/>
  <c r="R10" i="120" s="1"/>
  <c r="U22" i="121"/>
  <c r="U53" i="120" s="1"/>
  <c r="U10" i="120" s="1"/>
  <c r="L51" i="120"/>
  <c r="L8" i="120" s="1"/>
  <c r="O4" i="121"/>
  <c r="O51" i="120" s="1"/>
  <c r="O8" i="120" s="1"/>
  <c r="M75" i="117"/>
  <c r="P159" i="118"/>
  <c r="P75" i="117" s="1"/>
  <c r="J148" i="117"/>
  <c r="J67" i="117"/>
  <c r="J19" i="117"/>
  <c r="W73" i="118"/>
  <c r="W58" i="117" s="1"/>
  <c r="W15" i="117" s="1"/>
  <c r="T58" i="117"/>
  <c r="T15" i="117" s="1"/>
  <c r="M53" i="117"/>
  <c r="M10" i="117" s="1"/>
  <c r="P22" i="118"/>
  <c r="S49" i="117"/>
  <c r="S6" i="117" s="1"/>
  <c r="V12" i="118"/>
  <c r="V49" i="117" s="1"/>
  <c r="V6" i="117" s="1"/>
  <c r="S51" i="117"/>
  <c r="S8" i="117" s="1"/>
  <c r="V4" i="118"/>
  <c r="V51" i="117" s="1"/>
  <c r="V8" i="117" s="1"/>
  <c r="W159" i="115"/>
  <c r="W75" i="114" s="1"/>
  <c r="T75" i="114"/>
  <c r="I148" i="114"/>
  <c r="I67" i="114"/>
  <c r="I19" i="114"/>
  <c r="L58" i="114"/>
  <c r="L15" i="114" s="1"/>
  <c r="O73" i="115"/>
  <c r="O58" i="114" s="1"/>
  <c r="O15" i="114" s="1"/>
  <c r="H134" i="114"/>
  <c r="H54" i="114"/>
  <c r="H5" i="114"/>
  <c r="J126" i="105"/>
  <c r="J127" i="105" s="1"/>
  <c r="J129" i="105" s="1"/>
  <c r="Q87" i="112"/>
  <c r="Q63" i="111" s="1"/>
  <c r="Q20" i="111" s="1"/>
  <c r="N63" i="111"/>
  <c r="N20" i="111" s="1"/>
  <c r="Q77" i="112"/>
  <c r="N59" i="111"/>
  <c r="N16" i="111" s="1"/>
  <c r="V5" i="112"/>
  <c r="V48" i="111" s="1"/>
  <c r="S48" i="111"/>
  <c r="I164" i="108"/>
  <c r="I35" i="108"/>
  <c r="I158" i="108"/>
  <c r="I74" i="108"/>
  <c r="I29" i="108"/>
  <c r="W90" i="109"/>
  <c r="W64" i="108" s="1"/>
  <c r="W21" i="108" s="1"/>
  <c r="T64" i="108"/>
  <c r="T21" i="108" s="1"/>
  <c r="J137" i="108"/>
  <c r="J8" i="108"/>
  <c r="O87" i="106"/>
  <c r="O63" i="105" s="1"/>
  <c r="O20" i="105" s="1"/>
  <c r="L63" i="105"/>
  <c r="L20" i="105" s="1"/>
  <c r="H144" i="105"/>
  <c r="H15" i="105"/>
  <c r="N52" i="105"/>
  <c r="N9" i="105" s="1"/>
  <c r="N53" i="105"/>
  <c r="N10" i="105" s="1"/>
  <c r="Q22" i="106"/>
  <c r="H156" i="102"/>
  <c r="H27" i="102"/>
  <c r="P107" i="103"/>
  <c r="P66" i="102" s="1"/>
  <c r="P23" i="102" s="1"/>
  <c r="M66" i="102"/>
  <c r="M23" i="102" s="1"/>
  <c r="T40" i="145"/>
  <c r="T84" i="145"/>
  <c r="J170" i="142"/>
  <c r="J86" i="142"/>
  <c r="J41" i="142"/>
  <c r="I103" i="120"/>
  <c r="I126" i="117"/>
  <c r="I127" i="117" s="1"/>
  <c r="I129" i="117" s="1"/>
  <c r="H103" i="114"/>
  <c r="T58" i="120"/>
  <c r="T15" i="120" s="1"/>
  <c r="W73" i="121"/>
  <c r="W58" i="120" s="1"/>
  <c r="W15" i="120" s="1"/>
  <c r="M61" i="117"/>
  <c r="M18" i="117" s="1"/>
  <c r="P81" i="118"/>
  <c r="P61" i="117" s="1"/>
  <c r="P18" i="117" s="1"/>
  <c r="P161" i="115"/>
  <c r="P76" i="114" s="1"/>
  <c r="P33" i="114" s="1"/>
  <c r="M76" i="114"/>
  <c r="M33" i="114" s="1"/>
  <c r="I161" i="114"/>
  <c r="I32" i="114"/>
  <c r="W140" i="115"/>
  <c r="W72" i="114" s="1"/>
  <c r="T72" i="114"/>
  <c r="L63" i="114"/>
  <c r="L20" i="114" s="1"/>
  <c r="O87" i="115"/>
  <c r="O63" i="114" s="1"/>
  <c r="O20" i="114" s="1"/>
  <c r="T56" i="114"/>
  <c r="T13" i="114" s="1"/>
  <c r="W60" i="115"/>
  <c r="W56" i="114" s="1"/>
  <c r="W13" i="114" s="1"/>
  <c r="U52" i="115"/>
  <c r="U55" i="114" s="1"/>
  <c r="R55" i="114"/>
  <c r="U171" i="112"/>
  <c r="U78" i="111" s="1"/>
  <c r="U35" i="111" s="1"/>
  <c r="R78" i="111"/>
  <c r="R35" i="111" s="1"/>
  <c r="W164" i="112"/>
  <c r="T77" i="111"/>
  <c r="T34" i="111" s="1"/>
  <c r="O140" i="112"/>
  <c r="O72" i="111" s="1"/>
  <c r="L72" i="111"/>
  <c r="V107" i="112"/>
  <c r="V66" i="111" s="1"/>
  <c r="V23" i="111" s="1"/>
  <c r="S66" i="111"/>
  <c r="S23" i="111" s="1"/>
  <c r="I149" i="111"/>
  <c r="I20" i="111"/>
  <c r="V77" i="112"/>
  <c r="V59" i="111" s="1"/>
  <c r="V16" i="111" s="1"/>
  <c r="S59" i="111"/>
  <c r="S16" i="111" s="1"/>
  <c r="U133" i="109"/>
  <c r="U70" i="108" s="1"/>
  <c r="U27" i="108" s="1"/>
  <c r="R70" i="108"/>
  <c r="R27" i="108" s="1"/>
  <c r="W114" i="109"/>
  <c r="W68" i="108" s="1"/>
  <c r="T68" i="108"/>
  <c r="I142" i="108"/>
  <c r="I13" i="108"/>
  <c r="O52" i="109"/>
  <c r="O55" i="108" s="1"/>
  <c r="L55" i="108"/>
  <c r="W52" i="106"/>
  <c r="W55" i="105" s="1"/>
  <c r="T55" i="105"/>
  <c r="O140" i="103"/>
  <c r="L72" i="102"/>
  <c r="H152" i="102"/>
  <c r="H23" i="102"/>
  <c r="J145" i="102"/>
  <c r="J16" i="102"/>
  <c r="U52" i="103"/>
  <c r="R55" i="102"/>
  <c r="O140" i="121"/>
  <c r="O72" i="120" s="1"/>
  <c r="L72" i="120"/>
  <c r="U100" i="121"/>
  <c r="U65" i="120" s="1"/>
  <c r="U22" i="120" s="1"/>
  <c r="R65" i="120"/>
  <c r="R22" i="120" s="1"/>
  <c r="L64" i="120"/>
  <c r="L21" i="120" s="1"/>
  <c r="O90" i="121"/>
  <c r="O64" i="120" s="1"/>
  <c r="O21" i="120" s="1"/>
  <c r="P77" i="121"/>
  <c r="P59" i="120" s="1"/>
  <c r="P16" i="120" s="1"/>
  <c r="M59" i="120"/>
  <c r="M16" i="120" s="1"/>
  <c r="V73" i="121"/>
  <c r="V58" i="120" s="1"/>
  <c r="V15" i="120" s="1"/>
  <c r="S58" i="120"/>
  <c r="S15" i="120" s="1"/>
  <c r="I142" i="120"/>
  <c r="I13" i="120"/>
  <c r="T48" i="120"/>
  <c r="W5" i="121"/>
  <c r="W48" i="120" s="1"/>
  <c r="T56" i="117"/>
  <c r="T13" i="117" s="1"/>
  <c r="W60" i="118"/>
  <c r="W56" i="117" s="1"/>
  <c r="W13" i="117" s="1"/>
  <c r="I142" i="114"/>
  <c r="I13" i="114"/>
  <c r="W4" i="115"/>
  <c r="W51" i="114" s="1"/>
  <c r="W8" i="114" s="1"/>
  <c r="T51" i="114"/>
  <c r="T8" i="114" s="1"/>
  <c r="H152" i="111"/>
  <c r="H23" i="111"/>
  <c r="O87" i="112"/>
  <c r="O63" i="111" s="1"/>
  <c r="O20" i="111" s="1"/>
  <c r="L63" i="111"/>
  <c r="L20" i="111" s="1"/>
  <c r="U83" i="112"/>
  <c r="U62" i="111" s="1"/>
  <c r="R62" i="111"/>
  <c r="J141" i="111"/>
  <c r="J60" i="111"/>
  <c r="J12" i="111"/>
  <c r="Q77" i="108"/>
  <c r="Q34" i="108" s="1"/>
  <c r="P114" i="109"/>
  <c r="P68" i="108" s="1"/>
  <c r="M68" i="108"/>
  <c r="U68" i="109"/>
  <c r="U57" i="108" s="1"/>
  <c r="U14" i="108" s="1"/>
  <c r="R57" i="108"/>
  <c r="R14" i="108" s="1"/>
  <c r="U4" i="109"/>
  <c r="R51" i="108"/>
  <c r="R8" i="108" s="1"/>
  <c r="J151" i="105"/>
  <c r="J22" i="105"/>
  <c r="Q68" i="106"/>
  <c r="Q57" i="105" s="1"/>
  <c r="Q14" i="105" s="1"/>
  <c r="N57" i="105"/>
  <c r="N14" i="105" s="1"/>
  <c r="I141" i="105"/>
  <c r="I60" i="105"/>
  <c r="I12" i="105"/>
  <c r="P5" i="106"/>
  <c r="P48" i="105" s="1"/>
  <c r="M48" i="105"/>
  <c r="I161" i="102"/>
  <c r="I81" i="102"/>
  <c r="I32" i="102"/>
  <c r="V83" i="103"/>
  <c r="V62" i="102" s="1"/>
  <c r="S62" i="102"/>
  <c r="J158" i="99"/>
  <c r="J74" i="99"/>
  <c r="J29" i="99"/>
  <c r="H149" i="99"/>
  <c r="H20" i="99"/>
  <c r="Q68" i="100"/>
  <c r="N57" i="99"/>
  <c r="N14" i="99" s="1"/>
  <c r="I141" i="99"/>
  <c r="I60" i="99"/>
  <c r="I12" i="99"/>
  <c r="I158" i="96"/>
  <c r="I74" i="96"/>
  <c r="I29" i="96"/>
  <c r="O114" i="97"/>
  <c r="O87" i="97"/>
  <c r="O63" i="96" s="1"/>
  <c r="O20" i="96" s="1"/>
  <c r="L63" i="96"/>
  <c r="L20" i="96" s="1"/>
  <c r="Q48" i="96"/>
  <c r="W159" i="94"/>
  <c r="W75" i="93" s="1"/>
  <c r="W32" i="93" s="1"/>
  <c r="T75" i="93"/>
  <c r="Q145" i="94"/>
  <c r="Q73" i="93" s="1"/>
  <c r="Q30" i="93" s="1"/>
  <c r="N73" i="93"/>
  <c r="N30" i="93" s="1"/>
  <c r="V133" i="94"/>
  <c r="V70" i="93" s="1"/>
  <c r="V27" i="93" s="1"/>
  <c r="S70" i="93"/>
  <c r="S27" i="93" s="1"/>
  <c r="U127" i="94"/>
  <c r="U69" i="93" s="1"/>
  <c r="U26" i="93" s="1"/>
  <c r="R69" i="93"/>
  <c r="R26" i="93" s="1"/>
  <c r="W59" i="93"/>
  <c r="W16" i="93" s="1"/>
  <c r="P5" i="94"/>
  <c r="M48" i="93"/>
  <c r="I149" i="90"/>
  <c r="I20" i="90"/>
  <c r="O81" i="91"/>
  <c r="O61" i="90" s="1"/>
  <c r="O18" i="90" s="1"/>
  <c r="L61" i="90"/>
  <c r="L18" i="90" s="1"/>
  <c r="U68" i="91"/>
  <c r="R57" i="90"/>
  <c r="R14" i="90" s="1"/>
  <c r="I135" i="90"/>
  <c r="I6" i="90"/>
  <c r="H162" i="87"/>
  <c r="H33" i="87"/>
  <c r="I156" i="99"/>
  <c r="I27" i="99"/>
  <c r="N48" i="99"/>
  <c r="Q6" i="100"/>
  <c r="Q48" i="99" s="1"/>
  <c r="J164" i="96"/>
  <c r="J35" i="96"/>
  <c r="I137" i="96"/>
  <c r="I8" i="96"/>
  <c r="Q161" i="94"/>
  <c r="Q76" i="93" s="1"/>
  <c r="Q33" i="93" s="1"/>
  <c r="N76" i="93"/>
  <c r="N33" i="93" s="1"/>
  <c r="I161" i="93"/>
  <c r="I81" i="93"/>
  <c r="I32" i="93"/>
  <c r="P81" i="94"/>
  <c r="P61" i="93" s="1"/>
  <c r="P18" i="93" s="1"/>
  <c r="M61" i="93"/>
  <c r="M18" i="93" s="1"/>
  <c r="I164" i="90"/>
  <c r="I35" i="90"/>
  <c r="Q107" i="91"/>
  <c r="Q66" i="90" s="1"/>
  <c r="Q23" i="90" s="1"/>
  <c r="N66" i="90"/>
  <c r="N23" i="90" s="1"/>
  <c r="H149" i="90"/>
  <c r="H20" i="90"/>
  <c r="Q145" i="88"/>
  <c r="N73" i="87"/>
  <c r="N30" i="87" s="1"/>
  <c r="U107" i="88"/>
  <c r="U66" i="87" s="1"/>
  <c r="U23" i="87" s="1"/>
  <c r="R66" i="87"/>
  <c r="R23" i="87" s="1"/>
  <c r="P5" i="88"/>
  <c r="P48" i="87" s="1"/>
  <c r="M48" i="87"/>
  <c r="O5" i="88"/>
  <c r="O48" i="87" s="1"/>
  <c r="L48" i="87"/>
  <c r="U171" i="88"/>
  <c r="U78" i="87" s="1"/>
  <c r="U35" i="87" s="1"/>
  <c r="R78" i="87"/>
  <c r="R35" i="87" s="1"/>
  <c r="Q52" i="88"/>
  <c r="N55" i="87"/>
  <c r="H126" i="96"/>
  <c r="H127" i="96" s="1"/>
  <c r="H129" i="96" s="1"/>
  <c r="P161" i="100"/>
  <c r="P76" i="99" s="1"/>
  <c r="P33" i="99" s="1"/>
  <c r="M76" i="99"/>
  <c r="M33" i="99" s="1"/>
  <c r="I161" i="99"/>
  <c r="I81" i="99"/>
  <c r="I32" i="99"/>
  <c r="W114" i="100"/>
  <c r="W68" i="99" s="1"/>
  <c r="T68" i="99"/>
  <c r="O68" i="100"/>
  <c r="O57" i="99" s="1"/>
  <c r="O14" i="99" s="1"/>
  <c r="L57" i="99"/>
  <c r="L14" i="99" s="1"/>
  <c r="V164" i="97"/>
  <c r="V77" i="96" s="1"/>
  <c r="V34" i="96" s="1"/>
  <c r="S77" i="96"/>
  <c r="S34" i="96" s="1"/>
  <c r="V22" i="97"/>
  <c r="V52" i="96" s="1"/>
  <c r="V9" i="96" s="1"/>
  <c r="S53" i="96"/>
  <c r="S10" i="96" s="1"/>
  <c r="U12" i="97"/>
  <c r="U49" i="96" s="1"/>
  <c r="U6" i="96" s="1"/>
  <c r="R49" i="96"/>
  <c r="R6" i="96" s="1"/>
  <c r="U4" i="97"/>
  <c r="R51" i="96"/>
  <c r="R8" i="96" s="1"/>
  <c r="V161" i="94"/>
  <c r="V76" i="93" s="1"/>
  <c r="V33" i="93" s="1"/>
  <c r="S76" i="93"/>
  <c r="S33" i="93" s="1"/>
  <c r="U159" i="94"/>
  <c r="U75" i="93" s="1"/>
  <c r="R75" i="93"/>
  <c r="W107" i="94"/>
  <c r="W66" i="93" s="1"/>
  <c r="W23" i="93" s="1"/>
  <c r="T66" i="93"/>
  <c r="T23" i="93" s="1"/>
  <c r="U81" i="94"/>
  <c r="U61" i="93" s="1"/>
  <c r="U18" i="93" s="1"/>
  <c r="R61" i="93"/>
  <c r="R18" i="93" s="1"/>
  <c r="W114" i="91"/>
  <c r="W68" i="90" s="1"/>
  <c r="T68" i="90"/>
  <c r="J134" i="90"/>
  <c r="J54" i="90"/>
  <c r="J5" i="90"/>
  <c r="W100" i="88"/>
  <c r="W65" i="87" s="1"/>
  <c r="W22" i="87" s="1"/>
  <c r="T65" i="87"/>
  <c r="T22" i="87" s="1"/>
  <c r="J150" i="87"/>
  <c r="J21" i="87"/>
  <c r="Q77" i="88"/>
  <c r="N59" i="87"/>
  <c r="N16" i="87" s="1"/>
  <c r="Q127" i="97"/>
  <c r="Q69" i="96" s="1"/>
  <c r="Q26" i="96" s="1"/>
  <c r="N69" i="96"/>
  <c r="N26" i="96" s="1"/>
  <c r="I152" i="96"/>
  <c r="I23" i="96"/>
  <c r="J142" i="96"/>
  <c r="J13" i="96"/>
  <c r="Q52" i="97"/>
  <c r="N55" i="96"/>
  <c r="U22" i="97"/>
  <c r="R53" i="96"/>
  <c r="R10" i="96" s="1"/>
  <c r="P52" i="94"/>
  <c r="P55" i="93" s="1"/>
  <c r="M55" i="93"/>
  <c r="J137" i="93"/>
  <c r="J8" i="93"/>
  <c r="J156" i="90"/>
  <c r="J27" i="90"/>
  <c r="O107" i="91"/>
  <c r="L66" i="90"/>
  <c r="L23" i="90" s="1"/>
  <c r="J144" i="90"/>
  <c r="J15" i="90"/>
  <c r="V49" i="91"/>
  <c r="O145" i="88"/>
  <c r="O73" i="87" s="1"/>
  <c r="O30" i="87" s="1"/>
  <c r="L73" i="87"/>
  <c r="L30" i="87" s="1"/>
  <c r="I150" i="87"/>
  <c r="I21" i="87"/>
  <c r="Q81" i="88"/>
  <c r="Q61" i="87" s="1"/>
  <c r="Q18" i="87" s="1"/>
  <c r="N61" i="87"/>
  <c r="N18" i="87" s="1"/>
  <c r="V77" i="88"/>
  <c r="S59" i="87"/>
  <c r="S16" i="87" s="1"/>
  <c r="I144" i="87"/>
  <c r="I15" i="87"/>
  <c r="N50" i="102"/>
  <c r="N7" i="102" s="1"/>
  <c r="Q20" i="103"/>
  <c r="Q50" i="102" s="1"/>
  <c r="Q7" i="102" s="1"/>
  <c r="P12" i="103"/>
  <c r="P49" i="102" s="1"/>
  <c r="P6" i="102" s="1"/>
  <c r="M49" i="102"/>
  <c r="M6" i="102" s="1"/>
  <c r="W171" i="100"/>
  <c r="T78" i="99"/>
  <c r="T35" i="99" s="1"/>
  <c r="W145" i="100"/>
  <c r="T73" i="99"/>
  <c r="O64" i="99"/>
  <c r="O21" i="99" s="1"/>
  <c r="U90" i="100"/>
  <c r="U64" i="99" s="1"/>
  <c r="U21" i="99" s="1"/>
  <c r="R64" i="99"/>
  <c r="R21" i="99" s="1"/>
  <c r="J144" i="99"/>
  <c r="J15" i="99"/>
  <c r="W83" i="97"/>
  <c r="W62" i="96" s="1"/>
  <c r="T62" i="96"/>
  <c r="I147" i="96"/>
  <c r="I18" i="96"/>
  <c r="I142" i="96"/>
  <c r="I13" i="96"/>
  <c r="P52" i="97"/>
  <c r="M55" i="96"/>
  <c r="O107" i="94"/>
  <c r="L66" i="93"/>
  <c r="L23" i="93" s="1"/>
  <c r="V68" i="94"/>
  <c r="V57" i="93" s="1"/>
  <c r="V14" i="93" s="1"/>
  <c r="S57" i="93"/>
  <c r="S14" i="93" s="1"/>
  <c r="P60" i="94"/>
  <c r="P56" i="93" s="1"/>
  <c r="P13" i="93" s="1"/>
  <c r="M56" i="93"/>
  <c r="M13" i="93" s="1"/>
  <c r="W12" i="94"/>
  <c r="W49" i="93" s="1"/>
  <c r="W6" i="93" s="1"/>
  <c r="T49" i="93"/>
  <c r="T6" i="93" s="1"/>
  <c r="R135" i="91"/>
  <c r="U135" i="91" s="1"/>
  <c r="L135" i="91"/>
  <c r="O135" i="91" s="1"/>
  <c r="I155" i="90"/>
  <c r="I26" i="90"/>
  <c r="V73" i="91"/>
  <c r="S58" i="90"/>
  <c r="S15" i="90" s="1"/>
  <c r="U57" i="90"/>
  <c r="U14" i="90" s="1"/>
  <c r="P127" i="88"/>
  <c r="P69" i="87" s="1"/>
  <c r="P26" i="87" s="1"/>
  <c r="M69" i="87"/>
  <c r="M26" i="87" s="1"/>
  <c r="V83" i="88"/>
  <c r="V62" i="87" s="1"/>
  <c r="S62" i="87"/>
  <c r="I147" i="87"/>
  <c r="I18" i="87"/>
  <c r="O73" i="88"/>
  <c r="O58" i="87" s="1"/>
  <c r="O15" i="87" s="1"/>
  <c r="L58" i="87"/>
  <c r="L15" i="87" s="1"/>
  <c r="W12" i="88"/>
  <c r="W49" i="87" s="1"/>
  <c r="W6" i="87" s="1"/>
  <c r="T49" i="87"/>
  <c r="T6" i="87" s="1"/>
  <c r="W4" i="88"/>
  <c r="T51" i="87"/>
  <c r="T8" i="87" s="1"/>
  <c r="H147" i="87"/>
  <c r="H18" i="87"/>
  <c r="I159" i="99"/>
  <c r="I30" i="99"/>
  <c r="P161" i="97"/>
  <c r="P76" i="96" s="1"/>
  <c r="P33" i="96" s="1"/>
  <c r="M76" i="96"/>
  <c r="M33" i="96" s="1"/>
  <c r="V159" i="97"/>
  <c r="V75" i="96" s="1"/>
  <c r="S75" i="96"/>
  <c r="P133" i="97"/>
  <c r="I150" i="96"/>
  <c r="I21" i="96"/>
  <c r="H147" i="96"/>
  <c r="H18" i="96"/>
  <c r="O60" i="97"/>
  <c r="L56" i="96"/>
  <c r="L13" i="96" s="1"/>
  <c r="P5" i="97"/>
  <c r="P48" i="96" s="1"/>
  <c r="M48" i="96"/>
  <c r="W171" i="94"/>
  <c r="W78" i="93" s="1"/>
  <c r="W35" i="93" s="1"/>
  <c r="T78" i="93"/>
  <c r="T35" i="93" s="1"/>
  <c r="U140" i="94"/>
  <c r="U72" i="93" s="1"/>
  <c r="R72" i="93"/>
  <c r="I150" i="93"/>
  <c r="I21" i="93"/>
  <c r="H142" i="93"/>
  <c r="H13" i="93"/>
  <c r="Q49" i="94"/>
  <c r="P48" i="93"/>
  <c r="O73" i="91"/>
  <c r="O58" i="90" s="1"/>
  <c r="O15" i="90" s="1"/>
  <c r="L58" i="90"/>
  <c r="L15" i="90" s="1"/>
  <c r="J137" i="90"/>
  <c r="J8" i="90"/>
  <c r="H103" i="87"/>
  <c r="P164" i="88"/>
  <c r="P77" i="87" s="1"/>
  <c r="P34" i="87" s="1"/>
  <c r="M77" i="87"/>
  <c r="M34" i="87" s="1"/>
  <c r="J161" i="87"/>
  <c r="J81" i="87"/>
  <c r="J32" i="87"/>
  <c r="P12" i="88"/>
  <c r="P49" i="87" s="1"/>
  <c r="P6" i="87" s="1"/>
  <c r="M49" i="87"/>
  <c r="M6" i="87" s="1"/>
  <c r="Q5" i="88"/>
  <c r="Q48" i="87" s="1"/>
  <c r="N48" i="87"/>
  <c r="J149" i="99"/>
  <c r="J20" i="99"/>
  <c r="U73" i="100"/>
  <c r="U58" i="99" s="1"/>
  <c r="U15" i="99" s="1"/>
  <c r="R58" i="99"/>
  <c r="R15" i="99" s="1"/>
  <c r="V22" i="100"/>
  <c r="S53" i="99"/>
  <c r="S10" i="99" s="1"/>
  <c r="V5" i="100"/>
  <c r="S48" i="99"/>
  <c r="O161" i="97"/>
  <c r="O76" i="96" s="1"/>
  <c r="O33" i="96" s="1"/>
  <c r="L76" i="96"/>
  <c r="L33" i="96" s="1"/>
  <c r="P145" i="97"/>
  <c r="M73" i="96"/>
  <c r="M30" i="96" s="1"/>
  <c r="O68" i="97"/>
  <c r="O57" i="96" s="1"/>
  <c r="O14" i="96" s="1"/>
  <c r="L57" i="96"/>
  <c r="L14" i="96" s="1"/>
  <c r="O5" i="97"/>
  <c r="O48" i="96" s="1"/>
  <c r="L48" i="96"/>
  <c r="W127" i="94"/>
  <c r="W69" i="93" s="1"/>
  <c r="T69" i="93"/>
  <c r="T26" i="93" s="1"/>
  <c r="U77" i="91"/>
  <c r="U59" i="90" s="1"/>
  <c r="U16" i="90" s="1"/>
  <c r="R59" i="90"/>
  <c r="R16" i="90" s="1"/>
  <c r="P60" i="91"/>
  <c r="P56" i="90" s="1"/>
  <c r="P13" i="90" s="1"/>
  <c r="M56" i="90"/>
  <c r="M13" i="90" s="1"/>
  <c r="Q52" i="91"/>
  <c r="Q55" i="90" s="1"/>
  <c r="N55" i="90"/>
  <c r="T48" i="90"/>
  <c r="W6" i="91"/>
  <c r="W48" i="90" s="1"/>
  <c r="P68" i="88"/>
  <c r="P57" i="87" s="1"/>
  <c r="P14" i="87" s="1"/>
  <c r="M57" i="87"/>
  <c r="M14" i="87" s="1"/>
  <c r="O60" i="88"/>
  <c r="L56" i="87"/>
  <c r="L13" i="87" s="1"/>
  <c r="I124" i="96"/>
  <c r="U83" i="100"/>
  <c r="U62" i="99" s="1"/>
  <c r="R62" i="99"/>
  <c r="U81" i="100"/>
  <c r="U61" i="99" s="1"/>
  <c r="U18" i="99" s="1"/>
  <c r="R61" i="99"/>
  <c r="R18" i="99" s="1"/>
  <c r="H139" i="99"/>
  <c r="H10" i="99"/>
  <c r="U145" i="97"/>
  <c r="R73" i="96"/>
  <c r="R30" i="96" s="1"/>
  <c r="J158" i="96"/>
  <c r="J74" i="96"/>
  <c r="J29" i="96"/>
  <c r="O164" i="94"/>
  <c r="O77" i="93" s="1"/>
  <c r="O34" i="93" s="1"/>
  <c r="L77" i="93"/>
  <c r="L34" i="93" s="1"/>
  <c r="Q77" i="94"/>
  <c r="Q59" i="93" s="1"/>
  <c r="Q16" i="93" s="1"/>
  <c r="N59" i="93"/>
  <c r="N16" i="93" s="1"/>
  <c r="J114" i="90"/>
  <c r="V161" i="91"/>
  <c r="V76" i="90" s="1"/>
  <c r="V33" i="90" s="1"/>
  <c r="S76" i="90"/>
  <c r="S33" i="90" s="1"/>
  <c r="V159" i="91"/>
  <c r="V75" i="90" s="1"/>
  <c r="S75" i="90"/>
  <c r="I148" i="90"/>
  <c r="I67" i="90"/>
  <c r="I19" i="90"/>
  <c r="P68" i="91"/>
  <c r="M57" i="90"/>
  <c r="M14" i="90" s="1"/>
  <c r="J135" i="90"/>
  <c r="J6" i="90"/>
  <c r="U4" i="91"/>
  <c r="U47" i="90" s="1"/>
  <c r="U4" i="90" s="1"/>
  <c r="R51" i="90"/>
  <c r="R8" i="90" s="1"/>
  <c r="I162" i="87"/>
  <c r="I33" i="87"/>
  <c r="W107" i="88"/>
  <c r="T66" i="87"/>
  <c r="T23" i="87" s="1"/>
  <c r="O68" i="88"/>
  <c r="O57" i="87" s="1"/>
  <c r="O14" i="87" s="1"/>
  <c r="L57" i="87"/>
  <c r="L14" i="87" s="1"/>
  <c r="U58" i="87"/>
  <c r="U15" i="87" s="1"/>
  <c r="V49" i="88"/>
  <c r="T115" i="94"/>
  <c r="W115" i="94" s="1"/>
  <c r="N115" i="94"/>
  <c r="Q115" i="94" s="1"/>
  <c r="L176" i="103"/>
  <c r="R176" i="103"/>
  <c r="H79" i="102"/>
  <c r="I124" i="105"/>
  <c r="T176" i="97"/>
  <c r="N176" i="97"/>
  <c r="J79" i="96"/>
  <c r="H178" i="100"/>
  <c r="R101" i="100"/>
  <c r="U101" i="100" s="1"/>
  <c r="L101" i="100"/>
  <c r="O101" i="100" s="1"/>
  <c r="R57" i="100"/>
  <c r="U57" i="100" s="1"/>
  <c r="L57" i="100"/>
  <c r="O57" i="100" s="1"/>
  <c r="I178" i="103"/>
  <c r="S176" i="112"/>
  <c r="M176" i="112"/>
  <c r="I79" i="111"/>
  <c r="H178" i="106"/>
  <c r="L139" i="106"/>
  <c r="O139" i="106" s="1"/>
  <c r="R139" i="106"/>
  <c r="U139" i="106" s="1"/>
  <c r="R176" i="118"/>
  <c r="L176" i="118"/>
  <c r="H79" i="117"/>
  <c r="N176" i="115"/>
  <c r="T176" i="115"/>
  <c r="J79" i="114"/>
  <c r="N139" i="115"/>
  <c r="Q139" i="115" s="1"/>
  <c r="T139" i="115"/>
  <c r="W139" i="115" s="1"/>
  <c r="N108" i="121"/>
  <c r="Q108" i="121" s="1"/>
  <c r="T108" i="121"/>
  <c r="W108" i="121" s="1"/>
  <c r="R84" i="145"/>
  <c r="R40" i="145"/>
  <c r="J134" i="114"/>
  <c r="J97" i="114"/>
  <c r="P81" i="121"/>
  <c r="P61" i="120" s="1"/>
  <c r="P18" i="120" s="1"/>
  <c r="M61" i="120"/>
  <c r="M18" i="120" s="1"/>
  <c r="M57" i="114"/>
  <c r="M14" i="114" s="1"/>
  <c r="P68" i="115"/>
  <c r="P57" i="114" s="1"/>
  <c r="P14" i="114" s="1"/>
  <c r="L56" i="114"/>
  <c r="L13" i="114" s="1"/>
  <c r="O60" i="115"/>
  <c r="O56" i="114" s="1"/>
  <c r="O13" i="114" s="1"/>
  <c r="I137" i="114"/>
  <c r="I8" i="114"/>
  <c r="O164" i="112"/>
  <c r="O77" i="111" s="1"/>
  <c r="O34" i="111" s="1"/>
  <c r="L77" i="111"/>
  <c r="L34" i="111" s="1"/>
  <c r="P127" i="112"/>
  <c r="M69" i="111"/>
  <c r="M26" i="111" s="1"/>
  <c r="I141" i="111"/>
  <c r="I60" i="111"/>
  <c r="I12" i="111"/>
  <c r="U164" i="109"/>
  <c r="U77" i="108" s="1"/>
  <c r="U34" i="108" s="1"/>
  <c r="R77" i="108"/>
  <c r="R34" i="108" s="1"/>
  <c r="Q159" i="106"/>
  <c r="Q75" i="105" s="1"/>
  <c r="N75" i="105"/>
  <c r="V90" i="106"/>
  <c r="V64" i="105" s="1"/>
  <c r="V21" i="105" s="1"/>
  <c r="S64" i="105"/>
  <c r="S21" i="105" s="1"/>
  <c r="U5" i="106"/>
  <c r="U48" i="105" s="1"/>
  <c r="R48" i="105"/>
  <c r="O159" i="103"/>
  <c r="O75" i="102" s="1"/>
  <c r="L75" i="102"/>
  <c r="Q114" i="103"/>
  <c r="N68" i="102"/>
  <c r="O87" i="103"/>
  <c r="O63" i="102" s="1"/>
  <c r="O20" i="102" s="1"/>
  <c r="L63" i="102"/>
  <c r="L20" i="102" s="1"/>
  <c r="H144" i="102"/>
  <c r="H15" i="102"/>
  <c r="W36" i="126"/>
  <c r="AC23" i="201" s="1"/>
  <c r="E71" i="201" s="1"/>
  <c r="W102" i="126"/>
  <c r="U164" i="121"/>
  <c r="U77" i="120" s="1"/>
  <c r="U34" i="120" s="1"/>
  <c r="R77" i="120"/>
  <c r="R34" i="120" s="1"/>
  <c r="Q145" i="121"/>
  <c r="Q73" i="120" s="1"/>
  <c r="Q30" i="120" s="1"/>
  <c r="N73" i="120"/>
  <c r="N30" i="120" s="1"/>
  <c r="I149" i="120"/>
  <c r="I20" i="120"/>
  <c r="H147" i="120"/>
  <c r="H18" i="120"/>
  <c r="N57" i="120"/>
  <c r="N14" i="120" s="1"/>
  <c r="Q68" i="121"/>
  <c r="Q57" i="120" s="1"/>
  <c r="Q14" i="120" s="1"/>
  <c r="H134" i="120"/>
  <c r="H54" i="120"/>
  <c r="H5" i="120"/>
  <c r="U107" i="118"/>
  <c r="U66" i="117" s="1"/>
  <c r="U23" i="117" s="1"/>
  <c r="R66" i="117"/>
  <c r="R23" i="117" s="1"/>
  <c r="V5" i="118"/>
  <c r="V48" i="117" s="1"/>
  <c r="S48" i="117"/>
  <c r="Q145" i="112"/>
  <c r="Q73" i="111" s="1"/>
  <c r="Q30" i="111" s="1"/>
  <c r="N73" i="111"/>
  <c r="N30" i="111" s="1"/>
  <c r="Q68" i="112"/>
  <c r="Q57" i="111" s="1"/>
  <c r="Q14" i="111" s="1"/>
  <c r="N57" i="111"/>
  <c r="N14" i="111" s="1"/>
  <c r="W12" i="112"/>
  <c r="W49" i="111" s="1"/>
  <c r="W6" i="111" s="1"/>
  <c r="T49" i="111"/>
  <c r="T6" i="111" s="1"/>
  <c r="J149" i="108"/>
  <c r="J20" i="108"/>
  <c r="Q81" i="109"/>
  <c r="Q61" i="108" s="1"/>
  <c r="Q18" i="108" s="1"/>
  <c r="N61" i="108"/>
  <c r="N18" i="108" s="1"/>
  <c r="W77" i="109"/>
  <c r="W59" i="108" s="1"/>
  <c r="W16" i="108" s="1"/>
  <c r="T59" i="108"/>
  <c r="T16" i="108" s="1"/>
  <c r="J144" i="108"/>
  <c r="J15" i="108"/>
  <c r="I155" i="105"/>
  <c r="I26" i="105"/>
  <c r="O68" i="106"/>
  <c r="L57" i="105"/>
  <c r="L14" i="105" s="1"/>
  <c r="W145" i="103"/>
  <c r="W73" i="102" s="1"/>
  <c r="W30" i="102" s="1"/>
  <c r="T73" i="102"/>
  <c r="V22" i="103"/>
  <c r="V53" i="102" s="1"/>
  <c r="V10" i="102" s="1"/>
  <c r="S53" i="102"/>
  <c r="S10" i="102" s="1"/>
  <c r="I126" i="120"/>
  <c r="I127" i="120" s="1"/>
  <c r="I129" i="120" s="1"/>
  <c r="R62" i="120"/>
  <c r="U83" i="121"/>
  <c r="U62" i="120" s="1"/>
  <c r="V68" i="121"/>
  <c r="V57" i="120" s="1"/>
  <c r="V14" i="120" s="1"/>
  <c r="S57" i="120"/>
  <c r="S14" i="120" s="1"/>
  <c r="V127" i="118"/>
  <c r="V69" i="117" s="1"/>
  <c r="V26" i="117" s="1"/>
  <c r="S69" i="117"/>
  <c r="S26" i="117" s="1"/>
  <c r="U5" i="118"/>
  <c r="U48" i="117" s="1"/>
  <c r="R48" i="117"/>
  <c r="P171" i="115"/>
  <c r="P78" i="114" s="1"/>
  <c r="P35" i="114" s="1"/>
  <c r="M78" i="114"/>
  <c r="M35" i="114" s="1"/>
  <c r="W145" i="115"/>
  <c r="W73" i="114" s="1"/>
  <c r="W30" i="114" s="1"/>
  <c r="T73" i="114"/>
  <c r="T30" i="114" s="1"/>
  <c r="V90" i="115"/>
  <c r="V64" i="114" s="1"/>
  <c r="V21" i="114" s="1"/>
  <c r="S64" i="114"/>
  <c r="S21" i="114" s="1"/>
  <c r="P161" i="112"/>
  <c r="P76" i="111" s="1"/>
  <c r="P33" i="111" s="1"/>
  <c r="M76" i="111"/>
  <c r="M33" i="111" s="1"/>
  <c r="I161" i="111"/>
  <c r="I81" i="111"/>
  <c r="I32" i="111"/>
  <c r="H156" i="111"/>
  <c r="H27" i="111"/>
  <c r="W114" i="112"/>
  <c r="T68" i="111"/>
  <c r="I143" i="111"/>
  <c r="I14" i="111"/>
  <c r="V87" i="109"/>
  <c r="V63" i="108" s="1"/>
  <c r="V20" i="108" s="1"/>
  <c r="S63" i="108"/>
  <c r="S20" i="108" s="1"/>
  <c r="I148" i="108"/>
  <c r="I67" i="108"/>
  <c r="I19" i="108"/>
  <c r="P77" i="109"/>
  <c r="P59" i="108" s="1"/>
  <c r="P16" i="108" s="1"/>
  <c r="M59" i="108"/>
  <c r="M16" i="108" s="1"/>
  <c r="V73" i="109"/>
  <c r="V58" i="108" s="1"/>
  <c r="V15" i="108" s="1"/>
  <c r="S58" i="108"/>
  <c r="S15" i="108" s="1"/>
  <c r="H139" i="108"/>
  <c r="H10" i="108"/>
  <c r="I27" i="105"/>
  <c r="W114" i="106"/>
  <c r="W68" i="105" s="1"/>
  <c r="T68" i="105"/>
  <c r="J151" i="102"/>
  <c r="J22" i="102"/>
  <c r="J143" i="102"/>
  <c r="J14" i="102"/>
  <c r="U36" i="126"/>
  <c r="AA23" i="201" s="1"/>
  <c r="C71" i="201" s="1"/>
  <c r="U102" i="126"/>
  <c r="Q159" i="121"/>
  <c r="Q75" i="120" s="1"/>
  <c r="N75" i="120"/>
  <c r="L57" i="120"/>
  <c r="L14" i="120" s="1"/>
  <c r="O68" i="121"/>
  <c r="O57" i="120" s="1"/>
  <c r="O14" i="120" s="1"/>
  <c r="V133" i="118"/>
  <c r="S77" i="114"/>
  <c r="S34" i="114" s="1"/>
  <c r="V164" i="115"/>
  <c r="V77" i="114" s="1"/>
  <c r="V34" i="114" s="1"/>
  <c r="T59" i="114"/>
  <c r="T16" i="114" s="1"/>
  <c r="W77" i="115"/>
  <c r="W59" i="114" s="1"/>
  <c r="W16" i="114" s="1"/>
  <c r="J54" i="114"/>
  <c r="J5" i="114"/>
  <c r="O159" i="112"/>
  <c r="O75" i="111" s="1"/>
  <c r="L75" i="111"/>
  <c r="V114" i="112"/>
  <c r="V68" i="111" s="1"/>
  <c r="S68" i="111"/>
  <c r="U65" i="111"/>
  <c r="U22" i="111" s="1"/>
  <c r="O12" i="112"/>
  <c r="O49" i="111" s="1"/>
  <c r="O6" i="111" s="1"/>
  <c r="L49" i="111"/>
  <c r="L6" i="111" s="1"/>
  <c r="O159" i="109"/>
  <c r="O75" i="108" s="1"/>
  <c r="L75" i="108"/>
  <c r="U107" i="109"/>
  <c r="U66" i="108" s="1"/>
  <c r="U23" i="108" s="1"/>
  <c r="R66" i="108"/>
  <c r="R23" i="108" s="1"/>
  <c r="O81" i="109"/>
  <c r="L61" i="108"/>
  <c r="L18" i="108" s="1"/>
  <c r="V140" i="106"/>
  <c r="V72" i="105" s="1"/>
  <c r="S72" i="105"/>
  <c r="P107" i="106"/>
  <c r="P66" i="105" s="1"/>
  <c r="P23" i="105" s="1"/>
  <c r="M66" i="105"/>
  <c r="M23" i="105" s="1"/>
  <c r="W87" i="106"/>
  <c r="W63" i="105" s="1"/>
  <c r="W20" i="105" s="1"/>
  <c r="T63" i="105"/>
  <c r="T20" i="105" s="1"/>
  <c r="W77" i="106"/>
  <c r="W59" i="105" s="1"/>
  <c r="W16" i="105" s="1"/>
  <c r="T59" i="105"/>
  <c r="T16" i="105" s="1"/>
  <c r="P49" i="106"/>
  <c r="O145" i="103"/>
  <c r="O73" i="102" s="1"/>
  <c r="O30" i="102" s="1"/>
  <c r="L73" i="102"/>
  <c r="L30" i="102" s="1"/>
  <c r="O72" i="102"/>
  <c r="J155" i="102"/>
  <c r="J26" i="102"/>
  <c r="V68" i="103"/>
  <c r="V57" i="102" s="1"/>
  <c r="V14" i="102" s="1"/>
  <c r="S57" i="102"/>
  <c r="S14" i="102" s="1"/>
  <c r="P56" i="102"/>
  <c r="P13" i="102" s="1"/>
  <c r="P84" i="145"/>
  <c r="P40" i="145"/>
  <c r="N84" i="142"/>
  <c r="N40" i="142"/>
  <c r="C23" i="208"/>
  <c r="C23" i="209"/>
  <c r="H110" i="108"/>
  <c r="M66" i="120"/>
  <c r="M23" i="120" s="1"/>
  <c r="P107" i="121"/>
  <c r="P66" i="120" s="1"/>
  <c r="P23" i="120" s="1"/>
  <c r="I139" i="120"/>
  <c r="I10" i="120"/>
  <c r="P4" i="121"/>
  <c r="P51" i="120" s="1"/>
  <c r="P8" i="120" s="1"/>
  <c r="M51" i="120"/>
  <c r="M8" i="120" s="1"/>
  <c r="J162" i="117"/>
  <c r="J33" i="117"/>
  <c r="W159" i="118"/>
  <c r="W75" i="117" s="1"/>
  <c r="T75" i="117"/>
  <c r="I159" i="117"/>
  <c r="I30" i="117"/>
  <c r="O133" i="118"/>
  <c r="O70" i="117" s="1"/>
  <c r="O27" i="117" s="1"/>
  <c r="L70" i="117"/>
  <c r="L27" i="117" s="1"/>
  <c r="O49" i="118"/>
  <c r="Q4" i="118"/>
  <c r="Q51" i="117" s="1"/>
  <c r="Q8" i="117" s="1"/>
  <c r="N51" i="117"/>
  <c r="N8" i="117" s="1"/>
  <c r="P133" i="115"/>
  <c r="H155" i="114"/>
  <c r="H26" i="114"/>
  <c r="W107" i="115"/>
  <c r="W66" i="114" s="1"/>
  <c r="W23" i="114" s="1"/>
  <c r="T66" i="114"/>
  <c r="T23" i="114" s="1"/>
  <c r="T61" i="114"/>
  <c r="T18" i="114" s="1"/>
  <c r="W81" i="115"/>
  <c r="W61" i="114" s="1"/>
  <c r="W18" i="114" s="1"/>
  <c r="N55" i="114"/>
  <c r="Q52" i="115"/>
  <c r="Q55" i="114" s="1"/>
  <c r="H114" i="111"/>
  <c r="Q140" i="112"/>
  <c r="Q72" i="111" s="1"/>
  <c r="N72" i="111"/>
  <c r="U114" i="112"/>
  <c r="U68" i="111" s="1"/>
  <c r="R68" i="111"/>
  <c r="Q52" i="109"/>
  <c r="Q55" i="108" s="1"/>
  <c r="N55" i="108"/>
  <c r="H158" i="105"/>
  <c r="H74" i="105"/>
  <c r="H29" i="105"/>
  <c r="U114" i="106"/>
  <c r="U68" i="105" s="1"/>
  <c r="R68" i="105"/>
  <c r="U107" i="106"/>
  <c r="U66" i="105" s="1"/>
  <c r="U23" i="105" s="1"/>
  <c r="X25" i="126" s="1"/>
  <c r="BB15" i="201" s="1"/>
  <c r="R66" i="105"/>
  <c r="R23" i="105" s="1"/>
  <c r="I147" i="105"/>
  <c r="I18" i="105"/>
  <c r="H151" i="102"/>
  <c r="H22" i="102"/>
  <c r="U63" i="102"/>
  <c r="U20" i="102" s="1"/>
  <c r="U59" i="102"/>
  <c r="U16" i="102" s="1"/>
  <c r="U57" i="102"/>
  <c r="U14" i="102" s="1"/>
  <c r="Q52" i="103"/>
  <c r="Q55" i="102" s="1"/>
  <c r="N55" i="102"/>
  <c r="R49" i="102"/>
  <c r="R6" i="102" s="1"/>
  <c r="U17" i="103"/>
  <c r="U49" i="102" s="1"/>
  <c r="U6" i="102" s="1"/>
  <c r="V171" i="121"/>
  <c r="V78" i="120" s="1"/>
  <c r="V35" i="120" s="1"/>
  <c r="S78" i="120"/>
  <c r="S35" i="120" s="1"/>
  <c r="U161" i="121"/>
  <c r="U76" i="120" s="1"/>
  <c r="U33" i="120" s="1"/>
  <c r="R76" i="120"/>
  <c r="R33" i="120" s="1"/>
  <c r="O159" i="121"/>
  <c r="O75" i="120" s="1"/>
  <c r="L75" i="120"/>
  <c r="Q100" i="121"/>
  <c r="Q65" i="120" s="1"/>
  <c r="Q22" i="120" s="1"/>
  <c r="N65" i="120"/>
  <c r="N22" i="120" s="1"/>
  <c r="N64" i="120"/>
  <c r="N21" i="120" s="1"/>
  <c r="Q90" i="121"/>
  <c r="Q64" i="120" s="1"/>
  <c r="Q21" i="120" s="1"/>
  <c r="L53" i="120"/>
  <c r="L10" i="120" s="1"/>
  <c r="O22" i="121"/>
  <c r="O53" i="120" s="1"/>
  <c r="O10" i="120" s="1"/>
  <c r="I164" i="117"/>
  <c r="I35" i="117"/>
  <c r="Q83" i="118"/>
  <c r="Q62" i="117" s="1"/>
  <c r="N62" i="117"/>
  <c r="J147" i="117"/>
  <c r="J18" i="117"/>
  <c r="Q73" i="118"/>
  <c r="Q58" i="117" s="1"/>
  <c r="Q15" i="117" s="1"/>
  <c r="N58" i="117"/>
  <c r="N15" i="117" s="1"/>
  <c r="M49" i="117"/>
  <c r="M6" i="117" s="1"/>
  <c r="P12" i="118"/>
  <c r="P49" i="117" s="1"/>
  <c r="P6" i="117" s="1"/>
  <c r="P83" i="115"/>
  <c r="P62" i="114" s="1"/>
  <c r="M62" i="114"/>
  <c r="R58" i="114"/>
  <c r="R15" i="114" s="1"/>
  <c r="U73" i="115"/>
  <c r="U58" i="114" s="1"/>
  <c r="U15" i="114" s="1"/>
  <c r="H139" i="114"/>
  <c r="H10" i="114"/>
  <c r="U5" i="115"/>
  <c r="U48" i="114" s="1"/>
  <c r="R48" i="114"/>
  <c r="W87" i="112"/>
  <c r="W63" i="111" s="1"/>
  <c r="W20" i="111" s="1"/>
  <c r="T63" i="111"/>
  <c r="T20" i="111" s="1"/>
  <c r="J144" i="111"/>
  <c r="J15" i="111"/>
  <c r="M48" i="111"/>
  <c r="P5" i="112"/>
  <c r="P48" i="111" s="1"/>
  <c r="P171" i="109"/>
  <c r="P78" i="108" s="1"/>
  <c r="P35" i="108" s="1"/>
  <c r="M78" i="108"/>
  <c r="M35" i="108" s="1"/>
  <c r="P140" i="109"/>
  <c r="P72" i="108" s="1"/>
  <c r="M72" i="108"/>
  <c r="Q70" i="108"/>
  <c r="Q27" i="108" s="1"/>
  <c r="I141" i="108"/>
  <c r="I60" i="108"/>
  <c r="I12" i="108"/>
  <c r="W4" i="109"/>
  <c r="T51" i="108"/>
  <c r="T8" i="108" s="1"/>
  <c r="H148" i="105"/>
  <c r="H67" i="105"/>
  <c r="H19" i="105"/>
  <c r="U73" i="106"/>
  <c r="U58" i="105" s="1"/>
  <c r="U15" i="105" s="1"/>
  <c r="R58" i="105"/>
  <c r="R15" i="105" s="1"/>
  <c r="W22" i="106"/>
  <c r="T53" i="105"/>
  <c r="T10" i="105" s="1"/>
  <c r="O133" i="103"/>
  <c r="O70" i="102" s="1"/>
  <c r="L70" i="102"/>
  <c r="V107" i="103"/>
  <c r="V66" i="102" s="1"/>
  <c r="V23" i="102" s="1"/>
  <c r="S66" i="102"/>
  <c r="S23" i="102" s="1"/>
  <c r="M85" i="142"/>
  <c r="M42" i="142" s="1"/>
  <c r="M84" i="142"/>
  <c r="M40" i="142"/>
  <c r="N85" i="142"/>
  <c r="N42" i="142" s="1"/>
  <c r="S85" i="142"/>
  <c r="S42" i="142" s="1"/>
  <c r="T84" i="142"/>
  <c r="T40" i="142"/>
  <c r="H124" i="114"/>
  <c r="I117" i="108"/>
  <c r="N58" i="120"/>
  <c r="N15" i="120" s="1"/>
  <c r="Q73" i="121"/>
  <c r="Q58" i="120" s="1"/>
  <c r="Q15" i="120" s="1"/>
  <c r="I141" i="120"/>
  <c r="I60" i="120"/>
  <c r="I12" i="120"/>
  <c r="I145" i="117"/>
  <c r="I16" i="117"/>
  <c r="S76" i="114"/>
  <c r="S33" i="114" s="1"/>
  <c r="V161" i="115"/>
  <c r="V76" i="114" s="1"/>
  <c r="V33" i="114" s="1"/>
  <c r="S75" i="114"/>
  <c r="V159" i="115"/>
  <c r="V75" i="114" s="1"/>
  <c r="N72" i="114"/>
  <c r="Q140" i="115"/>
  <c r="Q72" i="114" s="1"/>
  <c r="H148" i="114"/>
  <c r="H67" i="114"/>
  <c r="H19" i="114"/>
  <c r="N56" i="114"/>
  <c r="N13" i="114" s="1"/>
  <c r="Q60" i="115"/>
  <c r="Q56" i="114" s="1"/>
  <c r="Q13" i="114" s="1"/>
  <c r="J103" i="111"/>
  <c r="J126" i="111" s="1"/>
  <c r="Q164" i="112"/>
  <c r="Q77" i="111" s="1"/>
  <c r="Q34" i="111" s="1"/>
  <c r="N77" i="111"/>
  <c r="N34" i="111" s="1"/>
  <c r="P107" i="112"/>
  <c r="P66" i="111" s="1"/>
  <c r="P23" i="111" s="1"/>
  <c r="M66" i="111"/>
  <c r="M23" i="111" s="1"/>
  <c r="P87" i="112"/>
  <c r="P63" i="111" s="1"/>
  <c r="P20" i="111" s="1"/>
  <c r="M63" i="111"/>
  <c r="M20" i="111" s="1"/>
  <c r="P77" i="112"/>
  <c r="P59" i="111" s="1"/>
  <c r="P16" i="111" s="1"/>
  <c r="M59" i="111"/>
  <c r="M16" i="111" s="1"/>
  <c r="I143" i="108"/>
  <c r="I14" i="108"/>
  <c r="V60" i="109"/>
  <c r="V56" i="108" s="1"/>
  <c r="V13" i="108" s="1"/>
  <c r="S56" i="108"/>
  <c r="S13" i="108" s="1"/>
  <c r="U52" i="109"/>
  <c r="U55" i="108" s="1"/>
  <c r="R55" i="108"/>
  <c r="J159" i="105"/>
  <c r="J30" i="105"/>
  <c r="O107" i="103"/>
  <c r="L66" i="102"/>
  <c r="L23" i="102" s="1"/>
  <c r="J149" i="102"/>
  <c r="J20" i="102"/>
  <c r="W77" i="103"/>
  <c r="T59" i="102"/>
  <c r="T16" i="102" s="1"/>
  <c r="J97" i="108"/>
  <c r="J163" i="120"/>
  <c r="J34" i="120"/>
  <c r="O100" i="121"/>
  <c r="O65" i="120" s="1"/>
  <c r="O22" i="120" s="1"/>
  <c r="L65" i="120"/>
  <c r="L22" i="120" s="1"/>
  <c r="P73" i="121"/>
  <c r="P58" i="120" s="1"/>
  <c r="P15" i="120" s="1"/>
  <c r="M58" i="120"/>
  <c r="M15" i="120" s="1"/>
  <c r="V60" i="121"/>
  <c r="V56" i="120" s="1"/>
  <c r="V13" i="120" s="1"/>
  <c r="S56" i="120"/>
  <c r="S13" i="120" s="1"/>
  <c r="N48" i="120"/>
  <c r="Q5" i="121"/>
  <c r="Q48" i="120" s="1"/>
  <c r="H147" i="117"/>
  <c r="H18" i="117"/>
  <c r="V60" i="115"/>
  <c r="V56" i="114" s="1"/>
  <c r="V13" i="114" s="1"/>
  <c r="S56" i="114"/>
  <c r="S13" i="114" s="1"/>
  <c r="Q4" i="115"/>
  <c r="Q51" i="114" s="1"/>
  <c r="Q8" i="114" s="1"/>
  <c r="N51" i="114"/>
  <c r="N8" i="114" s="1"/>
  <c r="I163" i="111"/>
  <c r="I34" i="111"/>
  <c r="J155" i="111"/>
  <c r="J26" i="111"/>
  <c r="W68" i="111"/>
  <c r="U107" i="112"/>
  <c r="U66" i="111" s="1"/>
  <c r="U23" i="111" s="1"/>
  <c r="R66" i="111"/>
  <c r="R23" i="111" s="1"/>
  <c r="O83" i="112"/>
  <c r="O62" i="111" s="1"/>
  <c r="L62" i="111"/>
  <c r="H147" i="111"/>
  <c r="H18" i="111"/>
  <c r="H144" i="111"/>
  <c r="H15" i="111"/>
  <c r="Q52" i="112"/>
  <c r="Q55" i="111" s="1"/>
  <c r="N55" i="111"/>
  <c r="O61" i="108"/>
  <c r="O18" i="108" s="1"/>
  <c r="O58" i="108"/>
  <c r="O15" i="108" s="1"/>
  <c r="O4" i="109"/>
  <c r="O51" i="108" s="1"/>
  <c r="O8" i="108" s="1"/>
  <c r="L51" i="108"/>
  <c r="L8" i="108" s="1"/>
  <c r="W100" i="106"/>
  <c r="W65" i="105" s="1"/>
  <c r="W22" i="105" s="1"/>
  <c r="T65" i="105"/>
  <c r="T22" i="105" s="1"/>
  <c r="P52" i="106"/>
  <c r="P55" i="105" s="1"/>
  <c r="M55" i="105"/>
  <c r="R51" i="105"/>
  <c r="R8" i="105" s="1"/>
  <c r="U38" i="106"/>
  <c r="U51" i="105" s="1"/>
  <c r="U8" i="105" s="1"/>
  <c r="H139" i="105"/>
  <c r="H10" i="105"/>
  <c r="I162" i="102"/>
  <c r="I33" i="102"/>
  <c r="V159" i="103"/>
  <c r="V75" i="102" s="1"/>
  <c r="S75" i="102"/>
  <c r="H163" i="99"/>
  <c r="H34" i="99"/>
  <c r="W140" i="100"/>
  <c r="T72" i="99"/>
  <c r="T29" i="99" s="1"/>
  <c r="J155" i="99"/>
  <c r="J26" i="99"/>
  <c r="U87" i="100"/>
  <c r="U63" i="99" s="1"/>
  <c r="U20" i="99" s="1"/>
  <c r="R63" i="99"/>
  <c r="R20" i="99" s="1"/>
  <c r="P52" i="100"/>
  <c r="P55" i="99" s="1"/>
  <c r="M55" i="99"/>
  <c r="V140" i="97"/>
  <c r="V72" i="96" s="1"/>
  <c r="S72" i="96"/>
  <c r="U114" i="97"/>
  <c r="U87" i="97"/>
  <c r="U63" i="96" s="1"/>
  <c r="U20" i="96" s="1"/>
  <c r="R63" i="96"/>
  <c r="R20" i="96" s="1"/>
  <c r="J137" i="96"/>
  <c r="J8" i="96"/>
  <c r="W145" i="94"/>
  <c r="T73" i="93"/>
  <c r="T30" i="93" s="1"/>
  <c r="O127" i="94"/>
  <c r="L69" i="93"/>
  <c r="L26" i="93" s="1"/>
  <c r="J147" i="93"/>
  <c r="J18" i="93"/>
  <c r="V5" i="94"/>
  <c r="V48" i="93" s="1"/>
  <c r="S48" i="93"/>
  <c r="J164" i="90"/>
  <c r="J35" i="90"/>
  <c r="H161" i="90"/>
  <c r="H81" i="90"/>
  <c r="H32" i="90"/>
  <c r="V87" i="91"/>
  <c r="V63" i="90" s="1"/>
  <c r="V20" i="90" s="1"/>
  <c r="S63" i="90"/>
  <c r="S20" i="90" s="1"/>
  <c r="H148" i="90"/>
  <c r="H19" i="90"/>
  <c r="O68" i="91"/>
  <c r="O57" i="90" s="1"/>
  <c r="O14" i="90" s="1"/>
  <c r="L57" i="90"/>
  <c r="L14" i="90" s="1"/>
  <c r="U52" i="91"/>
  <c r="P12" i="91"/>
  <c r="P49" i="90" s="1"/>
  <c r="P6" i="90" s="1"/>
  <c r="M49" i="90"/>
  <c r="M6" i="90" s="1"/>
  <c r="O161" i="88"/>
  <c r="L76" i="87"/>
  <c r="L33" i="87" s="1"/>
  <c r="I126" i="96"/>
  <c r="I127" i="96" s="1"/>
  <c r="I129" i="96" s="1"/>
  <c r="V133" i="100"/>
  <c r="V70" i="99" s="1"/>
  <c r="S70" i="99"/>
  <c r="S27" i="99" s="1"/>
  <c r="H55" i="99"/>
  <c r="J137" i="99"/>
  <c r="J8" i="99"/>
  <c r="Q171" i="97"/>
  <c r="Q78" i="96" s="1"/>
  <c r="Q35" i="96" s="1"/>
  <c r="N78" i="96"/>
  <c r="N35" i="96" s="1"/>
  <c r="J145" i="96"/>
  <c r="J16" i="96"/>
  <c r="I135" i="96"/>
  <c r="I6" i="96"/>
  <c r="P4" i="97"/>
  <c r="P51" i="96" s="1"/>
  <c r="P8" i="96" s="1"/>
  <c r="M51" i="96"/>
  <c r="M8" i="96" s="1"/>
  <c r="W161" i="94"/>
  <c r="W76" i="93" s="1"/>
  <c r="W33" i="93" s="1"/>
  <c r="T76" i="93"/>
  <c r="T33" i="93" s="1"/>
  <c r="V159" i="94"/>
  <c r="V75" i="93" s="1"/>
  <c r="V32" i="93" s="1"/>
  <c r="S75" i="93"/>
  <c r="H145" i="93"/>
  <c r="H16" i="93"/>
  <c r="H114" i="90"/>
  <c r="V171" i="91"/>
  <c r="V78" i="90" s="1"/>
  <c r="V35" i="90" s="1"/>
  <c r="S78" i="90"/>
  <c r="S35" i="90" s="1"/>
  <c r="W107" i="91"/>
  <c r="W66" i="90" s="1"/>
  <c r="W23" i="90" s="1"/>
  <c r="T66" i="90"/>
  <c r="T23" i="90" s="1"/>
  <c r="O87" i="91"/>
  <c r="O63" i="90" s="1"/>
  <c r="O20" i="90" s="1"/>
  <c r="L63" i="90"/>
  <c r="L20" i="90" s="1"/>
  <c r="W145" i="88"/>
  <c r="T73" i="87"/>
  <c r="T30" i="87" s="1"/>
  <c r="I154" i="87"/>
  <c r="I71" i="87"/>
  <c r="I25" i="87"/>
  <c r="S48" i="87"/>
  <c r="V5" i="88"/>
  <c r="V48" i="87" s="1"/>
  <c r="U5" i="88"/>
  <c r="U48" i="87" s="1"/>
  <c r="R48" i="87"/>
  <c r="W52" i="88"/>
  <c r="W55" i="87" s="1"/>
  <c r="T55" i="87"/>
  <c r="V161" i="100"/>
  <c r="V76" i="99" s="1"/>
  <c r="V33" i="99" s="1"/>
  <c r="S76" i="99"/>
  <c r="S33" i="99" s="1"/>
  <c r="P159" i="100"/>
  <c r="P75" i="99" s="1"/>
  <c r="M75" i="99"/>
  <c r="H74" i="99"/>
  <c r="H158" i="99"/>
  <c r="H29" i="99"/>
  <c r="H155" i="99"/>
  <c r="H26" i="99"/>
  <c r="J151" i="99"/>
  <c r="J22" i="99"/>
  <c r="U68" i="100"/>
  <c r="U57" i="99" s="1"/>
  <c r="U14" i="99" s="1"/>
  <c r="R57" i="99"/>
  <c r="R14" i="99" s="1"/>
  <c r="P164" i="97"/>
  <c r="P77" i="96" s="1"/>
  <c r="P34" i="96" s="1"/>
  <c r="M77" i="96"/>
  <c r="M34" i="96" s="1"/>
  <c r="V73" i="96"/>
  <c r="V30" i="96" s="1"/>
  <c r="O12" i="97"/>
  <c r="O49" i="96" s="1"/>
  <c r="O6" i="96" s="1"/>
  <c r="L49" i="96"/>
  <c r="L6" i="96" s="1"/>
  <c r="O159" i="94"/>
  <c r="O75" i="93" s="1"/>
  <c r="L75" i="93"/>
  <c r="Q114" i="94"/>
  <c r="Q68" i="93" s="1"/>
  <c r="N68" i="93"/>
  <c r="Q107" i="94"/>
  <c r="Q66" i="93" s="1"/>
  <c r="Q23" i="93" s="1"/>
  <c r="N66" i="93"/>
  <c r="N23" i="93" s="1"/>
  <c r="J110" i="90"/>
  <c r="H164" i="90"/>
  <c r="H35" i="90"/>
  <c r="Q5" i="91"/>
  <c r="Q48" i="90" s="1"/>
  <c r="N48" i="90"/>
  <c r="I164" i="87"/>
  <c r="I35" i="87"/>
  <c r="I159" i="87"/>
  <c r="I30" i="87"/>
  <c r="Q100" i="88"/>
  <c r="N65" i="87"/>
  <c r="N22" i="87" s="1"/>
  <c r="Q90" i="88"/>
  <c r="Q64" i="87" s="1"/>
  <c r="Q21" i="87" s="1"/>
  <c r="N64" i="87"/>
  <c r="N21" i="87" s="1"/>
  <c r="W77" i="88"/>
  <c r="W59" i="87" s="1"/>
  <c r="W16" i="87" s="1"/>
  <c r="T59" i="87"/>
  <c r="T16" i="87" s="1"/>
  <c r="I150" i="99"/>
  <c r="I21" i="99"/>
  <c r="H163" i="96"/>
  <c r="H34" i="96"/>
  <c r="P73" i="96"/>
  <c r="P30" i="96" s="1"/>
  <c r="W127" i="97"/>
  <c r="W69" i="96" s="1"/>
  <c r="W26" i="96" s="1"/>
  <c r="T69" i="96"/>
  <c r="T26" i="96" s="1"/>
  <c r="P107" i="97"/>
  <c r="P66" i="96" s="1"/>
  <c r="P23" i="96" s="1"/>
  <c r="M66" i="96"/>
  <c r="M23" i="96" s="1"/>
  <c r="J147" i="96"/>
  <c r="J18" i="96"/>
  <c r="Q60" i="97"/>
  <c r="N56" i="96"/>
  <c r="N13" i="96" s="1"/>
  <c r="W52" i="97"/>
  <c r="W55" i="96" s="1"/>
  <c r="T55" i="96"/>
  <c r="J142" i="93"/>
  <c r="J13" i="93"/>
  <c r="Q4" i="94"/>
  <c r="N51" i="93"/>
  <c r="N8" i="93" s="1"/>
  <c r="W133" i="91"/>
  <c r="W70" i="90" s="1"/>
  <c r="W27" i="90" s="1"/>
  <c r="T70" i="90"/>
  <c r="T27" i="90" s="1"/>
  <c r="J155" i="90"/>
  <c r="J26" i="90"/>
  <c r="U107" i="91"/>
  <c r="U66" i="90" s="1"/>
  <c r="U23" i="90" s="1"/>
  <c r="R66" i="90"/>
  <c r="R23" i="90" s="1"/>
  <c r="W73" i="91"/>
  <c r="W58" i="90" s="1"/>
  <c r="W15" i="90" s="1"/>
  <c r="T58" i="90"/>
  <c r="T15" i="90" s="1"/>
  <c r="P49" i="91"/>
  <c r="J155" i="87"/>
  <c r="J26" i="87"/>
  <c r="P90" i="88"/>
  <c r="P64" i="87" s="1"/>
  <c r="P21" i="87" s="1"/>
  <c r="M64" i="87"/>
  <c r="M21" i="87" s="1"/>
  <c r="P77" i="88"/>
  <c r="P59" i="87" s="1"/>
  <c r="P16" i="87" s="1"/>
  <c r="M59" i="87"/>
  <c r="M16" i="87" s="1"/>
  <c r="V73" i="88"/>
  <c r="V58" i="87" s="1"/>
  <c r="V15" i="87" s="1"/>
  <c r="S58" i="87"/>
  <c r="S15" i="87" s="1"/>
  <c r="V12" i="103"/>
  <c r="V49" i="102" s="1"/>
  <c r="V6" i="102" s="1"/>
  <c r="S49" i="102"/>
  <c r="S6" i="102" s="1"/>
  <c r="J117" i="93"/>
  <c r="J126" i="93" s="1"/>
  <c r="Q171" i="100"/>
  <c r="Q78" i="99" s="1"/>
  <c r="Q35" i="99" s="1"/>
  <c r="N78" i="99"/>
  <c r="N35" i="99" s="1"/>
  <c r="W72" i="99"/>
  <c r="W73" i="100"/>
  <c r="W58" i="99" s="1"/>
  <c r="W15" i="99" s="1"/>
  <c r="T58" i="99"/>
  <c r="T15" i="99" s="1"/>
  <c r="I155" i="96"/>
  <c r="I26" i="96"/>
  <c r="Q83" i="97"/>
  <c r="Q62" i="96" s="1"/>
  <c r="N62" i="96"/>
  <c r="P81" i="97"/>
  <c r="P61" i="96" s="1"/>
  <c r="P18" i="96" s="1"/>
  <c r="M61" i="96"/>
  <c r="M18" i="96" s="1"/>
  <c r="J143" i="96"/>
  <c r="J14" i="96"/>
  <c r="V60" i="97"/>
  <c r="S56" i="96"/>
  <c r="S13" i="96" s="1"/>
  <c r="V52" i="97"/>
  <c r="S55" i="96"/>
  <c r="H154" i="93"/>
  <c r="H71" i="93"/>
  <c r="H25" i="93"/>
  <c r="J151" i="93"/>
  <c r="J22" i="93"/>
  <c r="P68" i="94"/>
  <c r="P57" i="93" s="1"/>
  <c r="P14" i="93" s="1"/>
  <c r="M57" i="93"/>
  <c r="M14" i="93" s="1"/>
  <c r="V127" i="91"/>
  <c r="V69" i="90" s="1"/>
  <c r="V26" i="90" s="1"/>
  <c r="S69" i="90"/>
  <c r="S26" i="90" s="1"/>
  <c r="V127" i="88"/>
  <c r="V69" i="87" s="1"/>
  <c r="V26" i="87" s="1"/>
  <c r="S69" i="87"/>
  <c r="S26" i="87" s="1"/>
  <c r="W66" i="87"/>
  <c r="W23" i="87" s="1"/>
  <c r="P83" i="88"/>
  <c r="P62" i="87" s="1"/>
  <c r="M62" i="87"/>
  <c r="V81" i="88"/>
  <c r="V61" i="87" s="1"/>
  <c r="V18" i="87" s="1"/>
  <c r="S61" i="87"/>
  <c r="S18" i="87" s="1"/>
  <c r="Q12" i="88"/>
  <c r="Q49" i="87" s="1"/>
  <c r="Q6" i="87" s="1"/>
  <c r="N49" i="87"/>
  <c r="N6" i="87" s="1"/>
  <c r="U81" i="88"/>
  <c r="U61" i="87" s="1"/>
  <c r="U18" i="87" s="1"/>
  <c r="R61" i="87"/>
  <c r="R18" i="87" s="1"/>
  <c r="I142" i="87"/>
  <c r="I13" i="87"/>
  <c r="P145" i="100"/>
  <c r="P73" i="99" s="1"/>
  <c r="P30" i="99" s="1"/>
  <c r="M73" i="99"/>
  <c r="M30" i="99" s="1"/>
  <c r="V161" i="97"/>
  <c r="V76" i="96" s="1"/>
  <c r="V33" i="96" s="1"/>
  <c r="S76" i="96"/>
  <c r="S33" i="96" s="1"/>
  <c r="J159" i="96"/>
  <c r="J30" i="96"/>
  <c r="V90" i="97"/>
  <c r="V64" i="96" s="1"/>
  <c r="V21" i="96" s="1"/>
  <c r="S64" i="96"/>
  <c r="S21" i="96" s="1"/>
  <c r="U81" i="97"/>
  <c r="U61" i="96" s="1"/>
  <c r="U18" i="96" s="1"/>
  <c r="R61" i="96"/>
  <c r="R18" i="96" s="1"/>
  <c r="I143" i="96"/>
  <c r="I14" i="96"/>
  <c r="Q171" i="94"/>
  <c r="N78" i="93"/>
  <c r="N35" i="93" s="1"/>
  <c r="O140" i="94"/>
  <c r="O72" i="93" s="1"/>
  <c r="L72" i="93"/>
  <c r="L29" i="93" s="1"/>
  <c r="I151" i="93"/>
  <c r="I22" i="93"/>
  <c r="P90" i="94"/>
  <c r="P64" i="93" s="1"/>
  <c r="P21" i="93" s="1"/>
  <c r="M64" i="93"/>
  <c r="M21" i="93" s="1"/>
  <c r="U60" i="94"/>
  <c r="U56" i="93" s="1"/>
  <c r="U13" i="93" s="1"/>
  <c r="R56" i="93"/>
  <c r="R13" i="93" s="1"/>
  <c r="J151" i="90"/>
  <c r="J22" i="90"/>
  <c r="U73" i="91"/>
  <c r="U58" i="90" s="1"/>
  <c r="U15" i="90" s="1"/>
  <c r="R58" i="90"/>
  <c r="R15" i="90" s="1"/>
  <c r="Q4" i="91"/>
  <c r="N51" i="90"/>
  <c r="N8" i="90" s="1"/>
  <c r="V164" i="88"/>
  <c r="V77" i="87" s="1"/>
  <c r="V34" i="87" s="1"/>
  <c r="S77" i="87"/>
  <c r="S34" i="87" s="1"/>
  <c r="W159" i="88"/>
  <c r="W75" i="87" s="1"/>
  <c r="T75" i="87"/>
  <c r="H155" i="87"/>
  <c r="H26" i="87"/>
  <c r="V12" i="88"/>
  <c r="V49" i="87" s="1"/>
  <c r="V6" i="87" s="1"/>
  <c r="S49" i="87"/>
  <c r="S6" i="87" s="1"/>
  <c r="W5" i="88"/>
  <c r="W48" i="87" s="1"/>
  <c r="T48" i="87"/>
  <c r="Q87" i="100"/>
  <c r="Q63" i="99" s="1"/>
  <c r="Q20" i="99" s="1"/>
  <c r="N63" i="99"/>
  <c r="N20" i="99" s="1"/>
  <c r="I148" i="99"/>
  <c r="I67" i="99"/>
  <c r="I19" i="99"/>
  <c r="P22" i="100"/>
  <c r="M53" i="99"/>
  <c r="M10" i="99" s="1"/>
  <c r="M139" i="97"/>
  <c r="P139" i="97" s="1"/>
  <c r="S139" i="97"/>
  <c r="V139" i="97" s="1"/>
  <c r="J154" i="96"/>
  <c r="J71" i="96"/>
  <c r="J25" i="96"/>
  <c r="R48" i="96"/>
  <c r="U5" i="97"/>
  <c r="U48" i="96" s="1"/>
  <c r="I163" i="93"/>
  <c r="I34" i="93"/>
  <c r="V60" i="91"/>
  <c r="V56" i="90" s="1"/>
  <c r="V13" i="90" s="1"/>
  <c r="S56" i="90"/>
  <c r="S13" i="90" s="1"/>
  <c r="V68" i="88"/>
  <c r="S57" i="87"/>
  <c r="S14" i="87" s="1"/>
  <c r="O81" i="100"/>
  <c r="O61" i="99" s="1"/>
  <c r="O18" i="99" s="1"/>
  <c r="L61" i="99"/>
  <c r="L18" i="99" s="1"/>
  <c r="U22" i="100"/>
  <c r="R53" i="99"/>
  <c r="R10" i="99" s="1"/>
  <c r="O49" i="99"/>
  <c r="O6" i="99" s="1"/>
  <c r="H134" i="99"/>
  <c r="H54" i="99"/>
  <c r="H5" i="99"/>
  <c r="O145" i="97"/>
  <c r="O73" i="96" s="1"/>
  <c r="O30" i="96" s="1"/>
  <c r="L73" i="96"/>
  <c r="L30" i="96" s="1"/>
  <c r="W140" i="97"/>
  <c r="W72" i="96" s="1"/>
  <c r="T72" i="96"/>
  <c r="H164" i="93"/>
  <c r="H35" i="93"/>
  <c r="Q133" i="94"/>
  <c r="J144" i="93"/>
  <c r="J15" i="93"/>
  <c r="U49" i="94"/>
  <c r="J134" i="93"/>
  <c r="J54" i="93"/>
  <c r="J5" i="93"/>
  <c r="P159" i="91"/>
  <c r="P75" i="90" s="1"/>
  <c r="M75" i="90"/>
  <c r="V83" i="91"/>
  <c r="V62" i="90" s="1"/>
  <c r="S62" i="90"/>
  <c r="I147" i="90"/>
  <c r="I18" i="90"/>
  <c r="I139" i="90"/>
  <c r="I10" i="90"/>
  <c r="Q12" i="91"/>
  <c r="Q49" i="90" s="1"/>
  <c r="Q6" i="90" s="1"/>
  <c r="N49" i="90"/>
  <c r="N6" i="90" s="1"/>
  <c r="O4" i="91"/>
  <c r="L51" i="90"/>
  <c r="L8" i="90" s="1"/>
  <c r="I110" i="87"/>
  <c r="P161" i="88"/>
  <c r="P76" i="87" s="1"/>
  <c r="P33" i="87" s="1"/>
  <c r="M76" i="87"/>
  <c r="M33" i="87" s="1"/>
  <c r="H161" i="87"/>
  <c r="H81" i="87"/>
  <c r="H32" i="87"/>
  <c r="W49" i="88"/>
  <c r="P49" i="88"/>
  <c r="L101" i="97"/>
  <c r="O101" i="97" s="1"/>
  <c r="R101" i="97"/>
  <c r="U101" i="97" s="1"/>
  <c r="R176" i="100"/>
  <c r="L176" i="100"/>
  <c r="H79" i="99"/>
  <c r="S139" i="103"/>
  <c r="V139" i="103" s="1"/>
  <c r="M139" i="103"/>
  <c r="P139" i="103" s="1"/>
  <c r="M176" i="106"/>
  <c r="S176" i="106"/>
  <c r="I79" i="105"/>
  <c r="H125" i="117"/>
  <c r="M139" i="118"/>
  <c r="P139" i="118" s="1"/>
  <c r="S139" i="118"/>
  <c r="V139" i="118" s="1"/>
  <c r="M139" i="115"/>
  <c r="P139" i="115" s="1"/>
  <c r="S139" i="115"/>
  <c r="V139" i="115" s="1"/>
  <c r="T176" i="121"/>
  <c r="N176" i="121"/>
  <c r="J79" i="120"/>
  <c r="N115" i="121"/>
  <c r="Q115" i="121" s="1"/>
  <c r="T115" i="121"/>
  <c r="W115" i="121" s="1"/>
  <c r="H178" i="129"/>
  <c r="V102" i="126"/>
  <c r="V36" i="126"/>
  <c r="AB23" i="201" s="1"/>
  <c r="D71" i="201" s="1"/>
  <c r="J171" i="145"/>
  <c r="J42" i="145"/>
  <c r="H154" i="120"/>
  <c r="H71" i="120"/>
  <c r="H25" i="120"/>
  <c r="H145" i="120"/>
  <c r="H16" i="120"/>
  <c r="H158" i="117"/>
  <c r="H74" i="117"/>
  <c r="H29" i="117"/>
  <c r="I152" i="117"/>
  <c r="I23" i="117"/>
  <c r="H141" i="117"/>
  <c r="H60" i="117"/>
  <c r="H12" i="117"/>
  <c r="V68" i="115"/>
  <c r="V57" i="114" s="1"/>
  <c r="V14" i="114" s="1"/>
  <c r="S57" i="114"/>
  <c r="S14" i="114" s="1"/>
  <c r="S51" i="114"/>
  <c r="S8" i="114" s="1"/>
  <c r="V4" i="115"/>
  <c r="V51" i="114" s="1"/>
  <c r="U164" i="112"/>
  <c r="R77" i="111"/>
  <c r="R34" i="111" s="1"/>
  <c r="V127" i="112"/>
  <c r="S69" i="111"/>
  <c r="S26" i="111" s="1"/>
  <c r="P52" i="112"/>
  <c r="P55" i="111" s="1"/>
  <c r="M55" i="111"/>
  <c r="O164" i="109"/>
  <c r="O77" i="108" s="1"/>
  <c r="O34" i="108" s="1"/>
  <c r="L77" i="108"/>
  <c r="L34" i="108" s="1"/>
  <c r="H141" i="105"/>
  <c r="H60" i="105"/>
  <c r="H12" i="105"/>
  <c r="O5" i="106"/>
  <c r="O48" i="105" s="1"/>
  <c r="L48" i="105"/>
  <c r="W114" i="103"/>
  <c r="W68" i="102" s="1"/>
  <c r="T68" i="102"/>
  <c r="H148" i="102"/>
  <c r="H67" i="102"/>
  <c r="H19" i="102"/>
  <c r="U73" i="103"/>
  <c r="U58" i="102" s="1"/>
  <c r="U15" i="102" s="1"/>
  <c r="R58" i="102"/>
  <c r="R15" i="102" s="1"/>
  <c r="R85" i="142"/>
  <c r="R42" i="142" s="1"/>
  <c r="R84" i="142"/>
  <c r="R40" i="142"/>
  <c r="O164" i="121"/>
  <c r="O77" i="120" s="1"/>
  <c r="O34" i="120" s="1"/>
  <c r="L77" i="120"/>
  <c r="L34" i="120" s="1"/>
  <c r="P87" i="121"/>
  <c r="P63" i="120" s="1"/>
  <c r="P20" i="120" s="1"/>
  <c r="M63" i="120"/>
  <c r="M20" i="120" s="1"/>
  <c r="R61" i="120"/>
  <c r="R18" i="120" s="1"/>
  <c r="U81" i="121"/>
  <c r="U61" i="120" s="1"/>
  <c r="U18" i="120" s="1"/>
  <c r="R48" i="120"/>
  <c r="U5" i="121"/>
  <c r="U48" i="120" s="1"/>
  <c r="O107" i="118"/>
  <c r="O66" i="117" s="1"/>
  <c r="O23" i="117" s="1"/>
  <c r="L66" i="117"/>
  <c r="L23" i="117" s="1"/>
  <c r="Q100" i="115"/>
  <c r="J150" i="114"/>
  <c r="J21" i="114"/>
  <c r="W68" i="112"/>
  <c r="W57" i="111" s="1"/>
  <c r="W14" i="111" s="1"/>
  <c r="T57" i="111"/>
  <c r="T14" i="111" s="1"/>
  <c r="H60" i="111"/>
  <c r="H12" i="111"/>
  <c r="W87" i="109"/>
  <c r="W63" i="108" s="1"/>
  <c r="W20" i="108" s="1"/>
  <c r="T63" i="108"/>
  <c r="T20" i="108" s="1"/>
  <c r="J148" i="108"/>
  <c r="J67" i="108"/>
  <c r="J19" i="108"/>
  <c r="Q77" i="109"/>
  <c r="Q59" i="108" s="1"/>
  <c r="Q16" i="108" s="1"/>
  <c r="N59" i="108"/>
  <c r="N16" i="108" s="1"/>
  <c r="W73" i="109"/>
  <c r="W58" i="108" s="1"/>
  <c r="W15" i="108" s="1"/>
  <c r="T58" i="108"/>
  <c r="T15" i="108" s="1"/>
  <c r="J164" i="105"/>
  <c r="J35" i="105"/>
  <c r="I81" i="105"/>
  <c r="I161" i="105"/>
  <c r="I32" i="105"/>
  <c r="V127" i="106"/>
  <c r="V69" i="105" s="1"/>
  <c r="V26" i="105" s="1"/>
  <c r="S69" i="105"/>
  <c r="S26" i="105" s="1"/>
  <c r="P22" i="103"/>
  <c r="M53" i="102"/>
  <c r="M10" i="102" s="1"/>
  <c r="O93" i="126" s="1"/>
  <c r="AY62" i="201" s="1"/>
  <c r="I159" i="120"/>
  <c r="I30" i="120"/>
  <c r="P68" i="121"/>
  <c r="P57" i="120" s="1"/>
  <c r="P14" i="120" s="1"/>
  <c r="M57" i="120"/>
  <c r="M14" i="120" s="1"/>
  <c r="V49" i="121"/>
  <c r="M69" i="117"/>
  <c r="M26" i="117" s="1"/>
  <c r="P127" i="118"/>
  <c r="P69" i="117" s="1"/>
  <c r="P26" i="117" s="1"/>
  <c r="S78" i="114"/>
  <c r="S35" i="114" s="1"/>
  <c r="V171" i="115"/>
  <c r="V78" i="114" s="1"/>
  <c r="V35" i="114" s="1"/>
  <c r="M64" i="114"/>
  <c r="M21" i="114" s="1"/>
  <c r="P90" i="115"/>
  <c r="P64" i="114" s="1"/>
  <c r="P21" i="114" s="1"/>
  <c r="I135" i="114"/>
  <c r="I6" i="114"/>
  <c r="V161" i="112"/>
  <c r="V76" i="111" s="1"/>
  <c r="V33" i="111" s="1"/>
  <c r="S76" i="111"/>
  <c r="S33" i="111" s="1"/>
  <c r="V159" i="112"/>
  <c r="V75" i="111" s="1"/>
  <c r="S75" i="111"/>
  <c r="I159" i="111"/>
  <c r="I30" i="111"/>
  <c r="U72" i="111"/>
  <c r="O133" i="112"/>
  <c r="O70" i="111" s="1"/>
  <c r="O27" i="111" s="1"/>
  <c r="L70" i="111"/>
  <c r="L27" i="111" s="1"/>
  <c r="Q114" i="112"/>
  <c r="Q68" i="111" s="1"/>
  <c r="N68" i="111"/>
  <c r="P68" i="112"/>
  <c r="P57" i="111" s="1"/>
  <c r="P14" i="111" s="1"/>
  <c r="M57" i="111"/>
  <c r="M14" i="111" s="1"/>
  <c r="I162" i="108"/>
  <c r="I33" i="108"/>
  <c r="P87" i="109"/>
  <c r="P63" i="108" s="1"/>
  <c r="P20" i="108" s="1"/>
  <c r="M63" i="108"/>
  <c r="M20" i="108" s="1"/>
  <c r="V83" i="109"/>
  <c r="V62" i="108" s="1"/>
  <c r="S62" i="108"/>
  <c r="P73" i="109"/>
  <c r="P58" i="108" s="1"/>
  <c r="P15" i="108" s="1"/>
  <c r="M58" i="108"/>
  <c r="M15" i="108" s="1"/>
  <c r="U22" i="109"/>
  <c r="R53" i="108"/>
  <c r="R10" i="108" s="1"/>
  <c r="J158" i="105"/>
  <c r="J74" i="105"/>
  <c r="J29" i="105"/>
  <c r="V133" i="106"/>
  <c r="V70" i="105" s="1"/>
  <c r="V27" i="105" s="1"/>
  <c r="S70" i="105"/>
  <c r="S27" i="105" s="1"/>
  <c r="H155" i="105"/>
  <c r="H26" i="105"/>
  <c r="W100" i="103"/>
  <c r="W65" i="102" s="1"/>
  <c r="W22" i="102" s="1"/>
  <c r="T65" i="102"/>
  <c r="T22" i="102" s="1"/>
  <c r="W68" i="103"/>
  <c r="T57" i="102"/>
  <c r="T14" i="102" s="1"/>
  <c r="L84" i="142"/>
  <c r="L40" i="142"/>
  <c r="U43" i="126" s="1"/>
  <c r="J155" i="120"/>
  <c r="J26" i="120"/>
  <c r="H164" i="114"/>
  <c r="H35" i="114"/>
  <c r="I155" i="114"/>
  <c r="I26" i="114"/>
  <c r="W5" i="115"/>
  <c r="W48" i="114" s="1"/>
  <c r="T48" i="114"/>
  <c r="P114" i="112"/>
  <c r="P68" i="111" s="1"/>
  <c r="M68" i="111"/>
  <c r="H142" i="111"/>
  <c r="H13" i="111"/>
  <c r="O107" i="109"/>
  <c r="O66" i="108" s="1"/>
  <c r="O23" i="108" s="1"/>
  <c r="J25" i="126" s="1"/>
  <c r="L66" i="108"/>
  <c r="L23" i="108" s="1"/>
  <c r="I25" i="126" s="1"/>
  <c r="H145" i="108"/>
  <c r="H16" i="108"/>
  <c r="H70" i="105"/>
  <c r="I154" i="105"/>
  <c r="I71" i="105"/>
  <c r="I25" i="105"/>
  <c r="Q87" i="106"/>
  <c r="Q63" i="105" s="1"/>
  <c r="N63" i="105"/>
  <c r="N20" i="105" s="1"/>
  <c r="J144" i="105"/>
  <c r="J15" i="105"/>
  <c r="W127" i="103"/>
  <c r="W69" i="102" s="1"/>
  <c r="W26" i="102" s="1"/>
  <c r="T69" i="102"/>
  <c r="T26" i="102" s="1"/>
  <c r="V100" i="103"/>
  <c r="I150" i="102"/>
  <c r="I21" i="102"/>
  <c r="I161" i="120"/>
  <c r="I81" i="120"/>
  <c r="I32" i="120"/>
  <c r="I156" i="120"/>
  <c r="I27" i="120"/>
  <c r="P22" i="121"/>
  <c r="M53" i="120"/>
  <c r="M10" i="120" s="1"/>
  <c r="I135" i="120"/>
  <c r="I6" i="120"/>
  <c r="J164" i="117"/>
  <c r="J35" i="117"/>
  <c r="N76" i="117"/>
  <c r="N33" i="117" s="1"/>
  <c r="Q161" i="118"/>
  <c r="Q76" i="117" s="1"/>
  <c r="Q33" i="117" s="1"/>
  <c r="N75" i="117"/>
  <c r="Q159" i="118"/>
  <c r="Q75" i="117" s="1"/>
  <c r="V145" i="118"/>
  <c r="V73" i="117" s="1"/>
  <c r="V30" i="117" s="1"/>
  <c r="S73" i="117"/>
  <c r="S30" i="117" s="1"/>
  <c r="U133" i="118"/>
  <c r="U70" i="117" s="1"/>
  <c r="U27" i="117" s="1"/>
  <c r="R70" i="117"/>
  <c r="R27" i="117" s="1"/>
  <c r="J139" i="117"/>
  <c r="J10" i="117"/>
  <c r="T51" i="117"/>
  <c r="T8" i="117" s="1"/>
  <c r="W4" i="118"/>
  <c r="W51" i="117" s="1"/>
  <c r="W8" i="117" s="1"/>
  <c r="H163" i="114"/>
  <c r="H34" i="114"/>
  <c r="S70" i="114"/>
  <c r="S27" i="114" s="1"/>
  <c r="V133" i="115"/>
  <c r="R69" i="114"/>
  <c r="R26" i="114" s="1"/>
  <c r="U127" i="115"/>
  <c r="U69" i="114" s="1"/>
  <c r="U26" i="114" s="1"/>
  <c r="Q107" i="115"/>
  <c r="Q66" i="114" s="1"/>
  <c r="Q23" i="114" s="1"/>
  <c r="N66" i="114"/>
  <c r="N23" i="114" s="1"/>
  <c r="J149" i="114"/>
  <c r="J20" i="114"/>
  <c r="Q81" i="115"/>
  <c r="Q61" i="114" s="1"/>
  <c r="Q18" i="114" s="1"/>
  <c r="N61" i="114"/>
  <c r="N18" i="114" s="1"/>
  <c r="P69" i="111"/>
  <c r="P26" i="111" s="1"/>
  <c r="O114" i="112"/>
  <c r="L68" i="111"/>
  <c r="J164" i="108"/>
  <c r="J35" i="108"/>
  <c r="I155" i="108"/>
  <c r="I26" i="108"/>
  <c r="U140" i="106"/>
  <c r="U72" i="105" s="1"/>
  <c r="R72" i="105"/>
  <c r="O107" i="106"/>
  <c r="O66" i="105" s="1"/>
  <c r="O23" i="105" s="1"/>
  <c r="L66" i="105"/>
  <c r="L23" i="105" s="1"/>
  <c r="V81" i="106"/>
  <c r="V61" i="105" s="1"/>
  <c r="V18" i="105" s="1"/>
  <c r="S61" i="105"/>
  <c r="S18" i="105" s="1"/>
  <c r="I145" i="105"/>
  <c r="I16" i="105"/>
  <c r="O12" i="106"/>
  <c r="O49" i="105" s="1"/>
  <c r="O6" i="105" s="1"/>
  <c r="L49" i="105"/>
  <c r="L6" i="105" s="1"/>
  <c r="H163" i="102"/>
  <c r="H34" i="102"/>
  <c r="I155" i="102"/>
  <c r="I26" i="102"/>
  <c r="J152" i="102"/>
  <c r="J23" i="102"/>
  <c r="U100" i="103"/>
  <c r="U65" i="102" s="1"/>
  <c r="U22" i="102" s="1"/>
  <c r="R65" i="102"/>
  <c r="R22" i="102" s="1"/>
  <c r="H150" i="102"/>
  <c r="H21" i="102"/>
  <c r="H142" i="102"/>
  <c r="H13" i="102"/>
  <c r="O161" i="121"/>
  <c r="O76" i="120" s="1"/>
  <c r="O33" i="120" s="1"/>
  <c r="L76" i="120"/>
  <c r="L33" i="120" s="1"/>
  <c r="T64" i="120"/>
  <c r="T21" i="120" s="1"/>
  <c r="W90" i="121"/>
  <c r="W64" i="120" s="1"/>
  <c r="W21" i="120" s="1"/>
  <c r="J141" i="120"/>
  <c r="J60" i="120"/>
  <c r="J12" i="120"/>
  <c r="H135" i="120"/>
  <c r="H6" i="120"/>
  <c r="M78" i="117"/>
  <c r="M35" i="117" s="1"/>
  <c r="P171" i="118"/>
  <c r="P78" i="117" s="1"/>
  <c r="P35" i="117" s="1"/>
  <c r="I162" i="117"/>
  <c r="I33" i="117"/>
  <c r="W83" i="118"/>
  <c r="W62" i="117" s="1"/>
  <c r="T62" i="117"/>
  <c r="W81" i="118"/>
  <c r="W61" i="117" s="1"/>
  <c r="W18" i="117" s="1"/>
  <c r="T61" i="117"/>
  <c r="T18" i="117" s="1"/>
  <c r="V83" i="115"/>
  <c r="V62" i="114" s="1"/>
  <c r="S62" i="114"/>
  <c r="V81" i="115"/>
  <c r="V61" i="114" s="1"/>
  <c r="V18" i="114" s="1"/>
  <c r="S61" i="114"/>
  <c r="S18" i="114" s="1"/>
  <c r="U22" i="115"/>
  <c r="R53" i="114"/>
  <c r="R10" i="114" s="1"/>
  <c r="O5" i="115"/>
  <c r="O48" i="114" s="1"/>
  <c r="L48" i="114"/>
  <c r="J148" i="111"/>
  <c r="J67" i="111"/>
  <c r="J19" i="111"/>
  <c r="Q73" i="112"/>
  <c r="Q58" i="111" s="1"/>
  <c r="Q15" i="111" s="1"/>
  <c r="N58" i="111"/>
  <c r="N15" i="111" s="1"/>
  <c r="V171" i="109"/>
  <c r="S78" i="108"/>
  <c r="S35" i="108" s="1"/>
  <c r="V140" i="109"/>
  <c r="V72" i="108" s="1"/>
  <c r="S72" i="108"/>
  <c r="H155" i="108"/>
  <c r="H26" i="108"/>
  <c r="J142" i="108"/>
  <c r="J13" i="108"/>
  <c r="V52" i="109"/>
  <c r="V55" i="108" s="1"/>
  <c r="S55" i="108"/>
  <c r="Q4" i="109"/>
  <c r="Q51" i="108" s="1"/>
  <c r="Q8" i="108" s="1"/>
  <c r="N51" i="108"/>
  <c r="N8" i="108" s="1"/>
  <c r="U83" i="106"/>
  <c r="U62" i="105" s="1"/>
  <c r="R62" i="105"/>
  <c r="H147" i="105"/>
  <c r="H18" i="105"/>
  <c r="O73" i="106"/>
  <c r="O58" i="105" s="1"/>
  <c r="O15" i="105" s="1"/>
  <c r="L58" i="105"/>
  <c r="L15" i="105" s="1"/>
  <c r="U133" i="103"/>
  <c r="U70" i="102" s="1"/>
  <c r="U27" i="102" s="1"/>
  <c r="R70" i="102"/>
  <c r="R27" i="102" s="1"/>
  <c r="I170" i="142"/>
  <c r="I86" i="142"/>
  <c r="I41" i="142"/>
  <c r="H126" i="127"/>
  <c r="H127" i="127" s="1"/>
  <c r="H129" i="127" s="1"/>
  <c r="I97" i="108"/>
  <c r="I126" i="108" s="1"/>
  <c r="I127" i="108" s="1"/>
  <c r="I129" i="108" s="1"/>
  <c r="H164" i="120"/>
  <c r="H35" i="120"/>
  <c r="J68" i="120"/>
  <c r="I151" i="120"/>
  <c r="I22" i="120"/>
  <c r="J142" i="120"/>
  <c r="J13" i="120"/>
  <c r="V52" i="121"/>
  <c r="V55" i="120" s="1"/>
  <c r="S55" i="120"/>
  <c r="J149" i="117"/>
  <c r="J20" i="117"/>
  <c r="M59" i="117"/>
  <c r="M16" i="117" s="1"/>
  <c r="P77" i="118"/>
  <c r="P59" i="117" s="1"/>
  <c r="P16" i="117" s="1"/>
  <c r="H139" i="117"/>
  <c r="H10" i="117"/>
  <c r="H137" i="117"/>
  <c r="H8" i="117"/>
  <c r="P159" i="115"/>
  <c r="P75" i="114" s="1"/>
  <c r="M75" i="114"/>
  <c r="R62" i="114"/>
  <c r="U83" i="115"/>
  <c r="U62" i="114" s="1"/>
  <c r="H147" i="114"/>
  <c r="H18" i="114"/>
  <c r="V87" i="112"/>
  <c r="V63" i="111" s="1"/>
  <c r="V20" i="111" s="1"/>
  <c r="S63" i="111"/>
  <c r="S20" i="111" s="1"/>
  <c r="I144" i="111"/>
  <c r="I15" i="111"/>
  <c r="H54" i="111"/>
  <c r="H134" i="111"/>
  <c r="H5" i="111"/>
  <c r="V68" i="109"/>
  <c r="V57" i="108" s="1"/>
  <c r="V14" i="108" s="1"/>
  <c r="S57" i="108"/>
  <c r="S14" i="108" s="1"/>
  <c r="P60" i="109"/>
  <c r="P56" i="108" s="1"/>
  <c r="P13" i="108" s="1"/>
  <c r="M56" i="108"/>
  <c r="M13" i="108" s="1"/>
  <c r="H163" i="105"/>
  <c r="H34" i="105"/>
  <c r="Q145" i="106"/>
  <c r="Q73" i="105" s="1"/>
  <c r="Q30" i="105" s="1"/>
  <c r="N73" i="105"/>
  <c r="N30" i="105" s="1"/>
  <c r="J162" i="102"/>
  <c r="J33" i="102"/>
  <c r="U107" i="103"/>
  <c r="U66" i="102" s="1"/>
  <c r="U23" i="102" s="1"/>
  <c r="R66" i="102"/>
  <c r="R23" i="102" s="1"/>
  <c r="W87" i="103"/>
  <c r="W63" i="102" s="1"/>
  <c r="W20" i="102" s="1"/>
  <c r="T63" i="102"/>
  <c r="T20" i="102" s="1"/>
  <c r="Q77" i="103"/>
  <c r="Q59" i="102" s="1"/>
  <c r="Q16" i="102" s="1"/>
  <c r="N59" i="102"/>
  <c r="N16" i="102" s="1"/>
  <c r="U55" i="102"/>
  <c r="W164" i="121"/>
  <c r="W77" i="120" s="1"/>
  <c r="W34" i="120" s="1"/>
  <c r="T77" i="120"/>
  <c r="T34" i="120" s="1"/>
  <c r="P60" i="121"/>
  <c r="P56" i="120" s="1"/>
  <c r="P13" i="120" s="1"/>
  <c r="M56" i="120"/>
  <c r="M13" i="120" s="1"/>
  <c r="U81" i="118"/>
  <c r="U61" i="117" s="1"/>
  <c r="U18" i="117" s="1"/>
  <c r="R61" i="117"/>
  <c r="R18" i="117" s="1"/>
  <c r="H145" i="117"/>
  <c r="H16" i="117"/>
  <c r="H161" i="114"/>
  <c r="H81" i="114"/>
  <c r="H32" i="114"/>
  <c r="M56" i="114"/>
  <c r="M13" i="114" s="1"/>
  <c r="P60" i="115"/>
  <c r="P56" i="114" s="1"/>
  <c r="P13" i="114" s="1"/>
  <c r="V164" i="112"/>
  <c r="V77" i="111" s="1"/>
  <c r="V34" i="111" s="1"/>
  <c r="S77" i="111"/>
  <c r="S34" i="111" s="1"/>
  <c r="W127" i="112"/>
  <c r="W69" i="111" s="1"/>
  <c r="W26" i="111" s="1"/>
  <c r="T69" i="111"/>
  <c r="T26" i="111" s="1"/>
  <c r="O107" i="112"/>
  <c r="O66" i="111" s="1"/>
  <c r="O23" i="111" s="1"/>
  <c r="L66" i="111"/>
  <c r="L23" i="111" s="1"/>
  <c r="U81" i="112"/>
  <c r="U61" i="111" s="1"/>
  <c r="U18" i="111" s="1"/>
  <c r="R61" i="111"/>
  <c r="R18" i="111" s="1"/>
  <c r="O73" i="112"/>
  <c r="O58" i="111" s="1"/>
  <c r="O15" i="111" s="1"/>
  <c r="L58" i="111"/>
  <c r="L15" i="111" s="1"/>
  <c r="W52" i="112"/>
  <c r="W55" i="111" s="1"/>
  <c r="T55" i="111"/>
  <c r="I163" i="108"/>
  <c r="I34" i="108"/>
  <c r="I135" i="108"/>
  <c r="I6" i="108"/>
  <c r="Q100" i="106"/>
  <c r="Q65" i="105" s="1"/>
  <c r="Q22" i="105" s="1"/>
  <c r="N65" i="105"/>
  <c r="N22" i="105" s="1"/>
  <c r="V52" i="106"/>
  <c r="V55" i="105" s="1"/>
  <c r="S55" i="105"/>
  <c r="U22" i="106"/>
  <c r="R53" i="105"/>
  <c r="R10" i="105" s="1"/>
  <c r="J164" i="102"/>
  <c r="J35" i="102"/>
  <c r="V161" i="103"/>
  <c r="V76" i="102" s="1"/>
  <c r="V33" i="102" s="1"/>
  <c r="S76" i="102"/>
  <c r="S33" i="102" s="1"/>
  <c r="P159" i="103"/>
  <c r="P75" i="102" s="1"/>
  <c r="M75" i="102"/>
  <c r="H128" i="96"/>
  <c r="U164" i="100"/>
  <c r="U77" i="99" s="1"/>
  <c r="U34" i="99" s="1"/>
  <c r="R77" i="99"/>
  <c r="R34" i="99" s="1"/>
  <c r="Q140" i="100"/>
  <c r="Q72" i="99" s="1"/>
  <c r="N72" i="99"/>
  <c r="Q133" i="100"/>
  <c r="Q127" i="100"/>
  <c r="Q69" i="99" s="1"/>
  <c r="Q26" i="99" s="1"/>
  <c r="N69" i="99"/>
  <c r="N26" i="99" s="1"/>
  <c r="O87" i="100"/>
  <c r="O63" i="99" s="1"/>
  <c r="O20" i="99" s="1"/>
  <c r="L63" i="99"/>
  <c r="L20" i="99" s="1"/>
  <c r="V52" i="100"/>
  <c r="V55" i="99" s="1"/>
  <c r="S55" i="99"/>
  <c r="P140" i="97"/>
  <c r="P72" i="96" s="1"/>
  <c r="M72" i="96"/>
  <c r="N47" i="96"/>
  <c r="N4" i="96" s="1"/>
  <c r="N51" i="96"/>
  <c r="N8" i="96" s="1"/>
  <c r="Q4" i="97"/>
  <c r="Q47" i="96" s="1"/>
  <c r="Q4" i="96" s="1"/>
  <c r="W81" i="94"/>
  <c r="W61" i="93" s="1"/>
  <c r="W18" i="93" s="1"/>
  <c r="T61" i="93"/>
  <c r="T18" i="93" s="1"/>
  <c r="I145" i="93"/>
  <c r="I16" i="93"/>
  <c r="H139" i="90"/>
  <c r="Q171" i="91"/>
  <c r="Q78" i="90" s="1"/>
  <c r="Q35" i="90" s="1"/>
  <c r="N78" i="90"/>
  <c r="N35" i="90" s="1"/>
  <c r="H162" i="90"/>
  <c r="H33" i="90"/>
  <c r="U159" i="91"/>
  <c r="U75" i="90" s="1"/>
  <c r="R75" i="90"/>
  <c r="P87" i="91"/>
  <c r="P63" i="90" s="1"/>
  <c r="P20" i="90" s="1"/>
  <c r="M63" i="90"/>
  <c r="M20" i="90" s="1"/>
  <c r="U83" i="91"/>
  <c r="U62" i="90" s="1"/>
  <c r="R62" i="90"/>
  <c r="O52" i="91"/>
  <c r="V12" i="91"/>
  <c r="V49" i="90" s="1"/>
  <c r="V6" i="90" s="1"/>
  <c r="S49" i="90"/>
  <c r="S6" i="90" s="1"/>
  <c r="U161" i="88"/>
  <c r="U76" i="87" s="1"/>
  <c r="U33" i="87" s="1"/>
  <c r="U36" i="87" s="1"/>
  <c r="R76" i="87"/>
  <c r="R33" i="87" s="1"/>
  <c r="H126" i="93"/>
  <c r="H127" i="93" s="1"/>
  <c r="H129" i="93" s="1"/>
  <c r="H128" i="99"/>
  <c r="P133" i="100"/>
  <c r="P70" i="99" s="1"/>
  <c r="P27" i="99" s="1"/>
  <c r="M70" i="99"/>
  <c r="M27" i="99" s="1"/>
  <c r="H142" i="99"/>
  <c r="H13" i="99"/>
  <c r="O52" i="100"/>
  <c r="O55" i="99" s="1"/>
  <c r="L55" i="99"/>
  <c r="J135" i="99"/>
  <c r="J6" i="99"/>
  <c r="Q4" i="100"/>
  <c r="Q47" i="99" s="1"/>
  <c r="Q4" i="99" s="1"/>
  <c r="N51" i="99"/>
  <c r="N8" i="99" s="1"/>
  <c r="W171" i="97"/>
  <c r="W78" i="96" s="1"/>
  <c r="W35" i="96" s="1"/>
  <c r="T78" i="96"/>
  <c r="T35" i="96" s="1"/>
  <c r="H158" i="96"/>
  <c r="H74" i="96"/>
  <c r="H29" i="96"/>
  <c r="W77" i="97"/>
  <c r="W59" i="96" s="1"/>
  <c r="W16" i="96" s="1"/>
  <c r="T59" i="96"/>
  <c r="T16" i="96" s="1"/>
  <c r="U49" i="97"/>
  <c r="J139" i="96"/>
  <c r="J10" i="96"/>
  <c r="V12" i="97"/>
  <c r="V49" i="96" s="1"/>
  <c r="V6" i="96" s="1"/>
  <c r="S49" i="96"/>
  <c r="S6" i="96" s="1"/>
  <c r="V4" i="97"/>
  <c r="V47" i="96" s="1"/>
  <c r="V4" i="96" s="1"/>
  <c r="S51" i="96"/>
  <c r="S8" i="96" s="1"/>
  <c r="P159" i="94"/>
  <c r="P75" i="93" s="1"/>
  <c r="M75" i="93"/>
  <c r="H156" i="93"/>
  <c r="H27" i="93"/>
  <c r="I149" i="93"/>
  <c r="I20" i="93"/>
  <c r="O77" i="94"/>
  <c r="O59" i="93" s="1"/>
  <c r="O16" i="93" s="1"/>
  <c r="L59" i="93"/>
  <c r="L16" i="93" s="1"/>
  <c r="H134" i="93"/>
  <c r="H54" i="93"/>
  <c r="H5" i="93"/>
  <c r="AL82" i="126" s="1"/>
  <c r="P171" i="91"/>
  <c r="P78" i="90" s="1"/>
  <c r="P35" i="90" s="1"/>
  <c r="M78" i="90"/>
  <c r="M35" i="90" s="1"/>
  <c r="I158" i="90"/>
  <c r="I74" i="90"/>
  <c r="I29" i="90"/>
  <c r="U87" i="91"/>
  <c r="U63" i="90" s="1"/>
  <c r="U20" i="90" s="1"/>
  <c r="R63" i="90"/>
  <c r="R20" i="90" s="1"/>
  <c r="H126" i="87"/>
  <c r="H127" i="87" s="1"/>
  <c r="H129" i="87" s="1"/>
  <c r="P114" i="88"/>
  <c r="P68" i="87" s="1"/>
  <c r="M68" i="87"/>
  <c r="H139" i="87"/>
  <c r="H10" i="87"/>
  <c r="V159" i="100"/>
  <c r="V75" i="99" s="1"/>
  <c r="S75" i="99"/>
  <c r="O140" i="100"/>
  <c r="O72" i="99" s="1"/>
  <c r="L72" i="99"/>
  <c r="L29" i="99" s="1"/>
  <c r="O127" i="100"/>
  <c r="O69" i="99" s="1"/>
  <c r="O26" i="99" s="1"/>
  <c r="L69" i="99"/>
  <c r="L26" i="99" s="1"/>
  <c r="W100" i="100"/>
  <c r="W65" i="99" s="1"/>
  <c r="W22" i="99" s="1"/>
  <c r="T65" i="99"/>
  <c r="T22" i="99" s="1"/>
  <c r="J150" i="99"/>
  <c r="J21" i="99"/>
  <c r="V48" i="99"/>
  <c r="I164" i="96"/>
  <c r="I35" i="96"/>
  <c r="I145" i="96"/>
  <c r="I16" i="96"/>
  <c r="W114" i="94"/>
  <c r="W68" i="93" s="1"/>
  <c r="T68" i="93"/>
  <c r="H149" i="93"/>
  <c r="H20" i="93"/>
  <c r="U171" i="91"/>
  <c r="U78" i="90" s="1"/>
  <c r="U35" i="90" s="1"/>
  <c r="R78" i="90"/>
  <c r="R35" i="90" s="1"/>
  <c r="P171" i="88"/>
  <c r="P78" i="87" s="1"/>
  <c r="P35" i="87" s="1"/>
  <c r="M78" i="87"/>
  <c r="M35" i="87" s="1"/>
  <c r="P145" i="88"/>
  <c r="P73" i="87" s="1"/>
  <c r="P30" i="87" s="1"/>
  <c r="M73" i="87"/>
  <c r="M30" i="87" s="1"/>
  <c r="O114" i="88"/>
  <c r="W90" i="88"/>
  <c r="W64" i="87" s="1"/>
  <c r="W21" i="87" s="1"/>
  <c r="T64" i="87"/>
  <c r="T21" i="87" s="1"/>
  <c r="J144" i="87"/>
  <c r="J15" i="87"/>
  <c r="H161" i="99"/>
  <c r="H81" i="99"/>
  <c r="H32" i="99"/>
  <c r="V90" i="100"/>
  <c r="V64" i="99" s="1"/>
  <c r="V21" i="99" s="1"/>
  <c r="S64" i="99"/>
  <c r="S21" i="99" s="1"/>
  <c r="H137" i="99"/>
  <c r="H8" i="99"/>
  <c r="U164" i="97"/>
  <c r="U77" i="96" s="1"/>
  <c r="U34" i="96" s="1"/>
  <c r="R77" i="96"/>
  <c r="R34" i="96" s="1"/>
  <c r="V107" i="97"/>
  <c r="V66" i="96" s="1"/>
  <c r="V23" i="96" s="1"/>
  <c r="S66" i="96"/>
  <c r="S23" i="96" s="1"/>
  <c r="Q81" i="97"/>
  <c r="Q61" i="96" s="1"/>
  <c r="Q18" i="96" s="1"/>
  <c r="N61" i="96"/>
  <c r="N18" i="96" s="1"/>
  <c r="W60" i="97"/>
  <c r="T56" i="96"/>
  <c r="T13" i="96" s="1"/>
  <c r="H162" i="93"/>
  <c r="H33" i="93"/>
  <c r="I152" i="93"/>
  <c r="I23" i="93"/>
  <c r="W60" i="94"/>
  <c r="W56" i="93" s="1"/>
  <c r="W13" i="93" s="1"/>
  <c r="T56" i="93"/>
  <c r="T13" i="93" s="1"/>
  <c r="W4" i="94"/>
  <c r="T51" i="93"/>
  <c r="T8" i="93" s="1"/>
  <c r="Q133" i="91"/>
  <c r="N70" i="90"/>
  <c r="N27" i="90" s="1"/>
  <c r="W127" i="91"/>
  <c r="W69" i="90" s="1"/>
  <c r="W26" i="90" s="1"/>
  <c r="T69" i="90"/>
  <c r="T26" i="90" s="1"/>
  <c r="I154" i="90"/>
  <c r="I71" i="90"/>
  <c r="I25" i="90"/>
  <c r="Q73" i="91"/>
  <c r="Q58" i="90" s="1"/>
  <c r="Q15" i="90" s="1"/>
  <c r="N58" i="90"/>
  <c r="N15" i="90" s="1"/>
  <c r="P57" i="90"/>
  <c r="P14" i="90" s="1"/>
  <c r="I134" i="90"/>
  <c r="I54" i="90"/>
  <c r="I5" i="90"/>
  <c r="Q127" i="88"/>
  <c r="Q69" i="87" s="1"/>
  <c r="Q26" i="87" s="1"/>
  <c r="N69" i="87"/>
  <c r="N26" i="87" s="1"/>
  <c r="V90" i="88"/>
  <c r="V64" i="87" s="1"/>
  <c r="V21" i="87" s="1"/>
  <c r="S64" i="87"/>
  <c r="S21" i="87" s="1"/>
  <c r="P73" i="88"/>
  <c r="P58" i="87" s="1"/>
  <c r="P15" i="87" s="1"/>
  <c r="M58" i="87"/>
  <c r="M15" i="87" s="1"/>
  <c r="S48" i="102"/>
  <c r="V6" i="103"/>
  <c r="V48" i="102" s="1"/>
  <c r="Q73" i="99"/>
  <c r="Q30" i="99" s="1"/>
  <c r="Q73" i="100"/>
  <c r="Q58" i="99" s="1"/>
  <c r="Q15" i="99" s="1"/>
  <c r="N58" i="99"/>
  <c r="N15" i="99" s="1"/>
  <c r="J162" i="96"/>
  <c r="J33" i="96"/>
  <c r="P127" i="97"/>
  <c r="P69" i="96" s="1"/>
  <c r="P26" i="96" s="1"/>
  <c r="M69" i="96"/>
  <c r="M26" i="96" s="1"/>
  <c r="V81" i="97"/>
  <c r="S61" i="96"/>
  <c r="S18" i="96" s="1"/>
  <c r="W68" i="97"/>
  <c r="W57" i="96" s="1"/>
  <c r="W14" i="96" s="1"/>
  <c r="T57" i="96"/>
  <c r="T14" i="96" s="1"/>
  <c r="P60" i="97"/>
  <c r="P56" i="96" s="1"/>
  <c r="P13" i="96" s="1"/>
  <c r="M56" i="96"/>
  <c r="M13" i="96" s="1"/>
  <c r="I158" i="93"/>
  <c r="I74" i="93"/>
  <c r="I29" i="93"/>
  <c r="U114" i="94"/>
  <c r="R68" i="93"/>
  <c r="W100" i="94"/>
  <c r="W65" i="93" s="1"/>
  <c r="W22" i="93" s="1"/>
  <c r="T65" i="93"/>
  <c r="T22" i="93" s="1"/>
  <c r="J150" i="93"/>
  <c r="J21" i="93"/>
  <c r="H126" i="90"/>
  <c r="H127" i="90" s="1"/>
  <c r="H129" i="90" s="1"/>
  <c r="J159" i="90"/>
  <c r="J30" i="90"/>
  <c r="P127" i="91"/>
  <c r="P69" i="90" s="1"/>
  <c r="P26" i="90" s="1"/>
  <c r="M69" i="90"/>
  <c r="M26" i="90" s="1"/>
  <c r="U114" i="91"/>
  <c r="J163" i="87"/>
  <c r="J34" i="87"/>
  <c r="P81" i="88"/>
  <c r="P61" i="87" s="1"/>
  <c r="P18" i="87" s="1"/>
  <c r="M61" i="87"/>
  <c r="M18" i="87" s="1"/>
  <c r="O81" i="88"/>
  <c r="O61" i="87" s="1"/>
  <c r="O18" i="87" s="1"/>
  <c r="L61" i="87"/>
  <c r="L18" i="87" s="1"/>
  <c r="P60" i="88"/>
  <c r="P56" i="87" s="1"/>
  <c r="P13" i="87" s="1"/>
  <c r="M56" i="87"/>
  <c r="M13" i="87" s="1"/>
  <c r="V145" i="100"/>
  <c r="V73" i="99" s="1"/>
  <c r="V30" i="99" s="1"/>
  <c r="S73" i="99"/>
  <c r="S30" i="99" s="1"/>
  <c r="J147" i="99"/>
  <c r="J18" i="99"/>
  <c r="W145" i="97"/>
  <c r="W73" i="96" s="1"/>
  <c r="W30" i="96" s="1"/>
  <c r="T73" i="96"/>
  <c r="T30" i="96" s="1"/>
  <c r="I151" i="96"/>
  <c r="I22" i="96"/>
  <c r="P90" i="97"/>
  <c r="P64" i="96" s="1"/>
  <c r="P21" i="96" s="1"/>
  <c r="M64" i="96"/>
  <c r="M21" i="96" s="1"/>
  <c r="O81" i="97"/>
  <c r="O61" i="96" s="1"/>
  <c r="O18" i="96" s="1"/>
  <c r="L61" i="96"/>
  <c r="L18" i="96" s="1"/>
  <c r="V68" i="97"/>
  <c r="S57" i="96"/>
  <c r="S14" i="96" s="1"/>
  <c r="J163" i="93"/>
  <c r="J34" i="93"/>
  <c r="V100" i="94"/>
  <c r="V65" i="93" s="1"/>
  <c r="V22" i="93" s="1"/>
  <c r="S65" i="93"/>
  <c r="S22" i="93" s="1"/>
  <c r="V90" i="94"/>
  <c r="V64" i="93" s="1"/>
  <c r="V21" i="93" s="1"/>
  <c r="S64" i="93"/>
  <c r="S21" i="93" s="1"/>
  <c r="O60" i="94"/>
  <c r="O56" i="93" s="1"/>
  <c r="O13" i="93" s="1"/>
  <c r="L56" i="93"/>
  <c r="L13" i="93" s="1"/>
  <c r="H137" i="93"/>
  <c r="H8" i="93"/>
  <c r="W100" i="91"/>
  <c r="W65" i="90" s="1"/>
  <c r="W22" i="90" s="1"/>
  <c r="T65" i="90"/>
  <c r="T22" i="90" s="1"/>
  <c r="J142" i="90"/>
  <c r="J13" i="90"/>
  <c r="W4" i="91"/>
  <c r="T51" i="90"/>
  <c r="T8" i="90" s="1"/>
  <c r="Q159" i="88"/>
  <c r="Q75" i="87" s="1"/>
  <c r="N75" i="87"/>
  <c r="U127" i="88"/>
  <c r="U69" i="87" s="1"/>
  <c r="U26" i="87" s="1"/>
  <c r="R69" i="87"/>
  <c r="R26" i="87" s="1"/>
  <c r="J124" i="96"/>
  <c r="J163" i="99"/>
  <c r="J34" i="99"/>
  <c r="W87" i="100"/>
  <c r="T63" i="99"/>
  <c r="T20" i="99" s="1"/>
  <c r="P83" i="100"/>
  <c r="P62" i="99" s="1"/>
  <c r="M62" i="99"/>
  <c r="I147" i="99"/>
  <c r="I18" i="99"/>
  <c r="Q114" i="97"/>
  <c r="N68" i="96"/>
  <c r="H65" i="96"/>
  <c r="J149" i="96"/>
  <c r="J20" i="96"/>
  <c r="P164" i="94"/>
  <c r="P77" i="93" s="1"/>
  <c r="P34" i="93" s="1"/>
  <c r="M77" i="93"/>
  <c r="M34" i="93" s="1"/>
  <c r="H151" i="93"/>
  <c r="H22" i="93"/>
  <c r="J103" i="90"/>
  <c r="J126" i="90" s="1"/>
  <c r="J161" i="90"/>
  <c r="J81" i="90"/>
  <c r="J32" i="90"/>
  <c r="I151" i="90"/>
  <c r="I22" i="90"/>
  <c r="J143" i="90"/>
  <c r="J14" i="90"/>
  <c r="I137" i="90"/>
  <c r="I8" i="90"/>
  <c r="T84" i="126" s="1"/>
  <c r="AL55" i="201" s="1"/>
  <c r="R7" i="208" s="1"/>
  <c r="I152" i="99"/>
  <c r="I23" i="99"/>
  <c r="O22" i="100"/>
  <c r="L53" i="99"/>
  <c r="L10" i="99" s="1"/>
  <c r="O5" i="100"/>
  <c r="O48" i="99" s="1"/>
  <c r="L48" i="99"/>
  <c r="Q140" i="97"/>
  <c r="Q72" i="96" s="1"/>
  <c r="N72" i="96"/>
  <c r="I154" i="96"/>
  <c r="I71" i="96"/>
  <c r="I25" i="96"/>
  <c r="U171" i="94"/>
  <c r="U78" i="93" s="1"/>
  <c r="U35" i="93" s="1"/>
  <c r="R78" i="93"/>
  <c r="R35" i="93" s="1"/>
  <c r="W133" i="94"/>
  <c r="W73" i="94"/>
  <c r="W58" i="93" s="1"/>
  <c r="W15" i="93" s="1"/>
  <c r="T58" i="93"/>
  <c r="T15" i="93" s="1"/>
  <c r="O49" i="94"/>
  <c r="Q5" i="94"/>
  <c r="Q48" i="93" s="1"/>
  <c r="N48" i="93"/>
  <c r="N5" i="93" s="1"/>
  <c r="P83" i="91"/>
  <c r="P62" i="90" s="1"/>
  <c r="M62" i="90"/>
  <c r="V81" i="91"/>
  <c r="V61" i="90" s="1"/>
  <c r="V18" i="90" s="1"/>
  <c r="S61" i="90"/>
  <c r="S18" i="90" s="1"/>
  <c r="V22" i="91"/>
  <c r="V53" i="90" s="1"/>
  <c r="V10" i="90" s="1"/>
  <c r="S53" i="90"/>
  <c r="S10" i="90" s="1"/>
  <c r="W12" i="91"/>
  <c r="W49" i="90" s="1"/>
  <c r="W6" i="90" s="1"/>
  <c r="T49" i="90"/>
  <c r="T6" i="90" s="1"/>
  <c r="V161" i="88"/>
  <c r="V76" i="87" s="1"/>
  <c r="V33" i="87" s="1"/>
  <c r="S76" i="87"/>
  <c r="S33" i="87" s="1"/>
  <c r="U159" i="88"/>
  <c r="U75" i="87" s="1"/>
  <c r="R75" i="87"/>
  <c r="H158" i="87"/>
  <c r="H74" i="87"/>
  <c r="H29" i="87"/>
  <c r="Q65" i="87"/>
  <c r="Q22" i="87" s="1"/>
  <c r="Q49" i="88"/>
  <c r="R115" i="97"/>
  <c r="U115" i="97" s="1"/>
  <c r="L115" i="97"/>
  <c r="O115" i="97" s="1"/>
  <c r="L176" i="109"/>
  <c r="R176" i="109"/>
  <c r="H79" i="108"/>
  <c r="N176" i="103"/>
  <c r="T176" i="103"/>
  <c r="J79" i="102"/>
  <c r="M176" i="118"/>
  <c r="S176" i="118"/>
  <c r="I79" i="117"/>
  <c r="T101" i="115"/>
  <c r="W101" i="115" s="1"/>
  <c r="N101" i="115"/>
  <c r="Q101" i="115" s="1"/>
  <c r="S176" i="121"/>
  <c r="M176" i="121"/>
  <c r="I79" i="120"/>
  <c r="O84" i="142"/>
  <c r="O40" i="142"/>
  <c r="U114" i="121"/>
  <c r="U68" i="120" s="1"/>
  <c r="R68" i="120"/>
  <c r="J149" i="120"/>
  <c r="J20" i="120"/>
  <c r="R59" i="120"/>
  <c r="R16" i="120" s="1"/>
  <c r="U77" i="121"/>
  <c r="U59" i="120" s="1"/>
  <c r="U16" i="120" s="1"/>
  <c r="J163" i="117"/>
  <c r="J34" i="117"/>
  <c r="O140" i="118"/>
  <c r="O72" i="117" s="1"/>
  <c r="L72" i="117"/>
  <c r="I154" i="117"/>
  <c r="I71" i="117"/>
  <c r="I25" i="117"/>
  <c r="V107" i="118"/>
  <c r="V66" i="117" s="1"/>
  <c r="V23" i="117" s="1"/>
  <c r="S66" i="117"/>
  <c r="S23" i="117" s="1"/>
  <c r="I142" i="117"/>
  <c r="I13" i="117"/>
  <c r="U52" i="118"/>
  <c r="U55" i="117" s="1"/>
  <c r="R55" i="117"/>
  <c r="W49" i="115"/>
  <c r="P4" i="115"/>
  <c r="P51" i="114" s="1"/>
  <c r="P8" i="114" s="1"/>
  <c r="M51" i="114"/>
  <c r="M8" i="114" s="1"/>
  <c r="J156" i="111"/>
  <c r="J27" i="111"/>
  <c r="V52" i="112"/>
  <c r="V55" i="111" s="1"/>
  <c r="S55" i="111"/>
  <c r="Q48" i="111"/>
  <c r="H154" i="108"/>
  <c r="H71" i="108"/>
  <c r="H25" i="108"/>
  <c r="S49" i="108"/>
  <c r="S6" i="108" s="1"/>
  <c r="V16" i="109"/>
  <c r="I142" i="105"/>
  <c r="I13" i="105"/>
  <c r="O52" i="106"/>
  <c r="O55" i="105" s="1"/>
  <c r="L55" i="105"/>
  <c r="P73" i="102"/>
  <c r="P30" i="102" s="1"/>
  <c r="O83" i="103"/>
  <c r="O62" i="102" s="1"/>
  <c r="L62" i="102"/>
  <c r="H147" i="102"/>
  <c r="H18" i="102"/>
  <c r="O73" i="103"/>
  <c r="O58" i="102" s="1"/>
  <c r="O15" i="102" s="1"/>
  <c r="L58" i="102"/>
  <c r="L15" i="102" s="1"/>
  <c r="V87" i="121"/>
  <c r="V63" i="120" s="1"/>
  <c r="V20" i="120" s="1"/>
  <c r="S63" i="120"/>
  <c r="S20" i="120" s="1"/>
  <c r="L61" i="120"/>
  <c r="L18" i="120" s="1"/>
  <c r="O81" i="121"/>
  <c r="O61" i="120" s="1"/>
  <c r="O18" i="120" s="1"/>
  <c r="L48" i="120"/>
  <c r="O5" i="121"/>
  <c r="O48" i="120" s="1"/>
  <c r="H154" i="117"/>
  <c r="H71" i="117"/>
  <c r="H25" i="117"/>
  <c r="H142" i="117"/>
  <c r="H13" i="117"/>
  <c r="W100" i="115"/>
  <c r="T64" i="114"/>
  <c r="T21" i="114" s="1"/>
  <c r="W90" i="115"/>
  <c r="W64" i="114" s="1"/>
  <c r="W21" i="114" s="1"/>
  <c r="H137" i="114"/>
  <c r="H8" i="114"/>
  <c r="H155" i="111"/>
  <c r="H26" i="111"/>
  <c r="O68" i="111"/>
  <c r="U52" i="112"/>
  <c r="U55" i="111" s="1"/>
  <c r="R55" i="111"/>
  <c r="Q87" i="109"/>
  <c r="Q63" i="108" s="1"/>
  <c r="Q20" i="108" s="1"/>
  <c r="N63" i="108"/>
  <c r="N20" i="108" s="1"/>
  <c r="W83" i="109"/>
  <c r="W62" i="108" s="1"/>
  <c r="T62" i="108"/>
  <c r="Q73" i="109"/>
  <c r="Q58" i="108" s="1"/>
  <c r="Q15" i="108" s="1"/>
  <c r="N58" i="108"/>
  <c r="N15" i="108" s="1"/>
  <c r="I139" i="108"/>
  <c r="I10" i="108"/>
  <c r="W171" i="106"/>
  <c r="W78" i="105" s="1"/>
  <c r="W35" i="105" s="1"/>
  <c r="T78" i="105"/>
  <c r="T35" i="105" s="1"/>
  <c r="I162" i="105"/>
  <c r="I33" i="105"/>
  <c r="V159" i="106"/>
  <c r="V75" i="105" s="1"/>
  <c r="S75" i="105"/>
  <c r="P127" i="106"/>
  <c r="P69" i="105" s="1"/>
  <c r="P26" i="105" s="1"/>
  <c r="M69" i="105"/>
  <c r="M26" i="105" s="1"/>
  <c r="H151" i="105"/>
  <c r="H22" i="105"/>
  <c r="H164" i="102"/>
  <c r="H35" i="102"/>
  <c r="P72" i="102"/>
  <c r="I128" i="120"/>
  <c r="H126" i="114"/>
  <c r="H127" i="114" s="1"/>
  <c r="H129" i="114" s="1"/>
  <c r="I125" i="108"/>
  <c r="P145" i="121"/>
  <c r="P73" i="120" s="1"/>
  <c r="P30" i="120" s="1"/>
  <c r="M73" i="120"/>
  <c r="M30" i="120" s="1"/>
  <c r="P49" i="121"/>
  <c r="J150" i="117"/>
  <c r="J21" i="117"/>
  <c r="J163" i="114"/>
  <c r="J34" i="114"/>
  <c r="I151" i="114"/>
  <c r="I22" i="114"/>
  <c r="S49" i="114"/>
  <c r="S6" i="114" s="1"/>
  <c r="V12" i="115"/>
  <c r="V49" i="114" s="1"/>
  <c r="V6" i="114" s="1"/>
  <c r="P159" i="112"/>
  <c r="P75" i="111" s="1"/>
  <c r="M75" i="111"/>
  <c r="V145" i="112"/>
  <c r="V73" i="111" s="1"/>
  <c r="V30" i="111" s="1"/>
  <c r="S73" i="111"/>
  <c r="S30" i="111" s="1"/>
  <c r="U133" i="112"/>
  <c r="R70" i="111"/>
  <c r="R27" i="111" s="1"/>
  <c r="V68" i="112"/>
  <c r="V57" i="111" s="1"/>
  <c r="V14" i="111" s="1"/>
  <c r="S57" i="111"/>
  <c r="S14" i="111" s="1"/>
  <c r="V161" i="109"/>
  <c r="V76" i="108" s="1"/>
  <c r="V33" i="108" s="1"/>
  <c r="S76" i="108"/>
  <c r="S33" i="108" s="1"/>
  <c r="I81" i="108"/>
  <c r="I161" i="108"/>
  <c r="I32" i="108"/>
  <c r="P83" i="109"/>
  <c r="P62" i="108" s="1"/>
  <c r="M62" i="108"/>
  <c r="O22" i="109"/>
  <c r="O52" i="108" s="1"/>
  <c r="O9" i="108" s="1"/>
  <c r="L53" i="108"/>
  <c r="L10" i="108" s="1"/>
  <c r="Q140" i="106"/>
  <c r="Q72" i="105" s="1"/>
  <c r="N72" i="105"/>
  <c r="P133" i="106"/>
  <c r="P70" i="105" s="1"/>
  <c r="P27" i="105" s="1"/>
  <c r="M70" i="105"/>
  <c r="M27" i="105" s="1"/>
  <c r="U127" i="106"/>
  <c r="U69" i="105" s="1"/>
  <c r="U26" i="105" s="1"/>
  <c r="R69" i="105"/>
  <c r="R26" i="105" s="1"/>
  <c r="N48" i="105"/>
  <c r="Q6" i="106"/>
  <c r="Q48" i="105" s="1"/>
  <c r="H71" i="102"/>
  <c r="H154" i="102"/>
  <c r="H25" i="102"/>
  <c r="Q100" i="103"/>
  <c r="N65" i="102"/>
  <c r="N22" i="102" s="1"/>
  <c r="Q68" i="103"/>
  <c r="Q57" i="102" s="1"/>
  <c r="Q14" i="102" s="1"/>
  <c r="N57" i="102"/>
  <c r="N14" i="102" s="1"/>
  <c r="V84" i="145"/>
  <c r="V40" i="145"/>
  <c r="W127" i="121"/>
  <c r="W69" i="120" s="1"/>
  <c r="W26" i="120" s="1"/>
  <c r="T69" i="120"/>
  <c r="T26" i="120" s="1"/>
  <c r="J66" i="120"/>
  <c r="I151" i="117"/>
  <c r="I22" i="117"/>
  <c r="O171" i="115"/>
  <c r="O78" i="114" s="1"/>
  <c r="O35" i="114" s="1"/>
  <c r="L78" i="114"/>
  <c r="L35" i="114" s="1"/>
  <c r="S69" i="114"/>
  <c r="S26" i="114" s="1"/>
  <c r="V127" i="115"/>
  <c r="V69" i="114" s="1"/>
  <c r="V26" i="114" s="1"/>
  <c r="Q73" i="115"/>
  <c r="Q58" i="114" s="1"/>
  <c r="Q15" i="114" s="1"/>
  <c r="N58" i="114"/>
  <c r="N15" i="114" s="1"/>
  <c r="J139" i="114"/>
  <c r="J10" i="114"/>
  <c r="N48" i="114"/>
  <c r="Q5" i="115"/>
  <c r="Q48" i="114" s="1"/>
  <c r="H143" i="111"/>
  <c r="H14" i="111"/>
  <c r="O60" i="112"/>
  <c r="O56" i="111" s="1"/>
  <c r="O13" i="111" s="1"/>
  <c r="L56" i="111"/>
  <c r="L13" i="111" s="1"/>
  <c r="H149" i="108"/>
  <c r="H20" i="108"/>
  <c r="U77" i="109"/>
  <c r="U59" i="108" s="1"/>
  <c r="U16" i="108" s="1"/>
  <c r="R59" i="108"/>
  <c r="R16" i="108" s="1"/>
  <c r="U133" i="106"/>
  <c r="U70" i="105" s="1"/>
  <c r="U27" i="105" s="1"/>
  <c r="R70" i="105"/>
  <c r="R27" i="105" s="1"/>
  <c r="P114" i="106"/>
  <c r="M68" i="105"/>
  <c r="V65" i="105"/>
  <c r="V22" i="105" s="1"/>
  <c r="J148" i="105"/>
  <c r="J19" i="105"/>
  <c r="Q73" i="106"/>
  <c r="Q58" i="105" s="1"/>
  <c r="Q15" i="105" s="1"/>
  <c r="N58" i="105"/>
  <c r="N15" i="105" s="1"/>
  <c r="W57" i="105"/>
  <c r="W14" i="105" s="1"/>
  <c r="I163" i="102"/>
  <c r="I34" i="102"/>
  <c r="Q127" i="103"/>
  <c r="Q69" i="102" s="1"/>
  <c r="Q26" i="102" s="1"/>
  <c r="N69" i="102"/>
  <c r="P100" i="103"/>
  <c r="V90" i="103"/>
  <c r="V64" i="102" s="1"/>
  <c r="V21" i="102" s="1"/>
  <c r="S64" i="102"/>
  <c r="S21" i="102" s="1"/>
  <c r="O85" i="142"/>
  <c r="O42" i="142" s="1"/>
  <c r="J103" i="114"/>
  <c r="I162" i="120"/>
  <c r="I33" i="120"/>
  <c r="S75" i="120"/>
  <c r="V159" i="121"/>
  <c r="V75" i="120" s="1"/>
  <c r="S70" i="120"/>
  <c r="S27" i="120" s="1"/>
  <c r="V133" i="121"/>
  <c r="V70" i="120" s="1"/>
  <c r="V27" i="120" s="1"/>
  <c r="V22" i="121"/>
  <c r="V53" i="120" s="1"/>
  <c r="V10" i="120" s="1"/>
  <c r="S53" i="120"/>
  <c r="S10" i="120" s="1"/>
  <c r="V12" i="121"/>
  <c r="V49" i="120" s="1"/>
  <c r="V6" i="120" s="1"/>
  <c r="S49" i="120"/>
  <c r="S6" i="120" s="1"/>
  <c r="N78" i="117"/>
  <c r="N35" i="117" s="1"/>
  <c r="Q171" i="118"/>
  <c r="Q78" i="117" s="1"/>
  <c r="Q35" i="117" s="1"/>
  <c r="W161" i="118"/>
  <c r="W76" i="117" s="1"/>
  <c r="W33" i="117" s="1"/>
  <c r="T76" i="117"/>
  <c r="T33" i="117" s="1"/>
  <c r="M73" i="117"/>
  <c r="M30" i="117" s="1"/>
  <c r="P145" i="118"/>
  <c r="P73" i="117" s="1"/>
  <c r="P30" i="117" s="1"/>
  <c r="H150" i="117"/>
  <c r="H21" i="117"/>
  <c r="T53" i="117"/>
  <c r="T10" i="117" s="1"/>
  <c r="W22" i="118"/>
  <c r="W53" i="117" s="1"/>
  <c r="W10" i="117" s="1"/>
  <c r="J135" i="117"/>
  <c r="J6" i="117"/>
  <c r="O164" i="115"/>
  <c r="O77" i="114" s="1"/>
  <c r="O34" i="114" s="1"/>
  <c r="L77" i="114"/>
  <c r="L34" i="114" s="1"/>
  <c r="O127" i="115"/>
  <c r="O69" i="114" s="1"/>
  <c r="O26" i="114" s="1"/>
  <c r="L69" i="114"/>
  <c r="L26" i="114" s="1"/>
  <c r="T63" i="114"/>
  <c r="T20" i="114" s="1"/>
  <c r="W87" i="115"/>
  <c r="W63" i="114" s="1"/>
  <c r="W20" i="114" s="1"/>
  <c r="J148" i="114"/>
  <c r="J67" i="114"/>
  <c r="J19" i="114"/>
  <c r="I145" i="114"/>
  <c r="I16" i="114"/>
  <c r="H97" i="111"/>
  <c r="H126" i="111" s="1"/>
  <c r="H127" i="111" s="1"/>
  <c r="H129" i="111" s="1"/>
  <c r="I139" i="111"/>
  <c r="I10" i="111"/>
  <c r="W171" i="109"/>
  <c r="W78" i="108" s="1"/>
  <c r="W35" i="108" s="1"/>
  <c r="T78" i="108"/>
  <c r="T35" i="108" s="1"/>
  <c r="P127" i="109"/>
  <c r="M69" i="108"/>
  <c r="M26" i="108" s="1"/>
  <c r="O140" i="106"/>
  <c r="O72" i="105" s="1"/>
  <c r="L72" i="105"/>
  <c r="I149" i="105"/>
  <c r="I20" i="105"/>
  <c r="P81" i="106"/>
  <c r="P61" i="105" s="1"/>
  <c r="P18" i="105" s="1"/>
  <c r="M61" i="105"/>
  <c r="M18" i="105" s="1"/>
  <c r="P77" i="106"/>
  <c r="P59" i="105" s="1"/>
  <c r="P16" i="105" s="1"/>
  <c r="M59" i="105"/>
  <c r="M16" i="105" s="1"/>
  <c r="I144" i="105"/>
  <c r="I15" i="105"/>
  <c r="U164" i="103"/>
  <c r="U77" i="102" s="1"/>
  <c r="U34" i="102" s="1"/>
  <c r="R77" i="102"/>
  <c r="R34" i="102" s="1"/>
  <c r="V127" i="103"/>
  <c r="V69" i="102" s="1"/>
  <c r="V26" i="102" s="1"/>
  <c r="S69" i="102"/>
  <c r="S26" i="102" s="1"/>
  <c r="W107" i="103"/>
  <c r="W66" i="102" s="1"/>
  <c r="W23" i="102" s="1"/>
  <c r="T66" i="102"/>
  <c r="T23" i="102" s="1"/>
  <c r="O100" i="103"/>
  <c r="O65" i="102" s="1"/>
  <c r="O22" i="102" s="1"/>
  <c r="L65" i="102"/>
  <c r="L22" i="102" s="1"/>
  <c r="U90" i="103"/>
  <c r="R64" i="102"/>
  <c r="R21" i="102" s="1"/>
  <c r="O60" i="103"/>
  <c r="O56" i="102" s="1"/>
  <c r="O13" i="102" s="1"/>
  <c r="L56" i="102"/>
  <c r="L13" i="102" s="1"/>
  <c r="H54" i="102"/>
  <c r="H134" i="102"/>
  <c r="H5" i="102"/>
  <c r="W84" i="145"/>
  <c r="W40" i="145"/>
  <c r="I114" i="117"/>
  <c r="H156" i="120"/>
  <c r="H27" i="120"/>
  <c r="T55" i="120"/>
  <c r="W52" i="121"/>
  <c r="W55" i="120" s="1"/>
  <c r="R49" i="120"/>
  <c r="R6" i="120" s="1"/>
  <c r="U12" i="121"/>
  <c r="U49" i="120" s="1"/>
  <c r="U6" i="120" s="1"/>
  <c r="V171" i="118"/>
  <c r="V78" i="117" s="1"/>
  <c r="V35" i="117" s="1"/>
  <c r="S78" i="117"/>
  <c r="S35" i="117" s="1"/>
  <c r="V161" i="118"/>
  <c r="V76" i="117" s="1"/>
  <c r="V33" i="117" s="1"/>
  <c r="S76" i="117"/>
  <c r="S33" i="117" s="1"/>
  <c r="H159" i="117"/>
  <c r="H30" i="117"/>
  <c r="Q81" i="118"/>
  <c r="Q61" i="117" s="1"/>
  <c r="Q18" i="117" s="1"/>
  <c r="N61" i="117"/>
  <c r="N18" i="117" s="1"/>
  <c r="P81" i="115"/>
  <c r="P61" i="114" s="1"/>
  <c r="P18" i="114" s="1"/>
  <c r="M61" i="114"/>
  <c r="M18" i="114" s="1"/>
  <c r="L53" i="114"/>
  <c r="L10" i="114" s="1"/>
  <c r="O22" i="115"/>
  <c r="O53" i="114" s="1"/>
  <c r="O10" i="114" s="1"/>
  <c r="I164" i="111"/>
  <c r="I35" i="111"/>
  <c r="I74" i="111"/>
  <c r="I158" i="111"/>
  <c r="I29" i="111"/>
  <c r="W83" i="112"/>
  <c r="W62" i="111" s="1"/>
  <c r="T62" i="111"/>
  <c r="J147" i="111"/>
  <c r="J18" i="111"/>
  <c r="W73" i="112"/>
  <c r="W58" i="111" s="1"/>
  <c r="W15" i="111" s="1"/>
  <c r="T58" i="111"/>
  <c r="T15" i="111" s="1"/>
  <c r="O127" i="109"/>
  <c r="O69" i="108" s="1"/>
  <c r="O26" i="108" s="1"/>
  <c r="L69" i="108"/>
  <c r="L26" i="108" s="1"/>
  <c r="J143" i="108"/>
  <c r="J14" i="108"/>
  <c r="W60" i="109"/>
  <c r="W56" i="108" s="1"/>
  <c r="W13" i="108" s="1"/>
  <c r="T56" i="108"/>
  <c r="T13" i="108" s="1"/>
  <c r="P52" i="109"/>
  <c r="P55" i="108" s="1"/>
  <c r="M55" i="108"/>
  <c r="O83" i="106"/>
  <c r="O62" i="105" s="1"/>
  <c r="L62" i="105"/>
  <c r="O81" i="106"/>
  <c r="O61" i="105" s="1"/>
  <c r="O18" i="105" s="1"/>
  <c r="L61" i="105"/>
  <c r="L18" i="105" s="1"/>
  <c r="Q68" i="102"/>
  <c r="O171" i="121"/>
  <c r="O78" i="120" s="1"/>
  <c r="O35" i="120" s="1"/>
  <c r="L78" i="120"/>
  <c r="L35" i="120" s="1"/>
  <c r="W114" i="121"/>
  <c r="W68" i="120" s="1"/>
  <c r="T68" i="120"/>
  <c r="S65" i="120"/>
  <c r="S22" i="120" s="1"/>
  <c r="V100" i="121"/>
  <c r="V65" i="120" s="1"/>
  <c r="V22" i="120" s="1"/>
  <c r="I150" i="120"/>
  <c r="I21" i="120"/>
  <c r="T56" i="120"/>
  <c r="T13" i="120" s="1"/>
  <c r="W60" i="121"/>
  <c r="W56" i="120" s="1"/>
  <c r="W13" i="120" s="1"/>
  <c r="P52" i="121"/>
  <c r="P55" i="120" s="1"/>
  <c r="M55" i="120"/>
  <c r="H164" i="117"/>
  <c r="H35" i="117"/>
  <c r="J158" i="117"/>
  <c r="J74" i="117"/>
  <c r="J29" i="117"/>
  <c r="W87" i="118"/>
  <c r="W63" i="117" s="1"/>
  <c r="W20" i="117" s="1"/>
  <c r="T63" i="117"/>
  <c r="T20" i="117" s="1"/>
  <c r="S59" i="117"/>
  <c r="S16" i="117" s="1"/>
  <c r="V77" i="118"/>
  <c r="V59" i="117" s="1"/>
  <c r="V16" i="117" s="1"/>
  <c r="U22" i="118"/>
  <c r="U53" i="117" s="1"/>
  <c r="U10" i="117" s="1"/>
  <c r="R53" i="117"/>
  <c r="R10" i="117" s="1"/>
  <c r="H135" i="117"/>
  <c r="H6" i="117"/>
  <c r="H99" i="126" s="1"/>
  <c r="U4" i="118"/>
  <c r="U51" i="117" s="1"/>
  <c r="U8" i="117" s="1"/>
  <c r="R51" i="117"/>
  <c r="R8" i="117" s="1"/>
  <c r="K100" i="126" s="1"/>
  <c r="H152" i="114"/>
  <c r="H23" i="114"/>
  <c r="L62" i="114"/>
  <c r="O83" i="115"/>
  <c r="O62" i="114" s="1"/>
  <c r="R61" i="114"/>
  <c r="R18" i="114" s="1"/>
  <c r="U81" i="115"/>
  <c r="U61" i="114" s="1"/>
  <c r="U18" i="114" s="1"/>
  <c r="I148" i="111"/>
  <c r="I67" i="111"/>
  <c r="I19" i="111"/>
  <c r="P73" i="112"/>
  <c r="P58" i="111" s="1"/>
  <c r="P15" i="111" s="1"/>
  <c r="M58" i="111"/>
  <c r="M15" i="111" s="1"/>
  <c r="U5" i="112"/>
  <c r="U48" i="111" s="1"/>
  <c r="R48" i="111"/>
  <c r="H158" i="108"/>
  <c r="H74" i="108"/>
  <c r="H29" i="108"/>
  <c r="I151" i="108"/>
  <c r="I22" i="108"/>
  <c r="P68" i="109"/>
  <c r="P57" i="108" s="1"/>
  <c r="P14" i="108" s="1"/>
  <c r="M57" i="108"/>
  <c r="M14" i="108" s="1"/>
  <c r="I137" i="108"/>
  <c r="I8" i="108"/>
  <c r="P78" i="105"/>
  <c r="P35" i="105" s="1"/>
  <c r="U164" i="106"/>
  <c r="U77" i="105" s="1"/>
  <c r="U34" i="105" s="1"/>
  <c r="R77" i="105"/>
  <c r="R34" i="105" s="1"/>
  <c r="W145" i="106"/>
  <c r="W73" i="105" s="1"/>
  <c r="W30" i="105" s="1"/>
  <c r="T73" i="105"/>
  <c r="T30" i="105" s="1"/>
  <c r="I139" i="105"/>
  <c r="I10" i="105"/>
  <c r="J134" i="105"/>
  <c r="J54" i="105"/>
  <c r="J5" i="105"/>
  <c r="Q161" i="103"/>
  <c r="Q76" i="102" s="1"/>
  <c r="Q33" i="102" s="1"/>
  <c r="N76" i="102"/>
  <c r="N33" i="102" s="1"/>
  <c r="J161" i="102"/>
  <c r="J81" i="102"/>
  <c r="J32" i="102"/>
  <c r="Q87" i="103"/>
  <c r="Q63" i="102" s="1"/>
  <c r="Q20" i="102" s="1"/>
  <c r="N63" i="102"/>
  <c r="N20" i="102" s="1"/>
  <c r="J144" i="102"/>
  <c r="J15" i="102"/>
  <c r="O84" i="145"/>
  <c r="O40" i="145"/>
  <c r="Q164" i="121"/>
  <c r="Q77" i="120" s="1"/>
  <c r="Q34" i="120" s="1"/>
  <c r="N77" i="120"/>
  <c r="N34" i="120" s="1"/>
  <c r="I158" i="117"/>
  <c r="I74" i="117"/>
  <c r="I29" i="117"/>
  <c r="I149" i="117"/>
  <c r="I20" i="117"/>
  <c r="O81" i="118"/>
  <c r="O61" i="117" s="1"/>
  <c r="O18" i="117" s="1"/>
  <c r="L61" i="117"/>
  <c r="L18" i="117" s="1"/>
  <c r="O77" i="118"/>
  <c r="O59" i="117" s="1"/>
  <c r="O16" i="117" s="1"/>
  <c r="L59" i="117"/>
  <c r="L16" i="117" s="1"/>
  <c r="H144" i="117"/>
  <c r="H15" i="117"/>
  <c r="I141" i="117"/>
  <c r="I60" i="117"/>
  <c r="I12" i="117"/>
  <c r="H162" i="114"/>
  <c r="H33" i="114"/>
  <c r="R75" i="114"/>
  <c r="U159" i="115"/>
  <c r="U75" i="114" s="1"/>
  <c r="I158" i="114"/>
  <c r="I74" i="114"/>
  <c r="I29" i="114"/>
  <c r="J143" i="114"/>
  <c r="J14" i="114"/>
  <c r="P164" i="112"/>
  <c r="P77" i="111" s="1"/>
  <c r="P34" i="111" s="1"/>
  <c r="M77" i="111"/>
  <c r="M34" i="111" s="1"/>
  <c r="Q127" i="112"/>
  <c r="Q69" i="111" s="1"/>
  <c r="Q26" i="111" s="1"/>
  <c r="N69" i="111"/>
  <c r="N26" i="111" s="1"/>
  <c r="O81" i="112"/>
  <c r="O61" i="111" s="1"/>
  <c r="O18" i="111" s="1"/>
  <c r="L61" i="111"/>
  <c r="L18" i="111" s="1"/>
  <c r="O77" i="112"/>
  <c r="O59" i="111" s="1"/>
  <c r="O16" i="111" s="1"/>
  <c r="L59" i="111"/>
  <c r="L16" i="111" s="1"/>
  <c r="U73" i="112"/>
  <c r="U58" i="111" s="1"/>
  <c r="U15" i="111" s="1"/>
  <c r="R58" i="111"/>
  <c r="R15" i="111" s="1"/>
  <c r="V164" i="109"/>
  <c r="V77" i="108" s="1"/>
  <c r="V34" i="108" s="1"/>
  <c r="S77" i="108"/>
  <c r="S34" i="108" s="1"/>
  <c r="H150" i="108"/>
  <c r="H21" i="108"/>
  <c r="H142" i="108"/>
  <c r="H13" i="108"/>
  <c r="V49" i="108"/>
  <c r="V6" i="108" s="1"/>
  <c r="I159" i="105"/>
  <c r="I30" i="105"/>
  <c r="P65" i="105"/>
  <c r="P22" i="105" s="1"/>
  <c r="J150" i="105"/>
  <c r="J21" i="105"/>
  <c r="J142" i="105"/>
  <c r="J13" i="105"/>
  <c r="O22" i="106"/>
  <c r="O53" i="105" s="1"/>
  <c r="O10" i="105" s="1"/>
  <c r="L53" i="105"/>
  <c r="L10" i="105" s="1"/>
  <c r="Q171" i="103"/>
  <c r="Q78" i="102" s="1"/>
  <c r="Q35" i="102" s="1"/>
  <c r="N78" i="102"/>
  <c r="N35" i="102" s="1"/>
  <c r="P161" i="103"/>
  <c r="P76" i="102" s="1"/>
  <c r="P33" i="102" s="1"/>
  <c r="M76" i="102"/>
  <c r="M33" i="102" s="1"/>
  <c r="I147" i="102"/>
  <c r="I18" i="102"/>
  <c r="O164" i="100"/>
  <c r="O77" i="99" s="1"/>
  <c r="O34" i="99" s="1"/>
  <c r="L77" i="99"/>
  <c r="L34" i="99" s="1"/>
  <c r="W133" i="100"/>
  <c r="W127" i="100"/>
  <c r="W69" i="99" s="1"/>
  <c r="W26" i="99" s="1"/>
  <c r="T69" i="99"/>
  <c r="T26" i="99" s="1"/>
  <c r="O107" i="100"/>
  <c r="I142" i="99"/>
  <c r="I13" i="99"/>
  <c r="W4" i="97"/>
  <c r="W51" i="96" s="1"/>
  <c r="W8" i="96" s="1"/>
  <c r="T51" i="96"/>
  <c r="T8" i="96" s="1"/>
  <c r="J149" i="93"/>
  <c r="J20" i="93"/>
  <c r="Q81" i="94"/>
  <c r="Q61" i="93" s="1"/>
  <c r="Q18" i="93" s="1"/>
  <c r="N61" i="93"/>
  <c r="N18" i="93" s="1"/>
  <c r="V77" i="94"/>
  <c r="V59" i="93" s="1"/>
  <c r="V16" i="93" s="1"/>
  <c r="S59" i="93"/>
  <c r="S16" i="93" s="1"/>
  <c r="I144" i="93"/>
  <c r="I15" i="93"/>
  <c r="W171" i="91"/>
  <c r="W78" i="90" s="1"/>
  <c r="W35" i="90" s="1"/>
  <c r="T78" i="90"/>
  <c r="T35" i="90" s="1"/>
  <c r="U161" i="91"/>
  <c r="U76" i="90" s="1"/>
  <c r="U33" i="90" s="1"/>
  <c r="R76" i="90"/>
  <c r="R33" i="90" s="1"/>
  <c r="O159" i="91"/>
  <c r="O75" i="90" s="1"/>
  <c r="L75" i="90"/>
  <c r="O83" i="91"/>
  <c r="O62" i="90" s="1"/>
  <c r="L62" i="90"/>
  <c r="L48" i="90"/>
  <c r="O6" i="91"/>
  <c r="O48" i="90" s="1"/>
  <c r="I126" i="87"/>
  <c r="I127" i="87" s="1"/>
  <c r="I129" i="87" s="1"/>
  <c r="J162" i="99"/>
  <c r="J33" i="99"/>
  <c r="I143" i="99"/>
  <c r="I14" i="99"/>
  <c r="U60" i="100"/>
  <c r="U56" i="99" s="1"/>
  <c r="U13" i="99" s="1"/>
  <c r="R56" i="99"/>
  <c r="R13" i="99" s="1"/>
  <c r="U52" i="100"/>
  <c r="U55" i="99" s="1"/>
  <c r="R55" i="99"/>
  <c r="W12" i="100"/>
  <c r="W49" i="99" s="1"/>
  <c r="W6" i="99" s="1"/>
  <c r="T49" i="99"/>
  <c r="T6" i="99" s="1"/>
  <c r="W4" i="100"/>
  <c r="W47" i="99" s="1"/>
  <c r="W4" i="99" s="1"/>
  <c r="T51" i="99"/>
  <c r="T8" i="99" s="1"/>
  <c r="U73" i="96"/>
  <c r="U30" i="96" s="1"/>
  <c r="U140" i="97"/>
  <c r="U72" i="96" s="1"/>
  <c r="R72" i="96"/>
  <c r="Q77" i="97"/>
  <c r="Q59" i="96" s="1"/>
  <c r="Q16" i="96" s="1"/>
  <c r="N59" i="96"/>
  <c r="N16" i="96" s="1"/>
  <c r="O49" i="97"/>
  <c r="W22" i="97"/>
  <c r="T53" i="96"/>
  <c r="T10" i="96" s="1"/>
  <c r="P12" i="97"/>
  <c r="P49" i="96" s="1"/>
  <c r="P6" i="96" s="1"/>
  <c r="M49" i="96"/>
  <c r="M6" i="96" s="1"/>
  <c r="O133" i="94"/>
  <c r="O70" i="93" s="1"/>
  <c r="O27" i="93" s="1"/>
  <c r="L70" i="93"/>
  <c r="V87" i="94"/>
  <c r="V63" i="93" s="1"/>
  <c r="V20" i="93" s="1"/>
  <c r="S63" i="93"/>
  <c r="S20" i="93" s="1"/>
  <c r="U77" i="94"/>
  <c r="U59" i="93" s="1"/>
  <c r="U16" i="93" s="1"/>
  <c r="R59" i="93"/>
  <c r="R16" i="93" s="1"/>
  <c r="H139" i="93"/>
  <c r="H10" i="93"/>
  <c r="R48" i="93"/>
  <c r="U5" i="94"/>
  <c r="U48" i="93" s="1"/>
  <c r="V140" i="91"/>
  <c r="V72" i="90" s="1"/>
  <c r="S72" i="90"/>
  <c r="W55" i="90"/>
  <c r="O76" i="87"/>
  <c r="O33" i="87" s="1"/>
  <c r="V114" i="88"/>
  <c r="V68" i="87" s="1"/>
  <c r="S68" i="87"/>
  <c r="V51" i="87"/>
  <c r="V8" i="87" s="1"/>
  <c r="O22" i="88"/>
  <c r="L53" i="87"/>
  <c r="L10" i="87" s="1"/>
  <c r="U140" i="100"/>
  <c r="U72" i="99" s="1"/>
  <c r="R72" i="99"/>
  <c r="U127" i="100"/>
  <c r="U69" i="99" s="1"/>
  <c r="U26" i="99" s="1"/>
  <c r="R69" i="99"/>
  <c r="R26" i="99" s="1"/>
  <c r="Q100" i="100"/>
  <c r="Q65" i="99" s="1"/>
  <c r="Q22" i="99" s="1"/>
  <c r="N65" i="99"/>
  <c r="N22" i="99" s="1"/>
  <c r="W90" i="100"/>
  <c r="T64" i="99"/>
  <c r="T21" i="99" s="1"/>
  <c r="I137" i="99"/>
  <c r="I8" i="99"/>
  <c r="P171" i="97"/>
  <c r="P78" i="96" s="1"/>
  <c r="P35" i="96" s="1"/>
  <c r="M78" i="96"/>
  <c r="M35" i="96" s="1"/>
  <c r="V77" i="97"/>
  <c r="V59" i="96" s="1"/>
  <c r="V16" i="96" s="1"/>
  <c r="S59" i="96"/>
  <c r="S16" i="96" s="1"/>
  <c r="Q69" i="93"/>
  <c r="Q26" i="93" s="1"/>
  <c r="U87" i="94"/>
  <c r="U63" i="93" s="1"/>
  <c r="U20" i="93" s="1"/>
  <c r="R63" i="93"/>
  <c r="R20" i="93" s="1"/>
  <c r="J141" i="93"/>
  <c r="J60" i="93"/>
  <c r="J12" i="93"/>
  <c r="I109" i="90"/>
  <c r="I110" i="90" s="1"/>
  <c r="O171" i="91"/>
  <c r="O78" i="90" s="1"/>
  <c r="O35" i="90" s="1"/>
  <c r="L78" i="90"/>
  <c r="L35" i="90" s="1"/>
  <c r="I23" i="90"/>
  <c r="Q49" i="91"/>
  <c r="V171" i="88"/>
  <c r="V78" i="87" s="1"/>
  <c r="V35" i="87" s="1"/>
  <c r="S78" i="87"/>
  <c r="S35" i="87" s="1"/>
  <c r="V145" i="88"/>
  <c r="V73" i="87" s="1"/>
  <c r="V30" i="87" s="1"/>
  <c r="S73" i="87"/>
  <c r="S30" i="87" s="1"/>
  <c r="U114" i="88"/>
  <c r="W73" i="88"/>
  <c r="W58" i="87" s="1"/>
  <c r="W15" i="87" s="1"/>
  <c r="T58" i="87"/>
  <c r="T15" i="87" s="1"/>
  <c r="H162" i="99"/>
  <c r="H33" i="99"/>
  <c r="O159" i="100"/>
  <c r="O75" i="99" s="1"/>
  <c r="L75" i="99"/>
  <c r="I154" i="99"/>
  <c r="I71" i="99"/>
  <c r="I25" i="99"/>
  <c r="P90" i="100"/>
  <c r="P64" i="99" s="1"/>
  <c r="P21" i="99" s="1"/>
  <c r="M64" i="99"/>
  <c r="M21" i="99" s="1"/>
  <c r="O4" i="100"/>
  <c r="L51" i="99"/>
  <c r="L8" i="99" s="1"/>
  <c r="O164" i="97"/>
  <c r="O77" i="96" s="1"/>
  <c r="O34" i="96" s="1"/>
  <c r="L77" i="96"/>
  <c r="L34" i="96" s="1"/>
  <c r="W81" i="97"/>
  <c r="W61" i="96" s="1"/>
  <c r="W18" i="96" s="1"/>
  <c r="T61" i="96"/>
  <c r="T18" i="96" s="1"/>
  <c r="U161" i="94"/>
  <c r="U76" i="93" s="1"/>
  <c r="U33" i="93" s="1"/>
  <c r="R76" i="93"/>
  <c r="R33" i="93" s="1"/>
  <c r="V107" i="94"/>
  <c r="V66" i="93" s="1"/>
  <c r="V23" i="93" s="1"/>
  <c r="S66" i="93"/>
  <c r="S23" i="93" s="1"/>
  <c r="Q60" i="94"/>
  <c r="Q56" i="93" s="1"/>
  <c r="Q13" i="93" s="1"/>
  <c r="N56" i="93"/>
  <c r="N13" i="93" s="1"/>
  <c r="Q127" i="91"/>
  <c r="Q69" i="90" s="1"/>
  <c r="Q26" i="90" s="1"/>
  <c r="N69" i="90"/>
  <c r="N26" i="90" s="1"/>
  <c r="P114" i="91"/>
  <c r="M68" i="90"/>
  <c r="P5" i="91"/>
  <c r="P48" i="90" s="1"/>
  <c r="M48" i="90"/>
  <c r="W127" i="88"/>
  <c r="W69" i="87" s="1"/>
  <c r="W26" i="87" s="1"/>
  <c r="T69" i="87"/>
  <c r="T26" i="87" s="1"/>
  <c r="Q161" i="97"/>
  <c r="Q76" i="96" s="1"/>
  <c r="Q33" i="96" s="1"/>
  <c r="N76" i="96"/>
  <c r="N33" i="96" s="1"/>
  <c r="J161" i="96"/>
  <c r="J81" i="96"/>
  <c r="J32" i="96"/>
  <c r="V127" i="97"/>
  <c r="V69" i="96" s="1"/>
  <c r="V26" i="96" s="1"/>
  <c r="S69" i="96"/>
  <c r="S26" i="96" s="1"/>
  <c r="J151" i="96"/>
  <c r="J22" i="96"/>
  <c r="Q68" i="97"/>
  <c r="Q57" i="96" s="1"/>
  <c r="Q14" i="96" s="1"/>
  <c r="N57" i="96"/>
  <c r="N14" i="96" s="1"/>
  <c r="V140" i="94"/>
  <c r="V72" i="93" s="1"/>
  <c r="S72" i="93"/>
  <c r="O114" i="94"/>
  <c r="O68" i="93" s="1"/>
  <c r="L68" i="93"/>
  <c r="Q100" i="94"/>
  <c r="Q65" i="93" s="1"/>
  <c r="Q22" i="93" s="1"/>
  <c r="N65" i="93"/>
  <c r="N22" i="93" s="1"/>
  <c r="Q90" i="94"/>
  <c r="Q64" i="93" s="1"/>
  <c r="Q21" i="93" s="1"/>
  <c r="N64" i="93"/>
  <c r="N21" i="93" s="1"/>
  <c r="R115" i="91"/>
  <c r="U115" i="91" s="1"/>
  <c r="U68" i="90" s="1"/>
  <c r="L115" i="91"/>
  <c r="O115" i="91" s="1"/>
  <c r="I163" i="90"/>
  <c r="I34" i="90"/>
  <c r="Q145" i="91"/>
  <c r="Q73" i="90" s="1"/>
  <c r="Q30" i="90" s="1"/>
  <c r="N73" i="90"/>
  <c r="N30" i="90" s="1"/>
  <c r="I156" i="90"/>
  <c r="I27" i="90"/>
  <c r="O114" i="91"/>
  <c r="L68" i="90"/>
  <c r="J145" i="90"/>
  <c r="J16" i="90"/>
  <c r="Q164" i="88"/>
  <c r="Q77" i="87" s="1"/>
  <c r="Q34" i="87" s="1"/>
  <c r="N77" i="87"/>
  <c r="N34" i="87" s="1"/>
  <c r="O100" i="88"/>
  <c r="H150" i="87"/>
  <c r="H21" i="87"/>
  <c r="H145" i="87"/>
  <c r="H16" i="87"/>
  <c r="V60" i="88"/>
  <c r="V56" i="87" s="1"/>
  <c r="V13" i="87" s="1"/>
  <c r="S56" i="87"/>
  <c r="S13" i="87" s="1"/>
  <c r="Q81" i="100"/>
  <c r="Q61" i="99" s="1"/>
  <c r="Q18" i="99" s="1"/>
  <c r="N61" i="99"/>
  <c r="N18" i="99" s="1"/>
  <c r="I145" i="99"/>
  <c r="I16" i="99"/>
  <c r="J134" i="99"/>
  <c r="J54" i="99"/>
  <c r="J5" i="99"/>
  <c r="Q145" i="97"/>
  <c r="Q73" i="96" s="1"/>
  <c r="Q30" i="96" s="1"/>
  <c r="N73" i="96"/>
  <c r="N30" i="96" s="1"/>
  <c r="H155" i="96"/>
  <c r="H26" i="96"/>
  <c r="O68" i="96"/>
  <c r="V100" i="97"/>
  <c r="V65" i="96" s="1"/>
  <c r="V22" i="96" s="1"/>
  <c r="S65" i="96"/>
  <c r="S22" i="96" s="1"/>
  <c r="I148" i="96"/>
  <c r="I67" i="96"/>
  <c r="I19" i="96"/>
  <c r="P68" i="97"/>
  <c r="P57" i="96" s="1"/>
  <c r="P14" i="96" s="1"/>
  <c r="M57" i="96"/>
  <c r="M14" i="96" s="1"/>
  <c r="U56" i="96"/>
  <c r="U13" i="96" s="1"/>
  <c r="Q164" i="94"/>
  <c r="Q77" i="93" s="1"/>
  <c r="Q34" i="93" s="1"/>
  <c r="N77" i="93"/>
  <c r="N34" i="93" s="1"/>
  <c r="P100" i="94"/>
  <c r="P65" i="93" s="1"/>
  <c r="P22" i="93" s="1"/>
  <c r="M65" i="93"/>
  <c r="H143" i="93"/>
  <c r="H14" i="93"/>
  <c r="U4" i="94"/>
  <c r="R51" i="93"/>
  <c r="R8" i="93" s="1"/>
  <c r="I159" i="90"/>
  <c r="I30" i="90"/>
  <c r="Q100" i="91"/>
  <c r="Q65" i="90" s="1"/>
  <c r="Q22" i="90" s="1"/>
  <c r="N65" i="90"/>
  <c r="N22" i="90" s="1"/>
  <c r="Q60" i="91"/>
  <c r="Q56" i="90" s="1"/>
  <c r="Q13" i="90" s="1"/>
  <c r="N56" i="90"/>
  <c r="N13" i="90" s="1"/>
  <c r="O127" i="88"/>
  <c r="O69" i="87" s="1"/>
  <c r="O26" i="87" s="1"/>
  <c r="L69" i="87"/>
  <c r="L26" i="87" s="1"/>
  <c r="J143" i="87"/>
  <c r="J14" i="87"/>
  <c r="W78" i="99"/>
  <c r="W35" i="99" s="1"/>
  <c r="Q164" i="100"/>
  <c r="Q77" i="99" s="1"/>
  <c r="Q34" i="99" s="1"/>
  <c r="N77" i="99"/>
  <c r="N34" i="99" s="1"/>
  <c r="H159" i="99"/>
  <c r="H30" i="99"/>
  <c r="V83" i="100"/>
  <c r="V62" i="99" s="1"/>
  <c r="S62" i="99"/>
  <c r="V81" i="100"/>
  <c r="V61" i="99" s="1"/>
  <c r="V18" i="99" s="1"/>
  <c r="S61" i="99"/>
  <c r="S18" i="99" s="1"/>
  <c r="H145" i="99"/>
  <c r="H16" i="99"/>
  <c r="H70" i="96"/>
  <c r="H71" i="96" s="1"/>
  <c r="W114" i="97"/>
  <c r="W68" i="96" s="1"/>
  <c r="T68" i="96"/>
  <c r="U100" i="97"/>
  <c r="U65" i="96" s="1"/>
  <c r="U22" i="96" s="1"/>
  <c r="R65" i="96"/>
  <c r="R22" i="96" s="1"/>
  <c r="H150" i="96"/>
  <c r="H21" i="96"/>
  <c r="W87" i="97"/>
  <c r="W63" i="96" s="1"/>
  <c r="W20" i="96" s="1"/>
  <c r="T63" i="96"/>
  <c r="T20" i="96" s="1"/>
  <c r="Q78" i="93"/>
  <c r="Q35" i="93" s="1"/>
  <c r="V164" i="94"/>
  <c r="V77" i="93" s="1"/>
  <c r="V34" i="93" s="1"/>
  <c r="S77" i="93"/>
  <c r="S34" i="93" s="1"/>
  <c r="O100" i="94"/>
  <c r="O65" i="93" s="1"/>
  <c r="O22" i="93" s="1"/>
  <c r="L65" i="93"/>
  <c r="L22" i="93" s="1"/>
  <c r="H150" i="93"/>
  <c r="H21" i="93"/>
  <c r="V49" i="94"/>
  <c r="J162" i="90"/>
  <c r="J33" i="90"/>
  <c r="W159" i="91"/>
  <c r="W75" i="90" s="1"/>
  <c r="T75" i="90"/>
  <c r="H159" i="90"/>
  <c r="H30" i="90"/>
  <c r="V100" i="91"/>
  <c r="V65" i="90" s="1"/>
  <c r="V22" i="90" s="1"/>
  <c r="S65" i="90"/>
  <c r="S22" i="90" s="1"/>
  <c r="I150" i="90"/>
  <c r="I21" i="90"/>
  <c r="W68" i="91"/>
  <c r="W57" i="90" s="1"/>
  <c r="W14" i="90" s="1"/>
  <c r="T57" i="90"/>
  <c r="T14" i="90" s="1"/>
  <c r="J139" i="90"/>
  <c r="J10" i="90"/>
  <c r="P4" i="91"/>
  <c r="P51" i="90" s="1"/>
  <c r="P8" i="90" s="1"/>
  <c r="M51" i="90"/>
  <c r="M8" i="90" s="1"/>
  <c r="I156" i="87"/>
  <c r="I27" i="87"/>
  <c r="Q65" i="102"/>
  <c r="Q22" i="102" s="1"/>
  <c r="P107" i="100"/>
  <c r="P66" i="99" s="1"/>
  <c r="P23" i="99" s="1"/>
  <c r="M66" i="99"/>
  <c r="M23" i="99" s="1"/>
  <c r="I149" i="99"/>
  <c r="I20" i="99"/>
  <c r="J141" i="99"/>
  <c r="J60" i="99"/>
  <c r="J12" i="99"/>
  <c r="U5" i="100"/>
  <c r="U48" i="99" s="1"/>
  <c r="R48" i="99"/>
  <c r="P114" i="97"/>
  <c r="M68" i="96"/>
  <c r="I149" i="96"/>
  <c r="I20" i="96"/>
  <c r="Q51" i="96"/>
  <c r="Q8" i="96" s="1"/>
  <c r="O171" i="94"/>
  <c r="O78" i="93" s="1"/>
  <c r="O35" i="93" s="1"/>
  <c r="L78" i="93"/>
  <c r="L35" i="93" s="1"/>
  <c r="U68" i="93"/>
  <c r="Q73" i="94"/>
  <c r="Q58" i="93" s="1"/>
  <c r="Q15" i="93" s="1"/>
  <c r="N58" i="93"/>
  <c r="N15" i="93" s="1"/>
  <c r="W5" i="94"/>
  <c r="W48" i="93" s="1"/>
  <c r="T48" i="93"/>
  <c r="P68" i="90"/>
  <c r="H65" i="90"/>
  <c r="P81" i="91"/>
  <c r="P61" i="90" s="1"/>
  <c r="P18" i="90" s="1"/>
  <c r="M61" i="90"/>
  <c r="M18" i="90" s="1"/>
  <c r="O59" i="90"/>
  <c r="O16" i="90" s="1"/>
  <c r="P22" i="91"/>
  <c r="P53" i="90" s="1"/>
  <c r="P10" i="90" s="1"/>
  <c r="M53" i="90"/>
  <c r="M10" i="90" s="1"/>
  <c r="O159" i="88"/>
  <c r="O75" i="87" s="1"/>
  <c r="L75" i="87"/>
  <c r="U140" i="88"/>
  <c r="R72" i="87"/>
  <c r="H70" i="87"/>
  <c r="Q55" i="87"/>
  <c r="J139" i="87"/>
  <c r="J10" i="87"/>
  <c r="R101" i="88"/>
  <c r="U101" i="88" s="1"/>
  <c r="L101" i="88"/>
  <c r="O101" i="88" s="1"/>
  <c r="S176" i="88"/>
  <c r="M176" i="88"/>
  <c r="I79" i="87"/>
  <c r="M176" i="91"/>
  <c r="S176" i="91"/>
  <c r="I79" i="90"/>
  <c r="M176" i="94"/>
  <c r="S176" i="94"/>
  <c r="I79" i="93"/>
  <c r="N135" i="94"/>
  <c r="Q135" i="94" s="1"/>
  <c r="T135" i="94"/>
  <c r="W135" i="94" s="1"/>
  <c r="L139" i="97"/>
  <c r="O139" i="97" s="1"/>
  <c r="R139" i="97"/>
  <c r="U139" i="97" s="1"/>
  <c r="T176" i="100"/>
  <c r="N176" i="100"/>
  <c r="J79" i="99"/>
  <c r="T176" i="109"/>
  <c r="N176" i="109"/>
  <c r="J79" i="108"/>
  <c r="L176" i="106"/>
  <c r="R176" i="106"/>
  <c r="H79" i="105"/>
  <c r="I113" i="105"/>
  <c r="I125" i="105" s="1"/>
  <c r="I178" i="121"/>
  <c r="H23" i="127"/>
  <c r="I163" i="120"/>
  <c r="I34" i="120"/>
  <c r="O114" i="121"/>
  <c r="O68" i="120" s="1"/>
  <c r="L68" i="120"/>
  <c r="T63" i="120"/>
  <c r="T20" i="120" s="1"/>
  <c r="W87" i="121"/>
  <c r="W63" i="120" s="1"/>
  <c r="W20" i="120" s="1"/>
  <c r="L59" i="120"/>
  <c r="L16" i="120" s="1"/>
  <c r="O77" i="121"/>
  <c r="O59" i="120" s="1"/>
  <c r="O16" i="120" s="1"/>
  <c r="I134" i="120"/>
  <c r="I54" i="120"/>
  <c r="I5" i="120"/>
  <c r="Q164" i="118"/>
  <c r="Q77" i="117" s="1"/>
  <c r="Q34" i="117" s="1"/>
  <c r="N77" i="117"/>
  <c r="N34" i="117" s="1"/>
  <c r="R72" i="117"/>
  <c r="U140" i="118"/>
  <c r="U72" i="117" s="1"/>
  <c r="S68" i="117"/>
  <c r="V114" i="118"/>
  <c r="V68" i="117" s="1"/>
  <c r="M66" i="117"/>
  <c r="M23" i="117" s="1"/>
  <c r="P107" i="118"/>
  <c r="P66" i="117" s="1"/>
  <c r="P23" i="117" s="1"/>
  <c r="J143" i="117"/>
  <c r="J14" i="117"/>
  <c r="S56" i="117"/>
  <c r="S13" i="117" s="1"/>
  <c r="V60" i="118"/>
  <c r="V56" i="117" s="1"/>
  <c r="V13" i="117" s="1"/>
  <c r="L55" i="117"/>
  <c r="O52" i="118"/>
  <c r="O55" i="117" s="1"/>
  <c r="Q49" i="115"/>
  <c r="W133" i="112"/>
  <c r="W70" i="111" s="1"/>
  <c r="T70" i="111"/>
  <c r="T27" i="111" s="1"/>
  <c r="J137" i="111"/>
  <c r="J8" i="111"/>
  <c r="U114" i="109"/>
  <c r="U68" i="108" s="1"/>
  <c r="R68" i="108"/>
  <c r="H159" i="105"/>
  <c r="H30" i="105"/>
  <c r="I143" i="105"/>
  <c r="I14" i="105"/>
  <c r="P60" i="106"/>
  <c r="P56" i="105" s="1"/>
  <c r="P13" i="105" s="1"/>
  <c r="M56" i="105"/>
  <c r="M13" i="105" s="1"/>
  <c r="U52" i="106"/>
  <c r="U55" i="105" s="1"/>
  <c r="R55" i="105"/>
  <c r="U76" i="102"/>
  <c r="U33" i="102" s="1"/>
  <c r="U64" i="102"/>
  <c r="U21" i="102" s="1"/>
  <c r="U83" i="103"/>
  <c r="U62" i="102" s="1"/>
  <c r="R62" i="102"/>
  <c r="U81" i="103"/>
  <c r="U61" i="102" s="1"/>
  <c r="U18" i="102" s="1"/>
  <c r="R61" i="102"/>
  <c r="R18" i="102" s="1"/>
  <c r="Q84" i="142"/>
  <c r="Q40" i="142"/>
  <c r="M84" i="145"/>
  <c r="M40" i="145"/>
  <c r="J128" i="120"/>
  <c r="I148" i="120"/>
  <c r="I67" i="120"/>
  <c r="I19" i="120"/>
  <c r="W49" i="121"/>
  <c r="R68" i="117"/>
  <c r="U114" i="118"/>
  <c r="U68" i="117" s="1"/>
  <c r="I143" i="117"/>
  <c r="I14" i="117"/>
  <c r="U60" i="118"/>
  <c r="U56" i="117" s="1"/>
  <c r="U13" i="117" s="1"/>
  <c r="R56" i="117"/>
  <c r="R13" i="117" s="1"/>
  <c r="J164" i="114"/>
  <c r="J35" i="114"/>
  <c r="N64" i="114"/>
  <c r="N21" i="114" s="1"/>
  <c r="Q90" i="115"/>
  <c r="Q64" i="114" s="1"/>
  <c r="Q21" i="114" s="1"/>
  <c r="J135" i="114"/>
  <c r="J6" i="114"/>
  <c r="O4" i="115"/>
  <c r="O51" i="114" s="1"/>
  <c r="O8" i="114" s="1"/>
  <c r="L51" i="114"/>
  <c r="L8" i="114" s="1"/>
  <c r="W73" i="111"/>
  <c r="W30" i="111" s="1"/>
  <c r="O127" i="112"/>
  <c r="O69" i="111" s="1"/>
  <c r="O26" i="111" s="1"/>
  <c r="L69" i="111"/>
  <c r="L26" i="111" s="1"/>
  <c r="O52" i="112"/>
  <c r="O55" i="111" s="1"/>
  <c r="L55" i="111"/>
  <c r="J162" i="108"/>
  <c r="J33" i="108"/>
  <c r="Q83" i="109"/>
  <c r="Q62" i="108" s="1"/>
  <c r="N62" i="108"/>
  <c r="V22" i="109"/>
  <c r="S53" i="108"/>
  <c r="S10" i="108" s="1"/>
  <c r="Q171" i="106"/>
  <c r="Q78" i="105" s="1"/>
  <c r="Q35" i="105" s="1"/>
  <c r="N78" i="105"/>
  <c r="N35" i="105" s="1"/>
  <c r="P161" i="106"/>
  <c r="P76" i="105" s="1"/>
  <c r="P33" i="105" s="1"/>
  <c r="M76" i="105"/>
  <c r="M33" i="105" s="1"/>
  <c r="M36" i="105" s="1"/>
  <c r="P159" i="106"/>
  <c r="P75" i="105" s="1"/>
  <c r="M75" i="105"/>
  <c r="J156" i="105"/>
  <c r="J27" i="105"/>
  <c r="U100" i="106"/>
  <c r="U65" i="105" s="1"/>
  <c r="U22" i="105" s="1"/>
  <c r="R65" i="105"/>
  <c r="R22" i="105" s="1"/>
  <c r="H150" i="105"/>
  <c r="H21" i="105"/>
  <c r="H142" i="105"/>
  <c r="H13" i="105"/>
  <c r="O171" i="103"/>
  <c r="O78" i="102" s="1"/>
  <c r="O35" i="102" s="1"/>
  <c r="L78" i="102"/>
  <c r="L35" i="102" s="1"/>
  <c r="I154" i="102"/>
  <c r="I25" i="102"/>
  <c r="S73" i="120"/>
  <c r="S30" i="120" s="1"/>
  <c r="V145" i="121"/>
  <c r="V73" i="120" s="1"/>
  <c r="V30" i="120" s="1"/>
  <c r="H163" i="117"/>
  <c r="H34" i="117"/>
  <c r="J151" i="117"/>
  <c r="J22" i="117"/>
  <c r="T64" i="117"/>
  <c r="T21" i="117" s="1"/>
  <c r="W90" i="118"/>
  <c r="W64" i="117" s="1"/>
  <c r="W21" i="117" s="1"/>
  <c r="N77" i="114"/>
  <c r="N34" i="114" s="1"/>
  <c r="Q164" i="115"/>
  <c r="Q77" i="114" s="1"/>
  <c r="Q34" i="114" s="1"/>
  <c r="M176" i="115"/>
  <c r="S176" i="115"/>
  <c r="I79" i="114"/>
  <c r="M65" i="114"/>
  <c r="M22" i="114" s="1"/>
  <c r="P100" i="115"/>
  <c r="P65" i="114" s="1"/>
  <c r="P22" i="114" s="1"/>
  <c r="M49" i="114"/>
  <c r="M6" i="114" s="1"/>
  <c r="P12" i="115"/>
  <c r="P49" i="114" s="1"/>
  <c r="P6" i="114" s="1"/>
  <c r="W77" i="111"/>
  <c r="W34" i="111" s="1"/>
  <c r="P145" i="112"/>
  <c r="P73" i="111" s="1"/>
  <c r="P30" i="111" s="1"/>
  <c r="M73" i="111"/>
  <c r="M30" i="111" s="1"/>
  <c r="H137" i="111"/>
  <c r="H8" i="111"/>
  <c r="P161" i="109"/>
  <c r="P76" i="108" s="1"/>
  <c r="P33" i="108" s="1"/>
  <c r="M76" i="108"/>
  <c r="M33" i="108" s="1"/>
  <c r="P159" i="109"/>
  <c r="P75" i="108" s="1"/>
  <c r="M75" i="108"/>
  <c r="I159" i="108"/>
  <c r="I30" i="108"/>
  <c r="I134" i="108"/>
  <c r="I54" i="108"/>
  <c r="I5" i="108"/>
  <c r="W140" i="106"/>
  <c r="W72" i="105" s="1"/>
  <c r="T72" i="105"/>
  <c r="O127" i="106"/>
  <c r="O69" i="105" s="1"/>
  <c r="O26" i="105" s="1"/>
  <c r="L69" i="105"/>
  <c r="L26" i="105" s="1"/>
  <c r="W49" i="106"/>
  <c r="W53" i="105" s="1"/>
  <c r="W10" i="105" s="1"/>
  <c r="M101" i="103"/>
  <c r="P101" i="103" s="1"/>
  <c r="S101" i="103"/>
  <c r="V101" i="103" s="1"/>
  <c r="U114" i="103"/>
  <c r="U68" i="102" s="1"/>
  <c r="R68" i="102"/>
  <c r="U49" i="103"/>
  <c r="U53" i="102" s="1"/>
  <c r="U10" i="102" s="1"/>
  <c r="H170" i="142"/>
  <c r="H86" i="142"/>
  <c r="H41" i="142"/>
  <c r="T44" i="126" s="1"/>
  <c r="B23" i="201" s="1"/>
  <c r="H114" i="108"/>
  <c r="H159" i="120"/>
  <c r="H30" i="120"/>
  <c r="Q127" i="121"/>
  <c r="Q69" i="120" s="1"/>
  <c r="Q26" i="120" s="1"/>
  <c r="N69" i="120"/>
  <c r="N26" i="120" s="1"/>
  <c r="W107" i="121"/>
  <c r="W66" i="120" s="1"/>
  <c r="W23" i="120" s="1"/>
  <c r="T66" i="120"/>
  <c r="T23" i="120" s="1"/>
  <c r="H155" i="117"/>
  <c r="H26" i="117"/>
  <c r="M65" i="117"/>
  <c r="M22" i="117" s="1"/>
  <c r="P100" i="118"/>
  <c r="P65" i="117" s="1"/>
  <c r="P22" i="117" s="1"/>
  <c r="I150" i="117"/>
  <c r="I21" i="117"/>
  <c r="R78" i="114"/>
  <c r="R35" i="114" s="1"/>
  <c r="U171" i="115"/>
  <c r="U78" i="114" s="1"/>
  <c r="U35" i="114" s="1"/>
  <c r="I159" i="114"/>
  <c r="I30" i="114"/>
  <c r="P127" i="115"/>
  <c r="P69" i="114" s="1"/>
  <c r="P26" i="114" s="1"/>
  <c r="M69" i="114"/>
  <c r="M26" i="114" s="1"/>
  <c r="T58" i="114"/>
  <c r="T15" i="114" s="1"/>
  <c r="W73" i="115"/>
  <c r="W58" i="114" s="1"/>
  <c r="W15" i="114" s="1"/>
  <c r="T53" i="114"/>
  <c r="T10" i="114" s="1"/>
  <c r="W22" i="115"/>
  <c r="W53" i="114" s="1"/>
  <c r="W10" i="114" s="1"/>
  <c r="H135" i="114"/>
  <c r="H6" i="114"/>
  <c r="I124" i="111"/>
  <c r="H159" i="111"/>
  <c r="H30" i="111"/>
  <c r="U68" i="112"/>
  <c r="U57" i="111" s="1"/>
  <c r="U14" i="111" s="1"/>
  <c r="R57" i="111"/>
  <c r="R14" i="111" s="1"/>
  <c r="U60" i="112"/>
  <c r="U56" i="111" s="1"/>
  <c r="U13" i="111" s="1"/>
  <c r="R56" i="111"/>
  <c r="R13" i="111" s="1"/>
  <c r="H159" i="108"/>
  <c r="H30" i="108"/>
  <c r="O87" i="109"/>
  <c r="O63" i="108" s="1"/>
  <c r="O20" i="108" s="1"/>
  <c r="L63" i="108"/>
  <c r="L20" i="108" s="1"/>
  <c r="O77" i="109"/>
  <c r="L59" i="108"/>
  <c r="L16" i="108" s="1"/>
  <c r="O133" i="106"/>
  <c r="O70" i="105" s="1"/>
  <c r="O27" i="105" s="1"/>
  <c r="L70" i="105"/>
  <c r="L27" i="105" s="1"/>
  <c r="V114" i="106"/>
  <c r="V68" i="105" s="1"/>
  <c r="S68" i="105"/>
  <c r="W83" i="106"/>
  <c r="W62" i="105" s="1"/>
  <c r="T62" i="105"/>
  <c r="J147" i="105"/>
  <c r="J18" i="105"/>
  <c r="W73" i="106"/>
  <c r="W58" i="105" s="1"/>
  <c r="W15" i="105" s="1"/>
  <c r="T58" i="105"/>
  <c r="T15" i="105" s="1"/>
  <c r="I137" i="105"/>
  <c r="I8" i="105"/>
  <c r="P164" i="103"/>
  <c r="M77" i="102"/>
  <c r="M34" i="102" s="1"/>
  <c r="J156" i="102"/>
  <c r="J27" i="102"/>
  <c r="P90" i="103"/>
  <c r="P64" i="102" s="1"/>
  <c r="P21" i="102" s="1"/>
  <c r="M64" i="102"/>
  <c r="M21" i="102" s="1"/>
  <c r="I134" i="102"/>
  <c r="I54" i="102"/>
  <c r="I5" i="102"/>
  <c r="J164" i="120"/>
  <c r="J35" i="120"/>
  <c r="S76" i="120"/>
  <c r="S33" i="120" s="1"/>
  <c r="V161" i="121"/>
  <c r="V76" i="120" s="1"/>
  <c r="V33" i="120" s="1"/>
  <c r="M75" i="120"/>
  <c r="P159" i="121"/>
  <c r="P75" i="120" s="1"/>
  <c r="M70" i="120"/>
  <c r="M27" i="120" s="1"/>
  <c r="P133" i="121"/>
  <c r="P70" i="120" s="1"/>
  <c r="P27" i="120" s="1"/>
  <c r="P12" i="121"/>
  <c r="P49" i="120" s="1"/>
  <c r="P6" i="120" s="1"/>
  <c r="M49" i="120"/>
  <c r="M6" i="120" s="1"/>
  <c r="W171" i="118"/>
  <c r="W78" i="117" s="1"/>
  <c r="W35" i="117" s="1"/>
  <c r="T78" i="117"/>
  <c r="T35" i="117" s="1"/>
  <c r="H151" i="117"/>
  <c r="H22" i="117"/>
  <c r="U90" i="118"/>
  <c r="U64" i="117" s="1"/>
  <c r="U21" i="117" s="1"/>
  <c r="R64" i="117"/>
  <c r="R21" i="117" s="1"/>
  <c r="Q22" i="118"/>
  <c r="Q53" i="117" s="1"/>
  <c r="Q10" i="117" s="1"/>
  <c r="N53" i="117"/>
  <c r="N10" i="117" s="1"/>
  <c r="T49" i="117"/>
  <c r="T6" i="117" s="1"/>
  <c r="W12" i="118"/>
  <c r="W49" i="117" s="1"/>
  <c r="W6" i="117" s="1"/>
  <c r="U164" i="115"/>
  <c r="U77" i="114" s="1"/>
  <c r="U34" i="114" s="1"/>
  <c r="R77" i="114"/>
  <c r="R34" i="114" s="1"/>
  <c r="Q87" i="115"/>
  <c r="Q63" i="114" s="1"/>
  <c r="Q20" i="114" s="1"/>
  <c r="N63" i="114"/>
  <c r="N20" i="114" s="1"/>
  <c r="Q83" i="115"/>
  <c r="Q62" i="114" s="1"/>
  <c r="N62" i="114"/>
  <c r="V77" i="115"/>
  <c r="V59" i="114" s="1"/>
  <c r="V16" i="114" s="1"/>
  <c r="S59" i="114"/>
  <c r="S16" i="114" s="1"/>
  <c r="I139" i="114"/>
  <c r="I10" i="114"/>
  <c r="H109" i="126" s="1"/>
  <c r="AX76" i="201" s="1"/>
  <c r="W28" i="208" s="1"/>
  <c r="J128" i="105"/>
  <c r="P22" i="112"/>
  <c r="P53" i="111" s="1"/>
  <c r="P10" i="111" s="1"/>
  <c r="M53" i="111"/>
  <c r="M10" i="111" s="1"/>
  <c r="Q171" i="109"/>
  <c r="Q78" i="108" s="1"/>
  <c r="Q35" i="108" s="1"/>
  <c r="N78" i="108"/>
  <c r="N35" i="108" s="1"/>
  <c r="J158" i="108"/>
  <c r="J74" i="108"/>
  <c r="J29" i="108"/>
  <c r="V127" i="109"/>
  <c r="V69" i="108" s="1"/>
  <c r="V26" i="108" s="1"/>
  <c r="S69" i="108"/>
  <c r="S26" i="108" s="1"/>
  <c r="J163" i="105"/>
  <c r="J34" i="105"/>
  <c r="V87" i="106"/>
  <c r="V63" i="105" s="1"/>
  <c r="V20" i="105" s="1"/>
  <c r="S63" i="105"/>
  <c r="S20" i="105" s="1"/>
  <c r="I148" i="105"/>
  <c r="I67" i="105"/>
  <c r="I19" i="105"/>
  <c r="V77" i="106"/>
  <c r="V59" i="105" s="1"/>
  <c r="V16" i="105" s="1"/>
  <c r="S59" i="105"/>
  <c r="S16" i="105" s="1"/>
  <c r="V73" i="106"/>
  <c r="V58" i="105" s="1"/>
  <c r="V15" i="105" s="1"/>
  <c r="S58" i="105"/>
  <c r="S15" i="105" s="1"/>
  <c r="O164" i="103"/>
  <c r="O77" i="102" s="1"/>
  <c r="O34" i="102" s="1"/>
  <c r="L77" i="102"/>
  <c r="L34" i="102" s="1"/>
  <c r="P127" i="103"/>
  <c r="P69" i="102" s="1"/>
  <c r="P26" i="102" s="1"/>
  <c r="M69" i="102"/>
  <c r="M26" i="102" s="1"/>
  <c r="Q107" i="103"/>
  <c r="Q66" i="102" s="1"/>
  <c r="Q23" i="102" s="1"/>
  <c r="N66" i="102"/>
  <c r="N23" i="102" s="1"/>
  <c r="O90" i="103"/>
  <c r="O64" i="102" s="1"/>
  <c r="O21" i="102" s="1"/>
  <c r="L64" i="102"/>
  <c r="L21" i="102" s="1"/>
  <c r="U60" i="103"/>
  <c r="R56" i="102"/>
  <c r="R13" i="102" s="1"/>
  <c r="O5" i="103"/>
  <c r="O48" i="102" s="1"/>
  <c r="L48" i="102"/>
  <c r="H117" i="108"/>
  <c r="J158" i="120"/>
  <c r="J74" i="120"/>
  <c r="J29" i="120"/>
  <c r="U133" i="121"/>
  <c r="U70" i="120" s="1"/>
  <c r="U27" i="120" s="1"/>
  <c r="R70" i="120"/>
  <c r="R27" i="120" s="1"/>
  <c r="N55" i="120"/>
  <c r="Q52" i="121"/>
  <c r="Q55" i="120" s="1"/>
  <c r="L49" i="120"/>
  <c r="L6" i="120" s="1"/>
  <c r="O12" i="121"/>
  <c r="O49" i="120" s="1"/>
  <c r="O6" i="120" s="1"/>
  <c r="M76" i="117"/>
  <c r="M33" i="117" s="1"/>
  <c r="M36" i="117" s="1"/>
  <c r="P161" i="118"/>
  <c r="P76" i="117" s="1"/>
  <c r="P33" i="117" s="1"/>
  <c r="P36" i="117" s="1"/>
  <c r="U145" i="118"/>
  <c r="U73" i="117" s="1"/>
  <c r="U30" i="117" s="1"/>
  <c r="R73" i="117"/>
  <c r="R30" i="117" s="1"/>
  <c r="J145" i="117"/>
  <c r="J16" i="117"/>
  <c r="H156" i="114"/>
  <c r="H27" i="114"/>
  <c r="I152" i="114"/>
  <c r="I23" i="114"/>
  <c r="H145" i="114"/>
  <c r="H16" i="114"/>
  <c r="I141" i="114"/>
  <c r="I60" i="114"/>
  <c r="I12" i="114"/>
  <c r="P171" i="112"/>
  <c r="P78" i="111" s="1"/>
  <c r="P35" i="111" s="1"/>
  <c r="M78" i="111"/>
  <c r="M35" i="111" s="1"/>
  <c r="V140" i="112"/>
  <c r="V72" i="111" s="1"/>
  <c r="S72" i="111"/>
  <c r="J152" i="111"/>
  <c r="J23" i="111"/>
  <c r="Q83" i="112"/>
  <c r="Q62" i="111" s="1"/>
  <c r="N62" i="111"/>
  <c r="W81" i="112"/>
  <c r="W61" i="111" s="1"/>
  <c r="W18" i="111" s="1"/>
  <c r="T61" i="111"/>
  <c r="T18" i="111" s="1"/>
  <c r="U127" i="109"/>
  <c r="U69" i="108" s="1"/>
  <c r="U26" i="108" s="1"/>
  <c r="R69" i="108"/>
  <c r="R26" i="108" s="1"/>
  <c r="W68" i="109"/>
  <c r="W57" i="108" s="1"/>
  <c r="W14" i="108" s="1"/>
  <c r="T57" i="108"/>
  <c r="T14" i="108" s="1"/>
  <c r="Q60" i="109"/>
  <c r="Q56" i="108" s="1"/>
  <c r="Q13" i="108" s="1"/>
  <c r="N56" i="108"/>
  <c r="N13" i="108" s="1"/>
  <c r="U81" i="106"/>
  <c r="U61" i="105" s="1"/>
  <c r="U18" i="105" s="1"/>
  <c r="R61" i="105"/>
  <c r="R18" i="105" s="1"/>
  <c r="U59" i="105"/>
  <c r="U16" i="105" s="1"/>
  <c r="O66" i="102"/>
  <c r="O23" i="102" s="1"/>
  <c r="I171" i="142"/>
  <c r="I42" i="142"/>
  <c r="T45" i="126" s="1"/>
  <c r="H170" i="145"/>
  <c r="H86" i="145"/>
  <c r="H41" i="145"/>
  <c r="I110" i="117"/>
  <c r="J110" i="108"/>
  <c r="U171" i="121"/>
  <c r="U78" i="120" s="1"/>
  <c r="U35" i="120" s="1"/>
  <c r="R78" i="120"/>
  <c r="R35" i="120" s="1"/>
  <c r="Q114" i="121"/>
  <c r="Q68" i="120" s="1"/>
  <c r="N68" i="120"/>
  <c r="M65" i="120"/>
  <c r="M22" i="120" s="1"/>
  <c r="P100" i="121"/>
  <c r="P65" i="120" s="1"/>
  <c r="P22" i="120" s="1"/>
  <c r="P90" i="121"/>
  <c r="P64" i="120" s="1"/>
  <c r="P21" i="120" s="1"/>
  <c r="M64" i="120"/>
  <c r="M21" i="120" s="1"/>
  <c r="J145" i="120"/>
  <c r="J16" i="120"/>
  <c r="N56" i="120"/>
  <c r="N13" i="120" s="1"/>
  <c r="Q60" i="121"/>
  <c r="Q56" i="120" s="1"/>
  <c r="Q13" i="120" s="1"/>
  <c r="U171" i="118"/>
  <c r="U78" i="117" s="1"/>
  <c r="U35" i="117" s="1"/>
  <c r="R78" i="117"/>
  <c r="R35" i="117" s="1"/>
  <c r="H162" i="117"/>
  <c r="H33" i="117"/>
  <c r="W140" i="118"/>
  <c r="W72" i="117" s="1"/>
  <c r="T72" i="117"/>
  <c r="Q87" i="118"/>
  <c r="Q63" i="117" s="1"/>
  <c r="Q20" i="117" s="1"/>
  <c r="N63" i="117"/>
  <c r="N20" i="117" s="1"/>
  <c r="I144" i="117"/>
  <c r="I15" i="117"/>
  <c r="L53" i="117"/>
  <c r="L10" i="117" s="1"/>
  <c r="I101" i="126" s="1"/>
  <c r="O22" i="118"/>
  <c r="O53" i="117" s="1"/>
  <c r="O10" i="117" s="1"/>
  <c r="U12" i="118"/>
  <c r="U49" i="117" s="1"/>
  <c r="U6" i="117" s="1"/>
  <c r="L99" i="126" s="1"/>
  <c r="R49" i="117"/>
  <c r="R6" i="117" s="1"/>
  <c r="L51" i="117"/>
  <c r="L8" i="117" s="1"/>
  <c r="O4" i="118"/>
  <c r="O51" i="117" s="1"/>
  <c r="O8" i="117" s="1"/>
  <c r="O107" i="115"/>
  <c r="O66" i="114" s="1"/>
  <c r="O23" i="114" s="1"/>
  <c r="L66" i="114"/>
  <c r="L23" i="114" s="1"/>
  <c r="L61" i="114"/>
  <c r="L18" i="114" s="1"/>
  <c r="O81" i="115"/>
  <c r="O61" i="114" s="1"/>
  <c r="O18" i="114" s="1"/>
  <c r="V83" i="112"/>
  <c r="V62" i="111" s="1"/>
  <c r="S62" i="111"/>
  <c r="I147" i="111"/>
  <c r="I18" i="111"/>
  <c r="V73" i="112"/>
  <c r="V58" i="111" s="1"/>
  <c r="V15" i="111" s="1"/>
  <c r="S58" i="111"/>
  <c r="S15" i="111" s="1"/>
  <c r="O5" i="112"/>
  <c r="O48" i="111" s="1"/>
  <c r="L48" i="111"/>
  <c r="H164" i="108"/>
  <c r="H35" i="108"/>
  <c r="O140" i="109"/>
  <c r="O72" i="108" s="1"/>
  <c r="L72" i="108"/>
  <c r="V100" i="109"/>
  <c r="V65" i="108" s="1"/>
  <c r="V22" i="108" s="1"/>
  <c r="S65" i="108"/>
  <c r="S22" i="108" s="1"/>
  <c r="I150" i="108"/>
  <c r="I21" i="108"/>
  <c r="J135" i="108"/>
  <c r="J6" i="108"/>
  <c r="V4" i="109"/>
  <c r="V51" i="108" s="1"/>
  <c r="V8" i="108" s="1"/>
  <c r="S51" i="108"/>
  <c r="S8" i="108" s="1"/>
  <c r="O164" i="106"/>
  <c r="O77" i="105" s="1"/>
  <c r="O34" i="105" s="1"/>
  <c r="L77" i="105"/>
  <c r="L34" i="105" s="1"/>
  <c r="V22" i="106"/>
  <c r="S53" i="105"/>
  <c r="S10" i="105" s="1"/>
  <c r="W5" i="106"/>
  <c r="W48" i="105" s="1"/>
  <c r="T48" i="105"/>
  <c r="W161" i="103"/>
  <c r="W76" i="102" s="1"/>
  <c r="W33" i="102" s="1"/>
  <c r="T76" i="102"/>
  <c r="T33" i="102" s="1"/>
  <c r="W159" i="103"/>
  <c r="W75" i="102" s="1"/>
  <c r="T75" i="102"/>
  <c r="J148" i="102"/>
  <c r="J67" i="102"/>
  <c r="J19" i="102"/>
  <c r="Q73" i="103"/>
  <c r="Q58" i="102" s="1"/>
  <c r="Q15" i="102" s="1"/>
  <c r="N58" i="102"/>
  <c r="N15" i="102" s="1"/>
  <c r="W57" i="102"/>
  <c r="W14" i="102" s="1"/>
  <c r="J137" i="102"/>
  <c r="J8" i="102"/>
  <c r="J117" i="108"/>
  <c r="I154" i="120"/>
  <c r="I71" i="120"/>
  <c r="I25" i="120"/>
  <c r="S72" i="117"/>
  <c r="V140" i="118"/>
  <c r="V72" i="117" s="1"/>
  <c r="M63" i="117"/>
  <c r="M20" i="117" s="1"/>
  <c r="P87" i="118"/>
  <c r="P63" i="117" s="1"/>
  <c r="P20" i="117" s="1"/>
  <c r="H148" i="117"/>
  <c r="H67" i="117"/>
  <c r="H19" i="117"/>
  <c r="U77" i="118"/>
  <c r="U59" i="117" s="1"/>
  <c r="U16" i="117" s="1"/>
  <c r="R59" i="117"/>
  <c r="R16" i="117" s="1"/>
  <c r="U73" i="118"/>
  <c r="U58" i="117" s="1"/>
  <c r="U15" i="117" s="1"/>
  <c r="R58" i="117"/>
  <c r="R15" i="117" s="1"/>
  <c r="S55" i="117"/>
  <c r="V52" i="118"/>
  <c r="V55" i="117" s="1"/>
  <c r="R76" i="114"/>
  <c r="R33" i="114" s="1"/>
  <c r="U161" i="115"/>
  <c r="U76" i="114" s="1"/>
  <c r="U33" i="114" s="1"/>
  <c r="O159" i="115"/>
  <c r="O75" i="114" s="1"/>
  <c r="L75" i="114"/>
  <c r="S72" i="114"/>
  <c r="V140" i="115"/>
  <c r="V72" i="114" s="1"/>
  <c r="J154" i="114"/>
  <c r="J25" i="114"/>
  <c r="T57" i="114"/>
  <c r="T14" i="114" s="1"/>
  <c r="W68" i="115"/>
  <c r="W57" i="114" s="1"/>
  <c r="W14" i="114" s="1"/>
  <c r="U77" i="112"/>
  <c r="U59" i="111" s="1"/>
  <c r="U16" i="111" s="1"/>
  <c r="R59" i="111"/>
  <c r="R16" i="111" s="1"/>
  <c r="P164" i="109"/>
  <c r="P77" i="108" s="1"/>
  <c r="P34" i="108" s="1"/>
  <c r="M77" i="108"/>
  <c r="M34" i="108" s="1"/>
  <c r="H151" i="108"/>
  <c r="H22" i="108"/>
  <c r="U90" i="109"/>
  <c r="U64" i="108" s="1"/>
  <c r="U21" i="108" s="1"/>
  <c r="R64" i="108"/>
  <c r="R21" i="108" s="1"/>
  <c r="O60" i="109"/>
  <c r="O56" i="108" s="1"/>
  <c r="O13" i="108" s="1"/>
  <c r="L56" i="108"/>
  <c r="L13" i="108" s="1"/>
  <c r="W49" i="109"/>
  <c r="P12" i="109"/>
  <c r="P49" i="108" s="1"/>
  <c r="P6" i="108" s="1"/>
  <c r="M49" i="108"/>
  <c r="M6" i="108" s="1"/>
  <c r="P145" i="106"/>
  <c r="P73" i="105" s="1"/>
  <c r="P30" i="105" s="1"/>
  <c r="M73" i="105"/>
  <c r="M30" i="105" s="1"/>
  <c r="Q90" i="106"/>
  <c r="Q64" i="105" s="1"/>
  <c r="Q21" i="105" s="1"/>
  <c r="N64" i="105"/>
  <c r="N21" i="105" s="1"/>
  <c r="Q60" i="106"/>
  <c r="N56" i="105"/>
  <c r="N13" i="105" s="1"/>
  <c r="W171" i="103"/>
  <c r="W78" i="102" s="1"/>
  <c r="W35" i="102" s="1"/>
  <c r="T78" i="102"/>
  <c r="T35" i="102" s="1"/>
  <c r="Q73" i="102"/>
  <c r="Q30" i="102" s="1"/>
  <c r="P81" i="103"/>
  <c r="P61" i="102" s="1"/>
  <c r="P18" i="102" s="1"/>
  <c r="M61" i="102"/>
  <c r="M18" i="102" s="1"/>
  <c r="I145" i="102"/>
  <c r="I16" i="102"/>
  <c r="U107" i="100"/>
  <c r="V60" i="100"/>
  <c r="V56" i="99" s="1"/>
  <c r="V13" i="99" s="1"/>
  <c r="S56" i="99"/>
  <c r="S13" i="99" s="1"/>
  <c r="P49" i="97"/>
  <c r="P53" i="96" s="1"/>
  <c r="P10" i="96" s="1"/>
  <c r="J135" i="96"/>
  <c r="J6" i="96"/>
  <c r="W73" i="93"/>
  <c r="W30" i="93" s="1"/>
  <c r="W87" i="94"/>
  <c r="W63" i="93" s="1"/>
  <c r="W20" i="93" s="1"/>
  <c r="T63" i="93"/>
  <c r="T20" i="93" s="1"/>
  <c r="J148" i="93"/>
  <c r="J67" i="93"/>
  <c r="J19" i="93"/>
  <c r="P77" i="94"/>
  <c r="P59" i="93" s="1"/>
  <c r="P16" i="93" s="1"/>
  <c r="M59" i="93"/>
  <c r="M16" i="93" s="1"/>
  <c r="V73" i="94"/>
  <c r="V58" i="93" s="1"/>
  <c r="V15" i="93" s="1"/>
  <c r="S58" i="93"/>
  <c r="S15" i="93" s="1"/>
  <c r="I139" i="93"/>
  <c r="I10" i="93"/>
  <c r="O161" i="91"/>
  <c r="O76" i="90" s="1"/>
  <c r="O33" i="90" s="1"/>
  <c r="L76" i="90"/>
  <c r="L33" i="90" s="1"/>
  <c r="J158" i="90"/>
  <c r="J74" i="90"/>
  <c r="J29" i="90"/>
  <c r="O66" i="90"/>
  <c r="O23" i="90" s="1"/>
  <c r="I139" i="87"/>
  <c r="I10" i="87"/>
  <c r="Q161" i="100"/>
  <c r="Q76" i="99" s="1"/>
  <c r="Q33" i="99" s="1"/>
  <c r="N76" i="99"/>
  <c r="N33" i="99" s="1"/>
  <c r="J161" i="99"/>
  <c r="J81" i="99"/>
  <c r="J32" i="99"/>
  <c r="P68" i="100"/>
  <c r="P57" i="99" s="1"/>
  <c r="P14" i="99" s="1"/>
  <c r="M57" i="99"/>
  <c r="M14" i="99" s="1"/>
  <c r="O60" i="100"/>
  <c r="L56" i="99"/>
  <c r="L13" i="99" s="1"/>
  <c r="Q12" i="100"/>
  <c r="Q49" i="99" s="1"/>
  <c r="Q6" i="99" s="1"/>
  <c r="N49" i="99"/>
  <c r="N6" i="99" s="1"/>
  <c r="O140" i="97"/>
  <c r="O72" i="96" s="1"/>
  <c r="L72" i="96"/>
  <c r="Q68" i="96"/>
  <c r="J144" i="96"/>
  <c r="J15" i="96"/>
  <c r="V56" i="96"/>
  <c r="V13" i="96" s="1"/>
  <c r="Q22" i="97"/>
  <c r="N53" i="96"/>
  <c r="N10" i="96" s="1"/>
  <c r="U133" i="94"/>
  <c r="U70" i="93" s="1"/>
  <c r="U27" i="93" s="1"/>
  <c r="R70" i="93"/>
  <c r="R27" i="93" s="1"/>
  <c r="P87" i="94"/>
  <c r="P63" i="93" s="1"/>
  <c r="P20" i="93" s="1"/>
  <c r="M63" i="93"/>
  <c r="M20" i="93" s="1"/>
  <c r="H144" i="93"/>
  <c r="H15" i="93"/>
  <c r="U22" i="94"/>
  <c r="U53" i="93" s="1"/>
  <c r="U10" i="93" s="1"/>
  <c r="R53" i="93"/>
  <c r="R10" i="93" s="1"/>
  <c r="O5" i="94"/>
  <c r="O48" i="93" s="1"/>
  <c r="L48" i="93"/>
  <c r="P140" i="91"/>
  <c r="P72" i="90" s="1"/>
  <c r="M72" i="90"/>
  <c r="H135" i="90"/>
  <c r="H6" i="90"/>
  <c r="T83" i="126" s="1"/>
  <c r="Z55" i="201" s="1"/>
  <c r="M7" i="208" s="1"/>
  <c r="J164" i="87"/>
  <c r="J35" i="87"/>
  <c r="U49" i="88"/>
  <c r="U22" i="88"/>
  <c r="R53" i="87"/>
  <c r="R10" i="87" s="1"/>
  <c r="I151" i="87"/>
  <c r="I22" i="87"/>
  <c r="H110" i="96"/>
  <c r="H156" i="99"/>
  <c r="H27" i="99"/>
  <c r="Q90" i="100"/>
  <c r="Q64" i="99" s="1"/>
  <c r="Q21" i="99" s="1"/>
  <c r="N64" i="99"/>
  <c r="N21" i="99" s="1"/>
  <c r="I135" i="99"/>
  <c r="I6" i="99"/>
  <c r="P4" i="100"/>
  <c r="P47" i="99" s="1"/>
  <c r="P4" i="99" s="1"/>
  <c r="M51" i="99"/>
  <c r="M8" i="99" s="1"/>
  <c r="AA84" i="126" s="1"/>
  <c r="AM57" i="201" s="1"/>
  <c r="V171" i="97"/>
  <c r="V78" i="96" s="1"/>
  <c r="V35" i="96" s="1"/>
  <c r="S78" i="96"/>
  <c r="S35" i="96" s="1"/>
  <c r="J152" i="96"/>
  <c r="J23" i="96"/>
  <c r="P77" i="97"/>
  <c r="P59" i="96" s="1"/>
  <c r="P16" i="96" s="1"/>
  <c r="M59" i="96"/>
  <c r="M16" i="96" s="1"/>
  <c r="H159" i="93"/>
  <c r="H30" i="93"/>
  <c r="O87" i="94"/>
  <c r="O63" i="93" s="1"/>
  <c r="O20" i="93" s="1"/>
  <c r="L63" i="93"/>
  <c r="L20" i="93" s="1"/>
  <c r="W52" i="94"/>
  <c r="W55" i="93" s="1"/>
  <c r="T55" i="93"/>
  <c r="H158" i="90"/>
  <c r="H74" i="90"/>
  <c r="H29" i="90"/>
  <c r="P107" i="91"/>
  <c r="P66" i="90" s="1"/>
  <c r="P23" i="90" s="1"/>
  <c r="M66" i="90"/>
  <c r="M23" i="90" s="1"/>
  <c r="W49" i="91"/>
  <c r="Q73" i="88"/>
  <c r="Q58" i="87" s="1"/>
  <c r="Q15" i="87" s="1"/>
  <c r="N58" i="87"/>
  <c r="N15" i="87" s="1"/>
  <c r="O161" i="100"/>
  <c r="O76" i="99" s="1"/>
  <c r="O33" i="99" s="1"/>
  <c r="L76" i="99"/>
  <c r="L33" i="99" s="1"/>
  <c r="U159" i="100"/>
  <c r="U75" i="99" s="1"/>
  <c r="R75" i="99"/>
  <c r="P114" i="100"/>
  <c r="P68" i="99" s="1"/>
  <c r="M68" i="99"/>
  <c r="I151" i="99"/>
  <c r="I22" i="99"/>
  <c r="U4" i="100"/>
  <c r="U47" i="99" s="1"/>
  <c r="U4" i="99" s="1"/>
  <c r="R51" i="99"/>
  <c r="R8" i="99" s="1"/>
  <c r="H164" i="96"/>
  <c r="H35" i="96"/>
  <c r="H145" i="96"/>
  <c r="H16" i="96"/>
  <c r="O161" i="94"/>
  <c r="O76" i="93" s="1"/>
  <c r="O33" i="93" s="1"/>
  <c r="O36" i="93" s="1"/>
  <c r="L76" i="93"/>
  <c r="L33" i="93" s="1"/>
  <c r="L36" i="93" s="1"/>
  <c r="J158" i="93"/>
  <c r="J74" i="93"/>
  <c r="J29" i="93"/>
  <c r="P107" i="94"/>
  <c r="P66" i="93" s="1"/>
  <c r="P23" i="93" s="1"/>
  <c r="M66" i="93"/>
  <c r="M23" i="93" s="1"/>
  <c r="J143" i="93"/>
  <c r="J14" i="93"/>
  <c r="Q77" i="90"/>
  <c r="Q34" i="90" s="1"/>
  <c r="V114" i="91"/>
  <c r="V68" i="90" s="1"/>
  <c r="S68" i="90"/>
  <c r="V5" i="91"/>
  <c r="S48" i="90"/>
  <c r="I137" i="102"/>
  <c r="I8" i="102"/>
  <c r="I103" i="93"/>
  <c r="I126" i="93" s="1"/>
  <c r="V53" i="99"/>
  <c r="V10" i="99" s="1"/>
  <c r="W161" i="97"/>
  <c r="W76" i="96" s="1"/>
  <c r="W33" i="96" s="1"/>
  <c r="T76" i="96"/>
  <c r="T33" i="96" s="1"/>
  <c r="T36" i="96" s="1"/>
  <c r="Q159" i="97"/>
  <c r="Q75" i="96" s="1"/>
  <c r="N75" i="96"/>
  <c r="J156" i="96"/>
  <c r="J27" i="96"/>
  <c r="H152" i="96"/>
  <c r="H23" i="96"/>
  <c r="W100" i="97"/>
  <c r="W65" i="96" s="1"/>
  <c r="W22" i="96" s="1"/>
  <c r="T65" i="96"/>
  <c r="T22" i="96" s="1"/>
  <c r="J150" i="96"/>
  <c r="J21" i="96"/>
  <c r="P140" i="94"/>
  <c r="P72" i="93" s="1"/>
  <c r="M72" i="93"/>
  <c r="W90" i="94"/>
  <c r="W64" i="93" s="1"/>
  <c r="W21" i="93" s="1"/>
  <c r="T64" i="93"/>
  <c r="T21" i="93" s="1"/>
  <c r="Q49" i="93"/>
  <c r="Q6" i="93" s="1"/>
  <c r="V164" i="91"/>
  <c r="V77" i="90" s="1"/>
  <c r="V34" i="90" s="1"/>
  <c r="S77" i="90"/>
  <c r="S34" i="90" s="1"/>
  <c r="W145" i="91"/>
  <c r="W73" i="90" s="1"/>
  <c r="W30" i="90" s="1"/>
  <c r="T73" i="90"/>
  <c r="T30" i="90" s="1"/>
  <c r="V133" i="91"/>
  <c r="V70" i="90" s="1"/>
  <c r="V27" i="90" s="1"/>
  <c r="S70" i="90"/>
  <c r="S27" i="90" s="1"/>
  <c r="Q77" i="91"/>
  <c r="Q59" i="90" s="1"/>
  <c r="Q16" i="90" s="1"/>
  <c r="N59" i="90"/>
  <c r="N16" i="90" s="1"/>
  <c r="H134" i="90"/>
  <c r="H54" i="90"/>
  <c r="H5" i="90"/>
  <c r="T82" i="126" s="1"/>
  <c r="W164" i="88"/>
  <c r="W77" i="87" s="1"/>
  <c r="W34" i="87" s="1"/>
  <c r="T77" i="87"/>
  <c r="T34" i="87" s="1"/>
  <c r="U100" i="88"/>
  <c r="U65" i="87" s="1"/>
  <c r="U22" i="87" s="1"/>
  <c r="R65" i="87"/>
  <c r="R22" i="87" s="1"/>
  <c r="O90" i="88"/>
  <c r="O64" i="87" s="1"/>
  <c r="O21" i="87" s="1"/>
  <c r="L64" i="87"/>
  <c r="L21" i="87" s="1"/>
  <c r="J149" i="87"/>
  <c r="J20" i="87"/>
  <c r="U77" i="88"/>
  <c r="U59" i="87" s="1"/>
  <c r="U16" i="87" s="1"/>
  <c r="R59" i="87"/>
  <c r="R16" i="87" s="1"/>
  <c r="I141" i="87"/>
  <c r="I60" i="87"/>
  <c r="I12" i="87"/>
  <c r="H141" i="87"/>
  <c r="H60" i="87"/>
  <c r="H12" i="87"/>
  <c r="I164" i="99"/>
  <c r="I35" i="99"/>
  <c r="W81" i="100"/>
  <c r="W61" i="99" s="1"/>
  <c r="W18" i="99" s="1"/>
  <c r="T61" i="99"/>
  <c r="T18" i="99" s="1"/>
  <c r="P77" i="100"/>
  <c r="P59" i="99" s="1"/>
  <c r="P16" i="99" s="1"/>
  <c r="M59" i="99"/>
  <c r="M16" i="99" s="1"/>
  <c r="I144" i="99"/>
  <c r="I15" i="99"/>
  <c r="U49" i="100"/>
  <c r="U53" i="99" s="1"/>
  <c r="U10" i="99" s="1"/>
  <c r="J139" i="99"/>
  <c r="J10" i="99"/>
  <c r="W5" i="100"/>
  <c r="W48" i="99" s="1"/>
  <c r="T48" i="99"/>
  <c r="O127" i="97"/>
  <c r="O69" i="96" s="1"/>
  <c r="O26" i="96" s="1"/>
  <c r="L69" i="96"/>
  <c r="L26" i="96" s="1"/>
  <c r="P100" i="97"/>
  <c r="P65" i="96" s="1"/>
  <c r="P22" i="96" s="1"/>
  <c r="M65" i="96"/>
  <c r="M22" i="96" s="1"/>
  <c r="V83" i="97"/>
  <c r="V62" i="96" s="1"/>
  <c r="S62" i="96"/>
  <c r="O52" i="97"/>
  <c r="W164" i="94"/>
  <c r="W77" i="93" s="1"/>
  <c r="W34" i="93" s="1"/>
  <c r="W36" i="93" s="1"/>
  <c r="T77" i="93"/>
  <c r="T34" i="93" s="1"/>
  <c r="U68" i="94"/>
  <c r="U57" i="93" s="1"/>
  <c r="U14" i="93" s="1"/>
  <c r="R57" i="93"/>
  <c r="R14" i="93" s="1"/>
  <c r="O4" i="94"/>
  <c r="L51" i="93"/>
  <c r="L8" i="93" s="1"/>
  <c r="H163" i="90"/>
  <c r="H34" i="90"/>
  <c r="P145" i="91"/>
  <c r="P73" i="90" s="1"/>
  <c r="P30" i="90" s="1"/>
  <c r="M73" i="90"/>
  <c r="M30" i="90" s="1"/>
  <c r="H70" i="90"/>
  <c r="H71" i="90" s="1"/>
  <c r="O69" i="90"/>
  <c r="O26" i="90" s="1"/>
  <c r="I145" i="90"/>
  <c r="I16" i="90"/>
  <c r="W60" i="91"/>
  <c r="W56" i="90" s="1"/>
  <c r="W13" i="90" s="1"/>
  <c r="T56" i="90"/>
  <c r="T13" i="90" s="1"/>
  <c r="Q73" i="87"/>
  <c r="Q30" i="87" s="1"/>
  <c r="I149" i="87"/>
  <c r="I20" i="87"/>
  <c r="Q68" i="88"/>
  <c r="Q57" i="87" s="1"/>
  <c r="Q14" i="87" s="1"/>
  <c r="N57" i="87"/>
  <c r="N14" i="87" s="1"/>
  <c r="H137" i="87"/>
  <c r="H8" i="87"/>
  <c r="W164" i="100"/>
  <c r="W77" i="99" s="1"/>
  <c r="W34" i="99" s="1"/>
  <c r="T77" i="99"/>
  <c r="T34" i="99" s="1"/>
  <c r="O145" i="100"/>
  <c r="O73" i="99" s="1"/>
  <c r="O30" i="99" s="1"/>
  <c r="L73" i="99"/>
  <c r="P81" i="100"/>
  <c r="P61" i="99" s="1"/>
  <c r="P18" i="99" s="1"/>
  <c r="M61" i="99"/>
  <c r="M18" i="99" s="1"/>
  <c r="O77" i="100"/>
  <c r="O59" i="99" s="1"/>
  <c r="O16" i="99" s="1"/>
  <c r="L59" i="99"/>
  <c r="L16" i="99" s="1"/>
  <c r="O133" i="97"/>
  <c r="O70" i="96" s="1"/>
  <c r="O27" i="96" s="1"/>
  <c r="L70" i="96"/>
  <c r="L27" i="96" s="1"/>
  <c r="P68" i="96"/>
  <c r="O100" i="97"/>
  <c r="O65" i="96" s="1"/>
  <c r="O22" i="96" s="1"/>
  <c r="L65" i="96"/>
  <c r="L22" i="96" s="1"/>
  <c r="U90" i="97"/>
  <c r="R64" i="96"/>
  <c r="R21" i="96" s="1"/>
  <c r="Q87" i="97"/>
  <c r="Q63" i="96" s="1"/>
  <c r="Q20" i="96" s="1"/>
  <c r="N63" i="96"/>
  <c r="N20" i="96" s="1"/>
  <c r="I164" i="93"/>
  <c r="I35" i="93"/>
  <c r="U100" i="94"/>
  <c r="U65" i="93" s="1"/>
  <c r="U22" i="93" s="1"/>
  <c r="R65" i="93"/>
  <c r="R22" i="93" s="1"/>
  <c r="U90" i="94"/>
  <c r="U64" i="93" s="1"/>
  <c r="U21" i="93" s="1"/>
  <c r="R64" i="93"/>
  <c r="R21" i="93" s="1"/>
  <c r="P49" i="94"/>
  <c r="Q161" i="91"/>
  <c r="Q76" i="90" s="1"/>
  <c r="Q33" i="90" s="1"/>
  <c r="N76" i="90"/>
  <c r="N33" i="90" s="1"/>
  <c r="Q159" i="91"/>
  <c r="Q75" i="90" s="1"/>
  <c r="N75" i="90"/>
  <c r="U145" i="91"/>
  <c r="U73" i="90" s="1"/>
  <c r="U30" i="90" s="1"/>
  <c r="R73" i="90"/>
  <c r="R30" i="90" s="1"/>
  <c r="Q68" i="90"/>
  <c r="P100" i="91"/>
  <c r="M65" i="90"/>
  <c r="M22" i="90" s="1"/>
  <c r="P90" i="91"/>
  <c r="P64" i="90" s="1"/>
  <c r="P21" i="90" s="1"/>
  <c r="M64" i="90"/>
  <c r="M21" i="90" s="1"/>
  <c r="J148" i="90"/>
  <c r="J67" i="90"/>
  <c r="J19" i="90"/>
  <c r="Q68" i="91"/>
  <c r="Q57" i="90" s="1"/>
  <c r="Q14" i="90" s="1"/>
  <c r="N57" i="90"/>
  <c r="N14" i="90" s="1"/>
  <c r="Q51" i="90"/>
  <c r="Q8" i="90" s="1"/>
  <c r="W22" i="91"/>
  <c r="T53" i="90"/>
  <c r="T10" i="90" s="1"/>
  <c r="V4" i="91"/>
  <c r="V47" i="90" s="1"/>
  <c r="V4" i="90" s="1"/>
  <c r="S51" i="90"/>
  <c r="S8" i="90" s="1"/>
  <c r="J162" i="87"/>
  <c r="J33" i="87"/>
  <c r="I158" i="87"/>
  <c r="I74" i="87"/>
  <c r="I29" i="87"/>
  <c r="P133" i="88"/>
  <c r="P70" i="87" s="1"/>
  <c r="P27" i="87" s="1"/>
  <c r="M70" i="87"/>
  <c r="M27" i="87" s="1"/>
  <c r="H149" i="87"/>
  <c r="H20" i="87"/>
  <c r="V107" i="100"/>
  <c r="V66" i="99" s="1"/>
  <c r="V23" i="99" s="1"/>
  <c r="S66" i="99"/>
  <c r="S23" i="99" s="1"/>
  <c r="P87" i="100"/>
  <c r="P63" i="99" s="1"/>
  <c r="P20" i="99" s="1"/>
  <c r="M63" i="99"/>
  <c r="M20" i="99" s="1"/>
  <c r="J142" i="99"/>
  <c r="J13" i="99"/>
  <c r="W52" i="100"/>
  <c r="W55" i="99" s="1"/>
  <c r="T55" i="99"/>
  <c r="V114" i="97"/>
  <c r="V68" i="96" s="1"/>
  <c r="S68" i="96"/>
  <c r="P87" i="97"/>
  <c r="M63" i="96"/>
  <c r="M20" i="96" s="1"/>
  <c r="P55" i="96"/>
  <c r="Q49" i="97"/>
  <c r="I124" i="90"/>
  <c r="O100" i="91"/>
  <c r="O65" i="90" s="1"/>
  <c r="O22" i="90" s="1"/>
  <c r="L65" i="90"/>
  <c r="L22" i="90" s="1"/>
  <c r="H150" i="90"/>
  <c r="H21" i="90"/>
  <c r="I141" i="90"/>
  <c r="I60" i="90"/>
  <c r="I12" i="90"/>
  <c r="O140" i="88"/>
  <c r="O72" i="87" s="1"/>
  <c r="L72" i="87"/>
  <c r="O133" i="88"/>
  <c r="L70" i="87"/>
  <c r="Q22" i="88"/>
  <c r="Q53" i="87" s="1"/>
  <c r="Q10" i="87" s="1"/>
  <c r="N53" i="87"/>
  <c r="N10" i="87" s="1"/>
  <c r="J154" i="87"/>
  <c r="J71" i="87"/>
  <c r="J25" i="87"/>
  <c r="I152" i="87"/>
  <c r="I23" i="87"/>
  <c r="L176" i="94"/>
  <c r="R176" i="94"/>
  <c r="H79" i="93"/>
  <c r="L176" i="91"/>
  <c r="R176" i="91"/>
  <c r="H79" i="90"/>
  <c r="J178" i="89"/>
  <c r="R176" i="88"/>
  <c r="L176" i="88"/>
  <c r="H79" i="87"/>
  <c r="R57" i="91"/>
  <c r="U57" i="91" s="1"/>
  <c r="L57" i="91"/>
  <c r="O57" i="91" s="1"/>
  <c r="H178" i="97"/>
  <c r="L57" i="97"/>
  <c r="O57" i="97" s="1"/>
  <c r="R57" i="97"/>
  <c r="U57" i="97" s="1"/>
  <c r="R108" i="100"/>
  <c r="U108" i="100" s="1"/>
  <c r="L108" i="100"/>
  <c r="O108" i="100" s="1"/>
  <c r="N176" i="112"/>
  <c r="T176" i="112"/>
  <c r="J79" i="111"/>
  <c r="L176" i="115"/>
  <c r="R176" i="115"/>
  <c r="H79" i="114"/>
  <c r="I178" i="115"/>
  <c r="S115" i="115"/>
  <c r="V115" i="115" s="1"/>
  <c r="M115" i="115"/>
  <c r="P115" i="115" s="1"/>
  <c r="W84" i="142"/>
  <c r="W40" i="142"/>
  <c r="S77" i="120"/>
  <c r="S34" i="120" s="1"/>
  <c r="V164" i="121"/>
  <c r="V77" i="120" s="1"/>
  <c r="V34" i="120" s="1"/>
  <c r="N63" i="120"/>
  <c r="N20" i="120" s="1"/>
  <c r="Q87" i="121"/>
  <c r="Q63" i="120" s="1"/>
  <c r="Q20" i="120" s="1"/>
  <c r="H144" i="120"/>
  <c r="H15" i="120"/>
  <c r="V5" i="121"/>
  <c r="V48" i="120" s="1"/>
  <c r="S48" i="120"/>
  <c r="W164" i="118"/>
  <c r="W77" i="117" s="1"/>
  <c r="W34" i="117" s="1"/>
  <c r="T77" i="117"/>
  <c r="T34" i="117" s="1"/>
  <c r="M68" i="117"/>
  <c r="P114" i="118"/>
  <c r="P68" i="117" s="1"/>
  <c r="H149" i="117"/>
  <c r="H20" i="117"/>
  <c r="Q68" i="118"/>
  <c r="Q57" i="117" s="1"/>
  <c r="Q14" i="117" s="1"/>
  <c r="N57" i="117"/>
  <c r="N14" i="117" s="1"/>
  <c r="M56" i="117"/>
  <c r="M13" i="117" s="1"/>
  <c r="P60" i="118"/>
  <c r="P56" i="117" s="1"/>
  <c r="P13" i="117" s="1"/>
  <c r="J134" i="117"/>
  <c r="J54" i="117"/>
  <c r="J5" i="117"/>
  <c r="I68" i="114"/>
  <c r="I81" i="114" s="1"/>
  <c r="Q133" i="112"/>
  <c r="Q70" i="111" s="1"/>
  <c r="Q27" i="111" s="1"/>
  <c r="N70" i="111"/>
  <c r="N27" i="111" s="1"/>
  <c r="V69" i="111"/>
  <c r="V26" i="111" s="1"/>
  <c r="W4" i="112"/>
  <c r="W51" i="111" s="1"/>
  <c r="W8" i="111" s="1"/>
  <c r="T51" i="111"/>
  <c r="T8" i="111" s="1"/>
  <c r="P69" i="108"/>
  <c r="P26" i="108" s="1"/>
  <c r="O114" i="109"/>
  <c r="O68" i="108" s="1"/>
  <c r="L68" i="108"/>
  <c r="V49" i="109"/>
  <c r="J139" i="108"/>
  <c r="J10" i="108"/>
  <c r="U145" i="106"/>
  <c r="U73" i="105" s="1"/>
  <c r="U30" i="105" s="1"/>
  <c r="R73" i="105"/>
  <c r="R30" i="105" s="1"/>
  <c r="J155" i="105"/>
  <c r="J26" i="105"/>
  <c r="V68" i="106"/>
  <c r="V57" i="105" s="1"/>
  <c r="V14" i="105" s="1"/>
  <c r="S57" i="105"/>
  <c r="S14" i="105" s="1"/>
  <c r="V60" i="106"/>
  <c r="V56" i="105" s="1"/>
  <c r="V13" i="105" s="1"/>
  <c r="S56" i="105"/>
  <c r="S13" i="105" s="1"/>
  <c r="I164" i="102"/>
  <c r="I35" i="102"/>
  <c r="O81" i="103"/>
  <c r="O61" i="102" s="1"/>
  <c r="O18" i="102" s="1"/>
  <c r="L61" i="102"/>
  <c r="L18" i="102" s="1"/>
  <c r="J139" i="102"/>
  <c r="J10" i="102"/>
  <c r="H137" i="102"/>
  <c r="H8" i="102"/>
  <c r="N92" i="126" s="1"/>
  <c r="AL62" i="201" s="1"/>
  <c r="R14" i="208" s="1"/>
  <c r="I126" i="114"/>
  <c r="I127" i="114" s="1"/>
  <c r="I129" i="114" s="1"/>
  <c r="P83" i="121"/>
  <c r="P62" i="120" s="1"/>
  <c r="M62" i="120"/>
  <c r="Q49" i="121"/>
  <c r="O114" i="118"/>
  <c r="O68" i="117" s="1"/>
  <c r="L68" i="117"/>
  <c r="S57" i="117"/>
  <c r="S14" i="117" s="1"/>
  <c r="V68" i="118"/>
  <c r="V57" i="117" s="1"/>
  <c r="V14" i="117" s="1"/>
  <c r="L56" i="117"/>
  <c r="L13" i="117" s="1"/>
  <c r="O60" i="118"/>
  <c r="O56" i="117" s="1"/>
  <c r="O13" i="117" s="1"/>
  <c r="W171" i="115"/>
  <c r="W78" i="114" s="1"/>
  <c r="W35" i="114" s="1"/>
  <c r="T78" i="114"/>
  <c r="T35" i="114" s="1"/>
  <c r="H143" i="114"/>
  <c r="H14" i="114"/>
  <c r="T49" i="114"/>
  <c r="T6" i="114" s="1"/>
  <c r="W12" i="115"/>
  <c r="W49" i="114" s="1"/>
  <c r="W6" i="114" s="1"/>
  <c r="R51" i="114"/>
  <c r="R8" i="114" s="1"/>
  <c r="K108" i="126" s="1"/>
  <c r="AO76" i="201" s="1"/>
  <c r="U4" i="115"/>
  <c r="U51" i="114" s="1"/>
  <c r="U8" i="114" s="1"/>
  <c r="J162" i="111"/>
  <c r="J33" i="111"/>
  <c r="U127" i="112"/>
  <c r="U69" i="111" s="1"/>
  <c r="U26" i="111" s="1"/>
  <c r="R69" i="111"/>
  <c r="R26" i="111" s="1"/>
  <c r="J150" i="111"/>
  <c r="J21" i="111"/>
  <c r="J142" i="111"/>
  <c r="J13" i="111"/>
  <c r="W161" i="109"/>
  <c r="W76" i="108" s="1"/>
  <c r="W33" i="108" s="1"/>
  <c r="T76" i="108"/>
  <c r="T33" i="108" s="1"/>
  <c r="J161" i="108"/>
  <c r="J81" i="108"/>
  <c r="J32" i="108"/>
  <c r="P22" i="109"/>
  <c r="M53" i="108"/>
  <c r="M10" i="108" s="1"/>
  <c r="J134" i="108"/>
  <c r="J54" i="108"/>
  <c r="J5" i="108"/>
  <c r="V161" i="106"/>
  <c r="V76" i="105" s="1"/>
  <c r="V33" i="105" s="1"/>
  <c r="S76" i="105"/>
  <c r="S33" i="105" s="1"/>
  <c r="W133" i="106"/>
  <c r="W70" i="105" s="1"/>
  <c r="W27" i="105" s="1"/>
  <c r="T70" i="105"/>
  <c r="T27" i="105" s="1"/>
  <c r="O100" i="106"/>
  <c r="O65" i="105" s="1"/>
  <c r="O22" i="105" s="1"/>
  <c r="L65" i="105"/>
  <c r="L22" i="105" s="1"/>
  <c r="O90" i="106"/>
  <c r="O64" i="105" s="1"/>
  <c r="O21" i="105" s="1"/>
  <c r="L64" i="105"/>
  <c r="L21" i="105" s="1"/>
  <c r="O60" i="106"/>
  <c r="L56" i="105"/>
  <c r="L13" i="105" s="1"/>
  <c r="Q51" i="105"/>
  <c r="Q8" i="105" s="1"/>
  <c r="U171" i="103"/>
  <c r="U78" i="102" s="1"/>
  <c r="U35" i="102" s="1"/>
  <c r="R78" i="102"/>
  <c r="R35" i="102" s="1"/>
  <c r="V114" i="103"/>
  <c r="V68" i="102" s="1"/>
  <c r="S68" i="102"/>
  <c r="X41" i="126"/>
  <c r="P85" i="142"/>
  <c r="P42" i="142" s="1"/>
  <c r="P84" i="142"/>
  <c r="P40" i="142"/>
  <c r="R77" i="117"/>
  <c r="R34" i="117" s="1"/>
  <c r="U164" i="118"/>
  <c r="U77" i="117" s="1"/>
  <c r="U34" i="117" s="1"/>
  <c r="J156" i="117"/>
  <c r="J27" i="117"/>
  <c r="Q100" i="118"/>
  <c r="Q65" i="117" s="1"/>
  <c r="Q22" i="117" s="1"/>
  <c r="N65" i="117"/>
  <c r="N22" i="117" s="1"/>
  <c r="Q90" i="118"/>
  <c r="Q64" i="117" s="1"/>
  <c r="Q21" i="117" s="1"/>
  <c r="N64" i="117"/>
  <c r="N21" i="117" s="1"/>
  <c r="W164" i="115"/>
  <c r="W77" i="114" s="1"/>
  <c r="W34" i="114" s="1"/>
  <c r="T77" i="114"/>
  <c r="T34" i="114" s="1"/>
  <c r="J155" i="114"/>
  <c r="J26" i="114"/>
  <c r="S65" i="114"/>
  <c r="S22" i="114" s="1"/>
  <c r="V100" i="115"/>
  <c r="V65" i="114" s="1"/>
  <c r="V22" i="114" s="1"/>
  <c r="I151" i="111"/>
  <c r="I22" i="111"/>
  <c r="I135" i="111"/>
  <c r="I6" i="111"/>
  <c r="Z91" i="126" s="1"/>
  <c r="Z64" i="201" s="1"/>
  <c r="M16" i="208" s="1"/>
  <c r="U4" i="112"/>
  <c r="U51" i="111" s="1"/>
  <c r="U8" i="111" s="1"/>
  <c r="R51" i="111"/>
  <c r="R8" i="111" s="1"/>
  <c r="V159" i="109"/>
  <c r="V75" i="108" s="1"/>
  <c r="S75" i="108"/>
  <c r="V145" i="109"/>
  <c r="V73" i="108" s="1"/>
  <c r="V30" i="108" s="1"/>
  <c r="S73" i="108"/>
  <c r="S30" i="108" s="1"/>
  <c r="I152" i="108"/>
  <c r="I23" i="108"/>
  <c r="P5" i="109"/>
  <c r="P48" i="108" s="1"/>
  <c r="M48" i="108"/>
  <c r="I164" i="105"/>
  <c r="I35" i="105"/>
  <c r="H161" i="105"/>
  <c r="H81" i="105"/>
  <c r="H32" i="105"/>
  <c r="Q49" i="106"/>
  <c r="J137" i="105"/>
  <c r="J8" i="105"/>
  <c r="T92" i="126" s="1"/>
  <c r="AL63" i="201" s="1"/>
  <c r="R15" i="208" s="1"/>
  <c r="J163" i="102"/>
  <c r="J34" i="102"/>
  <c r="O114" i="103"/>
  <c r="O68" i="102" s="1"/>
  <c r="L68" i="102"/>
  <c r="O49" i="103"/>
  <c r="J134" i="102"/>
  <c r="J54" i="102"/>
  <c r="J5" i="102"/>
  <c r="L40" i="145"/>
  <c r="L84" i="145"/>
  <c r="O145" i="121"/>
  <c r="O73" i="120" s="1"/>
  <c r="O30" i="120" s="1"/>
  <c r="L73" i="120"/>
  <c r="L30" i="120" s="1"/>
  <c r="J156" i="120"/>
  <c r="J27" i="120"/>
  <c r="Q107" i="121"/>
  <c r="Q66" i="120" s="1"/>
  <c r="Q23" i="120" s="1"/>
  <c r="N66" i="120"/>
  <c r="N23" i="120" s="1"/>
  <c r="J139" i="120"/>
  <c r="J10" i="120"/>
  <c r="J137" i="120"/>
  <c r="J8" i="120"/>
  <c r="U127" i="118"/>
  <c r="U69" i="117" s="1"/>
  <c r="U26" i="117" s="1"/>
  <c r="R69" i="117"/>
  <c r="R26" i="117" s="1"/>
  <c r="S65" i="117"/>
  <c r="S22" i="117" s="1"/>
  <c r="V100" i="118"/>
  <c r="V65" i="117" s="1"/>
  <c r="V22" i="117" s="1"/>
  <c r="S64" i="117"/>
  <c r="S21" i="117" s="1"/>
  <c r="V90" i="118"/>
  <c r="V64" i="117" s="1"/>
  <c r="V21" i="117" s="1"/>
  <c r="V49" i="118"/>
  <c r="P145" i="115"/>
  <c r="P73" i="114" s="1"/>
  <c r="P30" i="114" s="1"/>
  <c r="M73" i="114"/>
  <c r="M30" i="114" s="1"/>
  <c r="J70" i="114"/>
  <c r="J71" i="114" s="1"/>
  <c r="H151" i="114"/>
  <c r="H22" i="114"/>
  <c r="N53" i="114"/>
  <c r="N10" i="114" s="1"/>
  <c r="Q22" i="115"/>
  <c r="Q53" i="114" s="1"/>
  <c r="Q10" i="114" s="1"/>
  <c r="U12" i="115"/>
  <c r="U49" i="114" s="1"/>
  <c r="U6" i="114" s="1"/>
  <c r="L107" i="126" s="1"/>
  <c r="AD76" i="201" s="1"/>
  <c r="R49" i="114"/>
  <c r="R6" i="114" s="1"/>
  <c r="O145" i="112"/>
  <c r="O73" i="111" s="1"/>
  <c r="O30" i="111" s="1"/>
  <c r="L73" i="111"/>
  <c r="L30" i="111" s="1"/>
  <c r="H151" i="111"/>
  <c r="H22" i="111"/>
  <c r="O68" i="112"/>
  <c r="O57" i="111" s="1"/>
  <c r="O14" i="111" s="1"/>
  <c r="L57" i="111"/>
  <c r="L14" i="111" s="1"/>
  <c r="O145" i="109"/>
  <c r="O73" i="108" s="1"/>
  <c r="O30" i="108" s="1"/>
  <c r="L73" i="108"/>
  <c r="L30" i="108" s="1"/>
  <c r="J155" i="108"/>
  <c r="J26" i="108"/>
  <c r="U87" i="109"/>
  <c r="U63" i="108" s="1"/>
  <c r="U20" i="108" s="1"/>
  <c r="R63" i="108"/>
  <c r="R20" i="108" s="1"/>
  <c r="H144" i="108"/>
  <c r="H15" i="108"/>
  <c r="H54" i="108"/>
  <c r="H134" i="108"/>
  <c r="H5" i="108"/>
  <c r="Q83" i="106"/>
  <c r="Q62" i="105" s="1"/>
  <c r="Q19" i="105" s="1"/>
  <c r="N62" i="105"/>
  <c r="W81" i="106"/>
  <c r="W61" i="105" s="1"/>
  <c r="W18" i="105" s="1"/>
  <c r="T61" i="105"/>
  <c r="T18" i="105" s="1"/>
  <c r="I135" i="105"/>
  <c r="I6" i="105"/>
  <c r="V4" i="106"/>
  <c r="V51" i="105" s="1"/>
  <c r="V8" i="105" s="1"/>
  <c r="S51" i="105"/>
  <c r="V164" i="103"/>
  <c r="V77" i="102" s="1"/>
  <c r="V34" i="102" s="1"/>
  <c r="S77" i="102"/>
  <c r="S34" i="102" s="1"/>
  <c r="U73" i="102"/>
  <c r="U30" i="102" s="1"/>
  <c r="Q133" i="103"/>
  <c r="Q70" i="102" s="1"/>
  <c r="Q27" i="102" s="1"/>
  <c r="N70" i="102"/>
  <c r="N27" i="102" s="1"/>
  <c r="P5" i="103"/>
  <c r="P48" i="102" s="1"/>
  <c r="M48" i="102"/>
  <c r="W171" i="121"/>
  <c r="W78" i="120" s="1"/>
  <c r="W35" i="120" s="1"/>
  <c r="T78" i="120"/>
  <c r="T35" i="120" s="1"/>
  <c r="M76" i="120"/>
  <c r="M33" i="120" s="1"/>
  <c r="P161" i="121"/>
  <c r="P76" i="120" s="1"/>
  <c r="P33" i="120" s="1"/>
  <c r="I155" i="120"/>
  <c r="I26" i="120"/>
  <c r="O100" i="118"/>
  <c r="O65" i="117" s="1"/>
  <c r="O22" i="117" s="1"/>
  <c r="L65" i="117"/>
  <c r="L22" i="117" s="1"/>
  <c r="L64" i="117"/>
  <c r="L21" i="117" s="1"/>
  <c r="O90" i="118"/>
  <c r="O64" i="117" s="1"/>
  <c r="O21" i="117" s="1"/>
  <c r="Q12" i="118"/>
  <c r="Q49" i="117" s="1"/>
  <c r="Q6" i="117" s="1"/>
  <c r="N49" i="117"/>
  <c r="N6" i="117" s="1"/>
  <c r="H159" i="114"/>
  <c r="H30" i="114"/>
  <c r="T62" i="114"/>
  <c r="W83" i="115"/>
  <c r="W62" i="114" s="1"/>
  <c r="P77" i="115"/>
  <c r="P59" i="114" s="1"/>
  <c r="P16" i="114" s="1"/>
  <c r="M59" i="114"/>
  <c r="M16" i="114" s="1"/>
  <c r="V22" i="115"/>
  <c r="S53" i="114"/>
  <c r="S10" i="114" s="1"/>
  <c r="I54" i="114"/>
  <c r="I5" i="114"/>
  <c r="J164" i="111"/>
  <c r="J35" i="111"/>
  <c r="V22" i="112"/>
  <c r="S53" i="111"/>
  <c r="S10" i="111" s="1"/>
  <c r="J134" i="111"/>
  <c r="J54" i="111"/>
  <c r="J5" i="111"/>
  <c r="W140" i="109"/>
  <c r="W72" i="108" s="1"/>
  <c r="T72" i="108"/>
  <c r="J156" i="108"/>
  <c r="J27" i="108"/>
  <c r="W164" i="106"/>
  <c r="W77" i="105" s="1"/>
  <c r="W34" i="105" s="1"/>
  <c r="T77" i="105"/>
  <c r="T34" i="105" s="1"/>
  <c r="P87" i="106"/>
  <c r="P63" i="105" s="1"/>
  <c r="P20" i="105" s="1"/>
  <c r="M63" i="105"/>
  <c r="M20" i="105" s="1"/>
  <c r="V83" i="106"/>
  <c r="V62" i="105" s="1"/>
  <c r="S62" i="105"/>
  <c r="P73" i="106"/>
  <c r="P58" i="105" s="1"/>
  <c r="P15" i="105" s="1"/>
  <c r="M58" i="105"/>
  <c r="M15" i="105" s="1"/>
  <c r="P77" i="102"/>
  <c r="P34" i="102" s="1"/>
  <c r="I70" i="102"/>
  <c r="H143" i="102"/>
  <c r="H14" i="102"/>
  <c r="U5" i="103"/>
  <c r="U48" i="102" s="1"/>
  <c r="R48" i="102"/>
  <c r="W140" i="121"/>
  <c r="W72" i="120" s="1"/>
  <c r="T72" i="120"/>
  <c r="O133" i="121"/>
  <c r="O70" i="120" s="1"/>
  <c r="O27" i="120" s="1"/>
  <c r="L70" i="120"/>
  <c r="L27" i="120" s="1"/>
  <c r="H155" i="120"/>
  <c r="H26" i="120"/>
  <c r="O145" i="118"/>
  <c r="O73" i="117" s="1"/>
  <c r="O30" i="117" s="1"/>
  <c r="L73" i="117"/>
  <c r="L30" i="117" s="1"/>
  <c r="Q77" i="118"/>
  <c r="Q59" i="117" s="1"/>
  <c r="Q16" i="117" s="1"/>
  <c r="N59" i="117"/>
  <c r="N16" i="117" s="1"/>
  <c r="J162" i="114"/>
  <c r="J33" i="114"/>
  <c r="O133" i="115"/>
  <c r="O70" i="114" s="1"/>
  <c r="O27" i="114" s="1"/>
  <c r="L70" i="114"/>
  <c r="L27" i="114" s="1"/>
  <c r="S66" i="114"/>
  <c r="S23" i="114" s="1"/>
  <c r="V107" i="115"/>
  <c r="V66" i="114" s="1"/>
  <c r="V23" i="114" s="1"/>
  <c r="R59" i="114"/>
  <c r="R16" i="114" s="1"/>
  <c r="U77" i="115"/>
  <c r="U59" i="114" s="1"/>
  <c r="U16" i="114" s="1"/>
  <c r="M55" i="114"/>
  <c r="P52" i="115"/>
  <c r="P55" i="114" s="1"/>
  <c r="V171" i="112"/>
  <c r="V78" i="111" s="1"/>
  <c r="V35" i="111" s="1"/>
  <c r="S78" i="111"/>
  <c r="S35" i="111" s="1"/>
  <c r="P140" i="112"/>
  <c r="P72" i="111" s="1"/>
  <c r="M72" i="111"/>
  <c r="W107" i="112"/>
  <c r="T66" i="111"/>
  <c r="T23" i="111" s="1"/>
  <c r="AC25" i="126" s="1"/>
  <c r="BA16" i="201" s="1"/>
  <c r="Q81" i="112"/>
  <c r="Q61" i="111" s="1"/>
  <c r="Q18" i="111" s="1"/>
  <c r="N61" i="111"/>
  <c r="N18" i="111" s="1"/>
  <c r="Q59" i="111"/>
  <c r="Q16" i="111" s="1"/>
  <c r="U22" i="112"/>
  <c r="U53" i="111" s="1"/>
  <c r="U10" i="111" s="1"/>
  <c r="R53" i="111"/>
  <c r="R10" i="111" s="1"/>
  <c r="I156" i="108"/>
  <c r="I27" i="108"/>
  <c r="J151" i="108"/>
  <c r="J22" i="108"/>
  <c r="Q68" i="109"/>
  <c r="Q57" i="108" s="1"/>
  <c r="Q14" i="108" s="1"/>
  <c r="N57" i="108"/>
  <c r="N14" i="108" s="1"/>
  <c r="I163" i="105"/>
  <c r="I34" i="105"/>
  <c r="H145" i="105"/>
  <c r="H16" i="105"/>
  <c r="I158" i="102"/>
  <c r="I74" i="102"/>
  <c r="I29" i="102"/>
  <c r="H155" i="102"/>
  <c r="H26" i="102"/>
  <c r="I55" i="102"/>
  <c r="U84" i="145"/>
  <c r="U40" i="145"/>
  <c r="I158" i="120"/>
  <c r="I74" i="120"/>
  <c r="I29" i="120"/>
  <c r="V90" i="121"/>
  <c r="V64" i="120" s="1"/>
  <c r="V21" i="120" s="1"/>
  <c r="S64" i="120"/>
  <c r="S21" i="120" s="1"/>
  <c r="T59" i="120"/>
  <c r="T16" i="120" s="1"/>
  <c r="W77" i="121"/>
  <c r="W59" i="120" s="1"/>
  <c r="W16" i="120" s="1"/>
  <c r="N108" i="118"/>
  <c r="Q108" i="118" s="1"/>
  <c r="T108" i="118"/>
  <c r="W108" i="118" s="1"/>
  <c r="O171" i="118"/>
  <c r="O78" i="117" s="1"/>
  <c r="O35" i="117" s="1"/>
  <c r="L78" i="117"/>
  <c r="L35" i="117" s="1"/>
  <c r="U161" i="118"/>
  <c r="U76" i="117" s="1"/>
  <c r="U33" i="117" s="1"/>
  <c r="R76" i="117"/>
  <c r="R33" i="117" s="1"/>
  <c r="R36" i="117" s="1"/>
  <c r="H161" i="117"/>
  <c r="H81" i="117"/>
  <c r="H32" i="117"/>
  <c r="Q140" i="118"/>
  <c r="Q72" i="117" s="1"/>
  <c r="N72" i="117"/>
  <c r="I148" i="117"/>
  <c r="I67" i="117"/>
  <c r="I19" i="117"/>
  <c r="S58" i="117"/>
  <c r="S15" i="117" s="1"/>
  <c r="V73" i="118"/>
  <c r="V58" i="117" s="1"/>
  <c r="V15" i="117" s="1"/>
  <c r="J141" i="117"/>
  <c r="J60" i="117"/>
  <c r="J12" i="117"/>
  <c r="O12" i="118"/>
  <c r="O49" i="117" s="1"/>
  <c r="O6" i="117" s="1"/>
  <c r="L49" i="117"/>
  <c r="L6" i="117" s="1"/>
  <c r="I99" i="126" s="1"/>
  <c r="R66" i="114"/>
  <c r="R23" i="114" s="1"/>
  <c r="U107" i="115"/>
  <c r="U66" i="114" s="1"/>
  <c r="U23" i="114" s="1"/>
  <c r="P83" i="112"/>
  <c r="P62" i="111" s="1"/>
  <c r="M62" i="111"/>
  <c r="M19" i="111" s="1"/>
  <c r="V81" i="112"/>
  <c r="V61" i="111" s="1"/>
  <c r="V18" i="111" s="1"/>
  <c r="S61" i="111"/>
  <c r="S18" i="111" s="1"/>
  <c r="O171" i="109"/>
  <c r="O78" i="108" s="1"/>
  <c r="O35" i="108" s="1"/>
  <c r="L78" i="108"/>
  <c r="L35" i="108" s="1"/>
  <c r="J163" i="108"/>
  <c r="J34" i="108"/>
  <c r="U140" i="109"/>
  <c r="U72" i="108" s="1"/>
  <c r="R72" i="108"/>
  <c r="P100" i="109"/>
  <c r="P65" i="108" s="1"/>
  <c r="P22" i="108" s="1"/>
  <c r="M65" i="108"/>
  <c r="M22" i="108" s="1"/>
  <c r="P90" i="109"/>
  <c r="P64" i="108" s="1"/>
  <c r="P21" i="108" s="1"/>
  <c r="M64" i="108"/>
  <c r="M21" i="108" s="1"/>
  <c r="W12" i="109"/>
  <c r="W49" i="108" s="1"/>
  <c r="W6" i="108" s="1"/>
  <c r="T49" i="108"/>
  <c r="T6" i="108" s="1"/>
  <c r="P4" i="109"/>
  <c r="P51" i="108" s="1"/>
  <c r="P8" i="108" s="1"/>
  <c r="M51" i="108"/>
  <c r="M8" i="108" s="1"/>
  <c r="P22" i="106"/>
  <c r="P53" i="105" s="1"/>
  <c r="P10" i="105" s="1"/>
  <c r="M53" i="105"/>
  <c r="M10" i="105" s="1"/>
  <c r="Q159" i="103"/>
  <c r="Q75" i="102" s="1"/>
  <c r="N75" i="102"/>
  <c r="N32" i="102" s="1"/>
  <c r="Q83" i="103"/>
  <c r="Q62" i="102" s="1"/>
  <c r="N62" i="102"/>
  <c r="J147" i="102"/>
  <c r="J18" i="102"/>
  <c r="W73" i="103"/>
  <c r="W58" i="102" s="1"/>
  <c r="W15" i="102" s="1"/>
  <c r="T58" i="102"/>
  <c r="T15" i="102" s="1"/>
  <c r="J135" i="102"/>
  <c r="J6" i="102"/>
  <c r="Q4" i="103"/>
  <c r="Q51" i="102" s="1"/>
  <c r="Q8" i="102" s="1"/>
  <c r="N51" i="102"/>
  <c r="N8" i="102" s="1"/>
  <c r="T85" i="142"/>
  <c r="T42" i="142" s="1"/>
  <c r="S68" i="120"/>
  <c r="V114" i="121"/>
  <c r="V68" i="120" s="1"/>
  <c r="J147" i="120"/>
  <c r="J18" i="120"/>
  <c r="H141" i="120"/>
  <c r="H60" i="120"/>
  <c r="H12" i="120"/>
  <c r="M72" i="117"/>
  <c r="P140" i="118"/>
  <c r="P72" i="117" s="1"/>
  <c r="W107" i="118"/>
  <c r="W66" i="117" s="1"/>
  <c r="W23" i="117" s="1"/>
  <c r="T66" i="117"/>
  <c r="T23" i="117" s="1"/>
  <c r="S63" i="117"/>
  <c r="S20" i="117" s="1"/>
  <c r="V87" i="118"/>
  <c r="V63" i="117" s="1"/>
  <c r="V20" i="117" s="1"/>
  <c r="U83" i="118"/>
  <c r="U62" i="117" s="1"/>
  <c r="R62" i="117"/>
  <c r="O73" i="118"/>
  <c r="O58" i="117" s="1"/>
  <c r="O15" i="117" s="1"/>
  <c r="L58" i="117"/>
  <c r="L15" i="117" s="1"/>
  <c r="M55" i="117"/>
  <c r="P52" i="118"/>
  <c r="P55" i="117" s="1"/>
  <c r="O161" i="115"/>
  <c r="O76" i="114" s="1"/>
  <c r="O33" i="114" s="1"/>
  <c r="O36" i="114" s="1"/>
  <c r="L76" i="114"/>
  <c r="L33" i="114" s="1"/>
  <c r="L36" i="114" s="1"/>
  <c r="M72" i="114"/>
  <c r="P140" i="115"/>
  <c r="P72" i="114" s="1"/>
  <c r="N68" i="114"/>
  <c r="Q114" i="115"/>
  <c r="Q68" i="114" s="1"/>
  <c r="N57" i="114"/>
  <c r="N14" i="114" s="1"/>
  <c r="Q68" i="115"/>
  <c r="Q57" i="114" s="1"/>
  <c r="Q14" i="114" s="1"/>
  <c r="U100" i="109"/>
  <c r="R65" i="108"/>
  <c r="R22" i="108" s="1"/>
  <c r="O90" i="109"/>
  <c r="O64" i="108" s="1"/>
  <c r="O21" i="108" s="1"/>
  <c r="L64" i="108"/>
  <c r="L21" i="108" s="1"/>
  <c r="O62" i="108"/>
  <c r="O59" i="108"/>
  <c r="O16" i="108" s="1"/>
  <c r="O57" i="108"/>
  <c r="O14" i="108" s="1"/>
  <c r="U60" i="109"/>
  <c r="U56" i="108" s="1"/>
  <c r="U13" i="108" s="1"/>
  <c r="R56" i="108"/>
  <c r="R13" i="108" s="1"/>
  <c r="Q49" i="109"/>
  <c r="V145" i="106"/>
  <c r="S73" i="105"/>
  <c r="S30" i="105" s="1"/>
  <c r="W90" i="106"/>
  <c r="W64" i="105" s="1"/>
  <c r="W21" i="105" s="1"/>
  <c r="T64" i="105"/>
  <c r="T21" i="105" s="1"/>
  <c r="W60" i="106"/>
  <c r="W56" i="105" s="1"/>
  <c r="W13" i="105" s="1"/>
  <c r="T56" i="105"/>
  <c r="T13" i="105" s="1"/>
  <c r="I149" i="102"/>
  <c r="I20" i="102"/>
  <c r="V81" i="103"/>
  <c r="V61" i="102" s="1"/>
  <c r="V18" i="102" s="1"/>
  <c r="S61" i="102"/>
  <c r="S18" i="102" s="1"/>
  <c r="P77" i="103"/>
  <c r="P59" i="102" s="1"/>
  <c r="P16" i="102" s="1"/>
  <c r="M59" i="102"/>
  <c r="M16" i="102" s="1"/>
  <c r="I144" i="102"/>
  <c r="I15" i="102"/>
  <c r="Q57" i="99"/>
  <c r="Q14" i="99" s="1"/>
  <c r="P60" i="100"/>
  <c r="P56" i="99" s="1"/>
  <c r="P13" i="99" s="1"/>
  <c r="M56" i="99"/>
  <c r="M13" i="99" s="1"/>
  <c r="V49" i="97"/>
  <c r="V53" i="96" s="1"/>
  <c r="V10" i="96" s="1"/>
  <c r="Q12" i="97"/>
  <c r="Q49" i="96" s="1"/>
  <c r="Q6" i="96" s="1"/>
  <c r="N49" i="96"/>
  <c r="N6" i="96" s="1"/>
  <c r="Q87" i="94"/>
  <c r="Q63" i="93" s="1"/>
  <c r="Q20" i="93" s="1"/>
  <c r="N63" i="93"/>
  <c r="N20" i="93" s="1"/>
  <c r="Q83" i="94"/>
  <c r="Q62" i="93" s="1"/>
  <c r="N62" i="93"/>
  <c r="P73" i="94"/>
  <c r="P58" i="93" s="1"/>
  <c r="P15" i="93" s="1"/>
  <c r="M58" i="93"/>
  <c r="M15" i="93" s="1"/>
  <c r="V22" i="94"/>
  <c r="V53" i="93" s="1"/>
  <c r="V10" i="93" s="1"/>
  <c r="S53" i="93"/>
  <c r="S10" i="93" s="1"/>
  <c r="Q140" i="91"/>
  <c r="Q72" i="90" s="1"/>
  <c r="N72" i="90"/>
  <c r="T85" i="126"/>
  <c r="AX55" i="201" s="1"/>
  <c r="W7" i="208" s="1"/>
  <c r="P22" i="88"/>
  <c r="P53" i="87" s="1"/>
  <c r="P10" i="87" s="1"/>
  <c r="M53" i="87"/>
  <c r="M10" i="87" s="1"/>
  <c r="I110" i="96"/>
  <c r="W161" i="100"/>
  <c r="W76" i="99" s="1"/>
  <c r="W33" i="99" s="1"/>
  <c r="T76" i="99"/>
  <c r="T33" i="99" s="1"/>
  <c r="Q159" i="100"/>
  <c r="Q75" i="99" s="1"/>
  <c r="N75" i="99"/>
  <c r="W73" i="99"/>
  <c r="W30" i="99" s="1"/>
  <c r="I158" i="99"/>
  <c r="I74" i="99"/>
  <c r="I29" i="99"/>
  <c r="I155" i="99"/>
  <c r="I26" i="99"/>
  <c r="V68" i="100"/>
  <c r="V57" i="99" s="1"/>
  <c r="V14" i="99" s="1"/>
  <c r="S57" i="99"/>
  <c r="S14" i="99" s="1"/>
  <c r="J163" i="96"/>
  <c r="J34" i="96"/>
  <c r="W73" i="97"/>
  <c r="W58" i="96" s="1"/>
  <c r="W15" i="96" s="1"/>
  <c r="T58" i="96"/>
  <c r="T15" i="96" s="1"/>
  <c r="I159" i="93"/>
  <c r="I30" i="93"/>
  <c r="I148" i="93"/>
  <c r="I67" i="93"/>
  <c r="I19" i="93"/>
  <c r="U73" i="94"/>
  <c r="U58" i="93" s="1"/>
  <c r="U15" i="93" s="1"/>
  <c r="R58" i="93"/>
  <c r="R15" i="93" s="1"/>
  <c r="O22" i="94"/>
  <c r="O53" i="93" s="1"/>
  <c r="O10" i="93" s="1"/>
  <c r="L53" i="93"/>
  <c r="L10" i="93" s="1"/>
  <c r="O12" i="91"/>
  <c r="O49" i="90" s="1"/>
  <c r="O6" i="90" s="1"/>
  <c r="V83" i="126" s="1"/>
  <c r="AB55" i="201" s="1"/>
  <c r="L49" i="90"/>
  <c r="L6" i="90" s="1"/>
  <c r="U83" i="126" s="1"/>
  <c r="AA55" i="201" s="1"/>
  <c r="Q171" i="88"/>
  <c r="Q78" i="87" s="1"/>
  <c r="Q35" i="87" s="1"/>
  <c r="N78" i="87"/>
  <c r="N35" i="87" s="1"/>
  <c r="W73" i="87"/>
  <c r="W30" i="87" s="1"/>
  <c r="O49" i="88"/>
  <c r="V100" i="88"/>
  <c r="V65" i="87" s="1"/>
  <c r="V22" i="87" s="1"/>
  <c r="S65" i="87"/>
  <c r="S22" i="87" s="1"/>
  <c r="U133" i="100"/>
  <c r="U70" i="99" s="1"/>
  <c r="U27" i="99" s="1"/>
  <c r="R70" i="99"/>
  <c r="R27" i="99" s="1"/>
  <c r="W64" i="99"/>
  <c r="W21" i="99" s="1"/>
  <c r="V12" i="100"/>
  <c r="V49" i="99" s="1"/>
  <c r="V6" i="99" s="1"/>
  <c r="S49" i="99"/>
  <c r="S6" i="99" s="1"/>
  <c r="V4" i="100"/>
  <c r="V47" i="99" s="1"/>
  <c r="V4" i="99" s="1"/>
  <c r="S51" i="99"/>
  <c r="S8" i="99" s="1"/>
  <c r="Q107" i="97"/>
  <c r="Q66" i="96" s="1"/>
  <c r="Q23" i="96" s="1"/>
  <c r="N66" i="96"/>
  <c r="N23" i="96" s="1"/>
  <c r="I144" i="96"/>
  <c r="I15" i="96"/>
  <c r="U145" i="94"/>
  <c r="U73" i="93" s="1"/>
  <c r="U30" i="93" s="1"/>
  <c r="R73" i="93"/>
  <c r="R30" i="93" s="1"/>
  <c r="H148" i="93"/>
  <c r="H67" i="93"/>
  <c r="H19" i="93"/>
  <c r="Q52" i="94"/>
  <c r="Q55" i="93" s="1"/>
  <c r="N55" i="93"/>
  <c r="U140" i="91"/>
  <c r="U72" i="90" s="1"/>
  <c r="R72" i="90"/>
  <c r="V107" i="91"/>
  <c r="V66" i="90" s="1"/>
  <c r="V23" i="90" s="1"/>
  <c r="S66" i="90"/>
  <c r="S23" i="90" s="1"/>
  <c r="U161" i="100"/>
  <c r="U76" i="99" s="1"/>
  <c r="U33" i="99" s="1"/>
  <c r="R76" i="99"/>
  <c r="R33" i="99" s="1"/>
  <c r="V114" i="100"/>
  <c r="V68" i="99" s="1"/>
  <c r="S68" i="99"/>
  <c r="P100" i="100"/>
  <c r="P65" i="99" s="1"/>
  <c r="P22" i="99" s="1"/>
  <c r="M65" i="99"/>
  <c r="M22" i="99" s="1"/>
  <c r="Q49" i="100"/>
  <c r="H135" i="99"/>
  <c r="H6" i="99"/>
  <c r="U171" i="97"/>
  <c r="U78" i="96" s="1"/>
  <c r="U35" i="96" s="1"/>
  <c r="R78" i="96"/>
  <c r="R35" i="96" s="1"/>
  <c r="O77" i="97"/>
  <c r="O59" i="96" s="1"/>
  <c r="O16" i="96" s="1"/>
  <c r="L59" i="96"/>
  <c r="L16" i="96" s="1"/>
  <c r="H144" i="96"/>
  <c r="H15" i="96"/>
  <c r="W140" i="94"/>
  <c r="W72" i="93" s="1"/>
  <c r="T72" i="93"/>
  <c r="I154" i="93"/>
  <c r="I71" i="93"/>
  <c r="I25" i="93"/>
  <c r="W68" i="94"/>
  <c r="W57" i="93" s="1"/>
  <c r="W14" i="93" s="1"/>
  <c r="T57" i="93"/>
  <c r="T14" i="93" s="1"/>
  <c r="J163" i="90"/>
  <c r="J34" i="90"/>
  <c r="U72" i="87"/>
  <c r="J148" i="87"/>
  <c r="J67" i="87"/>
  <c r="J19" i="87"/>
  <c r="V4" i="103"/>
  <c r="S51" i="102"/>
  <c r="S8" i="102" s="1"/>
  <c r="O114" i="100"/>
  <c r="H65" i="99"/>
  <c r="J145" i="99"/>
  <c r="J16" i="99"/>
  <c r="W159" i="97"/>
  <c r="W75" i="96" s="1"/>
  <c r="T75" i="96"/>
  <c r="W133" i="97"/>
  <c r="W70" i="96" s="1"/>
  <c r="W27" i="96" s="1"/>
  <c r="T70" i="96"/>
  <c r="T27" i="96" s="1"/>
  <c r="U107" i="97"/>
  <c r="U66" i="96" s="1"/>
  <c r="U23" i="96" s="1"/>
  <c r="R66" i="96"/>
  <c r="R23" i="96" s="1"/>
  <c r="Q100" i="97"/>
  <c r="Q65" i="96" s="1"/>
  <c r="Q22" i="96" s="1"/>
  <c r="N65" i="96"/>
  <c r="N22" i="96" s="1"/>
  <c r="Q90" i="97"/>
  <c r="Q64" i="96" s="1"/>
  <c r="Q21" i="96" s="1"/>
  <c r="N64" i="96"/>
  <c r="N21" i="96" s="1"/>
  <c r="J134" i="96"/>
  <c r="J54" i="96"/>
  <c r="J5" i="96"/>
  <c r="Q75" i="93"/>
  <c r="O66" i="93"/>
  <c r="O23" i="93" s="1"/>
  <c r="H141" i="93"/>
  <c r="H60" i="93"/>
  <c r="H12" i="93"/>
  <c r="I137" i="93"/>
  <c r="I8" i="93"/>
  <c r="P164" i="91"/>
  <c r="P77" i="90" s="1"/>
  <c r="P34" i="90" s="1"/>
  <c r="M77" i="90"/>
  <c r="M34" i="90" s="1"/>
  <c r="P133" i="91"/>
  <c r="P70" i="90" s="1"/>
  <c r="P27" i="90" s="1"/>
  <c r="M70" i="90"/>
  <c r="M27" i="90" s="1"/>
  <c r="W77" i="91"/>
  <c r="W59" i="90" s="1"/>
  <c r="W16" i="90" s="1"/>
  <c r="T59" i="90"/>
  <c r="T16" i="90" s="1"/>
  <c r="O53" i="90"/>
  <c r="O10" i="90" s="1"/>
  <c r="U51" i="90"/>
  <c r="U8" i="90" s="1"/>
  <c r="U5" i="91"/>
  <c r="U48" i="90" s="1"/>
  <c r="R48" i="90"/>
  <c r="U90" i="88"/>
  <c r="U64" i="87" s="1"/>
  <c r="U21" i="87" s="1"/>
  <c r="R10" i="126" s="1"/>
  <c r="BN6" i="201" s="1"/>
  <c r="R64" i="87"/>
  <c r="R21" i="87" s="1"/>
  <c r="Q87" i="88"/>
  <c r="Q63" i="87" s="1"/>
  <c r="Q20" i="87" s="1"/>
  <c r="N63" i="87"/>
  <c r="N20" i="87" s="1"/>
  <c r="O77" i="88"/>
  <c r="O59" i="87" s="1"/>
  <c r="O16" i="87" s="1"/>
  <c r="L59" i="87"/>
  <c r="L16" i="87" s="1"/>
  <c r="J142" i="87"/>
  <c r="J13" i="87"/>
  <c r="P52" i="88"/>
  <c r="P55" i="87" s="1"/>
  <c r="M55" i="87"/>
  <c r="U52" i="88"/>
  <c r="U55" i="87" s="1"/>
  <c r="R55" i="87"/>
  <c r="V171" i="100"/>
  <c r="S78" i="99"/>
  <c r="S35" i="99" s="1"/>
  <c r="J148" i="99"/>
  <c r="J67" i="99"/>
  <c r="J19" i="99"/>
  <c r="V77" i="100"/>
  <c r="V59" i="99" s="1"/>
  <c r="V16" i="99" s="1"/>
  <c r="S59" i="99"/>
  <c r="S16" i="99" s="1"/>
  <c r="P73" i="100"/>
  <c r="P58" i="99" s="1"/>
  <c r="P15" i="99" s="1"/>
  <c r="M58" i="99"/>
  <c r="M15" i="99" s="1"/>
  <c r="O56" i="99"/>
  <c r="O13" i="99" s="1"/>
  <c r="O49" i="100"/>
  <c r="O53" i="99" s="1"/>
  <c r="O10" i="99" s="1"/>
  <c r="W22" i="100"/>
  <c r="T53" i="99"/>
  <c r="T10" i="99" s="1"/>
  <c r="U127" i="97"/>
  <c r="U69" i="96" s="1"/>
  <c r="U26" i="96" s="1"/>
  <c r="R69" i="96"/>
  <c r="R26" i="96" s="1"/>
  <c r="P83" i="97"/>
  <c r="P62" i="96" s="1"/>
  <c r="M62" i="96"/>
  <c r="O56" i="96"/>
  <c r="O13" i="96" s="1"/>
  <c r="U52" i="97"/>
  <c r="R55" i="96"/>
  <c r="U53" i="96"/>
  <c r="U10" i="96" s="1"/>
  <c r="U51" i="96"/>
  <c r="U8" i="96" s="1"/>
  <c r="O68" i="94"/>
  <c r="O57" i="93" s="1"/>
  <c r="O14" i="93" s="1"/>
  <c r="L57" i="93"/>
  <c r="L14" i="93" s="1"/>
  <c r="I135" i="93"/>
  <c r="I6" i="93"/>
  <c r="O164" i="91"/>
  <c r="O77" i="90" s="1"/>
  <c r="O34" i="90" s="1"/>
  <c r="L77" i="90"/>
  <c r="L34" i="90" s="1"/>
  <c r="V145" i="91"/>
  <c r="V73" i="90" s="1"/>
  <c r="V30" i="90" s="1"/>
  <c r="S73" i="90"/>
  <c r="S30" i="90" s="1"/>
  <c r="U133" i="91"/>
  <c r="U70" i="90" s="1"/>
  <c r="U27" i="90" s="1"/>
  <c r="R70" i="90"/>
  <c r="R27" i="90" s="1"/>
  <c r="H155" i="90"/>
  <c r="H26" i="90"/>
  <c r="J150" i="90"/>
  <c r="J21" i="90"/>
  <c r="P77" i="91"/>
  <c r="P59" i="90" s="1"/>
  <c r="P16" i="90" s="1"/>
  <c r="M59" i="90"/>
  <c r="M16" i="90" s="1"/>
  <c r="J158" i="87"/>
  <c r="J74" i="87"/>
  <c r="J29" i="87"/>
  <c r="Q133" i="88"/>
  <c r="V87" i="88"/>
  <c r="V63" i="87" s="1"/>
  <c r="V20" i="87" s="1"/>
  <c r="S63" i="87"/>
  <c r="S20" i="87" s="1"/>
  <c r="H148" i="87"/>
  <c r="H67" i="87"/>
  <c r="H19" i="87"/>
  <c r="W68" i="88"/>
  <c r="W57" i="87" s="1"/>
  <c r="W14" i="87" s="1"/>
  <c r="T57" i="87"/>
  <c r="T14" i="87" s="1"/>
  <c r="U53" i="87"/>
  <c r="U10" i="87" s="1"/>
  <c r="I137" i="87"/>
  <c r="I8" i="87"/>
  <c r="H135" i="87"/>
  <c r="H6" i="87"/>
  <c r="N83" i="126" s="1"/>
  <c r="Z54" i="201" s="1"/>
  <c r="M6" i="208" s="1"/>
  <c r="U4" i="88"/>
  <c r="U47" i="87" s="1"/>
  <c r="U4" i="87" s="1"/>
  <c r="R51" i="87"/>
  <c r="R8" i="87" s="1"/>
  <c r="H164" i="99"/>
  <c r="H35" i="99"/>
  <c r="U145" i="100"/>
  <c r="U73" i="99" s="1"/>
  <c r="U30" i="99" s="1"/>
  <c r="R73" i="99"/>
  <c r="R30" i="99" s="1"/>
  <c r="J152" i="99"/>
  <c r="J23" i="99"/>
  <c r="U77" i="100"/>
  <c r="U59" i="99" s="1"/>
  <c r="U16" i="99" s="1"/>
  <c r="R59" i="99"/>
  <c r="R16" i="99" s="1"/>
  <c r="H161" i="96"/>
  <c r="H81" i="96"/>
  <c r="H32" i="96"/>
  <c r="U133" i="97"/>
  <c r="U70" i="96" s="1"/>
  <c r="U27" i="96" s="1"/>
  <c r="R70" i="96"/>
  <c r="R27" i="96" s="1"/>
  <c r="O90" i="97"/>
  <c r="O64" i="96" s="1"/>
  <c r="O21" i="96" s="1"/>
  <c r="L64" i="96"/>
  <c r="L21" i="96" s="1"/>
  <c r="H148" i="96"/>
  <c r="H67" i="96"/>
  <c r="H19" i="96"/>
  <c r="U57" i="96"/>
  <c r="U14" i="96" s="1"/>
  <c r="V171" i="94"/>
  <c r="V78" i="93" s="1"/>
  <c r="V35" i="93" s="1"/>
  <c r="S78" i="93"/>
  <c r="S35" i="93" s="1"/>
  <c r="S36" i="93" s="1"/>
  <c r="O90" i="94"/>
  <c r="O64" i="93" s="1"/>
  <c r="O21" i="93" s="1"/>
  <c r="AN10" i="126" s="1"/>
  <c r="BL11" i="201" s="1"/>
  <c r="L64" i="93"/>
  <c r="L21" i="93" s="1"/>
  <c r="H135" i="93"/>
  <c r="H6" i="93"/>
  <c r="W161" i="91"/>
  <c r="W76" i="90" s="1"/>
  <c r="W33" i="90" s="1"/>
  <c r="T76" i="90"/>
  <c r="T33" i="90" s="1"/>
  <c r="O145" i="91"/>
  <c r="O73" i="90" s="1"/>
  <c r="O30" i="90" s="1"/>
  <c r="L73" i="90"/>
  <c r="L30" i="90" s="1"/>
  <c r="V90" i="91"/>
  <c r="V64" i="90" s="1"/>
  <c r="V21" i="90" s="1"/>
  <c r="S64" i="90"/>
  <c r="S21" i="90" s="1"/>
  <c r="W83" i="91"/>
  <c r="W62" i="90" s="1"/>
  <c r="T62" i="90"/>
  <c r="J147" i="90"/>
  <c r="J18" i="90"/>
  <c r="Q22" i="91"/>
  <c r="Q52" i="90" s="1"/>
  <c r="Q9" i="90" s="1"/>
  <c r="N53" i="90"/>
  <c r="N10" i="90" s="1"/>
  <c r="H163" i="87"/>
  <c r="H34" i="87"/>
  <c r="Q161" i="88"/>
  <c r="Q76" i="87" s="1"/>
  <c r="Q33" i="87" s="1"/>
  <c r="N76" i="87"/>
  <c r="N33" i="87" s="1"/>
  <c r="N36" i="87" s="1"/>
  <c r="I161" i="87"/>
  <c r="I81" i="87"/>
  <c r="I32" i="87"/>
  <c r="V140" i="88"/>
  <c r="V72" i="87" s="1"/>
  <c r="S72" i="87"/>
  <c r="V133" i="88"/>
  <c r="V70" i="87" s="1"/>
  <c r="S70" i="87"/>
  <c r="S27" i="87" s="1"/>
  <c r="U87" i="88"/>
  <c r="U63" i="87" s="1"/>
  <c r="U20" i="87" s="1"/>
  <c r="R63" i="87"/>
  <c r="R20" i="87" s="1"/>
  <c r="I163" i="99"/>
  <c r="I34" i="99"/>
  <c r="V87" i="100"/>
  <c r="V63" i="99" s="1"/>
  <c r="V20" i="99" s="1"/>
  <c r="S63" i="99"/>
  <c r="S20" i="99" s="1"/>
  <c r="W60" i="100"/>
  <c r="W56" i="99" s="1"/>
  <c r="W13" i="99" s="1"/>
  <c r="T56" i="99"/>
  <c r="T13" i="99" s="1"/>
  <c r="Q52" i="100"/>
  <c r="Q55" i="99" s="1"/>
  <c r="N55" i="99"/>
  <c r="V87" i="97"/>
  <c r="V63" i="96" s="1"/>
  <c r="V20" i="96" s="1"/>
  <c r="S63" i="96"/>
  <c r="S20" i="96" s="1"/>
  <c r="W49" i="97"/>
  <c r="I155" i="93"/>
  <c r="I26" i="93"/>
  <c r="J139" i="93"/>
  <c r="J10" i="93"/>
  <c r="U100" i="91"/>
  <c r="U65" i="90" s="1"/>
  <c r="U22" i="90" s="1"/>
  <c r="R65" i="90"/>
  <c r="R22" i="90" s="1"/>
  <c r="O90" i="91"/>
  <c r="O64" i="90" s="1"/>
  <c r="O21" i="90" s="1"/>
  <c r="L64" i="90"/>
  <c r="L21" i="90" s="1"/>
  <c r="U10" i="126" s="1"/>
  <c r="BK7" i="201" s="1"/>
  <c r="J149" i="90"/>
  <c r="J20" i="90"/>
  <c r="H142" i="90"/>
  <c r="H13" i="90"/>
  <c r="V52" i="91"/>
  <c r="V55" i="90" s="1"/>
  <c r="S55" i="90"/>
  <c r="V48" i="90"/>
  <c r="J126" i="87"/>
  <c r="J127" i="87" s="1"/>
  <c r="J129" i="87" s="1"/>
  <c r="U133" i="88"/>
  <c r="U70" i="87" s="1"/>
  <c r="U27" i="87" s="1"/>
  <c r="R70" i="87"/>
  <c r="R27" i="87" s="1"/>
  <c r="V59" i="87"/>
  <c r="V16" i="87" s="1"/>
  <c r="V57" i="87"/>
  <c r="V14" i="87" s="1"/>
  <c r="W22" i="88"/>
  <c r="W53" i="87" s="1"/>
  <c r="W10" i="87" s="1"/>
  <c r="T53" i="87"/>
  <c r="T10" i="87" s="1"/>
  <c r="Q114" i="88"/>
  <c r="Q68" i="87" s="1"/>
  <c r="N68" i="87"/>
  <c r="P107" i="88"/>
  <c r="P66" i="87" s="1"/>
  <c r="P23" i="87" s="1"/>
  <c r="M66" i="87"/>
  <c r="M23" i="87" s="1"/>
  <c r="T176" i="88"/>
  <c r="N176" i="88"/>
  <c r="J79" i="87"/>
  <c r="R115" i="88"/>
  <c r="U115" i="88" s="1"/>
  <c r="L115" i="88"/>
  <c r="O115" i="88" s="1"/>
  <c r="O68" i="87" s="1"/>
  <c r="H178" i="88"/>
  <c r="N139" i="88"/>
  <c r="Q139" i="88" s="1"/>
  <c r="T139" i="88"/>
  <c r="W139" i="88" s="1"/>
  <c r="N176" i="91"/>
  <c r="T176" i="91"/>
  <c r="J79" i="90"/>
  <c r="N139" i="94"/>
  <c r="Q139" i="94" s="1"/>
  <c r="T139" i="94"/>
  <c r="W139" i="94" s="1"/>
  <c r="L176" i="97"/>
  <c r="R176" i="97"/>
  <c r="H79" i="96"/>
  <c r="M176" i="97"/>
  <c r="S176" i="97"/>
  <c r="I79" i="96"/>
  <c r="L115" i="100"/>
  <c r="O115" i="100" s="1"/>
  <c r="R115" i="100"/>
  <c r="U115" i="100" s="1"/>
  <c r="N139" i="100"/>
  <c r="Q139" i="100" s="1"/>
  <c r="T139" i="100"/>
  <c r="W139" i="100" s="1"/>
  <c r="N176" i="106"/>
  <c r="T176" i="106"/>
  <c r="J79" i="105"/>
  <c r="H178" i="122"/>
  <c r="T115" i="118"/>
  <c r="W115" i="118" s="1"/>
  <c r="N115" i="118"/>
  <c r="Q115" i="118" s="1"/>
  <c r="L176" i="121"/>
  <c r="R176" i="121"/>
  <c r="H79" i="120"/>
  <c r="M77" i="120"/>
  <c r="M34" i="120" s="1"/>
  <c r="P164" i="121"/>
  <c r="P77" i="120" s="1"/>
  <c r="P34" i="120" s="1"/>
  <c r="P36" i="120" s="1"/>
  <c r="J148" i="120"/>
  <c r="J67" i="120"/>
  <c r="J19" i="120"/>
  <c r="R58" i="120"/>
  <c r="R15" i="120" s="1"/>
  <c r="U73" i="121"/>
  <c r="U58" i="120" s="1"/>
  <c r="U15" i="120" s="1"/>
  <c r="H142" i="120"/>
  <c r="H13" i="120"/>
  <c r="P5" i="121"/>
  <c r="P48" i="120" s="1"/>
  <c r="M48" i="120"/>
  <c r="O87" i="118"/>
  <c r="O63" i="117" s="1"/>
  <c r="O20" i="117" s="1"/>
  <c r="L63" i="117"/>
  <c r="L20" i="117" s="1"/>
  <c r="T57" i="117"/>
  <c r="T14" i="117" s="1"/>
  <c r="W68" i="118"/>
  <c r="W57" i="117" s="1"/>
  <c r="W14" i="117" s="1"/>
  <c r="Q5" i="118"/>
  <c r="Q48" i="117" s="1"/>
  <c r="N48" i="117"/>
  <c r="N104" i="115"/>
  <c r="Q104" i="115" s="1"/>
  <c r="T104" i="115"/>
  <c r="W104" i="115" s="1"/>
  <c r="H158" i="114"/>
  <c r="H74" i="114"/>
  <c r="H29" i="114"/>
  <c r="M68" i="114"/>
  <c r="P114" i="115"/>
  <c r="P68" i="114" s="1"/>
  <c r="J126" i="102"/>
  <c r="J127" i="102" s="1"/>
  <c r="J129" i="102" s="1"/>
  <c r="W72" i="111"/>
  <c r="Q4" i="112"/>
  <c r="Q47" i="111" s="1"/>
  <c r="Q4" i="111" s="1"/>
  <c r="N51" i="111"/>
  <c r="N8" i="111" s="1"/>
  <c r="P49" i="109"/>
  <c r="T52" i="108"/>
  <c r="T9" i="108" s="1"/>
  <c r="T53" i="108"/>
  <c r="T10" i="108" s="1"/>
  <c r="W22" i="109"/>
  <c r="H135" i="108"/>
  <c r="H6" i="108"/>
  <c r="H91" i="126" s="1"/>
  <c r="J162" i="105"/>
  <c r="J33" i="105"/>
  <c r="O145" i="106"/>
  <c r="O73" i="105" s="1"/>
  <c r="O30" i="105" s="1"/>
  <c r="L73" i="105"/>
  <c r="L30" i="105" s="1"/>
  <c r="W127" i="106"/>
  <c r="W69" i="105" s="1"/>
  <c r="W26" i="105" s="1"/>
  <c r="T69" i="105"/>
  <c r="T26" i="105" s="1"/>
  <c r="I151" i="105"/>
  <c r="I22" i="105"/>
  <c r="P68" i="106"/>
  <c r="P57" i="105" s="1"/>
  <c r="P14" i="105" s="1"/>
  <c r="M57" i="105"/>
  <c r="M14" i="105" s="1"/>
  <c r="P171" i="103"/>
  <c r="P78" i="102" s="1"/>
  <c r="P35" i="102" s="1"/>
  <c r="M78" i="102"/>
  <c r="M35" i="102" s="1"/>
  <c r="M36" i="102" s="1"/>
  <c r="H162" i="102"/>
  <c r="H33" i="102"/>
  <c r="H145" i="102"/>
  <c r="H16" i="102"/>
  <c r="W22" i="103"/>
  <c r="W53" i="102" s="1"/>
  <c r="W10" i="102" s="1"/>
  <c r="T53" i="102"/>
  <c r="T10" i="102" s="1"/>
  <c r="Q93" i="126" s="1"/>
  <c r="BA62" i="201" s="1"/>
  <c r="H135" i="102"/>
  <c r="H6" i="102"/>
  <c r="U4" i="103"/>
  <c r="U47" i="102" s="1"/>
  <c r="U4" i="102" s="1"/>
  <c r="R51" i="102"/>
  <c r="R8" i="102" s="1"/>
  <c r="I128" i="117"/>
  <c r="V83" i="121"/>
  <c r="V62" i="120" s="1"/>
  <c r="S62" i="120"/>
  <c r="I163" i="117"/>
  <c r="I34" i="117"/>
  <c r="J155" i="117"/>
  <c r="J26" i="117"/>
  <c r="M57" i="117"/>
  <c r="M14" i="117" s="1"/>
  <c r="P68" i="118"/>
  <c r="P57" i="117" s="1"/>
  <c r="P14" i="117" s="1"/>
  <c r="Q171" i="115"/>
  <c r="Q78" i="114" s="1"/>
  <c r="Q35" i="114" s="1"/>
  <c r="N78" i="114"/>
  <c r="N35" i="114" s="1"/>
  <c r="H154" i="114"/>
  <c r="H71" i="114"/>
  <c r="H25" i="114"/>
  <c r="L57" i="114"/>
  <c r="L14" i="114" s="1"/>
  <c r="O68" i="115"/>
  <c r="O57" i="114" s="1"/>
  <c r="O14" i="114" s="1"/>
  <c r="V49" i="115"/>
  <c r="Q12" i="115"/>
  <c r="Q49" i="114" s="1"/>
  <c r="Q6" i="114" s="1"/>
  <c r="N49" i="114"/>
  <c r="N6" i="114" s="1"/>
  <c r="Q161" i="112"/>
  <c r="Q76" i="111" s="1"/>
  <c r="Q33" i="111" s="1"/>
  <c r="Q36" i="111" s="1"/>
  <c r="N76" i="111"/>
  <c r="N33" i="111" s="1"/>
  <c r="N36" i="111" s="1"/>
  <c r="J161" i="111"/>
  <c r="J81" i="111"/>
  <c r="J32" i="111"/>
  <c r="I156" i="111"/>
  <c r="I27" i="111"/>
  <c r="J151" i="111"/>
  <c r="J22" i="111"/>
  <c r="W90" i="112"/>
  <c r="W64" i="111" s="1"/>
  <c r="W21" i="111" s="1"/>
  <c r="T64" i="111"/>
  <c r="T21" i="111" s="1"/>
  <c r="W60" i="112"/>
  <c r="W56" i="111" s="1"/>
  <c r="W13" i="111" s="1"/>
  <c r="T56" i="111"/>
  <c r="T13" i="111" s="1"/>
  <c r="I137" i="111"/>
  <c r="I8" i="111"/>
  <c r="Q161" i="109"/>
  <c r="Q76" i="108" s="1"/>
  <c r="Q33" i="108" s="1"/>
  <c r="Q36" i="108" s="1"/>
  <c r="N76" i="108"/>
  <c r="N33" i="108" s="1"/>
  <c r="N36" i="108" s="1"/>
  <c r="Q159" i="109"/>
  <c r="Q75" i="108" s="1"/>
  <c r="N75" i="108"/>
  <c r="J159" i="108"/>
  <c r="J30" i="108"/>
  <c r="J152" i="108"/>
  <c r="J23" i="108"/>
  <c r="Q133" i="106"/>
  <c r="Q70" i="105" s="1"/>
  <c r="Q27" i="105" s="1"/>
  <c r="N70" i="105"/>
  <c r="N27" i="105" s="1"/>
  <c r="U90" i="106"/>
  <c r="U64" i="105" s="1"/>
  <c r="U21" i="105" s="1"/>
  <c r="R64" i="105"/>
  <c r="R21" i="105" s="1"/>
  <c r="O57" i="105"/>
  <c r="O14" i="105" s="1"/>
  <c r="U60" i="106"/>
  <c r="U56" i="105" s="1"/>
  <c r="U13" i="105" s="1"/>
  <c r="R56" i="105"/>
  <c r="R13" i="105" s="1"/>
  <c r="P114" i="103"/>
  <c r="P68" i="102" s="1"/>
  <c r="M68" i="102"/>
  <c r="P49" i="103"/>
  <c r="X102" i="126"/>
  <c r="X36" i="126"/>
  <c r="AD23" i="201" s="1"/>
  <c r="F71" i="201" s="1"/>
  <c r="H149" i="120"/>
  <c r="H20" i="120"/>
  <c r="O164" i="118"/>
  <c r="O77" i="117" s="1"/>
  <c r="O34" i="117" s="1"/>
  <c r="L77" i="117"/>
  <c r="L34" i="117" s="1"/>
  <c r="N70" i="117"/>
  <c r="N27" i="117" s="1"/>
  <c r="Q133" i="118"/>
  <c r="Q70" i="117" s="1"/>
  <c r="Q27" i="117" s="1"/>
  <c r="W100" i="118"/>
  <c r="W65" i="117" s="1"/>
  <c r="W22" i="117" s="1"/>
  <c r="T65" i="117"/>
  <c r="T22" i="117" s="1"/>
  <c r="H143" i="117"/>
  <c r="H14" i="117"/>
  <c r="Q127" i="115"/>
  <c r="Q69" i="114" s="1"/>
  <c r="Q26" i="114" s="1"/>
  <c r="N69" i="114"/>
  <c r="N26" i="114" s="1"/>
  <c r="U49" i="115"/>
  <c r="P100" i="112"/>
  <c r="P65" i="111" s="1"/>
  <c r="P22" i="111" s="1"/>
  <c r="M65" i="111"/>
  <c r="M22" i="111" s="1"/>
  <c r="I150" i="111"/>
  <c r="I21" i="111"/>
  <c r="I142" i="111"/>
  <c r="I13" i="111"/>
  <c r="P12" i="112"/>
  <c r="P49" i="111" s="1"/>
  <c r="P6" i="111" s="1"/>
  <c r="AB91" i="126" s="1"/>
  <c r="AB64" i="201" s="1"/>
  <c r="M49" i="111"/>
  <c r="M6" i="111" s="1"/>
  <c r="O4" i="112"/>
  <c r="O51" i="111" s="1"/>
  <c r="O8" i="111" s="1"/>
  <c r="L51" i="111"/>
  <c r="L8" i="111" s="1"/>
  <c r="P145" i="109"/>
  <c r="P73" i="108" s="1"/>
  <c r="P30" i="108" s="1"/>
  <c r="M73" i="108"/>
  <c r="M30" i="108" s="1"/>
  <c r="V107" i="109"/>
  <c r="V66" i="108" s="1"/>
  <c r="V23" i="108" s="1"/>
  <c r="S66" i="108"/>
  <c r="S23" i="108" s="1"/>
  <c r="I147" i="108"/>
  <c r="I18" i="108"/>
  <c r="V5" i="109"/>
  <c r="V48" i="108" s="1"/>
  <c r="S48" i="108"/>
  <c r="V171" i="106"/>
  <c r="V78" i="105" s="1"/>
  <c r="V35" i="105" s="1"/>
  <c r="S78" i="105"/>
  <c r="S35" i="105" s="1"/>
  <c r="H162" i="105"/>
  <c r="H33" i="105"/>
  <c r="U159" i="106"/>
  <c r="U75" i="105" s="1"/>
  <c r="R75" i="105"/>
  <c r="J66" i="105"/>
  <c r="J135" i="105"/>
  <c r="J6" i="105"/>
  <c r="T91" i="126" s="1"/>
  <c r="Z63" i="201" s="1"/>
  <c r="M15" i="208" s="1"/>
  <c r="W4" i="106"/>
  <c r="W51" i="105" s="1"/>
  <c r="W8" i="105" s="1"/>
  <c r="T51" i="105"/>
  <c r="T8" i="105" s="1"/>
  <c r="Q164" i="103"/>
  <c r="Q77" i="102" s="1"/>
  <c r="Q34" i="102" s="1"/>
  <c r="N77" i="102"/>
  <c r="N34" i="102" s="1"/>
  <c r="I159" i="102"/>
  <c r="I30" i="102"/>
  <c r="W64" i="102"/>
  <c r="W21" i="102" s="1"/>
  <c r="J150" i="102"/>
  <c r="J21" i="102"/>
  <c r="J142" i="102"/>
  <c r="J13" i="102"/>
  <c r="H139" i="102"/>
  <c r="H10" i="102"/>
  <c r="Q5" i="103"/>
  <c r="Q48" i="102" s="1"/>
  <c r="N48" i="102"/>
  <c r="S85" i="145"/>
  <c r="S42" i="145" s="1"/>
  <c r="S84" i="145"/>
  <c r="S40" i="145"/>
  <c r="H126" i="120"/>
  <c r="H127" i="120" s="1"/>
  <c r="H129" i="120" s="1"/>
  <c r="H103" i="117"/>
  <c r="H126" i="117" s="1"/>
  <c r="H127" i="117" s="1"/>
  <c r="H129" i="117" s="1"/>
  <c r="J162" i="120"/>
  <c r="J33" i="120"/>
  <c r="U145" i="121"/>
  <c r="U73" i="120" s="1"/>
  <c r="U30" i="120" s="1"/>
  <c r="R73" i="120"/>
  <c r="R30" i="120" s="1"/>
  <c r="W133" i="121"/>
  <c r="W70" i="120" s="1"/>
  <c r="W27" i="120" s="1"/>
  <c r="T70" i="120"/>
  <c r="T27" i="120" s="1"/>
  <c r="N53" i="120"/>
  <c r="N10" i="120" s="1"/>
  <c r="Q22" i="121"/>
  <c r="Q53" i="120" s="1"/>
  <c r="Q10" i="120" s="1"/>
  <c r="J135" i="120"/>
  <c r="J6" i="120"/>
  <c r="T51" i="120"/>
  <c r="T8" i="120" s="1"/>
  <c r="E108" i="126" s="1"/>
  <c r="AO75" i="201" s="1"/>
  <c r="W4" i="121"/>
  <c r="W51" i="120" s="1"/>
  <c r="W8" i="120" s="1"/>
  <c r="J159" i="117"/>
  <c r="J30" i="117"/>
  <c r="O127" i="118"/>
  <c r="O69" i="117" s="1"/>
  <c r="O26" i="117" s="1"/>
  <c r="L69" i="117"/>
  <c r="L26" i="117" s="1"/>
  <c r="M64" i="117"/>
  <c r="M21" i="117" s="1"/>
  <c r="P90" i="118"/>
  <c r="P64" i="117" s="1"/>
  <c r="P21" i="117" s="1"/>
  <c r="P49" i="118"/>
  <c r="S73" i="114"/>
  <c r="S30" i="114" s="1"/>
  <c r="V145" i="115"/>
  <c r="V73" i="114" s="1"/>
  <c r="V30" i="114" s="1"/>
  <c r="Q133" i="115"/>
  <c r="Q70" i="114" s="1"/>
  <c r="Q27" i="114" s="1"/>
  <c r="N70" i="114"/>
  <c r="N27" i="114" s="1"/>
  <c r="O100" i="115"/>
  <c r="O65" i="114" s="1"/>
  <c r="O22" i="114" s="1"/>
  <c r="L65" i="114"/>
  <c r="L22" i="114" s="1"/>
  <c r="H150" i="114"/>
  <c r="H21" i="114"/>
  <c r="L49" i="114"/>
  <c r="L6" i="114" s="1"/>
  <c r="O12" i="115"/>
  <c r="O49" i="114" s="1"/>
  <c r="O6" i="114" s="1"/>
  <c r="I110" i="111"/>
  <c r="H162" i="111"/>
  <c r="H33" i="111"/>
  <c r="U145" i="112"/>
  <c r="U73" i="111" s="1"/>
  <c r="U30" i="111" s="1"/>
  <c r="R73" i="111"/>
  <c r="R30" i="111" s="1"/>
  <c r="U70" i="111"/>
  <c r="U27" i="111" s="1"/>
  <c r="O100" i="112"/>
  <c r="O65" i="111" s="1"/>
  <c r="O22" i="111" s="1"/>
  <c r="L65" i="111"/>
  <c r="L22" i="111" s="1"/>
  <c r="H150" i="111"/>
  <c r="H21" i="111"/>
  <c r="V49" i="112"/>
  <c r="J139" i="111"/>
  <c r="J10" i="111"/>
  <c r="H162" i="108"/>
  <c r="H33" i="108"/>
  <c r="U145" i="109"/>
  <c r="U73" i="108" s="1"/>
  <c r="U30" i="108" s="1"/>
  <c r="R73" i="108"/>
  <c r="R30" i="108" s="1"/>
  <c r="W127" i="109"/>
  <c r="W69" i="108" s="1"/>
  <c r="W26" i="108" s="1"/>
  <c r="T69" i="108"/>
  <c r="T26" i="108" s="1"/>
  <c r="H148" i="108"/>
  <c r="H67" i="108"/>
  <c r="H19" i="108"/>
  <c r="U73" i="109"/>
  <c r="U58" i="108" s="1"/>
  <c r="U15" i="108" s="1"/>
  <c r="R58" i="108"/>
  <c r="R15" i="108" s="1"/>
  <c r="O5" i="109"/>
  <c r="O48" i="108" s="1"/>
  <c r="L48" i="108"/>
  <c r="H164" i="105"/>
  <c r="H35" i="105"/>
  <c r="Q81" i="106"/>
  <c r="Q61" i="105" s="1"/>
  <c r="Q18" i="105" s="1"/>
  <c r="N61" i="105"/>
  <c r="N18" i="105" s="1"/>
  <c r="P12" i="106"/>
  <c r="P49" i="105" s="1"/>
  <c r="P6" i="105" s="1"/>
  <c r="M49" i="105"/>
  <c r="M6" i="105" s="1"/>
  <c r="P4" i="106"/>
  <c r="P47" i="105" s="1"/>
  <c r="P4" i="105" s="1"/>
  <c r="M51" i="105"/>
  <c r="M8" i="105" s="1"/>
  <c r="U92" i="126" s="1"/>
  <c r="AM63" i="201" s="1"/>
  <c r="M176" i="103"/>
  <c r="S176" i="103"/>
  <c r="I79" i="102"/>
  <c r="W133" i="103"/>
  <c r="W70" i="102" s="1"/>
  <c r="W27" i="102" s="1"/>
  <c r="T70" i="102"/>
  <c r="I142" i="102"/>
  <c r="I13" i="102"/>
  <c r="Q171" i="121"/>
  <c r="Q78" i="120" s="1"/>
  <c r="Q35" i="120" s="1"/>
  <c r="N78" i="120"/>
  <c r="N35" i="120" s="1"/>
  <c r="S69" i="120"/>
  <c r="S26" i="120" s="1"/>
  <c r="V127" i="121"/>
  <c r="V69" i="120" s="1"/>
  <c r="V26" i="120" s="1"/>
  <c r="R65" i="117"/>
  <c r="R22" i="117" s="1"/>
  <c r="U100" i="118"/>
  <c r="U65" i="117" s="1"/>
  <c r="U22" i="117" s="1"/>
  <c r="R73" i="114"/>
  <c r="R30" i="114" s="1"/>
  <c r="U145" i="115"/>
  <c r="U73" i="114" s="1"/>
  <c r="U30" i="114" s="1"/>
  <c r="M53" i="114"/>
  <c r="M10" i="114" s="1"/>
  <c r="I109" i="126" s="1"/>
  <c r="AY76" i="201" s="1"/>
  <c r="P22" i="115"/>
  <c r="P53" i="114" s="1"/>
  <c r="P10" i="114" s="1"/>
  <c r="V5" i="115"/>
  <c r="V48" i="114" s="1"/>
  <c r="S48" i="114"/>
  <c r="W171" i="112"/>
  <c r="W78" i="111" s="1"/>
  <c r="W35" i="111" s="1"/>
  <c r="T78" i="111"/>
  <c r="T35" i="111" s="1"/>
  <c r="W5" i="112"/>
  <c r="W48" i="111" s="1"/>
  <c r="T48" i="111"/>
  <c r="Q140" i="109"/>
  <c r="Q72" i="108" s="1"/>
  <c r="N72" i="108"/>
  <c r="W133" i="109"/>
  <c r="W70" i="108" s="1"/>
  <c r="W27" i="108" s="1"/>
  <c r="T70" i="108"/>
  <c r="Q164" i="106"/>
  <c r="Q77" i="105" s="1"/>
  <c r="Q34" i="105" s="1"/>
  <c r="N77" i="105"/>
  <c r="N34" i="105" s="1"/>
  <c r="P83" i="106"/>
  <c r="P62" i="105" s="1"/>
  <c r="M62" i="105"/>
  <c r="U49" i="106"/>
  <c r="J158" i="102"/>
  <c r="J74" i="102"/>
  <c r="J29" i="102"/>
  <c r="P133" i="103"/>
  <c r="P70" i="102" s="1"/>
  <c r="P27" i="102" s="1"/>
  <c r="M70" i="102"/>
  <c r="M27" i="102" s="1"/>
  <c r="O68" i="103"/>
  <c r="O57" i="102" s="1"/>
  <c r="O14" i="102" s="1"/>
  <c r="L57" i="102"/>
  <c r="L14" i="102" s="1"/>
  <c r="U56" i="102"/>
  <c r="U13" i="102" s="1"/>
  <c r="Q85" i="142"/>
  <c r="Q42" i="142" s="1"/>
  <c r="H97" i="108"/>
  <c r="H126" i="108" s="1"/>
  <c r="H127" i="108" s="1"/>
  <c r="H129" i="108" s="1"/>
  <c r="Q140" i="121"/>
  <c r="Q72" i="120" s="1"/>
  <c r="N72" i="120"/>
  <c r="U127" i="121"/>
  <c r="U69" i="120" s="1"/>
  <c r="U26" i="120" s="1"/>
  <c r="R69" i="120"/>
  <c r="R26" i="120" s="1"/>
  <c r="H152" i="120"/>
  <c r="H23" i="120"/>
  <c r="H137" i="120"/>
  <c r="H8" i="120"/>
  <c r="I161" i="117"/>
  <c r="I81" i="117"/>
  <c r="I32" i="117"/>
  <c r="W77" i="118"/>
  <c r="W59" i="117" s="1"/>
  <c r="W16" i="117" s="1"/>
  <c r="T59" i="117"/>
  <c r="T16" i="117" s="1"/>
  <c r="I139" i="117"/>
  <c r="I10" i="117"/>
  <c r="I137" i="117"/>
  <c r="I8" i="117"/>
  <c r="H100" i="126" s="1"/>
  <c r="Q161" i="115"/>
  <c r="Q76" i="114" s="1"/>
  <c r="Q33" i="114" s="1"/>
  <c r="N76" i="114"/>
  <c r="N33" i="114" s="1"/>
  <c r="N36" i="114" s="1"/>
  <c r="J161" i="114"/>
  <c r="J81" i="114"/>
  <c r="J32" i="114"/>
  <c r="R70" i="114"/>
  <c r="R27" i="114" s="1"/>
  <c r="U133" i="115"/>
  <c r="U70" i="114" s="1"/>
  <c r="U27" i="114" s="1"/>
  <c r="P107" i="115"/>
  <c r="P66" i="114" s="1"/>
  <c r="P23" i="114" s="1"/>
  <c r="M66" i="114"/>
  <c r="M23" i="114" s="1"/>
  <c r="V87" i="115"/>
  <c r="V63" i="114" s="1"/>
  <c r="V20" i="114" s="1"/>
  <c r="S63" i="114"/>
  <c r="S20" i="114" s="1"/>
  <c r="L59" i="114"/>
  <c r="L16" i="114" s="1"/>
  <c r="O77" i="115"/>
  <c r="O59" i="114" s="1"/>
  <c r="O16" i="114" s="1"/>
  <c r="V52" i="115"/>
  <c r="V55" i="114" s="1"/>
  <c r="S55" i="114"/>
  <c r="U77" i="111"/>
  <c r="U34" i="111" s="1"/>
  <c r="Q107" i="112"/>
  <c r="Q66" i="111" s="1"/>
  <c r="Q23" i="111" s="1"/>
  <c r="AB25" i="126" s="1"/>
  <c r="AZ16" i="201" s="1"/>
  <c r="N66" i="111"/>
  <c r="N23" i="111" s="1"/>
  <c r="J145" i="111"/>
  <c r="J16" i="111"/>
  <c r="O22" i="112"/>
  <c r="O53" i="111" s="1"/>
  <c r="O10" i="111" s="1"/>
  <c r="L53" i="111"/>
  <c r="L10" i="111" s="1"/>
  <c r="AA93" i="126" s="1"/>
  <c r="AY64" i="201" s="1"/>
  <c r="V78" i="108"/>
  <c r="V35" i="108" s="1"/>
  <c r="Q73" i="108"/>
  <c r="Q30" i="108" s="1"/>
  <c r="P133" i="109"/>
  <c r="P70" i="108" s="1"/>
  <c r="P27" i="108" s="1"/>
  <c r="M70" i="108"/>
  <c r="M27" i="108" s="1"/>
  <c r="W100" i="109"/>
  <c r="W65" i="108" s="1"/>
  <c r="W22" i="108" s="1"/>
  <c r="T65" i="108"/>
  <c r="T22" i="108" s="1"/>
  <c r="J150" i="108"/>
  <c r="J21" i="108"/>
  <c r="V164" i="106"/>
  <c r="V77" i="105" s="1"/>
  <c r="V34" i="105" s="1"/>
  <c r="S77" i="105"/>
  <c r="S34" i="105" s="1"/>
  <c r="P68" i="105"/>
  <c r="H149" i="105"/>
  <c r="H20" i="105"/>
  <c r="O77" i="106"/>
  <c r="O59" i="105" s="1"/>
  <c r="O16" i="105" s="1"/>
  <c r="L59" i="105"/>
  <c r="L16" i="105" s="1"/>
  <c r="O56" i="105"/>
  <c r="O13" i="105" s="1"/>
  <c r="V140" i="103"/>
  <c r="V72" i="102" s="1"/>
  <c r="S72" i="102"/>
  <c r="U127" i="103"/>
  <c r="U69" i="102" s="1"/>
  <c r="U26" i="102" s="1"/>
  <c r="R69" i="102"/>
  <c r="R26" i="102" s="1"/>
  <c r="P52" i="103"/>
  <c r="P55" i="102" s="1"/>
  <c r="M55" i="102"/>
  <c r="P85" i="145"/>
  <c r="P42" i="145" s="1"/>
  <c r="S72" i="120"/>
  <c r="V140" i="121"/>
  <c r="V72" i="120" s="1"/>
  <c r="N59" i="120"/>
  <c r="N16" i="120" s="1"/>
  <c r="Q77" i="121"/>
  <c r="Q59" i="120" s="1"/>
  <c r="Q16" i="120" s="1"/>
  <c r="O161" i="118"/>
  <c r="O76" i="117" s="1"/>
  <c r="O33" i="117" s="1"/>
  <c r="O36" i="117" s="1"/>
  <c r="L76" i="117"/>
  <c r="L33" i="117" s="1"/>
  <c r="L36" i="117" s="1"/>
  <c r="U159" i="118"/>
  <c r="U75" i="117" s="1"/>
  <c r="R75" i="117"/>
  <c r="S62" i="117"/>
  <c r="V83" i="118"/>
  <c r="V62" i="117" s="1"/>
  <c r="I147" i="117"/>
  <c r="I18" i="117"/>
  <c r="M58" i="117"/>
  <c r="M15" i="117" s="1"/>
  <c r="P73" i="118"/>
  <c r="P58" i="117" s="1"/>
  <c r="P15" i="117" s="1"/>
  <c r="Q52" i="118"/>
  <c r="Q55" i="117" s="1"/>
  <c r="N55" i="117"/>
  <c r="H149" i="114"/>
  <c r="H20" i="114"/>
  <c r="H141" i="114"/>
  <c r="H60" i="114"/>
  <c r="H12" i="114"/>
  <c r="H51" i="126" s="1"/>
  <c r="AL28" i="201" s="1"/>
  <c r="W28" i="209" s="1"/>
  <c r="I126" i="105"/>
  <c r="I127" i="105" s="1"/>
  <c r="I129" i="105" s="1"/>
  <c r="H103" i="102"/>
  <c r="H126" i="102" s="1"/>
  <c r="H164" i="111"/>
  <c r="H35" i="111"/>
  <c r="H158" i="111"/>
  <c r="H74" i="111"/>
  <c r="H29" i="111"/>
  <c r="W66" i="111"/>
  <c r="W23" i="111" s="1"/>
  <c r="P81" i="112"/>
  <c r="P61" i="111" s="1"/>
  <c r="P18" i="111" s="1"/>
  <c r="M61" i="111"/>
  <c r="M18" i="111" s="1"/>
  <c r="U171" i="109"/>
  <c r="U78" i="108" s="1"/>
  <c r="U35" i="108" s="1"/>
  <c r="R78" i="108"/>
  <c r="R35" i="108" s="1"/>
  <c r="W164" i="109"/>
  <c r="W77" i="108" s="1"/>
  <c r="W34" i="108" s="1"/>
  <c r="T77" i="108"/>
  <c r="T34" i="108" s="1"/>
  <c r="H156" i="108"/>
  <c r="H27" i="108"/>
  <c r="J154" i="108"/>
  <c r="J71" i="108"/>
  <c r="J25" i="108"/>
  <c r="V90" i="109"/>
  <c r="V64" i="108" s="1"/>
  <c r="V21" i="108" s="1"/>
  <c r="S64" i="108"/>
  <c r="S21" i="108" s="1"/>
  <c r="Q12" i="109"/>
  <c r="Q49" i="108" s="1"/>
  <c r="Q6" i="108" s="1"/>
  <c r="N49" i="108"/>
  <c r="N6" i="108" s="1"/>
  <c r="J141" i="105"/>
  <c r="J60" i="105"/>
  <c r="J12" i="105"/>
  <c r="H158" i="102"/>
  <c r="H74" i="102"/>
  <c r="H29" i="102"/>
  <c r="W83" i="103"/>
  <c r="W62" i="102" s="1"/>
  <c r="T62" i="102"/>
  <c r="Q81" i="103"/>
  <c r="Q61" i="102" s="1"/>
  <c r="Q18" i="102" s="1"/>
  <c r="N61" i="102"/>
  <c r="N18" i="102" s="1"/>
  <c r="W59" i="102"/>
  <c r="W16" i="102" s="1"/>
  <c r="H141" i="102"/>
  <c r="H60" i="102"/>
  <c r="H12" i="102"/>
  <c r="Q12" i="103"/>
  <c r="Q49" i="102" s="1"/>
  <c r="Q6" i="102" s="1"/>
  <c r="N49" i="102"/>
  <c r="N6" i="102" s="1"/>
  <c r="O91" i="126" s="1"/>
  <c r="AA62" i="201" s="1"/>
  <c r="W4" i="103"/>
  <c r="W51" i="102" s="1"/>
  <c r="W8" i="102" s="1"/>
  <c r="T51" i="102"/>
  <c r="T8" i="102" s="1"/>
  <c r="H114" i="114"/>
  <c r="H158" i="120"/>
  <c r="H74" i="120"/>
  <c r="H29" i="120"/>
  <c r="M68" i="120"/>
  <c r="P114" i="121"/>
  <c r="P68" i="120" s="1"/>
  <c r="H150" i="120"/>
  <c r="H21" i="120"/>
  <c r="T61" i="120"/>
  <c r="T18" i="120" s="1"/>
  <c r="W81" i="121"/>
  <c r="W61" i="120" s="1"/>
  <c r="W18" i="120" s="1"/>
  <c r="I145" i="120"/>
  <c r="I16" i="120"/>
  <c r="R55" i="120"/>
  <c r="U52" i="121"/>
  <c r="U55" i="120" s="1"/>
  <c r="Q114" i="118"/>
  <c r="Q68" i="117" s="1"/>
  <c r="N68" i="117"/>
  <c r="N66" i="117"/>
  <c r="N23" i="117" s="1"/>
  <c r="Q107" i="118"/>
  <c r="Q66" i="117" s="1"/>
  <c r="Q23" i="117" s="1"/>
  <c r="O83" i="118"/>
  <c r="O62" i="117" s="1"/>
  <c r="L62" i="117"/>
  <c r="J142" i="117"/>
  <c r="J13" i="117"/>
  <c r="W114" i="115"/>
  <c r="W68" i="114" s="1"/>
  <c r="T68" i="114"/>
  <c r="H149" i="111"/>
  <c r="H20" i="111"/>
  <c r="I154" i="108"/>
  <c r="I71" i="108"/>
  <c r="I25" i="108"/>
  <c r="U65" i="108"/>
  <c r="U22" i="108" s="1"/>
  <c r="O100" i="109"/>
  <c r="O65" i="108" s="1"/>
  <c r="O22" i="108" s="1"/>
  <c r="L65" i="108"/>
  <c r="L22" i="108" s="1"/>
  <c r="H143" i="108"/>
  <c r="H14" i="108"/>
  <c r="V73" i="105"/>
  <c r="V30" i="105" s="1"/>
  <c r="J143" i="105"/>
  <c r="J14" i="105"/>
  <c r="Q56" i="105"/>
  <c r="Q13" i="105" s="1"/>
  <c r="I134" i="105"/>
  <c r="I54" i="105"/>
  <c r="I5" i="105"/>
  <c r="V87" i="103"/>
  <c r="V63" i="102" s="1"/>
  <c r="V20" i="102" s="1"/>
  <c r="S63" i="102"/>
  <c r="S20" i="102" s="1"/>
  <c r="I148" i="102"/>
  <c r="I67" i="102"/>
  <c r="I19" i="102"/>
  <c r="V77" i="103"/>
  <c r="V59" i="102" s="1"/>
  <c r="V16" i="102" s="1"/>
  <c r="S59" i="102"/>
  <c r="S16" i="102" s="1"/>
  <c r="P73" i="103"/>
  <c r="P58" i="102" s="1"/>
  <c r="P15" i="102" s="1"/>
  <c r="M58" i="102"/>
  <c r="M15" i="102" s="1"/>
  <c r="O66" i="99"/>
  <c r="O23" i="99" s="1"/>
  <c r="AB11" i="126" s="1"/>
  <c r="AZ9" i="201" s="1"/>
  <c r="J143" i="99"/>
  <c r="J14" i="99"/>
  <c r="P63" i="96"/>
  <c r="P20" i="96" s="1"/>
  <c r="Q56" i="96"/>
  <c r="Q13" i="96" s="1"/>
  <c r="W12" i="97"/>
  <c r="W49" i="96" s="1"/>
  <c r="W6" i="96" s="1"/>
  <c r="T49" i="96"/>
  <c r="T6" i="96" s="1"/>
  <c r="J161" i="93"/>
  <c r="J81" i="93"/>
  <c r="J32" i="93"/>
  <c r="I156" i="93"/>
  <c r="I27" i="93"/>
  <c r="O69" i="93"/>
  <c r="O26" i="93" s="1"/>
  <c r="W83" i="94"/>
  <c r="W62" i="93" s="1"/>
  <c r="T62" i="93"/>
  <c r="P22" i="94"/>
  <c r="P53" i="93" s="1"/>
  <c r="P10" i="93" s="1"/>
  <c r="M53" i="93"/>
  <c r="M10" i="93" s="1"/>
  <c r="W140" i="91"/>
  <c r="W72" i="90" s="1"/>
  <c r="T72" i="90"/>
  <c r="Q70" i="90"/>
  <c r="Q27" i="90" s="1"/>
  <c r="H147" i="90"/>
  <c r="H18" i="90"/>
  <c r="U22" i="91"/>
  <c r="R53" i="90"/>
  <c r="R10" i="90" s="1"/>
  <c r="J128" i="87"/>
  <c r="V22" i="88"/>
  <c r="V53" i="87" s="1"/>
  <c r="V10" i="87" s="1"/>
  <c r="S53" i="87"/>
  <c r="S10" i="87" s="1"/>
  <c r="H110" i="93"/>
  <c r="V78" i="99"/>
  <c r="V35" i="99" s="1"/>
  <c r="W159" i="100"/>
  <c r="W75" i="99" s="1"/>
  <c r="T75" i="99"/>
  <c r="V140" i="100"/>
  <c r="V72" i="99" s="1"/>
  <c r="S72" i="99"/>
  <c r="P127" i="100"/>
  <c r="P69" i="99" s="1"/>
  <c r="P26" i="99" s="1"/>
  <c r="M69" i="99"/>
  <c r="M26" i="99" s="1"/>
  <c r="Q164" i="97"/>
  <c r="Q77" i="96" s="1"/>
  <c r="Q34" i="96" s="1"/>
  <c r="N77" i="96"/>
  <c r="N34" i="96" s="1"/>
  <c r="V61" i="96"/>
  <c r="V18" i="96" s="1"/>
  <c r="Q73" i="97"/>
  <c r="Q58" i="96" s="1"/>
  <c r="Q15" i="96" s="1"/>
  <c r="N58" i="96"/>
  <c r="N15" i="96" s="1"/>
  <c r="V57" i="96"/>
  <c r="V14" i="96" s="1"/>
  <c r="U55" i="96"/>
  <c r="P145" i="94"/>
  <c r="P73" i="93" s="1"/>
  <c r="P30" i="93" s="1"/>
  <c r="M73" i="93"/>
  <c r="M30" i="93" s="1"/>
  <c r="V83" i="94"/>
  <c r="V62" i="93" s="1"/>
  <c r="S62" i="93"/>
  <c r="I147" i="93"/>
  <c r="I18" i="93"/>
  <c r="O73" i="94"/>
  <c r="O58" i="93" s="1"/>
  <c r="O15" i="93" s="1"/>
  <c r="L58" i="93"/>
  <c r="L15" i="93" s="1"/>
  <c r="V58" i="90"/>
  <c r="V15" i="90" s="1"/>
  <c r="U12" i="91"/>
  <c r="U49" i="90" s="1"/>
  <c r="U6" i="90" s="1"/>
  <c r="X83" i="126" s="1"/>
  <c r="AD55" i="201" s="1"/>
  <c r="R49" i="90"/>
  <c r="R6" i="90" s="1"/>
  <c r="W83" i="126" s="1"/>
  <c r="AC55" i="201" s="1"/>
  <c r="W171" i="88"/>
  <c r="W78" i="87" s="1"/>
  <c r="W35" i="87" s="1"/>
  <c r="T78" i="87"/>
  <c r="T35" i="87" s="1"/>
  <c r="H152" i="87"/>
  <c r="H23" i="87"/>
  <c r="H164" i="87"/>
  <c r="H35" i="87"/>
  <c r="P100" i="88"/>
  <c r="P65" i="87" s="1"/>
  <c r="P22" i="87" s="1"/>
  <c r="M65" i="87"/>
  <c r="M22" i="87" s="1"/>
  <c r="I114" i="93"/>
  <c r="O133" i="100"/>
  <c r="O70" i="99" s="1"/>
  <c r="O27" i="99" s="1"/>
  <c r="L70" i="99"/>
  <c r="L27" i="99" s="1"/>
  <c r="J154" i="99"/>
  <c r="J71" i="99"/>
  <c r="J25" i="99"/>
  <c r="P12" i="100"/>
  <c r="P49" i="99" s="1"/>
  <c r="P6" i="99" s="1"/>
  <c r="M49" i="99"/>
  <c r="M6" i="99" s="1"/>
  <c r="W107" i="97"/>
  <c r="W66" i="96" s="1"/>
  <c r="W23" i="96" s="1"/>
  <c r="T66" i="96"/>
  <c r="T23" i="96" s="1"/>
  <c r="U64" i="96"/>
  <c r="U21" i="96" s="1"/>
  <c r="V73" i="97"/>
  <c r="V58" i="96" s="1"/>
  <c r="V15" i="96" s="1"/>
  <c r="S58" i="96"/>
  <c r="S15" i="96" s="1"/>
  <c r="I139" i="96"/>
  <c r="I10" i="96"/>
  <c r="H137" i="96"/>
  <c r="H8" i="96"/>
  <c r="I162" i="93"/>
  <c r="I33" i="93"/>
  <c r="O145" i="94"/>
  <c r="O73" i="93" s="1"/>
  <c r="O30" i="93" s="1"/>
  <c r="L73" i="93"/>
  <c r="U83" i="94"/>
  <c r="U62" i="93" s="1"/>
  <c r="R62" i="93"/>
  <c r="H147" i="93"/>
  <c r="H18" i="93"/>
  <c r="O140" i="91"/>
  <c r="O72" i="90" s="1"/>
  <c r="L72" i="90"/>
  <c r="J154" i="90"/>
  <c r="J71" i="90"/>
  <c r="J25" i="90"/>
  <c r="W53" i="90"/>
  <c r="W10" i="90" s="1"/>
  <c r="H128" i="87"/>
  <c r="Q59" i="87"/>
  <c r="Q16" i="87" s="1"/>
  <c r="V100" i="100"/>
  <c r="V65" i="99" s="1"/>
  <c r="V22" i="99" s="1"/>
  <c r="S65" i="99"/>
  <c r="S22" i="99" s="1"/>
  <c r="W49" i="100"/>
  <c r="U12" i="100"/>
  <c r="U49" i="99" s="1"/>
  <c r="U6" i="99" s="1"/>
  <c r="R49" i="99"/>
  <c r="R6" i="99" s="1"/>
  <c r="O171" i="97"/>
  <c r="O78" i="96" s="1"/>
  <c r="O35" i="96" s="1"/>
  <c r="L78" i="96"/>
  <c r="L35" i="96" s="1"/>
  <c r="U77" i="97"/>
  <c r="U59" i="96" s="1"/>
  <c r="U16" i="96" s="1"/>
  <c r="R59" i="96"/>
  <c r="R16" i="96" s="1"/>
  <c r="U73" i="97"/>
  <c r="U58" i="96" s="1"/>
  <c r="U15" i="96" s="1"/>
  <c r="R58" i="96"/>
  <c r="R15" i="96" s="1"/>
  <c r="H139" i="96"/>
  <c r="H10" i="96"/>
  <c r="Q140" i="94"/>
  <c r="Q72" i="93" s="1"/>
  <c r="N72" i="93"/>
  <c r="P68" i="93"/>
  <c r="V114" i="94"/>
  <c r="V68" i="93" s="1"/>
  <c r="S68" i="93"/>
  <c r="Q68" i="94"/>
  <c r="Q57" i="93" s="1"/>
  <c r="Q14" i="93" s="1"/>
  <c r="N57" i="93"/>
  <c r="N14" i="93" s="1"/>
  <c r="I141" i="93"/>
  <c r="I60" i="93"/>
  <c r="I12" i="93"/>
  <c r="W164" i="91"/>
  <c r="W77" i="90" s="1"/>
  <c r="W34" i="90" s="1"/>
  <c r="T77" i="90"/>
  <c r="T34" i="90" s="1"/>
  <c r="H159" i="87"/>
  <c r="H30" i="87"/>
  <c r="W83" i="88"/>
  <c r="W62" i="87" s="1"/>
  <c r="T62" i="87"/>
  <c r="J147" i="87"/>
  <c r="J18" i="87"/>
  <c r="O56" i="87"/>
  <c r="O13" i="87" s="1"/>
  <c r="P4" i="103"/>
  <c r="P51" i="102" s="1"/>
  <c r="P8" i="102" s="1"/>
  <c r="M51" i="102"/>
  <c r="M8" i="102" s="1"/>
  <c r="O92" i="126" s="1"/>
  <c r="AM62" i="201" s="1"/>
  <c r="J110" i="99"/>
  <c r="J159" i="99"/>
  <c r="J30" i="99"/>
  <c r="U114" i="100"/>
  <c r="U68" i="99" s="1"/>
  <c r="R68" i="99"/>
  <c r="O100" i="100"/>
  <c r="O65" i="99" s="1"/>
  <c r="O22" i="99" s="1"/>
  <c r="L65" i="99"/>
  <c r="L22" i="99" s="1"/>
  <c r="H150" i="99"/>
  <c r="H21" i="99"/>
  <c r="Q77" i="100"/>
  <c r="Q59" i="99" s="1"/>
  <c r="Q16" i="99" s="1"/>
  <c r="N59" i="99"/>
  <c r="N16" i="99" s="1"/>
  <c r="P49" i="100"/>
  <c r="Q133" i="97"/>
  <c r="Q70" i="96" s="1"/>
  <c r="Q27" i="96" s="1"/>
  <c r="N70" i="96"/>
  <c r="N27" i="96" s="1"/>
  <c r="O107" i="97"/>
  <c r="O66" i="96" s="1"/>
  <c r="O23" i="96" s="1"/>
  <c r="L66" i="96"/>
  <c r="L23" i="96" s="1"/>
  <c r="W90" i="97"/>
  <c r="W64" i="96" s="1"/>
  <c r="W21" i="96" s="1"/>
  <c r="T64" i="96"/>
  <c r="T21" i="96" s="1"/>
  <c r="V55" i="96"/>
  <c r="W5" i="97"/>
  <c r="W48" i="96" s="1"/>
  <c r="T48" i="96"/>
  <c r="H152" i="93"/>
  <c r="H23" i="93"/>
  <c r="AL11" i="126" s="1"/>
  <c r="AX11" i="201" s="1"/>
  <c r="H11" i="209" s="1"/>
  <c r="I142" i="93"/>
  <c r="I13" i="93"/>
  <c r="U52" i="94"/>
  <c r="U55" i="93" s="1"/>
  <c r="R55" i="93"/>
  <c r="J135" i="93"/>
  <c r="J6" i="93"/>
  <c r="M47" i="93"/>
  <c r="M4" i="93" s="1"/>
  <c r="M51" i="93"/>
  <c r="M8" i="93" s="1"/>
  <c r="P4" i="94"/>
  <c r="H110" i="90"/>
  <c r="I144" i="90"/>
  <c r="I15" i="90"/>
  <c r="U49" i="91"/>
  <c r="W87" i="88"/>
  <c r="W63" i="87" s="1"/>
  <c r="W20" i="87" s="1"/>
  <c r="T63" i="87"/>
  <c r="T20" i="87" s="1"/>
  <c r="H144" i="87"/>
  <c r="H15" i="87"/>
  <c r="Q60" i="88"/>
  <c r="Q56" i="87" s="1"/>
  <c r="Q13" i="87" s="1"/>
  <c r="N56" i="87"/>
  <c r="N13" i="87" s="1"/>
  <c r="V52" i="88"/>
  <c r="V55" i="87" s="1"/>
  <c r="S55" i="87"/>
  <c r="Q51" i="87"/>
  <c r="Q8" i="87" s="1"/>
  <c r="J137" i="87"/>
  <c r="J8" i="87"/>
  <c r="O52" i="88"/>
  <c r="O55" i="87" s="1"/>
  <c r="L55" i="87"/>
  <c r="P171" i="100"/>
  <c r="P78" i="99" s="1"/>
  <c r="P35" i="99" s="1"/>
  <c r="M78" i="99"/>
  <c r="M35" i="99" s="1"/>
  <c r="Q83" i="100"/>
  <c r="Q62" i="99" s="1"/>
  <c r="N62" i="99"/>
  <c r="V73" i="100"/>
  <c r="V58" i="99" s="1"/>
  <c r="V15" i="99" s="1"/>
  <c r="S58" i="99"/>
  <c r="S15" i="99" s="1"/>
  <c r="Q22" i="100"/>
  <c r="N53" i="99"/>
  <c r="N10" i="99" s="1"/>
  <c r="I161" i="96"/>
  <c r="I81" i="96"/>
  <c r="I32" i="96"/>
  <c r="I156" i="96"/>
  <c r="I27" i="96"/>
  <c r="H142" i="96"/>
  <c r="H13" i="96"/>
  <c r="I54" i="96"/>
  <c r="I134" i="96"/>
  <c r="I5" i="96"/>
  <c r="P12" i="94"/>
  <c r="P49" i="93" s="1"/>
  <c r="P6" i="93" s="1"/>
  <c r="M49" i="93"/>
  <c r="M6" i="93" s="1"/>
  <c r="U164" i="91"/>
  <c r="U77" i="90" s="1"/>
  <c r="U34" i="90" s="1"/>
  <c r="R77" i="90"/>
  <c r="R34" i="90" s="1"/>
  <c r="O133" i="91"/>
  <c r="O70" i="90" s="1"/>
  <c r="O27" i="90" s="1"/>
  <c r="L70" i="90"/>
  <c r="L27" i="90" s="1"/>
  <c r="U127" i="91"/>
  <c r="U69" i="90" s="1"/>
  <c r="U26" i="90" s="1"/>
  <c r="R69" i="90"/>
  <c r="R26" i="90" s="1"/>
  <c r="P65" i="90"/>
  <c r="P22" i="90" s="1"/>
  <c r="W90" i="91"/>
  <c r="W64" i="90" s="1"/>
  <c r="W21" i="90" s="1"/>
  <c r="T64" i="90"/>
  <c r="T21" i="90" s="1"/>
  <c r="V77" i="91"/>
  <c r="V59" i="90" s="1"/>
  <c r="V16" i="90" s="1"/>
  <c r="S59" i="90"/>
  <c r="S16" i="90" s="1"/>
  <c r="W140" i="88"/>
  <c r="W72" i="87" s="1"/>
  <c r="T72" i="87"/>
  <c r="W133" i="88"/>
  <c r="W70" i="87" s="1"/>
  <c r="W27" i="87" s="1"/>
  <c r="T70" i="87"/>
  <c r="P87" i="88"/>
  <c r="P63" i="87" s="1"/>
  <c r="P20" i="87" s="1"/>
  <c r="M63" i="87"/>
  <c r="M20" i="87" s="1"/>
  <c r="U83" i="88"/>
  <c r="U62" i="87" s="1"/>
  <c r="R62" i="87"/>
  <c r="P4" i="88"/>
  <c r="P51" i="87" s="1"/>
  <c r="P8" i="87" s="1"/>
  <c r="M51" i="87"/>
  <c r="M8" i="87" s="1"/>
  <c r="O12" i="88"/>
  <c r="O49" i="87" s="1"/>
  <c r="O6" i="87" s="1"/>
  <c r="L49" i="87"/>
  <c r="L6" i="87" s="1"/>
  <c r="O83" i="126" s="1"/>
  <c r="AA54" i="201" s="1"/>
  <c r="O4" i="88"/>
  <c r="O47" i="87" s="1"/>
  <c r="O4" i="87" s="1"/>
  <c r="L51" i="87"/>
  <c r="L8" i="87" s="1"/>
  <c r="O84" i="126" s="1"/>
  <c r="AM54" i="201" s="1"/>
  <c r="O171" i="100"/>
  <c r="O78" i="99" s="1"/>
  <c r="O35" i="99" s="1"/>
  <c r="L78" i="99"/>
  <c r="L35" i="99" s="1"/>
  <c r="W107" i="100"/>
  <c r="W66" i="99" s="1"/>
  <c r="W23" i="99" s="1"/>
  <c r="T66" i="99"/>
  <c r="T23" i="99" s="1"/>
  <c r="W63" i="99"/>
  <c r="W20" i="99" s="1"/>
  <c r="H144" i="99"/>
  <c r="H15" i="99"/>
  <c r="I134" i="99"/>
  <c r="I54" i="99"/>
  <c r="I5" i="99"/>
  <c r="H162" i="96"/>
  <c r="H33" i="96"/>
  <c r="O159" i="97"/>
  <c r="O75" i="96" s="1"/>
  <c r="L75" i="96"/>
  <c r="L32" i="96" s="1"/>
  <c r="I159" i="96"/>
  <c r="I30" i="96"/>
  <c r="U83" i="97"/>
  <c r="U62" i="96" s="1"/>
  <c r="R62" i="96"/>
  <c r="H143" i="96"/>
  <c r="H14" i="96"/>
  <c r="P171" i="94"/>
  <c r="P78" i="93" s="1"/>
  <c r="P35" i="93" s="1"/>
  <c r="M78" i="93"/>
  <c r="M35" i="93" s="1"/>
  <c r="J155" i="93"/>
  <c r="J26" i="93"/>
  <c r="U12" i="94"/>
  <c r="U49" i="93" s="1"/>
  <c r="U6" i="93" s="1"/>
  <c r="AP83" i="126" s="1"/>
  <c r="AD59" i="201" s="1"/>
  <c r="R49" i="93"/>
  <c r="R6" i="93" s="1"/>
  <c r="AO83" i="126" s="1"/>
  <c r="AC59" i="201" s="1"/>
  <c r="Q83" i="91"/>
  <c r="Q62" i="90" s="1"/>
  <c r="N62" i="90"/>
  <c r="Q81" i="91"/>
  <c r="Q61" i="90" s="1"/>
  <c r="Q18" i="90" s="1"/>
  <c r="N61" i="90"/>
  <c r="N18" i="90" s="1"/>
  <c r="H145" i="90"/>
  <c r="H16" i="90"/>
  <c r="J141" i="90"/>
  <c r="J60" i="90"/>
  <c r="J12" i="90"/>
  <c r="O164" i="88"/>
  <c r="O77" i="87" s="1"/>
  <c r="O34" i="87" s="1"/>
  <c r="L77" i="87"/>
  <c r="L34" i="87" s="1"/>
  <c r="W161" i="88"/>
  <c r="W76" i="87" s="1"/>
  <c r="W33" i="87" s="1"/>
  <c r="T76" i="87"/>
  <c r="T33" i="87" s="1"/>
  <c r="P159" i="88"/>
  <c r="P75" i="87" s="1"/>
  <c r="M75" i="87"/>
  <c r="P140" i="88"/>
  <c r="P72" i="87" s="1"/>
  <c r="M72" i="87"/>
  <c r="O87" i="88"/>
  <c r="O63" i="87" s="1"/>
  <c r="O20" i="87" s="1"/>
  <c r="L63" i="87"/>
  <c r="L20" i="87" s="1"/>
  <c r="H142" i="87"/>
  <c r="H13" i="87"/>
  <c r="P164" i="100"/>
  <c r="P77" i="99" s="1"/>
  <c r="P34" i="99" s="1"/>
  <c r="M77" i="99"/>
  <c r="M34" i="99" s="1"/>
  <c r="H67" i="99"/>
  <c r="H148" i="99"/>
  <c r="H19" i="99"/>
  <c r="Q60" i="100"/>
  <c r="Q56" i="99" s="1"/>
  <c r="Q13" i="99" s="1"/>
  <c r="N56" i="99"/>
  <c r="N13" i="99" s="1"/>
  <c r="W56" i="96"/>
  <c r="W13" i="96" s="1"/>
  <c r="Q55" i="96"/>
  <c r="H163" i="93"/>
  <c r="H34" i="93"/>
  <c r="V127" i="94"/>
  <c r="V69" i="93" s="1"/>
  <c r="V26" i="93" s="1"/>
  <c r="S69" i="93"/>
  <c r="S26" i="93" s="1"/>
  <c r="J145" i="93"/>
  <c r="J16" i="93"/>
  <c r="W22" i="94"/>
  <c r="W53" i="93" s="1"/>
  <c r="W10" i="93" s="1"/>
  <c r="T53" i="93"/>
  <c r="T10" i="93" s="1"/>
  <c r="I162" i="90"/>
  <c r="I33" i="90"/>
  <c r="U90" i="91"/>
  <c r="U64" i="90" s="1"/>
  <c r="U21" i="90" s="1"/>
  <c r="X10" i="126" s="1"/>
  <c r="BN7" i="201" s="1"/>
  <c r="R64" i="90"/>
  <c r="R21" i="90" s="1"/>
  <c r="W10" i="126" s="1"/>
  <c r="BM7" i="201" s="1"/>
  <c r="W87" i="91"/>
  <c r="W63" i="90" s="1"/>
  <c r="W20" i="90" s="1"/>
  <c r="T63" i="90"/>
  <c r="T20" i="90" s="1"/>
  <c r="I143" i="90"/>
  <c r="I14" i="90"/>
  <c r="O60" i="91"/>
  <c r="O56" i="90" s="1"/>
  <c r="O13" i="90" s="1"/>
  <c r="L56" i="90"/>
  <c r="L13" i="90" s="1"/>
  <c r="P52" i="91"/>
  <c r="P55" i="90" s="1"/>
  <c r="M55" i="90"/>
  <c r="V51" i="90"/>
  <c r="V8" i="90" s="1"/>
  <c r="J152" i="87"/>
  <c r="J23" i="87"/>
  <c r="H143" i="87"/>
  <c r="H14" i="87"/>
  <c r="W114" i="88"/>
  <c r="W68" i="87" s="1"/>
  <c r="T68" i="87"/>
  <c r="V107" i="88"/>
  <c r="V66" i="87" s="1"/>
  <c r="V23" i="87" s="1"/>
  <c r="S66" i="87"/>
  <c r="S23" i="87" s="1"/>
  <c r="H128" i="127"/>
  <c r="I128" i="127"/>
  <c r="J126" i="127"/>
  <c r="J127" i="127" s="1"/>
  <c r="J129" i="127" s="1"/>
  <c r="M176" i="128"/>
  <c r="S176" i="128"/>
  <c r="I79" i="127"/>
  <c r="I36" i="127" s="1"/>
  <c r="V101" i="128"/>
  <c r="V65" i="127" s="1"/>
  <c r="S65" i="127"/>
  <c r="O101" i="128"/>
  <c r="O65" i="127" s="1"/>
  <c r="L65" i="127"/>
  <c r="J141" i="127"/>
  <c r="J60" i="127"/>
  <c r="J146" i="127" s="1"/>
  <c r="P135" i="128"/>
  <c r="P70" i="127" s="1"/>
  <c r="P27" i="127" s="1"/>
  <c r="M70" i="127"/>
  <c r="M27" i="127" s="1"/>
  <c r="O135" i="128"/>
  <c r="O70" i="127" s="1"/>
  <c r="O27" i="127" s="1"/>
  <c r="L70" i="127"/>
  <c r="H135" i="127"/>
  <c r="H54" i="127"/>
  <c r="H11" i="127" s="1"/>
  <c r="U108" i="128"/>
  <c r="U66" i="127" s="1"/>
  <c r="U23" i="127" s="1"/>
  <c r="R66" i="127"/>
  <c r="R23" i="127" s="1"/>
  <c r="W57" i="128"/>
  <c r="W55" i="127" s="1"/>
  <c r="T55" i="127"/>
  <c r="V135" i="128"/>
  <c r="V70" i="127" s="1"/>
  <c r="V27" i="127" s="1"/>
  <c r="S70" i="127"/>
  <c r="S27" i="127" s="1"/>
  <c r="I135" i="127"/>
  <c r="I54" i="127"/>
  <c r="I11" i="127" s="1"/>
  <c r="U135" i="128"/>
  <c r="U70" i="127" s="1"/>
  <c r="U27" i="127" s="1"/>
  <c r="R70" i="127"/>
  <c r="R27" i="127" s="1"/>
  <c r="U19" i="128"/>
  <c r="U49" i="127" s="1"/>
  <c r="R49" i="127"/>
  <c r="O108" i="128"/>
  <c r="O66" i="127" s="1"/>
  <c r="O23" i="127" s="1"/>
  <c r="L66" i="127"/>
  <c r="L23" i="127" s="1"/>
  <c r="Q57" i="128"/>
  <c r="Q55" i="127" s="1"/>
  <c r="N55" i="127"/>
  <c r="J135" i="127"/>
  <c r="J54" i="127"/>
  <c r="J11" i="127" s="1"/>
  <c r="V19" i="128"/>
  <c r="V49" i="127" s="1"/>
  <c r="S49" i="127"/>
  <c r="R176" i="128"/>
  <c r="L176" i="128"/>
  <c r="H79" i="127"/>
  <c r="H36" i="127" s="1"/>
  <c r="O19" i="128"/>
  <c r="O49" i="127" s="1"/>
  <c r="L49" i="127"/>
  <c r="J151" i="127"/>
  <c r="J67" i="127"/>
  <c r="J153" i="127" s="1"/>
  <c r="I152" i="127"/>
  <c r="I23" i="127"/>
  <c r="Q19" i="128"/>
  <c r="Q49" i="127" s="1"/>
  <c r="N49" i="127"/>
  <c r="P19" i="128"/>
  <c r="P49" i="127" s="1"/>
  <c r="M49" i="127"/>
  <c r="N108" i="126"/>
  <c r="AL65" i="201" s="1"/>
  <c r="R17" i="208" s="1"/>
  <c r="N176" i="128"/>
  <c r="T176" i="128"/>
  <c r="J79" i="127"/>
  <c r="J36" i="127" s="1"/>
  <c r="Q101" i="128"/>
  <c r="Q65" i="127" s="1"/>
  <c r="N65" i="127"/>
  <c r="Q108" i="128"/>
  <c r="Q66" i="127" s="1"/>
  <c r="Q23" i="127" s="1"/>
  <c r="N66" i="127"/>
  <c r="N23" i="127" s="1"/>
  <c r="P108" i="128"/>
  <c r="P66" i="127" s="1"/>
  <c r="P23" i="127" s="1"/>
  <c r="M66" i="127"/>
  <c r="M23" i="127" s="1"/>
  <c r="W135" i="128"/>
  <c r="W70" i="127" s="1"/>
  <c r="W27" i="127" s="1"/>
  <c r="T70" i="127"/>
  <c r="W19" i="128"/>
  <c r="W49" i="127" s="1"/>
  <c r="T49" i="127"/>
  <c r="J154" i="127"/>
  <c r="J71" i="127"/>
  <c r="J157" i="127" s="1"/>
  <c r="J81" i="127"/>
  <c r="W101" i="128"/>
  <c r="W65" i="127" s="1"/>
  <c r="T65" i="127"/>
  <c r="I154" i="127"/>
  <c r="I71" i="127"/>
  <c r="I157" i="127" s="1"/>
  <c r="I81" i="127"/>
  <c r="W108" i="128"/>
  <c r="W66" i="127" s="1"/>
  <c r="W23" i="127" s="1"/>
  <c r="T66" i="127"/>
  <c r="T23" i="127" s="1"/>
  <c r="H154" i="127"/>
  <c r="H71" i="127"/>
  <c r="H157" i="127" s="1"/>
  <c r="H81" i="127"/>
  <c r="V108" i="128"/>
  <c r="V66" i="127" s="1"/>
  <c r="V23" i="127" s="1"/>
  <c r="S66" i="127"/>
  <c r="S23" i="127" s="1"/>
  <c r="I60" i="127"/>
  <c r="I146" i="127" s="1"/>
  <c r="I141" i="127"/>
  <c r="Q135" i="128"/>
  <c r="Q70" i="127" s="1"/>
  <c r="Q27" i="127" s="1"/>
  <c r="N70" i="127"/>
  <c r="N27" i="127" s="1"/>
  <c r="H60" i="127"/>
  <c r="H146" i="127" s="1"/>
  <c r="H141" i="127"/>
  <c r="W115" i="128"/>
  <c r="W68" i="127" s="1"/>
  <c r="T68" i="127"/>
  <c r="P115" i="128"/>
  <c r="P68" i="127" s="1"/>
  <c r="M68" i="127"/>
  <c r="I151" i="127"/>
  <c r="I67" i="127"/>
  <c r="I153" i="127" s="1"/>
  <c r="O115" i="128"/>
  <c r="O68" i="127" s="1"/>
  <c r="L68" i="127"/>
  <c r="H151" i="127"/>
  <c r="H67" i="127"/>
  <c r="H153" i="127" s="1"/>
  <c r="V57" i="128"/>
  <c r="V55" i="127" s="1"/>
  <c r="S55" i="127"/>
  <c r="U57" i="128"/>
  <c r="U55" i="127" s="1"/>
  <c r="R55" i="127"/>
  <c r="Q115" i="128"/>
  <c r="Q68" i="127" s="1"/>
  <c r="N68" i="127"/>
  <c r="V115" i="128"/>
  <c r="V68" i="127" s="1"/>
  <c r="S68" i="127"/>
  <c r="P101" i="128"/>
  <c r="P65" i="127" s="1"/>
  <c r="M65" i="127"/>
  <c r="U115" i="128"/>
  <c r="U68" i="127" s="1"/>
  <c r="R68" i="127"/>
  <c r="U101" i="128"/>
  <c r="U65" i="127" s="1"/>
  <c r="R65" i="127"/>
  <c r="P57" i="128"/>
  <c r="P55" i="127" s="1"/>
  <c r="M55" i="127"/>
  <c r="O57" i="128"/>
  <c r="O55" i="127" s="1"/>
  <c r="L55" i="127"/>
  <c r="H12" i="127"/>
  <c r="H6" i="127"/>
  <c r="I178" i="129"/>
  <c r="I35" i="127"/>
  <c r="I33" i="127"/>
  <c r="J29" i="127"/>
  <c r="H26" i="127"/>
  <c r="H29" i="127"/>
  <c r="H18" i="127"/>
  <c r="J15" i="127"/>
  <c r="I16" i="127"/>
  <c r="H5" i="127"/>
  <c r="J4" i="127"/>
  <c r="I178" i="128"/>
  <c r="H30" i="127"/>
  <c r="I27" i="127"/>
  <c r="J34" i="127"/>
  <c r="H14" i="127"/>
  <c r="J16" i="127"/>
  <c r="H10" i="127"/>
  <c r="J178" i="128"/>
  <c r="I32" i="127"/>
  <c r="I20" i="127"/>
  <c r="H33" i="127"/>
  <c r="I29" i="127"/>
  <c r="I10" i="127"/>
  <c r="J33" i="127"/>
  <c r="J35" i="127"/>
  <c r="J25" i="127"/>
  <c r="H25" i="127"/>
  <c r="I7" i="127"/>
  <c r="J13" i="127"/>
  <c r="H178" i="128"/>
  <c r="J22" i="127"/>
  <c r="H32" i="127"/>
  <c r="I25" i="127"/>
  <c r="I13" i="127"/>
  <c r="H16" i="127"/>
  <c r="J6" i="127"/>
  <c r="H22" i="127"/>
  <c r="J23" i="127"/>
  <c r="I5" i="127"/>
  <c r="J21" i="127"/>
  <c r="I9" i="127"/>
  <c r="I26" i="127"/>
  <c r="H20" i="127"/>
  <c r="J9" i="127"/>
  <c r="H9" i="127"/>
  <c r="J27" i="127"/>
  <c r="I22" i="127"/>
  <c r="H27" i="127"/>
  <c r="I14" i="127"/>
  <c r="H7" i="127"/>
  <c r="I4" i="127"/>
  <c r="I31" i="127"/>
  <c r="J31" i="127"/>
  <c r="I17" i="127"/>
  <c r="H31" i="127"/>
  <c r="H178" i="121"/>
  <c r="J178" i="121"/>
  <c r="J178" i="115"/>
  <c r="H178" i="115"/>
  <c r="J178" i="118"/>
  <c r="H178" i="118"/>
  <c r="I178" i="118"/>
  <c r="I178" i="122"/>
  <c r="J178" i="122"/>
  <c r="I178" i="116"/>
  <c r="J178" i="116"/>
  <c r="J178" i="119"/>
  <c r="I178" i="119"/>
  <c r="H178" i="119"/>
  <c r="J178" i="110"/>
  <c r="H178" i="110"/>
  <c r="I178" i="107"/>
  <c r="J178" i="107"/>
  <c r="H178" i="107"/>
  <c r="H178" i="104"/>
  <c r="J178" i="104"/>
  <c r="I178" i="113"/>
  <c r="H178" i="113"/>
  <c r="J178" i="113"/>
  <c r="J178" i="106"/>
  <c r="I178" i="106"/>
  <c r="H178" i="103"/>
  <c r="J178" i="103"/>
  <c r="H178" i="112"/>
  <c r="I178" i="112"/>
  <c r="J178" i="112"/>
  <c r="J178" i="109"/>
  <c r="H178" i="109"/>
  <c r="I178" i="109"/>
  <c r="J178" i="100"/>
  <c r="I178" i="100"/>
  <c r="J178" i="101"/>
  <c r="I178" i="101"/>
  <c r="H178" i="101"/>
  <c r="H178" i="98"/>
  <c r="J178" i="98"/>
  <c r="I178" i="98"/>
  <c r="I178" i="97"/>
  <c r="J178" i="97"/>
  <c r="I178" i="95"/>
  <c r="J178" i="95"/>
  <c r="H178" i="95"/>
  <c r="J178" i="94"/>
  <c r="I178" i="94"/>
  <c r="H178" i="94"/>
  <c r="J178" i="92"/>
  <c r="H178" i="92"/>
  <c r="K101" i="126" l="1"/>
  <c r="V70" i="114"/>
  <c r="V27" i="114" s="1"/>
  <c r="R36" i="114"/>
  <c r="W24" i="126"/>
  <c r="BM15" i="201" s="1"/>
  <c r="T36" i="90"/>
  <c r="AC83" i="126"/>
  <c r="AC57" i="201" s="1"/>
  <c r="Q85" i="126"/>
  <c r="BA54" i="201" s="1"/>
  <c r="J127" i="117"/>
  <c r="J129" i="117" s="1"/>
  <c r="J128" i="117"/>
  <c r="J114" i="108"/>
  <c r="I128" i="111"/>
  <c r="J71" i="93"/>
  <c r="J157" i="93" s="1"/>
  <c r="J22" i="114"/>
  <c r="T36" i="87"/>
  <c r="AC92" i="126"/>
  <c r="AO64" i="201" s="1"/>
  <c r="J28" i="127"/>
  <c r="Q70" i="87"/>
  <c r="Q27" i="87" s="1"/>
  <c r="V53" i="114"/>
  <c r="V10" i="114" s="1"/>
  <c r="W53" i="96"/>
  <c r="W10" i="96" s="1"/>
  <c r="AJ85" i="126" s="1"/>
  <c r="BB58" i="201" s="1"/>
  <c r="P53" i="99"/>
  <c r="P10" i="99" s="1"/>
  <c r="U55" i="90"/>
  <c r="U68" i="96"/>
  <c r="P70" i="96"/>
  <c r="P27" i="96" s="1"/>
  <c r="O53" i="102"/>
  <c r="O10" i="102" s="1"/>
  <c r="P93" i="126" s="1"/>
  <c r="AZ62" i="201" s="1"/>
  <c r="O68" i="90"/>
  <c r="P65" i="102"/>
  <c r="P22" i="102" s="1"/>
  <c r="O53" i="96"/>
  <c r="O10" i="96" s="1"/>
  <c r="U53" i="90"/>
  <c r="U10" i="90" s="1"/>
  <c r="X85" i="126" s="1"/>
  <c r="BB55" i="201" s="1"/>
  <c r="W53" i="99"/>
  <c r="W10" i="99" s="1"/>
  <c r="P53" i="108"/>
  <c r="P10" i="108" s="1"/>
  <c r="P51" i="99"/>
  <c r="P8" i="99" s="1"/>
  <c r="Q53" i="96"/>
  <c r="Q10" i="96" s="1"/>
  <c r="V53" i="108"/>
  <c r="V10" i="108" s="1"/>
  <c r="U53" i="114"/>
  <c r="U10" i="114" s="1"/>
  <c r="P53" i="120"/>
  <c r="P10" i="120" s="1"/>
  <c r="P53" i="117"/>
  <c r="P10" i="117" s="1"/>
  <c r="W53" i="120"/>
  <c r="W10" i="120" s="1"/>
  <c r="Q53" i="108"/>
  <c r="Q10" i="108" s="1"/>
  <c r="J24" i="127"/>
  <c r="H17" i="127"/>
  <c r="O53" i="87"/>
  <c r="O10" i="87" s="1"/>
  <c r="U53" i="105"/>
  <c r="U10" i="105" s="1"/>
  <c r="P53" i="102"/>
  <c r="P10" i="102" s="1"/>
  <c r="V53" i="117"/>
  <c r="V10" i="117" s="1"/>
  <c r="L101" i="126" s="1"/>
  <c r="Q53" i="102"/>
  <c r="Q10" i="102" s="1"/>
  <c r="I28" i="127"/>
  <c r="V36" i="117"/>
  <c r="L53" i="126"/>
  <c r="BB28" i="201" s="1"/>
  <c r="H28" i="127"/>
  <c r="J17" i="127"/>
  <c r="I24" i="127"/>
  <c r="K53" i="126"/>
  <c r="BA28" i="201" s="1"/>
  <c r="H90" i="126"/>
  <c r="S36" i="117"/>
  <c r="Q36" i="87"/>
  <c r="Q36" i="90"/>
  <c r="H107" i="126"/>
  <c r="Z76" i="201" s="1"/>
  <c r="M28" i="208" s="1"/>
  <c r="K107" i="126"/>
  <c r="AC76" i="201" s="1"/>
  <c r="I127" i="102"/>
  <c r="I129" i="102" s="1"/>
  <c r="I128" i="102"/>
  <c r="I152" i="90"/>
  <c r="Q92" i="126"/>
  <c r="AO62" i="201" s="1"/>
  <c r="U45" i="126"/>
  <c r="H24" i="127"/>
  <c r="I128" i="87"/>
  <c r="J128" i="96"/>
  <c r="AB93" i="126"/>
  <c r="AZ64" i="201" s="1"/>
  <c r="Z83" i="126"/>
  <c r="Z57" i="201" s="1"/>
  <c r="M9" i="208" s="1"/>
  <c r="I100" i="126"/>
  <c r="K99" i="126"/>
  <c r="P36" i="105"/>
  <c r="U36" i="90"/>
  <c r="H108" i="126"/>
  <c r="AL76" i="201" s="1"/>
  <c r="R28" i="208" s="1"/>
  <c r="AC91" i="126"/>
  <c r="AC64" i="201" s="1"/>
  <c r="AI11" i="126"/>
  <c r="BA10" i="201" s="1"/>
  <c r="Z93" i="126"/>
  <c r="AX64" i="201" s="1"/>
  <c r="W16" i="208" s="1"/>
  <c r="W36" i="99"/>
  <c r="N36" i="90"/>
  <c r="U36" i="114"/>
  <c r="H38" i="126"/>
  <c r="BJ21" i="201" s="1"/>
  <c r="M21" i="209" s="1"/>
  <c r="W36" i="87"/>
  <c r="AG11" i="126"/>
  <c r="AY10" i="201" s="1"/>
  <c r="Q36" i="114"/>
  <c r="I107" i="126"/>
  <c r="AA76" i="201" s="1"/>
  <c r="N93" i="126"/>
  <c r="AX62" i="201" s="1"/>
  <c r="W14" i="208" s="1"/>
  <c r="U36" i="117"/>
  <c r="W36" i="96"/>
  <c r="C107" i="126"/>
  <c r="AA75" i="201" s="1"/>
  <c r="L100" i="126"/>
  <c r="F107" i="126"/>
  <c r="AD75" i="201" s="1"/>
  <c r="R36" i="87"/>
  <c r="W43" i="126"/>
  <c r="W25" i="126"/>
  <c r="BA15" i="201" s="1"/>
  <c r="U36" i="108"/>
  <c r="V71" i="93"/>
  <c r="V28" i="93" s="1"/>
  <c r="V25" i="93"/>
  <c r="P25" i="102"/>
  <c r="P71" i="102"/>
  <c r="P28" i="102" s="1"/>
  <c r="V71" i="99"/>
  <c r="V28" i="99" s="1"/>
  <c r="V25" i="99"/>
  <c r="I127" i="93"/>
  <c r="I129" i="93" s="1"/>
  <c r="I128" i="93"/>
  <c r="U71" i="102"/>
  <c r="U28" i="102" s="1"/>
  <c r="U25" i="102"/>
  <c r="U60" i="105"/>
  <c r="U17" i="105" s="1"/>
  <c r="U12" i="105"/>
  <c r="V60" i="111"/>
  <c r="V17" i="111" s="1"/>
  <c r="V12" i="111"/>
  <c r="P71" i="87"/>
  <c r="P28" i="87" s="1"/>
  <c r="P25" i="87"/>
  <c r="U71" i="111"/>
  <c r="U28" i="111" s="1"/>
  <c r="U25" i="111"/>
  <c r="P60" i="90"/>
  <c r="P17" i="90" s="1"/>
  <c r="P12" i="90"/>
  <c r="P67" i="105"/>
  <c r="P24" i="105" s="1"/>
  <c r="P19" i="105"/>
  <c r="J157" i="114"/>
  <c r="J28" i="114"/>
  <c r="H157" i="90"/>
  <c r="H28" i="90"/>
  <c r="V71" i="90"/>
  <c r="V28" i="90" s="1"/>
  <c r="V25" i="90"/>
  <c r="H157" i="96"/>
  <c r="H28" i="96"/>
  <c r="AZ13" i="201"/>
  <c r="X92" i="126"/>
  <c r="AP63" i="201" s="1"/>
  <c r="I127" i="99"/>
  <c r="I129" i="99" s="1"/>
  <c r="I128" i="99"/>
  <c r="V60" i="90"/>
  <c r="V17" i="90" s="1"/>
  <c r="V12" i="90"/>
  <c r="U5" i="102"/>
  <c r="V25" i="96"/>
  <c r="P67" i="90"/>
  <c r="P24" i="90" s="1"/>
  <c r="P19" i="90"/>
  <c r="J127" i="111"/>
  <c r="J129" i="111" s="1"/>
  <c r="J128" i="111"/>
  <c r="W71" i="87"/>
  <c r="W28" i="87" s="1"/>
  <c r="W25" i="87"/>
  <c r="W74" i="87"/>
  <c r="W31" i="87" s="1"/>
  <c r="W29" i="87"/>
  <c r="Q71" i="87"/>
  <c r="Q28" i="87" s="1"/>
  <c r="Q25" i="87"/>
  <c r="W5" i="99"/>
  <c r="W67" i="111"/>
  <c r="W24" i="111" s="1"/>
  <c r="W19" i="111"/>
  <c r="U60" i="111"/>
  <c r="U17" i="111" s="1"/>
  <c r="U12" i="111"/>
  <c r="Q25" i="93"/>
  <c r="P60" i="99"/>
  <c r="P17" i="99" s="1"/>
  <c r="P12" i="99"/>
  <c r="P60" i="102"/>
  <c r="P17" i="102" s="1"/>
  <c r="P12" i="102"/>
  <c r="O5" i="108"/>
  <c r="O25" i="87"/>
  <c r="V29" i="90"/>
  <c r="V74" i="90"/>
  <c r="V31" i="90" s="1"/>
  <c r="P74" i="96"/>
  <c r="P31" i="96" s="1"/>
  <c r="P29" i="96"/>
  <c r="Q71" i="111"/>
  <c r="Q28" i="111" s="1"/>
  <c r="Q25" i="111"/>
  <c r="U60" i="90"/>
  <c r="U17" i="90" s="1"/>
  <c r="U12" i="90"/>
  <c r="J92" i="126"/>
  <c r="U67" i="87"/>
  <c r="U24" i="87" s="1"/>
  <c r="U19" i="87"/>
  <c r="Q67" i="99"/>
  <c r="Q24" i="99" s="1"/>
  <c r="Q19" i="99"/>
  <c r="Q74" i="93"/>
  <c r="Q31" i="93" s="1"/>
  <c r="Q29" i="93"/>
  <c r="Q60" i="99"/>
  <c r="Q17" i="99" s="1"/>
  <c r="Q12" i="99"/>
  <c r="U54" i="90"/>
  <c r="U5" i="90"/>
  <c r="I167" i="114"/>
  <c r="I38" i="114"/>
  <c r="V67" i="111"/>
  <c r="V24" i="111" s="1"/>
  <c r="V19" i="111"/>
  <c r="P85" i="126"/>
  <c r="AZ54" i="201" s="1"/>
  <c r="V29" i="108"/>
  <c r="V74" i="108"/>
  <c r="V31" i="108" s="1"/>
  <c r="P60" i="105"/>
  <c r="P17" i="105" s="1"/>
  <c r="P12" i="105"/>
  <c r="V60" i="87"/>
  <c r="V17" i="87" s="1"/>
  <c r="V12" i="87"/>
  <c r="U71" i="99"/>
  <c r="U28" i="99" s="1"/>
  <c r="U25" i="99"/>
  <c r="W67" i="93"/>
  <c r="W24" i="93" s="1"/>
  <c r="W19" i="93"/>
  <c r="O5" i="99"/>
  <c r="J127" i="90"/>
  <c r="J129" i="90" s="1"/>
  <c r="J128" i="90"/>
  <c r="O71" i="105"/>
  <c r="O28" i="105" s="1"/>
  <c r="O25" i="105"/>
  <c r="U67" i="96"/>
  <c r="U24" i="96" s="1"/>
  <c r="U19" i="96"/>
  <c r="O60" i="87"/>
  <c r="O17" i="87" s="1"/>
  <c r="O12" i="87"/>
  <c r="H127" i="102"/>
  <c r="H129" i="102" s="1"/>
  <c r="H128" i="102"/>
  <c r="W60" i="99"/>
  <c r="W17" i="99" s="1"/>
  <c r="W12" i="99"/>
  <c r="AH10" i="126"/>
  <c r="BL10" i="201" s="1"/>
  <c r="V71" i="105"/>
  <c r="V28" i="105" s="1"/>
  <c r="V25" i="105"/>
  <c r="J127" i="93"/>
  <c r="J129" i="93" s="1"/>
  <c r="J128" i="93"/>
  <c r="U71" i="96"/>
  <c r="U28" i="96" s="1"/>
  <c r="U25" i="96"/>
  <c r="W60" i="102"/>
  <c r="W17" i="102" s="1"/>
  <c r="W12" i="102"/>
  <c r="Q67" i="90"/>
  <c r="Q24" i="90" s="1"/>
  <c r="Q19" i="90"/>
  <c r="I140" i="96"/>
  <c r="I83" i="96"/>
  <c r="I11" i="96"/>
  <c r="S60" i="87"/>
  <c r="S17" i="87" s="1"/>
  <c r="S12" i="87"/>
  <c r="R71" i="99"/>
  <c r="R28" i="99" s="1"/>
  <c r="R25" i="99"/>
  <c r="T67" i="87"/>
  <c r="T24" i="87" s="1"/>
  <c r="T19" i="87"/>
  <c r="S19" i="93"/>
  <c r="S67" i="93"/>
  <c r="S24" i="93" s="1"/>
  <c r="P71" i="120"/>
  <c r="P28" i="120" s="1"/>
  <c r="P25" i="120"/>
  <c r="V67" i="117"/>
  <c r="V24" i="117" s="1"/>
  <c r="V19" i="117"/>
  <c r="V74" i="120"/>
  <c r="V31" i="120" s="1"/>
  <c r="V29" i="120"/>
  <c r="S60" i="114"/>
  <c r="S17" i="114" s="1"/>
  <c r="S12" i="114"/>
  <c r="I165" i="102"/>
  <c r="I82" i="102"/>
  <c r="I36" i="102"/>
  <c r="H153" i="108"/>
  <c r="H24" i="108"/>
  <c r="N54" i="102"/>
  <c r="N5" i="102"/>
  <c r="S19" i="120"/>
  <c r="S67" i="120"/>
  <c r="S24" i="120" s="1"/>
  <c r="W52" i="108"/>
  <c r="W9" i="108" s="1"/>
  <c r="W53" i="108"/>
  <c r="W10" i="108" s="1"/>
  <c r="I82" i="96"/>
  <c r="I165" i="96"/>
  <c r="I36" i="96"/>
  <c r="S74" i="87"/>
  <c r="S31" i="87" s="1"/>
  <c r="S29" i="87"/>
  <c r="I167" i="87"/>
  <c r="I38" i="87"/>
  <c r="AL83" i="126"/>
  <c r="Z59" i="201" s="1"/>
  <c r="M11" i="208" s="1"/>
  <c r="H153" i="87"/>
  <c r="H24" i="87"/>
  <c r="J160" i="87"/>
  <c r="J31" i="87"/>
  <c r="U60" i="87"/>
  <c r="U17" i="87" s="1"/>
  <c r="U12" i="87"/>
  <c r="J140" i="96"/>
  <c r="J83" i="96"/>
  <c r="J11" i="96"/>
  <c r="L68" i="99"/>
  <c r="L81" i="99" s="1"/>
  <c r="U29" i="90"/>
  <c r="U74" i="90"/>
  <c r="U31" i="90" s="1"/>
  <c r="N67" i="93"/>
  <c r="N24" i="93" s="1"/>
  <c r="N19" i="93"/>
  <c r="U74" i="108"/>
  <c r="U31" i="108" s="1"/>
  <c r="U29" i="108"/>
  <c r="N74" i="117"/>
  <c r="N31" i="117" s="1"/>
  <c r="N29" i="117"/>
  <c r="H167" i="117"/>
  <c r="H38" i="117"/>
  <c r="I156" i="102"/>
  <c r="I27" i="102"/>
  <c r="V19" i="105"/>
  <c r="V67" i="105"/>
  <c r="V24" i="105" s="1"/>
  <c r="J140" i="111"/>
  <c r="J83" i="111"/>
  <c r="J11" i="111"/>
  <c r="O61" i="201"/>
  <c r="N61" i="201"/>
  <c r="P61" i="201"/>
  <c r="Q61" i="201"/>
  <c r="R61" i="201"/>
  <c r="P54" i="108"/>
  <c r="P5" i="108"/>
  <c r="P86" i="142"/>
  <c r="P43" i="142" s="1"/>
  <c r="P41" i="142"/>
  <c r="V24" i="126"/>
  <c r="BL15" i="201" s="1"/>
  <c r="V36" i="105"/>
  <c r="J167" i="108"/>
  <c r="J38" i="108"/>
  <c r="O71" i="117"/>
  <c r="O28" i="117" s="1"/>
  <c r="O25" i="117"/>
  <c r="P19" i="120"/>
  <c r="P67" i="120"/>
  <c r="P24" i="120" s="1"/>
  <c r="V54" i="120"/>
  <c r="V5" i="120"/>
  <c r="H82" i="87"/>
  <c r="H165" i="87"/>
  <c r="H36" i="87"/>
  <c r="S25" i="96"/>
  <c r="W85" i="126"/>
  <c r="BA55" i="201" s="1"/>
  <c r="J153" i="90"/>
  <c r="J24" i="90"/>
  <c r="N84" i="126"/>
  <c r="AL54" i="201" s="1"/>
  <c r="R6" i="208" s="1"/>
  <c r="O47" i="93"/>
  <c r="O4" i="93" s="1"/>
  <c r="O51" i="93"/>
  <c r="O8" i="93" s="1"/>
  <c r="Q32" i="96"/>
  <c r="Q81" i="96"/>
  <c r="S54" i="90"/>
  <c r="S5" i="90"/>
  <c r="M29" i="90"/>
  <c r="M74" i="90"/>
  <c r="M31" i="90" s="1"/>
  <c r="Q36" i="99"/>
  <c r="V74" i="117"/>
  <c r="V31" i="117" s="1"/>
  <c r="V29" i="117"/>
  <c r="AD69" i="201"/>
  <c r="F99" i="126"/>
  <c r="AD68" i="201" s="1"/>
  <c r="H172" i="145"/>
  <c r="H43" i="145"/>
  <c r="N19" i="114"/>
  <c r="V36" i="120"/>
  <c r="I71" i="102"/>
  <c r="M32" i="105"/>
  <c r="M81" i="105"/>
  <c r="U67" i="102"/>
  <c r="U24" i="102" s="1"/>
  <c r="U19" i="102"/>
  <c r="O60" i="117"/>
  <c r="O17" i="117" s="1"/>
  <c r="O12" i="117"/>
  <c r="J37" i="126" s="1"/>
  <c r="S25" i="117"/>
  <c r="I140" i="120"/>
  <c r="I83" i="120"/>
  <c r="I11" i="120"/>
  <c r="H165" i="105"/>
  <c r="H82" i="105"/>
  <c r="H36" i="105"/>
  <c r="W176" i="109"/>
  <c r="W79" i="108" s="1"/>
  <c r="W82" i="108" s="1"/>
  <c r="W39" i="108" s="1"/>
  <c r="T79" i="108"/>
  <c r="P176" i="94"/>
  <c r="P79" i="93" s="1"/>
  <c r="P82" i="93" s="1"/>
  <c r="P39" i="93" s="1"/>
  <c r="M79" i="93"/>
  <c r="M82" i="93" s="1"/>
  <c r="M39" i="93" s="1"/>
  <c r="I165" i="90"/>
  <c r="I82" i="90"/>
  <c r="I36" i="90"/>
  <c r="I82" i="87"/>
  <c r="I165" i="87"/>
  <c r="I36" i="87"/>
  <c r="W5" i="93"/>
  <c r="U71" i="93"/>
  <c r="U28" i="93" s="1"/>
  <c r="U25" i="93"/>
  <c r="M25" i="96"/>
  <c r="T32" i="90"/>
  <c r="T81" i="90"/>
  <c r="V36" i="93"/>
  <c r="N36" i="99"/>
  <c r="I153" i="96"/>
  <c r="I24" i="96"/>
  <c r="L71" i="93"/>
  <c r="L28" i="93" s="1"/>
  <c r="L25" i="93"/>
  <c r="M54" i="90"/>
  <c r="M5" i="90"/>
  <c r="L32" i="99"/>
  <c r="V25" i="87"/>
  <c r="V71" i="87"/>
  <c r="V28" i="87" s="1"/>
  <c r="U74" i="96"/>
  <c r="U31" i="96" s="1"/>
  <c r="U29" i="96"/>
  <c r="R60" i="99"/>
  <c r="R17" i="99" s="1"/>
  <c r="R12" i="99"/>
  <c r="O32" i="90"/>
  <c r="R81" i="114"/>
  <c r="R38" i="114" s="1"/>
  <c r="R32" i="114"/>
  <c r="I146" i="117"/>
  <c r="I17" i="117"/>
  <c r="J167" i="102"/>
  <c r="J38" i="102"/>
  <c r="AO69" i="201"/>
  <c r="E100" i="126"/>
  <c r="AO68" i="201" s="1"/>
  <c r="T67" i="111"/>
  <c r="T24" i="111" s="1"/>
  <c r="T19" i="111"/>
  <c r="W86" i="145"/>
  <c r="W43" i="145" s="1"/>
  <c r="W41" i="145"/>
  <c r="M71" i="105"/>
  <c r="M28" i="105" s="1"/>
  <c r="M25" i="105"/>
  <c r="N54" i="114"/>
  <c r="N5" i="114"/>
  <c r="N5" i="105"/>
  <c r="N54" i="105"/>
  <c r="I93" i="126"/>
  <c r="V36" i="108"/>
  <c r="R60" i="111"/>
  <c r="R17" i="111" s="1"/>
  <c r="R12" i="111"/>
  <c r="W176" i="103"/>
  <c r="W79" i="102" s="1"/>
  <c r="W82" i="102" s="1"/>
  <c r="W39" i="102" s="1"/>
  <c r="T79" i="102"/>
  <c r="H151" i="96"/>
  <c r="H22" i="96"/>
  <c r="I160" i="93"/>
  <c r="I31" i="93"/>
  <c r="S54" i="102"/>
  <c r="S5" i="102"/>
  <c r="S81" i="99"/>
  <c r="S38" i="99" s="1"/>
  <c r="S32" i="99"/>
  <c r="M81" i="93"/>
  <c r="M32" i="93"/>
  <c r="U81" i="90"/>
  <c r="U32" i="90"/>
  <c r="R67" i="114"/>
  <c r="R24" i="114" s="1"/>
  <c r="R19" i="114"/>
  <c r="U67" i="105"/>
  <c r="U24" i="105" s="1"/>
  <c r="U19" i="105"/>
  <c r="O54" i="114"/>
  <c r="O5" i="114"/>
  <c r="S67" i="114"/>
  <c r="S24" i="114" s="1"/>
  <c r="S19" i="114"/>
  <c r="I167" i="105"/>
  <c r="I38" i="105"/>
  <c r="Q65" i="114"/>
  <c r="Q22" i="114" s="1"/>
  <c r="L5" i="105"/>
  <c r="L54" i="105"/>
  <c r="P176" i="106"/>
  <c r="P79" i="105" s="1"/>
  <c r="P82" i="105" s="1"/>
  <c r="P39" i="105" s="1"/>
  <c r="M79" i="105"/>
  <c r="M82" i="105" s="1"/>
  <c r="M39" i="105" s="1"/>
  <c r="Q70" i="93"/>
  <c r="Q27" i="93" s="1"/>
  <c r="H140" i="99"/>
  <c r="H11" i="99"/>
  <c r="W5" i="87"/>
  <c r="W32" i="87"/>
  <c r="M67" i="87"/>
  <c r="M24" i="87" s="1"/>
  <c r="M19" i="87"/>
  <c r="W11" i="126"/>
  <c r="BA7" i="201" s="1"/>
  <c r="H160" i="99"/>
  <c r="H31" i="99"/>
  <c r="S54" i="87"/>
  <c r="S5" i="87"/>
  <c r="V74" i="96"/>
  <c r="V31" i="96" s="1"/>
  <c r="V29" i="96"/>
  <c r="S32" i="102"/>
  <c r="S81" i="102"/>
  <c r="L67" i="111"/>
  <c r="L24" i="111" s="1"/>
  <c r="L19" i="111"/>
  <c r="U60" i="108"/>
  <c r="U17" i="108" s="1"/>
  <c r="U12" i="108"/>
  <c r="S36" i="114"/>
  <c r="P5" i="111"/>
  <c r="U54" i="114"/>
  <c r="U5" i="114"/>
  <c r="R36" i="120"/>
  <c r="P70" i="114"/>
  <c r="P27" i="114" s="1"/>
  <c r="S74" i="105"/>
  <c r="S31" i="105" s="1"/>
  <c r="S29" i="105"/>
  <c r="L32" i="108"/>
  <c r="L81" i="108"/>
  <c r="V71" i="111"/>
  <c r="V28" i="111" s="1"/>
  <c r="V25" i="111"/>
  <c r="L81" i="111"/>
  <c r="L32" i="111"/>
  <c r="V70" i="117"/>
  <c r="V27" i="117" s="1"/>
  <c r="I156" i="105"/>
  <c r="T81" i="111"/>
  <c r="T71" i="111"/>
  <c r="T28" i="111" s="1"/>
  <c r="T25" i="111"/>
  <c r="N71" i="102"/>
  <c r="N28" i="102" s="1"/>
  <c r="N25" i="102"/>
  <c r="H165" i="117"/>
  <c r="H82" i="117"/>
  <c r="H36" i="117"/>
  <c r="Q176" i="97"/>
  <c r="Q79" i="96" s="1"/>
  <c r="Q82" i="96" s="1"/>
  <c r="Q39" i="96" s="1"/>
  <c r="N79" i="96"/>
  <c r="N82" i="96" s="1"/>
  <c r="N39" i="96" s="1"/>
  <c r="H165" i="102"/>
  <c r="H82" i="102"/>
  <c r="H36" i="102"/>
  <c r="T54" i="90"/>
  <c r="T5" i="90"/>
  <c r="O54" i="96"/>
  <c r="O5" i="96"/>
  <c r="S5" i="99"/>
  <c r="S54" i="99"/>
  <c r="P91" i="126"/>
  <c r="AB62" i="201" s="1"/>
  <c r="T25" i="99"/>
  <c r="Q5" i="99"/>
  <c r="M54" i="93"/>
  <c r="M5" i="93"/>
  <c r="Q5" i="96"/>
  <c r="V19" i="102"/>
  <c r="M54" i="105"/>
  <c r="M5" i="105"/>
  <c r="K92" i="126"/>
  <c r="P71" i="108"/>
  <c r="P28" i="108" s="1"/>
  <c r="P25" i="108"/>
  <c r="W60" i="105"/>
  <c r="W17" i="105" s="1"/>
  <c r="W12" i="105"/>
  <c r="V5" i="111"/>
  <c r="H140" i="114"/>
  <c r="H83" i="114"/>
  <c r="H11" i="114"/>
  <c r="W81" i="114"/>
  <c r="W32" i="114"/>
  <c r="F109" i="126"/>
  <c r="BB75" i="201" s="1"/>
  <c r="F52" i="126"/>
  <c r="BN27" i="201" s="1"/>
  <c r="L71" i="105"/>
  <c r="L28" i="105" s="1"/>
  <c r="L25" i="105"/>
  <c r="T29" i="111"/>
  <c r="T74" i="111"/>
  <c r="T31" i="111" s="1"/>
  <c r="U81" i="111"/>
  <c r="U38" i="111" s="1"/>
  <c r="U32" i="111"/>
  <c r="Q36" i="120"/>
  <c r="H128" i="120"/>
  <c r="Q71" i="105"/>
  <c r="Q28" i="105" s="1"/>
  <c r="Q25" i="105"/>
  <c r="L54" i="117"/>
  <c r="L5" i="117"/>
  <c r="L67" i="120"/>
  <c r="L24" i="120" s="1"/>
  <c r="L19" i="120"/>
  <c r="M54" i="117"/>
  <c r="M5" i="117"/>
  <c r="S86" i="142"/>
  <c r="S43" i="142" s="1"/>
  <c r="S41" i="142"/>
  <c r="H165" i="111"/>
  <c r="H82" i="111"/>
  <c r="H36" i="111"/>
  <c r="V81" i="87"/>
  <c r="V32" i="87"/>
  <c r="T60" i="90"/>
  <c r="T17" i="90" s="1"/>
  <c r="T12" i="90"/>
  <c r="AF82" i="126"/>
  <c r="L19" i="96"/>
  <c r="L67" i="96"/>
  <c r="L24" i="96" s="1"/>
  <c r="R36" i="96"/>
  <c r="M5" i="99"/>
  <c r="M54" i="99"/>
  <c r="Q54" i="201"/>
  <c r="R54" i="201"/>
  <c r="N54" i="201"/>
  <c r="H6" i="208" s="1"/>
  <c r="O54" i="201"/>
  <c r="P54" i="201"/>
  <c r="U51" i="99"/>
  <c r="U8" i="99" s="1"/>
  <c r="J146" i="87"/>
  <c r="J17" i="87"/>
  <c r="U74" i="102"/>
  <c r="U31" i="102" s="1"/>
  <c r="U29" i="102"/>
  <c r="T60" i="117"/>
  <c r="T17" i="117" s="1"/>
  <c r="T12" i="117"/>
  <c r="O81" i="117"/>
  <c r="O32" i="117"/>
  <c r="P29" i="120"/>
  <c r="P74" i="120"/>
  <c r="P31" i="120" s="1"/>
  <c r="Q81" i="114"/>
  <c r="Q32" i="114"/>
  <c r="I128" i="114"/>
  <c r="P54" i="114"/>
  <c r="P5" i="114"/>
  <c r="O36" i="111"/>
  <c r="D108" i="126"/>
  <c r="AN75" i="201" s="1"/>
  <c r="U86" i="142"/>
  <c r="U43" i="142" s="1"/>
  <c r="U41" i="142"/>
  <c r="W91" i="126"/>
  <c r="AC63" i="201" s="1"/>
  <c r="H153" i="99"/>
  <c r="H24" i="99"/>
  <c r="M74" i="87"/>
  <c r="M31" i="87" s="1"/>
  <c r="M29" i="87"/>
  <c r="R67" i="96"/>
  <c r="R24" i="96" s="1"/>
  <c r="R19" i="96"/>
  <c r="L12" i="87"/>
  <c r="L60" i="87"/>
  <c r="L17" i="87" s="1"/>
  <c r="R60" i="93"/>
  <c r="R17" i="93" s="1"/>
  <c r="R12" i="93"/>
  <c r="W67" i="87"/>
  <c r="W24" i="87" s="1"/>
  <c r="W19" i="87"/>
  <c r="N74" i="93"/>
  <c r="N31" i="93" s="1"/>
  <c r="N29" i="93"/>
  <c r="V67" i="93"/>
  <c r="V24" i="93" s="1"/>
  <c r="V19" i="93"/>
  <c r="U60" i="96"/>
  <c r="U17" i="96" s="1"/>
  <c r="U12" i="96"/>
  <c r="S29" i="99"/>
  <c r="S74" i="99"/>
  <c r="S31" i="99" s="1"/>
  <c r="L67" i="117"/>
  <c r="L24" i="117" s="1"/>
  <c r="L19" i="117"/>
  <c r="M71" i="120"/>
  <c r="M28" i="120" s="1"/>
  <c r="M25" i="120"/>
  <c r="H146" i="102"/>
  <c r="H17" i="102"/>
  <c r="H160" i="111"/>
  <c r="H31" i="111"/>
  <c r="S67" i="117"/>
  <c r="S24" i="117" s="1"/>
  <c r="S19" i="117"/>
  <c r="S74" i="120"/>
  <c r="S31" i="120" s="1"/>
  <c r="S29" i="120"/>
  <c r="V60" i="114"/>
  <c r="V17" i="114" s="1"/>
  <c r="V12" i="114"/>
  <c r="J167" i="114"/>
  <c r="J38" i="114"/>
  <c r="V176" i="103"/>
  <c r="V79" i="102" s="1"/>
  <c r="S79" i="102"/>
  <c r="L54" i="108"/>
  <c r="L5" i="108"/>
  <c r="Q54" i="102"/>
  <c r="Q5" i="102"/>
  <c r="J152" i="105"/>
  <c r="J23" i="105"/>
  <c r="R32" i="105"/>
  <c r="R81" i="105"/>
  <c r="R38" i="105" s="1"/>
  <c r="L38" i="126"/>
  <c r="V67" i="120"/>
  <c r="V24" i="120" s="1"/>
  <c r="V19" i="120"/>
  <c r="J165" i="105"/>
  <c r="J82" i="105"/>
  <c r="J36" i="105"/>
  <c r="V176" i="97"/>
  <c r="V79" i="96" s="1"/>
  <c r="S79" i="96"/>
  <c r="V54" i="90"/>
  <c r="V5" i="90"/>
  <c r="N12" i="99"/>
  <c r="N60" i="99"/>
  <c r="N17" i="99" s="1"/>
  <c r="V74" i="87"/>
  <c r="V31" i="87" s="1"/>
  <c r="V29" i="87"/>
  <c r="R60" i="96"/>
  <c r="R17" i="96" s="1"/>
  <c r="R12" i="96"/>
  <c r="AJ11" i="126"/>
  <c r="BB10" i="201" s="1"/>
  <c r="O68" i="99"/>
  <c r="I157" i="93"/>
  <c r="I28" i="93"/>
  <c r="N60" i="93"/>
  <c r="N17" i="93" s="1"/>
  <c r="N12" i="93"/>
  <c r="H153" i="93"/>
  <c r="H24" i="93"/>
  <c r="Q67" i="93"/>
  <c r="Q24" i="93" s="1"/>
  <c r="Q19" i="93"/>
  <c r="P12" i="117"/>
  <c r="P60" i="117"/>
  <c r="P17" i="117" s="1"/>
  <c r="AA69" i="201"/>
  <c r="C99" i="126"/>
  <c r="AA68" i="201" s="1"/>
  <c r="J146" i="117"/>
  <c r="J17" i="117"/>
  <c r="I153" i="117"/>
  <c r="I24" i="117"/>
  <c r="Q74" i="117"/>
  <c r="Q31" i="117" s="1"/>
  <c r="Q29" i="117"/>
  <c r="J99" i="126"/>
  <c r="M36" i="120"/>
  <c r="O176" i="88"/>
  <c r="O79" i="87" s="1"/>
  <c r="L79" i="87"/>
  <c r="H165" i="90"/>
  <c r="H82" i="90"/>
  <c r="H36" i="90"/>
  <c r="H165" i="93"/>
  <c r="H82" i="93"/>
  <c r="H36" i="93"/>
  <c r="I146" i="90"/>
  <c r="I17" i="90"/>
  <c r="AO10" i="126"/>
  <c r="BM11" i="201" s="1"/>
  <c r="N9" i="126"/>
  <c r="AL6" i="201" s="1"/>
  <c r="W6" i="209" s="1"/>
  <c r="AC84" i="126"/>
  <c r="AO57" i="201" s="1"/>
  <c r="M71" i="99"/>
  <c r="M28" i="99" s="1"/>
  <c r="M25" i="99"/>
  <c r="P29" i="90"/>
  <c r="P74" i="90"/>
  <c r="P31" i="90" s="1"/>
  <c r="R66" i="99"/>
  <c r="R23" i="99" s="1"/>
  <c r="AC11" i="126" s="1"/>
  <c r="BA9" i="201" s="1"/>
  <c r="S74" i="117"/>
  <c r="S31" i="117" s="1"/>
  <c r="S29" i="117"/>
  <c r="P25" i="126"/>
  <c r="AZ14" i="201" s="1"/>
  <c r="Q67" i="114"/>
  <c r="Q24" i="114" s="1"/>
  <c r="Q19" i="114"/>
  <c r="S36" i="120"/>
  <c r="P81" i="105"/>
  <c r="P32" i="105"/>
  <c r="R12" i="105"/>
  <c r="R60" i="105"/>
  <c r="R17" i="105" s="1"/>
  <c r="L60" i="117"/>
  <c r="L17" i="117" s="1"/>
  <c r="L12" i="117"/>
  <c r="L71" i="120"/>
  <c r="L28" i="120" s="1"/>
  <c r="L25" i="120"/>
  <c r="U176" i="106"/>
  <c r="U79" i="105" s="1"/>
  <c r="U82" i="105" s="1"/>
  <c r="U39" i="105" s="1"/>
  <c r="R79" i="105"/>
  <c r="R82" i="105" s="1"/>
  <c r="R39" i="105" s="1"/>
  <c r="V176" i="91"/>
  <c r="V79" i="90" s="1"/>
  <c r="V82" i="90" s="1"/>
  <c r="V39" i="90" s="1"/>
  <c r="S79" i="90"/>
  <c r="S82" i="90" s="1"/>
  <c r="S39" i="90" s="1"/>
  <c r="P176" i="88"/>
  <c r="P79" i="87" s="1"/>
  <c r="P82" i="87" s="1"/>
  <c r="P39" i="87" s="1"/>
  <c r="M79" i="87"/>
  <c r="M82" i="87" s="1"/>
  <c r="M39" i="87" s="1"/>
  <c r="W32" i="90"/>
  <c r="O71" i="93"/>
  <c r="O28" i="93" s="1"/>
  <c r="O25" i="93"/>
  <c r="P54" i="90"/>
  <c r="P5" i="90"/>
  <c r="M71" i="90"/>
  <c r="M28" i="90" s="1"/>
  <c r="M25" i="90"/>
  <c r="I157" i="99"/>
  <c r="I28" i="99"/>
  <c r="O32" i="99"/>
  <c r="U60" i="99"/>
  <c r="U17" i="99" s="1"/>
  <c r="U12" i="99"/>
  <c r="L19" i="90"/>
  <c r="L67" i="90"/>
  <c r="L24" i="90" s="1"/>
  <c r="R36" i="90"/>
  <c r="AP69" i="201"/>
  <c r="F100" i="126"/>
  <c r="AP68" i="201" s="1"/>
  <c r="BA69" i="201"/>
  <c r="E101" i="126"/>
  <c r="BA68" i="201" s="1"/>
  <c r="V45" i="126"/>
  <c r="N29" i="105"/>
  <c r="N74" i="105"/>
  <c r="N31" i="105" s="1"/>
  <c r="O71" i="111"/>
  <c r="O28" i="111" s="1"/>
  <c r="O25" i="111"/>
  <c r="S60" i="111"/>
  <c r="S17" i="111" s="1"/>
  <c r="S12" i="111"/>
  <c r="Q176" i="103"/>
  <c r="Q79" i="102" s="1"/>
  <c r="Q82" i="102" s="1"/>
  <c r="Q39" i="102" s="1"/>
  <c r="N79" i="102"/>
  <c r="N82" i="102" s="1"/>
  <c r="N39" i="102" s="1"/>
  <c r="M67" i="90"/>
  <c r="M24" i="90" s="1"/>
  <c r="M19" i="90"/>
  <c r="R36" i="93"/>
  <c r="J167" i="90"/>
  <c r="J38" i="90"/>
  <c r="N71" i="96"/>
  <c r="N28" i="96" s="1"/>
  <c r="N25" i="96"/>
  <c r="AD85" i="126"/>
  <c r="BB57" i="201" s="1"/>
  <c r="I140" i="90"/>
  <c r="I83" i="90"/>
  <c r="I11" i="90"/>
  <c r="V5" i="99"/>
  <c r="V81" i="99"/>
  <c r="V38" i="99" s="1"/>
  <c r="V32" i="99"/>
  <c r="P32" i="93"/>
  <c r="R36" i="99"/>
  <c r="M81" i="114"/>
  <c r="M32" i="114"/>
  <c r="K109" i="126"/>
  <c r="BA76" i="201" s="1"/>
  <c r="V67" i="114"/>
  <c r="V24" i="114" s="1"/>
  <c r="V19" i="114"/>
  <c r="L86" i="142"/>
  <c r="L43" i="142" s="1"/>
  <c r="L41" i="142"/>
  <c r="N71" i="111"/>
  <c r="N28" i="111" s="1"/>
  <c r="N25" i="111"/>
  <c r="N65" i="114"/>
  <c r="N22" i="114" s="1"/>
  <c r="I39" i="126"/>
  <c r="O54" i="105"/>
  <c r="O5" i="105"/>
  <c r="T23" i="126"/>
  <c r="AL15" i="201" s="1"/>
  <c r="W15" i="209" s="1"/>
  <c r="H160" i="117"/>
  <c r="H31" i="117"/>
  <c r="O51" i="87"/>
  <c r="O8" i="87" s="1"/>
  <c r="P84" i="126" s="1"/>
  <c r="AN54" i="201" s="1"/>
  <c r="U54" i="96"/>
  <c r="U5" i="96"/>
  <c r="P19" i="87"/>
  <c r="P67" i="87"/>
  <c r="P24" i="87" s="1"/>
  <c r="X11" i="126"/>
  <c r="BB7" i="201" s="1"/>
  <c r="R55" i="90"/>
  <c r="M60" i="99"/>
  <c r="M17" i="99" s="1"/>
  <c r="M12" i="99"/>
  <c r="V32" i="102"/>
  <c r="M60" i="105"/>
  <c r="M17" i="105" s="1"/>
  <c r="M12" i="105"/>
  <c r="N60" i="111"/>
  <c r="N17" i="111" s="1"/>
  <c r="N12" i="111"/>
  <c r="O67" i="111"/>
  <c r="O24" i="111" s="1"/>
  <c r="O19" i="111"/>
  <c r="J126" i="108"/>
  <c r="J127" i="108" s="1"/>
  <c r="J129" i="108" s="1"/>
  <c r="Q74" i="114"/>
  <c r="Q31" i="114" s="1"/>
  <c r="Q29" i="114"/>
  <c r="M86" i="142"/>
  <c r="M43" i="142" s="1"/>
  <c r="M41" i="142"/>
  <c r="L27" i="102"/>
  <c r="M74" i="108"/>
  <c r="M31" i="108" s="1"/>
  <c r="M29" i="108"/>
  <c r="M54" i="111"/>
  <c r="M5" i="111"/>
  <c r="U36" i="120"/>
  <c r="N12" i="102"/>
  <c r="N60" i="102"/>
  <c r="N17" i="102" s="1"/>
  <c r="N86" i="142"/>
  <c r="N43" i="142" s="1"/>
  <c r="N41" i="142"/>
  <c r="O74" i="102"/>
  <c r="O31" i="102" s="1"/>
  <c r="O29" i="102"/>
  <c r="V29" i="105"/>
  <c r="V74" i="105"/>
  <c r="V31" i="105" s="1"/>
  <c r="O81" i="108"/>
  <c r="O38" i="108" s="1"/>
  <c r="O32" i="108"/>
  <c r="O81" i="111"/>
  <c r="O32" i="111"/>
  <c r="J126" i="114"/>
  <c r="O176" i="118"/>
  <c r="O79" i="117" s="1"/>
  <c r="O82" i="117" s="1"/>
  <c r="O39" i="117" s="1"/>
  <c r="L79" i="117"/>
  <c r="L82" i="117" s="1"/>
  <c r="L39" i="117" s="1"/>
  <c r="W176" i="97"/>
  <c r="W79" i="96" s="1"/>
  <c r="W82" i="96" s="1"/>
  <c r="W39" i="96" s="1"/>
  <c r="T79" i="96"/>
  <c r="T82" i="96" s="1"/>
  <c r="T39" i="96" s="1"/>
  <c r="U176" i="103"/>
  <c r="U79" i="102" s="1"/>
  <c r="U82" i="102" s="1"/>
  <c r="U39" i="102" s="1"/>
  <c r="R79" i="102"/>
  <c r="R82" i="102" s="1"/>
  <c r="R39" i="102" s="1"/>
  <c r="J160" i="96"/>
  <c r="J31" i="96"/>
  <c r="I128" i="96"/>
  <c r="W26" i="93"/>
  <c r="P5" i="93"/>
  <c r="AI85" i="126"/>
  <c r="BA58" i="201" s="1"/>
  <c r="M36" i="99"/>
  <c r="L5" i="87"/>
  <c r="L54" i="87"/>
  <c r="I167" i="93"/>
  <c r="I38" i="93"/>
  <c r="N54" i="99"/>
  <c r="N5" i="99"/>
  <c r="L68" i="96"/>
  <c r="P5" i="105"/>
  <c r="U47" i="108"/>
  <c r="U4" i="108" s="1"/>
  <c r="U51" i="108"/>
  <c r="U8" i="108" s="1"/>
  <c r="R67" i="111"/>
  <c r="R24" i="111" s="1"/>
  <c r="R19" i="111"/>
  <c r="L60" i="108"/>
  <c r="L17" i="108" s="1"/>
  <c r="L12" i="108"/>
  <c r="T74" i="114"/>
  <c r="T31" i="114" s="1"/>
  <c r="T29" i="114"/>
  <c r="J153" i="117"/>
  <c r="J24" i="117"/>
  <c r="E109" i="126"/>
  <c r="BA75" i="201" s="1"/>
  <c r="C53" i="126"/>
  <c r="AY27" i="201" s="1"/>
  <c r="T12" i="102"/>
  <c r="T60" i="102"/>
  <c r="T17" i="102" s="1"/>
  <c r="N86" i="145"/>
  <c r="N43" i="145" s="1"/>
  <c r="N41" i="145"/>
  <c r="R36" i="111"/>
  <c r="H52" i="126"/>
  <c r="BJ28" i="201" s="1"/>
  <c r="M28" i="209" s="1"/>
  <c r="L71" i="114"/>
  <c r="L28" i="114" s="1"/>
  <c r="L25" i="114"/>
  <c r="J157" i="102"/>
  <c r="J28" i="102"/>
  <c r="T90" i="126"/>
  <c r="U5" i="108"/>
  <c r="J128" i="102"/>
  <c r="O176" i="112"/>
  <c r="O79" i="111" s="1"/>
  <c r="O82" i="111" s="1"/>
  <c r="O39" i="111" s="1"/>
  <c r="L79" i="111"/>
  <c r="L82" i="111" s="1"/>
  <c r="L39" i="111" s="1"/>
  <c r="I167" i="90"/>
  <c r="I85" i="90"/>
  <c r="I38" i="90"/>
  <c r="AN83" i="126"/>
  <c r="AB59" i="201" s="1"/>
  <c r="H140" i="96"/>
  <c r="H83" i="96"/>
  <c r="H11" i="96"/>
  <c r="O19" i="96"/>
  <c r="O67" i="96"/>
  <c r="O24" i="96" s="1"/>
  <c r="U36" i="96"/>
  <c r="P5" i="99"/>
  <c r="J140" i="87"/>
  <c r="J83" i="87"/>
  <c r="J11" i="87"/>
  <c r="Q25" i="99"/>
  <c r="N54" i="93"/>
  <c r="N6" i="93"/>
  <c r="AM83" i="126" s="1"/>
  <c r="AA59" i="201" s="1"/>
  <c r="J153" i="96"/>
  <c r="J24" i="96"/>
  <c r="J146" i="96"/>
  <c r="J17" i="96"/>
  <c r="AF83" i="126"/>
  <c r="Z58" i="201" s="1"/>
  <c r="M10" i="208" s="1"/>
  <c r="M74" i="99"/>
  <c r="M31" i="99" s="1"/>
  <c r="M29" i="99"/>
  <c r="V5" i="105"/>
  <c r="S71" i="108"/>
  <c r="S28" i="108" s="1"/>
  <c r="S25" i="108"/>
  <c r="J160" i="114"/>
  <c r="J31" i="114"/>
  <c r="M74" i="120"/>
  <c r="M31" i="120" s="1"/>
  <c r="M29" i="120"/>
  <c r="M74" i="102"/>
  <c r="M31" i="102" s="1"/>
  <c r="M29" i="102"/>
  <c r="T93" i="126"/>
  <c r="AX63" i="201" s="1"/>
  <c r="W15" i="208" s="1"/>
  <c r="T36" i="114"/>
  <c r="H167" i="120"/>
  <c r="H38" i="120"/>
  <c r="W74" i="102"/>
  <c r="W31" i="102" s="1"/>
  <c r="W29" i="102"/>
  <c r="M54" i="114"/>
  <c r="M5" i="114"/>
  <c r="H167" i="108"/>
  <c r="H38" i="108"/>
  <c r="Q54" i="108"/>
  <c r="Q5" i="108"/>
  <c r="V47" i="111"/>
  <c r="V4" i="111" s="1"/>
  <c r="V51" i="111"/>
  <c r="V8" i="111" s="1"/>
  <c r="AD92" i="126" s="1"/>
  <c r="AP64" i="201" s="1"/>
  <c r="H98" i="126"/>
  <c r="J167" i="105"/>
  <c r="J38" i="105"/>
  <c r="R74" i="114"/>
  <c r="R31" i="114" s="1"/>
  <c r="R29" i="114"/>
  <c r="W67" i="120"/>
  <c r="W24" i="120" s="1"/>
  <c r="W19" i="120"/>
  <c r="T9" i="126"/>
  <c r="AL7" i="201" s="1"/>
  <c r="W7" i="209" s="1"/>
  <c r="H128" i="117"/>
  <c r="H157" i="99"/>
  <c r="H28" i="99"/>
  <c r="Z11" i="126"/>
  <c r="AX9" i="201" s="1"/>
  <c r="H9" i="209" s="1"/>
  <c r="J128" i="127"/>
  <c r="P74" i="87"/>
  <c r="P31" i="87" s="1"/>
  <c r="P29" i="87"/>
  <c r="I140" i="99"/>
  <c r="I83" i="99"/>
  <c r="I11" i="99"/>
  <c r="P83" i="126"/>
  <c r="AB54" i="201" s="1"/>
  <c r="T27" i="87"/>
  <c r="U60" i="93"/>
  <c r="U17" i="93" s="1"/>
  <c r="U12" i="93"/>
  <c r="I146" i="93"/>
  <c r="I17" i="93"/>
  <c r="L74" i="90"/>
  <c r="L31" i="90" s="1"/>
  <c r="L29" i="90"/>
  <c r="L74" i="93"/>
  <c r="L31" i="93" s="1"/>
  <c r="L30" i="93"/>
  <c r="AJ10" i="126"/>
  <c r="BN10" i="201" s="1"/>
  <c r="V74" i="99"/>
  <c r="V31" i="99" s="1"/>
  <c r="V29" i="99"/>
  <c r="I157" i="108"/>
  <c r="I28" i="108"/>
  <c r="O67" i="117"/>
  <c r="O24" i="117" s="1"/>
  <c r="O19" i="117"/>
  <c r="N60" i="117"/>
  <c r="N17" i="117" s="1"/>
  <c r="N12" i="117"/>
  <c r="R81" i="117"/>
  <c r="R32" i="117"/>
  <c r="S74" i="102"/>
  <c r="S31" i="102" s="1"/>
  <c r="S29" i="102"/>
  <c r="B100" i="126"/>
  <c r="AL68" i="201" s="1"/>
  <c r="AL69" i="201"/>
  <c r="R21" i="208" s="1"/>
  <c r="T82" i="108"/>
  <c r="T39" i="108" s="1"/>
  <c r="T27" i="108"/>
  <c r="T54" i="111"/>
  <c r="T5" i="111"/>
  <c r="P176" i="103"/>
  <c r="P79" i="102" s="1"/>
  <c r="P82" i="102" s="1"/>
  <c r="P39" i="102" s="1"/>
  <c r="M79" i="102"/>
  <c r="M82" i="102" s="1"/>
  <c r="M39" i="102" s="1"/>
  <c r="S86" i="145"/>
  <c r="S43" i="145" s="1"/>
  <c r="S41" i="145"/>
  <c r="U81" i="105"/>
  <c r="U32" i="105"/>
  <c r="AA92" i="126"/>
  <c r="AM64" i="201" s="1"/>
  <c r="W176" i="106"/>
  <c r="W79" i="105" s="1"/>
  <c r="W82" i="105" s="1"/>
  <c r="W39" i="105" s="1"/>
  <c r="T79" i="105"/>
  <c r="T82" i="105" s="1"/>
  <c r="T39" i="105" s="1"/>
  <c r="P176" i="97"/>
  <c r="P79" i="96" s="1"/>
  <c r="P82" i="96" s="1"/>
  <c r="P39" i="96" s="1"/>
  <c r="M79" i="96"/>
  <c r="J165" i="90"/>
  <c r="J82" i="90"/>
  <c r="J36" i="90"/>
  <c r="J165" i="87"/>
  <c r="J82" i="87"/>
  <c r="J36" i="87"/>
  <c r="M60" i="87"/>
  <c r="M17" i="87" s="1"/>
  <c r="M12" i="87"/>
  <c r="S25" i="99"/>
  <c r="S71" i="99"/>
  <c r="S28" i="99" s="1"/>
  <c r="Q60" i="93"/>
  <c r="Q17" i="93" s="1"/>
  <c r="Q12" i="93"/>
  <c r="I153" i="93"/>
  <c r="I24" i="93"/>
  <c r="N32" i="99"/>
  <c r="N81" i="99"/>
  <c r="M60" i="117"/>
  <c r="M17" i="117" s="1"/>
  <c r="M12" i="117"/>
  <c r="U86" i="145"/>
  <c r="U43" i="145" s="1"/>
  <c r="U41" i="145"/>
  <c r="AC93" i="126"/>
  <c r="BA64" i="201" s="1"/>
  <c r="P12" i="114"/>
  <c r="P60" i="114"/>
  <c r="P17" i="114" s="1"/>
  <c r="H83" i="108"/>
  <c r="H140" i="108"/>
  <c r="H11" i="108"/>
  <c r="T36" i="108"/>
  <c r="U176" i="88"/>
  <c r="U79" i="87" s="1"/>
  <c r="U82" i="87" s="1"/>
  <c r="U39" i="87" s="1"/>
  <c r="R79" i="87"/>
  <c r="R82" i="87" s="1"/>
  <c r="R39" i="87" s="1"/>
  <c r="U176" i="91"/>
  <c r="U79" i="90" s="1"/>
  <c r="U82" i="90" s="1"/>
  <c r="U39" i="90" s="1"/>
  <c r="R79" i="90"/>
  <c r="R82" i="90" s="1"/>
  <c r="R39" i="90" s="1"/>
  <c r="U176" i="94"/>
  <c r="U79" i="93" s="1"/>
  <c r="U82" i="93" s="1"/>
  <c r="U39" i="93" s="1"/>
  <c r="R79" i="93"/>
  <c r="R82" i="93" s="1"/>
  <c r="R39" i="93" s="1"/>
  <c r="N81" i="90"/>
  <c r="N32" i="90"/>
  <c r="AP10" i="126"/>
  <c r="BN11" i="201" s="1"/>
  <c r="I146" i="87"/>
  <c r="I17" i="87"/>
  <c r="P25" i="99"/>
  <c r="P71" i="99"/>
  <c r="P28" i="99" s="1"/>
  <c r="T12" i="93"/>
  <c r="T60" i="93"/>
  <c r="T17" i="93" s="1"/>
  <c r="L74" i="96"/>
  <c r="L31" i="96" s="1"/>
  <c r="L29" i="96"/>
  <c r="J160" i="90"/>
  <c r="J31" i="90"/>
  <c r="J153" i="93"/>
  <c r="J24" i="93"/>
  <c r="U66" i="99"/>
  <c r="U23" i="99" s="1"/>
  <c r="AD11" i="126" s="1"/>
  <c r="BB9" i="201" s="1"/>
  <c r="V74" i="114"/>
  <c r="V31" i="114" s="1"/>
  <c r="V29" i="114"/>
  <c r="T81" i="102"/>
  <c r="T32" i="102"/>
  <c r="T54" i="105"/>
  <c r="T5" i="105"/>
  <c r="AY69" i="201"/>
  <c r="C101" i="126"/>
  <c r="AY68" i="201" s="1"/>
  <c r="J160" i="108"/>
  <c r="J31" i="108"/>
  <c r="N90" i="126"/>
  <c r="T67" i="105"/>
  <c r="T24" i="105" s="1"/>
  <c r="T19" i="105"/>
  <c r="M81" i="108"/>
  <c r="M32" i="108"/>
  <c r="O71" i="120"/>
  <c r="O28" i="120" s="1"/>
  <c r="O25" i="120"/>
  <c r="O176" i="106"/>
  <c r="O79" i="105" s="1"/>
  <c r="O82" i="105" s="1"/>
  <c r="O39" i="105" s="1"/>
  <c r="L79" i="105"/>
  <c r="L82" i="105" s="1"/>
  <c r="L39" i="105" s="1"/>
  <c r="P176" i="91"/>
  <c r="P79" i="90" s="1"/>
  <c r="P82" i="90" s="1"/>
  <c r="P39" i="90" s="1"/>
  <c r="M79" i="90"/>
  <c r="M82" i="90" s="1"/>
  <c r="M39" i="90" s="1"/>
  <c r="V176" i="88"/>
  <c r="V79" i="87" s="1"/>
  <c r="V82" i="87" s="1"/>
  <c r="V39" i="87" s="1"/>
  <c r="S79" i="87"/>
  <c r="S82" i="87" s="1"/>
  <c r="S39" i="87" s="1"/>
  <c r="Q60" i="87"/>
  <c r="Q17" i="87" s="1"/>
  <c r="Q12" i="87"/>
  <c r="L32" i="87"/>
  <c r="H151" i="90"/>
  <c r="H22" i="90"/>
  <c r="L71" i="90"/>
  <c r="L28" i="90" s="1"/>
  <c r="L25" i="90"/>
  <c r="J167" i="96"/>
  <c r="J38" i="96"/>
  <c r="O85" i="126"/>
  <c r="AY54" i="201" s="1"/>
  <c r="S74" i="90"/>
  <c r="S31" i="90" s="1"/>
  <c r="S29" i="90"/>
  <c r="AG83" i="126"/>
  <c r="AA58" i="201" s="1"/>
  <c r="O67" i="90"/>
  <c r="O24" i="90" s="1"/>
  <c r="O19" i="90"/>
  <c r="U93" i="126"/>
  <c r="AY63" i="201" s="1"/>
  <c r="H24" i="126"/>
  <c r="N36" i="102"/>
  <c r="I153" i="111"/>
  <c r="I24" i="111"/>
  <c r="J109" i="126"/>
  <c r="AZ76" i="201" s="1"/>
  <c r="T36" i="117"/>
  <c r="V81" i="120"/>
  <c r="V32" i="120"/>
  <c r="Q74" i="105"/>
  <c r="Q31" i="105" s="1"/>
  <c r="Q29" i="105"/>
  <c r="T19" i="108"/>
  <c r="T67" i="108"/>
  <c r="T24" i="108" s="1"/>
  <c r="V43" i="126"/>
  <c r="I165" i="120"/>
  <c r="I82" i="120"/>
  <c r="I36" i="120"/>
  <c r="R32" i="87"/>
  <c r="N74" i="96"/>
  <c r="N31" i="96" s="1"/>
  <c r="N29" i="96"/>
  <c r="T25" i="93"/>
  <c r="AI84" i="126"/>
  <c r="AO58" i="201" s="1"/>
  <c r="H160" i="96"/>
  <c r="H31" i="96"/>
  <c r="L12" i="99"/>
  <c r="L60" i="99"/>
  <c r="L17" i="99" s="1"/>
  <c r="L55" i="90"/>
  <c r="N29" i="99"/>
  <c r="N74" i="99"/>
  <c r="N31" i="99" s="1"/>
  <c r="U60" i="102"/>
  <c r="U17" i="102" s="1"/>
  <c r="U12" i="102"/>
  <c r="P32" i="114"/>
  <c r="P81" i="114"/>
  <c r="P38" i="114" s="1"/>
  <c r="J71" i="120"/>
  <c r="J154" i="120"/>
  <c r="J25" i="120"/>
  <c r="I172" i="142"/>
  <c r="I43" i="142"/>
  <c r="L109" i="126"/>
  <c r="BB76" i="201" s="1"/>
  <c r="Q81" i="117"/>
  <c r="Q32" i="117"/>
  <c r="T54" i="114"/>
  <c r="T5" i="114"/>
  <c r="J160" i="105"/>
  <c r="J31" i="105"/>
  <c r="S32" i="111"/>
  <c r="S81" i="111"/>
  <c r="J153" i="108"/>
  <c r="J24" i="108"/>
  <c r="Z23" i="126"/>
  <c r="AL16" i="201" s="1"/>
  <c r="W16" i="209" s="1"/>
  <c r="J39" i="126"/>
  <c r="H153" i="102"/>
  <c r="H24" i="102"/>
  <c r="H146" i="105"/>
  <c r="H17" i="105"/>
  <c r="H165" i="99"/>
  <c r="H82" i="99"/>
  <c r="H36" i="99"/>
  <c r="O47" i="90"/>
  <c r="O4" i="90" s="1"/>
  <c r="O51" i="90"/>
  <c r="O8" i="90" s="1"/>
  <c r="V84" i="126" s="1"/>
  <c r="AN55" i="201" s="1"/>
  <c r="J83" i="93"/>
  <c r="J140" i="93"/>
  <c r="J11" i="93"/>
  <c r="R54" i="96"/>
  <c r="R5" i="96"/>
  <c r="H157" i="93"/>
  <c r="H28" i="93"/>
  <c r="T12" i="96"/>
  <c r="T60" i="96"/>
  <c r="T17" i="96" s="1"/>
  <c r="W51" i="99"/>
  <c r="W8" i="99" s="1"/>
  <c r="S54" i="93"/>
  <c r="S5" i="93"/>
  <c r="I92" i="126"/>
  <c r="Q12" i="111"/>
  <c r="Q60" i="111"/>
  <c r="Q17" i="111" s="1"/>
  <c r="H153" i="114"/>
  <c r="H24" i="114"/>
  <c r="N74" i="114"/>
  <c r="N31" i="114" s="1"/>
  <c r="N29" i="114"/>
  <c r="O27" i="102"/>
  <c r="I146" i="108"/>
  <c r="I17" i="108"/>
  <c r="P74" i="108"/>
  <c r="P31" i="108" s="1"/>
  <c r="P29" i="108"/>
  <c r="M67" i="114"/>
  <c r="M24" i="114" s="1"/>
  <c r="M19" i="114"/>
  <c r="Q60" i="102"/>
  <c r="Q17" i="102" s="1"/>
  <c r="Q12" i="102"/>
  <c r="R25" i="105"/>
  <c r="R71" i="105"/>
  <c r="R28" i="105" s="1"/>
  <c r="N12" i="108"/>
  <c r="N60" i="108"/>
  <c r="N17" i="108" s="1"/>
  <c r="N74" i="111"/>
  <c r="N31" i="111" s="1"/>
  <c r="N29" i="111"/>
  <c r="J100" i="126"/>
  <c r="I167" i="111"/>
  <c r="I38" i="111"/>
  <c r="K39" i="126"/>
  <c r="B106" i="126"/>
  <c r="J165" i="114"/>
  <c r="J82" i="114"/>
  <c r="J36" i="114"/>
  <c r="R79" i="117"/>
  <c r="R82" i="117" s="1"/>
  <c r="R39" i="117" s="1"/>
  <c r="U176" i="118"/>
  <c r="U79" i="117" s="1"/>
  <c r="U82" i="117" s="1"/>
  <c r="U39" i="117" s="1"/>
  <c r="O176" i="103"/>
  <c r="O79" i="102" s="1"/>
  <c r="O82" i="102" s="1"/>
  <c r="O39" i="102" s="1"/>
  <c r="L79" i="102"/>
  <c r="L82" i="102" s="1"/>
  <c r="L39" i="102" s="1"/>
  <c r="I153" i="90"/>
  <c r="I24" i="90"/>
  <c r="L36" i="96"/>
  <c r="J167" i="87"/>
  <c r="J38" i="87"/>
  <c r="M70" i="96"/>
  <c r="M27" i="96" s="1"/>
  <c r="S67" i="87"/>
  <c r="S24" i="87" s="1"/>
  <c r="S19" i="87"/>
  <c r="U11" i="126"/>
  <c r="AY7" i="201" s="1"/>
  <c r="P36" i="99"/>
  <c r="O5" i="87"/>
  <c r="R11" i="126"/>
  <c r="BB6" i="201" s="1"/>
  <c r="U67" i="111"/>
  <c r="U24" i="111" s="1"/>
  <c r="U19" i="111"/>
  <c r="W54" i="120"/>
  <c r="W5" i="120"/>
  <c r="L74" i="120"/>
  <c r="L31" i="120" s="1"/>
  <c r="L29" i="120"/>
  <c r="L29" i="102"/>
  <c r="L74" i="102"/>
  <c r="L31" i="102" s="1"/>
  <c r="O60" i="108"/>
  <c r="O17" i="108" s="1"/>
  <c r="O12" i="108"/>
  <c r="T71" i="108"/>
  <c r="T28" i="108" s="1"/>
  <c r="T25" i="108"/>
  <c r="W74" i="114"/>
  <c r="W31" i="114" s="1"/>
  <c r="W29" i="114"/>
  <c r="H92" i="126"/>
  <c r="D53" i="126"/>
  <c r="AZ27" i="201" s="1"/>
  <c r="W60" i="114"/>
  <c r="W17" i="114" s="1"/>
  <c r="W12" i="114"/>
  <c r="R67" i="108"/>
  <c r="R24" i="108" s="1"/>
  <c r="R19" i="108"/>
  <c r="R81" i="108"/>
  <c r="R38" i="108" s="1"/>
  <c r="R32" i="108"/>
  <c r="U36" i="111"/>
  <c r="O71" i="114"/>
  <c r="O28" i="114" s="1"/>
  <c r="O25" i="114"/>
  <c r="R81" i="102"/>
  <c r="R32" i="102"/>
  <c r="H83" i="105"/>
  <c r="H140" i="105"/>
  <c r="H11" i="105"/>
  <c r="U24" i="126"/>
  <c r="BK15" i="201" s="1"/>
  <c r="R5" i="108"/>
  <c r="R54" i="108"/>
  <c r="U176" i="112"/>
  <c r="U79" i="111" s="1"/>
  <c r="U82" i="111" s="1"/>
  <c r="U39" i="111" s="1"/>
  <c r="R79" i="111"/>
  <c r="R82" i="111" s="1"/>
  <c r="R39" i="111" s="1"/>
  <c r="O70" i="87"/>
  <c r="O27" i="87" s="1"/>
  <c r="S70" i="96"/>
  <c r="S27" i="96" s="1"/>
  <c r="T67" i="99"/>
  <c r="T24" i="99" s="1"/>
  <c r="T19" i="99"/>
  <c r="H167" i="93"/>
  <c r="H38" i="93"/>
  <c r="AG84" i="126"/>
  <c r="AM58" i="201" s="1"/>
  <c r="N25" i="99"/>
  <c r="O11" i="126"/>
  <c r="AY6" i="201" s="1"/>
  <c r="P74" i="99"/>
  <c r="P31" i="99" s="1"/>
  <c r="P29" i="99"/>
  <c r="U85" i="126"/>
  <c r="AY55" i="201" s="1"/>
  <c r="V25" i="108"/>
  <c r="V71" i="108"/>
  <c r="V28" i="108" s="1"/>
  <c r="T68" i="117"/>
  <c r="W36" i="114"/>
  <c r="I160" i="105"/>
  <c r="I31" i="105"/>
  <c r="AB24" i="126"/>
  <c r="BL16" i="201" s="1"/>
  <c r="T70" i="114"/>
  <c r="T27" i="114" s="1"/>
  <c r="L32" i="105"/>
  <c r="L81" i="105"/>
  <c r="N54" i="108"/>
  <c r="N5" i="108"/>
  <c r="T81" i="108"/>
  <c r="T32" i="108"/>
  <c r="I140" i="117"/>
  <c r="I83" i="117"/>
  <c r="I11" i="117"/>
  <c r="U74" i="114"/>
  <c r="U31" i="114" s="1"/>
  <c r="U29" i="114"/>
  <c r="T67" i="120"/>
  <c r="T24" i="120" s="1"/>
  <c r="T19" i="120"/>
  <c r="H146" i="90"/>
  <c r="H17" i="90"/>
  <c r="H128" i="111"/>
  <c r="N53" i="126"/>
  <c r="AX17" i="201" s="1"/>
  <c r="H17" i="209" s="1"/>
  <c r="M60" i="90"/>
  <c r="M17" i="90" s="1"/>
  <c r="M12" i="90"/>
  <c r="I167" i="96"/>
  <c r="I85" i="96"/>
  <c r="I38" i="96"/>
  <c r="Q52" i="99"/>
  <c r="Q9" i="99" s="1"/>
  <c r="Q53" i="99"/>
  <c r="Q10" i="99" s="1"/>
  <c r="T54" i="96"/>
  <c r="T5" i="96"/>
  <c r="AF85" i="126"/>
  <c r="AX58" i="201" s="1"/>
  <c r="W10" i="208" s="1"/>
  <c r="O74" i="90"/>
  <c r="O31" i="90" s="1"/>
  <c r="O29" i="90"/>
  <c r="T74" i="90"/>
  <c r="T31" i="90" s="1"/>
  <c r="T29" i="90"/>
  <c r="H160" i="102"/>
  <c r="H31" i="102"/>
  <c r="Q60" i="117"/>
  <c r="Q17" i="117" s="1"/>
  <c r="Q12" i="117"/>
  <c r="U81" i="117"/>
  <c r="U32" i="117"/>
  <c r="V74" i="102"/>
  <c r="V31" i="102" s="1"/>
  <c r="V29" i="102"/>
  <c r="I167" i="117"/>
  <c r="I38" i="117"/>
  <c r="M67" i="105"/>
  <c r="M24" i="105" s="1"/>
  <c r="M19" i="105"/>
  <c r="W5" i="111"/>
  <c r="S54" i="114"/>
  <c r="S5" i="114"/>
  <c r="J107" i="126"/>
  <c r="AB76" i="201" s="1"/>
  <c r="W74" i="111"/>
  <c r="W31" i="111" s="1"/>
  <c r="W29" i="111"/>
  <c r="P25" i="114"/>
  <c r="H160" i="114"/>
  <c r="H31" i="114"/>
  <c r="J153" i="120"/>
  <c r="J24" i="120"/>
  <c r="Q176" i="106"/>
  <c r="Q79" i="105" s="1"/>
  <c r="Q82" i="105" s="1"/>
  <c r="Q39" i="105" s="1"/>
  <c r="N79" i="105"/>
  <c r="N82" i="105" s="1"/>
  <c r="N39" i="105" s="1"/>
  <c r="H165" i="96"/>
  <c r="H82" i="96"/>
  <c r="H36" i="96"/>
  <c r="W176" i="91"/>
  <c r="W79" i="90" s="1"/>
  <c r="W82" i="90" s="1"/>
  <c r="W39" i="90" s="1"/>
  <c r="T79" i="90"/>
  <c r="T82" i="90" s="1"/>
  <c r="T39" i="90" s="1"/>
  <c r="Q176" i="88"/>
  <c r="Q79" i="87" s="1"/>
  <c r="Q82" i="87" s="1"/>
  <c r="Q39" i="87" s="1"/>
  <c r="N79" i="87"/>
  <c r="H153" i="96"/>
  <c r="H24" i="96"/>
  <c r="H167" i="96"/>
  <c r="H38" i="96"/>
  <c r="P12" i="87"/>
  <c r="P60" i="87"/>
  <c r="P17" i="87" s="1"/>
  <c r="J153" i="87"/>
  <c r="J24" i="87"/>
  <c r="Q32" i="99"/>
  <c r="Q81" i="99"/>
  <c r="N74" i="90"/>
  <c r="N31" i="90" s="1"/>
  <c r="N29" i="90"/>
  <c r="O67" i="108"/>
  <c r="O24" i="108" s="1"/>
  <c r="O19" i="108"/>
  <c r="N91" i="126"/>
  <c r="Z62" i="201" s="1"/>
  <c r="M14" i="208" s="1"/>
  <c r="I160" i="120"/>
  <c r="I31" i="120"/>
  <c r="I141" i="102"/>
  <c r="I60" i="102"/>
  <c r="I83" i="102" s="1"/>
  <c r="I12" i="102"/>
  <c r="N23" i="126" s="1"/>
  <c r="AL14" i="201" s="1"/>
  <c r="W14" i="209" s="1"/>
  <c r="M60" i="114"/>
  <c r="M17" i="114" s="1"/>
  <c r="M12" i="114"/>
  <c r="T74" i="120"/>
  <c r="T31" i="120" s="1"/>
  <c r="T29" i="120"/>
  <c r="M54" i="102"/>
  <c r="M5" i="102"/>
  <c r="Z24" i="126"/>
  <c r="BJ16" i="201" s="1"/>
  <c r="M16" i="209" s="1"/>
  <c r="J140" i="102"/>
  <c r="J83" i="102"/>
  <c r="J11" i="102"/>
  <c r="S81" i="108"/>
  <c r="S32" i="108"/>
  <c r="J140" i="108"/>
  <c r="J83" i="108"/>
  <c r="J11" i="108"/>
  <c r="W36" i="108"/>
  <c r="L71" i="108"/>
  <c r="L28" i="108" s="1"/>
  <c r="L25" i="108"/>
  <c r="P25" i="117"/>
  <c r="O176" i="91"/>
  <c r="O79" i="90" s="1"/>
  <c r="O82" i="90" s="1"/>
  <c r="O39" i="90" s="1"/>
  <c r="L79" i="90"/>
  <c r="L82" i="90" s="1"/>
  <c r="L39" i="90" s="1"/>
  <c r="O176" i="94"/>
  <c r="O79" i="93" s="1"/>
  <c r="O82" i="93" s="1"/>
  <c r="O39" i="93" s="1"/>
  <c r="L79" i="93"/>
  <c r="L82" i="93" s="1"/>
  <c r="L39" i="93" s="1"/>
  <c r="L82" i="87"/>
  <c r="L39" i="87" s="1"/>
  <c r="L27" i="87"/>
  <c r="Q71" i="90"/>
  <c r="Q28" i="90" s="1"/>
  <c r="Q25" i="90"/>
  <c r="Q81" i="90"/>
  <c r="Q38" i="90" s="1"/>
  <c r="Q32" i="90"/>
  <c r="P25" i="96"/>
  <c r="P71" i="96"/>
  <c r="P28" i="96" s="1"/>
  <c r="L55" i="96"/>
  <c r="H146" i="87"/>
  <c r="H17" i="87"/>
  <c r="R81" i="99"/>
  <c r="R32" i="99"/>
  <c r="W60" i="93"/>
  <c r="W17" i="93" s="1"/>
  <c r="W12" i="93"/>
  <c r="L5" i="93"/>
  <c r="L54" i="93"/>
  <c r="O29" i="96"/>
  <c r="O74" i="96"/>
  <c r="O31" i="96" s="1"/>
  <c r="V11" i="126"/>
  <c r="AZ7" i="201" s="1"/>
  <c r="S74" i="114"/>
  <c r="S31" i="114" s="1"/>
  <c r="S29" i="114"/>
  <c r="V60" i="117"/>
  <c r="V17" i="117" s="1"/>
  <c r="V12" i="117"/>
  <c r="H153" i="117"/>
  <c r="H24" i="117"/>
  <c r="W81" i="102"/>
  <c r="W32" i="102"/>
  <c r="W54" i="105"/>
  <c r="W5" i="105"/>
  <c r="I53" i="126"/>
  <c r="AY28" i="201" s="1"/>
  <c r="AM69" i="201"/>
  <c r="C100" i="126"/>
  <c r="AM68" i="201" s="1"/>
  <c r="N71" i="120"/>
  <c r="N28" i="120" s="1"/>
  <c r="N25" i="120"/>
  <c r="Q60" i="120"/>
  <c r="Q17" i="120" s="1"/>
  <c r="Q12" i="120"/>
  <c r="L5" i="102"/>
  <c r="L54" i="102"/>
  <c r="I140" i="102"/>
  <c r="I11" i="102"/>
  <c r="W67" i="105"/>
  <c r="W24" i="105" s="1"/>
  <c r="W19" i="105"/>
  <c r="T74" i="105"/>
  <c r="T31" i="105" s="1"/>
  <c r="T29" i="105"/>
  <c r="P81" i="108"/>
  <c r="P32" i="108"/>
  <c r="N19" i="108"/>
  <c r="N67" i="108"/>
  <c r="N24" i="108" s="1"/>
  <c r="U36" i="102"/>
  <c r="W27" i="111"/>
  <c r="O32" i="87"/>
  <c r="O81" i="87"/>
  <c r="O38" i="87" s="1"/>
  <c r="M67" i="93"/>
  <c r="M24" i="93" s="1"/>
  <c r="M22" i="93"/>
  <c r="AM10" i="126" s="1"/>
  <c r="BK11" i="201" s="1"/>
  <c r="L65" i="87"/>
  <c r="L22" i="87" s="1"/>
  <c r="O25" i="90"/>
  <c r="O71" i="90"/>
  <c r="O28" i="90" s="1"/>
  <c r="U71" i="90"/>
  <c r="U28" i="90" s="1"/>
  <c r="U25" i="90"/>
  <c r="V51" i="99"/>
  <c r="V8" i="99" s="1"/>
  <c r="L27" i="93"/>
  <c r="AH83" i="126"/>
  <c r="AB58" i="201" s="1"/>
  <c r="T70" i="99"/>
  <c r="T27" i="99" s="1"/>
  <c r="P36" i="102"/>
  <c r="Q36" i="102"/>
  <c r="H160" i="108"/>
  <c r="H31" i="108"/>
  <c r="R54" i="111"/>
  <c r="R5" i="111"/>
  <c r="T71" i="120"/>
  <c r="T28" i="120" s="1"/>
  <c r="T25" i="120"/>
  <c r="L67" i="105"/>
  <c r="L24" i="105" s="1"/>
  <c r="L19" i="105"/>
  <c r="W60" i="120"/>
  <c r="W17" i="120" s="1"/>
  <c r="W12" i="120"/>
  <c r="W36" i="117"/>
  <c r="S81" i="120"/>
  <c r="S32" i="120"/>
  <c r="J152" i="120"/>
  <c r="J23" i="120"/>
  <c r="B53" i="126" s="1"/>
  <c r="AX27" i="201" s="1"/>
  <c r="H27" i="209" s="1"/>
  <c r="W67" i="108"/>
  <c r="W24" i="108" s="1"/>
  <c r="W19" i="108"/>
  <c r="H157" i="108"/>
  <c r="H28" i="108"/>
  <c r="R60" i="117"/>
  <c r="R17" i="117" s="1"/>
  <c r="R12" i="117"/>
  <c r="L74" i="117"/>
  <c r="L31" i="117" s="1"/>
  <c r="L29" i="117"/>
  <c r="O86" i="142"/>
  <c r="O43" i="142" s="1"/>
  <c r="O41" i="142"/>
  <c r="M79" i="120"/>
  <c r="M82" i="120" s="1"/>
  <c r="M39" i="120" s="1"/>
  <c r="P176" i="121"/>
  <c r="P79" i="120" s="1"/>
  <c r="P82" i="120" s="1"/>
  <c r="P39" i="120" s="1"/>
  <c r="U32" i="87"/>
  <c r="Q74" i="96"/>
  <c r="Q31" i="96" s="1"/>
  <c r="Q29" i="96"/>
  <c r="AA85" i="126"/>
  <c r="AY57" i="201" s="1"/>
  <c r="I157" i="90"/>
  <c r="I28" i="90"/>
  <c r="Z84" i="126"/>
  <c r="AL57" i="201" s="1"/>
  <c r="R9" i="208" s="1"/>
  <c r="W25" i="93"/>
  <c r="O59" i="201"/>
  <c r="N59" i="201"/>
  <c r="H11" i="208" s="1"/>
  <c r="P59" i="201"/>
  <c r="Q59" i="201"/>
  <c r="R59" i="201"/>
  <c r="O60" i="99"/>
  <c r="O17" i="99" s="1"/>
  <c r="O12" i="99"/>
  <c r="O55" i="90"/>
  <c r="Q29" i="99"/>
  <c r="Q74" i="99"/>
  <c r="Q31" i="99" s="1"/>
  <c r="W93" i="126"/>
  <c r="BA63" i="201" s="1"/>
  <c r="P51" i="105"/>
  <c r="P8" i="105" s="1"/>
  <c r="V92" i="126" s="1"/>
  <c r="AN63" i="201" s="1"/>
  <c r="Z90" i="126"/>
  <c r="T67" i="117"/>
  <c r="T24" i="117" s="1"/>
  <c r="T19" i="117"/>
  <c r="N81" i="117"/>
  <c r="N38" i="117" s="1"/>
  <c r="N32" i="117"/>
  <c r="S65" i="102"/>
  <c r="S22" i="102" s="1"/>
  <c r="Q24" i="126" s="1"/>
  <c r="BM14" i="201" s="1"/>
  <c r="H156" i="105"/>
  <c r="H27" i="105"/>
  <c r="W54" i="114"/>
  <c r="W5" i="114"/>
  <c r="S19" i="108"/>
  <c r="S67" i="108"/>
  <c r="S24" i="108" s="1"/>
  <c r="V81" i="111"/>
  <c r="V32" i="111"/>
  <c r="H146" i="111"/>
  <c r="H17" i="111"/>
  <c r="R86" i="142"/>
  <c r="R43" i="142" s="1"/>
  <c r="R41" i="142"/>
  <c r="O176" i="100"/>
  <c r="O79" i="99" s="1"/>
  <c r="O82" i="99" s="1"/>
  <c r="O39" i="99" s="1"/>
  <c r="L79" i="99"/>
  <c r="L82" i="99" s="1"/>
  <c r="L39" i="99" s="1"/>
  <c r="S19" i="90"/>
  <c r="S67" i="90"/>
  <c r="S24" i="90" s="1"/>
  <c r="N67" i="96"/>
  <c r="N24" i="96" s="1"/>
  <c r="N19" i="96"/>
  <c r="W74" i="99"/>
  <c r="W31" i="99" s="1"/>
  <c r="W29" i="99"/>
  <c r="W60" i="96"/>
  <c r="W17" i="96" s="1"/>
  <c r="W12" i="96"/>
  <c r="N25" i="93"/>
  <c r="M32" i="99"/>
  <c r="M81" i="99"/>
  <c r="R54" i="87"/>
  <c r="R5" i="87"/>
  <c r="H60" i="99"/>
  <c r="H141" i="99"/>
  <c r="H12" i="99"/>
  <c r="V5" i="93"/>
  <c r="AD25" i="126"/>
  <c r="BB16" i="201" s="1"/>
  <c r="H128" i="114"/>
  <c r="P19" i="114"/>
  <c r="P67" i="114"/>
  <c r="P24" i="114" s="1"/>
  <c r="D52" i="126"/>
  <c r="BL27" i="201" s="1"/>
  <c r="U71" i="105"/>
  <c r="U28" i="105" s="1"/>
  <c r="U25" i="105"/>
  <c r="Q60" i="108"/>
  <c r="Q17" i="108" s="1"/>
  <c r="Q12" i="108"/>
  <c r="Q74" i="111"/>
  <c r="Q31" i="111" s="1"/>
  <c r="Q29" i="111"/>
  <c r="T71" i="105"/>
  <c r="T28" i="105" s="1"/>
  <c r="T25" i="105"/>
  <c r="I153" i="108"/>
  <c r="I24" i="108"/>
  <c r="T74" i="102"/>
  <c r="T31" i="102" s="1"/>
  <c r="T30" i="102"/>
  <c r="L39" i="126"/>
  <c r="H83" i="120"/>
  <c r="H140" i="120"/>
  <c r="H11" i="120"/>
  <c r="L32" i="102"/>
  <c r="L81" i="102"/>
  <c r="R86" i="145"/>
  <c r="R43" i="145" s="1"/>
  <c r="R41" i="145"/>
  <c r="W176" i="115"/>
  <c r="W79" i="114" s="1"/>
  <c r="T79" i="114"/>
  <c r="T82" i="114" s="1"/>
  <c r="T39" i="114" s="1"/>
  <c r="I128" i="105"/>
  <c r="N12" i="90"/>
  <c r="N60" i="90"/>
  <c r="N17" i="90" s="1"/>
  <c r="O36" i="96"/>
  <c r="W47" i="87"/>
  <c r="W4" i="87" s="1"/>
  <c r="W51" i="87"/>
  <c r="W8" i="87" s="1"/>
  <c r="V67" i="87"/>
  <c r="V24" i="87" s="1"/>
  <c r="V19" i="87"/>
  <c r="M60" i="96"/>
  <c r="M17" i="96" s="1"/>
  <c r="M12" i="96"/>
  <c r="T74" i="99"/>
  <c r="T31" i="99" s="1"/>
  <c r="T30" i="99"/>
  <c r="N60" i="96"/>
  <c r="N17" i="96" s="1"/>
  <c r="N12" i="96"/>
  <c r="T71" i="90"/>
  <c r="T28" i="90" s="1"/>
  <c r="T25" i="90"/>
  <c r="N60" i="87"/>
  <c r="N17" i="87" s="1"/>
  <c r="N12" i="87"/>
  <c r="N36" i="93"/>
  <c r="T32" i="93"/>
  <c r="T81" i="93"/>
  <c r="J160" i="99"/>
  <c r="J31" i="99"/>
  <c r="T54" i="120"/>
  <c r="T5" i="120"/>
  <c r="O74" i="120"/>
  <c r="O31" i="120" s="1"/>
  <c r="O29" i="120"/>
  <c r="W25" i="108"/>
  <c r="W71" i="108"/>
  <c r="W28" i="108" s="1"/>
  <c r="R60" i="114"/>
  <c r="R17" i="114" s="1"/>
  <c r="R12" i="114"/>
  <c r="M36" i="114"/>
  <c r="J172" i="142"/>
  <c r="J43" i="142"/>
  <c r="R81" i="120"/>
  <c r="R38" i="120" s="1"/>
  <c r="R32" i="120"/>
  <c r="Q29" i="102"/>
  <c r="Q74" i="102"/>
  <c r="Q31" i="102" s="1"/>
  <c r="T60" i="114"/>
  <c r="T17" i="114" s="1"/>
  <c r="T12" i="114"/>
  <c r="U19" i="108"/>
  <c r="U67" i="108"/>
  <c r="U24" i="108" s="1"/>
  <c r="U81" i="108"/>
  <c r="U32" i="108"/>
  <c r="W52" i="111"/>
  <c r="W9" i="111" s="1"/>
  <c r="W53" i="111"/>
  <c r="W10" i="111" s="1"/>
  <c r="D107" i="126"/>
  <c r="AB75" i="201" s="1"/>
  <c r="P47" i="111"/>
  <c r="P4" i="111" s="1"/>
  <c r="P51" i="111"/>
  <c r="P8" i="111" s="1"/>
  <c r="W81" i="111"/>
  <c r="W32" i="111"/>
  <c r="U81" i="102"/>
  <c r="U32" i="102"/>
  <c r="Q67" i="120"/>
  <c r="Q24" i="120" s="1"/>
  <c r="Q19" i="120"/>
  <c r="M36" i="90"/>
  <c r="L19" i="87"/>
  <c r="V70" i="96"/>
  <c r="V27" i="96" s="1"/>
  <c r="W19" i="99"/>
  <c r="W67" i="99"/>
  <c r="W24" i="99" s="1"/>
  <c r="I153" i="87"/>
  <c r="I24" i="87"/>
  <c r="N67" i="87"/>
  <c r="N24" i="87" s="1"/>
  <c r="N19" i="87"/>
  <c r="S60" i="93"/>
  <c r="S17" i="93" s="1"/>
  <c r="S12" i="93"/>
  <c r="AO9" i="126" s="1"/>
  <c r="AO11" i="201" s="1"/>
  <c r="N71" i="90"/>
  <c r="N28" i="90" s="1"/>
  <c r="N25" i="90"/>
  <c r="AH84" i="126"/>
  <c r="AN58" i="201" s="1"/>
  <c r="P11" i="126"/>
  <c r="AZ6" i="201" s="1"/>
  <c r="M19" i="102"/>
  <c r="W68" i="117"/>
  <c r="O60" i="120"/>
  <c r="O17" i="120" s="1"/>
  <c r="O12" i="120"/>
  <c r="L60" i="102"/>
  <c r="L17" i="102" s="1"/>
  <c r="L12" i="102"/>
  <c r="P19" i="117"/>
  <c r="P67" i="117"/>
  <c r="P24" i="117" s="1"/>
  <c r="S55" i="102"/>
  <c r="B108" i="126"/>
  <c r="AL75" i="201" s="1"/>
  <c r="R27" i="208" s="1"/>
  <c r="L36" i="108"/>
  <c r="W70" i="114"/>
  <c r="W27" i="114" s="1"/>
  <c r="J81" i="120"/>
  <c r="T36" i="102"/>
  <c r="O81" i="105"/>
  <c r="O38" i="105" s="1"/>
  <c r="O32" i="105"/>
  <c r="H153" i="120"/>
  <c r="H24" i="120"/>
  <c r="W32" i="108"/>
  <c r="N81" i="111"/>
  <c r="N32" i="111"/>
  <c r="N36" i="105"/>
  <c r="V68" i="114"/>
  <c r="V81" i="114" s="1"/>
  <c r="Q60" i="96"/>
  <c r="Q17" i="96" s="1"/>
  <c r="Q12" i="96"/>
  <c r="O32" i="96"/>
  <c r="O81" i="96"/>
  <c r="O38" i="96" s="1"/>
  <c r="W54" i="96"/>
  <c r="W5" i="96"/>
  <c r="V60" i="96"/>
  <c r="V17" i="96" s="1"/>
  <c r="V12" i="96"/>
  <c r="S25" i="93"/>
  <c r="S71" i="93"/>
  <c r="S28" i="93" s="1"/>
  <c r="W74" i="90"/>
  <c r="W31" i="90" s="1"/>
  <c r="W29" i="90"/>
  <c r="T19" i="93"/>
  <c r="T67" i="93"/>
  <c r="T24" i="93" s="1"/>
  <c r="J167" i="93"/>
  <c r="J38" i="93"/>
  <c r="I153" i="102"/>
  <c r="I24" i="102"/>
  <c r="H160" i="120"/>
  <c r="H31" i="120"/>
  <c r="J146" i="105"/>
  <c r="J17" i="105"/>
  <c r="H146" i="114"/>
  <c r="H17" i="114"/>
  <c r="N74" i="120"/>
  <c r="N31" i="120" s="1"/>
  <c r="N29" i="120"/>
  <c r="V54" i="114"/>
  <c r="V5" i="114"/>
  <c r="L106" i="126" s="1"/>
  <c r="T82" i="102"/>
  <c r="T39" i="102" s="1"/>
  <c r="T27" i="102"/>
  <c r="H157" i="114"/>
  <c r="H28" i="114"/>
  <c r="M25" i="114"/>
  <c r="M54" i="120"/>
  <c r="M5" i="120"/>
  <c r="U176" i="97"/>
  <c r="U79" i="96" s="1"/>
  <c r="U82" i="96" s="1"/>
  <c r="U39" i="96" s="1"/>
  <c r="R79" i="96"/>
  <c r="R82" i="96" s="1"/>
  <c r="R39" i="96" s="1"/>
  <c r="Q176" i="91"/>
  <c r="Q79" i="90" s="1"/>
  <c r="Q82" i="90" s="1"/>
  <c r="Q39" i="90" s="1"/>
  <c r="N79" i="90"/>
  <c r="N82" i="90" s="1"/>
  <c r="N39" i="90" s="1"/>
  <c r="W176" i="88"/>
  <c r="W79" i="87" s="1"/>
  <c r="W82" i="87" s="1"/>
  <c r="W39" i="87" s="1"/>
  <c r="T79" i="87"/>
  <c r="T82" i="87" s="1"/>
  <c r="T39" i="87" s="1"/>
  <c r="V10" i="126"/>
  <c r="BL7" i="201" s="1"/>
  <c r="T67" i="90"/>
  <c r="T24" i="90" s="1"/>
  <c r="T19" i="90"/>
  <c r="R85" i="126"/>
  <c r="BB54" i="201" s="1"/>
  <c r="N70" i="87"/>
  <c r="N71" i="87" s="1"/>
  <c r="N28" i="87" s="1"/>
  <c r="AL9" i="126"/>
  <c r="AL11" i="201" s="1"/>
  <c r="W11" i="209" s="1"/>
  <c r="AN11" i="126"/>
  <c r="AZ11" i="201" s="1"/>
  <c r="Q32" i="93"/>
  <c r="U51" i="87"/>
  <c r="U8" i="87" s="1"/>
  <c r="R84" i="126" s="1"/>
  <c r="AP54" i="201" s="1"/>
  <c r="Q74" i="90"/>
  <c r="Q31" i="90" s="1"/>
  <c r="Q29" i="90"/>
  <c r="I24" i="126"/>
  <c r="Q71" i="114"/>
  <c r="Q28" i="114" s="1"/>
  <c r="Q25" i="114"/>
  <c r="V71" i="120"/>
  <c r="V28" i="120" s="1"/>
  <c r="V25" i="120"/>
  <c r="P67" i="111"/>
  <c r="P24" i="111" s="1"/>
  <c r="P19" i="111"/>
  <c r="I160" i="102"/>
  <c r="I31" i="102"/>
  <c r="M29" i="111"/>
  <c r="M74" i="111"/>
  <c r="M31" i="111" s="1"/>
  <c r="W74" i="120"/>
  <c r="W31" i="120" s="1"/>
  <c r="W29" i="120"/>
  <c r="R54" i="102"/>
  <c r="R5" i="102"/>
  <c r="T74" i="108"/>
  <c r="T31" i="108" s="1"/>
  <c r="T29" i="108"/>
  <c r="I140" i="114"/>
  <c r="I83" i="114"/>
  <c r="I11" i="114"/>
  <c r="P5" i="102"/>
  <c r="P54" i="102"/>
  <c r="S54" i="105"/>
  <c r="S8" i="105"/>
  <c r="N19" i="105"/>
  <c r="L86" i="145"/>
  <c r="L43" i="145" s="1"/>
  <c r="L41" i="145"/>
  <c r="V32" i="108"/>
  <c r="V81" i="108"/>
  <c r="S25" i="102"/>
  <c r="H128" i="108"/>
  <c r="O71" i="108"/>
  <c r="O28" i="108" s="1"/>
  <c r="O25" i="108"/>
  <c r="M25" i="117"/>
  <c r="J165" i="111"/>
  <c r="J82" i="111"/>
  <c r="J36" i="111"/>
  <c r="T10" i="126"/>
  <c r="BJ7" i="201" s="1"/>
  <c r="M7" i="209" s="1"/>
  <c r="P12" i="96"/>
  <c r="P60" i="96"/>
  <c r="P17" i="96" s="1"/>
  <c r="I160" i="87"/>
  <c r="I31" i="87"/>
  <c r="AI10" i="126"/>
  <c r="BM10" i="201" s="1"/>
  <c r="L74" i="99"/>
  <c r="L31" i="99" s="1"/>
  <c r="L30" i="99"/>
  <c r="H156" i="90"/>
  <c r="H27" i="90"/>
  <c r="O55" i="96"/>
  <c r="U32" i="99"/>
  <c r="U81" i="99"/>
  <c r="H160" i="90"/>
  <c r="H31" i="90"/>
  <c r="AF11" i="126"/>
  <c r="AX10" i="201" s="1"/>
  <c r="H10" i="209" s="1"/>
  <c r="O54" i="93"/>
  <c r="O5" i="93"/>
  <c r="L81" i="114"/>
  <c r="L32" i="114"/>
  <c r="S60" i="117"/>
  <c r="S17" i="117" s="1"/>
  <c r="S12" i="117"/>
  <c r="I157" i="120"/>
  <c r="I28" i="120"/>
  <c r="J53" i="126"/>
  <c r="AZ28" i="201" s="1"/>
  <c r="T74" i="117"/>
  <c r="T31" i="117" s="1"/>
  <c r="T29" i="117"/>
  <c r="Q71" i="120"/>
  <c r="Q28" i="120" s="1"/>
  <c r="Q25" i="120"/>
  <c r="N67" i="111"/>
  <c r="N24" i="111" s="1"/>
  <c r="N19" i="111"/>
  <c r="S74" i="111"/>
  <c r="S31" i="111" s="1"/>
  <c r="S29" i="111"/>
  <c r="N60" i="120"/>
  <c r="N17" i="120" s="1"/>
  <c r="N12" i="120"/>
  <c r="O5" i="102"/>
  <c r="S71" i="105"/>
  <c r="S28" i="105" s="1"/>
  <c r="S25" i="105"/>
  <c r="W74" i="105"/>
  <c r="W31" i="105" s="1"/>
  <c r="W29" i="105"/>
  <c r="M36" i="108"/>
  <c r="Q67" i="108"/>
  <c r="Q24" i="108" s="1"/>
  <c r="Q19" i="108"/>
  <c r="R25" i="108"/>
  <c r="R71" i="108"/>
  <c r="R28" i="108" s="1"/>
  <c r="Z92" i="126"/>
  <c r="AL64" i="201" s="1"/>
  <c r="R16" i="208" s="1"/>
  <c r="R54" i="99"/>
  <c r="R5" i="99"/>
  <c r="J146" i="99"/>
  <c r="J17" i="99"/>
  <c r="P24" i="126"/>
  <c r="BL14" i="201" s="1"/>
  <c r="H156" i="96"/>
  <c r="H27" i="96"/>
  <c r="O65" i="87"/>
  <c r="O22" i="87" s="1"/>
  <c r="N36" i="96"/>
  <c r="O36" i="87"/>
  <c r="AL85" i="126"/>
  <c r="AX59" i="201" s="1"/>
  <c r="W11" i="208" s="1"/>
  <c r="W70" i="99"/>
  <c r="W27" i="99" s="1"/>
  <c r="U54" i="111"/>
  <c r="U5" i="111"/>
  <c r="M60" i="120"/>
  <c r="M17" i="120" s="1"/>
  <c r="M12" i="120"/>
  <c r="W71" i="120"/>
  <c r="W28" i="120" s="1"/>
  <c r="W25" i="120"/>
  <c r="O67" i="105"/>
  <c r="O24" i="105" s="1"/>
  <c r="O19" i="105"/>
  <c r="M60" i="108"/>
  <c r="M17" i="108" s="1"/>
  <c r="M12" i="108"/>
  <c r="I23" i="126" s="1"/>
  <c r="T60" i="120"/>
  <c r="T17" i="120" s="1"/>
  <c r="T12" i="120"/>
  <c r="J153" i="114"/>
  <c r="J24" i="114"/>
  <c r="N81" i="102"/>
  <c r="N26" i="102"/>
  <c r="V86" i="145"/>
  <c r="V43" i="145" s="1"/>
  <c r="V41" i="145"/>
  <c r="P74" i="102"/>
  <c r="P31" i="102" s="1"/>
  <c r="P29" i="102"/>
  <c r="L60" i="105"/>
  <c r="L17" i="105" s="1"/>
  <c r="L12" i="105"/>
  <c r="Q5" i="111"/>
  <c r="U60" i="117"/>
  <c r="U17" i="117" s="1"/>
  <c r="U12" i="117"/>
  <c r="O74" i="117"/>
  <c r="O31" i="117" s="1"/>
  <c r="O29" i="117"/>
  <c r="V176" i="121"/>
  <c r="V79" i="120" s="1"/>
  <c r="V82" i="120" s="1"/>
  <c r="V39" i="120" s="1"/>
  <c r="S79" i="120"/>
  <c r="S82" i="120" s="1"/>
  <c r="S39" i="120" s="1"/>
  <c r="H165" i="108"/>
  <c r="H82" i="108"/>
  <c r="H36" i="108"/>
  <c r="S36" i="87"/>
  <c r="Q5" i="93"/>
  <c r="I157" i="96"/>
  <c r="I28" i="96"/>
  <c r="AL84" i="126"/>
  <c r="AL59" i="201" s="1"/>
  <c r="R11" i="208" s="1"/>
  <c r="AG10" i="126"/>
  <c r="BK10" i="201" s="1"/>
  <c r="Q10" i="126"/>
  <c r="BM6" i="201" s="1"/>
  <c r="H83" i="93"/>
  <c r="H140" i="93"/>
  <c r="H11" i="93"/>
  <c r="R67" i="90"/>
  <c r="R24" i="90" s="1"/>
  <c r="R19" i="90"/>
  <c r="M81" i="102"/>
  <c r="M32" i="102"/>
  <c r="AA25" i="126"/>
  <c r="AY16" i="201" s="1"/>
  <c r="H101" i="126"/>
  <c r="W67" i="117"/>
  <c r="W24" i="117" s="1"/>
  <c r="W19" i="117"/>
  <c r="B107" i="126"/>
  <c r="Z75" i="201" s="1"/>
  <c r="M27" i="208" s="1"/>
  <c r="J146" i="120"/>
  <c r="J17" i="120"/>
  <c r="Q36" i="117"/>
  <c r="C109" i="126"/>
  <c r="AY75" i="201" s="1"/>
  <c r="V65" i="102"/>
  <c r="V22" i="102" s="1"/>
  <c r="K93" i="126"/>
  <c r="V19" i="108"/>
  <c r="V67" i="108"/>
  <c r="V24" i="108" s="1"/>
  <c r="S36" i="111"/>
  <c r="W45" i="126"/>
  <c r="T71" i="102"/>
  <c r="T28" i="102" s="1"/>
  <c r="T25" i="102"/>
  <c r="M60" i="111"/>
  <c r="M17" i="111" s="1"/>
  <c r="M12" i="111"/>
  <c r="J165" i="120"/>
  <c r="J82" i="120"/>
  <c r="J36" i="120"/>
  <c r="U176" i="100"/>
  <c r="U79" i="99" s="1"/>
  <c r="U82" i="99" s="1"/>
  <c r="U39" i="99" s="1"/>
  <c r="R79" i="99"/>
  <c r="R82" i="99" s="1"/>
  <c r="R39" i="99" s="1"/>
  <c r="H167" i="87"/>
  <c r="H38" i="87"/>
  <c r="V19" i="90"/>
  <c r="V67" i="90"/>
  <c r="V24" i="90" s="1"/>
  <c r="AB83" i="126"/>
  <c r="AB57" i="201" s="1"/>
  <c r="J157" i="96"/>
  <c r="J28" i="96"/>
  <c r="I153" i="99"/>
  <c r="I24" i="99"/>
  <c r="AL10" i="126"/>
  <c r="BJ11" i="201" s="1"/>
  <c r="M11" i="209" s="1"/>
  <c r="O29" i="93"/>
  <c r="O74" i="93"/>
  <c r="O31" i="93" s="1"/>
  <c r="Q67" i="96"/>
  <c r="Q24" i="96" s="1"/>
  <c r="Q19" i="96"/>
  <c r="Q53" i="90"/>
  <c r="Q10" i="90" s="1"/>
  <c r="V85" i="126" s="1"/>
  <c r="AZ55" i="201" s="1"/>
  <c r="L32" i="93"/>
  <c r="L81" i="93"/>
  <c r="P81" i="99"/>
  <c r="P32" i="99"/>
  <c r="U5" i="87"/>
  <c r="S81" i="93"/>
  <c r="S32" i="93"/>
  <c r="L36" i="87"/>
  <c r="Q51" i="111"/>
  <c r="Q8" i="111" s="1"/>
  <c r="R91" i="126"/>
  <c r="AD62" i="201" s="1"/>
  <c r="R71" i="111"/>
  <c r="R28" i="111" s="1"/>
  <c r="R25" i="111"/>
  <c r="Q60" i="114"/>
  <c r="Q17" i="114" s="1"/>
  <c r="Q12" i="114"/>
  <c r="T81" i="117"/>
  <c r="T32" i="117"/>
  <c r="K25" i="126"/>
  <c r="W81" i="105"/>
  <c r="W71" i="105"/>
  <c r="W28" i="105" s="1"/>
  <c r="W25" i="105"/>
  <c r="M36" i="111"/>
  <c r="O81" i="102"/>
  <c r="O38" i="102" s="1"/>
  <c r="O32" i="102"/>
  <c r="N79" i="114"/>
  <c r="N82" i="114" s="1"/>
  <c r="N39" i="114" s="1"/>
  <c r="Q176" i="115"/>
  <c r="Q79" i="114" s="1"/>
  <c r="Q82" i="114" s="1"/>
  <c r="Q39" i="114" s="1"/>
  <c r="I165" i="111"/>
  <c r="I82" i="111"/>
  <c r="I36" i="111"/>
  <c r="I114" i="105"/>
  <c r="I157" i="105" s="1"/>
  <c r="S32" i="90"/>
  <c r="S81" i="90"/>
  <c r="S38" i="90" s="1"/>
  <c r="R19" i="99"/>
  <c r="Q60" i="90"/>
  <c r="Q17" i="90" s="1"/>
  <c r="Q12" i="90"/>
  <c r="R74" i="93"/>
  <c r="R31" i="93" s="1"/>
  <c r="R29" i="93"/>
  <c r="M54" i="96"/>
  <c r="M5" i="96"/>
  <c r="AF10" i="126"/>
  <c r="BJ10" i="201" s="1"/>
  <c r="M10" i="209" s="1"/>
  <c r="S81" i="96"/>
  <c r="S32" i="96"/>
  <c r="M60" i="93"/>
  <c r="M17" i="93" s="1"/>
  <c r="M12" i="93"/>
  <c r="W71" i="90"/>
  <c r="W28" i="90" s="1"/>
  <c r="W25" i="90"/>
  <c r="AI83" i="126"/>
  <c r="AC58" i="201" s="1"/>
  <c r="Q36" i="93"/>
  <c r="R60" i="102"/>
  <c r="R17" i="102" s="1"/>
  <c r="R12" i="102"/>
  <c r="U60" i="114"/>
  <c r="U17" i="114" s="1"/>
  <c r="U12" i="114"/>
  <c r="Q52" i="105"/>
  <c r="Q9" i="105" s="1"/>
  <c r="Q53" i="105"/>
  <c r="Q10" i="105" s="1"/>
  <c r="V93" i="126" s="1"/>
  <c r="AZ63" i="201" s="1"/>
  <c r="U81" i="120"/>
  <c r="U32" i="120"/>
  <c r="H157" i="111"/>
  <c r="H28" i="111"/>
  <c r="J167" i="117"/>
  <c r="J38" i="117"/>
  <c r="H25" i="126"/>
  <c r="R36" i="108"/>
  <c r="AC24" i="126"/>
  <c r="BM16" i="201" s="1"/>
  <c r="L36" i="102"/>
  <c r="T81" i="105"/>
  <c r="T32" i="105"/>
  <c r="J91" i="126"/>
  <c r="N67" i="120"/>
  <c r="N24" i="120" s="1"/>
  <c r="N19" i="120"/>
  <c r="I165" i="108"/>
  <c r="I82" i="108"/>
  <c r="I36" i="108"/>
  <c r="P36" i="90"/>
  <c r="Q52" i="93"/>
  <c r="Q9" i="93" s="1"/>
  <c r="Q53" i="93"/>
  <c r="Q10" i="93" s="1"/>
  <c r="AN85" i="126" s="1"/>
  <c r="AZ59" i="201" s="1"/>
  <c r="O67" i="87"/>
  <c r="O24" i="87" s="1"/>
  <c r="O19" i="87"/>
  <c r="H160" i="93"/>
  <c r="H31" i="93"/>
  <c r="M81" i="96"/>
  <c r="M32" i="96"/>
  <c r="AO11" i="126"/>
  <c r="BA11" i="201" s="1"/>
  <c r="N54" i="96"/>
  <c r="N5" i="96"/>
  <c r="AF9" i="126"/>
  <c r="AL10" i="201" s="1"/>
  <c r="W10" i="209" s="1"/>
  <c r="AA10" i="126"/>
  <c r="BK9" i="201" s="1"/>
  <c r="Q19" i="87"/>
  <c r="Q67" i="87"/>
  <c r="Q24" i="87" s="1"/>
  <c r="V60" i="93"/>
  <c r="V17" i="93" s="1"/>
  <c r="V12" i="93"/>
  <c r="M36" i="93"/>
  <c r="P19" i="93"/>
  <c r="P67" i="93"/>
  <c r="P24" i="93" s="1"/>
  <c r="I140" i="93"/>
  <c r="I83" i="93"/>
  <c r="I11" i="93"/>
  <c r="V51" i="96"/>
  <c r="V8" i="96" s="1"/>
  <c r="P67" i="102"/>
  <c r="P24" i="102" s="1"/>
  <c r="P19" i="102"/>
  <c r="L60" i="120"/>
  <c r="L17" i="120" s="1"/>
  <c r="L12" i="120"/>
  <c r="R74" i="120"/>
  <c r="R31" i="120" s="1"/>
  <c r="R29" i="120"/>
  <c r="O60" i="102"/>
  <c r="O17" i="102" s="1"/>
  <c r="O12" i="102"/>
  <c r="N12" i="105"/>
  <c r="N60" i="105"/>
  <c r="N17" i="105" s="1"/>
  <c r="M67" i="117"/>
  <c r="M24" i="117" s="1"/>
  <c r="M19" i="117"/>
  <c r="V55" i="102"/>
  <c r="B109" i="126"/>
  <c r="AX75" i="201" s="1"/>
  <c r="W27" i="208" s="1"/>
  <c r="J146" i="102"/>
  <c r="J17" i="102"/>
  <c r="J146" i="108"/>
  <c r="J17" i="108"/>
  <c r="O36" i="108"/>
  <c r="N66" i="105"/>
  <c r="N23" i="105" s="1"/>
  <c r="U25" i="126" s="1"/>
  <c r="AY15" i="201" s="1"/>
  <c r="R36" i="105"/>
  <c r="AD91" i="126"/>
  <c r="AD64" i="201" s="1"/>
  <c r="H83" i="117"/>
  <c r="H140" i="117"/>
  <c r="H11" i="117"/>
  <c r="T5" i="108"/>
  <c r="T54" i="108"/>
  <c r="Q81" i="111"/>
  <c r="Q38" i="111" s="1"/>
  <c r="Q32" i="111"/>
  <c r="Q36" i="105"/>
  <c r="S68" i="114"/>
  <c r="T25" i="87"/>
  <c r="T71" i="87"/>
  <c r="T28" i="87" s="1"/>
  <c r="M81" i="87"/>
  <c r="M32" i="87"/>
  <c r="T74" i="87"/>
  <c r="T31" i="87" s="1"/>
  <c r="T29" i="87"/>
  <c r="P47" i="93"/>
  <c r="P4" i="93" s="1"/>
  <c r="P51" i="93"/>
  <c r="P8" i="93" s="1"/>
  <c r="AH11" i="126"/>
  <c r="AZ10" i="201" s="1"/>
  <c r="J157" i="99"/>
  <c r="J28" i="99"/>
  <c r="N11" i="126"/>
  <c r="AX6" i="201" s="1"/>
  <c r="H6" i="209" s="1"/>
  <c r="T32" i="99"/>
  <c r="T81" i="99"/>
  <c r="T25" i="114"/>
  <c r="U60" i="120"/>
  <c r="U17" i="120" s="1"/>
  <c r="U12" i="120"/>
  <c r="J157" i="108"/>
  <c r="J28" i="108"/>
  <c r="P71" i="105"/>
  <c r="P28" i="105" s="1"/>
  <c r="P25" i="105"/>
  <c r="Q74" i="120"/>
  <c r="Q31" i="120" s="1"/>
  <c r="Q29" i="120"/>
  <c r="J160" i="102"/>
  <c r="J31" i="102"/>
  <c r="W92" i="126"/>
  <c r="AO63" i="201" s="1"/>
  <c r="S5" i="108"/>
  <c r="S54" i="108"/>
  <c r="M71" i="102"/>
  <c r="M28" i="102" s="1"/>
  <c r="M25" i="102"/>
  <c r="X24" i="126"/>
  <c r="BN15" i="201" s="1"/>
  <c r="J167" i="111"/>
  <c r="J38" i="111"/>
  <c r="N54" i="117"/>
  <c r="N5" i="117"/>
  <c r="P54" i="120"/>
  <c r="P5" i="120"/>
  <c r="H165" i="120"/>
  <c r="H82" i="120"/>
  <c r="H36" i="120"/>
  <c r="O176" i="97"/>
  <c r="O79" i="96" s="1"/>
  <c r="O82" i="96" s="1"/>
  <c r="O39" i="96" s="1"/>
  <c r="AH14" i="126" s="1"/>
  <c r="L79" i="96"/>
  <c r="L82" i="96" s="1"/>
  <c r="L39" i="96" s="1"/>
  <c r="W67" i="90"/>
  <c r="W24" i="90" s="1"/>
  <c r="W19" i="90"/>
  <c r="H146" i="93"/>
  <c r="H17" i="93"/>
  <c r="U74" i="87"/>
  <c r="U31" i="87" s="1"/>
  <c r="U29" i="87"/>
  <c r="T29" i="93"/>
  <c r="T74" i="93"/>
  <c r="T31" i="93" s="1"/>
  <c r="U36" i="99"/>
  <c r="I160" i="99"/>
  <c r="I31" i="99"/>
  <c r="J24" i="126"/>
  <c r="N71" i="114"/>
  <c r="N28" i="114" s="1"/>
  <c r="N25" i="114"/>
  <c r="R67" i="117"/>
  <c r="R24" i="117" s="1"/>
  <c r="R19" i="117"/>
  <c r="H146" i="120"/>
  <c r="H17" i="120"/>
  <c r="S71" i="120"/>
  <c r="S28" i="120" s="1"/>
  <c r="S25" i="120"/>
  <c r="Q81" i="102"/>
  <c r="Q32" i="102"/>
  <c r="P29" i="111"/>
  <c r="P74" i="111"/>
  <c r="P31" i="111" s="1"/>
  <c r="W74" i="108"/>
  <c r="W31" i="108" s="1"/>
  <c r="W29" i="108"/>
  <c r="V52" i="111"/>
  <c r="V9" i="111" s="1"/>
  <c r="V53" i="111"/>
  <c r="V10" i="111" s="1"/>
  <c r="AD93" i="126" s="1"/>
  <c r="BB64" i="201" s="1"/>
  <c r="L71" i="102"/>
  <c r="L28" i="102" s="1"/>
  <c r="L25" i="102"/>
  <c r="H167" i="105"/>
  <c r="H38" i="105"/>
  <c r="T27" i="126" s="1"/>
  <c r="V25" i="102"/>
  <c r="W86" i="142"/>
  <c r="W43" i="142" s="1"/>
  <c r="W41" i="142"/>
  <c r="H82" i="114"/>
  <c r="H165" i="114"/>
  <c r="H36" i="114"/>
  <c r="W176" i="112"/>
  <c r="W79" i="111" s="1"/>
  <c r="W82" i="111" s="1"/>
  <c r="W39" i="111" s="1"/>
  <c r="T79" i="111"/>
  <c r="T82" i="111" s="1"/>
  <c r="T39" i="111" s="1"/>
  <c r="J157" i="87"/>
  <c r="J28" i="87"/>
  <c r="L74" i="87"/>
  <c r="L31" i="87" s="1"/>
  <c r="L29" i="87"/>
  <c r="T12" i="99"/>
  <c r="T60" i="99"/>
  <c r="T17" i="99" s="1"/>
  <c r="O10" i="126"/>
  <c r="BK6" i="201" s="1"/>
  <c r="Q55" i="201"/>
  <c r="R55" i="201"/>
  <c r="N55" i="201"/>
  <c r="H7" i="208" s="1"/>
  <c r="O55" i="201"/>
  <c r="P55" i="201"/>
  <c r="M29" i="93"/>
  <c r="M74" i="93"/>
  <c r="M31" i="93" s="1"/>
  <c r="L36" i="99"/>
  <c r="AO85" i="126"/>
  <c r="BA59" i="201" s="1"/>
  <c r="Q71" i="96"/>
  <c r="Q28" i="96" s="1"/>
  <c r="Q25" i="96"/>
  <c r="J167" i="99"/>
  <c r="J38" i="99"/>
  <c r="I91" i="126"/>
  <c r="O81" i="114"/>
  <c r="O32" i="114"/>
  <c r="W36" i="102"/>
  <c r="L29" i="108"/>
  <c r="L74" i="108"/>
  <c r="L31" i="108" s="1"/>
  <c r="W74" i="117"/>
  <c r="W31" i="117" s="1"/>
  <c r="W29" i="117"/>
  <c r="Q19" i="111"/>
  <c r="Q67" i="111"/>
  <c r="Q24" i="111" s="1"/>
  <c r="V29" i="111"/>
  <c r="V74" i="111"/>
  <c r="V31" i="111" s="1"/>
  <c r="I83" i="108"/>
  <c r="I140" i="108"/>
  <c r="I11" i="108"/>
  <c r="P36" i="108"/>
  <c r="I165" i="114"/>
  <c r="I82" i="114"/>
  <c r="I36" i="114"/>
  <c r="M86" i="145"/>
  <c r="M43" i="145" s="1"/>
  <c r="M41" i="145"/>
  <c r="R24" i="126"/>
  <c r="BN14" i="201" s="1"/>
  <c r="U71" i="108"/>
  <c r="U28" i="108" s="1"/>
  <c r="U25" i="108"/>
  <c r="U74" i="117"/>
  <c r="U31" i="117" s="1"/>
  <c r="U29" i="117"/>
  <c r="J82" i="99"/>
  <c r="J165" i="99"/>
  <c r="J36" i="99"/>
  <c r="H156" i="87"/>
  <c r="H27" i="87"/>
  <c r="U54" i="99"/>
  <c r="U5" i="99"/>
  <c r="AD82" i="126" s="1"/>
  <c r="S67" i="99"/>
  <c r="S24" i="99" s="1"/>
  <c r="S19" i="99"/>
  <c r="U47" i="93"/>
  <c r="U4" i="93" s="1"/>
  <c r="U51" i="93"/>
  <c r="U8" i="93" s="1"/>
  <c r="Q36" i="96"/>
  <c r="O47" i="99"/>
  <c r="O4" i="99" s="1"/>
  <c r="O51" i="99"/>
  <c r="O8" i="99" s="1"/>
  <c r="R68" i="87"/>
  <c r="R29" i="99"/>
  <c r="R74" i="99"/>
  <c r="R31" i="99" s="1"/>
  <c r="AC12" i="126" s="1"/>
  <c r="BY9" i="201" s="1"/>
  <c r="L66" i="99"/>
  <c r="L23" i="99" s="1"/>
  <c r="AA11" i="126" s="1"/>
  <c r="AY9" i="201" s="1"/>
  <c r="I160" i="114"/>
  <c r="I31" i="114"/>
  <c r="J83" i="105"/>
  <c r="J140" i="105"/>
  <c r="J11" i="105"/>
  <c r="O67" i="114"/>
  <c r="O24" i="114" s="1"/>
  <c r="O19" i="114"/>
  <c r="P12" i="120"/>
  <c r="P60" i="120"/>
  <c r="P17" i="120" s="1"/>
  <c r="B52" i="126"/>
  <c r="BJ27" i="201" s="1"/>
  <c r="M27" i="209" s="1"/>
  <c r="P12" i="108"/>
  <c r="P60" i="108"/>
  <c r="P17" i="108" s="1"/>
  <c r="L74" i="105"/>
  <c r="L31" i="105" s="1"/>
  <c r="L29" i="105"/>
  <c r="J67" i="105"/>
  <c r="M81" i="111"/>
  <c r="M32" i="111"/>
  <c r="L67" i="102"/>
  <c r="L24" i="102" s="1"/>
  <c r="L19" i="102"/>
  <c r="O60" i="105"/>
  <c r="O17" i="105" s="1"/>
  <c r="O12" i="105"/>
  <c r="R71" i="120"/>
  <c r="R28" i="120" s="1"/>
  <c r="R25" i="120"/>
  <c r="I82" i="117"/>
  <c r="I165" i="117"/>
  <c r="I36" i="117"/>
  <c r="U176" i="109"/>
  <c r="U79" i="108" s="1"/>
  <c r="U82" i="108" s="1"/>
  <c r="U39" i="108" s="1"/>
  <c r="R79" i="108"/>
  <c r="R82" i="108" s="1"/>
  <c r="R39" i="108" s="1"/>
  <c r="V36" i="87"/>
  <c r="M19" i="99"/>
  <c r="M67" i="99"/>
  <c r="M24" i="99" s="1"/>
  <c r="N32" i="87"/>
  <c r="N81" i="87"/>
  <c r="N38" i="87" s="1"/>
  <c r="AO84" i="126"/>
  <c r="AO59" i="201" s="1"/>
  <c r="L68" i="87"/>
  <c r="O74" i="99"/>
  <c r="O31" i="99" s="1"/>
  <c r="AB12" i="126" s="1"/>
  <c r="BX9" i="201" s="1"/>
  <c r="O29" i="99"/>
  <c r="U19" i="90"/>
  <c r="U67" i="90"/>
  <c r="U24" i="90" s="1"/>
  <c r="M74" i="96"/>
  <c r="M31" i="96" s="1"/>
  <c r="M29" i="96"/>
  <c r="S12" i="99"/>
  <c r="S60" i="99"/>
  <c r="S17" i="99" s="1"/>
  <c r="P81" i="102"/>
  <c r="P32" i="102"/>
  <c r="T60" i="111"/>
  <c r="T17" i="111" s="1"/>
  <c r="T12" i="111"/>
  <c r="H140" i="111"/>
  <c r="H83" i="111"/>
  <c r="H11" i="111"/>
  <c r="S60" i="108"/>
  <c r="S17" i="108" s="1"/>
  <c r="S12" i="108"/>
  <c r="J153" i="111"/>
  <c r="J24" i="111"/>
  <c r="U91" i="126"/>
  <c r="AA63" i="201" s="1"/>
  <c r="R74" i="105"/>
  <c r="R31" i="105" s="1"/>
  <c r="R29" i="105"/>
  <c r="N36" i="117"/>
  <c r="U52" i="108"/>
  <c r="U9" i="108" s="1"/>
  <c r="U53" i="108"/>
  <c r="U10" i="108" s="1"/>
  <c r="L93" i="126" s="1"/>
  <c r="V36" i="111"/>
  <c r="U54" i="120"/>
  <c r="U5" i="120"/>
  <c r="W71" i="102"/>
  <c r="W28" i="102" s="1"/>
  <c r="W25" i="102"/>
  <c r="P12" i="111"/>
  <c r="P60" i="111"/>
  <c r="P17" i="111" s="1"/>
  <c r="H157" i="120"/>
  <c r="H28" i="120"/>
  <c r="Q176" i="121"/>
  <c r="Q79" i="120" s="1"/>
  <c r="Q82" i="120" s="1"/>
  <c r="Q39" i="120" s="1"/>
  <c r="N79" i="120"/>
  <c r="N82" i="120" s="1"/>
  <c r="N39" i="120" s="1"/>
  <c r="T74" i="96"/>
  <c r="T31" i="96" s="1"/>
  <c r="T29" i="96"/>
  <c r="AC85" i="126"/>
  <c r="BA57" i="201" s="1"/>
  <c r="U84" i="126"/>
  <c r="AM55" i="201" s="1"/>
  <c r="O81" i="93"/>
  <c r="O32" i="93"/>
  <c r="S36" i="99"/>
  <c r="R68" i="96"/>
  <c r="R81" i="96" s="1"/>
  <c r="R38" i="96" s="1"/>
  <c r="W71" i="111"/>
  <c r="W28" i="111" s="1"/>
  <c r="W25" i="111"/>
  <c r="V32" i="114"/>
  <c r="B51" i="126"/>
  <c r="AL27" i="201" s="1"/>
  <c r="W27" i="209" s="1"/>
  <c r="T86" i="142"/>
  <c r="T43" i="142" s="1"/>
  <c r="T41" i="142"/>
  <c r="D109" i="126"/>
  <c r="AZ75" i="201" s="1"/>
  <c r="C52" i="126"/>
  <c r="BK27" i="201" s="1"/>
  <c r="H160" i="105"/>
  <c r="H31" i="105"/>
  <c r="T26" i="126" s="1"/>
  <c r="BV15" i="201" s="1"/>
  <c r="R15" i="209" s="1"/>
  <c r="N60" i="114"/>
  <c r="N17" i="114" s="1"/>
  <c r="N12" i="114"/>
  <c r="W81" i="117"/>
  <c r="W32" i="117"/>
  <c r="P86" i="145"/>
  <c r="P43" i="145" s="1"/>
  <c r="P41" i="145"/>
  <c r="L25" i="126"/>
  <c r="AA91" i="126"/>
  <c r="AA64" i="201" s="1"/>
  <c r="J83" i="114"/>
  <c r="J140" i="114"/>
  <c r="J11" i="114"/>
  <c r="P36" i="111"/>
  <c r="R54" i="117"/>
  <c r="R5" i="117"/>
  <c r="R5" i="105"/>
  <c r="R54" i="105"/>
  <c r="I146" i="111"/>
  <c r="I17" i="111"/>
  <c r="P176" i="112"/>
  <c r="P79" i="111" s="1"/>
  <c r="P82" i="111" s="1"/>
  <c r="P39" i="111" s="1"/>
  <c r="M79" i="111"/>
  <c r="M82" i="111" s="1"/>
  <c r="M39" i="111" s="1"/>
  <c r="V81" i="90"/>
  <c r="V32" i="90"/>
  <c r="U19" i="99"/>
  <c r="N54" i="87"/>
  <c r="N5" i="87"/>
  <c r="U74" i="93"/>
  <c r="U31" i="93" s="1"/>
  <c r="U29" i="93"/>
  <c r="P5" i="96"/>
  <c r="P54" i="96"/>
  <c r="V81" i="96"/>
  <c r="V38" i="96" s="1"/>
  <c r="V32" i="96"/>
  <c r="T67" i="96"/>
  <c r="T24" i="96" s="1"/>
  <c r="T19" i="96"/>
  <c r="T36" i="99"/>
  <c r="P60" i="93"/>
  <c r="P17" i="93" s="1"/>
  <c r="P12" i="93"/>
  <c r="N10" i="126"/>
  <c r="BJ6" i="201" s="1"/>
  <c r="M6" i="209" s="1"/>
  <c r="R81" i="93"/>
  <c r="R38" i="93" s="1"/>
  <c r="R32" i="93"/>
  <c r="AJ83" i="126"/>
  <c r="AD58" i="201" s="1"/>
  <c r="M54" i="87"/>
  <c r="M5" i="87"/>
  <c r="AF84" i="126"/>
  <c r="AL58" i="201" s="1"/>
  <c r="R10" i="208" s="1"/>
  <c r="I167" i="102"/>
  <c r="I38" i="102"/>
  <c r="I146" i="105"/>
  <c r="I17" i="105"/>
  <c r="Z25" i="126"/>
  <c r="AX16" i="201" s="1"/>
  <c r="H16" i="209" s="1"/>
  <c r="N25" i="126"/>
  <c r="AX14" i="201" s="1"/>
  <c r="H14" i="209" s="1"/>
  <c r="T86" i="145"/>
  <c r="T43" i="145" s="1"/>
  <c r="T41" i="145"/>
  <c r="U51" i="102"/>
  <c r="U8" i="102" s="1"/>
  <c r="P32" i="117"/>
  <c r="P81" i="117"/>
  <c r="P38" i="117" s="1"/>
  <c r="T60" i="108"/>
  <c r="T17" i="108" s="1"/>
  <c r="T12" i="108"/>
  <c r="AD24" i="126"/>
  <c r="BN16" i="201" s="1"/>
  <c r="T81" i="120"/>
  <c r="T32" i="120"/>
  <c r="O36" i="102"/>
  <c r="J172" i="145"/>
  <c r="J43" i="145"/>
  <c r="I172" i="145"/>
  <c r="I43" i="145"/>
  <c r="P176" i="109"/>
  <c r="P79" i="108" s="1"/>
  <c r="P82" i="108" s="1"/>
  <c r="P39" i="108" s="1"/>
  <c r="M79" i="108"/>
  <c r="M82" i="108" s="1"/>
  <c r="M39" i="108" s="1"/>
  <c r="I165" i="99"/>
  <c r="I82" i="99"/>
  <c r="I36" i="99"/>
  <c r="J165" i="93"/>
  <c r="J82" i="93"/>
  <c r="J36" i="93"/>
  <c r="U36" i="93"/>
  <c r="Q83" i="126"/>
  <c r="AC54" i="201" s="1"/>
  <c r="S5" i="96"/>
  <c r="S54" i="96"/>
  <c r="P32" i="96"/>
  <c r="P81" i="96"/>
  <c r="V47" i="93"/>
  <c r="V4" i="93" s="1"/>
  <c r="V51" i="93"/>
  <c r="V8" i="93" s="1"/>
  <c r="L60" i="93"/>
  <c r="L17" i="93" s="1"/>
  <c r="L12" i="93"/>
  <c r="AM9" i="126" s="1"/>
  <c r="AM11" i="201" s="1"/>
  <c r="AP11" i="126"/>
  <c r="BB11" i="201" s="1"/>
  <c r="I146" i="96"/>
  <c r="I17" i="96"/>
  <c r="AG85" i="126"/>
  <c r="AY58" i="201" s="1"/>
  <c r="P36" i="93"/>
  <c r="H140" i="87"/>
  <c r="H83" i="87"/>
  <c r="H11" i="87"/>
  <c r="I140" i="87"/>
  <c r="I83" i="87"/>
  <c r="I11" i="87"/>
  <c r="N32" i="93"/>
  <c r="N81" i="93"/>
  <c r="N38" i="93" s="1"/>
  <c r="U74" i="120"/>
  <c r="U31" i="120" s="1"/>
  <c r="U29" i="120"/>
  <c r="Q60" i="105"/>
  <c r="Q17" i="105" s="1"/>
  <c r="Q12" i="105"/>
  <c r="N71" i="108"/>
  <c r="N28" i="108" s="1"/>
  <c r="N25" i="108"/>
  <c r="R29" i="111"/>
  <c r="R74" i="111"/>
  <c r="R31" i="111" s="1"/>
  <c r="I140" i="111"/>
  <c r="I83" i="111"/>
  <c r="I11" i="111"/>
  <c r="E53" i="126"/>
  <c r="BA27" i="201" s="1"/>
  <c r="Q86" i="145"/>
  <c r="Q43" i="145" s="1"/>
  <c r="Q41" i="145"/>
  <c r="N5" i="111"/>
  <c r="N54" i="111"/>
  <c r="J160" i="111"/>
  <c r="J31" i="111"/>
  <c r="H167" i="111"/>
  <c r="H38" i="111"/>
  <c r="T36" i="120"/>
  <c r="Q49" i="105"/>
  <c r="Q6" i="105" s="1"/>
  <c r="V91" i="126" s="1"/>
  <c r="AB63" i="201" s="1"/>
  <c r="Q66" i="105"/>
  <c r="Q23" i="105" s="1"/>
  <c r="V25" i="126" s="1"/>
  <c r="AZ15" i="201" s="1"/>
  <c r="U36" i="105"/>
  <c r="W5" i="108"/>
  <c r="V27" i="111"/>
  <c r="T36" i="111"/>
  <c r="P92" i="126"/>
  <c r="AN62" i="201" s="1"/>
  <c r="H167" i="102"/>
  <c r="H38" i="102"/>
  <c r="J165" i="117"/>
  <c r="J82" i="117"/>
  <c r="J36" i="117"/>
  <c r="J157" i="117"/>
  <c r="J28" i="117"/>
  <c r="H146" i="96"/>
  <c r="H17" i="96"/>
  <c r="H71" i="87"/>
  <c r="P32" i="87"/>
  <c r="P81" i="87"/>
  <c r="P38" i="87" s="1"/>
  <c r="P25" i="93"/>
  <c r="P71" i="93"/>
  <c r="P28" i="93" s="1"/>
  <c r="AD83" i="126"/>
  <c r="AD57" i="201" s="1"/>
  <c r="J157" i="90"/>
  <c r="J28" i="90"/>
  <c r="R19" i="93"/>
  <c r="R67" i="93"/>
  <c r="R24" i="93" s="1"/>
  <c r="W32" i="99"/>
  <c r="W81" i="99"/>
  <c r="W38" i="99" s="1"/>
  <c r="I140" i="105"/>
  <c r="I83" i="105"/>
  <c r="I11" i="105"/>
  <c r="W71" i="114"/>
  <c r="W28" i="114" s="1"/>
  <c r="W25" i="114"/>
  <c r="N71" i="117"/>
  <c r="N28" i="117" s="1"/>
  <c r="N25" i="117"/>
  <c r="R60" i="120"/>
  <c r="R17" i="120" s="1"/>
  <c r="R12" i="120"/>
  <c r="T67" i="102"/>
  <c r="T24" i="102" s="1"/>
  <c r="T19" i="102"/>
  <c r="M60" i="102"/>
  <c r="M17" i="102" s="1"/>
  <c r="M12" i="102"/>
  <c r="O23" i="126" s="1"/>
  <c r="AM14" i="201" s="1"/>
  <c r="N29" i="108"/>
  <c r="N74" i="108"/>
  <c r="N31" i="108" s="1"/>
  <c r="V54" i="108"/>
  <c r="V5" i="108"/>
  <c r="N32" i="108"/>
  <c r="N81" i="108"/>
  <c r="N38" i="108" s="1"/>
  <c r="Z61" i="201"/>
  <c r="B91" i="126"/>
  <c r="Q54" i="117"/>
  <c r="Q5" i="117"/>
  <c r="U176" i="121"/>
  <c r="U79" i="120" s="1"/>
  <c r="U82" i="120" s="1"/>
  <c r="U39" i="120" s="1"/>
  <c r="R79" i="120"/>
  <c r="R82" i="120" s="1"/>
  <c r="R39" i="120" s="1"/>
  <c r="N25" i="87"/>
  <c r="S12" i="90"/>
  <c r="S60" i="90"/>
  <c r="S17" i="90" s="1"/>
  <c r="M67" i="96"/>
  <c r="M24" i="96" s="1"/>
  <c r="M19" i="96"/>
  <c r="J153" i="99"/>
  <c r="J24" i="99"/>
  <c r="R5" i="90"/>
  <c r="W82" i="126" s="1"/>
  <c r="R54" i="90"/>
  <c r="T81" i="96"/>
  <c r="T32" i="96"/>
  <c r="H151" i="99"/>
  <c r="H22" i="99"/>
  <c r="W74" i="93"/>
  <c r="W31" i="93" s="1"/>
  <c r="W29" i="93"/>
  <c r="P29" i="114"/>
  <c r="P74" i="114"/>
  <c r="P31" i="114" s="1"/>
  <c r="U67" i="117"/>
  <c r="U24" i="117" s="1"/>
  <c r="U19" i="117"/>
  <c r="P74" i="117"/>
  <c r="P31" i="117" s="1"/>
  <c r="P29" i="117"/>
  <c r="N67" i="102"/>
  <c r="N24" i="102" s="1"/>
  <c r="N19" i="102"/>
  <c r="W19" i="114"/>
  <c r="O71" i="102"/>
  <c r="O28" i="102" s="1"/>
  <c r="O25" i="102"/>
  <c r="J140" i="117"/>
  <c r="J83" i="117"/>
  <c r="J11" i="117"/>
  <c r="U176" i="115"/>
  <c r="U79" i="114" s="1"/>
  <c r="U82" i="114" s="1"/>
  <c r="U39" i="114" s="1"/>
  <c r="R79" i="114"/>
  <c r="R82" i="114" s="1"/>
  <c r="R39" i="114" s="1"/>
  <c r="Q176" i="112"/>
  <c r="Q79" i="111" s="1"/>
  <c r="Q82" i="111" s="1"/>
  <c r="Q39" i="111" s="1"/>
  <c r="N79" i="111"/>
  <c r="N82" i="111" s="1"/>
  <c r="N39" i="111" s="1"/>
  <c r="O74" i="87"/>
  <c r="O31" i="87" s="1"/>
  <c r="O29" i="87"/>
  <c r="S67" i="96"/>
  <c r="S24" i="96" s="1"/>
  <c r="S19" i="96"/>
  <c r="T5" i="99"/>
  <c r="T54" i="99"/>
  <c r="H83" i="90"/>
  <c r="H140" i="90"/>
  <c r="H11" i="90"/>
  <c r="P74" i="93"/>
  <c r="P31" i="93" s="1"/>
  <c r="P29" i="93"/>
  <c r="O36" i="99"/>
  <c r="AP85" i="126"/>
  <c r="BB59" i="201" s="1"/>
  <c r="L36" i="90"/>
  <c r="K24" i="126"/>
  <c r="J153" i="102"/>
  <c r="J24" i="102"/>
  <c r="O74" i="108"/>
  <c r="O31" i="108" s="1"/>
  <c r="O29" i="108"/>
  <c r="L5" i="111"/>
  <c r="L54" i="111"/>
  <c r="J160" i="120"/>
  <c r="J31" i="120"/>
  <c r="K38" i="126"/>
  <c r="P32" i="120"/>
  <c r="P81" i="120"/>
  <c r="V176" i="115"/>
  <c r="V79" i="114" s="1"/>
  <c r="V82" i="114" s="1"/>
  <c r="V39" i="114" s="1"/>
  <c r="S79" i="114"/>
  <c r="S82" i="114" s="1"/>
  <c r="S39" i="114" s="1"/>
  <c r="T24" i="126"/>
  <c r="BJ15" i="201" s="1"/>
  <c r="M15" i="209" s="1"/>
  <c r="L60" i="111"/>
  <c r="L17" i="111" s="1"/>
  <c r="L12" i="111"/>
  <c r="AA23" i="126" s="1"/>
  <c r="AM16" i="201" s="1"/>
  <c r="J52" i="126"/>
  <c r="BL28" i="201" s="1"/>
  <c r="U71" i="117"/>
  <c r="U28" i="117" s="1"/>
  <c r="U25" i="117"/>
  <c r="I153" i="120"/>
  <c r="I24" i="120"/>
  <c r="R74" i="117"/>
  <c r="R31" i="117" s="1"/>
  <c r="R29" i="117"/>
  <c r="J165" i="108"/>
  <c r="J82" i="108"/>
  <c r="J36" i="108"/>
  <c r="Q176" i="100"/>
  <c r="Q79" i="99" s="1"/>
  <c r="N79" i="99"/>
  <c r="I165" i="93"/>
  <c r="I82" i="93"/>
  <c r="I36" i="93"/>
  <c r="R74" i="87"/>
  <c r="R31" i="87" s="1"/>
  <c r="R29" i="87"/>
  <c r="P71" i="90"/>
  <c r="P28" i="90" s="1"/>
  <c r="P25" i="90"/>
  <c r="T71" i="96"/>
  <c r="T28" i="96" s="1"/>
  <c r="T25" i="96"/>
  <c r="V67" i="99"/>
  <c r="V24" i="99" s="1"/>
  <c r="V19" i="99"/>
  <c r="J83" i="99"/>
  <c r="J140" i="99"/>
  <c r="J11" i="99"/>
  <c r="S74" i="93"/>
  <c r="S31" i="93" s="1"/>
  <c r="S29" i="93"/>
  <c r="U68" i="87"/>
  <c r="U81" i="87" s="1"/>
  <c r="U74" i="99"/>
  <c r="U31" i="99" s="1"/>
  <c r="U29" i="99"/>
  <c r="U54" i="93"/>
  <c r="U5" i="93"/>
  <c r="O54" i="90"/>
  <c r="O5" i="90"/>
  <c r="H23" i="126"/>
  <c r="O86" i="145"/>
  <c r="O43" i="145" s="1"/>
  <c r="O41" i="145"/>
  <c r="L67" i="114"/>
  <c r="L24" i="114" s="1"/>
  <c r="L19" i="114"/>
  <c r="J160" i="117"/>
  <c r="J31" i="117"/>
  <c r="Q71" i="102"/>
  <c r="Q28" i="102" s="1"/>
  <c r="Q25" i="102"/>
  <c r="I160" i="111"/>
  <c r="I31" i="111"/>
  <c r="H140" i="102"/>
  <c r="H83" i="102"/>
  <c r="H11" i="102"/>
  <c r="O29" i="105"/>
  <c r="O74" i="105"/>
  <c r="O31" i="105" s="1"/>
  <c r="M65" i="102"/>
  <c r="M22" i="102" s="1"/>
  <c r="O24" i="126" s="1"/>
  <c r="BK14" i="201" s="1"/>
  <c r="H157" i="102"/>
  <c r="H28" i="102"/>
  <c r="M67" i="108"/>
  <c r="M24" i="108" s="1"/>
  <c r="M19" i="108"/>
  <c r="I167" i="108"/>
  <c r="I85" i="108"/>
  <c r="I38" i="108"/>
  <c r="P32" i="111"/>
  <c r="P81" i="111"/>
  <c r="S81" i="105"/>
  <c r="S32" i="105"/>
  <c r="T65" i="114"/>
  <c r="T22" i="114" s="1"/>
  <c r="K52" i="126" s="1"/>
  <c r="BM28" i="201" s="1"/>
  <c r="H157" i="117"/>
  <c r="H28" i="117"/>
  <c r="O54" i="120"/>
  <c r="O5" i="120"/>
  <c r="O67" i="102"/>
  <c r="O24" i="102" s="1"/>
  <c r="O19" i="102"/>
  <c r="I157" i="117"/>
  <c r="I28" i="117"/>
  <c r="U71" i="120"/>
  <c r="U28" i="120" s="1"/>
  <c r="U25" i="120"/>
  <c r="V176" i="118"/>
  <c r="V79" i="117" s="1"/>
  <c r="V82" i="117" s="1"/>
  <c r="V39" i="117" s="1"/>
  <c r="S79" i="117"/>
  <c r="O176" i="109"/>
  <c r="O79" i="108" s="1"/>
  <c r="O82" i="108" s="1"/>
  <c r="O39" i="108" s="1"/>
  <c r="L79" i="108"/>
  <c r="L82" i="108" s="1"/>
  <c r="L39" i="108" s="1"/>
  <c r="H160" i="87"/>
  <c r="H31" i="87"/>
  <c r="T70" i="93"/>
  <c r="T71" i="93" s="1"/>
  <c r="T28" i="93" s="1"/>
  <c r="P19" i="99"/>
  <c r="P67" i="99"/>
  <c r="P24" i="99" s="1"/>
  <c r="Q81" i="87"/>
  <c r="Q32" i="87"/>
  <c r="W47" i="90"/>
  <c r="W4" i="90" s="1"/>
  <c r="W51" i="90"/>
  <c r="W8" i="90" s="1"/>
  <c r="X84" i="126" s="1"/>
  <c r="AP55" i="201" s="1"/>
  <c r="R71" i="93"/>
  <c r="R28" i="93" s="1"/>
  <c r="R25" i="93"/>
  <c r="W47" i="93"/>
  <c r="W4" i="93" s="1"/>
  <c r="W51" i="93"/>
  <c r="W8" i="93" s="1"/>
  <c r="H167" i="99"/>
  <c r="H38" i="99"/>
  <c r="N85" i="126"/>
  <c r="AX54" i="201" s="1"/>
  <c r="W6" i="208" s="1"/>
  <c r="M71" i="87"/>
  <c r="M28" i="87" s="1"/>
  <c r="M25" i="87"/>
  <c r="I160" i="90"/>
  <c r="I31" i="90"/>
  <c r="T12" i="126" s="1"/>
  <c r="BV7" i="201" s="1"/>
  <c r="R7" i="209" s="1"/>
  <c r="V60" i="99"/>
  <c r="V17" i="99" s="1"/>
  <c r="V12" i="99"/>
  <c r="N70" i="99"/>
  <c r="N27" i="99" s="1"/>
  <c r="S36" i="102"/>
  <c r="S12" i="105"/>
  <c r="S60" i="105"/>
  <c r="S17" i="105" s="1"/>
  <c r="W60" i="111"/>
  <c r="W17" i="111" s="1"/>
  <c r="W12" i="111"/>
  <c r="Q25" i="126"/>
  <c r="BA14" i="201" s="1"/>
  <c r="S12" i="120"/>
  <c r="S60" i="120"/>
  <c r="S17" i="120" s="1"/>
  <c r="V60" i="108"/>
  <c r="V17" i="108" s="1"/>
  <c r="V12" i="108"/>
  <c r="U74" i="105"/>
  <c r="U31" i="105" s="1"/>
  <c r="U29" i="105"/>
  <c r="L71" i="111"/>
  <c r="L28" i="111" s="1"/>
  <c r="L25" i="111"/>
  <c r="I167" i="120"/>
  <c r="I85" i="120"/>
  <c r="I38" i="120"/>
  <c r="Q20" i="105"/>
  <c r="AY13" i="201"/>
  <c r="M25" i="111"/>
  <c r="M71" i="111"/>
  <c r="M28" i="111" s="1"/>
  <c r="R54" i="120"/>
  <c r="R5" i="120"/>
  <c r="H37" i="126"/>
  <c r="T79" i="120"/>
  <c r="T82" i="120" s="1"/>
  <c r="T39" i="120" s="1"/>
  <c r="W176" i="121"/>
  <c r="W79" i="120" s="1"/>
  <c r="W82" i="120" s="1"/>
  <c r="W39" i="120" s="1"/>
  <c r="F56" i="126" s="1"/>
  <c r="I165" i="105"/>
  <c r="I82" i="105"/>
  <c r="I85" i="105" s="1"/>
  <c r="I36" i="105"/>
  <c r="M36" i="87"/>
  <c r="M81" i="90"/>
  <c r="M38" i="90" s="1"/>
  <c r="M32" i="90"/>
  <c r="W29" i="96"/>
  <c r="W74" i="96"/>
  <c r="W31" i="96" s="1"/>
  <c r="P10" i="126"/>
  <c r="BL6" i="201" s="1"/>
  <c r="S36" i="96"/>
  <c r="N54" i="90"/>
  <c r="N5" i="90"/>
  <c r="V36" i="99"/>
  <c r="T60" i="87"/>
  <c r="T17" i="87" s="1"/>
  <c r="T12" i="87"/>
  <c r="I157" i="87"/>
  <c r="I28" i="87"/>
  <c r="T36" i="93"/>
  <c r="H67" i="90"/>
  <c r="H167" i="90"/>
  <c r="H85" i="90"/>
  <c r="H38" i="90"/>
  <c r="I108" i="126"/>
  <c r="AM76" i="201" s="1"/>
  <c r="Q54" i="120"/>
  <c r="Q5" i="120"/>
  <c r="R93" i="126"/>
  <c r="BB62" i="201" s="1"/>
  <c r="S81" i="114"/>
  <c r="S32" i="114"/>
  <c r="I146" i="120"/>
  <c r="I17" i="120"/>
  <c r="W47" i="108"/>
  <c r="W4" i="108" s="1"/>
  <c r="W51" i="108"/>
  <c r="W8" i="108" s="1"/>
  <c r="N67" i="117"/>
  <c r="N24" i="117" s="1"/>
  <c r="N19" i="117"/>
  <c r="L81" i="120"/>
  <c r="L32" i="120"/>
  <c r="N81" i="120"/>
  <c r="N32" i="120"/>
  <c r="U54" i="117"/>
  <c r="U5" i="117"/>
  <c r="U67" i="120"/>
  <c r="U24" i="120" s="1"/>
  <c r="U19" i="120"/>
  <c r="S54" i="117"/>
  <c r="S5" i="117"/>
  <c r="U54" i="105"/>
  <c r="U5" i="105"/>
  <c r="N32" i="105"/>
  <c r="N81" i="105"/>
  <c r="V176" i="112"/>
  <c r="V79" i="111" s="1"/>
  <c r="V82" i="111" s="1"/>
  <c r="V39" i="111" s="1"/>
  <c r="S79" i="111"/>
  <c r="S82" i="111" s="1"/>
  <c r="S39" i="111" s="1"/>
  <c r="W84" i="126"/>
  <c r="AO55" i="201" s="1"/>
  <c r="S36" i="90"/>
  <c r="Q54" i="87"/>
  <c r="Q5" i="87"/>
  <c r="M36" i="96"/>
  <c r="AM11" i="126"/>
  <c r="AY11" i="201" s="1"/>
  <c r="W67" i="96"/>
  <c r="W24" i="96" s="1"/>
  <c r="W19" i="96"/>
  <c r="AB10" i="126"/>
  <c r="BL9" i="201" s="1"/>
  <c r="U32" i="93"/>
  <c r="U81" i="93"/>
  <c r="P5" i="87"/>
  <c r="P54" i="87"/>
  <c r="Z9" i="126"/>
  <c r="AL9" i="201" s="1"/>
  <c r="W9" i="209" s="1"/>
  <c r="J146" i="111"/>
  <c r="J17" i="111"/>
  <c r="L29" i="111"/>
  <c r="L74" i="111"/>
  <c r="L31" i="111" s="1"/>
  <c r="AA26" i="126" s="1"/>
  <c r="BW16" i="201" s="1"/>
  <c r="I160" i="108"/>
  <c r="I31" i="108"/>
  <c r="J101" i="126"/>
  <c r="M81" i="117"/>
  <c r="M38" i="117" s="1"/>
  <c r="M32" i="117"/>
  <c r="C108" i="126"/>
  <c r="AM75" i="201" s="1"/>
  <c r="T25" i="126"/>
  <c r="AX15" i="201" s="1"/>
  <c r="H15" i="209" s="1"/>
  <c r="W60" i="108"/>
  <c r="W17" i="108" s="1"/>
  <c r="W12" i="108"/>
  <c r="M74" i="105"/>
  <c r="M31" i="105" s="1"/>
  <c r="U26" i="126" s="1"/>
  <c r="BW15" i="201" s="1"/>
  <c r="M29" i="105"/>
  <c r="I157" i="111"/>
  <c r="I28" i="111"/>
  <c r="P36" i="114"/>
  <c r="P70" i="117"/>
  <c r="P27" i="117" s="1"/>
  <c r="W81" i="120"/>
  <c r="W32" i="120"/>
  <c r="L36" i="105"/>
  <c r="J157" i="111"/>
  <c r="J28" i="111"/>
  <c r="H39" i="126"/>
  <c r="T36" i="105"/>
  <c r="L74" i="114"/>
  <c r="L31" i="114" s="1"/>
  <c r="L29" i="114"/>
  <c r="V176" i="109"/>
  <c r="V79" i="108" s="1"/>
  <c r="V82" i="108" s="1"/>
  <c r="V39" i="108" s="1"/>
  <c r="S79" i="108"/>
  <c r="S82" i="108" s="1"/>
  <c r="S39" i="108" s="1"/>
  <c r="P176" i="100"/>
  <c r="P79" i="99" s="1"/>
  <c r="P82" i="99" s="1"/>
  <c r="P39" i="99" s="1"/>
  <c r="M79" i="99"/>
  <c r="M82" i="99" s="1"/>
  <c r="M39" i="99" s="1"/>
  <c r="W176" i="94"/>
  <c r="W79" i="93" s="1"/>
  <c r="T79" i="93"/>
  <c r="L19" i="99"/>
  <c r="L67" i="99"/>
  <c r="L24" i="99" s="1"/>
  <c r="H128" i="93"/>
  <c r="R32" i="96"/>
  <c r="R83" i="126"/>
  <c r="AD54" i="201" s="1"/>
  <c r="N29" i="87"/>
  <c r="N74" i="87"/>
  <c r="N31" i="87" s="1"/>
  <c r="V54" i="96"/>
  <c r="V5" i="96"/>
  <c r="O60" i="93"/>
  <c r="O17" i="93" s="1"/>
  <c r="O12" i="93"/>
  <c r="R65" i="99"/>
  <c r="R22" i="99" s="1"/>
  <c r="AC10" i="126" s="1"/>
  <c r="BM9" i="201" s="1"/>
  <c r="T11" i="126"/>
  <c r="AX7" i="201" s="1"/>
  <c r="H7" i="209" s="1"/>
  <c r="M71" i="93"/>
  <c r="M28" i="93" s="1"/>
  <c r="M25" i="93"/>
  <c r="AH85" i="126"/>
  <c r="AZ58" i="201" s="1"/>
  <c r="L67" i="93"/>
  <c r="L24" i="93" s="1"/>
  <c r="L19" i="93"/>
  <c r="H153" i="111"/>
  <c r="H24" i="111"/>
  <c r="H146" i="108"/>
  <c r="H17" i="108"/>
  <c r="Q71" i="108"/>
  <c r="Q28" i="108" s="1"/>
  <c r="Q25" i="108"/>
  <c r="O60" i="114"/>
  <c r="O17" i="114" s="1"/>
  <c r="O12" i="114"/>
  <c r="S27" i="108"/>
  <c r="S81" i="117"/>
  <c r="S38" i="117" s="1"/>
  <c r="S32" i="117"/>
  <c r="F108" i="126"/>
  <c r="AP75" i="201" s="1"/>
  <c r="F53" i="126"/>
  <c r="BB27" i="201" s="1"/>
  <c r="S70" i="102"/>
  <c r="S27" i="102" s="1"/>
  <c r="J146" i="114"/>
  <c r="J17" i="114"/>
  <c r="E107" i="126"/>
  <c r="AC75" i="201" s="1"/>
  <c r="W36" i="120"/>
  <c r="T54" i="102"/>
  <c r="T5" i="102"/>
  <c r="W36" i="111"/>
  <c r="R71" i="114"/>
  <c r="R28" i="114" s="1"/>
  <c r="R25" i="114"/>
  <c r="K91" i="126"/>
  <c r="W54" i="117"/>
  <c r="W5" i="117"/>
  <c r="W176" i="118"/>
  <c r="W79" i="117" s="1"/>
  <c r="W82" i="117" s="1"/>
  <c r="W39" i="117" s="1"/>
  <c r="T79" i="117"/>
  <c r="T82" i="117" s="1"/>
  <c r="T39" i="117" s="1"/>
  <c r="I128" i="108"/>
  <c r="J146" i="90"/>
  <c r="J17" i="90"/>
  <c r="N67" i="90"/>
  <c r="N24" i="90" s="1"/>
  <c r="N19" i="90"/>
  <c r="R19" i="87"/>
  <c r="R67" i="87"/>
  <c r="R24" i="87" s="1"/>
  <c r="N67" i="99"/>
  <c r="N24" i="99" s="1"/>
  <c r="N19" i="99"/>
  <c r="U67" i="93"/>
  <c r="U24" i="93" s="1"/>
  <c r="U19" i="93"/>
  <c r="Q71" i="117"/>
  <c r="Q28" i="117" s="1"/>
  <c r="Q25" i="117"/>
  <c r="W67" i="102"/>
  <c r="W24" i="102" s="1"/>
  <c r="W19" i="102"/>
  <c r="Q29" i="108"/>
  <c r="Q74" i="108"/>
  <c r="Q31" i="108" s="1"/>
  <c r="Q81" i="108"/>
  <c r="Q32" i="108"/>
  <c r="L79" i="120"/>
  <c r="L82" i="120" s="1"/>
  <c r="L39" i="120" s="1"/>
  <c r="O176" i="121"/>
  <c r="O79" i="120" s="1"/>
  <c r="O82" i="120" s="1"/>
  <c r="O39" i="120" s="1"/>
  <c r="V27" i="87"/>
  <c r="W36" i="90"/>
  <c r="AJ84" i="126"/>
  <c r="AP58" i="201" s="1"/>
  <c r="P67" i="96"/>
  <c r="P24" i="96" s="1"/>
  <c r="P19" i="96"/>
  <c r="R12" i="87"/>
  <c r="R60" i="87"/>
  <c r="R17" i="87" s="1"/>
  <c r="W32" i="96"/>
  <c r="W81" i="96"/>
  <c r="V47" i="102"/>
  <c r="V4" i="102" s="1"/>
  <c r="V51" i="102"/>
  <c r="V8" i="102" s="1"/>
  <c r="R74" i="90"/>
  <c r="R31" i="90" s="1"/>
  <c r="R29" i="90"/>
  <c r="AM85" i="126"/>
  <c r="AY59" i="201" s="1"/>
  <c r="M74" i="114"/>
  <c r="M31" i="114" s="1"/>
  <c r="M29" i="114"/>
  <c r="M74" i="117"/>
  <c r="M31" i="117" s="1"/>
  <c r="M29" i="117"/>
  <c r="Q19" i="102"/>
  <c r="Q67" i="102"/>
  <c r="Q24" i="102" s="1"/>
  <c r="R74" i="108"/>
  <c r="R31" i="108" s="1"/>
  <c r="R29" i="108"/>
  <c r="S67" i="105"/>
  <c r="S24" i="105" s="1"/>
  <c r="S19" i="105"/>
  <c r="T19" i="114"/>
  <c r="I38" i="126"/>
  <c r="J156" i="114"/>
  <c r="J27" i="114"/>
  <c r="M54" i="108"/>
  <c r="M5" i="108"/>
  <c r="I90" i="126" s="1"/>
  <c r="J38" i="126"/>
  <c r="S36" i="105"/>
  <c r="L71" i="117"/>
  <c r="L28" i="117" s="1"/>
  <c r="L25" i="117"/>
  <c r="M67" i="120"/>
  <c r="M24" i="120" s="1"/>
  <c r="M19" i="120"/>
  <c r="I154" i="114"/>
  <c r="I71" i="114"/>
  <c r="I25" i="114"/>
  <c r="S54" i="120"/>
  <c r="S5" i="120"/>
  <c r="O176" i="115"/>
  <c r="O79" i="114" s="1"/>
  <c r="O82" i="114" s="1"/>
  <c r="O39" i="114" s="1"/>
  <c r="L79" i="114"/>
  <c r="L82" i="114" s="1"/>
  <c r="L39" i="114" s="1"/>
  <c r="AM84" i="126"/>
  <c r="AM59" i="201" s="1"/>
  <c r="V19" i="96"/>
  <c r="V67" i="96"/>
  <c r="V24" i="96" s="1"/>
  <c r="N81" i="96"/>
  <c r="N32" i="96"/>
  <c r="S25" i="90"/>
  <c r="S71" i="90"/>
  <c r="S28" i="90" s="1"/>
  <c r="J160" i="93"/>
  <c r="J31" i="93"/>
  <c r="O36" i="90"/>
  <c r="L24" i="126"/>
  <c r="V52" i="105"/>
  <c r="V9" i="105" s="1"/>
  <c r="V53" i="105"/>
  <c r="V10" i="105" s="1"/>
  <c r="X93" i="126" s="1"/>
  <c r="BB63" i="201" s="1"/>
  <c r="O54" i="111"/>
  <c r="O5" i="111"/>
  <c r="AB90" i="126" s="1"/>
  <c r="S67" i="111"/>
  <c r="S24" i="111" s="1"/>
  <c r="S19" i="111"/>
  <c r="AC69" i="201"/>
  <c r="E99" i="126"/>
  <c r="AC68" i="201" s="1"/>
  <c r="I146" i="114"/>
  <c r="I17" i="114"/>
  <c r="I153" i="105"/>
  <c r="I24" i="105"/>
  <c r="M81" i="120"/>
  <c r="M32" i="120"/>
  <c r="B38" i="126"/>
  <c r="BJ20" i="201" s="1"/>
  <c r="H172" i="142"/>
  <c r="H43" i="142"/>
  <c r="T46" i="126" s="1"/>
  <c r="N23" i="201" s="1"/>
  <c r="C23" i="206" s="1"/>
  <c r="R71" i="102"/>
  <c r="R28" i="102" s="1"/>
  <c r="R25" i="102"/>
  <c r="M79" i="114"/>
  <c r="P176" i="115"/>
  <c r="P79" i="114" s="1"/>
  <c r="O60" i="111"/>
  <c r="O17" i="111" s="1"/>
  <c r="O12" i="111"/>
  <c r="AB23" i="126" s="1"/>
  <c r="AN16" i="201" s="1"/>
  <c r="I52" i="126"/>
  <c r="BK28" i="201" s="1"/>
  <c r="R71" i="117"/>
  <c r="R28" i="117" s="1"/>
  <c r="R25" i="117"/>
  <c r="Q86" i="142"/>
  <c r="Q43" i="142" s="1"/>
  <c r="Q41" i="142"/>
  <c r="R67" i="102"/>
  <c r="R24" i="102" s="1"/>
  <c r="R19" i="102"/>
  <c r="V71" i="117"/>
  <c r="V28" i="117" s="1"/>
  <c r="V25" i="117"/>
  <c r="Q176" i="109"/>
  <c r="Q79" i="108" s="1"/>
  <c r="Q82" i="108" s="1"/>
  <c r="Q39" i="108" s="1"/>
  <c r="N79" i="108"/>
  <c r="N82" i="108" s="1"/>
  <c r="N39" i="108" s="1"/>
  <c r="W176" i="100"/>
  <c r="W79" i="99" s="1"/>
  <c r="W82" i="99" s="1"/>
  <c r="W39" i="99" s="1"/>
  <c r="T79" i="99"/>
  <c r="T82" i="99" s="1"/>
  <c r="T39" i="99" s="1"/>
  <c r="V176" i="94"/>
  <c r="V79" i="93" s="1"/>
  <c r="V82" i="93" s="1"/>
  <c r="V39" i="93" s="1"/>
  <c r="S79" i="93"/>
  <c r="S82" i="93" s="1"/>
  <c r="S39" i="93" s="1"/>
  <c r="T5" i="93"/>
  <c r="T54" i="93"/>
  <c r="W25" i="96"/>
  <c r="W71" i="96"/>
  <c r="W28" i="96" s="1"/>
  <c r="O71" i="96"/>
  <c r="O28" i="96" s="1"/>
  <c r="O25" i="96"/>
  <c r="V74" i="93"/>
  <c r="V31" i="93" s="1"/>
  <c r="V29" i="93"/>
  <c r="J146" i="93"/>
  <c r="J17" i="93"/>
  <c r="S71" i="87"/>
  <c r="S28" i="87" s="1"/>
  <c r="S25" i="87"/>
  <c r="W60" i="90"/>
  <c r="W17" i="90" s="1"/>
  <c r="W12" i="90"/>
  <c r="R54" i="93"/>
  <c r="R5" i="93"/>
  <c r="R74" i="96"/>
  <c r="R31" i="96" s="1"/>
  <c r="R29" i="96"/>
  <c r="L54" i="90"/>
  <c r="L5" i="90"/>
  <c r="L32" i="90"/>
  <c r="L81" i="90"/>
  <c r="U81" i="114"/>
  <c r="U32" i="114"/>
  <c r="I160" i="117"/>
  <c r="I31" i="117"/>
  <c r="H53" i="126"/>
  <c r="AX28" i="201" s="1"/>
  <c r="H28" i="209" s="1"/>
  <c r="Z69" i="201"/>
  <c r="M21" i="208" s="1"/>
  <c r="B99" i="126"/>
  <c r="Z68" i="201" s="1"/>
  <c r="Q54" i="114"/>
  <c r="Q5" i="114"/>
  <c r="Q5" i="105"/>
  <c r="V90" i="126" s="1"/>
  <c r="P67" i="108"/>
  <c r="P24" i="108" s="1"/>
  <c r="P19" i="108"/>
  <c r="S36" i="108"/>
  <c r="V32" i="105"/>
  <c r="V81" i="105"/>
  <c r="W65" i="114"/>
  <c r="W22" i="114" s="1"/>
  <c r="L52" i="126" s="1"/>
  <c r="BN28" i="201" s="1"/>
  <c r="L54" i="120"/>
  <c r="L5" i="120"/>
  <c r="M79" i="117"/>
  <c r="P176" i="118"/>
  <c r="P79" i="117" s="1"/>
  <c r="J82" i="102"/>
  <c r="J165" i="102"/>
  <c r="J36" i="102"/>
  <c r="W70" i="93"/>
  <c r="W27" i="93" s="1"/>
  <c r="L5" i="99"/>
  <c r="L54" i="99"/>
  <c r="R68" i="90"/>
  <c r="R81" i="90" s="1"/>
  <c r="V5" i="102"/>
  <c r="Z10" i="126"/>
  <c r="BJ9" i="201" s="1"/>
  <c r="M9" i="209" s="1"/>
  <c r="R32" i="90"/>
  <c r="Q70" i="99"/>
  <c r="Q27" i="99" s="1"/>
  <c r="V36" i="102"/>
  <c r="V12" i="105"/>
  <c r="V60" i="105"/>
  <c r="V17" i="105" s="1"/>
  <c r="H167" i="114"/>
  <c r="H85" i="114"/>
  <c r="H38" i="114"/>
  <c r="H55" i="126" s="1"/>
  <c r="R25" i="126"/>
  <c r="BB14" i="201" s="1"/>
  <c r="U67" i="114"/>
  <c r="U24" i="114" s="1"/>
  <c r="U19" i="114"/>
  <c r="V60" i="120"/>
  <c r="V17" i="120" s="1"/>
  <c r="V12" i="120"/>
  <c r="R67" i="105"/>
  <c r="R24" i="105" s="1"/>
  <c r="R19" i="105"/>
  <c r="S74" i="108"/>
  <c r="S31" i="108" s="1"/>
  <c r="S29" i="108"/>
  <c r="L54" i="114"/>
  <c r="L5" i="114"/>
  <c r="I106" i="126" s="1"/>
  <c r="L36" i="120"/>
  <c r="N24" i="126"/>
  <c r="BJ14" i="201" s="1"/>
  <c r="M14" i="209" s="1"/>
  <c r="I28" i="105"/>
  <c r="P25" i="111"/>
  <c r="P71" i="111"/>
  <c r="P28" i="111" s="1"/>
  <c r="U74" i="111"/>
  <c r="U31" i="111" s="1"/>
  <c r="AD26" i="126" s="1"/>
  <c r="BZ16" i="201" s="1"/>
  <c r="U29" i="111"/>
  <c r="O36" i="120"/>
  <c r="H146" i="117"/>
  <c r="H17" i="117"/>
  <c r="V176" i="106"/>
  <c r="V79" i="105" s="1"/>
  <c r="V82" i="105" s="1"/>
  <c r="V39" i="105" s="1"/>
  <c r="X28" i="126" s="1"/>
  <c r="S79" i="105"/>
  <c r="S82" i="105" s="1"/>
  <c r="S39" i="105" s="1"/>
  <c r="W28" i="126" s="1"/>
  <c r="P36" i="87"/>
  <c r="P81" i="90"/>
  <c r="P38" i="90" s="1"/>
  <c r="P32" i="90"/>
  <c r="I126" i="90"/>
  <c r="I127" i="90" s="1"/>
  <c r="I129" i="90" s="1"/>
  <c r="N70" i="93"/>
  <c r="N27" i="93" s="1"/>
  <c r="Z82" i="126"/>
  <c r="Q51" i="99"/>
  <c r="Q8" i="99" s="1"/>
  <c r="T5" i="87"/>
  <c r="T54" i="87"/>
  <c r="T81" i="87"/>
  <c r="T32" i="87"/>
  <c r="V36" i="96"/>
  <c r="S60" i="96"/>
  <c r="S17" i="96" s="1"/>
  <c r="S12" i="96"/>
  <c r="AI9" i="126" s="1"/>
  <c r="AO10" i="201" s="1"/>
  <c r="Q47" i="93"/>
  <c r="Q4" i="93" s="1"/>
  <c r="Q51" i="93"/>
  <c r="Q8" i="93" s="1"/>
  <c r="Q54" i="90"/>
  <c r="Q5" i="90"/>
  <c r="W60" i="87"/>
  <c r="W17" i="87" s="1"/>
  <c r="W12" i="87"/>
  <c r="V54" i="87"/>
  <c r="V5" i="87"/>
  <c r="V27" i="99"/>
  <c r="S74" i="96"/>
  <c r="S31" i="96" s="1"/>
  <c r="S29" i="96"/>
  <c r="J108" i="126"/>
  <c r="AN76" i="201" s="1"/>
  <c r="N54" i="120"/>
  <c r="N5" i="120"/>
  <c r="O25" i="126"/>
  <c r="AY14" i="201" s="1"/>
  <c r="R60" i="108"/>
  <c r="R17" i="108" s="1"/>
  <c r="R12" i="108"/>
  <c r="V36" i="114"/>
  <c r="H153" i="105"/>
  <c r="H24" i="105"/>
  <c r="R54" i="114"/>
  <c r="R5" i="114"/>
  <c r="Q67" i="117"/>
  <c r="Q24" i="117" s="1"/>
  <c r="Q19" i="117"/>
  <c r="O81" i="120"/>
  <c r="O32" i="120"/>
  <c r="O53" i="108"/>
  <c r="O10" i="108" s="1"/>
  <c r="J93" i="126" s="1"/>
  <c r="M70" i="114"/>
  <c r="M27" i="114" s="1"/>
  <c r="S71" i="111"/>
  <c r="S28" i="111" s="1"/>
  <c r="S25" i="111"/>
  <c r="S70" i="117"/>
  <c r="S27" i="117" s="1"/>
  <c r="Q81" i="120"/>
  <c r="Q32" i="120"/>
  <c r="H93" i="126"/>
  <c r="R67" i="120"/>
  <c r="R24" i="120" s="1"/>
  <c r="R19" i="120"/>
  <c r="V5" i="117"/>
  <c r="Q81" i="105"/>
  <c r="Q32" i="105"/>
  <c r="J82" i="96"/>
  <c r="J85" i="96" s="1"/>
  <c r="J165" i="96"/>
  <c r="J36" i="96"/>
  <c r="Q11" i="126"/>
  <c r="BA6" i="201" s="1"/>
  <c r="V36" i="90"/>
  <c r="Z85" i="126"/>
  <c r="AX57" i="201" s="1"/>
  <c r="W9" i="208" s="1"/>
  <c r="W54" i="90"/>
  <c r="W5" i="90"/>
  <c r="X82" i="126" s="1"/>
  <c r="L5" i="96"/>
  <c r="L54" i="96"/>
  <c r="P36" i="96"/>
  <c r="J140" i="90"/>
  <c r="J83" i="90"/>
  <c r="J11" i="90"/>
  <c r="I167" i="99"/>
  <c r="I38" i="99"/>
  <c r="H128" i="90"/>
  <c r="I160" i="96"/>
  <c r="I31" i="96"/>
  <c r="I146" i="99"/>
  <c r="I17" i="99"/>
  <c r="W71" i="99"/>
  <c r="W28" i="99" s="1"/>
  <c r="W25" i="99"/>
  <c r="S19" i="102"/>
  <c r="S67" i="102"/>
  <c r="S24" i="102" s="1"/>
  <c r="M71" i="108"/>
  <c r="M28" i="108" s="1"/>
  <c r="M25" i="108"/>
  <c r="T60" i="105"/>
  <c r="T17" i="105" s="1"/>
  <c r="T12" i="105"/>
  <c r="O74" i="111"/>
  <c r="O31" i="111" s="1"/>
  <c r="O29" i="111"/>
  <c r="S54" i="111"/>
  <c r="S5" i="111"/>
  <c r="H106" i="126"/>
  <c r="I153" i="114"/>
  <c r="I24" i="114"/>
  <c r="T81" i="114"/>
  <c r="T32" i="114"/>
  <c r="E52" i="126"/>
  <c r="BM27" i="201" s="1"/>
  <c r="I156" i="114"/>
  <c r="I27" i="114"/>
  <c r="V86" i="142"/>
  <c r="V43" i="142" s="1"/>
  <c r="V41" i="142"/>
  <c r="P74" i="105"/>
  <c r="P31" i="105" s="1"/>
  <c r="P29" i="105"/>
  <c r="R81" i="111"/>
  <c r="R32" i="111"/>
  <c r="M70" i="117"/>
  <c r="M27" i="117" s="1"/>
  <c r="N36" i="120"/>
  <c r="N71" i="105"/>
  <c r="N28" i="105" s="1"/>
  <c r="N25" i="105"/>
  <c r="O36" i="105"/>
  <c r="O54" i="117"/>
  <c r="O5" i="117"/>
  <c r="O67" i="120"/>
  <c r="O24" i="120" s="1"/>
  <c r="O19" i="120"/>
  <c r="N74" i="102"/>
  <c r="N31" i="102" s="1"/>
  <c r="N30" i="102"/>
  <c r="P54" i="117"/>
  <c r="P5" i="117"/>
  <c r="W36" i="105"/>
  <c r="O74" i="114"/>
  <c r="O31" i="114" s="1"/>
  <c r="J54" i="126" s="1"/>
  <c r="BX28" i="201" s="1"/>
  <c r="O29" i="114"/>
  <c r="V176" i="100"/>
  <c r="V79" i="99" s="1"/>
  <c r="V82" i="99" s="1"/>
  <c r="V39" i="99" s="1"/>
  <c r="S79" i="99"/>
  <c r="S82" i="99" s="1"/>
  <c r="S39" i="99" s="1"/>
  <c r="Q176" i="94"/>
  <c r="Q79" i="93" s="1"/>
  <c r="Q82" i="93" s="1"/>
  <c r="Q39" i="93" s="1"/>
  <c r="N79" i="93"/>
  <c r="N82" i="93" s="1"/>
  <c r="N39" i="93" s="1"/>
  <c r="O67" i="99"/>
  <c r="O24" i="99" s="1"/>
  <c r="O19" i="99"/>
  <c r="S81" i="87"/>
  <c r="S32" i="87"/>
  <c r="U81" i="96"/>
  <c r="U32" i="96"/>
  <c r="Q84" i="126"/>
  <c r="AO54" i="201" s="1"/>
  <c r="Q74" i="87"/>
  <c r="Q31" i="87" s="1"/>
  <c r="Q29" i="87"/>
  <c r="U65" i="99"/>
  <c r="U22" i="99" s="1"/>
  <c r="AD10" i="126" s="1"/>
  <c r="BN9" i="201" s="1"/>
  <c r="AA83" i="126"/>
  <c r="AA57" i="201" s="1"/>
  <c r="O67" i="93"/>
  <c r="O24" i="93" s="1"/>
  <c r="O19" i="93"/>
  <c r="J140" i="120"/>
  <c r="J83" i="120"/>
  <c r="J11" i="120"/>
  <c r="Q91" i="126"/>
  <c r="AC62" i="201" s="1"/>
  <c r="R74" i="102"/>
  <c r="R31" i="102" s="1"/>
  <c r="R29" i="102"/>
  <c r="L60" i="114"/>
  <c r="L17" i="114" s="1"/>
  <c r="L12" i="114"/>
  <c r="I51" i="126" s="1"/>
  <c r="AM28" i="201" s="1"/>
  <c r="W60" i="117"/>
  <c r="W17" i="117" s="1"/>
  <c r="W12" i="117"/>
  <c r="L81" i="117"/>
  <c r="L32" i="117"/>
  <c r="N81" i="114"/>
  <c r="N32" i="114"/>
  <c r="V81" i="117"/>
  <c r="V32" i="117"/>
  <c r="V70" i="102"/>
  <c r="V27" i="102" s="1"/>
  <c r="H71" i="105"/>
  <c r="L67" i="108"/>
  <c r="L24" i="108" s="1"/>
  <c r="L19" i="108"/>
  <c r="L36" i="111"/>
  <c r="W5" i="102"/>
  <c r="W54" i="102"/>
  <c r="J157" i="105"/>
  <c r="J28" i="105"/>
  <c r="M67" i="111"/>
  <c r="M24" i="111" s="1"/>
  <c r="M21" i="111"/>
  <c r="AA24" i="126" s="1"/>
  <c r="BK16" i="201" s="1"/>
  <c r="X43" i="126"/>
  <c r="X91" i="126"/>
  <c r="AD63" i="201" s="1"/>
  <c r="U71" i="114"/>
  <c r="U28" i="114" s="1"/>
  <c r="U25" i="114"/>
  <c r="R36" i="102"/>
  <c r="L91" i="126"/>
  <c r="T5" i="117"/>
  <c r="T54" i="117"/>
  <c r="Q176" i="118"/>
  <c r="Q79" i="117" s="1"/>
  <c r="Q82" i="117" s="1"/>
  <c r="Q39" i="117" s="1"/>
  <c r="N79" i="117"/>
  <c r="N82" i="117" s="1"/>
  <c r="N39" i="117" s="1"/>
  <c r="N54" i="126"/>
  <c r="BV17" i="201" s="1"/>
  <c r="N52" i="126"/>
  <c r="BJ17" i="201" s="1"/>
  <c r="R22" i="127"/>
  <c r="R67" i="127"/>
  <c r="R24" i="127" s="1"/>
  <c r="M71" i="127"/>
  <c r="M28" i="127" s="1"/>
  <c r="M25" i="127"/>
  <c r="M81" i="127"/>
  <c r="W22" i="127"/>
  <c r="W67" i="127"/>
  <c r="W24" i="127" s="1"/>
  <c r="W6" i="127"/>
  <c r="W54" i="127"/>
  <c r="U6" i="127"/>
  <c r="U54" i="127"/>
  <c r="W60" i="127"/>
  <c r="W17" i="127" s="1"/>
  <c r="W12" i="127"/>
  <c r="O22" i="127"/>
  <c r="O67" i="127"/>
  <c r="O24" i="127" s="1"/>
  <c r="V22" i="127"/>
  <c r="V67" i="127"/>
  <c r="V24" i="127" s="1"/>
  <c r="U22" i="127"/>
  <c r="U67" i="127"/>
  <c r="U24" i="127" s="1"/>
  <c r="P71" i="127"/>
  <c r="P28" i="127" s="1"/>
  <c r="P25" i="127"/>
  <c r="P81" i="127"/>
  <c r="P38" i="127" s="1"/>
  <c r="J167" i="127"/>
  <c r="J38" i="127"/>
  <c r="N6" i="127"/>
  <c r="N54" i="127"/>
  <c r="H165" i="127"/>
  <c r="H82" i="127"/>
  <c r="Q53" i="126"/>
  <c r="BA17" i="201" s="1"/>
  <c r="L27" i="127"/>
  <c r="R71" i="127"/>
  <c r="R28" i="127" s="1"/>
  <c r="R25" i="127"/>
  <c r="R81" i="127"/>
  <c r="L71" i="127"/>
  <c r="L28" i="127" s="1"/>
  <c r="L25" i="127"/>
  <c r="L81" i="127"/>
  <c r="L38" i="127" s="1"/>
  <c r="T71" i="127"/>
  <c r="T28" i="127" s="1"/>
  <c r="T25" i="127"/>
  <c r="T81" i="127"/>
  <c r="I167" i="127"/>
  <c r="I38" i="127"/>
  <c r="Q6" i="127"/>
  <c r="Q54" i="127"/>
  <c r="L79" i="127"/>
  <c r="L82" i="127" s="1"/>
  <c r="L39" i="127" s="1"/>
  <c r="O176" i="128"/>
  <c r="O79" i="127" s="1"/>
  <c r="O82" i="127" s="1"/>
  <c r="O39" i="127" s="1"/>
  <c r="S6" i="127"/>
  <c r="S54" i="127"/>
  <c r="N60" i="127"/>
  <c r="N17" i="127" s="1"/>
  <c r="N12" i="127"/>
  <c r="R53" i="126"/>
  <c r="BB17" i="201" s="1"/>
  <c r="N50" i="126"/>
  <c r="N110" i="126"/>
  <c r="N106" i="126"/>
  <c r="N65" i="201" s="1"/>
  <c r="H17" i="208" s="1"/>
  <c r="U71" i="127"/>
  <c r="U28" i="127" s="1"/>
  <c r="U25" i="127"/>
  <c r="U81" i="127"/>
  <c r="U38" i="127" s="1"/>
  <c r="O71" i="127"/>
  <c r="O28" i="127" s="1"/>
  <c r="O25" i="127"/>
  <c r="O81" i="127"/>
  <c r="W71" i="127"/>
  <c r="W28" i="127" s="1"/>
  <c r="W25" i="127"/>
  <c r="W81" i="127"/>
  <c r="W38" i="127" s="1"/>
  <c r="T27" i="127"/>
  <c r="U176" i="128"/>
  <c r="U79" i="127" s="1"/>
  <c r="U82" i="127" s="1"/>
  <c r="U39" i="127" s="1"/>
  <c r="R79" i="127"/>
  <c r="R82" i="127" s="1"/>
  <c r="R39" i="127" s="1"/>
  <c r="V6" i="127"/>
  <c r="V54" i="127"/>
  <c r="Q60" i="127"/>
  <c r="Q17" i="127" s="1"/>
  <c r="Q12" i="127"/>
  <c r="N109" i="126"/>
  <c r="AX65" i="201" s="1"/>
  <c r="W17" i="208" s="1"/>
  <c r="N51" i="126"/>
  <c r="AL17" i="201" s="1"/>
  <c r="L60" i="127"/>
  <c r="L12" i="127"/>
  <c r="M22" i="127"/>
  <c r="M67" i="127"/>
  <c r="M24" i="127" s="1"/>
  <c r="O53" i="126"/>
  <c r="AY17" i="201" s="1"/>
  <c r="O60" i="127"/>
  <c r="O17" i="127" s="1"/>
  <c r="O12" i="127"/>
  <c r="P22" i="127"/>
  <c r="P67" i="127"/>
  <c r="P24" i="127" s="1"/>
  <c r="H167" i="127"/>
  <c r="H38" i="127"/>
  <c r="N22" i="127"/>
  <c r="N67" i="127"/>
  <c r="N24" i="127" s="1"/>
  <c r="J165" i="127"/>
  <c r="J82" i="127"/>
  <c r="M6" i="127"/>
  <c r="M54" i="127"/>
  <c r="P53" i="126"/>
  <c r="AZ17" i="201" s="1"/>
  <c r="H140" i="127"/>
  <c r="H83" i="127"/>
  <c r="I165" i="127"/>
  <c r="I82" i="127"/>
  <c r="M12" i="127"/>
  <c r="M60" i="127"/>
  <c r="M17" i="127" s="1"/>
  <c r="S71" i="127"/>
  <c r="S28" i="127" s="1"/>
  <c r="S25" i="127"/>
  <c r="S81" i="127"/>
  <c r="N71" i="127"/>
  <c r="N28" i="127" s="1"/>
  <c r="N25" i="127"/>
  <c r="N81" i="127"/>
  <c r="R60" i="127"/>
  <c r="R17" i="127" s="1"/>
  <c r="R12" i="127"/>
  <c r="S60" i="127"/>
  <c r="S17" i="127" s="1"/>
  <c r="S12" i="127"/>
  <c r="Q22" i="127"/>
  <c r="Q67" i="127"/>
  <c r="Q24" i="127" s="1"/>
  <c r="T79" i="127"/>
  <c r="T82" i="127" s="1"/>
  <c r="T39" i="127" s="1"/>
  <c r="W176" i="128"/>
  <c r="W79" i="127" s="1"/>
  <c r="W82" i="127" s="1"/>
  <c r="W39" i="127" s="1"/>
  <c r="P54" i="127"/>
  <c r="P6" i="127"/>
  <c r="L6" i="127"/>
  <c r="L54" i="127"/>
  <c r="L11" i="127" s="1"/>
  <c r="J140" i="127"/>
  <c r="J83" i="127"/>
  <c r="S79" i="127"/>
  <c r="S82" i="127" s="1"/>
  <c r="S39" i="127" s="1"/>
  <c r="V176" i="128"/>
  <c r="V79" i="127" s="1"/>
  <c r="V82" i="127" s="1"/>
  <c r="V39" i="127" s="1"/>
  <c r="N107" i="126"/>
  <c r="Z65" i="201" s="1"/>
  <c r="M17" i="208" s="1"/>
  <c r="P60" i="127"/>
  <c r="P17" i="127" s="1"/>
  <c r="P12" i="127"/>
  <c r="V71" i="127"/>
  <c r="V28" i="127" s="1"/>
  <c r="V25" i="127"/>
  <c r="V81" i="127"/>
  <c r="Q25" i="127"/>
  <c r="Q71" i="127"/>
  <c r="Q28" i="127" s="1"/>
  <c r="Q81" i="127"/>
  <c r="U60" i="127"/>
  <c r="U17" i="127" s="1"/>
  <c r="U12" i="127"/>
  <c r="V60" i="127"/>
  <c r="V17" i="127" s="1"/>
  <c r="V12" i="127"/>
  <c r="T22" i="127"/>
  <c r="T67" i="127"/>
  <c r="T24" i="127" s="1"/>
  <c r="T6" i="127"/>
  <c r="T54" i="127"/>
  <c r="T11" i="127" s="1"/>
  <c r="Q176" i="128"/>
  <c r="Q79" i="127" s="1"/>
  <c r="Q82" i="127" s="1"/>
  <c r="Q39" i="127" s="1"/>
  <c r="N79" i="127"/>
  <c r="N82" i="127" s="1"/>
  <c r="N39" i="127" s="1"/>
  <c r="O6" i="127"/>
  <c r="O54" i="127"/>
  <c r="R6" i="127"/>
  <c r="R54" i="127"/>
  <c r="I140" i="127"/>
  <c r="I83" i="127"/>
  <c r="T60" i="127"/>
  <c r="T12" i="127"/>
  <c r="L22" i="127"/>
  <c r="L67" i="127"/>
  <c r="L24" i="127" s="1"/>
  <c r="S22" i="127"/>
  <c r="S67" i="127"/>
  <c r="S24" i="127" s="1"/>
  <c r="P176" i="128"/>
  <c r="P79" i="127" s="1"/>
  <c r="P82" i="127" s="1"/>
  <c r="P39" i="127" s="1"/>
  <c r="M79" i="127"/>
  <c r="M82" i="127" s="1"/>
  <c r="M39" i="127" s="1"/>
  <c r="Q54" i="105" l="1"/>
  <c r="C56" i="126"/>
  <c r="X90" i="126"/>
  <c r="T13" i="126"/>
  <c r="AD12" i="126"/>
  <c r="BZ9" i="201" s="1"/>
  <c r="O54" i="102"/>
  <c r="AB85" i="126"/>
  <c r="AZ57" i="201" s="1"/>
  <c r="O28" i="126"/>
  <c r="P54" i="99"/>
  <c r="Q54" i="96"/>
  <c r="V54" i="117"/>
  <c r="P82" i="114"/>
  <c r="P39" i="114" s="1"/>
  <c r="AP82" i="126"/>
  <c r="W90" i="126"/>
  <c r="H85" i="111"/>
  <c r="R12" i="126"/>
  <c r="BZ6" i="201" s="1"/>
  <c r="N13" i="126"/>
  <c r="J28" i="93"/>
  <c r="O54" i="87"/>
  <c r="L42" i="126"/>
  <c r="F42" i="126" s="1"/>
  <c r="N12" i="126"/>
  <c r="BV6" i="201" s="1"/>
  <c r="R6" i="209" s="1"/>
  <c r="U23" i="126"/>
  <c r="AM15" i="201" s="1"/>
  <c r="E54" i="126"/>
  <c r="BY27" i="201" s="1"/>
  <c r="W14" i="126"/>
  <c r="P71" i="114"/>
  <c r="P28" i="114" s="1"/>
  <c r="C51" i="126"/>
  <c r="AM27" i="201" s="1"/>
  <c r="D51" i="126"/>
  <c r="AN27" i="201" s="1"/>
  <c r="K23" i="126"/>
  <c r="D56" i="126"/>
  <c r="Z27" i="126"/>
  <c r="I85" i="114"/>
  <c r="P28" i="126"/>
  <c r="P107" i="126"/>
  <c r="AB65" i="201" s="1"/>
  <c r="V54" i="102"/>
  <c r="P82" i="117"/>
  <c r="P39" i="117" s="1"/>
  <c r="J90" i="126"/>
  <c r="T67" i="114"/>
  <c r="T24" i="114" s="1"/>
  <c r="J51" i="126"/>
  <c r="AN28" i="201" s="1"/>
  <c r="K40" i="126"/>
  <c r="T71" i="114"/>
  <c r="T28" i="114" s="1"/>
  <c r="L67" i="87"/>
  <c r="L24" i="87" s="1"/>
  <c r="U82" i="126"/>
  <c r="Q67" i="105"/>
  <c r="Q24" i="105" s="1"/>
  <c r="U54" i="87"/>
  <c r="H50" i="126"/>
  <c r="J128" i="108"/>
  <c r="J85" i="117"/>
  <c r="W82" i="114"/>
  <c r="W39" i="114" s="1"/>
  <c r="I85" i="87"/>
  <c r="N55" i="126"/>
  <c r="R52" i="126"/>
  <c r="BN17" i="201" s="1"/>
  <c r="O107" i="126"/>
  <c r="AA65" i="201" s="1"/>
  <c r="AC9" i="126"/>
  <c r="AO9" i="201" s="1"/>
  <c r="AI12" i="126"/>
  <c r="BY10" i="201" s="1"/>
  <c r="W23" i="126"/>
  <c r="AO15" i="201" s="1"/>
  <c r="P90" i="126"/>
  <c r="B90" i="126"/>
  <c r="D106" i="126"/>
  <c r="AB92" i="126"/>
  <c r="AN64" i="201" s="1"/>
  <c r="O51" i="126"/>
  <c r="AM17" i="201" s="1"/>
  <c r="U38" i="87"/>
  <c r="I169" i="102"/>
  <c r="I84" i="102"/>
  <c r="I40" i="102"/>
  <c r="I85" i="102"/>
  <c r="J171" i="96"/>
  <c r="J42" i="96"/>
  <c r="AM13" i="201"/>
  <c r="C23" i="126"/>
  <c r="I171" i="105"/>
  <c r="I42" i="105"/>
  <c r="I171" i="114"/>
  <c r="I42" i="114"/>
  <c r="I171" i="87"/>
  <c r="I42" i="87"/>
  <c r="J171" i="117"/>
  <c r="J42" i="117"/>
  <c r="P76" i="201"/>
  <c r="N76" i="201"/>
  <c r="H28" i="208" s="1"/>
  <c r="Q76" i="201"/>
  <c r="R76" i="201"/>
  <c r="O76" i="201"/>
  <c r="W83" i="90"/>
  <c r="W11" i="90"/>
  <c r="AX61" i="201"/>
  <c r="B93" i="126"/>
  <c r="R83" i="114"/>
  <c r="R11" i="114"/>
  <c r="T83" i="87"/>
  <c r="T11" i="87"/>
  <c r="R71" i="90"/>
  <c r="R28" i="90" s="1"/>
  <c r="R25" i="90"/>
  <c r="V38" i="105"/>
  <c r="U38" i="114"/>
  <c r="J56" i="126"/>
  <c r="AL21" i="201"/>
  <c r="W21" i="209" s="1"/>
  <c r="B37" i="126"/>
  <c r="AL20" i="201" s="1"/>
  <c r="H84" i="102"/>
  <c r="H169" i="102"/>
  <c r="H40" i="102"/>
  <c r="U83" i="93"/>
  <c r="U11" i="93"/>
  <c r="E56" i="126"/>
  <c r="H157" i="87"/>
  <c r="H28" i="87"/>
  <c r="H85" i="102"/>
  <c r="S83" i="96"/>
  <c r="S11" i="96"/>
  <c r="U67" i="99"/>
  <c r="U24" i="99" s="1"/>
  <c r="O38" i="93"/>
  <c r="U83" i="120"/>
  <c r="U11" i="120"/>
  <c r="H169" i="111"/>
  <c r="H84" i="111"/>
  <c r="H40" i="111"/>
  <c r="I168" i="117"/>
  <c r="I39" i="117"/>
  <c r="J39" i="99"/>
  <c r="J168" i="99"/>
  <c r="O12" i="126"/>
  <c r="BW6" i="201" s="1"/>
  <c r="Q38" i="102"/>
  <c r="N83" i="96"/>
  <c r="N11" i="96"/>
  <c r="AX13" i="201"/>
  <c r="H13" i="209" s="1"/>
  <c r="B25" i="126"/>
  <c r="Q54" i="111"/>
  <c r="S71" i="102"/>
  <c r="S28" i="102" s="1"/>
  <c r="I169" i="114"/>
  <c r="I84" i="114"/>
  <c r="I40" i="114"/>
  <c r="Q90" i="126"/>
  <c r="K51" i="126"/>
  <c r="AO28" i="201" s="1"/>
  <c r="D54" i="126"/>
  <c r="BX27" i="201" s="1"/>
  <c r="W44" i="126"/>
  <c r="E23" i="201" s="1"/>
  <c r="S38" i="120"/>
  <c r="H26" i="126"/>
  <c r="O90" i="126"/>
  <c r="H54" i="126"/>
  <c r="BV28" i="201" s="1"/>
  <c r="W54" i="111"/>
  <c r="AD28" i="126"/>
  <c r="W83" i="120"/>
  <c r="W11" i="120"/>
  <c r="R83" i="96"/>
  <c r="R11" i="96"/>
  <c r="S38" i="111"/>
  <c r="AA12" i="126"/>
  <c r="BW9" i="201" s="1"/>
  <c r="BB69" i="201"/>
  <c r="F101" i="126"/>
  <c r="BB68" i="201" s="1"/>
  <c r="X14" i="126"/>
  <c r="J168" i="87"/>
  <c r="J39" i="87"/>
  <c r="AM12" i="126"/>
  <c r="BW11" i="201" s="1"/>
  <c r="H27" i="126"/>
  <c r="M11" i="114"/>
  <c r="M83" i="114"/>
  <c r="AF8" i="126"/>
  <c r="Z10" i="201" s="1"/>
  <c r="B58" i="201" s="1"/>
  <c r="AF86" i="126"/>
  <c r="L92" i="126"/>
  <c r="N11" i="99"/>
  <c r="N83" i="99"/>
  <c r="J42" i="126"/>
  <c r="D42" i="126" s="1"/>
  <c r="I169" i="90"/>
  <c r="I84" i="90"/>
  <c r="I40" i="90"/>
  <c r="O82" i="87"/>
  <c r="O39" i="87" s="1"/>
  <c r="P14" i="126" s="1"/>
  <c r="AB69" i="201"/>
  <c r="D99" i="126"/>
  <c r="AB68" i="201" s="1"/>
  <c r="X44" i="126"/>
  <c r="F23" i="201" s="1"/>
  <c r="H168" i="102"/>
  <c r="H39" i="102"/>
  <c r="O81" i="90"/>
  <c r="M38" i="105"/>
  <c r="S71" i="96"/>
  <c r="S28" i="96" s="1"/>
  <c r="V83" i="120"/>
  <c r="V11" i="120"/>
  <c r="H41" i="126"/>
  <c r="B41" i="126" s="1"/>
  <c r="I169" i="96"/>
  <c r="I84" i="96"/>
  <c r="I40" i="96"/>
  <c r="N38" i="114"/>
  <c r="L38" i="117"/>
  <c r="I41" i="126" s="1"/>
  <c r="C41" i="126" s="1"/>
  <c r="S38" i="87"/>
  <c r="D93" i="126"/>
  <c r="AZ61" i="201"/>
  <c r="L83" i="99"/>
  <c r="L11" i="99"/>
  <c r="J168" i="102"/>
  <c r="J39" i="102"/>
  <c r="Q83" i="105"/>
  <c r="Q11" i="105"/>
  <c r="Q83" i="114"/>
  <c r="Q11" i="114"/>
  <c r="M38" i="120"/>
  <c r="N85" i="96"/>
  <c r="N42" i="96" s="1"/>
  <c r="N38" i="96"/>
  <c r="AN21" i="201"/>
  <c r="D37" i="126"/>
  <c r="AN20" i="201" s="1"/>
  <c r="AN32" i="201" s="1"/>
  <c r="U38" i="93"/>
  <c r="U85" i="93"/>
  <c r="U42" i="93" s="1"/>
  <c r="N38" i="105"/>
  <c r="S83" i="117"/>
  <c r="S11" i="117"/>
  <c r="L98" i="126"/>
  <c r="F98" i="126" s="1"/>
  <c r="S82" i="117"/>
  <c r="S39" i="117" s="1"/>
  <c r="I168" i="93"/>
  <c r="I39" i="93"/>
  <c r="BY21" i="201"/>
  <c r="E40" i="126"/>
  <c r="BY20" i="201" s="1"/>
  <c r="T83" i="99"/>
  <c r="T11" i="99"/>
  <c r="P12" i="126"/>
  <c r="BX6" i="201" s="1"/>
  <c r="Z79" i="201"/>
  <c r="M31" i="208" s="1"/>
  <c r="M13" i="208"/>
  <c r="H171" i="111"/>
  <c r="H42" i="111"/>
  <c r="I168" i="99"/>
  <c r="I39" i="99"/>
  <c r="AN9" i="126"/>
  <c r="AN11" i="201" s="1"/>
  <c r="O82" i="126"/>
  <c r="J169" i="114"/>
  <c r="J84" i="114"/>
  <c r="J40" i="114"/>
  <c r="W38" i="117"/>
  <c r="V38" i="114"/>
  <c r="J85" i="105"/>
  <c r="J84" i="105"/>
  <c r="J169" i="105"/>
  <c r="J40" i="105"/>
  <c r="H168" i="114"/>
  <c r="H39" i="114"/>
  <c r="H169" i="117"/>
  <c r="H84" i="117"/>
  <c r="H40" i="117"/>
  <c r="M38" i="96"/>
  <c r="AO12" i="126"/>
  <c r="BY11" i="201" s="1"/>
  <c r="P38" i="99"/>
  <c r="H168" i="108"/>
  <c r="H39" i="108"/>
  <c r="M71" i="117"/>
  <c r="M28" i="117" s="1"/>
  <c r="N67" i="105"/>
  <c r="N24" i="105" s="1"/>
  <c r="R83" i="102"/>
  <c r="R11" i="102"/>
  <c r="N38" i="111"/>
  <c r="E106" i="126"/>
  <c r="H85" i="120"/>
  <c r="H169" i="120"/>
  <c r="H84" i="120"/>
  <c r="H40" i="120"/>
  <c r="Q26" i="126"/>
  <c r="BY14" i="201" s="1"/>
  <c r="W46" i="126"/>
  <c r="Q23" i="201" s="1"/>
  <c r="R64" i="201"/>
  <c r="P64" i="201"/>
  <c r="N64" i="201"/>
  <c r="H16" i="208" s="1"/>
  <c r="O64" i="201"/>
  <c r="Q64" i="201"/>
  <c r="I128" i="90"/>
  <c r="V14" i="126"/>
  <c r="S38" i="108"/>
  <c r="M83" i="102"/>
  <c r="M11" i="102"/>
  <c r="AX31" i="201"/>
  <c r="H31" i="209" s="1"/>
  <c r="N11" i="108"/>
  <c r="N83" i="108"/>
  <c r="N71" i="99"/>
  <c r="N28" i="99" s="1"/>
  <c r="R85" i="102"/>
  <c r="R42" i="102" s="1"/>
  <c r="R38" i="102"/>
  <c r="J168" i="114"/>
  <c r="J39" i="114"/>
  <c r="R38" i="117"/>
  <c r="AP9" i="126"/>
  <c r="AP11" i="201" s="1"/>
  <c r="N83" i="93"/>
  <c r="N11" i="93"/>
  <c r="Q71" i="99"/>
  <c r="Q28" i="99" s="1"/>
  <c r="P83" i="99"/>
  <c r="P85" i="99" s="1"/>
  <c r="P42" i="99" s="1"/>
  <c r="P11" i="99"/>
  <c r="H85" i="96"/>
  <c r="H169" i="96"/>
  <c r="H84" i="96"/>
  <c r="H40" i="96"/>
  <c r="J127" i="114"/>
  <c r="J129" i="114" s="1"/>
  <c r="J128" i="114"/>
  <c r="P26" i="126"/>
  <c r="BX14" i="201" s="1"/>
  <c r="AJ82" i="126"/>
  <c r="P83" i="90"/>
  <c r="P11" i="90"/>
  <c r="AA80" i="201"/>
  <c r="O9" i="126"/>
  <c r="AM6" i="201" s="1"/>
  <c r="X46" i="126"/>
  <c r="R23" i="201" s="1"/>
  <c r="P83" i="114"/>
  <c r="P11" i="114"/>
  <c r="H168" i="111"/>
  <c r="H39" i="111"/>
  <c r="V67" i="102"/>
  <c r="V24" i="102" s="1"/>
  <c r="T83" i="90"/>
  <c r="T85" i="90" s="1"/>
  <c r="T42" i="90" s="1"/>
  <c r="T11" i="90"/>
  <c r="H168" i="117"/>
  <c r="H39" i="117"/>
  <c r="L38" i="108"/>
  <c r="P54" i="111"/>
  <c r="Z12" i="126"/>
  <c r="BV9" i="201" s="1"/>
  <c r="R9" i="209" s="1"/>
  <c r="U28" i="126"/>
  <c r="M38" i="93"/>
  <c r="T38" i="90"/>
  <c r="N67" i="114"/>
  <c r="N24" i="114" s="1"/>
  <c r="H85" i="117"/>
  <c r="O54" i="99"/>
  <c r="Q71" i="93"/>
  <c r="Q28" i="93" s="1"/>
  <c r="W54" i="99"/>
  <c r="D25" i="126"/>
  <c r="Q51" i="126"/>
  <c r="AO17" i="201" s="1"/>
  <c r="T83" i="117"/>
  <c r="T11" i="117"/>
  <c r="W83" i="102"/>
  <c r="W11" i="102"/>
  <c r="H157" i="105"/>
  <c r="H28" i="105"/>
  <c r="J169" i="120"/>
  <c r="J84" i="120"/>
  <c r="J40" i="120"/>
  <c r="J85" i="90"/>
  <c r="J169" i="90"/>
  <c r="J84" i="90"/>
  <c r="J40" i="90"/>
  <c r="L11" i="96"/>
  <c r="N83" i="120"/>
  <c r="N11" i="120"/>
  <c r="O57" i="201"/>
  <c r="P57" i="201"/>
  <c r="Q57" i="201"/>
  <c r="R57" i="201"/>
  <c r="N57" i="201"/>
  <c r="H9" i="208" s="1"/>
  <c r="M82" i="114"/>
  <c r="M39" i="114" s="1"/>
  <c r="BJ32" i="201"/>
  <c r="M32" i="209" s="1"/>
  <c r="M20" i="209"/>
  <c r="W83" i="117"/>
  <c r="W11" i="117"/>
  <c r="P82" i="126"/>
  <c r="U83" i="117"/>
  <c r="U11" i="117"/>
  <c r="N83" i="90"/>
  <c r="N11" i="90"/>
  <c r="V82" i="126"/>
  <c r="N27" i="126"/>
  <c r="N83" i="87"/>
  <c r="N11" i="87"/>
  <c r="V38" i="90"/>
  <c r="R83" i="105"/>
  <c r="R11" i="105"/>
  <c r="BB61" i="201"/>
  <c r="F93" i="126"/>
  <c r="L71" i="87"/>
  <c r="L28" i="87" s="1"/>
  <c r="L25" i="87"/>
  <c r="K28" i="126"/>
  <c r="M38" i="111"/>
  <c r="I26" i="126"/>
  <c r="BL13" i="201"/>
  <c r="D24" i="126"/>
  <c r="P83" i="120"/>
  <c r="P11" i="120"/>
  <c r="S83" i="108"/>
  <c r="S85" i="108" s="1"/>
  <c r="S42" i="108" s="1"/>
  <c r="S11" i="108"/>
  <c r="T85" i="99"/>
  <c r="T42" i="99" s="1"/>
  <c r="T38" i="99"/>
  <c r="AL12" i="126"/>
  <c r="BV11" i="201" s="1"/>
  <c r="R11" i="209" s="1"/>
  <c r="W38" i="105"/>
  <c r="L38" i="93"/>
  <c r="AM13" i="126" s="1"/>
  <c r="AN12" i="126"/>
  <c r="BX11" i="201" s="1"/>
  <c r="J168" i="120"/>
  <c r="J39" i="120"/>
  <c r="J40" i="126"/>
  <c r="N38" i="102"/>
  <c r="AN82" i="126"/>
  <c r="M67" i="102"/>
  <c r="M24" i="102" s="1"/>
  <c r="W38" i="111"/>
  <c r="T83" i="120"/>
  <c r="T11" i="120"/>
  <c r="BB21" i="201"/>
  <c r="F39" i="126"/>
  <c r="BB20" i="201" s="1"/>
  <c r="BB32" i="201" s="1"/>
  <c r="H146" i="99"/>
  <c r="H17" i="99"/>
  <c r="P38" i="108"/>
  <c r="AH12" i="126"/>
  <c r="BX10" i="201" s="1"/>
  <c r="J169" i="108"/>
  <c r="J84" i="108"/>
  <c r="J40" i="108"/>
  <c r="AF13" i="126"/>
  <c r="H168" i="96"/>
  <c r="H39" i="96"/>
  <c r="I85" i="117"/>
  <c r="N26" i="126"/>
  <c r="BV14" i="201" s="1"/>
  <c r="R14" i="209" s="1"/>
  <c r="W12" i="126"/>
  <c r="BY7" i="201" s="1"/>
  <c r="T38" i="108"/>
  <c r="L38" i="105"/>
  <c r="U27" i="126" s="1"/>
  <c r="R83" i="108"/>
  <c r="R11" i="108"/>
  <c r="AL61" i="201"/>
  <c r="B92" i="126"/>
  <c r="L54" i="126"/>
  <c r="BZ28" i="201" s="1"/>
  <c r="T83" i="114"/>
  <c r="T11" i="114"/>
  <c r="Q38" i="117"/>
  <c r="L60" i="90"/>
  <c r="L17" i="90" s="1"/>
  <c r="L12" i="90"/>
  <c r="U9" i="126" s="1"/>
  <c r="AM7" i="201" s="1"/>
  <c r="U14" i="126"/>
  <c r="M38" i="108"/>
  <c r="T83" i="105"/>
  <c r="T11" i="105"/>
  <c r="H22" i="126"/>
  <c r="H94" i="126"/>
  <c r="N38" i="99"/>
  <c r="R63" i="201"/>
  <c r="N63" i="201"/>
  <c r="H15" i="208" s="1"/>
  <c r="O63" i="201"/>
  <c r="P63" i="201"/>
  <c r="Q63" i="201"/>
  <c r="X26" i="126"/>
  <c r="BZ15" i="201" s="1"/>
  <c r="U83" i="96"/>
  <c r="U11" i="96"/>
  <c r="BA80" i="201"/>
  <c r="H168" i="93"/>
  <c r="H39" i="93"/>
  <c r="V83" i="90"/>
  <c r="V11" i="90"/>
  <c r="J85" i="114"/>
  <c r="Z8" i="126"/>
  <c r="Z9" i="201" s="1"/>
  <c r="B57" i="201" s="1"/>
  <c r="Z86" i="126"/>
  <c r="I168" i="90"/>
  <c r="I39" i="90"/>
  <c r="I157" i="102"/>
  <c r="I28" i="102"/>
  <c r="Q38" i="96"/>
  <c r="AN84" i="126"/>
  <c r="AN59" i="201" s="1"/>
  <c r="H13" i="208"/>
  <c r="L26" i="126"/>
  <c r="X12" i="126"/>
  <c r="BZ7" i="201" s="1"/>
  <c r="I168" i="102"/>
  <c r="I39" i="102"/>
  <c r="U83" i="90"/>
  <c r="U11" i="90"/>
  <c r="J98" i="126"/>
  <c r="D98" i="126" s="1"/>
  <c r="Q85" i="105"/>
  <c r="Q42" i="105" s="1"/>
  <c r="Q38" i="105"/>
  <c r="H171" i="114"/>
  <c r="H42" i="114"/>
  <c r="C106" i="126"/>
  <c r="M20" i="208"/>
  <c r="Z80" i="201"/>
  <c r="M32" i="208" s="1"/>
  <c r="AO82" i="126"/>
  <c r="O83" i="111"/>
  <c r="O11" i="111"/>
  <c r="I157" i="114"/>
  <c r="I28" i="114"/>
  <c r="BL21" i="201"/>
  <c r="D38" i="126"/>
  <c r="BL20" i="201" s="1"/>
  <c r="BL32" i="201" s="1"/>
  <c r="V83" i="96"/>
  <c r="V11" i="96"/>
  <c r="AZ69" i="201"/>
  <c r="D101" i="126"/>
  <c r="AZ68" i="201" s="1"/>
  <c r="Q83" i="87"/>
  <c r="Q11" i="87"/>
  <c r="L38" i="120"/>
  <c r="S38" i="114"/>
  <c r="Q38" i="87"/>
  <c r="P13" i="126" s="1"/>
  <c r="P38" i="111"/>
  <c r="O11" i="90"/>
  <c r="N82" i="99"/>
  <c r="N39" i="99" s="1"/>
  <c r="AA14" i="126" s="1"/>
  <c r="P85" i="120"/>
  <c r="P42" i="120" s="1"/>
  <c r="P38" i="120"/>
  <c r="W67" i="114"/>
  <c r="W24" i="114" s="1"/>
  <c r="R11" i="90"/>
  <c r="I169" i="105"/>
  <c r="I84" i="105"/>
  <c r="I40" i="105"/>
  <c r="T85" i="120"/>
  <c r="T42" i="120" s="1"/>
  <c r="T38" i="120"/>
  <c r="E55" i="126" s="1"/>
  <c r="P83" i="96"/>
  <c r="P11" i="96"/>
  <c r="BB13" i="201"/>
  <c r="BB31" i="201" s="1"/>
  <c r="F25" i="126"/>
  <c r="R71" i="96"/>
  <c r="R28" i="96" s="1"/>
  <c r="R25" i="96"/>
  <c r="P38" i="102"/>
  <c r="L28" i="126"/>
  <c r="R71" i="87"/>
  <c r="R28" i="87" s="1"/>
  <c r="R25" i="87"/>
  <c r="T11" i="108"/>
  <c r="T83" i="108"/>
  <c r="T85" i="108" s="1"/>
  <c r="T42" i="108" s="1"/>
  <c r="I169" i="93"/>
  <c r="I84" i="93"/>
  <c r="I40" i="93"/>
  <c r="I168" i="108"/>
  <c r="I39" i="108"/>
  <c r="T85" i="117"/>
  <c r="T42" i="117" s="1"/>
  <c r="T38" i="117"/>
  <c r="K41" i="126" s="1"/>
  <c r="E41" i="126" s="1"/>
  <c r="S38" i="93"/>
  <c r="AL8" i="126"/>
  <c r="Z11" i="201" s="1"/>
  <c r="B59" i="201" s="1"/>
  <c r="AL86" i="126"/>
  <c r="L37" i="126"/>
  <c r="O83" i="93"/>
  <c r="O85" i="93" s="1"/>
  <c r="O42" i="93" s="1"/>
  <c r="O11" i="93"/>
  <c r="U38" i="99"/>
  <c r="AD13" i="126" s="1"/>
  <c r="J168" i="111"/>
  <c r="J39" i="111"/>
  <c r="K26" i="126"/>
  <c r="U38" i="108"/>
  <c r="R83" i="87"/>
  <c r="R11" i="87"/>
  <c r="I40" i="126"/>
  <c r="K106" i="126"/>
  <c r="K90" i="126"/>
  <c r="J84" i="93"/>
  <c r="J169" i="93"/>
  <c r="J40" i="93"/>
  <c r="AZ21" i="201"/>
  <c r="D39" i="126"/>
  <c r="AZ20" i="201" s="1"/>
  <c r="AZ32" i="201" s="1"/>
  <c r="R81" i="87"/>
  <c r="R38" i="87" s="1"/>
  <c r="V85" i="120"/>
  <c r="V42" i="120" s="1"/>
  <c r="V38" i="120"/>
  <c r="BJ13" i="201"/>
  <c r="M13" i="209" s="1"/>
  <c r="B24" i="126"/>
  <c r="L81" i="87"/>
  <c r="AY80" i="201"/>
  <c r="Q14" i="126"/>
  <c r="M82" i="96"/>
  <c r="M39" i="96" s="1"/>
  <c r="U38" i="105"/>
  <c r="X27" i="126" s="1"/>
  <c r="T83" i="111"/>
  <c r="T11" i="111"/>
  <c r="P54" i="105"/>
  <c r="L83" i="87"/>
  <c r="L11" i="87"/>
  <c r="H40" i="126"/>
  <c r="P81" i="93"/>
  <c r="AC23" i="126"/>
  <c r="AO16" i="201" s="1"/>
  <c r="AD9" i="126"/>
  <c r="AP9" i="201" s="1"/>
  <c r="O81" i="99"/>
  <c r="O38" i="99" s="1"/>
  <c r="I37" i="126"/>
  <c r="BN21" i="201"/>
  <c r="F38" i="126"/>
  <c r="BN20" i="201" s="1"/>
  <c r="BN32" i="201" s="1"/>
  <c r="L83" i="108"/>
  <c r="L85" i="108" s="1"/>
  <c r="L42" i="108" s="1"/>
  <c r="L11" i="108"/>
  <c r="O38" i="117"/>
  <c r="J41" i="126" s="1"/>
  <c r="D41" i="126" s="1"/>
  <c r="R26" i="126"/>
  <c r="BZ14" i="201" s="1"/>
  <c r="V38" i="87"/>
  <c r="H110" i="126"/>
  <c r="Q83" i="96"/>
  <c r="Q85" i="96" s="1"/>
  <c r="Q42" i="96" s="1"/>
  <c r="Q11" i="96"/>
  <c r="AB82" i="126"/>
  <c r="L23" i="126"/>
  <c r="H83" i="99"/>
  <c r="L83" i="105"/>
  <c r="L11" i="105"/>
  <c r="AY61" i="201"/>
  <c r="C93" i="126"/>
  <c r="AO80" i="201"/>
  <c r="M83" i="90"/>
  <c r="M11" i="90"/>
  <c r="M71" i="96"/>
  <c r="M28" i="96" s="1"/>
  <c r="I169" i="120"/>
  <c r="I84" i="120"/>
  <c r="I40" i="120"/>
  <c r="AD80" i="201"/>
  <c r="P83" i="108"/>
  <c r="P85" i="108" s="1"/>
  <c r="P42" i="108" s="1"/>
  <c r="P11" i="108"/>
  <c r="J169" i="96"/>
  <c r="J84" i="96"/>
  <c r="J40" i="96"/>
  <c r="N83" i="102"/>
  <c r="N85" i="102" s="1"/>
  <c r="N42" i="102" s="1"/>
  <c r="N11" i="102"/>
  <c r="P9" i="126"/>
  <c r="AN6" i="201" s="1"/>
  <c r="AD23" i="126"/>
  <c r="AP16" i="201" s="1"/>
  <c r="J85" i="127"/>
  <c r="AM14" i="126"/>
  <c r="P83" i="117"/>
  <c r="P11" i="117"/>
  <c r="O83" i="117"/>
  <c r="O85" i="117" s="1"/>
  <c r="O42" i="117" s="1"/>
  <c r="O11" i="117"/>
  <c r="S83" i="111"/>
  <c r="S85" i="111" s="1"/>
  <c r="S42" i="111" s="1"/>
  <c r="S11" i="111"/>
  <c r="J168" i="96"/>
  <c r="J39" i="96"/>
  <c r="V83" i="117"/>
  <c r="V11" i="117"/>
  <c r="Q38" i="120"/>
  <c r="O38" i="120"/>
  <c r="Q83" i="90"/>
  <c r="Q11" i="90"/>
  <c r="L83" i="120"/>
  <c r="L85" i="120" s="1"/>
  <c r="L42" i="120" s="1"/>
  <c r="L11" i="120"/>
  <c r="L38" i="90"/>
  <c r="R83" i="93"/>
  <c r="R11" i="93"/>
  <c r="T83" i="93"/>
  <c r="T11" i="93"/>
  <c r="AC80" i="201"/>
  <c r="BN13" i="201"/>
  <c r="F24" i="126"/>
  <c r="Q38" i="108"/>
  <c r="W82" i="93"/>
  <c r="W39" i="93" s="1"/>
  <c r="I54" i="126"/>
  <c r="BW28" i="201" s="1"/>
  <c r="AX21" i="201"/>
  <c r="H21" i="209" s="1"/>
  <c r="B39" i="126"/>
  <c r="AX20" i="201" s="1"/>
  <c r="P83" i="87"/>
  <c r="P11" i="87"/>
  <c r="U83" i="105"/>
  <c r="U85" i="105" s="1"/>
  <c r="U42" i="105" s="1"/>
  <c r="U11" i="105"/>
  <c r="H171" i="90"/>
  <c r="H42" i="90"/>
  <c r="C25" i="126"/>
  <c r="V26" i="126"/>
  <c r="BX15" i="201" s="1"/>
  <c r="J85" i="99"/>
  <c r="J169" i="99"/>
  <c r="J84" i="99"/>
  <c r="J40" i="99"/>
  <c r="Q82" i="99"/>
  <c r="Q39" i="99" s="1"/>
  <c r="AB14" i="126" s="1"/>
  <c r="L83" i="111"/>
  <c r="L11" i="111"/>
  <c r="T86" i="126"/>
  <c r="T8" i="126"/>
  <c r="Z7" i="201" s="1"/>
  <c r="B55" i="201" s="1"/>
  <c r="T38" i="96"/>
  <c r="V83" i="108"/>
  <c r="V11" i="108"/>
  <c r="W54" i="108"/>
  <c r="N83" i="111"/>
  <c r="N11" i="111"/>
  <c r="I169" i="87"/>
  <c r="I84" i="87"/>
  <c r="I40" i="87"/>
  <c r="M83" i="87"/>
  <c r="M11" i="87"/>
  <c r="K98" i="126"/>
  <c r="E98" i="126" s="1"/>
  <c r="AB84" i="126"/>
  <c r="AN57" i="201" s="1"/>
  <c r="AP84" i="126"/>
  <c r="AP59" i="201" s="1"/>
  <c r="L40" i="126"/>
  <c r="AA61" i="201"/>
  <c r="C91" i="126"/>
  <c r="V71" i="102"/>
  <c r="V28" i="102" s="1"/>
  <c r="N83" i="117"/>
  <c r="N11" i="117"/>
  <c r="AB61" i="201"/>
  <c r="D91" i="126"/>
  <c r="U85" i="120"/>
  <c r="U42" i="120" s="1"/>
  <c r="U38" i="120"/>
  <c r="S38" i="96"/>
  <c r="P27" i="126"/>
  <c r="S83" i="105"/>
  <c r="S85" i="105" s="1"/>
  <c r="S42" i="105" s="1"/>
  <c r="S11" i="105"/>
  <c r="F54" i="126"/>
  <c r="BZ27" i="201" s="1"/>
  <c r="BK13" i="201"/>
  <c r="C24" i="126"/>
  <c r="V71" i="114"/>
  <c r="V28" i="114" s="1"/>
  <c r="V25" i="114"/>
  <c r="L38" i="102"/>
  <c r="M38" i="99"/>
  <c r="R38" i="99"/>
  <c r="AC13" i="126" s="1"/>
  <c r="I146" i="102"/>
  <c r="I17" i="102"/>
  <c r="S83" i="114"/>
  <c r="S11" i="114"/>
  <c r="T71" i="117"/>
  <c r="T28" i="117" s="1"/>
  <c r="T25" i="117"/>
  <c r="J157" i="120"/>
  <c r="J28" i="120"/>
  <c r="T38" i="102"/>
  <c r="R14" i="126"/>
  <c r="H85" i="108"/>
  <c r="H84" i="108"/>
  <c r="H169" i="108"/>
  <c r="H40" i="108"/>
  <c r="K54" i="126"/>
  <c r="BY28" i="201" s="1"/>
  <c r="L81" i="96"/>
  <c r="L71" i="96"/>
  <c r="L28" i="96" s="1"/>
  <c r="L25" i="96"/>
  <c r="I85" i="93"/>
  <c r="O85" i="111"/>
  <c r="O42" i="111" s="1"/>
  <c r="O38" i="111"/>
  <c r="AB27" i="126" s="1"/>
  <c r="V81" i="102"/>
  <c r="U44" i="126"/>
  <c r="C23" i="201" s="1"/>
  <c r="M85" i="114"/>
  <c r="M42" i="114" s="1"/>
  <c r="M38" i="114"/>
  <c r="O71" i="99"/>
  <c r="O28" i="99" s="1"/>
  <c r="O25" i="99"/>
  <c r="I98" i="126"/>
  <c r="C98" i="126" s="1"/>
  <c r="H84" i="114"/>
  <c r="H169" i="114"/>
  <c r="H40" i="114"/>
  <c r="H57" i="126" s="1"/>
  <c r="AM82" i="126"/>
  <c r="Q54" i="99"/>
  <c r="T71" i="99"/>
  <c r="T28" i="99" s="1"/>
  <c r="S11" i="99"/>
  <c r="S83" i="99"/>
  <c r="W26" i="126"/>
  <c r="BY15" i="201" s="1"/>
  <c r="U83" i="114"/>
  <c r="U11" i="114"/>
  <c r="W81" i="87"/>
  <c r="U90" i="126"/>
  <c r="J106" i="126"/>
  <c r="AJ12" i="126"/>
  <c r="BZ10" i="201" s="1"/>
  <c r="H168" i="105"/>
  <c r="H39" i="105"/>
  <c r="S83" i="90"/>
  <c r="S11" i="90"/>
  <c r="H39" i="87"/>
  <c r="H168" i="87"/>
  <c r="Q9" i="126"/>
  <c r="AO6" i="201" s="1"/>
  <c r="AB9" i="126"/>
  <c r="AN9" i="201" s="1"/>
  <c r="V71" i="96"/>
  <c r="V28" i="96" s="1"/>
  <c r="O56" i="126"/>
  <c r="T85" i="114"/>
  <c r="T42" i="114" s="1"/>
  <c r="T38" i="114"/>
  <c r="K55" i="126" s="1"/>
  <c r="L83" i="114"/>
  <c r="L11" i="114"/>
  <c r="M82" i="117"/>
  <c r="M39" i="117" s="1"/>
  <c r="S83" i="120"/>
  <c r="S11" i="120"/>
  <c r="N38" i="120"/>
  <c r="N85" i="120"/>
  <c r="N42" i="120" s="1"/>
  <c r="Q83" i="120"/>
  <c r="Q85" i="120" s="1"/>
  <c r="Q42" i="120" s="1"/>
  <c r="Q11" i="120"/>
  <c r="R83" i="120"/>
  <c r="R11" i="120"/>
  <c r="I28" i="126"/>
  <c r="S38" i="105"/>
  <c r="U71" i="87"/>
  <c r="U28" i="87" s="1"/>
  <c r="U25" i="87"/>
  <c r="BM13" i="201"/>
  <c r="E24" i="126"/>
  <c r="Q83" i="117"/>
  <c r="Q85" i="117" s="1"/>
  <c r="Q42" i="117" s="1"/>
  <c r="Q11" i="117"/>
  <c r="R83" i="117"/>
  <c r="R11" i="117"/>
  <c r="U83" i="99"/>
  <c r="U11" i="99"/>
  <c r="H168" i="120"/>
  <c r="H39" i="120"/>
  <c r="M38" i="87"/>
  <c r="M85" i="87"/>
  <c r="M42" i="87" s="1"/>
  <c r="S71" i="114"/>
  <c r="S28" i="114" s="1"/>
  <c r="S25" i="114"/>
  <c r="V60" i="102"/>
  <c r="V17" i="102" s="1"/>
  <c r="V12" i="102"/>
  <c r="R23" i="126" s="1"/>
  <c r="AP14" i="201" s="1"/>
  <c r="I168" i="111"/>
  <c r="I39" i="111"/>
  <c r="AC14" i="126"/>
  <c r="H85" i="93"/>
  <c r="H169" i="93"/>
  <c r="H84" i="93"/>
  <c r="H40" i="93"/>
  <c r="AL15" i="126" s="1"/>
  <c r="AC82" i="126"/>
  <c r="O83" i="102"/>
  <c r="O11" i="102"/>
  <c r="V85" i="108"/>
  <c r="V42" i="108" s="1"/>
  <c r="V38" i="108"/>
  <c r="M71" i="114"/>
  <c r="M28" i="114" s="1"/>
  <c r="V83" i="114"/>
  <c r="V11" i="114"/>
  <c r="J85" i="120"/>
  <c r="J167" i="120"/>
  <c r="J38" i="120"/>
  <c r="W71" i="117"/>
  <c r="W28" i="117" s="1"/>
  <c r="W25" i="117"/>
  <c r="U38" i="102"/>
  <c r="K56" i="126"/>
  <c r="AB26" i="126"/>
  <c r="BX16" i="201" s="1"/>
  <c r="F51" i="126"/>
  <c r="AP27" i="201" s="1"/>
  <c r="W83" i="105"/>
  <c r="W11" i="105"/>
  <c r="U85" i="117"/>
  <c r="U42" i="117" s="1"/>
  <c r="U38" i="117"/>
  <c r="V12" i="126"/>
  <c r="BX7" i="201" s="1"/>
  <c r="I169" i="117"/>
  <c r="I84" i="117"/>
  <c r="I40" i="117"/>
  <c r="T22" i="126"/>
  <c r="Z15" i="201" s="1"/>
  <c r="B63" i="201" s="1"/>
  <c r="T94" i="126"/>
  <c r="N75" i="201"/>
  <c r="H27" i="208" s="1"/>
  <c r="O75" i="201"/>
  <c r="P75" i="201"/>
  <c r="Q75" i="201"/>
  <c r="R75" i="201"/>
  <c r="AM61" i="201"/>
  <c r="C92" i="126"/>
  <c r="AF12" i="126"/>
  <c r="BV10" i="201" s="1"/>
  <c r="R10" i="209" s="1"/>
  <c r="AG12" i="126"/>
  <c r="BW10" i="201" s="1"/>
  <c r="N85" i="90"/>
  <c r="N42" i="90" s="1"/>
  <c r="N38" i="90"/>
  <c r="I85" i="99"/>
  <c r="I169" i="99"/>
  <c r="I84" i="99"/>
  <c r="I40" i="99"/>
  <c r="O26" i="126"/>
  <c r="BW14" i="201" s="1"/>
  <c r="J85" i="87"/>
  <c r="J169" i="87"/>
  <c r="J84" i="87"/>
  <c r="J40" i="87"/>
  <c r="AA28" i="126"/>
  <c r="W81" i="93"/>
  <c r="W38" i="93" s="1"/>
  <c r="AA90" i="126"/>
  <c r="AA9" i="126"/>
  <c r="AM9" i="201" s="1"/>
  <c r="U46" i="126"/>
  <c r="O23" i="201" s="1"/>
  <c r="H168" i="90"/>
  <c r="H39" i="90"/>
  <c r="S82" i="96"/>
  <c r="S39" i="96" s="1"/>
  <c r="AI14" i="126" s="1"/>
  <c r="Q83" i="102"/>
  <c r="Q11" i="102"/>
  <c r="S82" i="102"/>
  <c r="S39" i="102" s="1"/>
  <c r="Q28" i="126" s="1"/>
  <c r="V81" i="93"/>
  <c r="L83" i="117"/>
  <c r="L11" i="117"/>
  <c r="AO61" i="201"/>
  <c r="E92" i="126"/>
  <c r="M83" i="93"/>
  <c r="M11" i="93"/>
  <c r="O83" i="114"/>
  <c r="O11" i="114"/>
  <c r="J50" i="126" s="1"/>
  <c r="N83" i="114"/>
  <c r="N11" i="114"/>
  <c r="L71" i="99"/>
  <c r="L28" i="99" s="1"/>
  <c r="L25" i="99"/>
  <c r="R9" i="126"/>
  <c r="AP6" i="201" s="1"/>
  <c r="I168" i="96"/>
  <c r="I39" i="96"/>
  <c r="X23" i="126"/>
  <c r="AP15" i="201" s="1"/>
  <c r="AD61" i="201"/>
  <c r="F91" i="126"/>
  <c r="R38" i="111"/>
  <c r="R38" i="90"/>
  <c r="R90" i="126"/>
  <c r="BK21" i="201"/>
  <c r="C38" i="126"/>
  <c r="BK20" i="201" s="1"/>
  <c r="BK32" i="201" s="1"/>
  <c r="AC61" i="201"/>
  <c r="E91" i="126"/>
  <c r="T83" i="102"/>
  <c r="T11" i="102"/>
  <c r="W38" i="120"/>
  <c r="W85" i="120"/>
  <c r="W42" i="120" s="1"/>
  <c r="H153" i="90"/>
  <c r="H24" i="90"/>
  <c r="Z13" i="126"/>
  <c r="J28" i="126"/>
  <c r="O83" i="120"/>
  <c r="O85" i="120" s="1"/>
  <c r="O42" i="120" s="1"/>
  <c r="O11" i="120"/>
  <c r="I171" i="108"/>
  <c r="I42" i="108"/>
  <c r="J168" i="108"/>
  <c r="J39" i="108"/>
  <c r="H169" i="90"/>
  <c r="H84" i="90"/>
  <c r="H40" i="90"/>
  <c r="T15" i="126" s="1"/>
  <c r="J84" i="117"/>
  <c r="J169" i="117"/>
  <c r="J40" i="117"/>
  <c r="E51" i="126"/>
  <c r="AO27" i="201" s="1"/>
  <c r="N86" i="126"/>
  <c r="N8" i="126"/>
  <c r="Z6" i="201" s="1"/>
  <c r="B54" i="201" s="1"/>
  <c r="P38" i="96"/>
  <c r="P85" i="96"/>
  <c r="P42" i="96" s="1"/>
  <c r="J168" i="93"/>
  <c r="J39" i="93"/>
  <c r="AP12" i="126"/>
  <c r="BZ11" i="201" s="1"/>
  <c r="AG14" i="126"/>
  <c r="Q12" i="126"/>
  <c r="BY6" i="201" s="1"/>
  <c r="T85" i="105"/>
  <c r="T42" i="105" s="1"/>
  <c r="T38" i="105"/>
  <c r="R82" i="126"/>
  <c r="AD14" i="126"/>
  <c r="AX69" i="201"/>
  <c r="W21" i="208" s="1"/>
  <c r="B101" i="126"/>
  <c r="AX68" i="201" s="1"/>
  <c r="M38" i="102"/>
  <c r="M85" i="102"/>
  <c r="M42" i="102" s="1"/>
  <c r="Q54" i="93"/>
  <c r="R83" i="99"/>
  <c r="R85" i="99" s="1"/>
  <c r="R42" i="99" s="1"/>
  <c r="R11" i="99"/>
  <c r="Q81" i="93"/>
  <c r="Q38" i="93" s="1"/>
  <c r="B54" i="126"/>
  <c r="BV27" i="201" s="1"/>
  <c r="R27" i="209" s="1"/>
  <c r="J85" i="93"/>
  <c r="W81" i="108"/>
  <c r="S12" i="102"/>
  <c r="Q23" i="126" s="1"/>
  <c r="S60" i="102"/>
  <c r="S17" i="102" s="1"/>
  <c r="T38" i="93"/>
  <c r="L56" i="126"/>
  <c r="N71" i="93"/>
  <c r="N28" i="93" s="1"/>
  <c r="W83" i="114"/>
  <c r="W85" i="114" s="1"/>
  <c r="W42" i="114" s="1"/>
  <c r="W11" i="114"/>
  <c r="W71" i="93"/>
  <c r="W28" i="93" s="1"/>
  <c r="V44" i="126"/>
  <c r="D23" i="201" s="1"/>
  <c r="K37" i="126"/>
  <c r="AC90" i="126"/>
  <c r="L11" i="102"/>
  <c r="L83" i="102"/>
  <c r="L83" i="93"/>
  <c r="L11" i="93"/>
  <c r="P71" i="117"/>
  <c r="P28" i="117" s="1"/>
  <c r="Q38" i="99"/>
  <c r="AL13" i="126"/>
  <c r="L51" i="126"/>
  <c r="AP28" i="201" s="1"/>
  <c r="C54" i="126"/>
  <c r="BW27" i="201" s="1"/>
  <c r="BA21" i="201"/>
  <c r="E39" i="126"/>
  <c r="BA20" i="201" s="1"/>
  <c r="BA32" i="201" s="1"/>
  <c r="AN69" i="201"/>
  <c r="D100" i="126"/>
  <c r="AN68" i="201" s="1"/>
  <c r="H168" i="99"/>
  <c r="H39" i="99"/>
  <c r="Z14" i="126" s="1"/>
  <c r="AP14" i="126"/>
  <c r="R20" i="208"/>
  <c r="AL80" i="201"/>
  <c r="R32" i="208" s="1"/>
  <c r="R69" i="201"/>
  <c r="Q69" i="201"/>
  <c r="O69" i="201"/>
  <c r="N69" i="201"/>
  <c r="H21" i="208" s="1"/>
  <c r="P69" i="201"/>
  <c r="B98" i="126"/>
  <c r="D90" i="126"/>
  <c r="B55" i="126"/>
  <c r="V54" i="105"/>
  <c r="AB28" i="126"/>
  <c r="L90" i="126"/>
  <c r="M83" i="111"/>
  <c r="M85" i="111" s="1"/>
  <c r="M42" i="111" s="1"/>
  <c r="M11" i="111"/>
  <c r="O83" i="105"/>
  <c r="O11" i="105"/>
  <c r="V54" i="99"/>
  <c r="V82" i="96"/>
  <c r="V39" i="96" s="1"/>
  <c r="AJ14" i="126" s="1"/>
  <c r="J168" i="105"/>
  <c r="J39" i="105"/>
  <c r="V82" i="102"/>
  <c r="V39" i="102" s="1"/>
  <c r="R28" i="126" s="1"/>
  <c r="Z26" i="126"/>
  <c r="BV16" i="201" s="1"/>
  <c r="R16" i="209" s="1"/>
  <c r="Q85" i="114"/>
  <c r="Q42" i="114" s="1"/>
  <c r="Q38" i="114"/>
  <c r="AD84" i="126"/>
  <c r="AP57" i="201" s="1"/>
  <c r="O58" i="201"/>
  <c r="P58" i="201"/>
  <c r="Q58" i="201"/>
  <c r="N58" i="201"/>
  <c r="H10" i="208" s="1"/>
  <c r="R58" i="201"/>
  <c r="W38" i="114"/>
  <c r="AD90" i="126"/>
  <c r="AH82" i="126"/>
  <c r="T85" i="111"/>
  <c r="T42" i="111" s="1"/>
  <c r="T38" i="111"/>
  <c r="L85" i="111"/>
  <c r="L42" i="111" s="1"/>
  <c r="L38" i="111"/>
  <c r="AA27" i="126" s="1"/>
  <c r="Q82" i="126"/>
  <c r="S11" i="102"/>
  <c r="N83" i="105"/>
  <c r="N11" i="105"/>
  <c r="L85" i="99"/>
  <c r="L42" i="99" s="1"/>
  <c r="L38" i="99"/>
  <c r="AA13" i="126" s="1"/>
  <c r="I39" i="87"/>
  <c r="I168" i="87"/>
  <c r="S71" i="117"/>
  <c r="S28" i="117" s="1"/>
  <c r="J85" i="111"/>
  <c r="J169" i="111"/>
  <c r="J84" i="111"/>
  <c r="J40" i="111"/>
  <c r="D92" i="126"/>
  <c r="AN61" i="201"/>
  <c r="O54" i="108"/>
  <c r="U54" i="102"/>
  <c r="V85" i="117"/>
  <c r="V42" i="117" s="1"/>
  <c r="V38" i="117"/>
  <c r="U85" i="96"/>
  <c r="U42" i="96" s="1"/>
  <c r="U38" i="96"/>
  <c r="AO13" i="201"/>
  <c r="V83" i="87"/>
  <c r="V11" i="87"/>
  <c r="T85" i="87"/>
  <c r="T42" i="87" s="1"/>
  <c r="T38" i="87"/>
  <c r="Q13" i="126" s="1"/>
  <c r="V83" i="102"/>
  <c r="V11" i="102"/>
  <c r="L83" i="90"/>
  <c r="L85" i="90" s="1"/>
  <c r="L42" i="90" s="1"/>
  <c r="L11" i="90"/>
  <c r="I56" i="126"/>
  <c r="M83" i="108"/>
  <c r="M11" i="108"/>
  <c r="W38" i="96"/>
  <c r="I168" i="105"/>
  <c r="I39" i="105"/>
  <c r="I171" i="120"/>
  <c r="I42" i="120"/>
  <c r="T82" i="93"/>
  <c r="T39" i="93" s="1"/>
  <c r="AO14" i="126" s="1"/>
  <c r="T27" i="93"/>
  <c r="N94" i="126"/>
  <c r="N22" i="126"/>
  <c r="Z14" i="201" s="1"/>
  <c r="B62" i="201" s="1"/>
  <c r="AL13" i="201"/>
  <c r="W13" i="209" s="1"/>
  <c r="B23" i="126"/>
  <c r="BM21" i="201"/>
  <c r="E38" i="126"/>
  <c r="BM20" i="201" s="1"/>
  <c r="BM32" i="201" s="1"/>
  <c r="J26" i="126"/>
  <c r="J168" i="117"/>
  <c r="J39" i="117"/>
  <c r="I85" i="111"/>
  <c r="I169" i="111"/>
  <c r="I84" i="111"/>
  <c r="I40" i="111"/>
  <c r="H85" i="87"/>
  <c r="H84" i="87"/>
  <c r="H169" i="87"/>
  <c r="H40" i="87"/>
  <c r="N15" i="126" s="1"/>
  <c r="R92" i="126"/>
  <c r="AP62" i="201" s="1"/>
  <c r="Z22" i="126"/>
  <c r="Z16" i="201" s="1"/>
  <c r="B64" i="201" s="1"/>
  <c r="Z94" i="126"/>
  <c r="V23" i="126"/>
  <c r="AN15" i="201" s="1"/>
  <c r="J153" i="105"/>
  <c r="J24" i="105"/>
  <c r="I168" i="114"/>
  <c r="I39" i="114"/>
  <c r="I84" i="108"/>
  <c r="I169" i="108"/>
  <c r="I40" i="108"/>
  <c r="O85" i="114"/>
  <c r="O42" i="114" s="1"/>
  <c r="O38" i="114"/>
  <c r="J55" i="126" s="1"/>
  <c r="H36" i="126"/>
  <c r="H102" i="126"/>
  <c r="B102" i="126" s="1"/>
  <c r="AG82" i="126"/>
  <c r="M83" i="96"/>
  <c r="M11" i="96"/>
  <c r="R67" i="99"/>
  <c r="R24" i="99" s="1"/>
  <c r="BA13" i="201"/>
  <c r="BA31" i="201" s="1"/>
  <c r="E25" i="126"/>
  <c r="U83" i="87"/>
  <c r="U11" i="87"/>
  <c r="BA61" i="201"/>
  <c r="E93" i="126"/>
  <c r="U83" i="111"/>
  <c r="U11" i="111"/>
  <c r="L85" i="114"/>
  <c r="L42" i="114" s="1"/>
  <c r="L38" i="114"/>
  <c r="I55" i="126" s="1"/>
  <c r="O60" i="96"/>
  <c r="O17" i="96" s="1"/>
  <c r="O12" i="96"/>
  <c r="AH9" i="126" s="1"/>
  <c r="AN10" i="201" s="1"/>
  <c r="P83" i="102"/>
  <c r="P11" i="102"/>
  <c r="N82" i="87"/>
  <c r="N39" i="87" s="1"/>
  <c r="O14" i="126" s="1"/>
  <c r="N27" i="87"/>
  <c r="M11" i="120"/>
  <c r="M83" i="120"/>
  <c r="M85" i="120" s="1"/>
  <c r="M42" i="120" s="1"/>
  <c r="W83" i="96"/>
  <c r="W85" i="96" s="1"/>
  <c r="W42" i="96" s="1"/>
  <c r="W11" i="96"/>
  <c r="B110" i="126"/>
  <c r="B50" i="126"/>
  <c r="Z27" i="201" s="1"/>
  <c r="B75" i="201" s="1"/>
  <c r="V54" i="93"/>
  <c r="V38" i="111"/>
  <c r="AD27" i="126" s="1"/>
  <c r="O60" i="90"/>
  <c r="O17" i="90" s="1"/>
  <c r="O12" i="90"/>
  <c r="V9" i="126" s="1"/>
  <c r="AN7" i="201" s="1"/>
  <c r="V46" i="126"/>
  <c r="P23" i="201" s="1"/>
  <c r="R83" i="111"/>
  <c r="R85" i="111" s="1"/>
  <c r="R42" i="111" s="1"/>
  <c r="R11" i="111"/>
  <c r="AM80" i="201"/>
  <c r="W38" i="102"/>
  <c r="W85" i="102"/>
  <c r="W42" i="102" s="1"/>
  <c r="L60" i="96"/>
  <c r="L17" i="96" s="1"/>
  <c r="L12" i="96"/>
  <c r="AG9" i="126" s="1"/>
  <c r="AM10" i="201" s="1"/>
  <c r="AN14" i="126"/>
  <c r="J85" i="102"/>
  <c r="J169" i="102"/>
  <c r="J84" i="102"/>
  <c r="J40" i="102"/>
  <c r="T83" i="96"/>
  <c r="T85" i="96" s="1"/>
  <c r="T42" i="96" s="1"/>
  <c r="T11" i="96"/>
  <c r="I171" i="96"/>
  <c r="I42" i="96"/>
  <c r="AC28" i="126"/>
  <c r="H85" i="105"/>
  <c r="H169" i="105"/>
  <c r="H84" i="105"/>
  <c r="H40" i="105"/>
  <c r="T29" i="126" s="1"/>
  <c r="J23" i="126"/>
  <c r="O83" i="87"/>
  <c r="O11" i="87"/>
  <c r="K42" i="126"/>
  <c r="E42" i="126" s="1"/>
  <c r="S83" i="93"/>
  <c r="S85" i="93" s="1"/>
  <c r="S42" i="93" s="1"/>
  <c r="S11" i="93"/>
  <c r="AI82" i="126"/>
  <c r="I168" i="120"/>
  <c r="I39" i="120"/>
  <c r="V28" i="126"/>
  <c r="Q62" i="201"/>
  <c r="R62" i="201"/>
  <c r="R79" i="201" s="1"/>
  <c r="N62" i="201"/>
  <c r="H14" i="208" s="1"/>
  <c r="O62" i="201"/>
  <c r="O79" i="201" s="1"/>
  <c r="P62" i="201"/>
  <c r="P79" i="201" s="1"/>
  <c r="J168" i="90"/>
  <c r="J39" i="90"/>
  <c r="U12" i="126"/>
  <c r="BW7" i="201" s="1"/>
  <c r="Q83" i="108"/>
  <c r="Q85" i="108" s="1"/>
  <c r="Q42" i="108" s="1"/>
  <c r="Q11" i="108"/>
  <c r="I171" i="90"/>
  <c r="I42" i="90"/>
  <c r="U54" i="108"/>
  <c r="AA82" i="126"/>
  <c r="P54" i="93"/>
  <c r="I42" i="126"/>
  <c r="C42" i="126" s="1"/>
  <c r="R60" i="90"/>
  <c r="R17" i="90" s="1"/>
  <c r="R12" i="90"/>
  <c r="W9" i="126" s="1"/>
  <c r="AO7" i="201" s="1"/>
  <c r="AY21" i="201"/>
  <c r="C39" i="126"/>
  <c r="AY20" i="201" s="1"/>
  <c r="AY32" i="201" s="1"/>
  <c r="W81" i="90"/>
  <c r="P38" i="105"/>
  <c r="V27" i="126" s="1"/>
  <c r="AJ9" i="126"/>
  <c r="AP10" i="201" s="1"/>
  <c r="M83" i="99"/>
  <c r="M11" i="99"/>
  <c r="M83" i="117"/>
  <c r="M11" i="117"/>
  <c r="AC26" i="126"/>
  <c r="BY16" i="201" s="1"/>
  <c r="V54" i="111"/>
  <c r="M83" i="105"/>
  <c r="M85" i="105" s="1"/>
  <c r="M42" i="105" s="1"/>
  <c r="M11" i="105"/>
  <c r="O11" i="96"/>
  <c r="AH86" i="126" s="1"/>
  <c r="S38" i="102"/>
  <c r="S83" i="87"/>
  <c r="S85" i="87" s="1"/>
  <c r="S42" i="87" s="1"/>
  <c r="S11" i="87"/>
  <c r="W54" i="87"/>
  <c r="U85" i="90"/>
  <c r="U42" i="90" s="1"/>
  <c r="U38" i="90"/>
  <c r="W54" i="93"/>
  <c r="F106" i="126"/>
  <c r="J85" i="108"/>
  <c r="Q79" i="201"/>
  <c r="X9" i="126"/>
  <c r="AP7" i="201" s="1"/>
  <c r="O71" i="87"/>
  <c r="O28" i="87" s="1"/>
  <c r="P23" i="126"/>
  <c r="AN14" i="201" s="1"/>
  <c r="J171" i="127"/>
  <c r="J42" i="127"/>
  <c r="O83" i="127"/>
  <c r="O11" i="127"/>
  <c r="N38" i="127"/>
  <c r="H85" i="127"/>
  <c r="H169" i="127"/>
  <c r="H84" i="127"/>
  <c r="H40" i="127"/>
  <c r="AZ31" i="201"/>
  <c r="R56" i="126"/>
  <c r="Q83" i="127"/>
  <c r="Q85" i="127" s="1"/>
  <c r="Q42" i="127" s="1"/>
  <c r="Q11" i="127"/>
  <c r="N83" i="127"/>
  <c r="N85" i="127" s="1"/>
  <c r="N42" i="127" s="1"/>
  <c r="N11" i="127"/>
  <c r="I85" i="127"/>
  <c r="I84" i="127"/>
  <c r="I169" i="127"/>
  <c r="I40" i="127"/>
  <c r="J169" i="127"/>
  <c r="J84" i="127"/>
  <c r="J40" i="127"/>
  <c r="P52" i="126"/>
  <c r="BL17" i="201" s="1"/>
  <c r="R83" i="127"/>
  <c r="R11" i="127"/>
  <c r="R51" i="126"/>
  <c r="AP17" i="201" s="1"/>
  <c r="L83" i="127"/>
  <c r="L17" i="127"/>
  <c r="P83" i="127"/>
  <c r="P11" i="127"/>
  <c r="J168" i="127"/>
  <c r="J39" i="127"/>
  <c r="AM31" i="201"/>
  <c r="Q107" i="126"/>
  <c r="AC65" i="201" s="1"/>
  <c r="S38" i="127"/>
  <c r="M83" i="127"/>
  <c r="M11" i="127"/>
  <c r="BN31" i="201"/>
  <c r="M38" i="127"/>
  <c r="V38" i="127"/>
  <c r="R55" i="126" s="1"/>
  <c r="O52" i="126"/>
  <c r="BK17" i="201" s="1"/>
  <c r="T83" i="127"/>
  <c r="T85" i="127" s="1"/>
  <c r="T42" i="127" s="1"/>
  <c r="T17" i="127"/>
  <c r="Q38" i="127"/>
  <c r="I168" i="127"/>
  <c r="I39" i="127"/>
  <c r="P51" i="126"/>
  <c r="AN17" i="201" s="1"/>
  <c r="S83" i="127"/>
  <c r="S85" i="127" s="1"/>
  <c r="S42" i="127" s="1"/>
  <c r="S11" i="127"/>
  <c r="V83" i="127"/>
  <c r="V11" i="127"/>
  <c r="T38" i="127"/>
  <c r="W83" i="127"/>
  <c r="W11" i="127"/>
  <c r="R17" i="209"/>
  <c r="AY31" i="201"/>
  <c r="O85" i="127"/>
  <c r="O42" i="127" s="1"/>
  <c r="O38" i="127"/>
  <c r="P56" i="126"/>
  <c r="H168" i="127"/>
  <c r="H39" i="127"/>
  <c r="U83" i="127"/>
  <c r="U11" i="127"/>
  <c r="Q56" i="126"/>
  <c r="R38" i="127"/>
  <c r="R107" i="126"/>
  <c r="AD65" i="201" s="1"/>
  <c r="Q52" i="126"/>
  <c r="BM17" i="201" s="1"/>
  <c r="W17" i="209"/>
  <c r="M17" i="209"/>
  <c r="Z17" i="201"/>
  <c r="Q55" i="126" l="1"/>
  <c r="O50" i="126"/>
  <c r="AA17" i="201" s="1"/>
  <c r="D55" i="126"/>
  <c r="O55" i="126"/>
  <c r="C90" i="126"/>
  <c r="O83" i="96"/>
  <c r="O85" i="96" s="1"/>
  <c r="O42" i="96" s="1"/>
  <c r="AH17" i="126" s="1"/>
  <c r="AC31" i="126"/>
  <c r="S83" i="102"/>
  <c r="S85" i="102" s="1"/>
  <c r="S42" i="102" s="1"/>
  <c r="D59" i="126"/>
  <c r="K27" i="126"/>
  <c r="K50" i="126"/>
  <c r="I50" i="126"/>
  <c r="L50" i="126"/>
  <c r="AJ13" i="126"/>
  <c r="AO13" i="126"/>
  <c r="I27" i="126"/>
  <c r="O110" i="126"/>
  <c r="AO14" i="201"/>
  <c r="AO31" i="201" s="1"/>
  <c r="E23" i="126"/>
  <c r="C59" i="126"/>
  <c r="O84" i="96"/>
  <c r="O40" i="96"/>
  <c r="P83" i="93"/>
  <c r="P11" i="93"/>
  <c r="P8" i="126"/>
  <c r="AB6" i="201" s="1"/>
  <c r="P86" i="126"/>
  <c r="BA79" i="201"/>
  <c r="L84" i="93"/>
  <c r="L40" i="93"/>
  <c r="W38" i="108"/>
  <c r="H86" i="90"/>
  <c r="H170" i="90"/>
  <c r="H41" i="90"/>
  <c r="N84" i="114"/>
  <c r="N40" i="114"/>
  <c r="I102" i="126"/>
  <c r="C102" i="126" s="1"/>
  <c r="I36" i="126"/>
  <c r="AM79" i="201"/>
  <c r="W84" i="105"/>
  <c r="W40" i="105"/>
  <c r="H170" i="93"/>
  <c r="H86" i="93"/>
  <c r="H41" i="93"/>
  <c r="R85" i="120"/>
  <c r="R42" i="120" s="1"/>
  <c r="R84" i="120"/>
  <c r="R40" i="120"/>
  <c r="S84" i="120"/>
  <c r="S40" i="120"/>
  <c r="U84" i="114"/>
  <c r="U40" i="114"/>
  <c r="M84" i="87"/>
  <c r="M40" i="87"/>
  <c r="P85" i="117"/>
  <c r="P42" i="117" s="1"/>
  <c r="J45" i="126" s="1"/>
  <c r="D45" i="126" s="1"/>
  <c r="P84" i="117"/>
  <c r="P40" i="117"/>
  <c r="I170" i="120"/>
  <c r="I86" i="120"/>
  <c r="I41" i="120"/>
  <c r="L84" i="105"/>
  <c r="L40" i="105"/>
  <c r="R85" i="87"/>
  <c r="R42" i="87" s="1"/>
  <c r="Q17" i="126" s="1"/>
  <c r="R84" i="87"/>
  <c r="R40" i="87"/>
  <c r="AP21" i="201"/>
  <c r="F37" i="126"/>
  <c r="AP20" i="201" s="1"/>
  <c r="AP32" i="201" s="1"/>
  <c r="V85" i="96"/>
  <c r="V42" i="96" s="1"/>
  <c r="V84" i="96"/>
  <c r="V40" i="96"/>
  <c r="O84" i="111"/>
  <c r="O40" i="111"/>
  <c r="AL31" i="201"/>
  <c r="W31" i="209" s="1"/>
  <c r="N79" i="201"/>
  <c r="H31" i="208" s="1"/>
  <c r="V84" i="90"/>
  <c r="V40" i="90"/>
  <c r="T84" i="105"/>
  <c r="T40" i="105"/>
  <c r="T84" i="114"/>
  <c r="T40" i="114"/>
  <c r="R85" i="108"/>
  <c r="R42" i="108" s="1"/>
  <c r="K31" i="126" s="1"/>
  <c r="R84" i="108"/>
  <c r="R40" i="108"/>
  <c r="T84" i="120"/>
  <c r="T40" i="120"/>
  <c r="E57" i="126" s="1"/>
  <c r="BW13" i="201"/>
  <c r="BW31" i="201" s="1"/>
  <c r="C26" i="126"/>
  <c r="N84" i="120"/>
  <c r="N40" i="120"/>
  <c r="J170" i="90"/>
  <c r="J86" i="90"/>
  <c r="J41" i="90"/>
  <c r="J86" i="120"/>
  <c r="J170" i="120"/>
  <c r="J41" i="120"/>
  <c r="H171" i="117"/>
  <c r="H42" i="117"/>
  <c r="W13" i="126"/>
  <c r="M84" i="102"/>
  <c r="M40" i="102"/>
  <c r="R84" i="102"/>
  <c r="R40" i="102"/>
  <c r="L41" i="126"/>
  <c r="F41" i="126" s="1"/>
  <c r="L84" i="99"/>
  <c r="L40" i="99"/>
  <c r="V84" i="120"/>
  <c r="V40" i="120"/>
  <c r="I86" i="90"/>
  <c r="I170" i="90"/>
  <c r="I41" i="90"/>
  <c r="N84" i="99"/>
  <c r="N40" i="99"/>
  <c r="B27" i="126"/>
  <c r="H170" i="102"/>
  <c r="H86" i="102"/>
  <c r="H41" i="102"/>
  <c r="L55" i="126"/>
  <c r="K110" i="126"/>
  <c r="N29" i="126"/>
  <c r="W11" i="93"/>
  <c r="W83" i="93"/>
  <c r="M84" i="99"/>
  <c r="M40" i="99"/>
  <c r="O85" i="87"/>
  <c r="O42" i="87" s="1"/>
  <c r="O84" i="87"/>
  <c r="O40" i="87"/>
  <c r="V83" i="93"/>
  <c r="V11" i="93"/>
  <c r="AP86" i="126" s="1"/>
  <c r="U85" i="111"/>
  <c r="U42" i="111" s="1"/>
  <c r="U84" i="111"/>
  <c r="U40" i="111"/>
  <c r="H86" i="87"/>
  <c r="H170" i="87"/>
  <c r="H41" i="87"/>
  <c r="AN79" i="201"/>
  <c r="J170" i="111"/>
  <c r="J86" i="111"/>
  <c r="J41" i="111"/>
  <c r="AN80" i="201"/>
  <c r="AO21" i="201"/>
  <c r="E37" i="126"/>
  <c r="AO20" i="201" s="1"/>
  <c r="AO32" i="201" s="1"/>
  <c r="T85" i="93"/>
  <c r="T42" i="93" s="1"/>
  <c r="C6" i="208"/>
  <c r="C6" i="209"/>
  <c r="J110" i="126"/>
  <c r="L84" i="117"/>
  <c r="L40" i="117"/>
  <c r="I170" i="99"/>
  <c r="I86" i="99"/>
  <c r="I41" i="99"/>
  <c r="V84" i="114"/>
  <c r="V40" i="114"/>
  <c r="W38" i="87"/>
  <c r="S85" i="96"/>
  <c r="S42" i="96" s="1"/>
  <c r="AB79" i="201"/>
  <c r="AI13" i="126"/>
  <c r="J170" i="99"/>
  <c r="J86" i="99"/>
  <c r="J41" i="99"/>
  <c r="V84" i="117"/>
  <c r="V40" i="117"/>
  <c r="H85" i="99"/>
  <c r="H84" i="99"/>
  <c r="H169" i="99"/>
  <c r="H40" i="99"/>
  <c r="Z15" i="126" s="1"/>
  <c r="AP13" i="201"/>
  <c r="F23" i="126"/>
  <c r="T84" i="108"/>
  <c r="T40" i="108"/>
  <c r="BJ31" i="201"/>
  <c r="M31" i="209" s="1"/>
  <c r="AJ8" i="126"/>
  <c r="AD10" i="201" s="1"/>
  <c r="F58" i="201" s="1"/>
  <c r="AJ86" i="126"/>
  <c r="W85" i="105"/>
  <c r="W42" i="105" s="1"/>
  <c r="N85" i="87"/>
  <c r="N42" i="87" s="1"/>
  <c r="N84" i="87"/>
  <c r="N40" i="87"/>
  <c r="T84" i="117"/>
  <c r="T40" i="117"/>
  <c r="M85" i="96"/>
  <c r="M42" i="96" s="1"/>
  <c r="Q84" i="105"/>
  <c r="Q40" i="105"/>
  <c r="I170" i="96"/>
  <c r="I86" i="96"/>
  <c r="I41" i="96"/>
  <c r="W83" i="111"/>
  <c r="W11" i="111"/>
  <c r="U84" i="93"/>
  <c r="U40" i="93"/>
  <c r="U85" i="114"/>
  <c r="U42" i="114" s="1"/>
  <c r="R85" i="114"/>
  <c r="R42" i="114" s="1"/>
  <c r="R84" i="114"/>
  <c r="R40" i="114"/>
  <c r="I170" i="102"/>
  <c r="I86" i="102"/>
  <c r="I41" i="102"/>
  <c r="AN13" i="201"/>
  <c r="D23" i="126"/>
  <c r="J170" i="102"/>
  <c r="J86" i="102"/>
  <c r="J41" i="102"/>
  <c r="AC22" i="126"/>
  <c r="AC16" i="201" s="1"/>
  <c r="E64" i="201" s="1"/>
  <c r="AC94" i="126"/>
  <c r="C27" i="208"/>
  <c r="C27" i="209"/>
  <c r="U84" i="87"/>
  <c r="U40" i="87"/>
  <c r="Z21" i="201"/>
  <c r="B69" i="201" s="1"/>
  <c r="B36" i="126"/>
  <c r="Z20" i="201" s="1"/>
  <c r="H171" i="87"/>
  <c r="H42" i="87"/>
  <c r="M84" i="108"/>
  <c r="M40" i="108"/>
  <c r="F90" i="126"/>
  <c r="O84" i="114"/>
  <c r="O40" i="114"/>
  <c r="Q84" i="102"/>
  <c r="Q40" i="102"/>
  <c r="J170" i="87"/>
  <c r="J86" i="87"/>
  <c r="J41" i="87"/>
  <c r="J171" i="120"/>
  <c r="J42" i="120"/>
  <c r="L27" i="126"/>
  <c r="H171" i="93"/>
  <c r="H42" i="93"/>
  <c r="S85" i="90"/>
  <c r="S42" i="90" s="1"/>
  <c r="S84" i="90"/>
  <c r="S40" i="90"/>
  <c r="S85" i="99"/>
  <c r="S42" i="99" s="1"/>
  <c r="AC17" i="126" s="1"/>
  <c r="S84" i="99"/>
  <c r="S40" i="99"/>
  <c r="I171" i="93"/>
  <c r="I42" i="93"/>
  <c r="S84" i="114"/>
  <c r="S40" i="114"/>
  <c r="J170" i="93"/>
  <c r="J86" i="93"/>
  <c r="J41" i="93"/>
  <c r="C11" i="208"/>
  <c r="C11" i="209"/>
  <c r="I170" i="105"/>
  <c r="I86" i="105"/>
  <c r="I41" i="105"/>
  <c r="S85" i="114"/>
  <c r="S42" i="114" s="1"/>
  <c r="K59" i="126" s="1"/>
  <c r="Q84" i="87"/>
  <c r="Q40" i="87"/>
  <c r="AH13" i="126"/>
  <c r="U84" i="96"/>
  <c r="U40" i="96"/>
  <c r="P84" i="120"/>
  <c r="P40" i="120"/>
  <c r="BB79" i="201"/>
  <c r="L36" i="126"/>
  <c r="L102" i="126"/>
  <c r="F102" i="126" s="1"/>
  <c r="J171" i="90"/>
  <c r="J42" i="90"/>
  <c r="H42" i="126"/>
  <c r="B42" i="126" s="1"/>
  <c r="P85" i="114"/>
  <c r="P42" i="114" s="1"/>
  <c r="J59" i="126" s="1"/>
  <c r="P84" i="114"/>
  <c r="P40" i="114"/>
  <c r="AF15" i="126"/>
  <c r="N85" i="93"/>
  <c r="N42" i="93" s="1"/>
  <c r="N84" i="93"/>
  <c r="N40" i="93"/>
  <c r="B57" i="126"/>
  <c r="J86" i="114"/>
  <c r="J170" i="114"/>
  <c r="J41" i="114"/>
  <c r="T84" i="99"/>
  <c r="T40" i="99"/>
  <c r="AZ79" i="201"/>
  <c r="AP61" i="201"/>
  <c r="F92" i="126"/>
  <c r="N14" i="126"/>
  <c r="N84" i="96"/>
  <c r="N40" i="96"/>
  <c r="R13" i="126"/>
  <c r="J171" i="108"/>
  <c r="J42" i="108"/>
  <c r="M84" i="105"/>
  <c r="M40" i="105"/>
  <c r="R84" i="111"/>
  <c r="R40" i="111"/>
  <c r="P84" i="102"/>
  <c r="P40" i="102"/>
  <c r="U8" i="126"/>
  <c r="AA7" i="201" s="1"/>
  <c r="C55" i="201" s="1"/>
  <c r="U86" i="126"/>
  <c r="J171" i="111"/>
  <c r="J42" i="111"/>
  <c r="O85" i="105"/>
  <c r="O42" i="105" s="1"/>
  <c r="O84" i="105"/>
  <c r="O40" i="105"/>
  <c r="AC8" i="126"/>
  <c r="AC9" i="201" s="1"/>
  <c r="E57" i="201" s="1"/>
  <c r="AC86" i="126"/>
  <c r="D50" i="126"/>
  <c r="AB27" i="201" s="1"/>
  <c r="D75" i="201" s="1"/>
  <c r="D110" i="126"/>
  <c r="V38" i="93"/>
  <c r="V85" i="93"/>
  <c r="V42" i="93" s="1"/>
  <c r="I171" i="99"/>
  <c r="I42" i="99"/>
  <c r="C15" i="208"/>
  <c r="C15" i="209"/>
  <c r="I170" i="117"/>
  <c r="I86" i="117"/>
  <c r="I41" i="117"/>
  <c r="B56" i="126"/>
  <c r="S84" i="105"/>
  <c r="S40" i="105"/>
  <c r="I86" i="87"/>
  <c r="I170" i="87"/>
  <c r="I41" i="87"/>
  <c r="W83" i="108"/>
  <c r="W85" i="108" s="1"/>
  <c r="W42" i="108" s="1"/>
  <c r="W11" i="108"/>
  <c r="C7" i="208"/>
  <c r="C7" i="209"/>
  <c r="J171" i="99"/>
  <c r="J42" i="99"/>
  <c r="AY79" i="201"/>
  <c r="Z28" i="201"/>
  <c r="B76" i="201" s="1"/>
  <c r="BV21" i="201"/>
  <c r="R21" i="209" s="1"/>
  <c r="B40" i="126"/>
  <c r="BV20" i="201" s="1"/>
  <c r="R20" i="209" s="1"/>
  <c r="F28" i="126"/>
  <c r="AZ80" i="201"/>
  <c r="N85" i="99"/>
  <c r="N42" i="99" s="1"/>
  <c r="J27" i="126"/>
  <c r="D27" i="126" s="1"/>
  <c r="U84" i="117"/>
  <c r="U40" i="117"/>
  <c r="H86" i="96"/>
  <c r="H170" i="96"/>
  <c r="H41" i="96"/>
  <c r="H86" i="120"/>
  <c r="H170" i="120"/>
  <c r="H41" i="120"/>
  <c r="B58" i="126" s="1"/>
  <c r="B27" i="201" s="1"/>
  <c r="S85" i="117"/>
  <c r="S42" i="117" s="1"/>
  <c r="S84" i="117"/>
  <c r="S40" i="117"/>
  <c r="AP13" i="126"/>
  <c r="BV13" i="201"/>
  <c r="B26" i="126"/>
  <c r="Q83" i="111"/>
  <c r="Q11" i="111"/>
  <c r="AX79" i="201"/>
  <c r="W31" i="208" s="1"/>
  <c r="W13" i="208"/>
  <c r="U85" i="87"/>
  <c r="U42" i="87" s="1"/>
  <c r="W83" i="87"/>
  <c r="W11" i="87"/>
  <c r="R86" i="126" s="1"/>
  <c r="V83" i="111"/>
  <c r="V11" i="111"/>
  <c r="AD94" i="126" s="1"/>
  <c r="U83" i="108"/>
  <c r="U11" i="108"/>
  <c r="H170" i="105"/>
  <c r="H86" i="105"/>
  <c r="H41" i="105"/>
  <c r="J171" i="102"/>
  <c r="J42" i="102"/>
  <c r="C16" i="208"/>
  <c r="C16" i="209"/>
  <c r="I170" i="111"/>
  <c r="I86" i="111"/>
  <c r="I41" i="111"/>
  <c r="L84" i="90"/>
  <c r="L40" i="90"/>
  <c r="N84" i="105"/>
  <c r="N40" i="105"/>
  <c r="O68" i="201"/>
  <c r="O80" i="201" s="1"/>
  <c r="N68" i="201"/>
  <c r="R68" i="201"/>
  <c r="R80" i="201" s="1"/>
  <c r="P68" i="201"/>
  <c r="P80" i="201" s="1"/>
  <c r="Q68" i="201"/>
  <c r="Q80" i="201" s="1"/>
  <c r="L84" i="102"/>
  <c r="L40" i="102"/>
  <c r="R84" i="99"/>
  <c r="R40" i="99"/>
  <c r="AC15" i="126" s="1"/>
  <c r="W20" i="208"/>
  <c r="AX80" i="201"/>
  <c r="W32" i="208" s="1"/>
  <c r="O84" i="120"/>
  <c r="O40" i="120"/>
  <c r="AD79" i="201"/>
  <c r="J171" i="87"/>
  <c r="J42" i="87"/>
  <c r="P22" i="126"/>
  <c r="AB14" i="201" s="1"/>
  <c r="D62" i="201" s="1"/>
  <c r="P94" i="126"/>
  <c r="T28" i="126"/>
  <c r="H29" i="126"/>
  <c r="N85" i="117"/>
  <c r="N42" i="117" s="1"/>
  <c r="N84" i="117"/>
  <c r="N40" i="117"/>
  <c r="AA79" i="201"/>
  <c r="V84" i="108"/>
  <c r="V40" i="108"/>
  <c r="H20" i="209"/>
  <c r="AX32" i="201"/>
  <c r="H32" i="209" s="1"/>
  <c r="M85" i="90"/>
  <c r="M42" i="90" s="1"/>
  <c r="U17" i="126" s="1"/>
  <c r="M84" i="90"/>
  <c r="M40" i="90"/>
  <c r="O8" i="126"/>
  <c r="AA6" i="201" s="1"/>
  <c r="O86" i="126"/>
  <c r="E90" i="126"/>
  <c r="W8" i="126"/>
  <c r="AC7" i="201" s="1"/>
  <c r="E55" i="201" s="1"/>
  <c r="W86" i="126"/>
  <c r="V8" i="126"/>
  <c r="AB7" i="201" s="1"/>
  <c r="D55" i="201" s="1"/>
  <c r="V86" i="126"/>
  <c r="C55" i="126"/>
  <c r="X8" i="126"/>
  <c r="AD7" i="201" s="1"/>
  <c r="F55" i="201" s="1"/>
  <c r="X86" i="126"/>
  <c r="AL14" i="126"/>
  <c r="BX21" i="201"/>
  <c r="D40" i="126"/>
  <c r="BX20" i="201" s="1"/>
  <c r="S84" i="108"/>
  <c r="S40" i="108"/>
  <c r="E28" i="126"/>
  <c r="W22" i="126"/>
  <c r="AC15" i="201" s="1"/>
  <c r="E63" i="201" s="1"/>
  <c r="W94" i="126"/>
  <c r="W84" i="117"/>
  <c r="W40" i="117"/>
  <c r="P85" i="90"/>
  <c r="P42" i="90" s="1"/>
  <c r="P84" i="90"/>
  <c r="P40" i="90"/>
  <c r="H28" i="126"/>
  <c r="H56" i="126"/>
  <c r="J170" i="105"/>
  <c r="J86" i="105"/>
  <c r="J41" i="105"/>
  <c r="N28" i="126"/>
  <c r="AC27" i="126"/>
  <c r="W84" i="120"/>
  <c r="W40" i="120"/>
  <c r="Z29" i="126"/>
  <c r="AI86" i="126"/>
  <c r="W85" i="90"/>
  <c r="W42" i="90" s="1"/>
  <c r="W38" i="90"/>
  <c r="X13" i="126" s="1"/>
  <c r="T17" i="126"/>
  <c r="W84" i="96"/>
  <c r="W40" i="96"/>
  <c r="C14" i="209"/>
  <c r="C14" i="208"/>
  <c r="O11" i="108"/>
  <c r="J94" i="126" s="1"/>
  <c r="O83" i="108"/>
  <c r="M84" i="111"/>
  <c r="M40" i="111"/>
  <c r="O22" i="126"/>
  <c r="AA14" i="201" s="1"/>
  <c r="C62" i="201" s="1"/>
  <c r="O94" i="126"/>
  <c r="W84" i="114"/>
  <c r="W40" i="114"/>
  <c r="J171" i="93"/>
  <c r="J42" i="93"/>
  <c r="AL17" i="126" s="1"/>
  <c r="D28" i="126"/>
  <c r="T84" i="102"/>
  <c r="T40" i="102"/>
  <c r="M84" i="93"/>
  <c r="M40" i="93"/>
  <c r="T14" i="126"/>
  <c r="O85" i="102"/>
  <c r="O42" i="102" s="1"/>
  <c r="O84" i="102"/>
  <c r="O40" i="102"/>
  <c r="U84" i="99"/>
  <c r="U40" i="99"/>
  <c r="K36" i="126"/>
  <c r="K102" i="126"/>
  <c r="E102" i="126" s="1"/>
  <c r="W27" i="126"/>
  <c r="I110" i="126"/>
  <c r="Q83" i="99"/>
  <c r="Q11" i="99"/>
  <c r="H170" i="114"/>
  <c r="H86" i="114"/>
  <c r="H41" i="114"/>
  <c r="L38" i="96"/>
  <c r="AG13" i="126" s="1"/>
  <c r="Q27" i="126"/>
  <c r="M85" i="99"/>
  <c r="M42" i="99" s="1"/>
  <c r="AA17" i="126" s="1"/>
  <c r="BZ21" i="201"/>
  <c r="F40" i="126"/>
  <c r="BZ20" i="201" s="1"/>
  <c r="AA22" i="126"/>
  <c r="AA16" i="201" s="1"/>
  <c r="C64" i="201" s="1"/>
  <c r="AA94" i="126"/>
  <c r="U84" i="105"/>
  <c r="U40" i="105"/>
  <c r="AO86" i="126"/>
  <c r="AO8" i="126"/>
  <c r="AC11" i="201" s="1"/>
  <c r="E59" i="201" s="1"/>
  <c r="C50" i="126"/>
  <c r="AA27" i="201" s="1"/>
  <c r="C75" i="201" s="1"/>
  <c r="C110" i="126"/>
  <c r="S84" i="111"/>
  <c r="S40" i="111"/>
  <c r="J36" i="126"/>
  <c r="J102" i="126"/>
  <c r="D102" i="126" s="1"/>
  <c r="N84" i="102"/>
  <c r="N40" i="102"/>
  <c r="AH8" i="126"/>
  <c r="AB10" i="201" s="1"/>
  <c r="D58" i="201" s="1"/>
  <c r="I22" i="126"/>
  <c r="I94" i="126"/>
  <c r="L84" i="87"/>
  <c r="L40" i="87"/>
  <c r="O15" i="126" s="1"/>
  <c r="BY13" i="201"/>
  <c r="BY31" i="201" s="1"/>
  <c r="E26" i="126"/>
  <c r="U85" i="99"/>
  <c r="U42" i="99" s="1"/>
  <c r="R83" i="90"/>
  <c r="O83" i="90"/>
  <c r="Q85" i="87"/>
  <c r="Q42" i="87" s="1"/>
  <c r="U84" i="90"/>
  <c r="U40" i="90"/>
  <c r="B94" i="126"/>
  <c r="M85" i="108"/>
  <c r="M42" i="108" s="1"/>
  <c r="I171" i="117"/>
  <c r="I42" i="117"/>
  <c r="H45" i="126" s="1"/>
  <c r="B45" i="126" s="1"/>
  <c r="J170" i="108"/>
  <c r="J86" i="108"/>
  <c r="J41" i="108"/>
  <c r="R85" i="105"/>
  <c r="R42" i="105" s="1"/>
  <c r="W31" i="126" s="1"/>
  <c r="R84" i="105"/>
  <c r="R40" i="105"/>
  <c r="AG8" i="126"/>
  <c r="AA10" i="201" s="1"/>
  <c r="C58" i="201" s="1"/>
  <c r="AG86" i="126"/>
  <c r="O83" i="99"/>
  <c r="O11" i="99"/>
  <c r="T84" i="90"/>
  <c r="T40" i="90"/>
  <c r="H171" i="96"/>
  <c r="H42" i="96"/>
  <c r="AF17" i="126" s="1"/>
  <c r="H171" i="120"/>
  <c r="H42" i="120"/>
  <c r="J171" i="105"/>
  <c r="J42" i="105"/>
  <c r="N85" i="105"/>
  <c r="N42" i="105" s="1"/>
  <c r="L85" i="117"/>
  <c r="L42" i="117" s="1"/>
  <c r="AB80" i="201"/>
  <c r="BB80" i="201"/>
  <c r="AI8" i="126"/>
  <c r="AC10" i="201" s="1"/>
  <c r="E58" i="201" s="1"/>
  <c r="S85" i="120"/>
  <c r="S42" i="120" s="1"/>
  <c r="E59" i="126" s="1"/>
  <c r="Q85" i="102"/>
  <c r="Q42" i="102" s="1"/>
  <c r="H170" i="111"/>
  <c r="H86" i="111"/>
  <c r="H41" i="111"/>
  <c r="Z30" i="126" s="1"/>
  <c r="B16" i="201" s="1"/>
  <c r="S84" i="96"/>
  <c r="S40" i="96"/>
  <c r="S84" i="87"/>
  <c r="S40" i="87"/>
  <c r="J22" i="126"/>
  <c r="H171" i="105"/>
  <c r="H42" i="105"/>
  <c r="M84" i="120"/>
  <c r="M40" i="120"/>
  <c r="I171" i="111"/>
  <c r="I42" i="111"/>
  <c r="Z31" i="126" s="1"/>
  <c r="BX13" i="201"/>
  <c r="BX31" i="201" s="1"/>
  <c r="D26" i="126"/>
  <c r="V84" i="87"/>
  <c r="V40" i="87"/>
  <c r="AJ17" i="126"/>
  <c r="U83" i="102"/>
  <c r="U11" i="102"/>
  <c r="S84" i="102"/>
  <c r="S40" i="102"/>
  <c r="V11" i="99"/>
  <c r="V83" i="99"/>
  <c r="J86" i="117"/>
  <c r="J170" i="117"/>
  <c r="J41" i="117"/>
  <c r="R84" i="117"/>
  <c r="R40" i="117"/>
  <c r="K43" i="126" s="1"/>
  <c r="E43" i="126" s="1"/>
  <c r="C28" i="126"/>
  <c r="Q84" i="120"/>
  <c r="Q40" i="120"/>
  <c r="L84" i="114"/>
  <c r="L40" i="114"/>
  <c r="V85" i="102"/>
  <c r="V42" i="102" s="1"/>
  <c r="V38" i="102"/>
  <c r="R27" i="126" s="1"/>
  <c r="H170" i="108"/>
  <c r="H86" i="108"/>
  <c r="H41" i="108"/>
  <c r="T85" i="102"/>
  <c r="T42" i="102" s="1"/>
  <c r="Q31" i="126" s="1"/>
  <c r="O27" i="126"/>
  <c r="C27" i="126" s="1"/>
  <c r="F55" i="126"/>
  <c r="N84" i="111"/>
  <c r="N40" i="111"/>
  <c r="L84" i="111"/>
  <c r="L40" i="111"/>
  <c r="T84" i="93"/>
  <c r="T40" i="93"/>
  <c r="R85" i="93"/>
  <c r="R42" i="93" s="1"/>
  <c r="AO17" i="126" s="1"/>
  <c r="R84" i="93"/>
  <c r="R40" i="93"/>
  <c r="L84" i="120"/>
  <c r="L40" i="120"/>
  <c r="O84" i="117"/>
  <c r="O40" i="117"/>
  <c r="Q84" i="96"/>
  <c r="Q40" i="96"/>
  <c r="V85" i="87"/>
  <c r="V42" i="87" s="1"/>
  <c r="L84" i="108"/>
  <c r="L40" i="108"/>
  <c r="AM21" i="201"/>
  <c r="C37" i="126"/>
  <c r="AM20" i="201" s="1"/>
  <c r="AM32" i="201" s="1"/>
  <c r="P85" i="93"/>
  <c r="P42" i="93" s="1"/>
  <c r="P38" i="93"/>
  <c r="AN13" i="126" s="1"/>
  <c r="P83" i="105"/>
  <c r="P11" i="105"/>
  <c r="V22" i="126" s="1"/>
  <c r="AB15" i="201" s="1"/>
  <c r="D63" i="201" s="1"/>
  <c r="I170" i="93"/>
  <c r="I86" i="93"/>
  <c r="I41" i="93"/>
  <c r="BZ13" i="201"/>
  <c r="BZ31" i="201" s="1"/>
  <c r="F26" i="126"/>
  <c r="C9" i="208"/>
  <c r="C9" i="209"/>
  <c r="J171" i="114"/>
  <c r="J42" i="114"/>
  <c r="H59" i="126" s="1"/>
  <c r="Z13" i="201"/>
  <c r="B61" i="201" s="1"/>
  <c r="B22" i="126"/>
  <c r="AL79" i="201"/>
  <c r="R31" i="208" s="1"/>
  <c r="R13" i="208"/>
  <c r="L85" i="105"/>
  <c r="L42" i="105" s="1"/>
  <c r="U31" i="126" s="1"/>
  <c r="AF14" i="126"/>
  <c r="N84" i="90"/>
  <c r="N40" i="90"/>
  <c r="L83" i="96"/>
  <c r="L85" i="96" s="1"/>
  <c r="L42" i="96" s="1"/>
  <c r="M85" i="93"/>
  <c r="M42" i="93" s="1"/>
  <c r="R85" i="117"/>
  <c r="R42" i="117" s="1"/>
  <c r="K45" i="126" s="1"/>
  <c r="E45" i="126" s="1"/>
  <c r="N85" i="108"/>
  <c r="N42" i="108" s="1"/>
  <c r="N84" i="108"/>
  <c r="N40" i="108"/>
  <c r="H43" i="126"/>
  <c r="B43" i="126" s="1"/>
  <c r="V85" i="114"/>
  <c r="V42" i="114" s="1"/>
  <c r="C10" i="208"/>
  <c r="C10" i="209"/>
  <c r="M84" i="114"/>
  <c r="M40" i="114"/>
  <c r="R85" i="96"/>
  <c r="R42" i="96" s="1"/>
  <c r="R84" i="96"/>
  <c r="R40" i="96"/>
  <c r="F50" i="126"/>
  <c r="AD27" i="201" s="1"/>
  <c r="F75" i="201" s="1"/>
  <c r="F110" i="126"/>
  <c r="H171" i="102"/>
  <c r="H42" i="102"/>
  <c r="W84" i="90"/>
  <c r="W40" i="90"/>
  <c r="P55" i="126"/>
  <c r="M85" i="117"/>
  <c r="M42" i="117" s="1"/>
  <c r="M84" i="117"/>
  <c r="M40" i="117"/>
  <c r="Q84" i="108"/>
  <c r="Q40" i="108"/>
  <c r="S84" i="93"/>
  <c r="S40" i="93"/>
  <c r="T84" i="96"/>
  <c r="T40" i="96"/>
  <c r="M84" i="96"/>
  <c r="M40" i="96"/>
  <c r="I170" i="108"/>
  <c r="I86" i="108"/>
  <c r="I41" i="108"/>
  <c r="V84" i="102"/>
  <c r="V40" i="102"/>
  <c r="V83" i="105"/>
  <c r="V11" i="105"/>
  <c r="X22" i="126" s="1"/>
  <c r="AD15" i="201" s="1"/>
  <c r="F63" i="201" s="1"/>
  <c r="AM8" i="126"/>
  <c r="AA11" i="201" s="1"/>
  <c r="C59" i="201" s="1"/>
  <c r="AM86" i="126"/>
  <c r="Q83" i="93"/>
  <c r="Q11" i="93"/>
  <c r="AN86" i="126" s="1"/>
  <c r="AC79" i="201"/>
  <c r="AO79" i="201"/>
  <c r="Q84" i="117"/>
  <c r="Q40" i="117"/>
  <c r="E50" i="126"/>
  <c r="AC27" i="201" s="1"/>
  <c r="E75" i="201" s="1"/>
  <c r="E110" i="126"/>
  <c r="L110" i="126"/>
  <c r="H171" i="108"/>
  <c r="H42" i="108"/>
  <c r="L85" i="102"/>
  <c r="L42" i="102" s="1"/>
  <c r="O31" i="126" s="1"/>
  <c r="F59" i="126"/>
  <c r="P85" i="87"/>
  <c r="P42" i="87" s="1"/>
  <c r="P84" i="87"/>
  <c r="P40" i="87"/>
  <c r="U13" i="126"/>
  <c r="Q85" i="90"/>
  <c r="Q42" i="90" s="1"/>
  <c r="Q84" i="90"/>
  <c r="Q40" i="90"/>
  <c r="J170" i="96"/>
  <c r="J86" i="96"/>
  <c r="J41" i="96"/>
  <c r="P84" i="108"/>
  <c r="P40" i="108"/>
  <c r="U94" i="126"/>
  <c r="U22" i="126"/>
  <c r="AA15" i="201" s="1"/>
  <c r="C63" i="201" s="1"/>
  <c r="AB13" i="126"/>
  <c r="T84" i="111"/>
  <c r="T40" i="111"/>
  <c r="L85" i="87"/>
  <c r="L42" i="87" s="1"/>
  <c r="O17" i="126" s="1"/>
  <c r="L38" i="87"/>
  <c r="O13" i="126" s="1"/>
  <c r="BW21" i="201"/>
  <c r="C40" i="126"/>
  <c r="BW20" i="201" s="1"/>
  <c r="Q8" i="126"/>
  <c r="AC6" i="201" s="1"/>
  <c r="Q86" i="126"/>
  <c r="O84" i="93"/>
  <c r="O40" i="93"/>
  <c r="P85" i="102"/>
  <c r="P42" i="102" s="1"/>
  <c r="P84" i="96"/>
  <c r="P40" i="96"/>
  <c r="K22" i="126"/>
  <c r="K94" i="126"/>
  <c r="L85" i="93"/>
  <c r="L42" i="93" s="1"/>
  <c r="AM17" i="126" s="1"/>
  <c r="V85" i="90"/>
  <c r="V42" i="90" s="1"/>
  <c r="W84" i="102"/>
  <c r="W40" i="102"/>
  <c r="W83" i="99"/>
  <c r="W11" i="99"/>
  <c r="P83" i="111"/>
  <c r="P11" i="111"/>
  <c r="AB94" i="126" s="1"/>
  <c r="Z28" i="126"/>
  <c r="P84" i="99"/>
  <c r="P40" i="99"/>
  <c r="N85" i="111"/>
  <c r="N42" i="111" s="1"/>
  <c r="AA31" i="126" s="1"/>
  <c r="Q22" i="126"/>
  <c r="AC14" i="201" s="1"/>
  <c r="E62" i="201" s="1"/>
  <c r="Q94" i="126"/>
  <c r="H170" i="117"/>
  <c r="H86" i="117"/>
  <c r="H41" i="117"/>
  <c r="H44" i="126" s="1"/>
  <c r="W85" i="117"/>
  <c r="W42" i="117" s="1"/>
  <c r="L45" i="126" s="1"/>
  <c r="F45" i="126" s="1"/>
  <c r="Q84" i="114"/>
  <c r="Q40" i="114"/>
  <c r="AA8" i="126"/>
  <c r="AA9" i="201" s="1"/>
  <c r="C57" i="201" s="1"/>
  <c r="AA86" i="126"/>
  <c r="N85" i="114"/>
  <c r="N42" i="114" s="1"/>
  <c r="I59" i="126" s="1"/>
  <c r="O85" i="90"/>
  <c r="O42" i="90" s="1"/>
  <c r="V17" i="126" s="1"/>
  <c r="O38" i="90"/>
  <c r="V13" i="126" s="1"/>
  <c r="I170" i="114"/>
  <c r="I86" i="114"/>
  <c r="I41" i="114"/>
  <c r="U84" i="120"/>
  <c r="U40" i="120"/>
  <c r="F57" i="126" s="1"/>
  <c r="AL32" i="201"/>
  <c r="W32" i="209" s="1"/>
  <c r="W20" i="209"/>
  <c r="T84" i="87"/>
  <c r="T40" i="87"/>
  <c r="I171" i="102"/>
  <c r="I42" i="102"/>
  <c r="J170" i="127"/>
  <c r="J86" i="127"/>
  <c r="J41" i="127"/>
  <c r="M84" i="127"/>
  <c r="M40" i="127"/>
  <c r="Q110" i="126"/>
  <c r="Q50" i="126"/>
  <c r="AC17" i="201" s="1"/>
  <c r="Q84" i="127"/>
  <c r="Q40" i="127"/>
  <c r="AN31" i="201"/>
  <c r="R84" i="127"/>
  <c r="R40" i="127"/>
  <c r="BL31" i="201"/>
  <c r="R110" i="126"/>
  <c r="R50" i="126"/>
  <c r="AD17" i="201" s="1"/>
  <c r="V84" i="127"/>
  <c r="V40" i="127"/>
  <c r="M85" i="127"/>
  <c r="M42" i="127" s="1"/>
  <c r="L85" i="127"/>
  <c r="L42" i="127" s="1"/>
  <c r="L84" i="127"/>
  <c r="L40" i="127"/>
  <c r="I170" i="127"/>
  <c r="I86" i="127"/>
  <c r="I41" i="127"/>
  <c r="N57" i="126"/>
  <c r="C65" i="201"/>
  <c r="P85" i="127"/>
  <c r="P42" i="127" s="1"/>
  <c r="P59" i="126" s="1"/>
  <c r="P84" i="127"/>
  <c r="P40" i="127"/>
  <c r="R85" i="127"/>
  <c r="R42" i="127" s="1"/>
  <c r="Q59" i="126" s="1"/>
  <c r="U85" i="127"/>
  <c r="U42" i="127" s="1"/>
  <c r="U84" i="127"/>
  <c r="U40" i="127"/>
  <c r="T84" i="127"/>
  <c r="T40" i="127"/>
  <c r="I171" i="127"/>
  <c r="I42" i="127"/>
  <c r="H170" i="127"/>
  <c r="H86" i="127"/>
  <c r="H41" i="127"/>
  <c r="N84" i="127"/>
  <c r="N40" i="127"/>
  <c r="H171" i="127"/>
  <c r="H42" i="127"/>
  <c r="P110" i="126"/>
  <c r="P50" i="126"/>
  <c r="AB17" i="201" s="1"/>
  <c r="BK31" i="201"/>
  <c r="AP31" i="201"/>
  <c r="BM31" i="201"/>
  <c r="S84" i="127"/>
  <c r="S40" i="127"/>
  <c r="N56" i="126"/>
  <c r="W85" i="127"/>
  <c r="W42" i="127" s="1"/>
  <c r="W84" i="127"/>
  <c r="W40" i="127"/>
  <c r="V85" i="127"/>
  <c r="V42" i="127" s="1"/>
  <c r="O84" i="127"/>
  <c r="O40" i="127"/>
  <c r="Z31" i="201"/>
  <c r="B79" i="201" s="1"/>
  <c r="B65" i="201"/>
  <c r="J95" i="86"/>
  <c r="I95" i="86"/>
  <c r="H95" i="86"/>
  <c r="J93" i="86"/>
  <c r="I93" i="86"/>
  <c r="H93" i="86"/>
  <c r="J90" i="86"/>
  <c r="I90" i="86"/>
  <c r="H90" i="86"/>
  <c r="L94" i="126" l="1"/>
  <c r="E27" i="126"/>
  <c r="B59" i="126"/>
  <c r="X15" i="126"/>
  <c r="C57" i="126"/>
  <c r="AI15" i="126"/>
  <c r="N30" i="126"/>
  <c r="B14" i="201" s="1"/>
  <c r="AD8" i="126"/>
  <c r="AD9" i="201" s="1"/>
  <c r="F57" i="201" s="1"/>
  <c r="I31" i="126"/>
  <c r="C31" i="126" s="1"/>
  <c r="E31" i="126"/>
  <c r="P86" i="99"/>
  <c r="P43" i="99" s="1"/>
  <c r="P41" i="99"/>
  <c r="E54" i="201"/>
  <c r="Q85" i="93"/>
  <c r="Q42" i="93" s="1"/>
  <c r="AN17" i="126" s="1"/>
  <c r="Q84" i="93"/>
  <c r="Q40" i="93"/>
  <c r="V86" i="102"/>
  <c r="V43" i="102" s="1"/>
  <c r="V41" i="102"/>
  <c r="T86" i="96"/>
  <c r="T43" i="96" s="1"/>
  <c r="T41" i="96"/>
  <c r="Q86" i="108"/>
  <c r="Q43" i="108" s="1"/>
  <c r="Q41" i="108"/>
  <c r="M86" i="114"/>
  <c r="M43" i="114" s="1"/>
  <c r="M41" i="114"/>
  <c r="R86" i="93"/>
  <c r="R43" i="93" s="1"/>
  <c r="R41" i="93"/>
  <c r="Q86" i="120"/>
  <c r="Q43" i="120" s="1"/>
  <c r="Q41" i="120"/>
  <c r="O85" i="99"/>
  <c r="O42" i="99" s="1"/>
  <c r="O84" i="99"/>
  <c r="O40" i="99"/>
  <c r="R86" i="105"/>
  <c r="R43" i="105" s="1"/>
  <c r="R41" i="105"/>
  <c r="C94" i="126"/>
  <c r="S86" i="111"/>
  <c r="S43" i="111" s="1"/>
  <c r="S41" i="111"/>
  <c r="M86" i="93"/>
  <c r="M43" i="93" s="1"/>
  <c r="M41" i="93"/>
  <c r="O85" i="108"/>
  <c r="O42" i="108" s="1"/>
  <c r="J31" i="126" s="1"/>
  <c r="O84" i="108"/>
  <c r="O40" i="108"/>
  <c r="X17" i="126"/>
  <c r="W86" i="120"/>
  <c r="W43" i="120" s="1"/>
  <c r="W41" i="120"/>
  <c r="B28" i="126"/>
  <c r="P86" i="90"/>
  <c r="P43" i="90" s="1"/>
  <c r="P41" i="90"/>
  <c r="AD86" i="126"/>
  <c r="D57" i="126"/>
  <c r="U84" i="108"/>
  <c r="U40" i="108"/>
  <c r="U85" i="108"/>
  <c r="U42" i="108" s="1"/>
  <c r="L31" i="126" s="1"/>
  <c r="H172" i="120"/>
  <c r="H43" i="120"/>
  <c r="N86" i="96"/>
  <c r="N43" i="96" s="1"/>
  <c r="N41" i="96"/>
  <c r="AD21" i="201"/>
  <c r="F69" i="201" s="1"/>
  <c r="F36" i="126"/>
  <c r="AD20" i="201" s="1"/>
  <c r="S86" i="90"/>
  <c r="S43" i="90" s="1"/>
  <c r="S41" i="90"/>
  <c r="P29" i="126"/>
  <c r="C21" i="208"/>
  <c r="C21" i="209"/>
  <c r="W84" i="111"/>
  <c r="W40" i="111"/>
  <c r="W85" i="111"/>
  <c r="W42" i="111" s="1"/>
  <c r="I172" i="99"/>
  <c r="I43" i="99"/>
  <c r="N16" i="126"/>
  <c r="B6" i="201" s="1"/>
  <c r="O86" i="87"/>
  <c r="O43" i="87" s="1"/>
  <c r="O41" i="87"/>
  <c r="J172" i="120"/>
  <c r="J43" i="120"/>
  <c r="N86" i="120"/>
  <c r="N43" i="120" s="1"/>
  <c r="N41" i="120"/>
  <c r="O86" i="111"/>
  <c r="O43" i="111" s="1"/>
  <c r="O41" i="111"/>
  <c r="R86" i="120"/>
  <c r="R43" i="120" s="1"/>
  <c r="R41" i="120"/>
  <c r="N86" i="114"/>
  <c r="N43" i="114" s="1"/>
  <c r="N41" i="114"/>
  <c r="T16" i="126"/>
  <c r="B7" i="201" s="1"/>
  <c r="U86" i="120"/>
  <c r="U43" i="120" s="1"/>
  <c r="U41" i="120"/>
  <c r="W85" i="99"/>
  <c r="W42" i="99" s="1"/>
  <c r="W84" i="99"/>
  <c r="W40" i="99"/>
  <c r="V84" i="105"/>
  <c r="V40" i="105"/>
  <c r="V85" i="105"/>
  <c r="V42" i="105" s="1"/>
  <c r="X31" i="126" s="1"/>
  <c r="R86" i="96"/>
  <c r="R43" i="96" s="1"/>
  <c r="R41" i="96"/>
  <c r="L84" i="96"/>
  <c r="L40" i="96"/>
  <c r="P84" i="105"/>
  <c r="P40" i="105"/>
  <c r="P85" i="105"/>
  <c r="P42" i="105" s="1"/>
  <c r="V31" i="126" s="1"/>
  <c r="R86" i="117"/>
  <c r="R43" i="117" s="1"/>
  <c r="R41" i="117"/>
  <c r="T86" i="90"/>
  <c r="T43" i="90" s="1"/>
  <c r="T41" i="90"/>
  <c r="J172" i="108"/>
  <c r="J43" i="108"/>
  <c r="P17" i="126"/>
  <c r="AA13" i="201"/>
  <c r="C22" i="126"/>
  <c r="H58" i="126"/>
  <c r="B28" i="201" s="1"/>
  <c r="W86" i="114"/>
  <c r="W43" i="114" s="1"/>
  <c r="W41" i="114"/>
  <c r="J172" i="105"/>
  <c r="J43" i="105"/>
  <c r="V86" i="108"/>
  <c r="V43" i="108" s="1"/>
  <c r="V41" i="108"/>
  <c r="O86" i="120"/>
  <c r="O43" i="120" s="1"/>
  <c r="O41" i="120"/>
  <c r="W84" i="87"/>
  <c r="W40" i="87"/>
  <c r="I172" i="87"/>
  <c r="I43" i="87"/>
  <c r="I172" i="117"/>
  <c r="I43" i="117"/>
  <c r="P86" i="102"/>
  <c r="P43" i="102" s="1"/>
  <c r="P41" i="102"/>
  <c r="M86" i="105"/>
  <c r="M43" i="105" s="1"/>
  <c r="M41" i="105"/>
  <c r="P86" i="114"/>
  <c r="P43" i="114" s="1"/>
  <c r="P41" i="114"/>
  <c r="AJ15" i="126"/>
  <c r="I172" i="105"/>
  <c r="I43" i="105"/>
  <c r="Q86" i="102"/>
  <c r="Q43" i="102" s="1"/>
  <c r="Q41" i="102"/>
  <c r="U86" i="93"/>
  <c r="U43" i="93" s="1"/>
  <c r="U41" i="93"/>
  <c r="AI17" i="126"/>
  <c r="I43" i="126"/>
  <c r="C43" i="126" s="1"/>
  <c r="U29" i="126"/>
  <c r="M86" i="87"/>
  <c r="M43" i="87" s="1"/>
  <c r="M41" i="87"/>
  <c r="O57" i="126"/>
  <c r="I172" i="114"/>
  <c r="I43" i="114"/>
  <c r="E94" i="126"/>
  <c r="AB22" i="126"/>
  <c r="AB16" i="201" s="1"/>
  <c r="D64" i="201" s="1"/>
  <c r="O86" i="93"/>
  <c r="O43" i="93" s="1"/>
  <c r="O41" i="93"/>
  <c r="P86" i="108"/>
  <c r="P43" i="108" s="1"/>
  <c r="P41" i="108"/>
  <c r="AD28" i="201"/>
  <c r="F76" i="201" s="1"/>
  <c r="Q86" i="117"/>
  <c r="Q43" i="117" s="1"/>
  <c r="Q41" i="117"/>
  <c r="I172" i="108"/>
  <c r="I43" i="108"/>
  <c r="S86" i="93"/>
  <c r="S43" i="93" s="1"/>
  <c r="S41" i="93"/>
  <c r="Q86" i="96"/>
  <c r="Q43" i="96" s="1"/>
  <c r="Q41" i="96"/>
  <c r="I57" i="126"/>
  <c r="V86" i="87"/>
  <c r="V43" i="87" s="1"/>
  <c r="V41" i="87"/>
  <c r="Q15" i="126"/>
  <c r="O84" i="90"/>
  <c r="O40" i="90"/>
  <c r="V15" i="126" s="1"/>
  <c r="H172" i="114"/>
  <c r="H43" i="114"/>
  <c r="H20" i="208"/>
  <c r="N80" i="201"/>
  <c r="H32" i="208" s="1"/>
  <c r="N86" i="105"/>
  <c r="N43" i="105" s="1"/>
  <c r="N41" i="105"/>
  <c r="U86" i="96"/>
  <c r="U43" i="96" s="1"/>
  <c r="U41" i="96"/>
  <c r="P15" i="126"/>
  <c r="V94" i="126"/>
  <c r="D94" i="126" s="1"/>
  <c r="N17" i="126"/>
  <c r="K57" i="126"/>
  <c r="L59" i="126"/>
  <c r="T86" i="117"/>
  <c r="T43" i="117" s="1"/>
  <c r="T41" i="117"/>
  <c r="L86" i="117"/>
  <c r="L43" i="117" s="1"/>
  <c r="L41" i="117"/>
  <c r="H172" i="87"/>
  <c r="H43" i="87"/>
  <c r="W85" i="93"/>
  <c r="W42" i="93" s="1"/>
  <c r="AP17" i="126" s="1"/>
  <c r="W84" i="93"/>
  <c r="W40" i="93"/>
  <c r="V86" i="120"/>
  <c r="V43" i="120" s="1"/>
  <c r="V41" i="120"/>
  <c r="Q29" i="126"/>
  <c r="M86" i="102"/>
  <c r="M43" i="102" s="1"/>
  <c r="M41" i="102"/>
  <c r="T86" i="120"/>
  <c r="T43" i="120" s="1"/>
  <c r="T41" i="120"/>
  <c r="L86" i="105"/>
  <c r="L43" i="105" s="1"/>
  <c r="U32" i="126" s="1"/>
  <c r="O15" i="201" s="1"/>
  <c r="L41" i="105"/>
  <c r="U30" i="126" s="1"/>
  <c r="C15" i="201" s="1"/>
  <c r="H172" i="90"/>
  <c r="H43" i="90"/>
  <c r="AM15" i="126"/>
  <c r="P84" i="111"/>
  <c r="P40" i="111"/>
  <c r="P85" i="111"/>
  <c r="P42" i="111" s="1"/>
  <c r="W86" i="102"/>
  <c r="W43" i="102" s="1"/>
  <c r="W41" i="102"/>
  <c r="AC13" i="201"/>
  <c r="E61" i="201" s="1"/>
  <c r="E22" i="126"/>
  <c r="W86" i="90"/>
  <c r="W43" i="90" s="1"/>
  <c r="W41" i="90"/>
  <c r="N41" i="108"/>
  <c r="N86" i="108"/>
  <c r="N43" i="108" s="1"/>
  <c r="J43" i="126"/>
  <c r="D43" i="126" s="1"/>
  <c r="T86" i="93"/>
  <c r="T43" i="93" s="1"/>
  <c r="T41" i="93"/>
  <c r="AA29" i="126"/>
  <c r="L86" i="114"/>
  <c r="L43" i="114" s="1"/>
  <c r="I60" i="126" s="1"/>
  <c r="O28" i="201" s="1"/>
  <c r="L41" i="114"/>
  <c r="I58" i="126" s="1"/>
  <c r="C28" i="201" s="1"/>
  <c r="J172" i="117"/>
  <c r="J43" i="117"/>
  <c r="M86" i="120"/>
  <c r="M43" i="120" s="1"/>
  <c r="M41" i="120"/>
  <c r="T31" i="126"/>
  <c r="S86" i="87"/>
  <c r="S43" i="87" s="1"/>
  <c r="S41" i="87"/>
  <c r="I45" i="126"/>
  <c r="C45" i="126" s="1"/>
  <c r="AC21" i="201"/>
  <c r="E69" i="201" s="1"/>
  <c r="E36" i="126"/>
  <c r="AC20" i="201" s="1"/>
  <c r="X94" i="126"/>
  <c r="B29" i="126"/>
  <c r="O29" i="126"/>
  <c r="V29" i="126"/>
  <c r="AP79" i="201"/>
  <c r="N86" i="93"/>
  <c r="N43" i="93" s="1"/>
  <c r="N41" i="93"/>
  <c r="Q86" i="87"/>
  <c r="Q43" i="87" s="1"/>
  <c r="Q41" i="87"/>
  <c r="J172" i="87"/>
  <c r="J43" i="87"/>
  <c r="R86" i="114"/>
  <c r="R43" i="114" s="1"/>
  <c r="R41" i="114"/>
  <c r="V86" i="114"/>
  <c r="V43" i="114" s="1"/>
  <c r="V41" i="114"/>
  <c r="AB28" i="201"/>
  <c r="D76" i="201" s="1"/>
  <c r="J172" i="111"/>
  <c r="J43" i="111"/>
  <c r="R8" i="126"/>
  <c r="AD6" i="201" s="1"/>
  <c r="H172" i="102"/>
  <c r="H43" i="102"/>
  <c r="AA15" i="126"/>
  <c r="R86" i="102"/>
  <c r="R43" i="102" s="1"/>
  <c r="R41" i="102"/>
  <c r="S86" i="120"/>
  <c r="S43" i="120" s="1"/>
  <c r="S41" i="120"/>
  <c r="W86" i="105"/>
  <c r="W43" i="105" s="1"/>
  <c r="W41" i="105"/>
  <c r="L86" i="93"/>
  <c r="L43" i="93" s="1"/>
  <c r="L41" i="93"/>
  <c r="AM16" i="126" s="1"/>
  <c r="C11" i="201" s="1"/>
  <c r="J172" i="96"/>
  <c r="J43" i="96"/>
  <c r="AG15" i="126"/>
  <c r="M86" i="117"/>
  <c r="M43" i="117" s="1"/>
  <c r="M41" i="117"/>
  <c r="N86" i="90"/>
  <c r="N43" i="90" s="1"/>
  <c r="N41" i="90"/>
  <c r="I172" i="93"/>
  <c r="I43" i="93"/>
  <c r="O86" i="117"/>
  <c r="O43" i="117" s="1"/>
  <c r="O41" i="117"/>
  <c r="N86" i="111"/>
  <c r="N43" i="111" s="1"/>
  <c r="N41" i="111"/>
  <c r="AB13" i="201"/>
  <c r="D61" i="201" s="1"/>
  <c r="D22" i="126"/>
  <c r="T86" i="102"/>
  <c r="T43" i="102" s="1"/>
  <c r="T41" i="102"/>
  <c r="W86" i="96"/>
  <c r="W43" i="96" s="1"/>
  <c r="W41" i="96"/>
  <c r="S86" i="108"/>
  <c r="S43" i="108" s="1"/>
  <c r="S41" i="108"/>
  <c r="M86" i="90"/>
  <c r="M43" i="90" s="1"/>
  <c r="M41" i="90"/>
  <c r="L86" i="102"/>
  <c r="L43" i="102" s="1"/>
  <c r="L41" i="102"/>
  <c r="U15" i="126"/>
  <c r="I172" i="111"/>
  <c r="I43" i="111"/>
  <c r="T30" i="126"/>
  <c r="B15" i="201" s="1"/>
  <c r="R13" i="209"/>
  <c r="BV31" i="201"/>
  <c r="R31" i="209" s="1"/>
  <c r="C28" i="208"/>
  <c r="C28" i="209"/>
  <c r="L22" i="126"/>
  <c r="W29" i="126"/>
  <c r="O86" i="105"/>
  <c r="O43" i="105" s="1"/>
  <c r="O41" i="105"/>
  <c r="F27" i="126"/>
  <c r="R15" i="126"/>
  <c r="J172" i="102"/>
  <c r="J43" i="102"/>
  <c r="I172" i="96"/>
  <c r="I43" i="96"/>
  <c r="T86" i="108"/>
  <c r="T43" i="108" s="1"/>
  <c r="T41" i="108"/>
  <c r="H170" i="99"/>
  <c r="H86" i="99"/>
  <c r="H41" i="99"/>
  <c r="Z16" i="126" s="1"/>
  <c r="B9" i="201" s="1"/>
  <c r="AC28" i="201"/>
  <c r="E76" i="201" s="1"/>
  <c r="I172" i="90"/>
  <c r="I43" i="90"/>
  <c r="L86" i="99"/>
  <c r="L43" i="99" s="1"/>
  <c r="L41" i="99"/>
  <c r="T86" i="114"/>
  <c r="T43" i="114" s="1"/>
  <c r="T41" i="114"/>
  <c r="T86" i="105"/>
  <c r="T43" i="105" s="1"/>
  <c r="T41" i="105"/>
  <c r="R86" i="87"/>
  <c r="R43" i="87" s="1"/>
  <c r="R41" i="87"/>
  <c r="I172" i="120"/>
  <c r="I43" i="120"/>
  <c r="AD22" i="126"/>
  <c r="AD16" i="201" s="1"/>
  <c r="F64" i="201" s="1"/>
  <c r="AN8" i="126"/>
  <c r="AB11" i="201" s="1"/>
  <c r="D59" i="201" s="1"/>
  <c r="AH15" i="126"/>
  <c r="M86" i="96"/>
  <c r="M43" i="96" s="1"/>
  <c r="M41" i="96"/>
  <c r="L86" i="111"/>
  <c r="L43" i="111" s="1"/>
  <c r="L41" i="111"/>
  <c r="S86" i="102"/>
  <c r="S43" i="102" s="1"/>
  <c r="S41" i="102"/>
  <c r="S86" i="96"/>
  <c r="S43" i="96" s="1"/>
  <c r="S41" i="96"/>
  <c r="Q84" i="99"/>
  <c r="Q40" i="99"/>
  <c r="AB15" i="126" s="1"/>
  <c r="Q85" i="99"/>
  <c r="Q42" i="99" s="1"/>
  <c r="AB17" i="126" s="1"/>
  <c r="U86" i="99"/>
  <c r="U43" i="99" s="1"/>
  <c r="U41" i="99"/>
  <c r="C54" i="201"/>
  <c r="R86" i="99"/>
  <c r="R43" i="99" s="1"/>
  <c r="R41" i="99"/>
  <c r="L86" i="90"/>
  <c r="L43" i="90" s="1"/>
  <c r="U18" i="126" s="1"/>
  <c r="O7" i="201" s="1"/>
  <c r="L41" i="90"/>
  <c r="U16" i="126" s="1"/>
  <c r="C7" i="201" s="1"/>
  <c r="H172" i="105"/>
  <c r="H43" i="105"/>
  <c r="T32" i="126" s="1"/>
  <c r="N15" i="201" s="1"/>
  <c r="C15" i="206" s="1"/>
  <c r="V84" i="111"/>
  <c r="V40" i="111"/>
  <c r="V85" i="111"/>
  <c r="V42" i="111" s="1"/>
  <c r="AD31" i="126" s="1"/>
  <c r="Q85" i="111"/>
  <c r="Q42" i="111" s="1"/>
  <c r="Q84" i="111"/>
  <c r="Q40" i="111"/>
  <c r="AF16" i="126"/>
  <c r="B10" i="201" s="1"/>
  <c r="S86" i="105"/>
  <c r="S43" i="105" s="1"/>
  <c r="S41" i="105"/>
  <c r="T86" i="99"/>
  <c r="T43" i="99" s="1"/>
  <c r="T41" i="99"/>
  <c r="J172" i="114"/>
  <c r="J43" i="114"/>
  <c r="S86" i="99"/>
  <c r="S43" i="99" s="1"/>
  <c r="S41" i="99"/>
  <c r="U86" i="87"/>
  <c r="U43" i="87" s="1"/>
  <c r="U41" i="87"/>
  <c r="Q86" i="105"/>
  <c r="Q43" i="105" s="1"/>
  <c r="Q41" i="105"/>
  <c r="N86" i="87"/>
  <c r="N43" i="87" s="1"/>
  <c r="N41" i="87"/>
  <c r="H171" i="99"/>
  <c r="H42" i="99"/>
  <c r="Z17" i="126" s="1"/>
  <c r="V86" i="117"/>
  <c r="V43" i="117" s="1"/>
  <c r="V41" i="117"/>
  <c r="AD29" i="126"/>
  <c r="AP8" i="126"/>
  <c r="AD11" i="201" s="1"/>
  <c r="F59" i="201" s="1"/>
  <c r="J172" i="90"/>
  <c r="J43" i="90"/>
  <c r="V86" i="90"/>
  <c r="V43" i="90" s="1"/>
  <c r="V41" i="90"/>
  <c r="V86" i="96"/>
  <c r="V43" i="96" s="1"/>
  <c r="V41" i="96"/>
  <c r="L57" i="126"/>
  <c r="AA21" i="201"/>
  <c r="C69" i="201" s="1"/>
  <c r="C36" i="126"/>
  <c r="AA20" i="201" s="1"/>
  <c r="P84" i="93"/>
  <c r="P40" i="93"/>
  <c r="AN15" i="126" s="1"/>
  <c r="O86" i="96"/>
  <c r="O43" i="96" s="1"/>
  <c r="O41" i="96"/>
  <c r="T86" i="87"/>
  <c r="T43" i="87" s="1"/>
  <c r="T41" i="87"/>
  <c r="B44" i="126"/>
  <c r="B20" i="201" s="1"/>
  <c r="B21" i="201"/>
  <c r="T86" i="111"/>
  <c r="T43" i="111" s="1"/>
  <c r="T41" i="111"/>
  <c r="P86" i="87"/>
  <c r="P43" i="87" s="1"/>
  <c r="P41" i="87"/>
  <c r="N31" i="126"/>
  <c r="I29" i="126"/>
  <c r="L86" i="120"/>
  <c r="L43" i="120" s="1"/>
  <c r="C60" i="126" s="1"/>
  <c r="O27" i="201" s="1"/>
  <c r="L41" i="120"/>
  <c r="C58" i="126" s="1"/>
  <c r="C27" i="201" s="1"/>
  <c r="H30" i="126"/>
  <c r="V85" i="99"/>
  <c r="V42" i="99" s="1"/>
  <c r="AD17" i="126" s="1"/>
  <c r="V84" i="99"/>
  <c r="V40" i="99"/>
  <c r="AD15" i="126" s="1"/>
  <c r="R22" i="126"/>
  <c r="AD14" i="201" s="1"/>
  <c r="F62" i="201" s="1"/>
  <c r="R94" i="126"/>
  <c r="U86" i="90"/>
  <c r="U43" i="90" s="1"/>
  <c r="U41" i="90"/>
  <c r="R84" i="90"/>
  <c r="R40" i="90"/>
  <c r="W15" i="126" s="1"/>
  <c r="R85" i="90"/>
  <c r="R42" i="90" s="1"/>
  <c r="W17" i="126" s="1"/>
  <c r="AB21" i="201"/>
  <c r="D69" i="201" s="1"/>
  <c r="D36" i="126"/>
  <c r="AB20" i="201" s="1"/>
  <c r="X29" i="126"/>
  <c r="AA28" i="201"/>
  <c r="C76" i="201" s="1"/>
  <c r="M86" i="111"/>
  <c r="M43" i="111" s="1"/>
  <c r="M41" i="111"/>
  <c r="L43" i="126"/>
  <c r="F43" i="126" s="1"/>
  <c r="W84" i="108"/>
  <c r="W40" i="108"/>
  <c r="AC29" i="126"/>
  <c r="J172" i="93"/>
  <c r="J43" i="93"/>
  <c r="J57" i="126"/>
  <c r="I172" i="102"/>
  <c r="I43" i="102"/>
  <c r="AG17" i="126"/>
  <c r="J172" i="99"/>
  <c r="J43" i="99"/>
  <c r="U86" i="111"/>
  <c r="U43" i="111" s="1"/>
  <c r="U41" i="111"/>
  <c r="V84" i="93"/>
  <c r="V40" i="93"/>
  <c r="AP15" i="126" s="1"/>
  <c r="M86" i="99"/>
  <c r="M43" i="99" s="1"/>
  <c r="M41" i="99"/>
  <c r="N86" i="99"/>
  <c r="N43" i="99" s="1"/>
  <c r="N41" i="99"/>
  <c r="K29" i="126"/>
  <c r="U86" i="114"/>
  <c r="U43" i="114" s="1"/>
  <c r="L60" i="126" s="1"/>
  <c r="R28" i="201" s="1"/>
  <c r="U41" i="114"/>
  <c r="L58" i="126" s="1"/>
  <c r="F28" i="201" s="1"/>
  <c r="AL16" i="126"/>
  <c r="B11" i="201" s="1"/>
  <c r="D54" i="201"/>
  <c r="Q86" i="114"/>
  <c r="Q43" i="114" s="1"/>
  <c r="Q41" i="114"/>
  <c r="H172" i="117"/>
  <c r="H43" i="117"/>
  <c r="H46" i="126" s="1"/>
  <c r="P86" i="96"/>
  <c r="P43" i="96" s="1"/>
  <c r="P41" i="96"/>
  <c r="Q86" i="90"/>
  <c r="Q43" i="90" s="1"/>
  <c r="Q41" i="90"/>
  <c r="J29" i="126"/>
  <c r="C13" i="208"/>
  <c r="C13" i="209"/>
  <c r="L86" i="108"/>
  <c r="L43" i="108" s="1"/>
  <c r="L41" i="108"/>
  <c r="AO15" i="126"/>
  <c r="H172" i="108"/>
  <c r="H43" i="108"/>
  <c r="H32" i="126" s="1"/>
  <c r="U84" i="102"/>
  <c r="U40" i="102"/>
  <c r="R29" i="126" s="1"/>
  <c r="U85" i="102"/>
  <c r="U42" i="102" s="1"/>
  <c r="R31" i="126" s="1"/>
  <c r="H172" i="111"/>
  <c r="H43" i="111"/>
  <c r="Z32" i="126" s="1"/>
  <c r="N16" i="201" s="1"/>
  <c r="C16" i="206" s="1"/>
  <c r="P31" i="126"/>
  <c r="AB8" i="126"/>
  <c r="AB9" i="201" s="1"/>
  <c r="D57" i="201" s="1"/>
  <c r="AB86" i="126"/>
  <c r="L86" i="87"/>
  <c r="L43" i="87" s="1"/>
  <c r="O18" i="126" s="1"/>
  <c r="O6" i="201" s="1"/>
  <c r="L41" i="87"/>
  <c r="O16" i="126" s="1"/>
  <c r="C6" i="201" s="1"/>
  <c r="N86" i="102"/>
  <c r="N43" i="102" s="1"/>
  <c r="N41" i="102"/>
  <c r="U86" i="105"/>
  <c r="U43" i="105" s="1"/>
  <c r="U41" i="105"/>
  <c r="O86" i="102"/>
  <c r="O43" i="102" s="1"/>
  <c r="O41" i="102"/>
  <c r="W86" i="117"/>
  <c r="W43" i="117" s="1"/>
  <c r="W41" i="117"/>
  <c r="N86" i="117"/>
  <c r="N43" i="117" s="1"/>
  <c r="N41" i="117"/>
  <c r="F94" i="126"/>
  <c r="S86" i="117"/>
  <c r="S43" i="117" s="1"/>
  <c r="S41" i="117"/>
  <c r="H172" i="96"/>
  <c r="H43" i="96"/>
  <c r="AF18" i="126" s="1"/>
  <c r="N10" i="201" s="1"/>
  <c r="C10" i="206" s="1"/>
  <c r="U86" i="117"/>
  <c r="U43" i="117" s="1"/>
  <c r="U41" i="117"/>
  <c r="R86" i="111"/>
  <c r="R43" i="111" s="1"/>
  <c r="AC32" i="126" s="1"/>
  <c r="Q16" i="201" s="1"/>
  <c r="R41" i="111"/>
  <c r="AC30" i="126" s="1"/>
  <c r="E16" i="201" s="1"/>
  <c r="H31" i="126"/>
  <c r="B31" i="126" s="1"/>
  <c r="P86" i="120"/>
  <c r="P43" i="120" s="1"/>
  <c r="P41" i="120"/>
  <c r="S86" i="114"/>
  <c r="S43" i="114" s="1"/>
  <c r="S41" i="114"/>
  <c r="K58" i="126" s="1"/>
  <c r="E28" i="201" s="1"/>
  <c r="O86" i="114"/>
  <c r="O43" i="114" s="1"/>
  <c r="O41" i="114"/>
  <c r="J58" i="126" s="1"/>
  <c r="D28" i="201" s="1"/>
  <c r="M86" i="108"/>
  <c r="M43" i="108" s="1"/>
  <c r="M41" i="108"/>
  <c r="B68" i="201"/>
  <c r="Z32" i="201"/>
  <c r="B80" i="201" s="1"/>
  <c r="W85" i="87"/>
  <c r="W42" i="87" s="1"/>
  <c r="R17" i="126" s="1"/>
  <c r="R86" i="108"/>
  <c r="R43" i="108" s="1"/>
  <c r="K32" i="126" s="1"/>
  <c r="R41" i="108"/>
  <c r="K30" i="126" s="1"/>
  <c r="AB29" i="126"/>
  <c r="P86" i="117"/>
  <c r="P43" i="117" s="1"/>
  <c r="P41" i="117"/>
  <c r="H172" i="93"/>
  <c r="H43" i="93"/>
  <c r="AL18" i="126" s="1"/>
  <c r="N11" i="201" s="1"/>
  <c r="C11" i="206" s="1"/>
  <c r="D65" i="201"/>
  <c r="AB31" i="201"/>
  <c r="N58" i="126"/>
  <c r="B17" i="201" s="1"/>
  <c r="U86" i="127"/>
  <c r="U43" i="127" s="1"/>
  <c r="U41" i="127"/>
  <c r="F65" i="201"/>
  <c r="R86" i="127"/>
  <c r="R43" i="127" s="1"/>
  <c r="R41" i="127"/>
  <c r="S86" i="127"/>
  <c r="S43" i="127" s="1"/>
  <c r="S41" i="127"/>
  <c r="H172" i="127"/>
  <c r="H43" i="127"/>
  <c r="R59" i="126"/>
  <c r="E65" i="201"/>
  <c r="AC31" i="201"/>
  <c r="N59" i="126"/>
  <c r="W86" i="127"/>
  <c r="W43" i="127" s="1"/>
  <c r="W41" i="127"/>
  <c r="I172" i="127"/>
  <c r="I43" i="127"/>
  <c r="J172" i="127"/>
  <c r="J43" i="127"/>
  <c r="P57" i="126"/>
  <c r="M86" i="127"/>
  <c r="M43" i="127" s="1"/>
  <c r="M41" i="127"/>
  <c r="O86" i="127"/>
  <c r="O43" i="127" s="1"/>
  <c r="O41" i="127"/>
  <c r="N86" i="127"/>
  <c r="N43" i="127" s="1"/>
  <c r="N41" i="127"/>
  <c r="T86" i="127"/>
  <c r="T43" i="127" s="1"/>
  <c r="T41" i="127"/>
  <c r="L86" i="127"/>
  <c r="L43" i="127" s="1"/>
  <c r="L41" i="127"/>
  <c r="Q86" i="127"/>
  <c r="Q43" i="127" s="1"/>
  <c r="Q41" i="127"/>
  <c r="R57" i="126"/>
  <c r="P86" i="127"/>
  <c r="P43" i="127" s="1"/>
  <c r="P41" i="127"/>
  <c r="O59" i="126"/>
  <c r="V86" i="127"/>
  <c r="V43" i="127" s="1"/>
  <c r="V41" i="127"/>
  <c r="Q57" i="126"/>
  <c r="C31" i="208"/>
  <c r="C31" i="209"/>
  <c r="C17" i="208"/>
  <c r="C17" i="209"/>
  <c r="J246" i="22"/>
  <c r="I246" i="22"/>
  <c r="H246" i="22"/>
  <c r="J245" i="22"/>
  <c r="I245" i="22"/>
  <c r="H245" i="22"/>
  <c r="J244" i="22"/>
  <c r="I244" i="22"/>
  <c r="H244" i="22"/>
  <c r="J243" i="22"/>
  <c r="I243" i="22"/>
  <c r="H243" i="22"/>
  <c r="J242" i="22"/>
  <c r="I242" i="22"/>
  <c r="H242" i="22"/>
  <c r="J241" i="22"/>
  <c r="I241" i="22"/>
  <c r="H241" i="22"/>
  <c r="J240" i="22"/>
  <c r="I240" i="22"/>
  <c r="H240" i="22"/>
  <c r="J239" i="22"/>
  <c r="I239" i="22"/>
  <c r="H239" i="22"/>
  <c r="J238" i="22"/>
  <c r="I238" i="22"/>
  <c r="H238" i="22"/>
  <c r="J237" i="22"/>
  <c r="I237" i="22"/>
  <c r="H237" i="22"/>
  <c r="J236" i="22"/>
  <c r="I236" i="22"/>
  <c r="H236" i="22"/>
  <c r="J235" i="22"/>
  <c r="I235" i="22"/>
  <c r="H235" i="22"/>
  <c r="J234" i="22"/>
  <c r="I234" i="22"/>
  <c r="H234" i="22"/>
  <c r="J233" i="22"/>
  <c r="I233" i="22"/>
  <c r="H233" i="22"/>
  <c r="J232" i="22"/>
  <c r="I232" i="22"/>
  <c r="H232" i="22"/>
  <c r="J231" i="22"/>
  <c r="I231" i="22"/>
  <c r="H231" i="22"/>
  <c r="J230" i="22"/>
  <c r="I230" i="22"/>
  <c r="H230" i="22"/>
  <c r="J229" i="22"/>
  <c r="I229" i="22"/>
  <c r="H229" i="22"/>
  <c r="J228" i="22"/>
  <c r="I228" i="22"/>
  <c r="H228" i="22"/>
  <c r="J227" i="22"/>
  <c r="I227" i="22"/>
  <c r="H227" i="22"/>
  <c r="J226" i="22"/>
  <c r="I226" i="22"/>
  <c r="H226" i="22"/>
  <c r="J225" i="22"/>
  <c r="I225" i="22"/>
  <c r="H225" i="22"/>
  <c r="J224" i="22"/>
  <c r="I224" i="22"/>
  <c r="H224" i="22"/>
  <c r="J223" i="22"/>
  <c r="I223" i="22"/>
  <c r="H223" i="22"/>
  <c r="J222" i="22"/>
  <c r="I222" i="22"/>
  <c r="H222" i="22"/>
  <c r="J221" i="22"/>
  <c r="I221" i="22"/>
  <c r="H221" i="22"/>
  <c r="J220" i="22"/>
  <c r="I220" i="22"/>
  <c r="H220" i="22"/>
  <c r="J219" i="22"/>
  <c r="I219" i="22"/>
  <c r="H219" i="22"/>
  <c r="J218" i="22"/>
  <c r="I218" i="22"/>
  <c r="H218" i="22"/>
  <c r="J217" i="22"/>
  <c r="I217" i="22"/>
  <c r="H217" i="22"/>
  <c r="J216" i="22"/>
  <c r="I216" i="22"/>
  <c r="H216" i="22"/>
  <c r="J215" i="22"/>
  <c r="I215" i="22"/>
  <c r="H215" i="22"/>
  <c r="J214" i="22"/>
  <c r="I214" i="22"/>
  <c r="H214" i="22"/>
  <c r="J213" i="22"/>
  <c r="I213" i="22"/>
  <c r="H213" i="22"/>
  <c r="J212" i="22"/>
  <c r="I212" i="22"/>
  <c r="H212" i="22"/>
  <c r="J211" i="22"/>
  <c r="I211" i="22"/>
  <c r="H211" i="22"/>
  <c r="J210" i="22"/>
  <c r="I210" i="22"/>
  <c r="H210" i="22"/>
  <c r="J209" i="22"/>
  <c r="I209" i="22"/>
  <c r="H209" i="22"/>
  <c r="J208" i="22"/>
  <c r="I208" i="22"/>
  <c r="H208" i="22"/>
  <c r="J207" i="22"/>
  <c r="I207" i="22"/>
  <c r="H207" i="22"/>
  <c r="J206" i="22"/>
  <c r="I206" i="22"/>
  <c r="H206" i="22"/>
  <c r="J205" i="22"/>
  <c r="I205" i="22"/>
  <c r="H205" i="22"/>
  <c r="J204" i="22"/>
  <c r="I204" i="22"/>
  <c r="H204" i="22"/>
  <c r="J203" i="22"/>
  <c r="I203" i="22"/>
  <c r="H203" i="22"/>
  <c r="J202" i="22"/>
  <c r="I202" i="22"/>
  <c r="H202" i="22"/>
  <c r="J201" i="22"/>
  <c r="I201" i="22"/>
  <c r="H201" i="22"/>
  <c r="J200" i="22"/>
  <c r="I200" i="22"/>
  <c r="H200" i="22"/>
  <c r="J199" i="22"/>
  <c r="I199" i="22"/>
  <c r="H199" i="22"/>
  <c r="J198" i="22"/>
  <c r="I198" i="22"/>
  <c r="H198" i="22"/>
  <c r="J197" i="22"/>
  <c r="I197" i="22"/>
  <c r="H197" i="22"/>
  <c r="J196" i="22"/>
  <c r="I196" i="22"/>
  <c r="H196" i="22"/>
  <c r="J195" i="22"/>
  <c r="I195" i="22"/>
  <c r="H195" i="22"/>
  <c r="J194" i="22"/>
  <c r="I194" i="22"/>
  <c r="H194" i="22"/>
  <c r="J193" i="22"/>
  <c r="I193" i="22"/>
  <c r="H193" i="22"/>
  <c r="J192" i="22"/>
  <c r="I192" i="22"/>
  <c r="H192" i="22"/>
  <c r="J191" i="22"/>
  <c r="I191" i="22"/>
  <c r="H191" i="22"/>
  <c r="J190" i="22"/>
  <c r="I190" i="22"/>
  <c r="H190" i="22"/>
  <c r="J189" i="22"/>
  <c r="I189" i="22"/>
  <c r="H189" i="22"/>
  <c r="J188" i="22"/>
  <c r="I188" i="22"/>
  <c r="H188" i="22"/>
  <c r="J187" i="22"/>
  <c r="I187" i="22"/>
  <c r="H187" i="22"/>
  <c r="J186" i="22"/>
  <c r="I186" i="22"/>
  <c r="H186" i="22"/>
  <c r="J185" i="22"/>
  <c r="I185" i="22"/>
  <c r="H185" i="22"/>
  <c r="J184" i="22"/>
  <c r="I184" i="22"/>
  <c r="H184" i="22"/>
  <c r="J183" i="22"/>
  <c r="I183" i="22"/>
  <c r="H183" i="22"/>
  <c r="J182" i="22"/>
  <c r="I182" i="22"/>
  <c r="H182" i="22"/>
  <c r="J181" i="22"/>
  <c r="I181" i="22"/>
  <c r="H181" i="22"/>
  <c r="J175" i="22"/>
  <c r="I175" i="22"/>
  <c r="H175" i="22"/>
  <c r="J174" i="22"/>
  <c r="I174" i="22"/>
  <c r="H174" i="22"/>
  <c r="J173" i="22"/>
  <c r="I173" i="22"/>
  <c r="H173" i="22"/>
  <c r="J172" i="22"/>
  <c r="I172" i="22"/>
  <c r="H172" i="22"/>
  <c r="J171" i="22"/>
  <c r="I171" i="22"/>
  <c r="H171" i="22"/>
  <c r="H121" i="86" s="1"/>
  <c r="J170" i="22"/>
  <c r="I170" i="22"/>
  <c r="H170" i="22"/>
  <c r="J169" i="22"/>
  <c r="I169" i="22"/>
  <c r="H169" i="22"/>
  <c r="J168" i="22"/>
  <c r="I168" i="22"/>
  <c r="H168" i="22"/>
  <c r="J167" i="22"/>
  <c r="I167" i="22"/>
  <c r="H167" i="22"/>
  <c r="J166" i="22"/>
  <c r="I166" i="22"/>
  <c r="H166" i="22"/>
  <c r="J165" i="22"/>
  <c r="I165" i="22"/>
  <c r="H165" i="22"/>
  <c r="J164" i="22"/>
  <c r="I164" i="22"/>
  <c r="H164" i="22"/>
  <c r="H120" i="86" s="1"/>
  <c r="J163" i="22"/>
  <c r="I163" i="22"/>
  <c r="H163" i="22"/>
  <c r="J162" i="22"/>
  <c r="I162" i="22"/>
  <c r="H162" i="22"/>
  <c r="J161" i="22"/>
  <c r="I161" i="22"/>
  <c r="H161" i="22"/>
  <c r="J160" i="22"/>
  <c r="I160" i="22"/>
  <c r="H160" i="22"/>
  <c r="J159" i="22"/>
  <c r="J118" i="86" s="1"/>
  <c r="I159" i="22"/>
  <c r="I118" i="86" s="1"/>
  <c r="H159" i="22"/>
  <c r="J158" i="22"/>
  <c r="I158" i="22"/>
  <c r="H158" i="22"/>
  <c r="J157" i="22"/>
  <c r="I157" i="22"/>
  <c r="H157" i="22"/>
  <c r="J156" i="22"/>
  <c r="I156" i="22"/>
  <c r="H156" i="22"/>
  <c r="J155" i="22"/>
  <c r="I155" i="22"/>
  <c r="H155" i="22"/>
  <c r="J154" i="22"/>
  <c r="I154" i="22"/>
  <c r="H154" i="22"/>
  <c r="J153" i="22"/>
  <c r="I153" i="22"/>
  <c r="H153" i="22"/>
  <c r="J152" i="22"/>
  <c r="I152" i="22"/>
  <c r="H152" i="22"/>
  <c r="J151" i="22"/>
  <c r="I151" i="22"/>
  <c r="H151" i="22"/>
  <c r="J150" i="22"/>
  <c r="I150" i="22"/>
  <c r="H150" i="22"/>
  <c r="J149" i="22"/>
  <c r="I149" i="22"/>
  <c r="H149" i="22"/>
  <c r="J148" i="22"/>
  <c r="I148" i="22"/>
  <c r="H148" i="22"/>
  <c r="J147" i="22"/>
  <c r="I147" i="22"/>
  <c r="H147" i="22"/>
  <c r="J146" i="22"/>
  <c r="I146" i="22"/>
  <c r="H146" i="22"/>
  <c r="J145" i="22"/>
  <c r="J116" i="86" s="1"/>
  <c r="I145" i="22"/>
  <c r="H145" i="22"/>
  <c r="J144" i="22"/>
  <c r="I144" i="22"/>
  <c r="H144" i="22"/>
  <c r="J143" i="22"/>
  <c r="I143" i="22"/>
  <c r="H143" i="22"/>
  <c r="J142" i="22"/>
  <c r="I142" i="22"/>
  <c r="H142" i="22"/>
  <c r="J141" i="22"/>
  <c r="I141" i="22"/>
  <c r="H141" i="22"/>
  <c r="J140" i="22"/>
  <c r="I140" i="22"/>
  <c r="I115" i="86" s="1"/>
  <c r="H140" i="22"/>
  <c r="J139" i="22"/>
  <c r="I139" i="22"/>
  <c r="J138" i="22"/>
  <c r="I138" i="22"/>
  <c r="H138" i="22"/>
  <c r="J137" i="22"/>
  <c r="I137" i="22"/>
  <c r="H137" i="22"/>
  <c r="J136" i="22"/>
  <c r="I136" i="22"/>
  <c r="H136" i="22"/>
  <c r="J135" i="22"/>
  <c r="I135" i="22"/>
  <c r="J134" i="22"/>
  <c r="I134" i="22"/>
  <c r="H134" i="22"/>
  <c r="J133" i="22"/>
  <c r="I133" i="22"/>
  <c r="H133" i="22"/>
  <c r="J132" i="22"/>
  <c r="I132" i="22"/>
  <c r="H132" i="22"/>
  <c r="J131" i="22"/>
  <c r="I131" i="22"/>
  <c r="H131" i="22"/>
  <c r="J130" i="22"/>
  <c r="I130" i="22"/>
  <c r="H130" i="22"/>
  <c r="J129" i="22"/>
  <c r="I129" i="22"/>
  <c r="H129" i="22"/>
  <c r="J128" i="22"/>
  <c r="I128" i="22"/>
  <c r="H128" i="22"/>
  <c r="J127" i="22"/>
  <c r="I127" i="22"/>
  <c r="H127" i="22"/>
  <c r="J126" i="22"/>
  <c r="I126" i="22"/>
  <c r="H126" i="22"/>
  <c r="J125" i="22"/>
  <c r="I125" i="22"/>
  <c r="H125" i="22"/>
  <c r="J124" i="22"/>
  <c r="I124" i="22"/>
  <c r="H124" i="22"/>
  <c r="J123" i="22"/>
  <c r="I123" i="22"/>
  <c r="H123" i="22"/>
  <c r="J122" i="22"/>
  <c r="I122" i="22"/>
  <c r="H122" i="22"/>
  <c r="J121" i="22"/>
  <c r="I121" i="22"/>
  <c r="H121" i="22"/>
  <c r="J120" i="22"/>
  <c r="I120" i="22"/>
  <c r="H120" i="22"/>
  <c r="J119" i="22"/>
  <c r="I119" i="22"/>
  <c r="H119" i="22"/>
  <c r="J118" i="22"/>
  <c r="I118" i="22"/>
  <c r="H118" i="22"/>
  <c r="J117" i="22"/>
  <c r="I117" i="22"/>
  <c r="H117" i="22"/>
  <c r="J116" i="22"/>
  <c r="I116" i="22"/>
  <c r="H116" i="22"/>
  <c r="J115" i="22"/>
  <c r="I115" i="22"/>
  <c r="J114" i="22"/>
  <c r="I114" i="22"/>
  <c r="H114" i="22"/>
  <c r="J113" i="22"/>
  <c r="I113" i="22"/>
  <c r="H113" i="22"/>
  <c r="J112" i="22"/>
  <c r="I112" i="22"/>
  <c r="H112" i="22"/>
  <c r="J111" i="22"/>
  <c r="I111" i="22"/>
  <c r="H111" i="22"/>
  <c r="J110" i="22"/>
  <c r="I110" i="22"/>
  <c r="H110" i="22"/>
  <c r="J109" i="22"/>
  <c r="I109" i="22"/>
  <c r="H109" i="22"/>
  <c r="J108" i="22"/>
  <c r="I108" i="22"/>
  <c r="H108" i="22"/>
  <c r="J107" i="22"/>
  <c r="I107" i="22"/>
  <c r="H107" i="22"/>
  <c r="J106" i="22"/>
  <c r="I106" i="22"/>
  <c r="H106" i="22"/>
  <c r="J105" i="22"/>
  <c r="I105" i="22"/>
  <c r="H105" i="22"/>
  <c r="J104" i="22"/>
  <c r="I104" i="22"/>
  <c r="H104" i="22"/>
  <c r="J103" i="22"/>
  <c r="I103" i="22"/>
  <c r="H103" i="22"/>
  <c r="J102" i="22"/>
  <c r="I102" i="22"/>
  <c r="H102" i="22"/>
  <c r="J101" i="22"/>
  <c r="I101" i="22"/>
  <c r="J100" i="22"/>
  <c r="I100" i="22"/>
  <c r="H100" i="22"/>
  <c r="J99" i="22"/>
  <c r="I99" i="22"/>
  <c r="H99" i="22"/>
  <c r="J98" i="22"/>
  <c r="I98" i="22"/>
  <c r="H98" i="22"/>
  <c r="J97" i="22"/>
  <c r="I97" i="22"/>
  <c r="H97" i="22"/>
  <c r="J96" i="22"/>
  <c r="I96" i="22"/>
  <c r="H96" i="22"/>
  <c r="J95" i="22"/>
  <c r="I95" i="22"/>
  <c r="H95" i="22"/>
  <c r="J94" i="22"/>
  <c r="I94" i="22"/>
  <c r="H94" i="22"/>
  <c r="J93" i="22"/>
  <c r="I93" i="22"/>
  <c r="H93" i="22"/>
  <c r="J92" i="22"/>
  <c r="I92" i="22"/>
  <c r="H92" i="22"/>
  <c r="J91" i="22"/>
  <c r="I91" i="22"/>
  <c r="H91" i="22"/>
  <c r="J90" i="22"/>
  <c r="I90" i="22"/>
  <c r="H90" i="22"/>
  <c r="J89" i="22"/>
  <c r="I89" i="22"/>
  <c r="H89" i="22"/>
  <c r="J88" i="22"/>
  <c r="I88" i="22"/>
  <c r="H88" i="22"/>
  <c r="J87" i="22"/>
  <c r="I87" i="22"/>
  <c r="H87" i="22"/>
  <c r="H106" i="86" s="1"/>
  <c r="J86" i="22"/>
  <c r="I86" i="22"/>
  <c r="H86" i="22"/>
  <c r="J85" i="22"/>
  <c r="I85" i="22"/>
  <c r="H85" i="22"/>
  <c r="J84" i="22"/>
  <c r="I84" i="22"/>
  <c r="H84" i="22"/>
  <c r="J83" i="22"/>
  <c r="I83" i="22"/>
  <c r="H83" i="22"/>
  <c r="H105" i="86" s="1"/>
  <c r="J82" i="22"/>
  <c r="I82" i="22"/>
  <c r="H82" i="22"/>
  <c r="J81" i="22"/>
  <c r="I81" i="22"/>
  <c r="I104" i="86" s="1"/>
  <c r="H81" i="22"/>
  <c r="J80" i="22"/>
  <c r="I80" i="22"/>
  <c r="H80" i="22"/>
  <c r="J79" i="22"/>
  <c r="I79" i="22"/>
  <c r="H79" i="22"/>
  <c r="J78" i="22"/>
  <c r="I78" i="22"/>
  <c r="H78" i="22"/>
  <c r="J77" i="22"/>
  <c r="I77" i="22"/>
  <c r="H77" i="22"/>
  <c r="J76" i="22"/>
  <c r="I76" i="22"/>
  <c r="H76" i="22"/>
  <c r="J75" i="22"/>
  <c r="I75" i="22"/>
  <c r="H75" i="22"/>
  <c r="J74" i="22"/>
  <c r="I74" i="22"/>
  <c r="H74" i="22"/>
  <c r="J73" i="22"/>
  <c r="I73" i="22"/>
  <c r="H73" i="22"/>
  <c r="J72" i="22"/>
  <c r="I72" i="22"/>
  <c r="H72" i="22"/>
  <c r="J71" i="22"/>
  <c r="I71" i="22"/>
  <c r="H71" i="22"/>
  <c r="J70" i="22"/>
  <c r="I70" i="22"/>
  <c r="H70" i="22"/>
  <c r="J69" i="22"/>
  <c r="I69" i="22"/>
  <c r="H69" i="22"/>
  <c r="J68" i="22"/>
  <c r="J100" i="86" s="1"/>
  <c r="I68" i="22"/>
  <c r="H68" i="22"/>
  <c r="J67" i="22"/>
  <c r="I67" i="22"/>
  <c r="H67" i="22"/>
  <c r="J66" i="22"/>
  <c r="I66" i="22"/>
  <c r="H66" i="22"/>
  <c r="J65" i="22"/>
  <c r="I65" i="22"/>
  <c r="H65" i="22"/>
  <c r="J64" i="22"/>
  <c r="I64" i="22"/>
  <c r="H64" i="22"/>
  <c r="J63" i="22"/>
  <c r="I63" i="22"/>
  <c r="H63" i="22"/>
  <c r="J62" i="22"/>
  <c r="I62" i="22"/>
  <c r="H62" i="22"/>
  <c r="J61" i="22"/>
  <c r="I61" i="22"/>
  <c r="H61" i="22"/>
  <c r="J60" i="22"/>
  <c r="I60" i="22"/>
  <c r="I99" i="86" s="1"/>
  <c r="H60" i="22"/>
  <c r="J59" i="22"/>
  <c r="I59" i="22"/>
  <c r="H59" i="22"/>
  <c r="J58" i="22"/>
  <c r="I58" i="22"/>
  <c r="H58" i="22"/>
  <c r="J57" i="22"/>
  <c r="I57" i="22"/>
  <c r="J56" i="22"/>
  <c r="I56" i="22"/>
  <c r="H56" i="22"/>
  <c r="J55" i="22"/>
  <c r="I55" i="22"/>
  <c r="H55" i="22"/>
  <c r="J54" i="22"/>
  <c r="I54" i="22"/>
  <c r="H54" i="22"/>
  <c r="J53" i="22"/>
  <c r="I53" i="22"/>
  <c r="H53" i="22"/>
  <c r="J52" i="22"/>
  <c r="I52" i="22"/>
  <c r="H52" i="22"/>
  <c r="J51" i="22"/>
  <c r="I51" i="22"/>
  <c r="H51" i="22"/>
  <c r="J50" i="22"/>
  <c r="I50" i="22"/>
  <c r="H50" i="22"/>
  <c r="J49" i="22"/>
  <c r="I49" i="22"/>
  <c r="H49" i="22"/>
  <c r="J48" i="22"/>
  <c r="I48" i="22"/>
  <c r="H48" i="22"/>
  <c r="J47" i="22"/>
  <c r="I47" i="22"/>
  <c r="H47" i="22"/>
  <c r="J46" i="22"/>
  <c r="I46" i="22"/>
  <c r="H46" i="22"/>
  <c r="J45" i="22"/>
  <c r="I45" i="22"/>
  <c r="H45" i="22"/>
  <c r="J44" i="22"/>
  <c r="I44" i="22"/>
  <c r="H44" i="22"/>
  <c r="J43" i="22"/>
  <c r="I43" i="22"/>
  <c r="H43" i="22"/>
  <c r="J42" i="22"/>
  <c r="I42" i="22"/>
  <c r="H42" i="22"/>
  <c r="J41" i="22"/>
  <c r="I41" i="22"/>
  <c r="H41" i="22"/>
  <c r="J40" i="22"/>
  <c r="I40" i="22"/>
  <c r="H40" i="22"/>
  <c r="J39" i="22"/>
  <c r="I39" i="22"/>
  <c r="H39" i="22"/>
  <c r="J38" i="22"/>
  <c r="I38" i="22"/>
  <c r="H38" i="22"/>
  <c r="J37" i="22"/>
  <c r="I37" i="22"/>
  <c r="H37" i="22"/>
  <c r="J36" i="22"/>
  <c r="I36" i="22"/>
  <c r="H36" i="22"/>
  <c r="J35" i="22"/>
  <c r="I35" i="22"/>
  <c r="H35" i="22"/>
  <c r="J34" i="22"/>
  <c r="I34" i="22"/>
  <c r="H34" i="22"/>
  <c r="J33" i="22"/>
  <c r="I33" i="22"/>
  <c r="H33" i="22"/>
  <c r="J32" i="22"/>
  <c r="I32" i="22"/>
  <c r="H32" i="22"/>
  <c r="J31" i="22"/>
  <c r="I31" i="22"/>
  <c r="H31" i="22"/>
  <c r="J30" i="22"/>
  <c r="I30" i="22"/>
  <c r="H30" i="22"/>
  <c r="J29" i="22"/>
  <c r="I29" i="22"/>
  <c r="H29" i="22"/>
  <c r="J28" i="22"/>
  <c r="I28" i="22"/>
  <c r="H28" i="22"/>
  <c r="J27" i="22"/>
  <c r="I27" i="22"/>
  <c r="H27" i="22"/>
  <c r="J26" i="22"/>
  <c r="I26" i="22"/>
  <c r="H26" i="22"/>
  <c r="J25" i="22"/>
  <c r="I25" i="22"/>
  <c r="H25" i="22"/>
  <c r="J24" i="22"/>
  <c r="I24" i="22"/>
  <c r="H24" i="22"/>
  <c r="J23" i="22"/>
  <c r="I23" i="22"/>
  <c r="H23" i="22"/>
  <c r="J22" i="22"/>
  <c r="I22" i="22"/>
  <c r="H22" i="22"/>
  <c r="J21" i="22"/>
  <c r="I21" i="22"/>
  <c r="H21" i="22"/>
  <c r="J20" i="22"/>
  <c r="I20" i="22"/>
  <c r="H20" i="22"/>
  <c r="I19" i="22"/>
  <c r="J18" i="22"/>
  <c r="I18" i="22"/>
  <c r="H18" i="22"/>
  <c r="J17" i="22"/>
  <c r="I17" i="22"/>
  <c r="H17" i="22"/>
  <c r="J16" i="22"/>
  <c r="I16" i="22"/>
  <c r="H16" i="22"/>
  <c r="J15" i="22"/>
  <c r="I15" i="22"/>
  <c r="H15" i="22"/>
  <c r="J14" i="22"/>
  <c r="I14" i="22"/>
  <c r="H14" i="22"/>
  <c r="J13" i="22"/>
  <c r="I13" i="22"/>
  <c r="H13" i="22"/>
  <c r="J12" i="22"/>
  <c r="I12" i="22"/>
  <c r="H12" i="22"/>
  <c r="J11" i="22"/>
  <c r="I11" i="22"/>
  <c r="H11" i="22"/>
  <c r="J10" i="22"/>
  <c r="I10" i="22"/>
  <c r="H10" i="22"/>
  <c r="J9" i="22"/>
  <c r="I9" i="22"/>
  <c r="H9" i="22"/>
  <c r="J8" i="22"/>
  <c r="I8" i="22"/>
  <c r="H8" i="22"/>
  <c r="J7" i="22"/>
  <c r="I7" i="22"/>
  <c r="H7" i="22"/>
  <c r="J6" i="22"/>
  <c r="I6" i="22"/>
  <c r="H6" i="22"/>
  <c r="J5" i="22"/>
  <c r="I5" i="22"/>
  <c r="H5" i="22"/>
  <c r="J4" i="22"/>
  <c r="J94" i="86" s="1"/>
  <c r="I4" i="22"/>
  <c r="I94" i="86" s="1"/>
  <c r="H4" i="22"/>
  <c r="H94" i="86" s="1"/>
  <c r="H125" i="21"/>
  <c r="I125" i="21"/>
  <c r="J125" i="21"/>
  <c r="H126" i="21"/>
  <c r="I126" i="21"/>
  <c r="J126" i="21"/>
  <c r="H127" i="21"/>
  <c r="I127" i="21"/>
  <c r="J127" i="21"/>
  <c r="H128" i="21"/>
  <c r="I128" i="21"/>
  <c r="J128" i="21"/>
  <c r="H129" i="21"/>
  <c r="I129" i="21"/>
  <c r="J129" i="21"/>
  <c r="H130" i="21"/>
  <c r="I130" i="21"/>
  <c r="J130" i="21"/>
  <c r="H131" i="21"/>
  <c r="I131" i="21"/>
  <c r="J131" i="21"/>
  <c r="H132" i="21"/>
  <c r="I132" i="21"/>
  <c r="J132" i="21"/>
  <c r="H133" i="21"/>
  <c r="I133" i="21"/>
  <c r="J133" i="21"/>
  <c r="H134" i="21"/>
  <c r="I134" i="21"/>
  <c r="J134" i="21"/>
  <c r="H136" i="21"/>
  <c r="I136" i="21"/>
  <c r="J136" i="21"/>
  <c r="H137" i="21"/>
  <c r="I137" i="21"/>
  <c r="J137" i="21"/>
  <c r="H138" i="21"/>
  <c r="I138" i="21"/>
  <c r="J138" i="21"/>
  <c r="H140" i="21"/>
  <c r="I140" i="21"/>
  <c r="J140" i="21"/>
  <c r="H141" i="21"/>
  <c r="I141" i="21"/>
  <c r="J141" i="21"/>
  <c r="H142" i="21"/>
  <c r="I142" i="21"/>
  <c r="J142" i="21"/>
  <c r="H143" i="21"/>
  <c r="I143" i="21"/>
  <c r="J143" i="21"/>
  <c r="H144" i="21"/>
  <c r="I144" i="21"/>
  <c r="J144" i="21"/>
  <c r="H145" i="21"/>
  <c r="I145" i="21"/>
  <c r="J145" i="21"/>
  <c r="H146" i="21"/>
  <c r="I146" i="21"/>
  <c r="J146" i="21"/>
  <c r="H102" i="21"/>
  <c r="I102" i="21"/>
  <c r="J102" i="21"/>
  <c r="H103" i="21"/>
  <c r="I103" i="21"/>
  <c r="J103" i="21"/>
  <c r="H154" i="21"/>
  <c r="I154" i="21"/>
  <c r="J154" i="21"/>
  <c r="H155" i="21"/>
  <c r="I155" i="21"/>
  <c r="J155" i="21"/>
  <c r="H156" i="21"/>
  <c r="I156" i="21"/>
  <c r="J156" i="21"/>
  <c r="H157" i="21"/>
  <c r="I157" i="21"/>
  <c r="J157" i="21"/>
  <c r="H158" i="21"/>
  <c r="I158" i="21"/>
  <c r="J158" i="21"/>
  <c r="H245" i="21"/>
  <c r="I245" i="21"/>
  <c r="J245" i="21"/>
  <c r="H246" i="21"/>
  <c r="I246" i="21"/>
  <c r="J246" i="21"/>
  <c r="J21" i="21" l="1"/>
  <c r="I96" i="86"/>
  <c r="H101" i="86"/>
  <c r="H102" i="86"/>
  <c r="H104" i="86"/>
  <c r="H91" i="86"/>
  <c r="I91" i="86"/>
  <c r="I98" i="86"/>
  <c r="J101" i="86"/>
  <c r="I105" i="86"/>
  <c r="J106" i="86"/>
  <c r="I107" i="86"/>
  <c r="I112" i="86"/>
  <c r="H116" i="86"/>
  <c r="J119" i="86"/>
  <c r="J91" i="86"/>
  <c r="H96" i="86"/>
  <c r="J98" i="86"/>
  <c r="I100" i="86"/>
  <c r="J105" i="86"/>
  <c r="J107" i="86"/>
  <c r="H109" i="86"/>
  <c r="J112" i="86"/>
  <c r="H115" i="86"/>
  <c r="H117" i="86" s="1"/>
  <c r="I116" i="86"/>
  <c r="I117" i="86" s="1"/>
  <c r="J96" i="86"/>
  <c r="J99" i="86"/>
  <c r="I101" i="86"/>
  <c r="I102" i="86"/>
  <c r="J104" i="86"/>
  <c r="I106" i="86"/>
  <c r="H107" i="86"/>
  <c r="H112" i="86"/>
  <c r="J113" i="86"/>
  <c r="I119" i="86"/>
  <c r="I120" i="86"/>
  <c r="J60" i="126"/>
  <c r="P28" i="201" s="1"/>
  <c r="I21" i="21"/>
  <c r="AC18" i="126"/>
  <c r="Q9" i="201" s="1"/>
  <c r="L44" i="126"/>
  <c r="L46" i="126"/>
  <c r="E29" i="126"/>
  <c r="L138" i="21"/>
  <c r="O138" i="21" s="1"/>
  <c r="R138" i="21"/>
  <c r="U138" i="21" s="1"/>
  <c r="O60" i="126"/>
  <c r="O17" i="201" s="1"/>
  <c r="Q13" i="201"/>
  <c r="AH16" i="126"/>
  <c r="D10" i="201" s="1"/>
  <c r="Q86" i="111"/>
  <c r="Q43" i="111" s="1"/>
  <c r="Q41" i="111"/>
  <c r="V86" i="111"/>
  <c r="V43" i="111" s="1"/>
  <c r="V41" i="111"/>
  <c r="Q86" i="99"/>
  <c r="Q43" i="99" s="1"/>
  <c r="Q41" i="99"/>
  <c r="AA16" i="126"/>
  <c r="C9" i="201" s="1"/>
  <c r="Q30" i="126"/>
  <c r="E14" i="201" s="1"/>
  <c r="P18" i="126"/>
  <c r="P6" i="201" s="1"/>
  <c r="C29" i="126"/>
  <c r="E58" i="126"/>
  <c r="E27" i="201" s="1"/>
  <c r="W86" i="93"/>
  <c r="W43" i="93" s="1"/>
  <c r="W41" i="93"/>
  <c r="P32" i="126"/>
  <c r="P14" i="201" s="1"/>
  <c r="L86" i="96"/>
  <c r="L43" i="96" s="1"/>
  <c r="AG18" i="126" s="1"/>
  <c r="O10" i="201" s="1"/>
  <c r="L41" i="96"/>
  <c r="AG16" i="126" s="1"/>
  <c r="C10" i="201" s="1"/>
  <c r="B60" i="126"/>
  <c r="N27" i="201" s="1"/>
  <c r="C27" i="206" s="1"/>
  <c r="W30" i="126"/>
  <c r="E15" i="201" s="1"/>
  <c r="N137" i="21"/>
  <c r="Q137" i="21" s="1"/>
  <c r="T137" i="21"/>
  <c r="W137" i="21" s="1"/>
  <c r="S133" i="21"/>
  <c r="M133" i="21"/>
  <c r="M129" i="21"/>
  <c r="P129" i="21" s="1"/>
  <c r="S129" i="21"/>
  <c r="V129" i="21" s="1"/>
  <c r="N158" i="21"/>
  <c r="Q158" i="21" s="1"/>
  <c r="T158" i="21"/>
  <c r="W158" i="21" s="1"/>
  <c r="T157" i="21"/>
  <c r="W157" i="21" s="1"/>
  <c r="N157" i="21"/>
  <c r="Q157" i="21" s="1"/>
  <c r="T156" i="21"/>
  <c r="W156" i="21" s="1"/>
  <c r="N156" i="21"/>
  <c r="Q156" i="21" s="1"/>
  <c r="T155" i="21"/>
  <c r="W155" i="21" s="1"/>
  <c r="N155" i="21"/>
  <c r="Q155" i="21" s="1"/>
  <c r="N154" i="21"/>
  <c r="Q154" i="21" s="1"/>
  <c r="T154" i="21"/>
  <c r="W154" i="21" s="1"/>
  <c r="S142" i="21"/>
  <c r="V142" i="21" s="1"/>
  <c r="M142" i="21"/>
  <c r="P142" i="21" s="1"/>
  <c r="M137" i="21"/>
  <c r="P137" i="21" s="1"/>
  <c r="S137" i="21"/>
  <c r="V137" i="21" s="1"/>
  <c r="R133" i="21"/>
  <c r="L133" i="21"/>
  <c r="T132" i="21"/>
  <c r="W132" i="21" s="1"/>
  <c r="N132" i="21"/>
  <c r="Q132" i="21" s="1"/>
  <c r="L129" i="21"/>
  <c r="O129" i="21" s="1"/>
  <c r="R129" i="21"/>
  <c r="U129" i="21" s="1"/>
  <c r="N128" i="21"/>
  <c r="Q128" i="21" s="1"/>
  <c r="T128" i="21"/>
  <c r="W128" i="21" s="1"/>
  <c r="R125" i="21"/>
  <c r="U125" i="21" s="1"/>
  <c r="L125" i="21"/>
  <c r="O125" i="21" s="1"/>
  <c r="J102" i="86"/>
  <c r="J103" i="86" s="1"/>
  <c r="J120" i="86"/>
  <c r="H101" i="22"/>
  <c r="H108" i="86" s="1"/>
  <c r="H110" i="86" s="1"/>
  <c r="N21" i="201"/>
  <c r="C21" i="206" s="1"/>
  <c r="B46" i="126"/>
  <c r="N20" i="201" s="1"/>
  <c r="B32" i="201"/>
  <c r="AH18" i="126"/>
  <c r="P10" i="201" s="1"/>
  <c r="AC16" i="126"/>
  <c r="E9" i="201" s="1"/>
  <c r="AA18" i="126"/>
  <c r="O9" i="201" s="1"/>
  <c r="Q32" i="126"/>
  <c r="Q14" i="201" s="1"/>
  <c r="E60" i="126"/>
  <c r="Q27" i="201" s="1"/>
  <c r="AJ16" i="126"/>
  <c r="F10" i="201" s="1"/>
  <c r="W86" i="87"/>
  <c r="W43" i="87" s="1"/>
  <c r="W41" i="87"/>
  <c r="AI16" i="126"/>
  <c r="E10" i="201" s="1"/>
  <c r="V86" i="105"/>
  <c r="V43" i="105" s="1"/>
  <c r="V41" i="105"/>
  <c r="W32" i="126"/>
  <c r="Q15" i="201" s="1"/>
  <c r="S157" i="21"/>
  <c r="V157" i="21" s="1"/>
  <c r="M157" i="21"/>
  <c r="P157" i="21" s="1"/>
  <c r="S155" i="21"/>
  <c r="V155" i="21" s="1"/>
  <c r="M155" i="21"/>
  <c r="P155" i="21" s="1"/>
  <c r="M154" i="21"/>
  <c r="P154" i="21" s="1"/>
  <c r="S154" i="21"/>
  <c r="V154" i="21" s="1"/>
  <c r="N145" i="21"/>
  <c r="T145" i="21"/>
  <c r="R142" i="21"/>
  <c r="U142" i="21" s="1"/>
  <c r="L142" i="21"/>
  <c r="O142" i="21" s="1"/>
  <c r="T141" i="21"/>
  <c r="W141" i="21" s="1"/>
  <c r="N141" i="21"/>
  <c r="Q141" i="21" s="1"/>
  <c r="L137" i="21"/>
  <c r="O137" i="21" s="1"/>
  <c r="R137" i="21"/>
  <c r="U137" i="21" s="1"/>
  <c r="N136" i="21"/>
  <c r="Q136" i="21" s="1"/>
  <c r="T136" i="21"/>
  <c r="W136" i="21" s="1"/>
  <c r="S132" i="21"/>
  <c r="V132" i="21" s="1"/>
  <c r="M132" i="21"/>
  <c r="P132" i="21" s="1"/>
  <c r="M128" i="21"/>
  <c r="P128" i="21" s="1"/>
  <c r="S128" i="21"/>
  <c r="V128" i="21" s="1"/>
  <c r="I103" i="86"/>
  <c r="I108" i="86"/>
  <c r="I111" i="86"/>
  <c r="U86" i="102"/>
  <c r="U43" i="102" s="1"/>
  <c r="R32" i="126" s="1"/>
  <c r="R14" i="201" s="1"/>
  <c r="U41" i="102"/>
  <c r="R30" i="126" s="1"/>
  <c r="F14" i="201" s="1"/>
  <c r="D29" i="126"/>
  <c r="R16" i="126"/>
  <c r="F6" i="201" s="1"/>
  <c r="H172" i="99"/>
  <c r="H43" i="99"/>
  <c r="Z18" i="126" s="1"/>
  <c r="N9" i="201" s="1"/>
  <c r="C9" i="206" s="1"/>
  <c r="K60" i="126"/>
  <c r="Q28" i="201" s="1"/>
  <c r="E68" i="201"/>
  <c r="AC32" i="201"/>
  <c r="E80" i="201" s="1"/>
  <c r="N18" i="126"/>
  <c r="N6" i="201" s="1"/>
  <c r="C6" i="206" s="1"/>
  <c r="AJ18" i="126"/>
  <c r="R10" i="201" s="1"/>
  <c r="D58" i="126"/>
  <c r="D27" i="201" s="1"/>
  <c r="K44" i="126"/>
  <c r="P86" i="105"/>
  <c r="P43" i="105" s="1"/>
  <c r="V32" i="126" s="1"/>
  <c r="P15" i="201" s="1"/>
  <c r="P41" i="105"/>
  <c r="V30" i="126" s="1"/>
  <c r="D15" i="201" s="1"/>
  <c r="AI18" i="126"/>
  <c r="Q10" i="201" s="1"/>
  <c r="AD32" i="201"/>
  <c r="F80" i="201" s="1"/>
  <c r="F68" i="201"/>
  <c r="R143" i="21"/>
  <c r="U143" i="21" s="1"/>
  <c r="L143" i="21"/>
  <c r="O143" i="21" s="1"/>
  <c r="S125" i="21"/>
  <c r="V125" i="21" s="1"/>
  <c r="M125" i="21"/>
  <c r="P125" i="21" s="1"/>
  <c r="S158" i="21"/>
  <c r="V158" i="21" s="1"/>
  <c r="M158" i="21"/>
  <c r="P158" i="21" s="1"/>
  <c r="R157" i="21"/>
  <c r="U157" i="21" s="1"/>
  <c r="L157" i="21"/>
  <c r="O157" i="21" s="1"/>
  <c r="L155" i="21"/>
  <c r="O155" i="21" s="1"/>
  <c r="R155" i="21"/>
  <c r="U155" i="21" s="1"/>
  <c r="M145" i="21"/>
  <c r="S145" i="21"/>
  <c r="S141" i="21"/>
  <c r="V141" i="21" s="1"/>
  <c r="M141" i="21"/>
  <c r="P141" i="21" s="1"/>
  <c r="M136" i="21"/>
  <c r="P136" i="21" s="1"/>
  <c r="S136" i="21"/>
  <c r="V136" i="21" s="1"/>
  <c r="L132" i="21"/>
  <c r="O132" i="21" s="1"/>
  <c r="R132" i="21"/>
  <c r="U132" i="21" s="1"/>
  <c r="T131" i="21"/>
  <c r="W131" i="21" s="1"/>
  <c r="N131" i="21"/>
  <c r="Q131" i="21" s="1"/>
  <c r="L128" i="21"/>
  <c r="O128" i="21" s="1"/>
  <c r="R128" i="21"/>
  <c r="U128" i="21" s="1"/>
  <c r="N127" i="21"/>
  <c r="T127" i="21"/>
  <c r="J108" i="86"/>
  <c r="J111" i="86"/>
  <c r="J114" i="86" s="1"/>
  <c r="I121" i="86"/>
  <c r="J19" i="22"/>
  <c r="V86" i="93"/>
  <c r="V43" i="93" s="1"/>
  <c r="AP18" i="126" s="1"/>
  <c r="R11" i="201" s="1"/>
  <c r="V41" i="93"/>
  <c r="AP16" i="126" s="1"/>
  <c r="F11" i="201" s="1"/>
  <c r="V86" i="99"/>
  <c r="V43" i="99" s="1"/>
  <c r="V41" i="99"/>
  <c r="B13" i="201"/>
  <c r="B30" i="126"/>
  <c r="P86" i="93"/>
  <c r="P43" i="93" s="1"/>
  <c r="P41" i="93"/>
  <c r="R18" i="126"/>
  <c r="R6" i="201" s="1"/>
  <c r="AA30" i="126"/>
  <c r="C16" i="201" s="1"/>
  <c r="X16" i="126"/>
  <c r="F7" i="201" s="1"/>
  <c r="AB31" i="126"/>
  <c r="D60" i="126"/>
  <c r="P27" i="201" s="1"/>
  <c r="K46" i="126"/>
  <c r="O86" i="99"/>
  <c r="O43" i="99" s="1"/>
  <c r="O41" i="99"/>
  <c r="AO16" i="126"/>
  <c r="E11" i="201" s="1"/>
  <c r="S156" i="21"/>
  <c r="V156" i="21" s="1"/>
  <c r="M156" i="21"/>
  <c r="P156" i="21" s="1"/>
  <c r="T21" i="21"/>
  <c r="W21" i="21" s="1"/>
  <c r="N21" i="21"/>
  <c r="Q21" i="21" s="1"/>
  <c r="R158" i="21"/>
  <c r="U158" i="21" s="1"/>
  <c r="L158" i="21"/>
  <c r="O158" i="21" s="1"/>
  <c r="L156" i="21"/>
  <c r="O156" i="21" s="1"/>
  <c r="R156" i="21"/>
  <c r="U156" i="21" s="1"/>
  <c r="L154" i="21"/>
  <c r="O154" i="21" s="1"/>
  <c r="R154" i="21"/>
  <c r="U154" i="21" s="1"/>
  <c r="L145" i="21"/>
  <c r="R145" i="21"/>
  <c r="N144" i="21"/>
  <c r="Q144" i="21" s="1"/>
  <c r="T144" i="21"/>
  <c r="W144" i="21" s="1"/>
  <c r="R141" i="21"/>
  <c r="U141" i="21" s="1"/>
  <c r="L141" i="21"/>
  <c r="O141" i="21" s="1"/>
  <c r="T140" i="21"/>
  <c r="N140" i="21"/>
  <c r="L136" i="21"/>
  <c r="O136" i="21" s="1"/>
  <c r="R136" i="21"/>
  <c r="U136" i="21" s="1"/>
  <c r="S131" i="21"/>
  <c r="V131" i="21" s="1"/>
  <c r="M131" i="21"/>
  <c r="P131" i="21" s="1"/>
  <c r="M127" i="21"/>
  <c r="S127" i="21"/>
  <c r="H100" i="86"/>
  <c r="I109" i="86"/>
  <c r="J115" i="86"/>
  <c r="J117" i="86" s="1"/>
  <c r="H118" i="86"/>
  <c r="H119" i="86"/>
  <c r="J121" i="86"/>
  <c r="C68" i="201"/>
  <c r="AA32" i="201"/>
  <c r="C80" i="201" s="1"/>
  <c r="AA32" i="126"/>
  <c r="O16" i="201" s="1"/>
  <c r="Q16" i="126"/>
  <c r="E6" i="201" s="1"/>
  <c r="X18" i="126"/>
  <c r="R7" i="201" s="1"/>
  <c r="I44" i="126"/>
  <c r="H60" i="126"/>
  <c r="N28" i="201" s="1"/>
  <c r="C28" i="206" s="1"/>
  <c r="F31" i="126"/>
  <c r="O86" i="108"/>
  <c r="O43" i="108" s="1"/>
  <c r="J32" i="126" s="1"/>
  <c r="O41" i="108"/>
  <c r="J30" i="126" s="1"/>
  <c r="AO18" i="126"/>
  <c r="Q11" i="201" s="1"/>
  <c r="Q86" i="93"/>
  <c r="Q43" i="93" s="1"/>
  <c r="Q41" i="93"/>
  <c r="N142" i="21"/>
  <c r="Q142" i="21" s="1"/>
  <c r="T142" i="21"/>
  <c r="W142" i="21" s="1"/>
  <c r="H21" i="21"/>
  <c r="S21" i="21"/>
  <c r="V21" i="21" s="1"/>
  <c r="M21" i="21"/>
  <c r="P21" i="21" s="1"/>
  <c r="T103" i="21"/>
  <c r="W103" i="21" s="1"/>
  <c r="N103" i="21"/>
  <c r="Q103" i="21" s="1"/>
  <c r="T102" i="21"/>
  <c r="W102" i="21" s="1"/>
  <c r="N102" i="21"/>
  <c r="Q102" i="21" s="1"/>
  <c r="N146" i="21"/>
  <c r="Q146" i="21" s="1"/>
  <c r="T146" i="21"/>
  <c r="W146" i="21" s="1"/>
  <c r="M144" i="21"/>
  <c r="P144" i="21" s="1"/>
  <c r="S144" i="21"/>
  <c r="V144" i="21" s="1"/>
  <c r="S140" i="21"/>
  <c r="M140" i="21"/>
  <c r="N134" i="21"/>
  <c r="Q134" i="21" s="1"/>
  <c r="T134" i="21"/>
  <c r="W134" i="21" s="1"/>
  <c r="L131" i="21"/>
  <c r="O131" i="21" s="1"/>
  <c r="R131" i="21"/>
  <c r="U131" i="21" s="1"/>
  <c r="N130" i="21"/>
  <c r="Q130" i="21" s="1"/>
  <c r="T130" i="21"/>
  <c r="W130" i="21" s="1"/>
  <c r="R127" i="21"/>
  <c r="L127" i="21"/>
  <c r="N126" i="21"/>
  <c r="Q126" i="21" s="1"/>
  <c r="T126" i="21"/>
  <c r="W126" i="21" s="1"/>
  <c r="H99" i="86"/>
  <c r="J109" i="86"/>
  <c r="I124" i="86"/>
  <c r="C32" i="208"/>
  <c r="C32" i="209"/>
  <c r="F21" i="201"/>
  <c r="F44" i="126"/>
  <c r="F20" i="201" s="1"/>
  <c r="W86" i="108"/>
  <c r="W43" i="108" s="1"/>
  <c r="W41" i="108"/>
  <c r="R86" i="90"/>
  <c r="R43" i="90" s="1"/>
  <c r="W18" i="126" s="1"/>
  <c r="Q7" i="201" s="1"/>
  <c r="R41" i="90"/>
  <c r="W16" i="126" s="1"/>
  <c r="E7" i="201" s="1"/>
  <c r="AD13" i="201"/>
  <c r="F22" i="126"/>
  <c r="J44" i="126"/>
  <c r="F54" i="201"/>
  <c r="Q18" i="126"/>
  <c r="Q6" i="201" s="1"/>
  <c r="P86" i="111"/>
  <c r="P43" i="111" s="1"/>
  <c r="AB32" i="126" s="1"/>
  <c r="P16" i="201" s="1"/>
  <c r="P41" i="111"/>
  <c r="I46" i="126"/>
  <c r="O86" i="90"/>
  <c r="O43" i="90" s="1"/>
  <c r="V18" i="126" s="1"/>
  <c r="P7" i="201" s="1"/>
  <c r="O41" i="90"/>
  <c r="V16" i="126" s="1"/>
  <c r="D7" i="201" s="1"/>
  <c r="C61" i="201"/>
  <c r="AA31" i="201"/>
  <c r="C79" i="201" s="1"/>
  <c r="F58" i="126"/>
  <c r="F27" i="201" s="1"/>
  <c r="W86" i="111"/>
  <c r="W43" i="111" s="1"/>
  <c r="AD32" i="126" s="1"/>
  <c r="R16" i="201" s="1"/>
  <c r="W41" i="111"/>
  <c r="AD30" i="126" s="1"/>
  <c r="F16" i="201" s="1"/>
  <c r="L29" i="126"/>
  <c r="F29" i="126" s="1"/>
  <c r="D31" i="126"/>
  <c r="S103" i="21"/>
  <c r="V103" i="21" s="1"/>
  <c r="M103" i="21"/>
  <c r="P103" i="21" s="1"/>
  <c r="S102" i="21"/>
  <c r="V102" i="21" s="1"/>
  <c r="M102" i="21"/>
  <c r="P102" i="21" s="1"/>
  <c r="M146" i="21"/>
  <c r="P146" i="21" s="1"/>
  <c r="S146" i="21"/>
  <c r="V146" i="21" s="1"/>
  <c r="L144" i="21"/>
  <c r="O144" i="21" s="1"/>
  <c r="R144" i="21"/>
  <c r="U144" i="21" s="1"/>
  <c r="N143" i="21"/>
  <c r="Q143" i="21" s="1"/>
  <c r="T143" i="21"/>
  <c r="W143" i="21" s="1"/>
  <c r="L140" i="21"/>
  <c r="R140" i="21"/>
  <c r="N138" i="21"/>
  <c r="Q138" i="21" s="1"/>
  <c r="T138" i="21"/>
  <c r="W138" i="21" s="1"/>
  <c r="S134" i="21"/>
  <c r="V134" i="21" s="1"/>
  <c r="M134" i="21"/>
  <c r="P134" i="21" s="1"/>
  <c r="M130" i="21"/>
  <c r="P130" i="21" s="1"/>
  <c r="S130" i="21"/>
  <c r="V130" i="21" s="1"/>
  <c r="S126" i="21"/>
  <c r="V126" i="21" s="1"/>
  <c r="M126" i="21"/>
  <c r="P126" i="21" s="1"/>
  <c r="I92" i="86"/>
  <c r="I97" i="86" s="1"/>
  <c r="C20" i="208"/>
  <c r="C20" i="209"/>
  <c r="R21" i="201"/>
  <c r="F46" i="126"/>
  <c r="R20" i="201" s="1"/>
  <c r="X30" i="126"/>
  <c r="F15" i="201" s="1"/>
  <c r="I30" i="126"/>
  <c r="O30" i="126"/>
  <c r="C14" i="201" s="1"/>
  <c r="J46" i="126"/>
  <c r="T18" i="126"/>
  <c r="N7" i="201" s="1"/>
  <c r="C7" i="206" s="1"/>
  <c r="F60" i="126"/>
  <c r="R27" i="201" s="1"/>
  <c r="AB30" i="126"/>
  <c r="D16" i="201" s="1"/>
  <c r="U86" i="108"/>
  <c r="U43" i="108" s="1"/>
  <c r="U41" i="108"/>
  <c r="R103" i="21"/>
  <c r="U103" i="21" s="1"/>
  <c r="L103" i="21"/>
  <c r="O103" i="21" s="1"/>
  <c r="L102" i="21"/>
  <c r="O102" i="21" s="1"/>
  <c r="R102" i="21"/>
  <c r="U102" i="21" s="1"/>
  <c r="L146" i="21"/>
  <c r="O146" i="21" s="1"/>
  <c r="R146" i="21"/>
  <c r="U146" i="21" s="1"/>
  <c r="M143" i="21"/>
  <c r="P143" i="21" s="1"/>
  <c r="S143" i="21"/>
  <c r="V143" i="21" s="1"/>
  <c r="M138" i="21"/>
  <c r="P138" i="21" s="1"/>
  <c r="S138" i="21"/>
  <c r="V138" i="21" s="1"/>
  <c r="R134" i="21"/>
  <c r="U134" i="21" s="1"/>
  <c r="L134" i="21"/>
  <c r="O134" i="21" s="1"/>
  <c r="T133" i="21"/>
  <c r="N133" i="21"/>
  <c r="L130" i="21"/>
  <c r="O130" i="21" s="1"/>
  <c r="R130" i="21"/>
  <c r="U130" i="21" s="1"/>
  <c r="N129" i="21"/>
  <c r="Q129" i="21" s="1"/>
  <c r="T129" i="21"/>
  <c r="W129" i="21" s="1"/>
  <c r="R126" i="21"/>
  <c r="U126" i="21" s="1"/>
  <c r="L126" i="21"/>
  <c r="O126" i="21" s="1"/>
  <c r="T125" i="21"/>
  <c r="W125" i="21" s="1"/>
  <c r="N125" i="21"/>
  <c r="Q125" i="21" s="1"/>
  <c r="J92" i="86"/>
  <c r="J97" i="86" s="1"/>
  <c r="I110" i="86"/>
  <c r="I113" i="86"/>
  <c r="O58" i="126"/>
  <c r="C17" i="201" s="1"/>
  <c r="E13" i="201"/>
  <c r="E30" i="126"/>
  <c r="X32" i="126"/>
  <c r="R15" i="201" s="1"/>
  <c r="N13" i="201"/>
  <c r="C13" i="206" s="1"/>
  <c r="I32" i="126"/>
  <c r="AB32" i="201"/>
  <c r="D80" i="201" s="1"/>
  <c r="D68" i="201"/>
  <c r="AM18" i="126"/>
  <c r="O11" i="201" s="1"/>
  <c r="N32" i="126"/>
  <c r="N14" i="201" s="1"/>
  <c r="C14" i="206" s="1"/>
  <c r="P16" i="126"/>
  <c r="D6" i="201" s="1"/>
  <c r="O32" i="126"/>
  <c r="O14" i="201" s="1"/>
  <c r="P30" i="126"/>
  <c r="D14" i="201" s="1"/>
  <c r="W86" i="99"/>
  <c r="W43" i="99" s="1"/>
  <c r="AD18" i="126" s="1"/>
  <c r="R9" i="201" s="1"/>
  <c r="W41" i="99"/>
  <c r="AD16" i="126" s="1"/>
  <c r="F9" i="201" s="1"/>
  <c r="E79" i="201"/>
  <c r="Q58" i="126"/>
  <c r="E17" i="201" s="1"/>
  <c r="R58" i="126"/>
  <c r="F17" i="201" s="1"/>
  <c r="P58" i="126"/>
  <c r="D17" i="201" s="1"/>
  <c r="N60" i="126"/>
  <c r="N17" i="201" s="1"/>
  <c r="Q60" i="126"/>
  <c r="Q17" i="201" s="1"/>
  <c r="R60" i="126"/>
  <c r="R17" i="201" s="1"/>
  <c r="P60" i="126"/>
  <c r="P17" i="201" s="1"/>
  <c r="B31" i="201"/>
  <c r="D79" i="201"/>
  <c r="J72" i="86"/>
  <c r="J69" i="86"/>
  <c r="I72" i="86"/>
  <c r="I69" i="86"/>
  <c r="H72" i="86"/>
  <c r="H69" i="86"/>
  <c r="I176" i="22"/>
  <c r="I122" i="86" s="1"/>
  <c r="I125" i="86" s="1"/>
  <c r="I178" i="22"/>
  <c r="J176" i="22"/>
  <c r="J122" i="86" s="1"/>
  <c r="J125" i="86" s="1"/>
  <c r="H176" i="22"/>
  <c r="H122" i="86" s="1"/>
  <c r="H57" i="22"/>
  <c r="H98" i="86" s="1"/>
  <c r="H115" i="22"/>
  <c r="H111" i="86" s="1"/>
  <c r="H135" i="22"/>
  <c r="H139" i="22"/>
  <c r="H19" i="22"/>
  <c r="H92" i="86" s="1"/>
  <c r="H97" i="86" s="1"/>
  <c r="H103" i="86" l="1"/>
  <c r="H113" i="86"/>
  <c r="H125" i="86" s="1"/>
  <c r="I126" i="86"/>
  <c r="I127" i="86" s="1"/>
  <c r="I129" i="86" s="1"/>
  <c r="L32" i="126"/>
  <c r="J124" i="86"/>
  <c r="AN18" i="126"/>
  <c r="P11" i="201" s="1"/>
  <c r="H126" i="86"/>
  <c r="H127" i="86" s="1"/>
  <c r="H129" i="86" s="1"/>
  <c r="L30" i="126"/>
  <c r="J110" i="86"/>
  <c r="AN16" i="126"/>
  <c r="D11" i="201" s="1"/>
  <c r="F32" i="201"/>
  <c r="J126" i="86"/>
  <c r="J127" i="86" s="1"/>
  <c r="J129" i="86" s="1"/>
  <c r="D13" i="201"/>
  <c r="D30" i="126"/>
  <c r="P13" i="201"/>
  <c r="P31" i="201" s="1"/>
  <c r="D32" i="126"/>
  <c r="B32" i="126"/>
  <c r="Q133" i="21"/>
  <c r="D46" i="126"/>
  <c r="P20" i="201" s="1"/>
  <c r="P32" i="201" s="1"/>
  <c r="P21" i="201"/>
  <c r="O127" i="21"/>
  <c r="O69" i="86" s="1"/>
  <c r="O26" i="86" s="1"/>
  <c r="L69" i="86"/>
  <c r="L26" i="86" s="1"/>
  <c r="P140" i="21"/>
  <c r="P72" i="86" s="1"/>
  <c r="M72" i="86"/>
  <c r="C21" i="201"/>
  <c r="C44" i="126"/>
  <c r="C20" i="201" s="1"/>
  <c r="C32" i="201" s="1"/>
  <c r="P127" i="21"/>
  <c r="P69" i="86" s="1"/>
  <c r="P26" i="86" s="1"/>
  <c r="M69" i="86"/>
  <c r="M26" i="86" s="1"/>
  <c r="V145" i="21"/>
  <c r="O133" i="21"/>
  <c r="W133" i="21"/>
  <c r="D21" i="201"/>
  <c r="D44" i="126"/>
  <c r="D20" i="201" s="1"/>
  <c r="D32" i="201" s="1"/>
  <c r="U127" i="21"/>
  <c r="U69" i="86" s="1"/>
  <c r="U26" i="86" s="1"/>
  <c r="R69" i="86"/>
  <c r="R26" i="86" s="1"/>
  <c r="V140" i="21"/>
  <c r="V72" i="86" s="1"/>
  <c r="S72" i="86"/>
  <c r="P145" i="21"/>
  <c r="U133" i="21"/>
  <c r="F13" i="201"/>
  <c r="F30" i="126"/>
  <c r="C13" i="201"/>
  <c r="C31" i="201" s="1"/>
  <c r="C30" i="126"/>
  <c r="Q21" i="201"/>
  <c r="E46" i="126"/>
  <c r="Q20" i="201" s="1"/>
  <c r="Q32" i="201" s="1"/>
  <c r="P133" i="21"/>
  <c r="R13" i="201"/>
  <c r="F32" i="126"/>
  <c r="O21" i="201"/>
  <c r="C46" i="126"/>
  <c r="O20" i="201" s="1"/>
  <c r="O32" i="201" s="1"/>
  <c r="F61" i="201"/>
  <c r="AD31" i="201"/>
  <c r="F79" i="201" s="1"/>
  <c r="H124" i="86"/>
  <c r="U145" i="21"/>
  <c r="E21" i="201"/>
  <c r="E44" i="126"/>
  <c r="E20" i="201" s="1"/>
  <c r="E32" i="201" s="1"/>
  <c r="W145" i="21"/>
  <c r="V133" i="21"/>
  <c r="J178" i="22"/>
  <c r="R32" i="201"/>
  <c r="R21" i="21"/>
  <c r="U21" i="21" s="1"/>
  <c r="L21" i="21"/>
  <c r="O21" i="21" s="1"/>
  <c r="O145" i="21"/>
  <c r="W127" i="21"/>
  <c r="W69" i="86" s="1"/>
  <c r="W26" i="86" s="1"/>
  <c r="T69" i="86"/>
  <c r="T26" i="86" s="1"/>
  <c r="Q145" i="21"/>
  <c r="C20" i="206"/>
  <c r="N32" i="201"/>
  <c r="H178" i="22"/>
  <c r="Q140" i="21"/>
  <c r="Q72" i="86" s="1"/>
  <c r="N72" i="86"/>
  <c r="Q127" i="21"/>
  <c r="Q69" i="86" s="1"/>
  <c r="Q26" i="86" s="1"/>
  <c r="N69" i="86"/>
  <c r="N26" i="86" s="1"/>
  <c r="AB16" i="126"/>
  <c r="D9" i="201" s="1"/>
  <c r="C32" i="126"/>
  <c r="O13" i="201"/>
  <c r="O31" i="201" s="1"/>
  <c r="U140" i="21"/>
  <c r="U72" i="86" s="1"/>
  <c r="R72" i="86"/>
  <c r="W140" i="21"/>
  <c r="W72" i="86" s="1"/>
  <c r="T72" i="86"/>
  <c r="I114" i="86"/>
  <c r="AB18" i="126"/>
  <c r="P9" i="201" s="1"/>
  <c r="E32" i="126"/>
  <c r="O140" i="21"/>
  <c r="O72" i="86" s="1"/>
  <c r="L72" i="86"/>
  <c r="V127" i="21"/>
  <c r="V69" i="86" s="1"/>
  <c r="V26" i="86" s="1"/>
  <c r="S69" i="86"/>
  <c r="S26" i="86" s="1"/>
  <c r="E31" i="201"/>
  <c r="N31" i="201"/>
  <c r="C17" i="206"/>
  <c r="R31" i="201"/>
  <c r="Q31" i="201"/>
  <c r="D31" i="201"/>
  <c r="F31" i="201"/>
  <c r="I158" i="86"/>
  <c r="I29" i="86"/>
  <c r="I26" i="86"/>
  <c r="I155" i="86"/>
  <c r="H29" i="86"/>
  <c r="H158" i="86"/>
  <c r="H26" i="86"/>
  <c r="H155" i="86"/>
  <c r="J158" i="86"/>
  <c r="J29" i="86"/>
  <c r="J26" i="86"/>
  <c r="J155" i="86"/>
  <c r="H4" i="21"/>
  <c r="I4" i="21"/>
  <c r="J4" i="21"/>
  <c r="H5" i="21"/>
  <c r="I5" i="21"/>
  <c r="J5" i="21"/>
  <c r="H6" i="21"/>
  <c r="I6" i="21"/>
  <c r="J6" i="21"/>
  <c r="H7" i="21"/>
  <c r="I7" i="21"/>
  <c r="J7" i="21"/>
  <c r="H8" i="21"/>
  <c r="I8" i="21"/>
  <c r="J8" i="21"/>
  <c r="H9" i="21"/>
  <c r="I9" i="21"/>
  <c r="J9" i="21"/>
  <c r="H10" i="21"/>
  <c r="I10" i="21"/>
  <c r="J10" i="21"/>
  <c r="H11" i="21"/>
  <c r="I11" i="21"/>
  <c r="J11" i="21"/>
  <c r="H12" i="21"/>
  <c r="I12" i="21"/>
  <c r="J12" i="21"/>
  <c r="H13" i="21"/>
  <c r="I13" i="21"/>
  <c r="J13" i="21"/>
  <c r="H14" i="21"/>
  <c r="I14" i="21"/>
  <c r="J14" i="21"/>
  <c r="H15" i="21"/>
  <c r="I15" i="21"/>
  <c r="J15" i="21"/>
  <c r="H16" i="21"/>
  <c r="I16" i="21"/>
  <c r="J16" i="21"/>
  <c r="H17" i="21"/>
  <c r="I17" i="21"/>
  <c r="J17" i="21"/>
  <c r="H18" i="21"/>
  <c r="I18" i="21"/>
  <c r="J18" i="21"/>
  <c r="H20" i="21"/>
  <c r="I20" i="21"/>
  <c r="J20" i="21"/>
  <c r="H22" i="21"/>
  <c r="I22" i="21"/>
  <c r="J22" i="21"/>
  <c r="H23" i="21"/>
  <c r="I23" i="21"/>
  <c r="J23" i="21"/>
  <c r="H24" i="21"/>
  <c r="I24" i="21"/>
  <c r="J24" i="21"/>
  <c r="H25" i="21"/>
  <c r="I25" i="21"/>
  <c r="J25" i="21"/>
  <c r="H26" i="21"/>
  <c r="I26" i="21"/>
  <c r="J26" i="21"/>
  <c r="H27" i="21"/>
  <c r="I27" i="21"/>
  <c r="J27" i="21"/>
  <c r="H28" i="21"/>
  <c r="I28" i="21"/>
  <c r="J28" i="21"/>
  <c r="H29" i="21"/>
  <c r="I29" i="21"/>
  <c r="J29" i="21"/>
  <c r="H30" i="21"/>
  <c r="I30" i="21"/>
  <c r="J30" i="21"/>
  <c r="H31" i="21"/>
  <c r="I31" i="21"/>
  <c r="J31" i="21"/>
  <c r="H32" i="21"/>
  <c r="I32" i="21"/>
  <c r="J32" i="21"/>
  <c r="H33" i="21"/>
  <c r="I33" i="21"/>
  <c r="J33" i="21"/>
  <c r="H34" i="21"/>
  <c r="I34" i="21"/>
  <c r="J34" i="21"/>
  <c r="H35" i="21"/>
  <c r="I35" i="21"/>
  <c r="J35" i="21"/>
  <c r="H36" i="21"/>
  <c r="I36" i="21"/>
  <c r="J36" i="21"/>
  <c r="H37" i="21"/>
  <c r="I37" i="21"/>
  <c r="J37" i="21"/>
  <c r="H38" i="21"/>
  <c r="I38" i="21"/>
  <c r="J38" i="21"/>
  <c r="H39" i="21"/>
  <c r="I39" i="21"/>
  <c r="J39" i="21"/>
  <c r="H40" i="21"/>
  <c r="I40" i="21"/>
  <c r="J40" i="21"/>
  <c r="H41" i="21"/>
  <c r="I41" i="21"/>
  <c r="J41" i="21"/>
  <c r="H42" i="21"/>
  <c r="I42" i="21"/>
  <c r="J42" i="21"/>
  <c r="H43" i="21"/>
  <c r="I43" i="21"/>
  <c r="J43" i="21"/>
  <c r="H44" i="21"/>
  <c r="I44" i="21"/>
  <c r="J44" i="21"/>
  <c r="H45" i="21"/>
  <c r="I45" i="21"/>
  <c r="J45" i="21"/>
  <c r="H46" i="21"/>
  <c r="I46" i="21"/>
  <c r="J46" i="21"/>
  <c r="H47" i="21"/>
  <c r="I47" i="21"/>
  <c r="J47" i="21"/>
  <c r="H48" i="21"/>
  <c r="I48" i="21"/>
  <c r="J48" i="21"/>
  <c r="H49" i="21"/>
  <c r="I49" i="21"/>
  <c r="J49" i="21"/>
  <c r="H50" i="21"/>
  <c r="I50" i="21"/>
  <c r="J50" i="21"/>
  <c r="H51" i="21"/>
  <c r="I51" i="21"/>
  <c r="J51" i="21"/>
  <c r="H52" i="21"/>
  <c r="I52" i="21"/>
  <c r="J52" i="21"/>
  <c r="H53" i="21"/>
  <c r="I53" i="21"/>
  <c r="J53" i="21"/>
  <c r="H54" i="21"/>
  <c r="I54" i="21"/>
  <c r="J54" i="21"/>
  <c r="H55" i="21"/>
  <c r="I55" i="21"/>
  <c r="J55" i="21"/>
  <c r="H56" i="21"/>
  <c r="I56" i="21"/>
  <c r="J56" i="21"/>
  <c r="H58" i="21"/>
  <c r="I58" i="21"/>
  <c r="J58" i="21"/>
  <c r="H59" i="21"/>
  <c r="I59" i="21"/>
  <c r="J59" i="21"/>
  <c r="H60" i="21"/>
  <c r="I60" i="21"/>
  <c r="J60" i="21"/>
  <c r="H61" i="21"/>
  <c r="I61" i="21"/>
  <c r="J61" i="21"/>
  <c r="H62" i="21"/>
  <c r="I62" i="21"/>
  <c r="J62" i="21"/>
  <c r="H63" i="21"/>
  <c r="I63" i="21"/>
  <c r="J63" i="21"/>
  <c r="H64" i="21"/>
  <c r="I64" i="21"/>
  <c r="J64" i="21"/>
  <c r="H65" i="21"/>
  <c r="I65" i="21"/>
  <c r="J65" i="21"/>
  <c r="H66" i="21"/>
  <c r="I66" i="21"/>
  <c r="J66" i="21"/>
  <c r="H67" i="21"/>
  <c r="I67" i="21"/>
  <c r="J67" i="21"/>
  <c r="H68" i="21"/>
  <c r="I68" i="21"/>
  <c r="J68" i="21"/>
  <c r="H69" i="21"/>
  <c r="I69" i="21"/>
  <c r="J69" i="21"/>
  <c r="H70" i="21"/>
  <c r="I70" i="21"/>
  <c r="J70" i="21"/>
  <c r="H71" i="21"/>
  <c r="I71" i="21"/>
  <c r="J71" i="21"/>
  <c r="H72" i="21"/>
  <c r="I72" i="21"/>
  <c r="J72" i="21"/>
  <c r="H73" i="21"/>
  <c r="I73" i="21"/>
  <c r="J73" i="21"/>
  <c r="H74" i="21"/>
  <c r="I74" i="21"/>
  <c r="J74" i="21"/>
  <c r="H75" i="21"/>
  <c r="I75" i="21"/>
  <c r="J75" i="21"/>
  <c r="H76" i="21"/>
  <c r="I76" i="21"/>
  <c r="J76" i="21"/>
  <c r="H77" i="21"/>
  <c r="I77" i="21"/>
  <c r="J77" i="21"/>
  <c r="H78" i="21"/>
  <c r="I78" i="21"/>
  <c r="J78" i="21"/>
  <c r="H79" i="21"/>
  <c r="I79" i="21"/>
  <c r="J79" i="21"/>
  <c r="H80" i="21"/>
  <c r="I80" i="21"/>
  <c r="J80" i="21"/>
  <c r="H81" i="21"/>
  <c r="I81" i="21"/>
  <c r="J81" i="21"/>
  <c r="H82" i="21"/>
  <c r="I82" i="21"/>
  <c r="J82" i="21"/>
  <c r="H83" i="21"/>
  <c r="I83" i="21"/>
  <c r="J83" i="21"/>
  <c r="H84" i="21"/>
  <c r="I84" i="21"/>
  <c r="J84" i="21"/>
  <c r="H85" i="21"/>
  <c r="I85" i="21"/>
  <c r="J85" i="21"/>
  <c r="H86" i="21"/>
  <c r="I86" i="21"/>
  <c r="J86" i="21"/>
  <c r="H87" i="21"/>
  <c r="I87" i="21"/>
  <c r="J87" i="21"/>
  <c r="H88" i="21"/>
  <c r="I88" i="21"/>
  <c r="J88" i="21"/>
  <c r="H89" i="21"/>
  <c r="I89" i="21"/>
  <c r="J89" i="21"/>
  <c r="H90" i="21"/>
  <c r="I90" i="21"/>
  <c r="J90" i="21"/>
  <c r="H91" i="21"/>
  <c r="I91" i="21"/>
  <c r="J91" i="21"/>
  <c r="H92" i="21"/>
  <c r="I92" i="21"/>
  <c r="J92" i="21"/>
  <c r="H93" i="21"/>
  <c r="I93" i="21"/>
  <c r="J93" i="21"/>
  <c r="H94" i="21"/>
  <c r="I94" i="21"/>
  <c r="J94" i="21"/>
  <c r="H95" i="21"/>
  <c r="I95" i="21"/>
  <c r="J95" i="21"/>
  <c r="H96" i="21"/>
  <c r="I96" i="21"/>
  <c r="J96" i="21"/>
  <c r="H97" i="21"/>
  <c r="I97" i="21"/>
  <c r="J97" i="21"/>
  <c r="H98" i="21"/>
  <c r="I98" i="21"/>
  <c r="J98" i="21"/>
  <c r="H99" i="21"/>
  <c r="I99" i="21"/>
  <c r="J99" i="21"/>
  <c r="H100" i="21"/>
  <c r="I100" i="21"/>
  <c r="J100" i="21"/>
  <c r="H105" i="21"/>
  <c r="I105" i="21"/>
  <c r="J105" i="21"/>
  <c r="H106" i="21"/>
  <c r="I106" i="21"/>
  <c r="J106" i="21"/>
  <c r="H107" i="21"/>
  <c r="I107" i="21"/>
  <c r="J107" i="21"/>
  <c r="H109" i="21"/>
  <c r="I109" i="21"/>
  <c r="J109" i="21"/>
  <c r="H110" i="21"/>
  <c r="I110" i="21"/>
  <c r="J110" i="21"/>
  <c r="H111" i="21"/>
  <c r="I111" i="21"/>
  <c r="J111" i="21"/>
  <c r="H112" i="21"/>
  <c r="I112" i="21"/>
  <c r="J112" i="21"/>
  <c r="H113" i="21"/>
  <c r="I113" i="21"/>
  <c r="J113" i="21"/>
  <c r="H114" i="21"/>
  <c r="I114" i="21"/>
  <c r="J114" i="21"/>
  <c r="H116" i="21"/>
  <c r="I116" i="21"/>
  <c r="J116" i="21"/>
  <c r="H117" i="21"/>
  <c r="I117" i="21"/>
  <c r="J117" i="21"/>
  <c r="H118" i="21"/>
  <c r="I118" i="21"/>
  <c r="J118" i="21"/>
  <c r="H119" i="21"/>
  <c r="I119" i="21"/>
  <c r="J119" i="21"/>
  <c r="H120" i="21"/>
  <c r="I120" i="21"/>
  <c r="J120" i="21"/>
  <c r="H121" i="21"/>
  <c r="I121" i="21"/>
  <c r="J121" i="21"/>
  <c r="H122" i="21"/>
  <c r="I122" i="21"/>
  <c r="J122" i="21"/>
  <c r="H123" i="21"/>
  <c r="I123" i="21"/>
  <c r="J123" i="21"/>
  <c r="H124" i="21"/>
  <c r="I124" i="21"/>
  <c r="J124" i="21"/>
  <c r="H147" i="21"/>
  <c r="I147" i="21"/>
  <c r="J147" i="21"/>
  <c r="H148" i="21"/>
  <c r="I148" i="21"/>
  <c r="J148" i="21"/>
  <c r="H149" i="21"/>
  <c r="I149" i="21"/>
  <c r="J149" i="21"/>
  <c r="H150" i="21"/>
  <c r="I150" i="21"/>
  <c r="J150" i="21"/>
  <c r="H151" i="21"/>
  <c r="I151" i="21"/>
  <c r="J151" i="21"/>
  <c r="H152" i="21"/>
  <c r="I152" i="21"/>
  <c r="J152" i="21"/>
  <c r="H153" i="21"/>
  <c r="I153" i="21"/>
  <c r="J153" i="21"/>
  <c r="H159" i="21"/>
  <c r="I159" i="21"/>
  <c r="J159" i="21"/>
  <c r="H160" i="21"/>
  <c r="I160" i="21"/>
  <c r="J160" i="21"/>
  <c r="H161" i="21"/>
  <c r="I161" i="21"/>
  <c r="J161" i="21"/>
  <c r="H162" i="21"/>
  <c r="I162" i="21"/>
  <c r="J162" i="21"/>
  <c r="H163" i="21"/>
  <c r="I163" i="21"/>
  <c r="J163" i="21"/>
  <c r="H164" i="21"/>
  <c r="I164" i="21"/>
  <c r="J164" i="21"/>
  <c r="H165" i="21"/>
  <c r="I165" i="21"/>
  <c r="J165" i="21"/>
  <c r="H166" i="21"/>
  <c r="I166" i="21"/>
  <c r="J166" i="21"/>
  <c r="H167" i="21"/>
  <c r="I167" i="21"/>
  <c r="J167" i="21"/>
  <c r="H168" i="21"/>
  <c r="I168" i="21"/>
  <c r="J168" i="21"/>
  <c r="H169" i="21"/>
  <c r="I169" i="21"/>
  <c r="J169" i="21"/>
  <c r="H170" i="21"/>
  <c r="I170" i="21"/>
  <c r="J170" i="21"/>
  <c r="H171" i="21"/>
  <c r="I171" i="21"/>
  <c r="J171" i="21"/>
  <c r="H172" i="21"/>
  <c r="I172" i="21"/>
  <c r="J172" i="21"/>
  <c r="H173" i="21"/>
  <c r="I173" i="21"/>
  <c r="J173" i="21"/>
  <c r="H174" i="21"/>
  <c r="I174" i="21"/>
  <c r="J174" i="21"/>
  <c r="H175" i="21"/>
  <c r="I175" i="21"/>
  <c r="J175" i="21"/>
  <c r="H181" i="21"/>
  <c r="I181" i="21"/>
  <c r="J181" i="21"/>
  <c r="H182" i="21"/>
  <c r="I182" i="21"/>
  <c r="J182" i="21"/>
  <c r="H183" i="21"/>
  <c r="I183" i="21"/>
  <c r="J183" i="21"/>
  <c r="H184" i="21"/>
  <c r="I184" i="21"/>
  <c r="J184" i="21"/>
  <c r="H185" i="21"/>
  <c r="I185" i="21"/>
  <c r="J185" i="21"/>
  <c r="H186" i="21"/>
  <c r="I186" i="21"/>
  <c r="J186" i="21"/>
  <c r="H187" i="21"/>
  <c r="I187" i="21"/>
  <c r="J187" i="21"/>
  <c r="H188" i="21"/>
  <c r="I188" i="21"/>
  <c r="J188" i="21"/>
  <c r="H189" i="21"/>
  <c r="I189" i="21"/>
  <c r="J189" i="21"/>
  <c r="H190" i="21"/>
  <c r="I190" i="21"/>
  <c r="J190" i="21"/>
  <c r="H191" i="21"/>
  <c r="I191" i="21"/>
  <c r="J191" i="21"/>
  <c r="H192" i="21"/>
  <c r="I192" i="21"/>
  <c r="J192" i="21"/>
  <c r="H193" i="21"/>
  <c r="I193" i="21"/>
  <c r="J193" i="21"/>
  <c r="H194" i="21"/>
  <c r="I194" i="21"/>
  <c r="J194" i="21"/>
  <c r="H195" i="21"/>
  <c r="I195" i="21"/>
  <c r="J195" i="21"/>
  <c r="H196" i="21"/>
  <c r="I196" i="21"/>
  <c r="J196" i="21"/>
  <c r="H197" i="21"/>
  <c r="I197" i="21"/>
  <c r="J197" i="21"/>
  <c r="H198" i="21"/>
  <c r="I198" i="21"/>
  <c r="J198" i="21"/>
  <c r="H199" i="21"/>
  <c r="I199" i="21"/>
  <c r="J199" i="21"/>
  <c r="H200" i="21"/>
  <c r="I200" i="21"/>
  <c r="J200" i="21"/>
  <c r="H201" i="21"/>
  <c r="I201" i="21"/>
  <c r="J201" i="21"/>
  <c r="H202" i="21"/>
  <c r="I202" i="21"/>
  <c r="J202" i="21"/>
  <c r="H203" i="21"/>
  <c r="I203" i="21"/>
  <c r="J203" i="21"/>
  <c r="H204" i="21"/>
  <c r="I204" i="21"/>
  <c r="J204" i="21"/>
  <c r="H205" i="21"/>
  <c r="I205" i="21"/>
  <c r="J205" i="21"/>
  <c r="H206" i="21"/>
  <c r="I206" i="21"/>
  <c r="J206" i="21"/>
  <c r="H207" i="21"/>
  <c r="I207" i="21"/>
  <c r="J207" i="21"/>
  <c r="H208" i="21"/>
  <c r="I208" i="21"/>
  <c r="J208" i="21"/>
  <c r="H209" i="21"/>
  <c r="I209" i="21"/>
  <c r="J209" i="21"/>
  <c r="H210" i="21"/>
  <c r="I210" i="21"/>
  <c r="J210" i="21"/>
  <c r="H211" i="21"/>
  <c r="I211" i="21"/>
  <c r="J211" i="21"/>
  <c r="H212" i="21"/>
  <c r="I212" i="21"/>
  <c r="J212" i="21"/>
  <c r="H213" i="21"/>
  <c r="I213" i="21"/>
  <c r="J213" i="21"/>
  <c r="H214" i="21"/>
  <c r="I214" i="21"/>
  <c r="J214" i="21"/>
  <c r="H215" i="21"/>
  <c r="I215" i="21"/>
  <c r="J215" i="21"/>
  <c r="H216" i="21"/>
  <c r="I216" i="21"/>
  <c r="J216" i="21"/>
  <c r="H217" i="21"/>
  <c r="I217" i="21"/>
  <c r="J217" i="21"/>
  <c r="H218" i="21"/>
  <c r="I218" i="21"/>
  <c r="J218" i="21"/>
  <c r="H219" i="21"/>
  <c r="I219" i="21"/>
  <c r="J219" i="21"/>
  <c r="H220" i="21"/>
  <c r="I220" i="21"/>
  <c r="J220" i="21"/>
  <c r="H221" i="21"/>
  <c r="I221" i="21"/>
  <c r="J221" i="21"/>
  <c r="H222" i="21"/>
  <c r="I222" i="21"/>
  <c r="J222" i="21"/>
  <c r="H223" i="21"/>
  <c r="I223" i="21"/>
  <c r="J223" i="21"/>
  <c r="H224" i="21"/>
  <c r="I224" i="21"/>
  <c r="J224" i="21"/>
  <c r="H225" i="21"/>
  <c r="I225" i="21"/>
  <c r="J225" i="21"/>
  <c r="H226" i="21"/>
  <c r="I226" i="21"/>
  <c r="J226" i="21"/>
  <c r="H227" i="21"/>
  <c r="I227" i="21"/>
  <c r="J227" i="21"/>
  <c r="H228" i="21"/>
  <c r="I228" i="21"/>
  <c r="J228" i="21"/>
  <c r="H229" i="21"/>
  <c r="I229" i="21"/>
  <c r="J229" i="21"/>
  <c r="H230" i="21"/>
  <c r="I230" i="21"/>
  <c r="J230" i="21"/>
  <c r="H231" i="21"/>
  <c r="I231" i="21"/>
  <c r="J231" i="21"/>
  <c r="H232" i="21"/>
  <c r="I232" i="21"/>
  <c r="J232" i="21"/>
  <c r="H233" i="21"/>
  <c r="I233" i="21"/>
  <c r="J233" i="21"/>
  <c r="H234" i="21"/>
  <c r="I234" i="21"/>
  <c r="J234" i="21"/>
  <c r="H235" i="21"/>
  <c r="I235" i="21"/>
  <c r="J235" i="21"/>
  <c r="H236" i="21"/>
  <c r="I236" i="21"/>
  <c r="J236" i="21"/>
  <c r="H237" i="21"/>
  <c r="I237" i="21"/>
  <c r="J237" i="21"/>
  <c r="H238" i="21"/>
  <c r="I238" i="21"/>
  <c r="J238" i="21"/>
  <c r="H239" i="21"/>
  <c r="I239" i="21"/>
  <c r="J239" i="21"/>
  <c r="H240" i="21"/>
  <c r="I240" i="21"/>
  <c r="J240" i="21"/>
  <c r="H241" i="21"/>
  <c r="I241" i="21"/>
  <c r="J241" i="21"/>
  <c r="H242" i="21"/>
  <c r="I242" i="21"/>
  <c r="J242" i="21"/>
  <c r="H243" i="21"/>
  <c r="I243" i="21"/>
  <c r="J243" i="21"/>
  <c r="H244" i="21"/>
  <c r="I244" i="21"/>
  <c r="J244" i="21"/>
  <c r="I128" i="86" l="1"/>
  <c r="H114" i="86"/>
  <c r="J128" i="86"/>
  <c r="T171" i="21"/>
  <c r="N171" i="21"/>
  <c r="M170" i="21"/>
  <c r="P170" i="21" s="1"/>
  <c r="S170" i="21"/>
  <c r="V170" i="21" s="1"/>
  <c r="L169" i="21"/>
  <c r="O169" i="21" s="1"/>
  <c r="R169" i="21"/>
  <c r="U169" i="21" s="1"/>
  <c r="T163" i="21"/>
  <c r="W163" i="21" s="1"/>
  <c r="N163" i="21"/>
  <c r="Q163" i="21" s="1"/>
  <c r="M162" i="21"/>
  <c r="P162" i="21" s="1"/>
  <c r="S162" i="21"/>
  <c r="V162" i="21" s="1"/>
  <c r="H76" i="86"/>
  <c r="L161" i="21"/>
  <c r="R161" i="21"/>
  <c r="N150" i="21"/>
  <c r="Q150" i="21" s="1"/>
  <c r="T150" i="21"/>
  <c r="W150" i="21" s="1"/>
  <c r="S149" i="21"/>
  <c r="V149" i="21" s="1"/>
  <c r="M149" i="21"/>
  <c r="P149" i="21" s="1"/>
  <c r="L148" i="21"/>
  <c r="O148" i="21" s="1"/>
  <c r="R148" i="21"/>
  <c r="U148" i="21" s="1"/>
  <c r="T117" i="21"/>
  <c r="W117" i="21" s="1"/>
  <c r="N117" i="21"/>
  <c r="Q117" i="21" s="1"/>
  <c r="S116" i="21"/>
  <c r="V116" i="21" s="1"/>
  <c r="M116" i="21"/>
  <c r="P116" i="21" s="1"/>
  <c r="L114" i="21"/>
  <c r="R114" i="21"/>
  <c r="N113" i="21"/>
  <c r="Q113" i="21" s="1"/>
  <c r="T113" i="21"/>
  <c r="W113" i="21" s="1"/>
  <c r="M112" i="21"/>
  <c r="P112" i="21" s="1"/>
  <c r="S112" i="21"/>
  <c r="V112" i="21" s="1"/>
  <c r="R111" i="21"/>
  <c r="U111" i="21" s="1"/>
  <c r="L111" i="21"/>
  <c r="O111" i="21" s="1"/>
  <c r="S105" i="21"/>
  <c r="V105" i="21" s="1"/>
  <c r="M105" i="21"/>
  <c r="P105" i="21" s="1"/>
  <c r="R96" i="21"/>
  <c r="U96" i="21" s="1"/>
  <c r="L96" i="21"/>
  <c r="O96" i="21" s="1"/>
  <c r="S94" i="21"/>
  <c r="V94" i="21" s="1"/>
  <c r="M94" i="21"/>
  <c r="P94" i="21" s="1"/>
  <c r="S90" i="21"/>
  <c r="M90" i="21"/>
  <c r="L89" i="21"/>
  <c r="O89" i="21" s="1"/>
  <c r="R89" i="21"/>
  <c r="U89" i="21" s="1"/>
  <c r="N80" i="21"/>
  <c r="Q80" i="21" s="1"/>
  <c r="T80" i="21"/>
  <c r="W80" i="21" s="1"/>
  <c r="M79" i="21"/>
  <c r="P79" i="21" s="1"/>
  <c r="S79" i="21"/>
  <c r="V79" i="21" s="1"/>
  <c r="R78" i="21"/>
  <c r="U78" i="21" s="1"/>
  <c r="L78" i="21"/>
  <c r="O78" i="21" s="1"/>
  <c r="S76" i="21"/>
  <c r="V76" i="21" s="1"/>
  <c r="M76" i="21"/>
  <c r="P76" i="21" s="1"/>
  <c r="T71" i="21"/>
  <c r="W71" i="21" s="1"/>
  <c r="N71" i="21"/>
  <c r="Q71" i="21" s="1"/>
  <c r="M70" i="21"/>
  <c r="P70" i="21" s="1"/>
  <c r="S70" i="21"/>
  <c r="V70" i="21" s="1"/>
  <c r="L69" i="21"/>
  <c r="O69" i="21" s="1"/>
  <c r="R69" i="21"/>
  <c r="U69" i="21" s="1"/>
  <c r="M67" i="21"/>
  <c r="P67" i="21" s="1"/>
  <c r="S67" i="21"/>
  <c r="V67" i="21" s="1"/>
  <c r="N65" i="21"/>
  <c r="Q65" i="21" s="1"/>
  <c r="T65" i="21"/>
  <c r="W65" i="21" s="1"/>
  <c r="S64" i="21"/>
  <c r="V64" i="21" s="1"/>
  <c r="M64" i="21"/>
  <c r="P64" i="21" s="1"/>
  <c r="R63" i="21"/>
  <c r="U63" i="21" s="1"/>
  <c r="L63" i="21"/>
  <c r="O63" i="21" s="1"/>
  <c r="T62" i="21"/>
  <c r="W62" i="21" s="1"/>
  <c r="N62" i="21"/>
  <c r="Q62" i="21" s="1"/>
  <c r="R59" i="21"/>
  <c r="U59" i="21" s="1"/>
  <c r="L59" i="21"/>
  <c r="O59" i="21" s="1"/>
  <c r="T58" i="21"/>
  <c r="W58" i="21" s="1"/>
  <c r="N58" i="21"/>
  <c r="Q58" i="21" s="1"/>
  <c r="L54" i="21"/>
  <c r="O54" i="21" s="1"/>
  <c r="R54" i="21"/>
  <c r="U54" i="21" s="1"/>
  <c r="N53" i="21"/>
  <c r="Q53" i="21" s="1"/>
  <c r="T53" i="21"/>
  <c r="W53" i="21" s="1"/>
  <c r="R50" i="21"/>
  <c r="U50" i="21" s="1"/>
  <c r="L50" i="21"/>
  <c r="O50" i="21" s="1"/>
  <c r="S48" i="21"/>
  <c r="V48" i="21" s="1"/>
  <c r="M48" i="21"/>
  <c r="P48" i="21" s="1"/>
  <c r="S44" i="21"/>
  <c r="V44" i="21" s="1"/>
  <c r="M44" i="21"/>
  <c r="P44" i="21" s="1"/>
  <c r="T42" i="21"/>
  <c r="W42" i="21" s="1"/>
  <c r="N42" i="21"/>
  <c r="Q42" i="21" s="1"/>
  <c r="M41" i="21"/>
  <c r="P41" i="21" s="1"/>
  <c r="S41" i="21"/>
  <c r="V41" i="21" s="1"/>
  <c r="L40" i="21"/>
  <c r="O40" i="21" s="1"/>
  <c r="R40" i="21"/>
  <c r="U40" i="21" s="1"/>
  <c r="N39" i="21"/>
  <c r="Q39" i="21" s="1"/>
  <c r="T39" i="21"/>
  <c r="W39" i="21" s="1"/>
  <c r="M38" i="21"/>
  <c r="P38" i="21" s="1"/>
  <c r="S38" i="21"/>
  <c r="V38" i="21" s="1"/>
  <c r="L37" i="21"/>
  <c r="O37" i="21" s="1"/>
  <c r="R37" i="21"/>
  <c r="U37" i="21" s="1"/>
  <c r="N36" i="21"/>
  <c r="Q36" i="21" s="1"/>
  <c r="T36" i="21"/>
  <c r="W36" i="21" s="1"/>
  <c r="M35" i="21"/>
  <c r="P35" i="21" s="1"/>
  <c r="S35" i="21"/>
  <c r="V35" i="21" s="1"/>
  <c r="R34" i="21"/>
  <c r="U34" i="21" s="1"/>
  <c r="L34" i="21"/>
  <c r="O34" i="21" s="1"/>
  <c r="M32" i="21"/>
  <c r="P32" i="21" s="1"/>
  <c r="S32" i="21"/>
  <c r="V32" i="21" s="1"/>
  <c r="R31" i="21"/>
  <c r="U31" i="21" s="1"/>
  <c r="L31" i="21"/>
  <c r="O31" i="21" s="1"/>
  <c r="S29" i="21"/>
  <c r="V29" i="21" s="1"/>
  <c r="M29" i="21"/>
  <c r="P29" i="21" s="1"/>
  <c r="R28" i="21"/>
  <c r="U28" i="21" s="1"/>
  <c r="L28" i="21"/>
  <c r="O28" i="21" s="1"/>
  <c r="R25" i="21"/>
  <c r="U25" i="21" s="1"/>
  <c r="L25" i="21"/>
  <c r="O25" i="21" s="1"/>
  <c r="S23" i="21"/>
  <c r="V23" i="21" s="1"/>
  <c r="M23" i="21"/>
  <c r="P23" i="21" s="1"/>
  <c r="T12" i="21"/>
  <c r="N12" i="21"/>
  <c r="L9" i="21"/>
  <c r="O9" i="21" s="1"/>
  <c r="R9" i="21"/>
  <c r="U9" i="21" s="1"/>
  <c r="M7" i="21"/>
  <c r="P7" i="21" s="1"/>
  <c r="S7" i="21"/>
  <c r="V7" i="21" s="1"/>
  <c r="N5" i="21"/>
  <c r="T5" i="21"/>
  <c r="I47" i="86"/>
  <c r="S4" i="21"/>
  <c r="M4" i="21"/>
  <c r="T29" i="86"/>
  <c r="N29" i="86"/>
  <c r="J135" i="21"/>
  <c r="T172" i="21"/>
  <c r="W172" i="21" s="1"/>
  <c r="N172" i="21"/>
  <c r="Q172" i="21" s="1"/>
  <c r="M171" i="21"/>
  <c r="S171" i="21"/>
  <c r="L170" i="21"/>
  <c r="O170" i="21" s="1"/>
  <c r="R170" i="21"/>
  <c r="U170" i="21" s="1"/>
  <c r="T164" i="21"/>
  <c r="N164" i="21"/>
  <c r="S163" i="21"/>
  <c r="V163" i="21" s="1"/>
  <c r="M163" i="21"/>
  <c r="P163" i="21" s="1"/>
  <c r="L162" i="21"/>
  <c r="O162" i="21" s="1"/>
  <c r="R162" i="21"/>
  <c r="U162" i="21" s="1"/>
  <c r="N151" i="21"/>
  <c r="Q151" i="21" s="1"/>
  <c r="T151" i="21"/>
  <c r="W151" i="21" s="1"/>
  <c r="S150" i="21"/>
  <c r="V150" i="21" s="1"/>
  <c r="M150" i="21"/>
  <c r="P150" i="21" s="1"/>
  <c r="R149" i="21"/>
  <c r="U149" i="21" s="1"/>
  <c r="L149" i="21"/>
  <c r="O149" i="21" s="1"/>
  <c r="N121" i="21"/>
  <c r="Q121" i="21" s="1"/>
  <c r="T121" i="21"/>
  <c r="W121" i="21" s="1"/>
  <c r="N118" i="21"/>
  <c r="Q118" i="21" s="1"/>
  <c r="T118" i="21"/>
  <c r="W118" i="21" s="1"/>
  <c r="S117" i="21"/>
  <c r="V117" i="21" s="1"/>
  <c r="M117" i="21"/>
  <c r="P117" i="21" s="1"/>
  <c r="L116" i="21"/>
  <c r="O116" i="21" s="1"/>
  <c r="R116" i="21"/>
  <c r="U116" i="21" s="1"/>
  <c r="M113" i="21"/>
  <c r="P113" i="21" s="1"/>
  <c r="S113" i="21"/>
  <c r="V113" i="21" s="1"/>
  <c r="L112" i="21"/>
  <c r="O112" i="21" s="1"/>
  <c r="R112" i="21"/>
  <c r="U112" i="21" s="1"/>
  <c r="R105" i="21"/>
  <c r="U105" i="21" s="1"/>
  <c r="L105" i="21"/>
  <c r="O105" i="21" s="1"/>
  <c r="N100" i="21"/>
  <c r="T100" i="21"/>
  <c r="R94" i="21"/>
  <c r="U94" i="21" s="1"/>
  <c r="L94" i="21"/>
  <c r="O94" i="21" s="1"/>
  <c r="T93" i="21"/>
  <c r="W93" i="21" s="1"/>
  <c r="N93" i="21"/>
  <c r="Q93" i="21" s="1"/>
  <c r="R90" i="21"/>
  <c r="L90" i="21"/>
  <c r="J61" i="86"/>
  <c r="N81" i="21"/>
  <c r="T81" i="21"/>
  <c r="S80" i="21"/>
  <c r="V80" i="21" s="1"/>
  <c r="M80" i="21"/>
  <c r="P80" i="21" s="1"/>
  <c r="R79" i="21"/>
  <c r="U79" i="21" s="1"/>
  <c r="L79" i="21"/>
  <c r="O79" i="21" s="1"/>
  <c r="R76" i="21"/>
  <c r="U76" i="21" s="1"/>
  <c r="L76" i="21"/>
  <c r="O76" i="21" s="1"/>
  <c r="T75" i="21"/>
  <c r="W75" i="21" s="1"/>
  <c r="N75" i="21"/>
  <c r="Q75" i="21" s="1"/>
  <c r="T72" i="21"/>
  <c r="W72" i="21" s="1"/>
  <c r="N72" i="21"/>
  <c r="Q72" i="21" s="1"/>
  <c r="M71" i="21"/>
  <c r="P71" i="21" s="1"/>
  <c r="S71" i="21"/>
  <c r="V71" i="21" s="1"/>
  <c r="L70" i="21"/>
  <c r="O70" i="21" s="1"/>
  <c r="R70" i="21"/>
  <c r="U70" i="21" s="1"/>
  <c r="L67" i="21"/>
  <c r="O67" i="21" s="1"/>
  <c r="R67" i="21"/>
  <c r="U67" i="21" s="1"/>
  <c r="N66" i="21"/>
  <c r="Q66" i="21" s="1"/>
  <c r="T66" i="21"/>
  <c r="W66" i="21" s="1"/>
  <c r="M65" i="21"/>
  <c r="P65" i="21" s="1"/>
  <c r="S65" i="21"/>
  <c r="V65" i="21" s="1"/>
  <c r="R64" i="21"/>
  <c r="U64" i="21" s="1"/>
  <c r="L64" i="21"/>
  <c r="O64" i="21" s="1"/>
  <c r="S62" i="21"/>
  <c r="V62" i="21" s="1"/>
  <c r="M62" i="21"/>
  <c r="P62" i="21" s="1"/>
  <c r="S58" i="21"/>
  <c r="V58" i="21" s="1"/>
  <c r="M58" i="21"/>
  <c r="P58" i="21" s="1"/>
  <c r="M53" i="21"/>
  <c r="P53" i="21" s="1"/>
  <c r="S53" i="21"/>
  <c r="V53" i="21" s="1"/>
  <c r="R48" i="21"/>
  <c r="U48" i="21" s="1"/>
  <c r="L48" i="21"/>
  <c r="O48" i="21" s="1"/>
  <c r="N47" i="21"/>
  <c r="Q47" i="21" s="1"/>
  <c r="T47" i="21"/>
  <c r="W47" i="21" s="1"/>
  <c r="R44" i="21"/>
  <c r="U44" i="21" s="1"/>
  <c r="L44" i="21"/>
  <c r="O44" i="21" s="1"/>
  <c r="T43" i="21"/>
  <c r="W43" i="21" s="1"/>
  <c r="N43" i="21"/>
  <c r="Q43" i="21" s="1"/>
  <c r="S42" i="21"/>
  <c r="V42" i="21" s="1"/>
  <c r="M42" i="21"/>
  <c r="P42" i="21" s="1"/>
  <c r="L41" i="21"/>
  <c r="O41" i="21" s="1"/>
  <c r="R41" i="21"/>
  <c r="U41" i="21" s="1"/>
  <c r="M39" i="21"/>
  <c r="P39" i="21" s="1"/>
  <c r="S39" i="21"/>
  <c r="V39" i="21" s="1"/>
  <c r="L38" i="21"/>
  <c r="O38" i="21" s="1"/>
  <c r="R38" i="21"/>
  <c r="U38" i="21" s="1"/>
  <c r="S36" i="21"/>
  <c r="V36" i="21" s="1"/>
  <c r="M36" i="21"/>
  <c r="P36" i="21" s="1"/>
  <c r="R35" i="21"/>
  <c r="U35" i="21" s="1"/>
  <c r="L35" i="21"/>
  <c r="O35" i="21" s="1"/>
  <c r="L32" i="21"/>
  <c r="O32" i="21" s="1"/>
  <c r="R32" i="21"/>
  <c r="U32" i="21" s="1"/>
  <c r="R29" i="21"/>
  <c r="U29" i="21" s="1"/>
  <c r="L29" i="21"/>
  <c r="O29" i="21" s="1"/>
  <c r="R23" i="21"/>
  <c r="U23" i="21" s="1"/>
  <c r="L23" i="21"/>
  <c r="O23" i="21" s="1"/>
  <c r="N22" i="21"/>
  <c r="T22" i="21"/>
  <c r="T20" i="21"/>
  <c r="W20" i="21" s="1"/>
  <c r="N20" i="21"/>
  <c r="Q20" i="21" s="1"/>
  <c r="N16" i="21"/>
  <c r="Q16" i="21" s="1"/>
  <c r="T16" i="21"/>
  <c r="W16" i="21" s="1"/>
  <c r="T13" i="21"/>
  <c r="W13" i="21" s="1"/>
  <c r="N13" i="21"/>
  <c r="Q13" i="21" s="1"/>
  <c r="S12" i="21"/>
  <c r="M12" i="21"/>
  <c r="R7" i="21"/>
  <c r="U7" i="21" s="1"/>
  <c r="L7" i="21"/>
  <c r="O7" i="21" s="1"/>
  <c r="N6" i="21"/>
  <c r="Q6" i="21" s="1"/>
  <c r="T6" i="21"/>
  <c r="W6" i="21" s="1"/>
  <c r="M5" i="21"/>
  <c r="S5" i="21"/>
  <c r="H47" i="86"/>
  <c r="R4" i="21"/>
  <c r="L4" i="21"/>
  <c r="W29" i="86"/>
  <c r="Q29" i="86"/>
  <c r="H128" i="86"/>
  <c r="T173" i="21"/>
  <c r="W173" i="21" s="1"/>
  <c r="N173" i="21"/>
  <c r="Q173" i="21" s="1"/>
  <c r="M172" i="21"/>
  <c r="P172" i="21" s="1"/>
  <c r="S172" i="21"/>
  <c r="V172" i="21" s="1"/>
  <c r="L171" i="21"/>
  <c r="R171" i="21"/>
  <c r="T165" i="21"/>
  <c r="W165" i="21" s="1"/>
  <c r="N165" i="21"/>
  <c r="Q165" i="21" s="1"/>
  <c r="S164" i="21"/>
  <c r="M164" i="21"/>
  <c r="L163" i="21"/>
  <c r="O163" i="21" s="1"/>
  <c r="R163" i="21"/>
  <c r="U163" i="21" s="1"/>
  <c r="N152" i="21"/>
  <c r="Q152" i="21" s="1"/>
  <c r="T152" i="21"/>
  <c r="W152" i="21" s="1"/>
  <c r="M151" i="21"/>
  <c r="P151" i="21" s="1"/>
  <c r="S151" i="21"/>
  <c r="V151" i="21" s="1"/>
  <c r="R150" i="21"/>
  <c r="U150" i="21" s="1"/>
  <c r="L150" i="21"/>
  <c r="O150" i="21" s="1"/>
  <c r="N122" i="21"/>
  <c r="Q122" i="21" s="1"/>
  <c r="T122" i="21"/>
  <c r="W122" i="21" s="1"/>
  <c r="M121" i="21"/>
  <c r="P121" i="21" s="1"/>
  <c r="S121" i="21"/>
  <c r="V121" i="21" s="1"/>
  <c r="N119" i="21"/>
  <c r="Q119" i="21" s="1"/>
  <c r="T119" i="21"/>
  <c r="W119" i="21" s="1"/>
  <c r="S118" i="21"/>
  <c r="V118" i="21" s="1"/>
  <c r="M118" i="21"/>
  <c r="P118" i="21" s="1"/>
  <c r="R117" i="21"/>
  <c r="U117" i="21" s="1"/>
  <c r="L117" i="21"/>
  <c r="O117" i="21" s="1"/>
  <c r="L113" i="21"/>
  <c r="O113" i="21" s="1"/>
  <c r="R113" i="21"/>
  <c r="U113" i="21" s="1"/>
  <c r="M100" i="21"/>
  <c r="S100" i="21"/>
  <c r="S93" i="21"/>
  <c r="V93" i="21" s="1"/>
  <c r="M93" i="21"/>
  <c r="P93" i="21" s="1"/>
  <c r="N82" i="21"/>
  <c r="Q82" i="21" s="1"/>
  <c r="T82" i="21"/>
  <c r="W82" i="21" s="1"/>
  <c r="M81" i="21"/>
  <c r="S81" i="21"/>
  <c r="R80" i="21"/>
  <c r="U80" i="21" s="1"/>
  <c r="L80" i="21"/>
  <c r="O80" i="21" s="1"/>
  <c r="S75" i="21"/>
  <c r="V75" i="21" s="1"/>
  <c r="M75" i="21"/>
  <c r="P75" i="21" s="1"/>
  <c r="T73" i="21"/>
  <c r="N73" i="21"/>
  <c r="S72" i="21"/>
  <c r="V72" i="21" s="1"/>
  <c r="M72" i="21"/>
  <c r="P72" i="21" s="1"/>
  <c r="L71" i="21"/>
  <c r="O71" i="21" s="1"/>
  <c r="R71" i="21"/>
  <c r="U71" i="21" s="1"/>
  <c r="M66" i="21"/>
  <c r="P66" i="21" s="1"/>
  <c r="S66" i="21"/>
  <c r="V66" i="21" s="1"/>
  <c r="L65" i="21"/>
  <c r="O65" i="21" s="1"/>
  <c r="R65" i="21"/>
  <c r="U65" i="21" s="1"/>
  <c r="R62" i="21"/>
  <c r="U62" i="21" s="1"/>
  <c r="L62" i="21"/>
  <c r="O62" i="21" s="1"/>
  <c r="N61" i="21"/>
  <c r="Q61" i="21" s="1"/>
  <c r="T61" i="21"/>
  <c r="W61" i="21" s="1"/>
  <c r="R58" i="21"/>
  <c r="U58" i="21" s="1"/>
  <c r="L58" i="21"/>
  <c r="O58" i="21" s="1"/>
  <c r="T56" i="21"/>
  <c r="W56" i="21" s="1"/>
  <c r="N56" i="21"/>
  <c r="Q56" i="21" s="1"/>
  <c r="L53" i="21"/>
  <c r="O53" i="21" s="1"/>
  <c r="R53" i="21"/>
  <c r="U53" i="21" s="1"/>
  <c r="N52" i="21"/>
  <c r="T52" i="21"/>
  <c r="M47" i="21"/>
  <c r="P47" i="21" s="1"/>
  <c r="S47" i="21"/>
  <c r="V47" i="21" s="1"/>
  <c r="S43" i="21"/>
  <c r="V43" i="21" s="1"/>
  <c r="M43" i="21"/>
  <c r="P43" i="21" s="1"/>
  <c r="L42" i="21"/>
  <c r="O42" i="21" s="1"/>
  <c r="R42" i="21"/>
  <c r="U42" i="21" s="1"/>
  <c r="L39" i="21"/>
  <c r="O39" i="21" s="1"/>
  <c r="R39" i="21"/>
  <c r="U39" i="21" s="1"/>
  <c r="R36" i="21"/>
  <c r="U36" i="21" s="1"/>
  <c r="L36" i="21"/>
  <c r="O36" i="21" s="1"/>
  <c r="S22" i="21"/>
  <c r="M22" i="21"/>
  <c r="S20" i="21"/>
  <c r="V20" i="21" s="1"/>
  <c r="M20" i="21"/>
  <c r="P20" i="21" s="1"/>
  <c r="N17" i="21"/>
  <c r="Q17" i="21" s="1"/>
  <c r="T17" i="21"/>
  <c r="W17" i="21" s="1"/>
  <c r="S16" i="21"/>
  <c r="V16" i="21" s="1"/>
  <c r="M16" i="21"/>
  <c r="P16" i="21" s="1"/>
  <c r="T14" i="21"/>
  <c r="W14" i="21" s="1"/>
  <c r="N14" i="21"/>
  <c r="Q14" i="21" s="1"/>
  <c r="S13" i="21"/>
  <c r="V13" i="21" s="1"/>
  <c r="M13" i="21"/>
  <c r="P13" i="21" s="1"/>
  <c r="L12" i="21"/>
  <c r="R12" i="21"/>
  <c r="T11" i="21"/>
  <c r="W11" i="21" s="1"/>
  <c r="N11" i="21"/>
  <c r="Q11" i="21" s="1"/>
  <c r="M6" i="21"/>
  <c r="P6" i="21" s="1"/>
  <c r="S6" i="21"/>
  <c r="V6" i="21" s="1"/>
  <c r="R5" i="21"/>
  <c r="L5" i="21"/>
  <c r="T174" i="21"/>
  <c r="W174" i="21" s="1"/>
  <c r="N174" i="21"/>
  <c r="Q174" i="21" s="1"/>
  <c r="S173" i="21"/>
  <c r="V173" i="21" s="1"/>
  <c r="M173" i="21"/>
  <c r="P173" i="21" s="1"/>
  <c r="L172" i="21"/>
  <c r="O172" i="21" s="1"/>
  <c r="R172" i="21"/>
  <c r="U172" i="21" s="1"/>
  <c r="N166" i="21"/>
  <c r="Q166" i="21" s="1"/>
  <c r="T166" i="21"/>
  <c r="W166" i="21" s="1"/>
  <c r="S165" i="21"/>
  <c r="V165" i="21" s="1"/>
  <c r="M165" i="21"/>
  <c r="P165" i="21" s="1"/>
  <c r="L164" i="21"/>
  <c r="R164" i="21"/>
  <c r="N153" i="21"/>
  <c r="Q153" i="21" s="1"/>
  <c r="T153" i="21"/>
  <c r="W153" i="21" s="1"/>
  <c r="M152" i="21"/>
  <c r="P152" i="21" s="1"/>
  <c r="S152" i="21"/>
  <c r="V152" i="21" s="1"/>
  <c r="R151" i="21"/>
  <c r="U151" i="21" s="1"/>
  <c r="L151" i="21"/>
  <c r="O151" i="21" s="1"/>
  <c r="T123" i="21"/>
  <c r="W123" i="21" s="1"/>
  <c r="N123" i="21"/>
  <c r="Q123" i="21" s="1"/>
  <c r="M122" i="21"/>
  <c r="P122" i="21" s="1"/>
  <c r="S122" i="21"/>
  <c r="V122" i="21" s="1"/>
  <c r="L121" i="21"/>
  <c r="O121" i="21" s="1"/>
  <c r="R121" i="21"/>
  <c r="U121" i="21" s="1"/>
  <c r="N120" i="21"/>
  <c r="Q120" i="21" s="1"/>
  <c r="T120" i="21"/>
  <c r="W120" i="21" s="1"/>
  <c r="M119" i="21"/>
  <c r="P119" i="21" s="1"/>
  <c r="S119" i="21"/>
  <c r="V119" i="21" s="1"/>
  <c r="R118" i="21"/>
  <c r="U118" i="21" s="1"/>
  <c r="L118" i="21"/>
  <c r="O118" i="21" s="1"/>
  <c r="N107" i="21"/>
  <c r="T107" i="21"/>
  <c r="L100" i="21"/>
  <c r="R100" i="21"/>
  <c r="N99" i="21"/>
  <c r="Q99" i="21" s="1"/>
  <c r="T99" i="21"/>
  <c r="W99" i="21" s="1"/>
  <c r="R93" i="21"/>
  <c r="U93" i="21" s="1"/>
  <c r="L93" i="21"/>
  <c r="O93" i="21" s="1"/>
  <c r="T92" i="21"/>
  <c r="W92" i="21" s="1"/>
  <c r="N92" i="21"/>
  <c r="Q92" i="21" s="1"/>
  <c r="T86" i="21"/>
  <c r="W86" i="21" s="1"/>
  <c r="N86" i="21"/>
  <c r="Q86" i="21" s="1"/>
  <c r="J62" i="86"/>
  <c r="N83" i="21"/>
  <c r="T83" i="21"/>
  <c r="M82" i="21"/>
  <c r="P82" i="21" s="1"/>
  <c r="S82" i="21"/>
  <c r="V82" i="21" s="1"/>
  <c r="L81" i="21"/>
  <c r="R81" i="21"/>
  <c r="R75" i="21"/>
  <c r="U75" i="21" s="1"/>
  <c r="L75" i="21"/>
  <c r="O75" i="21" s="1"/>
  <c r="T74" i="21"/>
  <c r="W74" i="21" s="1"/>
  <c r="N74" i="21"/>
  <c r="Q74" i="21" s="1"/>
  <c r="S73" i="21"/>
  <c r="M73" i="21"/>
  <c r="L72" i="21"/>
  <c r="O72" i="21" s="1"/>
  <c r="R72" i="21"/>
  <c r="U72" i="21" s="1"/>
  <c r="R66" i="21"/>
  <c r="U66" i="21" s="1"/>
  <c r="L66" i="21"/>
  <c r="O66" i="21" s="1"/>
  <c r="S61" i="21"/>
  <c r="V61" i="21" s="1"/>
  <c r="M61" i="21"/>
  <c r="P61" i="21" s="1"/>
  <c r="S56" i="21"/>
  <c r="V56" i="21" s="1"/>
  <c r="M56" i="21"/>
  <c r="P56" i="21" s="1"/>
  <c r="M52" i="21"/>
  <c r="S52" i="21"/>
  <c r="R47" i="21"/>
  <c r="U47" i="21" s="1"/>
  <c r="L47" i="21"/>
  <c r="O47" i="21" s="1"/>
  <c r="T46" i="21"/>
  <c r="W46" i="21" s="1"/>
  <c r="N46" i="21"/>
  <c r="Q46" i="21" s="1"/>
  <c r="L43" i="21"/>
  <c r="O43" i="21" s="1"/>
  <c r="R43" i="21"/>
  <c r="U43" i="21" s="1"/>
  <c r="R22" i="21"/>
  <c r="L22" i="21"/>
  <c r="R20" i="21"/>
  <c r="U20" i="21" s="1"/>
  <c r="L20" i="21"/>
  <c r="O20" i="21" s="1"/>
  <c r="T18" i="21"/>
  <c r="W18" i="21" s="1"/>
  <c r="N18" i="21"/>
  <c r="Q18" i="21" s="1"/>
  <c r="S17" i="21"/>
  <c r="V17" i="21" s="1"/>
  <c r="M17" i="21"/>
  <c r="P17" i="21" s="1"/>
  <c r="R16" i="21"/>
  <c r="U16" i="21" s="1"/>
  <c r="L16" i="21"/>
  <c r="O16" i="21" s="1"/>
  <c r="T15" i="21"/>
  <c r="W15" i="21" s="1"/>
  <c r="N15" i="21"/>
  <c r="Q15" i="21" s="1"/>
  <c r="S14" i="21"/>
  <c r="V14" i="21" s="1"/>
  <c r="M14" i="21"/>
  <c r="P14" i="21" s="1"/>
  <c r="L13" i="21"/>
  <c r="O13" i="21" s="1"/>
  <c r="R13" i="21"/>
  <c r="U13" i="21" s="1"/>
  <c r="M11" i="21"/>
  <c r="P11" i="21" s="1"/>
  <c r="S11" i="21"/>
  <c r="V11" i="21" s="1"/>
  <c r="R6" i="21"/>
  <c r="U6" i="21" s="1"/>
  <c r="L6" i="21"/>
  <c r="O6" i="21" s="1"/>
  <c r="M29" i="86"/>
  <c r="T175" i="21"/>
  <c r="W175" i="21" s="1"/>
  <c r="N175" i="21"/>
  <c r="Q175" i="21" s="1"/>
  <c r="S174" i="21"/>
  <c r="V174" i="21" s="1"/>
  <c r="M174" i="21"/>
  <c r="P174" i="21" s="1"/>
  <c r="L173" i="21"/>
  <c r="O173" i="21" s="1"/>
  <c r="R173" i="21"/>
  <c r="U173" i="21" s="1"/>
  <c r="N167" i="21"/>
  <c r="Q167" i="21" s="1"/>
  <c r="T167" i="21"/>
  <c r="W167" i="21" s="1"/>
  <c r="S166" i="21"/>
  <c r="V166" i="21" s="1"/>
  <c r="M166" i="21"/>
  <c r="P166" i="21" s="1"/>
  <c r="R165" i="21"/>
  <c r="U165" i="21" s="1"/>
  <c r="L165" i="21"/>
  <c r="O165" i="21" s="1"/>
  <c r="N159" i="21"/>
  <c r="T159" i="21"/>
  <c r="M153" i="21"/>
  <c r="P153" i="21" s="1"/>
  <c r="S153" i="21"/>
  <c r="V153" i="21" s="1"/>
  <c r="L152" i="21"/>
  <c r="O152" i="21" s="1"/>
  <c r="R152" i="21"/>
  <c r="U152" i="21" s="1"/>
  <c r="T124" i="21"/>
  <c r="W124" i="21" s="1"/>
  <c r="N124" i="21"/>
  <c r="Q124" i="21" s="1"/>
  <c r="S123" i="21"/>
  <c r="V123" i="21" s="1"/>
  <c r="M123" i="21"/>
  <c r="P123" i="21" s="1"/>
  <c r="L122" i="21"/>
  <c r="O122" i="21" s="1"/>
  <c r="R122" i="21"/>
  <c r="U122" i="21" s="1"/>
  <c r="M120" i="21"/>
  <c r="P120" i="21" s="1"/>
  <c r="S120" i="21"/>
  <c r="V120" i="21" s="1"/>
  <c r="R119" i="21"/>
  <c r="U119" i="21" s="1"/>
  <c r="L119" i="21"/>
  <c r="O119" i="21" s="1"/>
  <c r="N109" i="21"/>
  <c r="Q109" i="21" s="1"/>
  <c r="T109" i="21"/>
  <c r="W109" i="21" s="1"/>
  <c r="M107" i="21"/>
  <c r="S107" i="21"/>
  <c r="M99" i="21"/>
  <c r="P99" i="21" s="1"/>
  <c r="S99" i="21"/>
  <c r="V99" i="21" s="1"/>
  <c r="N97" i="21"/>
  <c r="Q97" i="21" s="1"/>
  <c r="T97" i="21"/>
  <c r="W97" i="21" s="1"/>
  <c r="S92" i="21"/>
  <c r="V92" i="21" s="1"/>
  <c r="M92" i="21"/>
  <c r="P92" i="21" s="1"/>
  <c r="J63" i="86"/>
  <c r="T87" i="21"/>
  <c r="N87" i="21"/>
  <c r="M86" i="21"/>
  <c r="P86" i="21" s="1"/>
  <c r="S86" i="21"/>
  <c r="V86" i="21" s="1"/>
  <c r="N84" i="21"/>
  <c r="Q84" i="21" s="1"/>
  <c r="T84" i="21"/>
  <c r="W84" i="21" s="1"/>
  <c r="M83" i="21"/>
  <c r="S83" i="21"/>
  <c r="R82" i="21"/>
  <c r="U82" i="21" s="1"/>
  <c r="L82" i="21"/>
  <c r="O82" i="21" s="1"/>
  <c r="S74" i="21"/>
  <c r="V74" i="21" s="1"/>
  <c r="M74" i="21"/>
  <c r="P74" i="21" s="1"/>
  <c r="L73" i="21"/>
  <c r="R73" i="21"/>
  <c r="R61" i="21"/>
  <c r="U61" i="21" s="1"/>
  <c r="L61" i="21"/>
  <c r="O61" i="21" s="1"/>
  <c r="T60" i="21"/>
  <c r="N60" i="21"/>
  <c r="L56" i="21"/>
  <c r="O56" i="21" s="1"/>
  <c r="R56" i="21"/>
  <c r="U56" i="21" s="1"/>
  <c r="T55" i="21"/>
  <c r="W55" i="21" s="1"/>
  <c r="N55" i="21"/>
  <c r="Q55" i="21" s="1"/>
  <c r="L52" i="21"/>
  <c r="R52" i="21"/>
  <c r="N51" i="21"/>
  <c r="Q51" i="21" s="1"/>
  <c r="T51" i="21"/>
  <c r="W51" i="21" s="1"/>
  <c r="S46" i="21"/>
  <c r="V46" i="21" s="1"/>
  <c r="M46" i="21"/>
  <c r="P46" i="21" s="1"/>
  <c r="N26" i="21"/>
  <c r="Q26" i="21" s="1"/>
  <c r="T26" i="21"/>
  <c r="W26" i="21" s="1"/>
  <c r="S18" i="21"/>
  <c r="V18" i="21" s="1"/>
  <c r="V7" i="114" s="1"/>
  <c r="M18" i="21"/>
  <c r="P18" i="21" s="1"/>
  <c r="R17" i="21"/>
  <c r="U17" i="21" s="1"/>
  <c r="L17" i="21"/>
  <c r="O17" i="21" s="1"/>
  <c r="S15" i="21"/>
  <c r="V15" i="21" s="1"/>
  <c r="M15" i="21"/>
  <c r="P15" i="21" s="1"/>
  <c r="R14" i="21"/>
  <c r="U14" i="21" s="1"/>
  <c r="L14" i="21"/>
  <c r="O14" i="21" s="1"/>
  <c r="R11" i="21"/>
  <c r="U11" i="21" s="1"/>
  <c r="L11" i="21"/>
  <c r="O11" i="21" s="1"/>
  <c r="T10" i="21"/>
  <c r="W10" i="21" s="1"/>
  <c r="N10" i="21"/>
  <c r="Q10" i="21" s="1"/>
  <c r="P29" i="86"/>
  <c r="S175" i="21"/>
  <c r="V175" i="21" s="1"/>
  <c r="M175" i="21"/>
  <c r="P175" i="21" s="1"/>
  <c r="L174" i="21"/>
  <c r="O174" i="21" s="1"/>
  <c r="R174" i="21"/>
  <c r="U174" i="21" s="1"/>
  <c r="N168" i="21"/>
  <c r="Q168" i="21" s="1"/>
  <c r="T168" i="21"/>
  <c r="W168" i="21" s="1"/>
  <c r="M167" i="21"/>
  <c r="P167" i="21" s="1"/>
  <c r="S167" i="21"/>
  <c r="V167" i="21" s="1"/>
  <c r="R166" i="21"/>
  <c r="U166" i="21" s="1"/>
  <c r="L166" i="21"/>
  <c r="O166" i="21" s="1"/>
  <c r="N160" i="21"/>
  <c r="Q160" i="21" s="1"/>
  <c r="T160" i="21"/>
  <c r="W160" i="21" s="1"/>
  <c r="I75" i="86"/>
  <c r="M159" i="21"/>
  <c r="S159" i="21"/>
  <c r="L153" i="21"/>
  <c r="O153" i="21" s="1"/>
  <c r="R153" i="21"/>
  <c r="U153" i="21" s="1"/>
  <c r="T147" i="21"/>
  <c r="N147" i="21"/>
  <c r="S124" i="21"/>
  <c r="V124" i="21" s="1"/>
  <c r="M124" i="21"/>
  <c r="P124" i="21" s="1"/>
  <c r="L123" i="21"/>
  <c r="O123" i="21" s="1"/>
  <c r="R123" i="21"/>
  <c r="U123" i="21" s="1"/>
  <c r="L120" i="21"/>
  <c r="O120" i="21" s="1"/>
  <c r="R120" i="21"/>
  <c r="U120" i="21" s="1"/>
  <c r="N110" i="21"/>
  <c r="Q110" i="21" s="1"/>
  <c r="T110" i="21"/>
  <c r="W110" i="21" s="1"/>
  <c r="M109" i="21"/>
  <c r="P109" i="21" s="1"/>
  <c r="S109" i="21"/>
  <c r="V109" i="21" s="1"/>
  <c r="R107" i="21"/>
  <c r="L107" i="21"/>
  <c r="N106" i="21"/>
  <c r="Q106" i="21" s="1"/>
  <c r="T106" i="21"/>
  <c r="W106" i="21" s="1"/>
  <c r="L99" i="21"/>
  <c r="O99" i="21" s="1"/>
  <c r="R99" i="21"/>
  <c r="U99" i="21" s="1"/>
  <c r="N98" i="21"/>
  <c r="Q98" i="21" s="1"/>
  <c r="T98" i="21"/>
  <c r="W98" i="21" s="1"/>
  <c r="M97" i="21"/>
  <c r="P97" i="21" s="1"/>
  <c r="S97" i="21"/>
  <c r="V97" i="21" s="1"/>
  <c r="N95" i="21"/>
  <c r="Q95" i="21" s="1"/>
  <c r="T95" i="21"/>
  <c r="W95" i="21" s="1"/>
  <c r="R92" i="21"/>
  <c r="U92" i="21" s="1"/>
  <c r="L92" i="21"/>
  <c r="O92" i="21" s="1"/>
  <c r="T91" i="21"/>
  <c r="W91" i="21" s="1"/>
  <c r="N91" i="21"/>
  <c r="Q91" i="21" s="1"/>
  <c r="T88" i="21"/>
  <c r="W88" i="21" s="1"/>
  <c r="N88" i="21"/>
  <c r="Q88" i="21" s="1"/>
  <c r="M87" i="21"/>
  <c r="S87" i="21"/>
  <c r="L86" i="21"/>
  <c r="O86" i="21" s="1"/>
  <c r="R86" i="21"/>
  <c r="U86" i="21" s="1"/>
  <c r="N85" i="21"/>
  <c r="Q85" i="21" s="1"/>
  <c r="T85" i="21"/>
  <c r="W85" i="21" s="1"/>
  <c r="M84" i="21"/>
  <c r="P84" i="21" s="1"/>
  <c r="S84" i="21"/>
  <c r="V84" i="21" s="1"/>
  <c r="L83" i="21"/>
  <c r="R83" i="21"/>
  <c r="N77" i="21"/>
  <c r="T77" i="21"/>
  <c r="R74" i="21"/>
  <c r="U74" i="21" s="1"/>
  <c r="L74" i="21"/>
  <c r="O74" i="21" s="1"/>
  <c r="N68" i="21"/>
  <c r="T68" i="21"/>
  <c r="S60" i="21"/>
  <c r="M60" i="21"/>
  <c r="M55" i="21"/>
  <c r="P55" i="21" s="1"/>
  <c r="S55" i="21"/>
  <c r="V55" i="21" s="1"/>
  <c r="M51" i="21"/>
  <c r="P51" i="21" s="1"/>
  <c r="S51" i="21"/>
  <c r="V51" i="21" s="1"/>
  <c r="N49" i="21"/>
  <c r="T49" i="21"/>
  <c r="R46" i="21"/>
  <c r="U46" i="21" s="1"/>
  <c r="L46" i="21"/>
  <c r="O46" i="21" s="1"/>
  <c r="T45" i="21"/>
  <c r="W45" i="21" s="1"/>
  <c r="N45" i="21"/>
  <c r="Q45" i="21" s="1"/>
  <c r="N33" i="21"/>
  <c r="Q33" i="21" s="1"/>
  <c r="T33" i="21"/>
  <c r="W33" i="21" s="1"/>
  <c r="N30" i="21"/>
  <c r="Q30" i="21" s="1"/>
  <c r="T30" i="21"/>
  <c r="W30" i="21" s="1"/>
  <c r="N27" i="21"/>
  <c r="Q27" i="21" s="1"/>
  <c r="T27" i="21"/>
  <c r="W27" i="21" s="1"/>
  <c r="S26" i="21"/>
  <c r="V26" i="21" s="1"/>
  <c r="M26" i="21"/>
  <c r="P26" i="21" s="1"/>
  <c r="N24" i="21"/>
  <c r="Q24" i="21" s="1"/>
  <c r="T24" i="21"/>
  <c r="W24" i="21" s="1"/>
  <c r="R18" i="21"/>
  <c r="U18" i="21" s="1"/>
  <c r="L18" i="21"/>
  <c r="O18" i="21" s="1"/>
  <c r="R15" i="21"/>
  <c r="U15" i="21" s="1"/>
  <c r="L15" i="21"/>
  <c r="O15" i="21" s="1"/>
  <c r="S10" i="21"/>
  <c r="V10" i="21" s="1"/>
  <c r="M10" i="21"/>
  <c r="P10" i="21" s="1"/>
  <c r="T8" i="21"/>
  <c r="W8" i="21" s="1"/>
  <c r="N8" i="21"/>
  <c r="Q8" i="21" s="1"/>
  <c r="L29" i="86"/>
  <c r="R29" i="86"/>
  <c r="R175" i="21"/>
  <c r="U175" i="21" s="1"/>
  <c r="L175" i="21"/>
  <c r="O175" i="21" s="1"/>
  <c r="N169" i="21"/>
  <c r="Q169" i="21" s="1"/>
  <c r="T169" i="21"/>
  <c r="W169" i="21" s="1"/>
  <c r="M168" i="21"/>
  <c r="P168" i="21" s="1"/>
  <c r="S168" i="21"/>
  <c r="V168" i="21" s="1"/>
  <c r="R167" i="21"/>
  <c r="U167" i="21" s="1"/>
  <c r="L167" i="21"/>
  <c r="O167" i="21" s="1"/>
  <c r="N161" i="21"/>
  <c r="T161" i="21"/>
  <c r="M160" i="21"/>
  <c r="P160" i="21" s="1"/>
  <c r="S160" i="21"/>
  <c r="V160" i="21" s="1"/>
  <c r="H75" i="86"/>
  <c r="R159" i="21"/>
  <c r="L159" i="21"/>
  <c r="T148" i="21"/>
  <c r="W148" i="21" s="1"/>
  <c r="N148" i="21"/>
  <c r="Q148" i="21" s="1"/>
  <c r="S147" i="21"/>
  <c r="M147" i="21"/>
  <c r="L124" i="21"/>
  <c r="O124" i="21" s="1"/>
  <c r="R124" i="21"/>
  <c r="U124" i="21" s="1"/>
  <c r="N114" i="21"/>
  <c r="T114" i="21"/>
  <c r="N111" i="21"/>
  <c r="Q111" i="21" s="1"/>
  <c r="T111" i="21"/>
  <c r="W111" i="21" s="1"/>
  <c r="M110" i="21"/>
  <c r="P110" i="21" s="1"/>
  <c r="S110" i="21"/>
  <c r="V110" i="21" s="1"/>
  <c r="L109" i="21"/>
  <c r="O109" i="21" s="1"/>
  <c r="R109" i="21"/>
  <c r="U109" i="21" s="1"/>
  <c r="M106" i="21"/>
  <c r="P106" i="21" s="1"/>
  <c r="S106" i="21"/>
  <c r="V106" i="21" s="1"/>
  <c r="M98" i="21"/>
  <c r="P98" i="21" s="1"/>
  <c r="S98" i="21"/>
  <c r="V98" i="21" s="1"/>
  <c r="L97" i="21"/>
  <c r="O97" i="21" s="1"/>
  <c r="R97" i="21"/>
  <c r="U97" i="21" s="1"/>
  <c r="N96" i="21"/>
  <c r="Q96" i="21" s="1"/>
  <c r="T96" i="21"/>
  <c r="W96" i="21" s="1"/>
  <c r="M95" i="21"/>
  <c r="P95" i="21" s="1"/>
  <c r="S95" i="21"/>
  <c r="V95" i="21" s="1"/>
  <c r="S91" i="21"/>
  <c r="V91" i="21" s="1"/>
  <c r="M91" i="21"/>
  <c r="P91" i="21" s="1"/>
  <c r="T89" i="21"/>
  <c r="W89" i="21" s="1"/>
  <c r="N89" i="21"/>
  <c r="Q89" i="21" s="1"/>
  <c r="S88" i="21"/>
  <c r="V88" i="21" s="1"/>
  <c r="M88" i="21"/>
  <c r="P88" i="21" s="1"/>
  <c r="L87" i="21"/>
  <c r="R87" i="21"/>
  <c r="M85" i="21"/>
  <c r="P85" i="21" s="1"/>
  <c r="S85" i="21"/>
  <c r="V85" i="21" s="1"/>
  <c r="L84" i="21"/>
  <c r="O84" i="21" s="1"/>
  <c r="R84" i="21"/>
  <c r="U84" i="21" s="1"/>
  <c r="T78" i="21"/>
  <c r="W78" i="21" s="1"/>
  <c r="N78" i="21"/>
  <c r="Q78" i="21" s="1"/>
  <c r="S77" i="21"/>
  <c r="M77" i="21"/>
  <c r="N69" i="21"/>
  <c r="Q69" i="21" s="1"/>
  <c r="T69" i="21"/>
  <c r="W69" i="21" s="1"/>
  <c r="M68" i="21"/>
  <c r="S68" i="21"/>
  <c r="N63" i="21"/>
  <c r="Q63" i="21" s="1"/>
  <c r="T63" i="21"/>
  <c r="W63" i="21" s="1"/>
  <c r="R60" i="21"/>
  <c r="L60" i="21"/>
  <c r="T59" i="21"/>
  <c r="W59" i="21" s="1"/>
  <c r="N59" i="21"/>
  <c r="Q59" i="21" s="1"/>
  <c r="L55" i="21"/>
  <c r="O55" i="21" s="1"/>
  <c r="R55" i="21"/>
  <c r="U55" i="21" s="1"/>
  <c r="T54" i="21"/>
  <c r="W54" i="21" s="1"/>
  <c r="N54" i="21"/>
  <c r="Q54" i="21" s="1"/>
  <c r="L51" i="21"/>
  <c r="O51" i="21" s="1"/>
  <c r="R51" i="21"/>
  <c r="U51" i="21" s="1"/>
  <c r="N50" i="21"/>
  <c r="Q50" i="21" s="1"/>
  <c r="T50" i="21"/>
  <c r="W50" i="21" s="1"/>
  <c r="M49" i="21"/>
  <c r="S49" i="21"/>
  <c r="S45" i="21"/>
  <c r="V45" i="21" s="1"/>
  <c r="M45" i="21"/>
  <c r="P45" i="21" s="1"/>
  <c r="N40" i="21"/>
  <c r="Q40" i="21" s="1"/>
  <c r="T40" i="21"/>
  <c r="W40" i="21" s="1"/>
  <c r="N37" i="21"/>
  <c r="Q37" i="21" s="1"/>
  <c r="T37" i="21"/>
  <c r="W37" i="21" s="1"/>
  <c r="N34" i="21"/>
  <c r="Q34" i="21" s="1"/>
  <c r="T34" i="21"/>
  <c r="W34" i="21" s="1"/>
  <c r="M33" i="21"/>
  <c r="P33" i="21" s="1"/>
  <c r="S33" i="21"/>
  <c r="V33" i="21" s="1"/>
  <c r="N31" i="21"/>
  <c r="Q31" i="21" s="1"/>
  <c r="T31" i="21"/>
  <c r="W31" i="21" s="1"/>
  <c r="M30" i="21"/>
  <c r="P30" i="21" s="1"/>
  <c r="S30" i="21"/>
  <c r="V30" i="21" s="1"/>
  <c r="T28" i="21"/>
  <c r="W28" i="21" s="1"/>
  <c r="N28" i="21"/>
  <c r="Q28" i="21" s="1"/>
  <c r="S27" i="21"/>
  <c r="V27" i="21" s="1"/>
  <c r="M27" i="21"/>
  <c r="P27" i="21" s="1"/>
  <c r="R26" i="21"/>
  <c r="U26" i="21" s="1"/>
  <c r="L26" i="21"/>
  <c r="O26" i="21" s="1"/>
  <c r="N25" i="21"/>
  <c r="Q25" i="21" s="1"/>
  <c r="T25" i="21"/>
  <c r="W25" i="21" s="1"/>
  <c r="M24" i="21"/>
  <c r="P24" i="21" s="1"/>
  <c r="S24" i="21"/>
  <c r="V24" i="21" s="1"/>
  <c r="R10" i="21"/>
  <c r="U10" i="21" s="1"/>
  <c r="L10" i="21"/>
  <c r="O10" i="21" s="1"/>
  <c r="T9" i="21"/>
  <c r="W9" i="21" s="1"/>
  <c r="N9" i="21"/>
  <c r="Q9" i="21" s="1"/>
  <c r="S8" i="21"/>
  <c r="V8" i="21" s="1"/>
  <c r="M8" i="21"/>
  <c r="P8" i="21" s="1"/>
  <c r="O29" i="86"/>
  <c r="U29" i="86"/>
  <c r="S29" i="86"/>
  <c r="N170" i="21"/>
  <c r="Q170" i="21" s="1"/>
  <c r="T170" i="21"/>
  <c r="W170" i="21" s="1"/>
  <c r="M169" i="21"/>
  <c r="P169" i="21" s="1"/>
  <c r="S169" i="21"/>
  <c r="V169" i="21" s="1"/>
  <c r="L168" i="21"/>
  <c r="O168" i="21" s="1"/>
  <c r="R168" i="21"/>
  <c r="U168" i="21" s="1"/>
  <c r="N162" i="21"/>
  <c r="Q162" i="21" s="1"/>
  <c r="T162" i="21"/>
  <c r="W162" i="21" s="1"/>
  <c r="M161" i="21"/>
  <c r="S161" i="21"/>
  <c r="L160" i="21"/>
  <c r="O160" i="21" s="1"/>
  <c r="R160" i="21"/>
  <c r="U160" i="21" s="1"/>
  <c r="T149" i="21"/>
  <c r="W149" i="21" s="1"/>
  <c r="N149" i="21"/>
  <c r="Q149" i="21" s="1"/>
  <c r="S148" i="21"/>
  <c r="V148" i="21" s="1"/>
  <c r="M148" i="21"/>
  <c r="P148" i="21" s="1"/>
  <c r="L147" i="21"/>
  <c r="R147" i="21"/>
  <c r="T116" i="21"/>
  <c r="W116" i="21" s="1"/>
  <c r="N116" i="21"/>
  <c r="Q116" i="21" s="1"/>
  <c r="M114" i="21"/>
  <c r="S114" i="21"/>
  <c r="N112" i="21"/>
  <c r="Q112" i="21" s="1"/>
  <c r="T112" i="21"/>
  <c r="W112" i="21" s="1"/>
  <c r="M111" i="21"/>
  <c r="P111" i="21" s="1"/>
  <c r="S111" i="21"/>
  <c r="V111" i="21" s="1"/>
  <c r="L110" i="21"/>
  <c r="O110" i="21" s="1"/>
  <c r="R110" i="21"/>
  <c r="U110" i="21" s="1"/>
  <c r="R106" i="21"/>
  <c r="U106" i="21" s="1"/>
  <c r="L106" i="21"/>
  <c r="O106" i="21" s="1"/>
  <c r="N105" i="21"/>
  <c r="Q105" i="21" s="1"/>
  <c r="T105" i="21"/>
  <c r="W105" i="21" s="1"/>
  <c r="L98" i="21"/>
  <c r="O98" i="21" s="1"/>
  <c r="R98" i="21"/>
  <c r="U98" i="21" s="1"/>
  <c r="M96" i="21"/>
  <c r="P96" i="21" s="1"/>
  <c r="S96" i="21"/>
  <c r="V96" i="21" s="1"/>
  <c r="R95" i="21"/>
  <c r="U95" i="21" s="1"/>
  <c r="L95" i="21"/>
  <c r="O95" i="21" s="1"/>
  <c r="N94" i="21"/>
  <c r="Q94" i="21" s="1"/>
  <c r="T94" i="21"/>
  <c r="W94" i="21" s="1"/>
  <c r="R91" i="21"/>
  <c r="U91" i="21" s="1"/>
  <c r="L91" i="21"/>
  <c r="O91" i="21" s="1"/>
  <c r="T90" i="21"/>
  <c r="N90" i="21"/>
  <c r="S89" i="21"/>
  <c r="V89" i="21" s="1"/>
  <c r="M89" i="21"/>
  <c r="P89" i="21" s="1"/>
  <c r="L88" i="21"/>
  <c r="O88" i="21" s="1"/>
  <c r="R88" i="21"/>
  <c r="U88" i="21" s="1"/>
  <c r="L85" i="21"/>
  <c r="O85" i="21" s="1"/>
  <c r="R85" i="21"/>
  <c r="U85" i="21" s="1"/>
  <c r="N79" i="21"/>
  <c r="Q79" i="21" s="1"/>
  <c r="T79" i="21"/>
  <c r="W79" i="21" s="1"/>
  <c r="S78" i="21"/>
  <c r="V78" i="21" s="1"/>
  <c r="M78" i="21"/>
  <c r="P78" i="21" s="1"/>
  <c r="R77" i="21"/>
  <c r="L77" i="21"/>
  <c r="T76" i="21"/>
  <c r="W76" i="21" s="1"/>
  <c r="N76" i="21"/>
  <c r="Q76" i="21" s="1"/>
  <c r="T70" i="21"/>
  <c r="W70" i="21" s="1"/>
  <c r="N70" i="21"/>
  <c r="Q70" i="21" s="1"/>
  <c r="M69" i="21"/>
  <c r="P69" i="21" s="1"/>
  <c r="S69" i="21"/>
  <c r="V69" i="21" s="1"/>
  <c r="L68" i="21"/>
  <c r="R68" i="21"/>
  <c r="N67" i="21"/>
  <c r="Q67" i="21" s="1"/>
  <c r="T67" i="21"/>
  <c r="W67" i="21" s="1"/>
  <c r="N64" i="21"/>
  <c r="Q64" i="21" s="1"/>
  <c r="T64" i="21"/>
  <c r="W64" i="21" s="1"/>
  <c r="M63" i="21"/>
  <c r="P63" i="21" s="1"/>
  <c r="S63" i="21"/>
  <c r="V63" i="21" s="1"/>
  <c r="S59" i="21"/>
  <c r="V59" i="21" s="1"/>
  <c r="M59" i="21"/>
  <c r="P59" i="21" s="1"/>
  <c r="M54" i="21"/>
  <c r="P54" i="21" s="1"/>
  <c r="S54" i="21"/>
  <c r="V54" i="21" s="1"/>
  <c r="M50" i="21"/>
  <c r="P50" i="21" s="1"/>
  <c r="S50" i="21"/>
  <c r="V50" i="21" s="1"/>
  <c r="L49" i="21"/>
  <c r="R49" i="21"/>
  <c r="N48" i="21"/>
  <c r="Q48" i="21" s="1"/>
  <c r="T48" i="21"/>
  <c r="W48" i="21" s="1"/>
  <c r="R45" i="21"/>
  <c r="U45" i="21" s="1"/>
  <c r="L45" i="21"/>
  <c r="O45" i="21" s="1"/>
  <c r="T44" i="21"/>
  <c r="W44" i="21" s="1"/>
  <c r="N44" i="21"/>
  <c r="Q44" i="21" s="1"/>
  <c r="T41" i="21"/>
  <c r="W41" i="21" s="1"/>
  <c r="N41" i="21"/>
  <c r="Q41" i="21" s="1"/>
  <c r="M40" i="21"/>
  <c r="P40" i="21" s="1"/>
  <c r="S40" i="21"/>
  <c r="V40" i="21" s="1"/>
  <c r="N38" i="21"/>
  <c r="Q38" i="21" s="1"/>
  <c r="T38" i="21"/>
  <c r="W38" i="21" s="1"/>
  <c r="M37" i="21"/>
  <c r="P37" i="21" s="1"/>
  <c r="S37" i="21"/>
  <c r="V37" i="21" s="1"/>
  <c r="N35" i="21"/>
  <c r="Q35" i="21" s="1"/>
  <c r="T35" i="21"/>
  <c r="W35" i="21" s="1"/>
  <c r="M34" i="21"/>
  <c r="P34" i="21" s="1"/>
  <c r="S34" i="21"/>
  <c r="V34" i="21" s="1"/>
  <c r="V8" i="114" s="1"/>
  <c r="L108" i="126" s="1"/>
  <c r="AP76" i="201" s="1"/>
  <c r="L33" i="21"/>
  <c r="O33" i="21" s="1"/>
  <c r="R33" i="21"/>
  <c r="U33" i="21" s="1"/>
  <c r="N32" i="21"/>
  <c r="Q32" i="21" s="1"/>
  <c r="T32" i="21"/>
  <c r="W32" i="21" s="1"/>
  <c r="M31" i="21"/>
  <c r="P31" i="21" s="1"/>
  <c r="S31" i="21"/>
  <c r="V31" i="21" s="1"/>
  <c r="R30" i="21"/>
  <c r="U30" i="21" s="1"/>
  <c r="L30" i="21"/>
  <c r="O30" i="21" s="1"/>
  <c r="N29" i="21"/>
  <c r="Q29" i="21" s="1"/>
  <c r="T29" i="21"/>
  <c r="W29" i="21" s="1"/>
  <c r="S28" i="21"/>
  <c r="V28" i="21" s="1"/>
  <c r="M28" i="21"/>
  <c r="P28" i="21" s="1"/>
  <c r="R27" i="21"/>
  <c r="U27" i="21" s="1"/>
  <c r="L27" i="21"/>
  <c r="O27" i="21" s="1"/>
  <c r="M25" i="21"/>
  <c r="P25" i="21" s="1"/>
  <c r="S25" i="21"/>
  <c r="V25" i="21" s="1"/>
  <c r="R24" i="21"/>
  <c r="U24" i="21" s="1"/>
  <c r="L24" i="21"/>
  <c r="O24" i="21" s="1"/>
  <c r="N23" i="21"/>
  <c r="Q23" i="21" s="1"/>
  <c r="T23" i="21"/>
  <c r="W23" i="21" s="1"/>
  <c r="S9" i="21"/>
  <c r="V9" i="21" s="1"/>
  <c r="M9" i="21"/>
  <c r="P9" i="21" s="1"/>
  <c r="L8" i="21"/>
  <c r="O8" i="21" s="1"/>
  <c r="R8" i="21"/>
  <c r="U8" i="21" s="1"/>
  <c r="T7" i="21"/>
  <c r="W7" i="21" s="1"/>
  <c r="N7" i="21"/>
  <c r="Q7" i="21" s="1"/>
  <c r="J47" i="86"/>
  <c r="N4" i="21"/>
  <c r="T4" i="21"/>
  <c r="V29" i="86"/>
  <c r="I139" i="21"/>
  <c r="I108" i="21"/>
  <c r="I115" i="21"/>
  <c r="I68" i="86"/>
  <c r="I61" i="86"/>
  <c r="I59" i="86"/>
  <c r="I58" i="86"/>
  <c r="J104" i="21"/>
  <c r="J101" i="21"/>
  <c r="H139" i="21"/>
  <c r="H115" i="21"/>
  <c r="H68" i="86" s="1"/>
  <c r="J76" i="86"/>
  <c r="H61" i="86"/>
  <c r="H59" i="86"/>
  <c r="H58" i="86"/>
  <c r="J57" i="86"/>
  <c r="J56" i="86"/>
  <c r="J53" i="86"/>
  <c r="I104" i="21"/>
  <c r="I101" i="21"/>
  <c r="I65" i="86" s="1"/>
  <c r="I76" i="86"/>
  <c r="I57" i="86"/>
  <c r="I56" i="86"/>
  <c r="I53" i="86"/>
  <c r="J48" i="86"/>
  <c r="H104" i="21"/>
  <c r="H101" i="21"/>
  <c r="J77" i="86"/>
  <c r="H33" i="86"/>
  <c r="H162" i="86"/>
  <c r="J73" i="86"/>
  <c r="J20" i="86"/>
  <c r="J149" i="86"/>
  <c r="J19" i="86"/>
  <c r="J148" i="86"/>
  <c r="H57" i="86"/>
  <c r="H56" i="86"/>
  <c r="H53" i="86"/>
  <c r="J51" i="86"/>
  <c r="J52" i="86"/>
  <c r="I48" i="86"/>
  <c r="I135" i="21"/>
  <c r="I77" i="86"/>
  <c r="I73" i="86"/>
  <c r="I66" i="86"/>
  <c r="I63" i="86"/>
  <c r="I62" i="86"/>
  <c r="I51" i="86"/>
  <c r="I52" i="86"/>
  <c r="H48" i="86"/>
  <c r="J4" i="86"/>
  <c r="J133" i="86"/>
  <c r="H135" i="21"/>
  <c r="J78" i="86"/>
  <c r="H77" i="86"/>
  <c r="J75" i="86"/>
  <c r="H73" i="86"/>
  <c r="J64" i="86"/>
  <c r="H63" i="86"/>
  <c r="H62" i="86"/>
  <c r="H51" i="86"/>
  <c r="H52" i="86"/>
  <c r="I4" i="86"/>
  <c r="I133" i="86"/>
  <c r="I78" i="86"/>
  <c r="I32" i="86"/>
  <c r="I161" i="86"/>
  <c r="I64" i="86"/>
  <c r="H4" i="86"/>
  <c r="H133" i="86"/>
  <c r="J139" i="21"/>
  <c r="J108" i="21"/>
  <c r="J115" i="21"/>
  <c r="H78" i="86"/>
  <c r="H32" i="86"/>
  <c r="H161" i="86"/>
  <c r="J68" i="86"/>
  <c r="H64" i="86"/>
  <c r="J18" i="86"/>
  <c r="J147" i="86"/>
  <c r="J59" i="86"/>
  <c r="J58" i="86"/>
  <c r="I57" i="21"/>
  <c r="H57" i="21"/>
  <c r="H108" i="21"/>
  <c r="J19" i="21"/>
  <c r="J49" i="86" s="1"/>
  <c r="I19" i="21"/>
  <c r="I49" i="86" s="1"/>
  <c r="H19" i="21"/>
  <c r="H49" i="86" s="1"/>
  <c r="H176" i="21"/>
  <c r="J176" i="21"/>
  <c r="I176" i="21"/>
  <c r="J57" i="21"/>
  <c r="H65" i="86" l="1"/>
  <c r="L139" i="21"/>
  <c r="O139" i="21" s="1"/>
  <c r="R139" i="21"/>
  <c r="U139" i="21" s="1"/>
  <c r="S139" i="21"/>
  <c r="V139" i="21" s="1"/>
  <c r="M139" i="21"/>
  <c r="P139" i="21" s="1"/>
  <c r="Q4" i="21"/>
  <c r="Q51" i="86" s="1"/>
  <c r="Q8" i="86" s="1"/>
  <c r="N51" i="86"/>
  <c r="N8" i="86" s="1"/>
  <c r="V114" i="21"/>
  <c r="V147" i="21"/>
  <c r="V73" i="86" s="1"/>
  <c r="S73" i="86"/>
  <c r="W161" i="21"/>
  <c r="W76" i="86" s="1"/>
  <c r="W33" i="86" s="1"/>
  <c r="T76" i="86"/>
  <c r="T33" i="86" s="1"/>
  <c r="W77" i="21"/>
  <c r="W59" i="86" s="1"/>
  <c r="W16" i="86" s="1"/>
  <c r="T59" i="86"/>
  <c r="T16" i="86" s="1"/>
  <c r="O52" i="21"/>
  <c r="V83" i="21"/>
  <c r="V62" i="86" s="1"/>
  <c r="S62" i="86"/>
  <c r="P107" i="21"/>
  <c r="U100" i="21"/>
  <c r="P22" i="21"/>
  <c r="M53" i="86"/>
  <c r="M10" i="86" s="1"/>
  <c r="Q73" i="21"/>
  <c r="Q58" i="86" s="1"/>
  <c r="Q15" i="86" s="1"/>
  <c r="N58" i="86"/>
  <c r="N15" i="86" s="1"/>
  <c r="O4" i="21"/>
  <c r="O51" i="86" s="1"/>
  <c r="O8" i="86" s="1"/>
  <c r="L51" i="86"/>
  <c r="L8" i="86" s="1"/>
  <c r="P114" i="21"/>
  <c r="O60" i="21"/>
  <c r="O56" i="86" s="1"/>
  <c r="O13" i="86" s="1"/>
  <c r="L56" i="86"/>
  <c r="L13" i="86" s="1"/>
  <c r="Q161" i="21"/>
  <c r="Q76" i="86" s="1"/>
  <c r="Q33" i="86" s="1"/>
  <c r="N76" i="86"/>
  <c r="N33" i="86" s="1"/>
  <c r="Q77" i="21"/>
  <c r="Q59" i="86" s="1"/>
  <c r="Q16" i="86" s="1"/>
  <c r="N59" i="86"/>
  <c r="N16" i="86" s="1"/>
  <c r="Q147" i="21"/>
  <c r="Q73" i="86" s="1"/>
  <c r="N73" i="86"/>
  <c r="U73" i="21"/>
  <c r="U58" i="86" s="1"/>
  <c r="U15" i="86" s="1"/>
  <c r="R58" i="86"/>
  <c r="R15" i="86" s="1"/>
  <c r="P83" i="21"/>
  <c r="P62" i="86" s="1"/>
  <c r="M62" i="86"/>
  <c r="W159" i="21"/>
  <c r="W75" i="86" s="1"/>
  <c r="T75" i="86"/>
  <c r="O22" i="21"/>
  <c r="L53" i="86"/>
  <c r="L10" i="86" s="1"/>
  <c r="V52" i="21"/>
  <c r="U81" i="21"/>
  <c r="U61" i="86" s="1"/>
  <c r="U18" i="86" s="1"/>
  <c r="R61" i="86"/>
  <c r="R18" i="86" s="1"/>
  <c r="O100" i="21"/>
  <c r="V22" i="21"/>
  <c r="S53" i="86"/>
  <c r="S10" i="86" s="1"/>
  <c r="W73" i="21"/>
  <c r="W58" i="86" s="1"/>
  <c r="W15" i="86" s="1"/>
  <c r="T58" i="86"/>
  <c r="T15" i="86" s="1"/>
  <c r="U4" i="21"/>
  <c r="U51" i="86" s="1"/>
  <c r="U8" i="86" s="1"/>
  <c r="R51" i="86"/>
  <c r="R8" i="86" s="1"/>
  <c r="P12" i="21"/>
  <c r="W22" i="21"/>
  <c r="T53" i="86"/>
  <c r="T10" i="86" s="1"/>
  <c r="Q171" i="21"/>
  <c r="Q78" i="86" s="1"/>
  <c r="Q35" i="86" s="1"/>
  <c r="N78" i="86"/>
  <c r="N35" i="86" s="1"/>
  <c r="H79" i="86"/>
  <c r="R176" i="21"/>
  <c r="L176" i="21"/>
  <c r="S101" i="21"/>
  <c r="V101" i="21" s="1"/>
  <c r="M101" i="21"/>
  <c r="P101" i="21" s="1"/>
  <c r="N104" i="21"/>
  <c r="Q104" i="21" s="1"/>
  <c r="T104" i="21"/>
  <c r="W104" i="21" s="1"/>
  <c r="Q90" i="21"/>
  <c r="Q64" i="86" s="1"/>
  <c r="Q21" i="86" s="1"/>
  <c r="N64" i="86"/>
  <c r="N21" i="86" s="1"/>
  <c r="U60" i="21"/>
  <c r="U56" i="86" s="1"/>
  <c r="U13" i="86" s="1"/>
  <c r="R56" i="86"/>
  <c r="R13" i="86" s="1"/>
  <c r="P77" i="21"/>
  <c r="P59" i="86" s="1"/>
  <c r="P16" i="86" s="1"/>
  <c r="M59" i="86"/>
  <c r="M16" i="86" s="1"/>
  <c r="P60" i="21"/>
  <c r="P56" i="86" s="1"/>
  <c r="P13" i="86" s="1"/>
  <c r="M56" i="86"/>
  <c r="M13" i="86" s="1"/>
  <c r="W147" i="21"/>
  <c r="W73" i="86" s="1"/>
  <c r="T73" i="86"/>
  <c r="O73" i="21"/>
  <c r="O58" i="86" s="1"/>
  <c r="O15" i="86" s="1"/>
  <c r="L58" i="86"/>
  <c r="L15" i="86" s="1"/>
  <c r="Q159" i="21"/>
  <c r="Q75" i="86" s="1"/>
  <c r="N75" i="86"/>
  <c r="R53" i="86"/>
  <c r="R10" i="86" s="1"/>
  <c r="K85" i="126" s="1"/>
  <c r="U22" i="21"/>
  <c r="P52" i="21"/>
  <c r="O81" i="21"/>
  <c r="O61" i="86" s="1"/>
  <c r="O18" i="86" s="1"/>
  <c r="L61" i="86"/>
  <c r="L18" i="86" s="1"/>
  <c r="W107" i="21"/>
  <c r="P164" i="21"/>
  <c r="P77" i="86" s="1"/>
  <c r="P34" i="86" s="1"/>
  <c r="M77" i="86"/>
  <c r="M34" i="86" s="1"/>
  <c r="V12" i="21"/>
  <c r="Q22" i="21"/>
  <c r="N53" i="86"/>
  <c r="N10" i="86" s="1"/>
  <c r="V171" i="21"/>
  <c r="V78" i="86" s="1"/>
  <c r="V35" i="86" s="1"/>
  <c r="S78" i="86"/>
  <c r="S35" i="86" s="1"/>
  <c r="P4" i="21"/>
  <c r="P51" i="86" s="1"/>
  <c r="P8" i="86" s="1"/>
  <c r="M51" i="86"/>
  <c r="M8" i="86" s="1"/>
  <c r="U114" i="21"/>
  <c r="W171" i="21"/>
  <c r="W78" i="86" s="1"/>
  <c r="W35" i="86" s="1"/>
  <c r="T78" i="86"/>
  <c r="T35" i="86" s="1"/>
  <c r="H55" i="86"/>
  <c r="L57" i="21"/>
  <c r="O57" i="21" s="1"/>
  <c r="R57" i="21"/>
  <c r="U57" i="21" s="1"/>
  <c r="H70" i="86"/>
  <c r="R135" i="21"/>
  <c r="L135" i="21"/>
  <c r="S104" i="21"/>
  <c r="V104" i="21" s="1"/>
  <c r="M104" i="21"/>
  <c r="P104" i="21" s="1"/>
  <c r="W90" i="21"/>
  <c r="W64" i="86" s="1"/>
  <c r="W21" i="86" s="1"/>
  <c r="T64" i="86"/>
  <c r="T21" i="86" s="1"/>
  <c r="V77" i="21"/>
  <c r="V59" i="86" s="1"/>
  <c r="V16" i="86" s="1"/>
  <c r="S59" i="86"/>
  <c r="S16" i="86" s="1"/>
  <c r="U87" i="21"/>
  <c r="U63" i="86" s="1"/>
  <c r="U20" i="86" s="1"/>
  <c r="R63" i="86"/>
  <c r="R20" i="86" s="1"/>
  <c r="W114" i="21"/>
  <c r="O159" i="21"/>
  <c r="O75" i="86" s="1"/>
  <c r="L75" i="86"/>
  <c r="W49" i="21"/>
  <c r="V60" i="21"/>
  <c r="V56" i="86" s="1"/>
  <c r="V13" i="86" s="1"/>
  <c r="S56" i="86"/>
  <c r="S13" i="86" s="1"/>
  <c r="U83" i="21"/>
  <c r="U62" i="86" s="1"/>
  <c r="R62" i="86"/>
  <c r="V87" i="21"/>
  <c r="V63" i="86" s="1"/>
  <c r="V20" i="86" s="1"/>
  <c r="S63" i="86"/>
  <c r="S20" i="86" s="1"/>
  <c r="P73" i="21"/>
  <c r="P58" i="86" s="1"/>
  <c r="P15" i="86" s="1"/>
  <c r="M58" i="86"/>
  <c r="M15" i="86" s="1"/>
  <c r="Q107" i="21"/>
  <c r="V164" i="21"/>
  <c r="V77" i="86" s="1"/>
  <c r="V34" i="86" s="1"/>
  <c r="S77" i="86"/>
  <c r="S34" i="86" s="1"/>
  <c r="S48" i="86"/>
  <c r="V5" i="21"/>
  <c r="V48" i="86" s="1"/>
  <c r="W81" i="21"/>
  <c r="W61" i="86" s="1"/>
  <c r="W18" i="86" s="1"/>
  <c r="T61" i="86"/>
  <c r="T18" i="86" s="1"/>
  <c r="P171" i="21"/>
  <c r="P78" i="86" s="1"/>
  <c r="P35" i="86" s="1"/>
  <c r="M78" i="86"/>
  <c r="M35" i="86" s="1"/>
  <c r="V4" i="21"/>
  <c r="V51" i="86" s="1"/>
  <c r="V8" i="86" s="1"/>
  <c r="S51" i="86"/>
  <c r="S8" i="86" s="1"/>
  <c r="Q12" i="21"/>
  <c r="O114" i="21"/>
  <c r="J79" i="86"/>
  <c r="T176" i="21"/>
  <c r="N176" i="21"/>
  <c r="J66" i="86"/>
  <c r="N108" i="21"/>
  <c r="Q108" i="21" s="1"/>
  <c r="T108" i="21"/>
  <c r="W108" i="21" s="1"/>
  <c r="J65" i="86"/>
  <c r="T101" i="21"/>
  <c r="W101" i="21" s="1"/>
  <c r="N101" i="21"/>
  <c r="Q101" i="21" s="1"/>
  <c r="I79" i="86"/>
  <c r="I82" i="86" s="1"/>
  <c r="S176" i="21"/>
  <c r="M176" i="21"/>
  <c r="I70" i="86"/>
  <c r="M135" i="21"/>
  <c r="S135" i="21"/>
  <c r="L101" i="21"/>
  <c r="O101" i="21" s="1"/>
  <c r="R101" i="21"/>
  <c r="U101" i="21" s="1"/>
  <c r="AP80" i="201"/>
  <c r="U147" i="21"/>
  <c r="U73" i="86" s="1"/>
  <c r="R73" i="86"/>
  <c r="V161" i="21"/>
  <c r="V76" i="86" s="1"/>
  <c r="V33" i="86" s="1"/>
  <c r="S76" i="86"/>
  <c r="S33" i="86" s="1"/>
  <c r="S36" i="86" s="1"/>
  <c r="V49" i="21"/>
  <c r="O87" i="21"/>
  <c r="O63" i="86" s="1"/>
  <c r="O20" i="86" s="1"/>
  <c r="L63" i="86"/>
  <c r="L20" i="86" s="1"/>
  <c r="Q114" i="21"/>
  <c r="U159" i="21"/>
  <c r="U75" i="86" s="1"/>
  <c r="R75" i="86"/>
  <c r="Q49" i="21"/>
  <c r="W68" i="21"/>
  <c r="W57" i="86" s="1"/>
  <c r="W14" i="86" s="1"/>
  <c r="T57" i="86"/>
  <c r="T14" i="86" s="1"/>
  <c r="O83" i="21"/>
  <c r="O62" i="86" s="1"/>
  <c r="L62" i="86"/>
  <c r="P87" i="21"/>
  <c r="P63" i="86" s="1"/>
  <c r="P20" i="86" s="1"/>
  <c r="M63" i="86"/>
  <c r="M20" i="86" s="1"/>
  <c r="V73" i="21"/>
  <c r="V58" i="86" s="1"/>
  <c r="V15" i="86" s="1"/>
  <c r="S58" i="86"/>
  <c r="S15" i="86" s="1"/>
  <c r="U12" i="21"/>
  <c r="W52" i="21"/>
  <c r="V100" i="21"/>
  <c r="V65" i="86" s="1"/>
  <c r="V22" i="86" s="1"/>
  <c r="S65" i="86"/>
  <c r="S22" i="86" s="1"/>
  <c r="P5" i="21"/>
  <c r="P48" i="86" s="1"/>
  <c r="M48" i="86"/>
  <c r="Q81" i="21"/>
  <c r="Q61" i="86" s="1"/>
  <c r="Q18" i="86" s="1"/>
  <c r="N61" i="86"/>
  <c r="N18" i="86" s="1"/>
  <c r="W100" i="21"/>
  <c r="W65" i="86" s="1"/>
  <c r="W22" i="86" s="1"/>
  <c r="T65" i="86"/>
  <c r="T22" i="86" s="1"/>
  <c r="W12" i="21"/>
  <c r="P90" i="21"/>
  <c r="P64" i="86" s="1"/>
  <c r="P21" i="86" s="1"/>
  <c r="M64" i="86"/>
  <c r="M21" i="86" s="1"/>
  <c r="R104" i="21"/>
  <c r="U104" i="21" s="1"/>
  <c r="L104" i="21"/>
  <c r="O104" i="21" s="1"/>
  <c r="S115" i="21"/>
  <c r="V115" i="21" s="1"/>
  <c r="M115" i="21"/>
  <c r="P115" i="21" s="1"/>
  <c r="U68" i="21"/>
  <c r="U57" i="86" s="1"/>
  <c r="U14" i="86" s="1"/>
  <c r="R57" i="86"/>
  <c r="R14" i="86" s="1"/>
  <c r="O77" i="21"/>
  <c r="O59" i="86" s="1"/>
  <c r="O16" i="86" s="1"/>
  <c r="L59" i="86"/>
  <c r="L16" i="86" s="1"/>
  <c r="O147" i="21"/>
  <c r="O73" i="86" s="1"/>
  <c r="L73" i="86"/>
  <c r="P161" i="21"/>
  <c r="P76" i="86" s="1"/>
  <c r="P33" i="86" s="1"/>
  <c r="M76" i="86"/>
  <c r="M33" i="86" s="1"/>
  <c r="P49" i="21"/>
  <c r="V68" i="21"/>
  <c r="V57" i="86" s="1"/>
  <c r="V14" i="86" s="1"/>
  <c r="S57" i="86"/>
  <c r="S14" i="86" s="1"/>
  <c r="Q68" i="21"/>
  <c r="Q57" i="86" s="1"/>
  <c r="Q14" i="86" s="1"/>
  <c r="N57" i="86"/>
  <c r="N14" i="86" s="1"/>
  <c r="O107" i="21"/>
  <c r="V159" i="21"/>
  <c r="V75" i="86" s="1"/>
  <c r="S75" i="86"/>
  <c r="Q60" i="21"/>
  <c r="Q56" i="86" s="1"/>
  <c r="Q13" i="86" s="1"/>
  <c r="N56" i="86"/>
  <c r="N13" i="86" s="1"/>
  <c r="W83" i="21"/>
  <c r="W62" i="86" s="1"/>
  <c r="T62" i="86"/>
  <c r="O12" i="21"/>
  <c r="Q52" i="21"/>
  <c r="P100" i="21"/>
  <c r="P65" i="86" s="1"/>
  <c r="P22" i="86" s="1"/>
  <c r="M65" i="86"/>
  <c r="M22" i="86" s="1"/>
  <c r="Q100" i="21"/>
  <c r="Q65" i="86" s="1"/>
  <c r="Q22" i="86" s="1"/>
  <c r="N65" i="86"/>
  <c r="N22" i="86" s="1"/>
  <c r="W5" i="21"/>
  <c r="W48" i="86" s="1"/>
  <c r="T48" i="86"/>
  <c r="V90" i="21"/>
  <c r="V64" i="86" s="1"/>
  <c r="V21" i="86" s="1"/>
  <c r="S64" i="86"/>
  <c r="S21" i="86" s="1"/>
  <c r="J55" i="86"/>
  <c r="J60" i="86" s="1"/>
  <c r="T57" i="21"/>
  <c r="W57" i="21" s="1"/>
  <c r="N57" i="21"/>
  <c r="Q57" i="21" s="1"/>
  <c r="H66" i="86"/>
  <c r="H67" i="86" s="1"/>
  <c r="L108" i="21"/>
  <c r="O108" i="21" s="1"/>
  <c r="R108" i="21"/>
  <c r="U108" i="21" s="1"/>
  <c r="J70" i="86"/>
  <c r="T139" i="21"/>
  <c r="W139" i="21" s="1"/>
  <c r="N139" i="21"/>
  <c r="Q139" i="21" s="1"/>
  <c r="H178" i="21"/>
  <c r="R19" i="21"/>
  <c r="U19" i="21" s="1"/>
  <c r="L19" i="21"/>
  <c r="O19" i="21" s="1"/>
  <c r="J178" i="21"/>
  <c r="T19" i="21"/>
  <c r="W19" i="21" s="1"/>
  <c r="N19" i="21"/>
  <c r="Q19" i="21" s="1"/>
  <c r="M108" i="21"/>
  <c r="P108" i="21" s="1"/>
  <c r="S108" i="21"/>
  <c r="V108" i="21" s="1"/>
  <c r="U49" i="21"/>
  <c r="O68" i="21"/>
  <c r="O57" i="86" s="1"/>
  <c r="O14" i="86" s="1"/>
  <c r="L57" i="86"/>
  <c r="L14" i="86" s="1"/>
  <c r="U77" i="21"/>
  <c r="U59" i="86" s="1"/>
  <c r="U16" i="86" s="1"/>
  <c r="R59" i="86"/>
  <c r="R16" i="86" s="1"/>
  <c r="P68" i="21"/>
  <c r="P57" i="86" s="1"/>
  <c r="P14" i="86" s="1"/>
  <c r="M57" i="86"/>
  <c r="M14" i="86" s="1"/>
  <c r="U107" i="21"/>
  <c r="U66" i="86" s="1"/>
  <c r="U23" i="86" s="1"/>
  <c r="R66" i="86"/>
  <c r="R23" i="86" s="1"/>
  <c r="P159" i="21"/>
  <c r="P75" i="86" s="1"/>
  <c r="M75" i="86"/>
  <c r="W60" i="21"/>
  <c r="W56" i="86" s="1"/>
  <c r="W13" i="86" s="1"/>
  <c r="T56" i="86"/>
  <c r="T13" i="86" s="1"/>
  <c r="Q87" i="21"/>
  <c r="Q63" i="86" s="1"/>
  <c r="Q20" i="86" s="1"/>
  <c r="N63" i="86"/>
  <c r="N20" i="86" s="1"/>
  <c r="Q83" i="21"/>
  <c r="Q62" i="86" s="1"/>
  <c r="N62" i="86"/>
  <c r="U164" i="21"/>
  <c r="U77" i="86" s="1"/>
  <c r="U34" i="86" s="1"/>
  <c r="R77" i="86"/>
  <c r="R34" i="86" s="1"/>
  <c r="O5" i="21"/>
  <c r="O48" i="86" s="1"/>
  <c r="L48" i="86"/>
  <c r="V81" i="21"/>
  <c r="V61" i="86" s="1"/>
  <c r="V18" i="86" s="1"/>
  <c r="S61" i="86"/>
  <c r="S18" i="86" s="1"/>
  <c r="U171" i="21"/>
  <c r="U78" i="86" s="1"/>
  <c r="U35" i="86" s="1"/>
  <c r="R78" i="86"/>
  <c r="R35" i="86" s="1"/>
  <c r="O90" i="21"/>
  <c r="O64" i="86" s="1"/>
  <c r="O21" i="86" s="1"/>
  <c r="L64" i="86"/>
  <c r="L21" i="86" s="1"/>
  <c r="Q164" i="21"/>
  <c r="Q77" i="86" s="1"/>
  <c r="Q34" i="86" s="1"/>
  <c r="N77" i="86"/>
  <c r="N34" i="86" s="1"/>
  <c r="N135" i="21"/>
  <c r="T135" i="21"/>
  <c r="Q5" i="21"/>
  <c r="Q48" i="86" s="1"/>
  <c r="N48" i="86"/>
  <c r="U161" i="21"/>
  <c r="U76" i="86" s="1"/>
  <c r="U33" i="86" s="1"/>
  <c r="R76" i="86"/>
  <c r="R33" i="86" s="1"/>
  <c r="T115" i="21"/>
  <c r="W115" i="21" s="1"/>
  <c r="N115" i="21"/>
  <c r="Q115" i="21" s="1"/>
  <c r="S19" i="21"/>
  <c r="V19" i="21" s="1"/>
  <c r="M19" i="21"/>
  <c r="P19" i="21" s="1"/>
  <c r="I55" i="86"/>
  <c r="I60" i="86" s="1"/>
  <c r="S57" i="21"/>
  <c r="V57" i="21" s="1"/>
  <c r="M57" i="21"/>
  <c r="P57" i="21" s="1"/>
  <c r="L115" i="21"/>
  <c r="O115" i="21" s="1"/>
  <c r="R115" i="21"/>
  <c r="U115" i="21" s="1"/>
  <c r="W4" i="21"/>
  <c r="W51" i="86" s="1"/>
  <c r="W8" i="86" s="1"/>
  <c r="T51" i="86"/>
  <c r="T8" i="86" s="1"/>
  <c r="O49" i="21"/>
  <c r="P147" i="21"/>
  <c r="P73" i="86" s="1"/>
  <c r="M73" i="86"/>
  <c r="U52" i="21"/>
  <c r="U55" i="86" s="1"/>
  <c r="R55" i="86"/>
  <c r="W87" i="21"/>
  <c r="W63" i="86" s="1"/>
  <c r="W20" i="86" s="1"/>
  <c r="T63" i="86"/>
  <c r="T20" i="86" s="1"/>
  <c r="V107" i="21"/>
  <c r="V66" i="86" s="1"/>
  <c r="V23" i="86" s="1"/>
  <c r="S66" i="86"/>
  <c r="S23" i="86" s="1"/>
  <c r="O164" i="21"/>
  <c r="O77" i="86" s="1"/>
  <c r="O34" i="86" s="1"/>
  <c r="L77" i="86"/>
  <c r="L34" i="86" s="1"/>
  <c r="U5" i="21"/>
  <c r="U48" i="86" s="1"/>
  <c r="R48" i="86"/>
  <c r="P81" i="21"/>
  <c r="P61" i="86" s="1"/>
  <c r="P18" i="86" s="1"/>
  <c r="M61" i="86"/>
  <c r="M18" i="86" s="1"/>
  <c r="O171" i="21"/>
  <c r="O78" i="86" s="1"/>
  <c r="O35" i="86" s="1"/>
  <c r="L78" i="86"/>
  <c r="L35" i="86" s="1"/>
  <c r="U90" i="21"/>
  <c r="U64" i="86" s="1"/>
  <c r="U21" i="86" s="1"/>
  <c r="R64" i="86"/>
  <c r="R21" i="86" s="1"/>
  <c r="W164" i="21"/>
  <c r="W77" i="86" s="1"/>
  <c r="W34" i="86" s="1"/>
  <c r="T77" i="86"/>
  <c r="T34" i="86" s="1"/>
  <c r="O161" i="21"/>
  <c r="O76" i="86" s="1"/>
  <c r="O33" i="86" s="1"/>
  <c r="L76" i="86"/>
  <c r="L33" i="86" s="1"/>
  <c r="I81" i="86"/>
  <c r="I167" i="86" s="1"/>
  <c r="H60" i="86"/>
  <c r="H12" i="86"/>
  <c r="H141" i="86"/>
  <c r="I12" i="86"/>
  <c r="I141" i="86"/>
  <c r="J27" i="86"/>
  <c r="J156" i="86"/>
  <c r="J67" i="86"/>
  <c r="J141" i="86"/>
  <c r="J23" i="86"/>
  <c r="J152" i="86"/>
  <c r="H152" i="86"/>
  <c r="J22" i="86"/>
  <c r="J151" i="86"/>
  <c r="I35" i="86"/>
  <c r="I164" i="86"/>
  <c r="J32" i="86"/>
  <c r="J81" i="86"/>
  <c r="J161" i="86"/>
  <c r="I20" i="86"/>
  <c r="I149" i="86"/>
  <c r="J137" i="86"/>
  <c r="J8" i="86"/>
  <c r="H22" i="86"/>
  <c r="H151" i="86"/>
  <c r="H50" i="86"/>
  <c r="H54" i="86" s="1"/>
  <c r="I33" i="86"/>
  <c r="I162" i="86"/>
  <c r="H16" i="86"/>
  <c r="H145" i="86"/>
  <c r="J33" i="86"/>
  <c r="J162" i="86"/>
  <c r="I15" i="86"/>
  <c r="I144" i="86"/>
  <c r="I154" i="86"/>
  <c r="I71" i="86"/>
  <c r="I25" i="86"/>
  <c r="H148" i="86"/>
  <c r="H19" i="86"/>
  <c r="H5" i="86"/>
  <c r="H134" i="86"/>
  <c r="I27" i="86"/>
  <c r="I156" i="86"/>
  <c r="H10" i="86"/>
  <c r="H139" i="86"/>
  <c r="H18" i="86"/>
  <c r="H147" i="86"/>
  <c r="I16" i="86"/>
  <c r="I145" i="86"/>
  <c r="J71" i="86"/>
  <c r="J25" i="86"/>
  <c r="J154" i="86"/>
  <c r="J165" i="86"/>
  <c r="J36" i="86"/>
  <c r="J82" i="86"/>
  <c r="H36" i="86"/>
  <c r="H165" i="86"/>
  <c r="H82" i="86"/>
  <c r="H20" i="86"/>
  <c r="H149" i="86"/>
  <c r="J135" i="86"/>
  <c r="J6" i="86"/>
  <c r="I10" i="86"/>
  <c r="I139" i="86"/>
  <c r="I147" i="86"/>
  <c r="I18" i="86"/>
  <c r="I36" i="86"/>
  <c r="I165" i="86"/>
  <c r="I178" i="21"/>
  <c r="J15" i="86"/>
  <c r="J144" i="86"/>
  <c r="H150" i="86"/>
  <c r="H21" i="86"/>
  <c r="H81" i="86"/>
  <c r="I135" i="86"/>
  <c r="I6" i="86"/>
  <c r="J21" i="86"/>
  <c r="J150" i="86"/>
  <c r="H34" i="86"/>
  <c r="H163" i="86"/>
  <c r="I23" i="86"/>
  <c r="I152" i="86"/>
  <c r="J16" i="86"/>
  <c r="J145" i="86"/>
  <c r="H135" i="86"/>
  <c r="H6" i="86"/>
  <c r="J35" i="86"/>
  <c r="J164" i="86"/>
  <c r="H142" i="86"/>
  <c r="H13" i="86"/>
  <c r="J30" i="86"/>
  <c r="J159" i="86"/>
  <c r="J74" i="86"/>
  <c r="I21" i="86"/>
  <c r="I150" i="86"/>
  <c r="I9" i="86"/>
  <c r="I138" i="86"/>
  <c r="I30" i="86"/>
  <c r="I159" i="86"/>
  <c r="I74" i="86"/>
  <c r="I5" i="86"/>
  <c r="I134" i="86"/>
  <c r="H14" i="86"/>
  <c r="H143" i="86"/>
  <c r="I22" i="86"/>
  <c r="I151" i="86"/>
  <c r="I50" i="86"/>
  <c r="I54" i="86" s="1"/>
  <c r="J13" i="86"/>
  <c r="J142" i="86"/>
  <c r="H71" i="86"/>
  <c r="H25" i="86"/>
  <c r="H154" i="86"/>
  <c r="H9" i="86"/>
  <c r="H138" i="86"/>
  <c r="I8" i="86"/>
  <c r="I137" i="86"/>
  <c r="I13" i="86"/>
  <c r="I142" i="86"/>
  <c r="J14" i="86"/>
  <c r="J143" i="86"/>
  <c r="H164" i="86"/>
  <c r="H35" i="86"/>
  <c r="H8" i="86"/>
  <c r="H137" i="86"/>
  <c r="H30" i="86"/>
  <c r="H159" i="86"/>
  <c r="H74" i="86"/>
  <c r="H27" i="86"/>
  <c r="H156" i="86"/>
  <c r="I19" i="86"/>
  <c r="I67" i="86"/>
  <c r="I148" i="86"/>
  <c r="I34" i="86"/>
  <c r="I163" i="86"/>
  <c r="J138" i="86"/>
  <c r="J9" i="86"/>
  <c r="J34" i="86"/>
  <c r="J163" i="86"/>
  <c r="J5" i="86"/>
  <c r="J134" i="86"/>
  <c r="I14" i="86"/>
  <c r="I143" i="86"/>
  <c r="J139" i="86"/>
  <c r="J10" i="86"/>
  <c r="H15" i="86"/>
  <c r="H144" i="86"/>
  <c r="J50" i="86"/>
  <c r="L49" i="86" l="1"/>
  <c r="L6" i="86" s="1"/>
  <c r="V53" i="86"/>
  <c r="V10" i="86" s="1"/>
  <c r="W53" i="86"/>
  <c r="W10" i="86" s="1"/>
  <c r="O53" i="86"/>
  <c r="O10" i="86" s="1"/>
  <c r="Q53" i="86"/>
  <c r="Q10" i="86" s="1"/>
  <c r="U53" i="86"/>
  <c r="U10" i="86" s="1"/>
  <c r="P53" i="86"/>
  <c r="P10" i="86" s="1"/>
  <c r="H23" i="86"/>
  <c r="J12" i="86"/>
  <c r="I38" i="86"/>
  <c r="H83" i="126"/>
  <c r="R36" i="86"/>
  <c r="V36" i="86"/>
  <c r="L36" i="86"/>
  <c r="M30" i="86"/>
  <c r="M74" i="86"/>
  <c r="M31" i="86" s="1"/>
  <c r="Q135" i="21"/>
  <c r="Q70" i="86" s="1"/>
  <c r="Q27" i="86" s="1"/>
  <c r="N70" i="86"/>
  <c r="N27" i="86" s="1"/>
  <c r="T19" i="86"/>
  <c r="L30" i="86"/>
  <c r="L74" i="86"/>
  <c r="L31" i="86" s="1"/>
  <c r="T55" i="86"/>
  <c r="L19" i="86"/>
  <c r="N68" i="86"/>
  <c r="R30" i="86"/>
  <c r="R74" i="86"/>
  <c r="R31" i="86" s="1"/>
  <c r="V135" i="21"/>
  <c r="V70" i="86" s="1"/>
  <c r="V27" i="86" s="1"/>
  <c r="S70" i="86"/>
  <c r="S27" i="86" s="1"/>
  <c r="O68" i="86"/>
  <c r="O81" i="86" s="1"/>
  <c r="O38" i="86" s="1"/>
  <c r="T66" i="86"/>
  <c r="T23" i="86" s="1"/>
  <c r="N32" i="86"/>
  <c r="N81" i="86"/>
  <c r="Q36" i="86"/>
  <c r="V55" i="86"/>
  <c r="L55" i="86"/>
  <c r="S68" i="86"/>
  <c r="P30" i="86"/>
  <c r="P74" i="86"/>
  <c r="P31" i="86" s="1"/>
  <c r="L54" i="86"/>
  <c r="L5" i="86"/>
  <c r="W19" i="86"/>
  <c r="O30" i="86"/>
  <c r="O74" i="86"/>
  <c r="O31" i="86" s="1"/>
  <c r="W55" i="86"/>
  <c r="O19" i="86"/>
  <c r="Q68" i="86"/>
  <c r="Q81" i="86" s="1"/>
  <c r="U30" i="86"/>
  <c r="U74" i="86"/>
  <c r="U31" i="86" s="1"/>
  <c r="P135" i="21"/>
  <c r="P70" i="86" s="1"/>
  <c r="P27" i="86" s="1"/>
  <c r="M70" i="86"/>
  <c r="M27" i="86" s="1"/>
  <c r="N49" i="86"/>
  <c r="N6" i="86" s="1"/>
  <c r="V5" i="86"/>
  <c r="L32" i="86"/>
  <c r="W66" i="86"/>
  <c r="W23" i="86" s="1"/>
  <c r="Q32" i="86"/>
  <c r="I85" i="126"/>
  <c r="N30" i="86"/>
  <c r="N74" i="86"/>
  <c r="N31" i="86" s="1"/>
  <c r="M68" i="86"/>
  <c r="O55" i="86"/>
  <c r="V68" i="86"/>
  <c r="V81" i="86" s="1"/>
  <c r="O5" i="86"/>
  <c r="R49" i="86"/>
  <c r="R6" i="86" s="1"/>
  <c r="Q49" i="86"/>
  <c r="Q6" i="86" s="1"/>
  <c r="S5" i="86"/>
  <c r="O32" i="86"/>
  <c r="O135" i="21"/>
  <c r="O70" i="86" s="1"/>
  <c r="O27" i="86" s="1"/>
  <c r="L70" i="86"/>
  <c r="L27" i="86" s="1"/>
  <c r="J85" i="126"/>
  <c r="Q30" i="86"/>
  <c r="Q74" i="86"/>
  <c r="Q31" i="86" s="1"/>
  <c r="P68" i="86"/>
  <c r="R65" i="86"/>
  <c r="R22" i="86" s="1"/>
  <c r="K10" i="126" s="1"/>
  <c r="O36" i="86"/>
  <c r="M32" i="86"/>
  <c r="M81" i="86"/>
  <c r="M38" i="86" s="1"/>
  <c r="U49" i="86"/>
  <c r="U6" i="86" s="1"/>
  <c r="P176" i="21"/>
  <c r="P79" i="86" s="1"/>
  <c r="M79" i="86"/>
  <c r="M82" i="86" s="1"/>
  <c r="M39" i="86" s="1"/>
  <c r="R19" i="86"/>
  <c r="T68" i="86"/>
  <c r="U135" i="21"/>
  <c r="U70" i="86" s="1"/>
  <c r="U27" i="86" s="1"/>
  <c r="R70" i="86"/>
  <c r="R27" i="86" s="1"/>
  <c r="M49" i="86"/>
  <c r="M6" i="86" s="1"/>
  <c r="L65" i="86"/>
  <c r="L22" i="86" s="1"/>
  <c r="I10" i="126" s="1"/>
  <c r="T32" i="86"/>
  <c r="U65" i="86"/>
  <c r="U22" i="86" s="1"/>
  <c r="L10" i="126" s="1"/>
  <c r="U36" i="86"/>
  <c r="P81" i="86"/>
  <c r="P32" i="86"/>
  <c r="N55" i="86"/>
  <c r="S32" i="86"/>
  <c r="S81" i="86"/>
  <c r="M5" i="86"/>
  <c r="V176" i="21"/>
  <c r="V79" i="86" s="1"/>
  <c r="V82" i="86" s="1"/>
  <c r="V39" i="86" s="1"/>
  <c r="S79" i="86"/>
  <c r="S82" i="86" s="1"/>
  <c r="S39" i="86" s="1"/>
  <c r="Q176" i="21"/>
  <c r="Q79" i="86" s="1"/>
  <c r="N79" i="86"/>
  <c r="N82" i="86" s="1"/>
  <c r="N39" i="86" s="1"/>
  <c r="U19" i="86"/>
  <c r="W68" i="86"/>
  <c r="R68" i="86"/>
  <c r="S49" i="86"/>
  <c r="S6" i="86" s="1"/>
  <c r="M55" i="86"/>
  <c r="T30" i="86"/>
  <c r="T74" i="86"/>
  <c r="T31" i="86" s="1"/>
  <c r="O176" i="21"/>
  <c r="O79" i="86" s="1"/>
  <c r="O82" i="86" s="1"/>
  <c r="O39" i="86" s="1"/>
  <c r="L79" i="86"/>
  <c r="L82" i="86" s="1"/>
  <c r="L39" i="86" s="1"/>
  <c r="P49" i="86"/>
  <c r="P6" i="86" s="1"/>
  <c r="O65" i="86"/>
  <c r="O22" i="86" s="1"/>
  <c r="J10" i="126" s="1"/>
  <c r="W81" i="86"/>
  <c r="W38" i="86" s="1"/>
  <c r="W32" i="86"/>
  <c r="I84" i="126"/>
  <c r="M66" i="86"/>
  <c r="M23" i="86" s="1"/>
  <c r="T36" i="86"/>
  <c r="N5" i="86"/>
  <c r="N54" i="86"/>
  <c r="N19" i="86"/>
  <c r="K11" i="126"/>
  <c r="Q55" i="86"/>
  <c r="V32" i="86"/>
  <c r="P5" i="86"/>
  <c r="P54" i="86"/>
  <c r="W176" i="21"/>
  <c r="W79" i="86" s="1"/>
  <c r="T79" i="86"/>
  <c r="M36" i="86"/>
  <c r="N66" i="86"/>
  <c r="N23" i="86" s="1"/>
  <c r="U68" i="86"/>
  <c r="V49" i="86"/>
  <c r="V6" i="86" s="1"/>
  <c r="P55" i="86"/>
  <c r="W30" i="86"/>
  <c r="W74" i="86"/>
  <c r="W31" i="86" s="1"/>
  <c r="U176" i="21"/>
  <c r="U79" i="86" s="1"/>
  <c r="U82" i="86" s="1"/>
  <c r="U39" i="86" s="1"/>
  <c r="R79" i="86"/>
  <c r="R82" i="86" s="1"/>
  <c r="R39" i="86" s="1"/>
  <c r="K84" i="126"/>
  <c r="M19" i="86"/>
  <c r="J84" i="126"/>
  <c r="P66" i="86"/>
  <c r="P23" i="86" s="1"/>
  <c r="W36" i="86"/>
  <c r="R5" i="86"/>
  <c r="R54" i="86"/>
  <c r="R12" i="86"/>
  <c r="R60" i="86"/>
  <c r="R17" i="86" s="1"/>
  <c r="Q5" i="86"/>
  <c r="Q19" i="86"/>
  <c r="L11" i="126"/>
  <c r="T5" i="86"/>
  <c r="I83" i="126"/>
  <c r="L66" i="86"/>
  <c r="L23" i="86" s="1"/>
  <c r="T49" i="86"/>
  <c r="T6" i="86" s="1"/>
  <c r="R32" i="86"/>
  <c r="R81" i="86"/>
  <c r="P36" i="86"/>
  <c r="Q66" i="86"/>
  <c r="Q23" i="86" s="1"/>
  <c r="L84" i="126"/>
  <c r="P19" i="86"/>
  <c r="S19" i="86"/>
  <c r="S67" i="86"/>
  <c r="S24" i="86" s="1"/>
  <c r="S30" i="86"/>
  <c r="S74" i="86"/>
  <c r="S31" i="86" s="1"/>
  <c r="K12" i="126" s="1"/>
  <c r="U5" i="86"/>
  <c r="U54" i="86"/>
  <c r="U12" i="86"/>
  <c r="U60" i="86"/>
  <c r="U17" i="86" s="1"/>
  <c r="W135" i="21"/>
  <c r="W70" i="86" s="1"/>
  <c r="W27" i="86" s="1"/>
  <c r="T70" i="86"/>
  <c r="T27" i="86" s="1"/>
  <c r="W5" i="86"/>
  <c r="O49" i="86"/>
  <c r="O6" i="86" s="1"/>
  <c r="J83" i="126" s="1"/>
  <c r="O66" i="86"/>
  <c r="O23" i="86" s="1"/>
  <c r="W49" i="86"/>
  <c r="W6" i="86" s="1"/>
  <c r="U32" i="86"/>
  <c r="U81" i="86"/>
  <c r="L68" i="86"/>
  <c r="BA56" i="201"/>
  <c r="E85" i="126"/>
  <c r="E117" i="126" s="1"/>
  <c r="N36" i="86"/>
  <c r="S55" i="86"/>
  <c r="V19" i="86"/>
  <c r="V67" i="86"/>
  <c r="V24" i="86" s="1"/>
  <c r="V30" i="86"/>
  <c r="V74" i="86"/>
  <c r="V31" i="86" s="1"/>
  <c r="B83" i="126"/>
  <c r="B115" i="126" s="1"/>
  <c r="Z56" i="201"/>
  <c r="H82" i="126"/>
  <c r="H84" i="126"/>
  <c r="H85" i="126"/>
  <c r="J38" i="86"/>
  <c r="J167" i="86"/>
  <c r="H9" i="126"/>
  <c r="H38" i="86"/>
  <c r="H167" i="86"/>
  <c r="J168" i="86"/>
  <c r="J39" i="86"/>
  <c r="H10" i="126"/>
  <c r="H11" i="126"/>
  <c r="I39" i="86"/>
  <c r="I168" i="86"/>
  <c r="H39" i="86"/>
  <c r="H168" i="86"/>
  <c r="I140" i="86"/>
  <c r="I83" i="86"/>
  <c r="I11" i="86"/>
  <c r="H31" i="86"/>
  <c r="H160" i="86"/>
  <c r="H28" i="86"/>
  <c r="H157" i="86"/>
  <c r="J17" i="86"/>
  <c r="J146" i="86"/>
  <c r="H11" i="86"/>
  <c r="H140" i="86"/>
  <c r="H83" i="86"/>
  <c r="H85" i="86" s="1"/>
  <c r="H7" i="86"/>
  <c r="H136" i="86"/>
  <c r="I31" i="86"/>
  <c r="I160" i="86"/>
  <c r="J7" i="86"/>
  <c r="J136" i="86"/>
  <c r="I7" i="86"/>
  <c r="I136" i="86"/>
  <c r="I24" i="86"/>
  <c r="I153" i="86"/>
  <c r="J157" i="86"/>
  <c r="J28" i="86"/>
  <c r="I28" i="86"/>
  <c r="I157" i="86"/>
  <c r="I17" i="86"/>
  <c r="I146" i="86"/>
  <c r="J54" i="86"/>
  <c r="H17" i="86"/>
  <c r="H146" i="86"/>
  <c r="J24" i="86"/>
  <c r="J153" i="86"/>
  <c r="J31" i="86"/>
  <c r="J160" i="86"/>
  <c r="H24" i="86"/>
  <c r="H153" i="86"/>
  <c r="L85" i="126" l="1"/>
  <c r="Q54" i="86"/>
  <c r="Q82" i="86"/>
  <c r="Q39" i="86" s="1"/>
  <c r="M67" i="86"/>
  <c r="M24" i="86" s="1"/>
  <c r="P82" i="86"/>
  <c r="P39" i="86" s="1"/>
  <c r="U67" i="86"/>
  <c r="U24" i="86" s="1"/>
  <c r="T82" i="86"/>
  <c r="T39" i="86" s="1"/>
  <c r="W54" i="86"/>
  <c r="Q67" i="86"/>
  <c r="Q24" i="86" s="1"/>
  <c r="W82" i="86"/>
  <c r="W39" i="86" s="1"/>
  <c r="I14" i="126"/>
  <c r="C14" i="126" s="1"/>
  <c r="L82" i="126"/>
  <c r="F82" i="126" s="1"/>
  <c r="F114" i="126" s="1"/>
  <c r="BL8" i="201"/>
  <c r="D10" i="126"/>
  <c r="F10" i="126"/>
  <c r="BN8" i="201"/>
  <c r="BK8" i="201"/>
  <c r="C10" i="126"/>
  <c r="BM8" i="201"/>
  <c r="E10" i="126"/>
  <c r="F84" i="126"/>
  <c r="F116" i="126" s="1"/>
  <c r="AP56" i="201"/>
  <c r="L12" i="126"/>
  <c r="L14" i="126"/>
  <c r="F14" i="126" s="1"/>
  <c r="BA8" i="201"/>
  <c r="E11" i="126"/>
  <c r="R71" i="86"/>
  <c r="R28" i="86" s="1"/>
  <c r="R25" i="86"/>
  <c r="M54" i="86"/>
  <c r="Q38" i="86"/>
  <c r="O25" i="86"/>
  <c r="O71" i="86"/>
  <c r="O28" i="86" s="1"/>
  <c r="T60" i="86"/>
  <c r="T17" i="86" s="1"/>
  <c r="T12" i="86"/>
  <c r="BA78" i="201"/>
  <c r="W11" i="86"/>
  <c r="J11" i="126"/>
  <c r="P11" i="86"/>
  <c r="N67" i="86"/>
  <c r="N24" i="86" s="1"/>
  <c r="W71" i="86"/>
  <c r="W28" i="86" s="1"/>
  <c r="W25" i="86"/>
  <c r="P25" i="86"/>
  <c r="P71" i="86"/>
  <c r="P28" i="86" s="1"/>
  <c r="K82" i="126"/>
  <c r="E82" i="126" s="1"/>
  <c r="E114" i="126" s="1"/>
  <c r="J12" i="126"/>
  <c r="S25" i="86"/>
  <c r="S71" i="86"/>
  <c r="S28" i="86" s="1"/>
  <c r="I12" i="126"/>
  <c r="L25" i="86"/>
  <c r="L71" i="86"/>
  <c r="L28" i="86" s="1"/>
  <c r="BY8" i="201"/>
  <c r="E12" i="126"/>
  <c r="AA56" i="201"/>
  <c r="C83" i="126"/>
  <c r="C115" i="126" s="1"/>
  <c r="Q11" i="86"/>
  <c r="D84" i="126"/>
  <c r="D116" i="126" s="1"/>
  <c r="AN56" i="201"/>
  <c r="P12" i="86"/>
  <c r="P60" i="86"/>
  <c r="P17" i="86" s="1"/>
  <c r="S38" i="86"/>
  <c r="T25" i="86"/>
  <c r="T71" i="86"/>
  <c r="T28" i="86" s="1"/>
  <c r="S54" i="86"/>
  <c r="V25" i="86"/>
  <c r="V71" i="86"/>
  <c r="V28" i="86" s="1"/>
  <c r="L60" i="86"/>
  <c r="L17" i="86" s="1"/>
  <c r="L12" i="86"/>
  <c r="U38" i="86"/>
  <c r="T54" i="86"/>
  <c r="N11" i="86"/>
  <c r="J14" i="126"/>
  <c r="D14" i="126" s="1"/>
  <c r="R67" i="86"/>
  <c r="R24" i="86" s="1"/>
  <c r="O12" i="86"/>
  <c r="O60" i="86"/>
  <c r="O17" i="86" s="1"/>
  <c r="L81" i="86"/>
  <c r="W67" i="86"/>
  <c r="W24" i="86" s="1"/>
  <c r="V12" i="86"/>
  <c r="V60" i="86"/>
  <c r="V17" i="86" s="1"/>
  <c r="T67" i="86"/>
  <c r="T24" i="86" s="1"/>
  <c r="U25" i="86"/>
  <c r="U71" i="86"/>
  <c r="U28" i="86" s="1"/>
  <c r="V38" i="86"/>
  <c r="N12" i="86"/>
  <c r="N60" i="86"/>
  <c r="N17" i="86" s="1"/>
  <c r="T81" i="86"/>
  <c r="AZ56" i="201"/>
  <c r="D85" i="126"/>
  <c r="D117" i="126" s="1"/>
  <c r="M25" i="86"/>
  <c r="M71" i="86"/>
  <c r="M28" i="86" s="1"/>
  <c r="Q25" i="86"/>
  <c r="Q71" i="86"/>
  <c r="Q28" i="86" s="1"/>
  <c r="AO56" i="201"/>
  <c r="E84" i="126"/>
  <c r="E116" i="126" s="1"/>
  <c r="I11" i="126"/>
  <c r="Q12" i="86"/>
  <c r="Q60" i="86"/>
  <c r="Q17" i="86" s="1"/>
  <c r="C84" i="126"/>
  <c r="C116" i="126" s="1"/>
  <c r="AM56" i="201"/>
  <c r="K83" i="126"/>
  <c r="O67" i="86"/>
  <c r="O24" i="86" s="1"/>
  <c r="I82" i="126"/>
  <c r="C82" i="126" s="1"/>
  <c r="C114" i="126" s="1"/>
  <c r="N38" i="86"/>
  <c r="N25" i="86"/>
  <c r="N71" i="86"/>
  <c r="N28" i="86" s="1"/>
  <c r="S12" i="86"/>
  <c r="S60" i="86"/>
  <c r="S17" i="86" s="1"/>
  <c r="U83" i="86"/>
  <c r="U85" i="86" s="1"/>
  <c r="U42" i="86" s="1"/>
  <c r="U11" i="86"/>
  <c r="P67" i="86"/>
  <c r="P24" i="86" s="1"/>
  <c r="R38" i="86"/>
  <c r="R83" i="86"/>
  <c r="R85" i="86" s="1"/>
  <c r="R42" i="86" s="1"/>
  <c r="R11" i="86"/>
  <c r="K14" i="126"/>
  <c r="E14" i="126" s="1"/>
  <c r="M12" i="86"/>
  <c r="M60" i="86"/>
  <c r="M17" i="86" s="1"/>
  <c r="P38" i="86"/>
  <c r="J13" i="126" s="1"/>
  <c r="D13" i="126" s="1"/>
  <c r="O54" i="86"/>
  <c r="V54" i="86"/>
  <c r="L11" i="86"/>
  <c r="L67" i="86"/>
  <c r="L24" i="86" s="1"/>
  <c r="D83" i="126"/>
  <c r="D115" i="126" s="1"/>
  <c r="AB56" i="201"/>
  <c r="BB8" i="201"/>
  <c r="F11" i="126"/>
  <c r="L83" i="126"/>
  <c r="J82" i="126"/>
  <c r="D82" i="126" s="1"/>
  <c r="D114" i="126" s="1"/>
  <c r="C85" i="126"/>
  <c r="C117" i="126" s="1"/>
  <c r="AY56" i="201"/>
  <c r="W12" i="86"/>
  <c r="W60" i="86"/>
  <c r="W17" i="86" s="1"/>
  <c r="B85" i="126"/>
  <c r="B117" i="126" s="1"/>
  <c r="AX56" i="201"/>
  <c r="B82" i="126"/>
  <c r="B114" i="126" s="1"/>
  <c r="O56" i="201"/>
  <c r="P56" i="201"/>
  <c r="N56" i="201"/>
  <c r="Q56" i="201"/>
  <c r="R56" i="201"/>
  <c r="M8" i="208"/>
  <c r="Z78" i="201"/>
  <c r="B84" i="126"/>
  <c r="B116" i="126" s="1"/>
  <c r="AL56" i="201"/>
  <c r="H13" i="126"/>
  <c r="B13" i="126" s="1"/>
  <c r="B69" i="126" s="1"/>
  <c r="H14" i="126"/>
  <c r="B14" i="126" s="1"/>
  <c r="B70" i="126" s="1"/>
  <c r="H12" i="126"/>
  <c r="H42" i="86"/>
  <c r="H171" i="86"/>
  <c r="BJ8" i="201"/>
  <c r="M8" i="209" s="1"/>
  <c r="B10" i="126"/>
  <c r="B66" i="126" s="1"/>
  <c r="AL8" i="201"/>
  <c r="W8" i="209" s="1"/>
  <c r="B9" i="126"/>
  <c r="B65" i="126" s="1"/>
  <c r="H169" i="86"/>
  <c r="H40" i="86"/>
  <c r="H84" i="86"/>
  <c r="I169" i="86"/>
  <c r="I40" i="86"/>
  <c r="I84" i="86"/>
  <c r="AX8" i="201"/>
  <c r="H8" i="209" s="1"/>
  <c r="B11" i="126"/>
  <c r="B67" i="126" s="1"/>
  <c r="I85" i="86"/>
  <c r="J11" i="86"/>
  <c r="H8" i="126" s="1"/>
  <c r="B8" i="126" s="1"/>
  <c r="B64" i="126" s="1"/>
  <c r="J140" i="86"/>
  <c r="J83" i="86"/>
  <c r="BB56" i="201" l="1"/>
  <c r="BB78" i="201" s="1"/>
  <c r="F85" i="126"/>
  <c r="F117" i="126" s="1"/>
  <c r="L13" i="126"/>
  <c r="F13" i="126" s="1"/>
  <c r="K9" i="126"/>
  <c r="L9" i="126"/>
  <c r="F9" i="126" s="1"/>
  <c r="BB30" i="201"/>
  <c r="BB33" i="201" s="1"/>
  <c r="BH8" i="201" s="1"/>
  <c r="L83" i="86"/>
  <c r="L85" i="86" s="1"/>
  <c r="L42" i="86" s="1"/>
  <c r="S83" i="86"/>
  <c r="S11" i="86"/>
  <c r="BY30" i="201"/>
  <c r="BX8" i="201"/>
  <c r="D12" i="126"/>
  <c r="BA81" i="201"/>
  <c r="M11" i="86"/>
  <c r="I86" i="126" s="1"/>
  <c r="C86" i="126" s="1"/>
  <c r="C118" i="126" s="1"/>
  <c r="M83" i="86"/>
  <c r="BM30" i="201"/>
  <c r="BM33" i="201" s="1"/>
  <c r="BS8" i="201" s="1"/>
  <c r="F83" i="126"/>
  <c r="F115" i="126" s="1"/>
  <c r="AD56" i="201"/>
  <c r="AB78" i="201"/>
  <c r="AZ78" i="201"/>
  <c r="Q83" i="86"/>
  <c r="V83" i="86"/>
  <c r="V11" i="86"/>
  <c r="L86" i="126" s="1"/>
  <c r="F86" i="126" s="1"/>
  <c r="F118" i="126" s="1"/>
  <c r="T38" i="86"/>
  <c r="K13" i="126" s="1"/>
  <c r="E13" i="126" s="1"/>
  <c r="I9" i="126"/>
  <c r="BK30" i="201"/>
  <c r="BK33" i="201" s="1"/>
  <c r="BQ8" i="201" s="1"/>
  <c r="O8" i="209" s="1"/>
  <c r="P83" i="86"/>
  <c r="BN30" i="201"/>
  <c r="BN33" i="201" s="1"/>
  <c r="AA78" i="201"/>
  <c r="BA30" i="201"/>
  <c r="BA33" i="201" s="1"/>
  <c r="AY78" i="201"/>
  <c r="O11" i="86"/>
  <c r="O83" i="86"/>
  <c r="U84" i="86"/>
  <c r="U40" i="86"/>
  <c r="AY8" i="201"/>
  <c r="C11" i="126"/>
  <c r="L38" i="86"/>
  <c r="I13" i="126" s="1"/>
  <c r="C13" i="126" s="1"/>
  <c r="N83" i="86"/>
  <c r="BB81" i="201"/>
  <c r="BH78" i="201" s="1"/>
  <c r="BW8" i="201"/>
  <c r="C12" i="126"/>
  <c r="AZ8" i="201"/>
  <c r="D11" i="126"/>
  <c r="R84" i="86"/>
  <c r="R40" i="86"/>
  <c r="AC56" i="201"/>
  <c r="E83" i="126"/>
  <c r="E115" i="126" s="1"/>
  <c r="T83" i="86"/>
  <c r="T11" i="86"/>
  <c r="AO8" i="201"/>
  <c r="E9" i="126"/>
  <c r="BZ8" i="201"/>
  <c r="F12" i="126"/>
  <c r="AM78" i="201"/>
  <c r="AO78" i="201"/>
  <c r="J9" i="126"/>
  <c r="AN78" i="201"/>
  <c r="W83" i="86"/>
  <c r="AP78" i="201"/>
  <c r="BL30" i="201"/>
  <c r="BL33" i="201" s="1"/>
  <c r="BR8" i="201" s="1"/>
  <c r="P8" i="209" s="1"/>
  <c r="W8" i="208"/>
  <c r="AX78" i="201"/>
  <c r="R8" i="208"/>
  <c r="AL78" i="201"/>
  <c r="R78" i="201"/>
  <c r="R81" i="201" s="1"/>
  <c r="Q78" i="201"/>
  <c r="Q81" i="201" s="1"/>
  <c r="P78" i="201"/>
  <c r="O78" i="201"/>
  <c r="H8" i="208"/>
  <c r="N78" i="201"/>
  <c r="M30" i="208"/>
  <c r="Z81" i="201"/>
  <c r="H86" i="126"/>
  <c r="B86" i="126" s="1"/>
  <c r="B118" i="126" s="1"/>
  <c r="Z8" i="201"/>
  <c r="B56" i="201" s="1"/>
  <c r="J40" i="86"/>
  <c r="J169" i="86"/>
  <c r="J84" i="86"/>
  <c r="I41" i="86"/>
  <c r="I86" i="86"/>
  <c r="I170" i="86"/>
  <c r="AL30" i="201"/>
  <c r="BV8" i="201"/>
  <c r="R8" i="209" s="1"/>
  <c r="B12" i="126"/>
  <c r="B68" i="126" s="1"/>
  <c r="AX30" i="201"/>
  <c r="H41" i="86"/>
  <c r="H170" i="86"/>
  <c r="H86" i="86"/>
  <c r="BJ30" i="201"/>
  <c r="H15" i="126"/>
  <c r="B15" i="126" s="1"/>
  <c r="B71" i="126" s="1"/>
  <c r="I171" i="86"/>
  <c r="I42" i="86"/>
  <c r="J85" i="86"/>
  <c r="I8" i="126" l="1"/>
  <c r="K86" i="126"/>
  <c r="E86" i="126" s="1"/>
  <c r="E118" i="126" s="1"/>
  <c r="AP8" i="201"/>
  <c r="AP81" i="201"/>
  <c r="AV78" i="201" s="1"/>
  <c r="AM81" i="201"/>
  <c r="AS78" i="201" s="1"/>
  <c r="T30" i="208" s="1"/>
  <c r="N84" i="86"/>
  <c r="N40" i="86"/>
  <c r="N85" i="86"/>
  <c r="N42" i="86" s="1"/>
  <c r="K8" i="126"/>
  <c r="BG17" i="201"/>
  <c r="BG21" i="201"/>
  <c r="BG23" i="201"/>
  <c r="BG25" i="201"/>
  <c r="BG27" i="201"/>
  <c r="BG26" i="201"/>
  <c r="BG10" i="201"/>
  <c r="BG9" i="201"/>
  <c r="BG15" i="201"/>
  <c r="BG24" i="201"/>
  <c r="BG20" i="201"/>
  <c r="BG18" i="201"/>
  <c r="BG14" i="201"/>
  <c r="BG6" i="201"/>
  <c r="BG13" i="201"/>
  <c r="BG16" i="201"/>
  <c r="BG28" i="201"/>
  <c r="BG22" i="201"/>
  <c r="BG7" i="201"/>
  <c r="BG11" i="201"/>
  <c r="BT25" i="201"/>
  <c r="BT9" i="201"/>
  <c r="BT16" i="201"/>
  <c r="BT28" i="201"/>
  <c r="BT20" i="201"/>
  <c r="BT11" i="201"/>
  <c r="BT21" i="201"/>
  <c r="BT7" i="201"/>
  <c r="BT10" i="201"/>
  <c r="BT6" i="201"/>
  <c r="BT26" i="201"/>
  <c r="BT18" i="201"/>
  <c r="BT23" i="201"/>
  <c r="BT24" i="201"/>
  <c r="BT17" i="201"/>
  <c r="BT27" i="201"/>
  <c r="BT22" i="201"/>
  <c r="BT13" i="201"/>
  <c r="BT14" i="201"/>
  <c r="BT15" i="201"/>
  <c r="BG81" i="201"/>
  <c r="BG66" i="201"/>
  <c r="BG70" i="201"/>
  <c r="BG71" i="201"/>
  <c r="BG73" i="201"/>
  <c r="BG65" i="201"/>
  <c r="BG74" i="201"/>
  <c r="BG72" i="201"/>
  <c r="BG62" i="201"/>
  <c r="BG54" i="201"/>
  <c r="BG68" i="201"/>
  <c r="BG64" i="201"/>
  <c r="BG63" i="201"/>
  <c r="BG55" i="201"/>
  <c r="BG76" i="201"/>
  <c r="BG59" i="201"/>
  <c r="BG69" i="201"/>
  <c r="BG58" i="201"/>
  <c r="BG57" i="201"/>
  <c r="BG75" i="201"/>
  <c r="BG80" i="201"/>
  <c r="BG61" i="201"/>
  <c r="BG79" i="201"/>
  <c r="BG56" i="201"/>
  <c r="AO30" i="201"/>
  <c r="AO33" i="201" s="1"/>
  <c r="AU8" i="201" s="1"/>
  <c r="O85" i="86"/>
  <c r="O42" i="86" s="1"/>
  <c r="O84" i="86"/>
  <c r="O40" i="86"/>
  <c r="BQ17" i="201"/>
  <c r="O17" i="209" s="1"/>
  <c r="BQ9" i="201"/>
  <c r="O9" i="209" s="1"/>
  <c r="BQ20" i="201"/>
  <c r="BQ22" i="201"/>
  <c r="O22" i="209" s="1"/>
  <c r="BQ28" i="201"/>
  <c r="BQ18" i="201"/>
  <c r="O18" i="209" s="1"/>
  <c r="BQ15" i="201"/>
  <c r="O15" i="209" s="1"/>
  <c r="BQ11" i="201"/>
  <c r="O11" i="209" s="1"/>
  <c r="BQ14" i="201"/>
  <c r="O14" i="209" s="1"/>
  <c r="BQ27" i="201"/>
  <c r="O27" i="209" s="1"/>
  <c r="BQ23" i="201"/>
  <c r="O23" i="209" s="1"/>
  <c r="BQ7" i="201"/>
  <c r="O7" i="209" s="1"/>
  <c r="BQ25" i="201"/>
  <c r="O25" i="209" s="1"/>
  <c r="BQ21" i="201"/>
  <c r="O21" i="209" s="1"/>
  <c r="BQ24" i="201"/>
  <c r="O24" i="209" s="1"/>
  <c r="BQ13" i="201"/>
  <c r="BQ16" i="201"/>
  <c r="O16" i="209" s="1"/>
  <c r="BQ26" i="201"/>
  <c r="O26" i="209" s="1"/>
  <c r="BQ6" i="201"/>
  <c r="BQ10" i="201"/>
  <c r="O10" i="209" s="1"/>
  <c r="V84" i="86"/>
  <c r="V40" i="86"/>
  <c r="V85" i="86"/>
  <c r="V42" i="86" s="1"/>
  <c r="AD78" i="201"/>
  <c r="L40" i="86"/>
  <c r="L84" i="86"/>
  <c r="W85" i="86"/>
  <c r="W42" i="86" s="1"/>
  <c r="W84" i="86"/>
  <c r="W40" i="86"/>
  <c r="J86" i="126"/>
  <c r="D86" i="126" s="1"/>
  <c r="D118" i="126" s="1"/>
  <c r="J8" i="126"/>
  <c r="Q40" i="86"/>
  <c r="Q84" i="86"/>
  <c r="Q85" i="86"/>
  <c r="Q42" i="86" s="1"/>
  <c r="BX30" i="201"/>
  <c r="AN81" i="201"/>
  <c r="AT78" i="201" s="1"/>
  <c r="U30" i="208" s="1"/>
  <c r="T84" i="86"/>
  <c r="T40" i="86"/>
  <c r="AZ30" i="201"/>
  <c r="AZ33" i="201" s="1"/>
  <c r="AA81" i="201"/>
  <c r="AG78" i="201" s="1"/>
  <c r="O30" i="208" s="1"/>
  <c r="P40" i="86"/>
  <c r="P84" i="86"/>
  <c r="P85" i="86"/>
  <c r="P42" i="86" s="1"/>
  <c r="AZ81" i="201"/>
  <c r="BF78" i="201" s="1"/>
  <c r="Z30" i="208" s="1"/>
  <c r="BH17" i="201"/>
  <c r="BH26" i="201"/>
  <c r="BH22" i="201"/>
  <c r="BH28" i="201"/>
  <c r="BH14" i="201"/>
  <c r="BH21" i="201"/>
  <c r="BH27" i="201"/>
  <c r="BH7" i="201"/>
  <c r="BH16" i="201"/>
  <c r="BH23" i="201"/>
  <c r="BH24" i="201"/>
  <c r="BH11" i="201"/>
  <c r="BH18" i="201"/>
  <c r="BH6" i="201"/>
  <c r="BH10" i="201"/>
  <c r="BH20" i="201"/>
  <c r="BH13" i="201"/>
  <c r="BH9" i="201"/>
  <c r="BH15" i="201"/>
  <c r="BH25" i="201"/>
  <c r="AY30" i="201"/>
  <c r="AY33" i="201" s="1"/>
  <c r="BE8" i="201" s="1"/>
  <c r="J8" i="209" s="1"/>
  <c r="AM8" i="201"/>
  <c r="C9" i="126"/>
  <c r="BS17" i="201"/>
  <c r="BS6" i="201"/>
  <c r="BS28" i="201"/>
  <c r="BS9" i="201"/>
  <c r="BS21" i="201"/>
  <c r="BS18" i="201"/>
  <c r="BS24" i="201"/>
  <c r="BS13" i="201"/>
  <c r="BS25" i="201"/>
  <c r="BS11" i="201"/>
  <c r="BS16" i="201"/>
  <c r="BS20" i="201"/>
  <c r="BS7" i="201"/>
  <c r="BS23" i="201"/>
  <c r="BS27" i="201"/>
  <c r="BS14" i="201"/>
  <c r="BS22" i="201"/>
  <c r="BS26" i="201"/>
  <c r="BS15" i="201"/>
  <c r="BS10" i="201"/>
  <c r="AN8" i="201"/>
  <c r="D9" i="126"/>
  <c r="BZ30" i="201"/>
  <c r="AC78" i="201"/>
  <c r="BW30" i="201"/>
  <c r="L15" i="126"/>
  <c r="F15" i="126" s="1"/>
  <c r="AY81" i="201"/>
  <c r="BE78" i="201" s="1"/>
  <c r="Y30" i="208" s="1"/>
  <c r="L8" i="126"/>
  <c r="T85" i="86"/>
  <c r="T42" i="86" s="1"/>
  <c r="AA8" i="201"/>
  <c r="C8" i="126"/>
  <c r="M85" i="86"/>
  <c r="M42" i="86" s="1"/>
  <c r="I17" i="126" s="1"/>
  <c r="C17" i="126" s="1"/>
  <c r="M84" i="86"/>
  <c r="M40" i="86"/>
  <c r="AP30" i="201"/>
  <c r="AP33" i="201" s="1"/>
  <c r="AV8" i="201" s="1"/>
  <c r="AO81" i="201"/>
  <c r="AU78" i="201" s="1"/>
  <c r="U86" i="86"/>
  <c r="U43" i="86" s="1"/>
  <c r="U41" i="86"/>
  <c r="S84" i="86"/>
  <c r="S40" i="86"/>
  <c r="K15" i="126" s="1"/>
  <c r="E15" i="126" s="1"/>
  <c r="S85" i="86"/>
  <c r="S42" i="86" s="1"/>
  <c r="K17" i="126" s="1"/>
  <c r="E17" i="126" s="1"/>
  <c r="BR17" i="201"/>
  <c r="P17" i="209" s="1"/>
  <c r="BR9" i="201"/>
  <c r="P9" i="209" s="1"/>
  <c r="BR21" i="201"/>
  <c r="P21" i="209" s="1"/>
  <c r="BR20" i="201"/>
  <c r="BR14" i="201"/>
  <c r="P14" i="209" s="1"/>
  <c r="BR23" i="201"/>
  <c r="P23" i="209" s="1"/>
  <c r="BR28" i="201"/>
  <c r="BR26" i="201"/>
  <c r="P26" i="209" s="1"/>
  <c r="BR7" i="201"/>
  <c r="P7" i="209" s="1"/>
  <c r="BR18" i="201"/>
  <c r="P18" i="209" s="1"/>
  <c r="BR10" i="201"/>
  <c r="P10" i="209" s="1"/>
  <c r="BR16" i="201"/>
  <c r="P16" i="209" s="1"/>
  <c r="BR25" i="201"/>
  <c r="P25" i="209" s="1"/>
  <c r="BR11" i="201"/>
  <c r="P11" i="209" s="1"/>
  <c r="BR24" i="201"/>
  <c r="P24" i="209" s="1"/>
  <c r="BR6" i="201"/>
  <c r="BR27" i="201"/>
  <c r="P27" i="209" s="1"/>
  <c r="BR13" i="201"/>
  <c r="BR22" i="201"/>
  <c r="P22" i="209" s="1"/>
  <c r="BR15" i="201"/>
  <c r="P15" i="209" s="1"/>
  <c r="R86" i="86"/>
  <c r="R43" i="86" s="1"/>
  <c r="R41" i="86"/>
  <c r="BH81" i="201"/>
  <c r="BH66" i="201"/>
  <c r="BH70" i="201"/>
  <c r="BH71" i="201"/>
  <c r="BH72" i="201"/>
  <c r="BH74" i="201"/>
  <c r="BH65" i="201"/>
  <c r="BH73" i="201"/>
  <c r="BH58" i="201"/>
  <c r="BH55" i="201"/>
  <c r="BH75" i="201"/>
  <c r="BH76" i="201"/>
  <c r="BH54" i="201"/>
  <c r="BH57" i="201"/>
  <c r="BH59" i="201"/>
  <c r="BH63" i="201"/>
  <c r="BH64" i="201"/>
  <c r="BH62" i="201"/>
  <c r="BH61" i="201"/>
  <c r="BH69" i="201"/>
  <c r="BH68" i="201"/>
  <c r="BH80" i="201"/>
  <c r="BH79" i="201"/>
  <c r="BH56" i="201"/>
  <c r="BG8" i="201"/>
  <c r="BT8" i="201"/>
  <c r="AB81" i="201"/>
  <c r="AH78" i="201" s="1"/>
  <c r="P30" i="208" s="1"/>
  <c r="BG78" i="201"/>
  <c r="X56" i="201"/>
  <c r="X65" i="201"/>
  <c r="X66" i="201"/>
  <c r="AF78" i="201"/>
  <c r="N30" i="208" s="1"/>
  <c r="AF66" i="201"/>
  <c r="N18" i="208" s="1"/>
  <c r="AF65" i="201"/>
  <c r="N17" i="208" s="1"/>
  <c r="W65" i="201"/>
  <c r="W66" i="201"/>
  <c r="C8" i="208"/>
  <c r="C8" i="209"/>
  <c r="AX33" i="201"/>
  <c r="H30" i="209"/>
  <c r="BJ33" i="201"/>
  <c r="M30" i="209"/>
  <c r="AL33" i="201"/>
  <c r="W30" i="209"/>
  <c r="H30" i="208"/>
  <c r="N81" i="201"/>
  <c r="X78" i="201"/>
  <c r="X81" i="201"/>
  <c r="X58" i="201"/>
  <c r="X61" i="201"/>
  <c r="X54" i="201"/>
  <c r="X57" i="201"/>
  <c r="X62" i="201"/>
  <c r="X64" i="201"/>
  <c r="X75" i="201"/>
  <c r="X63" i="201"/>
  <c r="X55" i="201"/>
  <c r="X59" i="201"/>
  <c r="X73" i="201"/>
  <c r="X74" i="201"/>
  <c r="X72" i="201"/>
  <c r="X69" i="201"/>
  <c r="X70" i="201"/>
  <c r="X71" i="201"/>
  <c r="X68" i="201"/>
  <c r="X76" i="201"/>
  <c r="X80" i="201"/>
  <c r="X79" i="201"/>
  <c r="W78" i="201"/>
  <c r="W81" i="201"/>
  <c r="W58" i="201"/>
  <c r="W55" i="201"/>
  <c r="W63" i="201"/>
  <c r="W54" i="201"/>
  <c r="W61" i="201"/>
  <c r="W64" i="201"/>
  <c r="W75" i="201"/>
  <c r="W57" i="201"/>
  <c r="W62" i="201"/>
  <c r="W59" i="201"/>
  <c r="W72" i="201"/>
  <c r="W71" i="201"/>
  <c r="W74" i="201"/>
  <c r="W69" i="201"/>
  <c r="W73" i="201"/>
  <c r="W70" i="201"/>
  <c r="W76" i="201"/>
  <c r="W68" i="201"/>
  <c r="W80" i="201"/>
  <c r="W79" i="201"/>
  <c r="W56" i="201"/>
  <c r="P81" i="201"/>
  <c r="O81" i="201"/>
  <c r="R30" i="208"/>
  <c r="AL81" i="201"/>
  <c r="M33" i="208"/>
  <c r="AF81" i="201"/>
  <c r="N33" i="208" s="1"/>
  <c r="AF57" i="201"/>
  <c r="N9" i="208" s="1"/>
  <c r="AF61" i="201"/>
  <c r="N13" i="208" s="1"/>
  <c r="AF64" i="201"/>
  <c r="N16" i="208" s="1"/>
  <c r="AF58" i="201"/>
  <c r="N10" i="208" s="1"/>
  <c r="AF55" i="201"/>
  <c r="N7" i="208" s="1"/>
  <c r="AF54" i="201"/>
  <c r="N6" i="208" s="1"/>
  <c r="AF62" i="201"/>
  <c r="N14" i="208" s="1"/>
  <c r="AF75" i="201"/>
  <c r="N27" i="208" s="1"/>
  <c r="AF59" i="201"/>
  <c r="N11" i="208" s="1"/>
  <c r="AF63" i="201"/>
  <c r="N15" i="208" s="1"/>
  <c r="AF69" i="201"/>
  <c r="N21" i="208" s="1"/>
  <c r="AF71" i="201"/>
  <c r="N23" i="208" s="1"/>
  <c r="AF72" i="201"/>
  <c r="N24" i="208" s="1"/>
  <c r="AF74" i="201"/>
  <c r="N26" i="208" s="1"/>
  <c r="AF76" i="201"/>
  <c r="N28" i="208" s="1"/>
  <c r="AF73" i="201"/>
  <c r="N25" i="208" s="1"/>
  <c r="AF70" i="201"/>
  <c r="N22" i="208" s="1"/>
  <c r="AF68" i="201"/>
  <c r="N20" i="208" s="1"/>
  <c r="AF80" i="201"/>
  <c r="N32" i="208" s="1"/>
  <c r="AF79" i="201"/>
  <c r="N31" i="208" s="1"/>
  <c r="AF56" i="201"/>
  <c r="N8" i="208" s="1"/>
  <c r="W30" i="208"/>
  <c r="AX81" i="201"/>
  <c r="J86" i="86"/>
  <c r="J41" i="86"/>
  <c r="H16" i="126" s="1"/>
  <c r="J170" i="86"/>
  <c r="J42" i="86"/>
  <c r="H17" i="126" s="1"/>
  <c r="B17" i="126" s="1"/>
  <c r="B73" i="126" s="1"/>
  <c r="J171" i="86"/>
  <c r="BV30" i="201"/>
  <c r="R30" i="209" s="1"/>
  <c r="H43" i="86"/>
  <c r="H172" i="86"/>
  <c r="I43" i="86"/>
  <c r="I172" i="86"/>
  <c r="Z30" i="201"/>
  <c r="L17" i="126" l="1"/>
  <c r="F17" i="126" s="1"/>
  <c r="BH32" i="201"/>
  <c r="BR30" i="201"/>
  <c r="P6" i="209"/>
  <c r="AD8" i="201"/>
  <c r="F8" i="126"/>
  <c r="BS31" i="201"/>
  <c r="BF17" i="201"/>
  <c r="K17" i="209" s="1"/>
  <c r="BF27" i="201"/>
  <c r="K27" i="209" s="1"/>
  <c r="BF26" i="201"/>
  <c r="K26" i="209" s="1"/>
  <c r="BF16" i="201"/>
  <c r="K16" i="209" s="1"/>
  <c r="BF10" i="201"/>
  <c r="K10" i="209" s="1"/>
  <c r="BF28" i="201"/>
  <c r="K28" i="209" s="1"/>
  <c r="BF25" i="201"/>
  <c r="K25" i="209" s="1"/>
  <c r="BF13" i="201"/>
  <c r="BF11" i="201"/>
  <c r="K11" i="209" s="1"/>
  <c r="BF21" i="201"/>
  <c r="K21" i="209" s="1"/>
  <c r="BF7" i="201"/>
  <c r="K7" i="209" s="1"/>
  <c r="BF24" i="201"/>
  <c r="K24" i="209" s="1"/>
  <c r="BF20" i="201"/>
  <c r="BF23" i="201"/>
  <c r="K23" i="209" s="1"/>
  <c r="BF9" i="201"/>
  <c r="K9" i="209" s="1"/>
  <c r="BF6" i="201"/>
  <c r="BF18" i="201"/>
  <c r="K18" i="209" s="1"/>
  <c r="BF15" i="201"/>
  <c r="K15" i="209" s="1"/>
  <c r="BF22" i="201"/>
  <c r="K22" i="209" s="1"/>
  <c r="BF14" i="201"/>
  <c r="K14" i="209" s="1"/>
  <c r="Q86" i="86"/>
  <c r="Q43" i="86" s="1"/>
  <c r="Q41" i="86"/>
  <c r="I15" i="126"/>
  <c r="C15" i="126" s="1"/>
  <c r="AC8" i="201"/>
  <c r="E8" i="126"/>
  <c r="P28" i="209"/>
  <c r="AV17" i="201"/>
  <c r="AV22" i="201"/>
  <c r="AV6" i="201"/>
  <c r="AV10" i="201"/>
  <c r="AV24" i="201"/>
  <c r="AV7" i="201"/>
  <c r="AV15" i="201"/>
  <c r="AV13" i="201"/>
  <c r="AV16" i="201"/>
  <c r="AV27" i="201"/>
  <c r="AV14" i="201"/>
  <c r="AV26" i="201"/>
  <c r="AV28" i="201"/>
  <c r="AV25" i="201"/>
  <c r="AV21" i="201"/>
  <c r="AV9" i="201"/>
  <c r="AV20" i="201"/>
  <c r="AV11" i="201"/>
  <c r="AV18" i="201"/>
  <c r="AV23" i="201"/>
  <c r="AM30" i="201"/>
  <c r="AM33" i="201" s="1"/>
  <c r="AS8" i="201" s="1"/>
  <c r="Y8" i="209" s="1"/>
  <c r="BF81" i="201"/>
  <c r="Z33" i="208" s="1"/>
  <c r="BF74" i="201"/>
  <c r="Z26" i="208" s="1"/>
  <c r="BF66" i="201"/>
  <c r="Z18" i="208" s="1"/>
  <c r="BF65" i="201"/>
  <c r="Z17" i="208" s="1"/>
  <c r="BF72" i="201"/>
  <c r="Z24" i="208" s="1"/>
  <c r="BF71" i="201"/>
  <c r="Z23" i="208" s="1"/>
  <c r="BF73" i="201"/>
  <c r="Z25" i="208" s="1"/>
  <c r="BF70" i="201"/>
  <c r="Z22" i="208" s="1"/>
  <c r="BF64" i="201"/>
  <c r="Z16" i="208" s="1"/>
  <c r="BF57" i="201"/>
  <c r="Z9" i="208" s="1"/>
  <c r="BF59" i="201"/>
  <c r="Z11" i="208" s="1"/>
  <c r="BF55" i="201"/>
  <c r="Z7" i="208" s="1"/>
  <c r="BF75" i="201"/>
  <c r="Z27" i="208" s="1"/>
  <c r="BF54" i="201"/>
  <c r="Z6" i="208" s="1"/>
  <c r="BF63" i="201"/>
  <c r="Z15" i="208" s="1"/>
  <c r="BF76" i="201"/>
  <c r="Z28" i="208" s="1"/>
  <c r="BF62" i="201"/>
  <c r="Z14" i="208" s="1"/>
  <c r="BF58" i="201"/>
  <c r="Z10" i="208" s="1"/>
  <c r="BF68" i="201"/>
  <c r="Z20" i="208" s="1"/>
  <c r="BF69" i="201"/>
  <c r="Z21" i="208" s="1"/>
  <c r="BF61" i="201"/>
  <c r="Z13" i="208" s="1"/>
  <c r="BF79" i="201"/>
  <c r="Z31" i="208" s="1"/>
  <c r="BF80" i="201"/>
  <c r="Z32" i="208" s="1"/>
  <c r="BF56" i="201"/>
  <c r="Z8" i="208" s="1"/>
  <c r="AD81" i="201"/>
  <c r="BG31" i="201"/>
  <c r="S86" i="86"/>
  <c r="S43" i="86" s="1"/>
  <c r="S41" i="86"/>
  <c r="BE70" i="201"/>
  <c r="Y22" i="208" s="1"/>
  <c r="BE73" i="201"/>
  <c r="Y25" i="208" s="1"/>
  <c r="BE71" i="201"/>
  <c r="Y23" i="208" s="1"/>
  <c r="BE65" i="201"/>
  <c r="Y17" i="208" s="1"/>
  <c r="BE66" i="201"/>
  <c r="Y18" i="208" s="1"/>
  <c r="BE81" i="201"/>
  <c r="Y33" i="208" s="1"/>
  <c r="BE72" i="201"/>
  <c r="Y24" i="208" s="1"/>
  <c r="BE74" i="201"/>
  <c r="Y26" i="208" s="1"/>
  <c r="BE64" i="201"/>
  <c r="Y16" i="208" s="1"/>
  <c r="BE76" i="201"/>
  <c r="Y28" i="208" s="1"/>
  <c r="BE62" i="201"/>
  <c r="Y14" i="208" s="1"/>
  <c r="BE54" i="201"/>
  <c r="Y6" i="208" s="1"/>
  <c r="BE55" i="201"/>
  <c r="Y7" i="208" s="1"/>
  <c r="BE69" i="201"/>
  <c r="Y21" i="208" s="1"/>
  <c r="BE63" i="201"/>
  <c r="Y15" i="208" s="1"/>
  <c r="BE75" i="201"/>
  <c r="Y27" i="208" s="1"/>
  <c r="BE68" i="201"/>
  <c r="Y20" i="208" s="1"/>
  <c r="BE57" i="201"/>
  <c r="Y9" i="208" s="1"/>
  <c r="BE58" i="201"/>
  <c r="Y10" i="208" s="1"/>
  <c r="BE59" i="201"/>
  <c r="Y11" i="208" s="1"/>
  <c r="BE80" i="201"/>
  <c r="Y32" i="208" s="1"/>
  <c r="BE61" i="201"/>
  <c r="Y13" i="208" s="1"/>
  <c r="BE79" i="201"/>
  <c r="Y31" i="208" s="1"/>
  <c r="BE56" i="201"/>
  <c r="Y8" i="208" s="1"/>
  <c r="BH30" i="201"/>
  <c r="T86" i="86"/>
  <c r="T43" i="86" s="1"/>
  <c r="T41" i="86"/>
  <c r="AB8" i="201"/>
  <c r="D8" i="126"/>
  <c r="O13" i="209"/>
  <c r="BQ31" i="201"/>
  <c r="O31" i="209" s="1"/>
  <c r="J15" i="126"/>
  <c r="D15" i="126" s="1"/>
  <c r="BT31" i="201"/>
  <c r="BT30" i="201"/>
  <c r="BG30" i="201"/>
  <c r="M86" i="86"/>
  <c r="M43" i="86" s="1"/>
  <c r="M41" i="86"/>
  <c r="AN30" i="201"/>
  <c r="AN33" i="201" s="1"/>
  <c r="AT8" i="201" s="1"/>
  <c r="Z8" i="209" s="1"/>
  <c r="BE17" i="201"/>
  <c r="J17" i="209" s="1"/>
  <c r="BE16" i="201"/>
  <c r="J16" i="209" s="1"/>
  <c r="BE26" i="201"/>
  <c r="J26" i="209" s="1"/>
  <c r="BE20" i="201"/>
  <c r="BE21" i="201"/>
  <c r="J21" i="209" s="1"/>
  <c r="BE23" i="201"/>
  <c r="J23" i="209" s="1"/>
  <c r="BE11" i="201"/>
  <c r="J11" i="209" s="1"/>
  <c r="BE25" i="201"/>
  <c r="J25" i="209" s="1"/>
  <c r="BE27" i="201"/>
  <c r="J27" i="209" s="1"/>
  <c r="BE18" i="201"/>
  <c r="J18" i="209" s="1"/>
  <c r="BE13" i="201"/>
  <c r="BE9" i="201"/>
  <c r="J9" i="209" s="1"/>
  <c r="BE15" i="201"/>
  <c r="J15" i="209" s="1"/>
  <c r="BE14" i="201"/>
  <c r="J14" i="209" s="1"/>
  <c r="BE22" i="201"/>
  <c r="J22" i="209" s="1"/>
  <c r="BE7" i="201"/>
  <c r="J7" i="209" s="1"/>
  <c r="BE10" i="201"/>
  <c r="J10" i="209" s="1"/>
  <c r="BE28" i="201"/>
  <c r="J28" i="209" s="1"/>
  <c r="BE6" i="201"/>
  <c r="BE24" i="201"/>
  <c r="J24" i="209" s="1"/>
  <c r="P41" i="86"/>
  <c r="P86" i="86"/>
  <c r="P43" i="86" s="1"/>
  <c r="O86" i="86"/>
  <c r="O43" i="86" s="1"/>
  <c r="O41" i="86"/>
  <c r="N86" i="86"/>
  <c r="N43" i="86" s="1"/>
  <c r="N41" i="86"/>
  <c r="P20" i="209"/>
  <c r="BR32" i="201"/>
  <c r="P32" i="209" s="1"/>
  <c r="BS32" i="201"/>
  <c r="AT73" i="201"/>
  <c r="U25" i="208" s="1"/>
  <c r="AT72" i="201"/>
  <c r="U24" i="208" s="1"/>
  <c r="AT65" i="201"/>
  <c r="U17" i="208" s="1"/>
  <c r="AT71" i="201"/>
  <c r="U23" i="208" s="1"/>
  <c r="AT66" i="201"/>
  <c r="U18" i="208" s="1"/>
  <c r="AT81" i="201"/>
  <c r="U33" i="208" s="1"/>
  <c r="AT70" i="201"/>
  <c r="U22" i="208" s="1"/>
  <c r="AT74" i="201"/>
  <c r="U26" i="208" s="1"/>
  <c r="AT64" i="201"/>
  <c r="U16" i="208" s="1"/>
  <c r="AT55" i="201"/>
  <c r="U7" i="208" s="1"/>
  <c r="AT58" i="201"/>
  <c r="U10" i="208" s="1"/>
  <c r="AT54" i="201"/>
  <c r="U6" i="208" s="1"/>
  <c r="AT76" i="201"/>
  <c r="U28" i="208" s="1"/>
  <c r="AT75" i="201"/>
  <c r="U27" i="208" s="1"/>
  <c r="AT63" i="201"/>
  <c r="U15" i="208" s="1"/>
  <c r="AT62" i="201"/>
  <c r="U14" i="208" s="1"/>
  <c r="AT61" i="201"/>
  <c r="U13" i="208" s="1"/>
  <c r="AT69" i="201"/>
  <c r="U21" i="208" s="1"/>
  <c r="AT57" i="201"/>
  <c r="U9" i="208" s="1"/>
  <c r="AT68" i="201"/>
  <c r="U20" i="208" s="1"/>
  <c r="AT59" i="201"/>
  <c r="U11" i="208" s="1"/>
  <c r="AT79" i="201"/>
  <c r="U31" i="208" s="1"/>
  <c r="AT80" i="201"/>
  <c r="U32" i="208" s="1"/>
  <c r="AT56" i="201"/>
  <c r="U8" i="208" s="1"/>
  <c r="J17" i="126"/>
  <c r="D17" i="126" s="1"/>
  <c r="W86" i="86"/>
  <c r="W43" i="86" s="1"/>
  <c r="W41" i="86"/>
  <c r="V86" i="86"/>
  <c r="V43" i="86" s="1"/>
  <c r="V41" i="86"/>
  <c r="O28" i="209"/>
  <c r="BG32" i="201"/>
  <c r="AS74" i="201"/>
  <c r="T26" i="208" s="1"/>
  <c r="AS65" i="201"/>
  <c r="T17" i="208" s="1"/>
  <c r="AS70" i="201"/>
  <c r="T22" i="208" s="1"/>
  <c r="AS73" i="201"/>
  <c r="T25" i="208" s="1"/>
  <c r="AS66" i="201"/>
  <c r="T18" i="208" s="1"/>
  <c r="AS72" i="201"/>
  <c r="T24" i="208" s="1"/>
  <c r="AS71" i="201"/>
  <c r="T23" i="208" s="1"/>
  <c r="AS81" i="201"/>
  <c r="T33" i="208" s="1"/>
  <c r="AS57" i="201"/>
  <c r="T9" i="208" s="1"/>
  <c r="AS63" i="201"/>
  <c r="T15" i="208" s="1"/>
  <c r="AS54" i="201"/>
  <c r="T6" i="208" s="1"/>
  <c r="AS62" i="201"/>
  <c r="T14" i="208" s="1"/>
  <c r="AS55" i="201"/>
  <c r="T7" i="208" s="1"/>
  <c r="AS58" i="201"/>
  <c r="T10" i="208" s="1"/>
  <c r="AS75" i="201"/>
  <c r="T27" i="208" s="1"/>
  <c r="AS59" i="201"/>
  <c r="T11" i="208" s="1"/>
  <c r="AS69" i="201"/>
  <c r="T21" i="208" s="1"/>
  <c r="AS64" i="201"/>
  <c r="T16" i="208" s="1"/>
  <c r="AS76" i="201"/>
  <c r="T28" i="208" s="1"/>
  <c r="AS68" i="201"/>
  <c r="T20" i="208" s="1"/>
  <c r="AS61" i="201"/>
  <c r="T13" i="208" s="1"/>
  <c r="AS80" i="201"/>
  <c r="T32" i="208" s="1"/>
  <c r="AS79" i="201"/>
  <c r="T31" i="208" s="1"/>
  <c r="AS56" i="201"/>
  <c r="T8" i="208" s="1"/>
  <c r="P13" i="209"/>
  <c r="BR31" i="201"/>
  <c r="P31" i="209" s="1"/>
  <c r="C56" i="201"/>
  <c r="AA30" i="201"/>
  <c r="AC81" i="201"/>
  <c r="AI78" i="201" s="1"/>
  <c r="BS30" i="201"/>
  <c r="AG66" i="201"/>
  <c r="O18" i="208" s="1"/>
  <c r="AG81" i="201"/>
  <c r="O33" i="208" s="1"/>
  <c r="AG72" i="201"/>
  <c r="O24" i="208" s="1"/>
  <c r="AG70" i="201"/>
  <c r="O22" i="208" s="1"/>
  <c r="AG74" i="201"/>
  <c r="O26" i="208" s="1"/>
  <c r="AG73" i="201"/>
  <c r="O25" i="208" s="1"/>
  <c r="AG71" i="201"/>
  <c r="O23" i="208" s="1"/>
  <c r="AG54" i="201"/>
  <c r="O6" i="208" s="1"/>
  <c r="AG55" i="201"/>
  <c r="O7" i="208" s="1"/>
  <c r="AG76" i="201"/>
  <c r="O28" i="208" s="1"/>
  <c r="AG62" i="201"/>
  <c r="O14" i="208" s="1"/>
  <c r="AG75" i="201"/>
  <c r="O27" i="208" s="1"/>
  <c r="AG63" i="201"/>
  <c r="O15" i="208" s="1"/>
  <c r="AG59" i="201"/>
  <c r="O11" i="208" s="1"/>
  <c r="AG65" i="201"/>
  <c r="O17" i="208" s="1"/>
  <c r="AG57" i="201"/>
  <c r="O9" i="208" s="1"/>
  <c r="AG68" i="201"/>
  <c r="O20" i="208" s="1"/>
  <c r="AG64" i="201"/>
  <c r="O16" i="208" s="1"/>
  <c r="AG58" i="201"/>
  <c r="O10" i="208" s="1"/>
  <c r="AG69" i="201"/>
  <c r="O21" i="208" s="1"/>
  <c r="AG61" i="201"/>
  <c r="O13" i="208" s="1"/>
  <c r="AG80" i="201"/>
  <c r="O32" i="208" s="1"/>
  <c r="AG79" i="201"/>
  <c r="O31" i="208" s="1"/>
  <c r="AG56" i="201"/>
  <c r="O8" i="208" s="1"/>
  <c r="AH81" i="201"/>
  <c r="P33" i="208" s="1"/>
  <c r="AH66" i="201"/>
  <c r="P18" i="208" s="1"/>
  <c r="AH72" i="201"/>
  <c r="P24" i="208" s="1"/>
  <c r="AH73" i="201"/>
  <c r="P25" i="208" s="1"/>
  <c r="AH74" i="201"/>
  <c r="P26" i="208" s="1"/>
  <c r="AH70" i="201"/>
  <c r="P22" i="208" s="1"/>
  <c r="AH71" i="201"/>
  <c r="P23" i="208" s="1"/>
  <c r="AH55" i="201"/>
  <c r="P7" i="208" s="1"/>
  <c r="AH64" i="201"/>
  <c r="P16" i="208" s="1"/>
  <c r="AH59" i="201"/>
  <c r="P11" i="208" s="1"/>
  <c r="AH58" i="201"/>
  <c r="P10" i="208" s="1"/>
  <c r="AH75" i="201"/>
  <c r="P27" i="208" s="1"/>
  <c r="AH62" i="201"/>
  <c r="P14" i="208" s="1"/>
  <c r="AH63" i="201"/>
  <c r="P15" i="208" s="1"/>
  <c r="AH54" i="201"/>
  <c r="P6" i="208" s="1"/>
  <c r="AH65" i="201"/>
  <c r="P17" i="208" s="1"/>
  <c r="AH76" i="201"/>
  <c r="P28" i="208" s="1"/>
  <c r="AH57" i="201"/>
  <c r="P9" i="208" s="1"/>
  <c r="AH61" i="201"/>
  <c r="P13" i="208" s="1"/>
  <c r="AH69" i="201"/>
  <c r="P21" i="208" s="1"/>
  <c r="AH68" i="201"/>
  <c r="P20" i="208" s="1"/>
  <c r="AH79" i="201"/>
  <c r="P31" i="208" s="1"/>
  <c r="AH80" i="201"/>
  <c r="P32" i="208" s="1"/>
  <c r="AH56" i="201"/>
  <c r="P8" i="208" s="1"/>
  <c r="AU66" i="201"/>
  <c r="AU81" i="201"/>
  <c r="AU71" i="201"/>
  <c r="AU74" i="201"/>
  <c r="AU65" i="201"/>
  <c r="AU73" i="201"/>
  <c r="AU72" i="201"/>
  <c r="AU70" i="201"/>
  <c r="AU76" i="201"/>
  <c r="AU62" i="201"/>
  <c r="AU64" i="201"/>
  <c r="AU75" i="201"/>
  <c r="AU69" i="201"/>
  <c r="AU55" i="201"/>
  <c r="AU58" i="201"/>
  <c r="AU59" i="201"/>
  <c r="AU63" i="201"/>
  <c r="AU57" i="201"/>
  <c r="AU68" i="201"/>
  <c r="AU54" i="201"/>
  <c r="AU80" i="201"/>
  <c r="AU61" i="201"/>
  <c r="AU79" i="201"/>
  <c r="AU56" i="201"/>
  <c r="BH31" i="201"/>
  <c r="BF8" i="201"/>
  <c r="K8" i="209" s="1"/>
  <c r="L86" i="86"/>
  <c r="L43" i="86" s="1"/>
  <c r="I18" i="126" s="1"/>
  <c r="L41" i="86"/>
  <c r="O6" i="209"/>
  <c r="BQ30" i="201"/>
  <c r="O20" i="209"/>
  <c r="BQ32" i="201"/>
  <c r="O32" i="209" s="1"/>
  <c r="AU17" i="201"/>
  <c r="AU16" i="201"/>
  <c r="AU24" i="201"/>
  <c r="AU27" i="201"/>
  <c r="AU9" i="201"/>
  <c r="AU21" i="201"/>
  <c r="AU11" i="201"/>
  <c r="AU14" i="201"/>
  <c r="AU20" i="201"/>
  <c r="AU6" i="201"/>
  <c r="AU23" i="201"/>
  <c r="AU26" i="201"/>
  <c r="AU22" i="201"/>
  <c r="AU25" i="201"/>
  <c r="AU15" i="201"/>
  <c r="AU28" i="201"/>
  <c r="AU10" i="201"/>
  <c r="AU13" i="201"/>
  <c r="AU7" i="201"/>
  <c r="AU18" i="201"/>
  <c r="BT32" i="201"/>
  <c r="AV66" i="201"/>
  <c r="AV81" i="201"/>
  <c r="AV71" i="201"/>
  <c r="AV65" i="201"/>
  <c r="AV73" i="201"/>
  <c r="AV72" i="201"/>
  <c r="AV70" i="201"/>
  <c r="AV74" i="201"/>
  <c r="AV55" i="201"/>
  <c r="AV58" i="201"/>
  <c r="AV68" i="201"/>
  <c r="AV63" i="201"/>
  <c r="AV69" i="201"/>
  <c r="AV75" i="201"/>
  <c r="AV54" i="201"/>
  <c r="AV64" i="201"/>
  <c r="AV57" i="201"/>
  <c r="AV59" i="201"/>
  <c r="AV62" i="201"/>
  <c r="AV61" i="201"/>
  <c r="AV79" i="201"/>
  <c r="AV76" i="201"/>
  <c r="AV80" i="201"/>
  <c r="AV56" i="201"/>
  <c r="BD78" i="201"/>
  <c r="X30" i="208" s="1"/>
  <c r="BD65" i="201"/>
  <c r="BD66" i="201"/>
  <c r="X18" i="208" s="1"/>
  <c r="AR78" i="201"/>
  <c r="S30" i="208" s="1"/>
  <c r="AR65" i="201"/>
  <c r="S17" i="208" s="1"/>
  <c r="AR66" i="201"/>
  <c r="S18" i="208" s="1"/>
  <c r="U78" i="201"/>
  <c r="J30" i="208" s="1"/>
  <c r="U66" i="201"/>
  <c r="J18" i="208" s="1"/>
  <c r="U65" i="201"/>
  <c r="J17" i="208" s="1"/>
  <c r="T78" i="201"/>
  <c r="I30" i="208" s="1"/>
  <c r="T66" i="201"/>
  <c r="I18" i="208" s="1"/>
  <c r="T65" i="201"/>
  <c r="I17" i="208" s="1"/>
  <c r="V78" i="201"/>
  <c r="K30" i="208" s="1"/>
  <c r="V66" i="201"/>
  <c r="K18" i="208" s="1"/>
  <c r="V65" i="201"/>
  <c r="K17" i="208" s="1"/>
  <c r="W33" i="209"/>
  <c r="AR18" i="201"/>
  <c r="X18" i="209" s="1"/>
  <c r="BP7" i="201"/>
  <c r="N7" i="209" s="1"/>
  <c r="BP18" i="201"/>
  <c r="N18" i="209" s="1"/>
  <c r="BD8" i="201"/>
  <c r="I8" i="209" s="1"/>
  <c r="BD18" i="201"/>
  <c r="I18" i="209" s="1"/>
  <c r="BP25" i="201"/>
  <c r="N25" i="209" s="1"/>
  <c r="BP13" i="201"/>
  <c r="BP15" i="201"/>
  <c r="N15" i="209" s="1"/>
  <c r="AR17" i="201"/>
  <c r="X17" i="209" s="1"/>
  <c r="BD9" i="201"/>
  <c r="I9" i="209" s="1"/>
  <c r="H33" i="209"/>
  <c r="AR16" i="201"/>
  <c r="X16" i="209" s="1"/>
  <c r="BD17" i="201"/>
  <c r="I17" i="209" s="1"/>
  <c r="BP27" i="201"/>
  <c r="N27" i="209" s="1"/>
  <c r="BP24" i="201"/>
  <c r="N24" i="209" s="1"/>
  <c r="BP20" i="201"/>
  <c r="N20" i="209" s="1"/>
  <c r="BP9" i="201"/>
  <c r="N9" i="209" s="1"/>
  <c r="AR28" i="201"/>
  <c r="X28" i="209" s="1"/>
  <c r="BD6" i="201"/>
  <c r="I6" i="209" s="1"/>
  <c r="AR14" i="201"/>
  <c r="X14" i="209" s="1"/>
  <c r="BD23" i="201"/>
  <c r="I23" i="209" s="1"/>
  <c r="BP8" i="201"/>
  <c r="N8" i="209" s="1"/>
  <c r="AR7" i="201"/>
  <c r="X7" i="209" s="1"/>
  <c r="BD15" i="201"/>
  <c r="I15" i="209" s="1"/>
  <c r="BD14" i="201"/>
  <c r="I14" i="209" s="1"/>
  <c r="BP10" i="201"/>
  <c r="N10" i="209" s="1"/>
  <c r="AR23" i="201"/>
  <c r="X23" i="209" s="1"/>
  <c r="BD7" i="201"/>
  <c r="I7" i="209" s="1"/>
  <c r="AR25" i="201"/>
  <c r="X25" i="209" s="1"/>
  <c r="AR21" i="201"/>
  <c r="X21" i="209" s="1"/>
  <c r="BD21" i="201"/>
  <c r="I21" i="209" s="1"/>
  <c r="AR11" i="201"/>
  <c r="X11" i="209" s="1"/>
  <c r="BD25" i="201"/>
  <c r="I25" i="209" s="1"/>
  <c r="BP14" i="201"/>
  <c r="N14" i="209" s="1"/>
  <c r="AR9" i="201"/>
  <c r="X9" i="209" s="1"/>
  <c r="AR22" i="201"/>
  <c r="X22" i="209" s="1"/>
  <c r="BD22" i="201"/>
  <c r="I22" i="209" s="1"/>
  <c r="BD20" i="201"/>
  <c r="I20" i="209" s="1"/>
  <c r="BD27" i="201"/>
  <c r="I27" i="209" s="1"/>
  <c r="BP22" i="201"/>
  <c r="N22" i="209" s="1"/>
  <c r="BP6" i="201"/>
  <c r="N6" i="209" s="1"/>
  <c r="BD26" i="201"/>
  <c r="I26" i="209" s="1"/>
  <c r="AR20" i="201"/>
  <c r="X20" i="209" s="1"/>
  <c r="AR27" i="201"/>
  <c r="X27" i="209" s="1"/>
  <c r="AR10" i="201"/>
  <c r="X10" i="209" s="1"/>
  <c r="BD16" i="201"/>
  <c r="I16" i="209" s="1"/>
  <c r="BD10" i="201"/>
  <c r="I10" i="209" s="1"/>
  <c r="BP17" i="201"/>
  <c r="N17" i="209" s="1"/>
  <c r="BP21" i="201"/>
  <c r="N21" i="209" s="1"/>
  <c r="BP26" i="201"/>
  <c r="N26" i="209" s="1"/>
  <c r="AR8" i="201"/>
  <c r="X8" i="209" s="1"/>
  <c r="AR15" i="201"/>
  <c r="X15" i="209" s="1"/>
  <c r="AR6" i="201"/>
  <c r="X6" i="209" s="1"/>
  <c r="BD11" i="201"/>
  <c r="I11" i="209" s="1"/>
  <c r="BD24" i="201"/>
  <c r="I24" i="209" s="1"/>
  <c r="BP23" i="201"/>
  <c r="N23" i="209" s="1"/>
  <c r="BP28" i="201"/>
  <c r="N28" i="209" s="1"/>
  <c r="M33" i="209"/>
  <c r="AR24" i="201"/>
  <c r="X24" i="209" s="1"/>
  <c r="AR13" i="201"/>
  <c r="BD13" i="201"/>
  <c r="BD28" i="201"/>
  <c r="I28" i="209" s="1"/>
  <c r="BP11" i="201"/>
  <c r="N11" i="209" s="1"/>
  <c r="BP16" i="201"/>
  <c r="N16" i="209" s="1"/>
  <c r="AR26" i="201"/>
  <c r="X26" i="209" s="1"/>
  <c r="R33" i="208"/>
  <c r="AR81" i="201"/>
  <c r="S33" i="208" s="1"/>
  <c r="AR57" i="201"/>
  <c r="S9" i="208" s="1"/>
  <c r="AR55" i="201"/>
  <c r="S7" i="208" s="1"/>
  <c r="AR62" i="201"/>
  <c r="S14" i="208" s="1"/>
  <c r="AR63" i="201"/>
  <c r="S15" i="208" s="1"/>
  <c r="AR61" i="201"/>
  <c r="S13" i="208" s="1"/>
  <c r="AR75" i="201"/>
  <c r="S27" i="208" s="1"/>
  <c r="AR64" i="201"/>
  <c r="S16" i="208" s="1"/>
  <c r="AR58" i="201"/>
  <c r="S10" i="208" s="1"/>
  <c r="AR59" i="201"/>
  <c r="S11" i="208" s="1"/>
  <c r="AR70" i="201"/>
  <c r="S22" i="208" s="1"/>
  <c r="AR54" i="201"/>
  <c r="S6" i="208" s="1"/>
  <c r="AR72" i="201"/>
  <c r="S24" i="208" s="1"/>
  <c r="AR73" i="201"/>
  <c r="S25" i="208" s="1"/>
  <c r="AR74" i="201"/>
  <c r="S26" i="208" s="1"/>
  <c r="AR71" i="201"/>
  <c r="S23" i="208" s="1"/>
  <c r="AR69" i="201"/>
  <c r="S21" i="208" s="1"/>
  <c r="AR76" i="201"/>
  <c r="S28" i="208" s="1"/>
  <c r="AR68" i="201"/>
  <c r="S20" i="208" s="1"/>
  <c r="AR80" i="201"/>
  <c r="S32" i="208" s="1"/>
  <c r="AR79" i="201"/>
  <c r="S31" i="208" s="1"/>
  <c r="AR56" i="201"/>
  <c r="S8" i="208" s="1"/>
  <c r="U80" i="201"/>
  <c r="J32" i="208" s="1"/>
  <c r="U81" i="201"/>
  <c r="J33" i="208" s="1"/>
  <c r="U58" i="201"/>
  <c r="J10" i="208" s="1"/>
  <c r="U54" i="201"/>
  <c r="J6" i="208" s="1"/>
  <c r="U64" i="201"/>
  <c r="J16" i="208" s="1"/>
  <c r="U57" i="201"/>
  <c r="J9" i="208" s="1"/>
  <c r="U62" i="201"/>
  <c r="J14" i="208" s="1"/>
  <c r="U75" i="201"/>
  <c r="J27" i="208" s="1"/>
  <c r="U63" i="201"/>
  <c r="J15" i="208" s="1"/>
  <c r="U61" i="201"/>
  <c r="J13" i="208" s="1"/>
  <c r="U55" i="201"/>
  <c r="J7" i="208" s="1"/>
  <c r="U59" i="201"/>
  <c r="J11" i="208" s="1"/>
  <c r="U71" i="201"/>
  <c r="J23" i="208" s="1"/>
  <c r="U74" i="201"/>
  <c r="J26" i="208" s="1"/>
  <c r="U70" i="201"/>
  <c r="J22" i="208" s="1"/>
  <c r="U69" i="201"/>
  <c r="J21" i="208" s="1"/>
  <c r="U72" i="201"/>
  <c r="J24" i="208" s="1"/>
  <c r="U73" i="201"/>
  <c r="J25" i="208" s="1"/>
  <c r="U68" i="201"/>
  <c r="J20" i="208" s="1"/>
  <c r="U76" i="201"/>
  <c r="J28" i="208" s="1"/>
  <c r="U79" i="201"/>
  <c r="J31" i="208" s="1"/>
  <c r="U56" i="201"/>
  <c r="J8" i="208" s="1"/>
  <c r="W33" i="208"/>
  <c r="BD81" i="201"/>
  <c r="X33" i="208" s="1"/>
  <c r="BD75" i="201"/>
  <c r="X27" i="208" s="1"/>
  <c r="BD58" i="201"/>
  <c r="X10" i="208" s="1"/>
  <c r="BD61" i="201"/>
  <c r="X13" i="208" s="1"/>
  <c r="BD57" i="201"/>
  <c r="X9" i="208" s="1"/>
  <c r="BD64" i="201"/>
  <c r="X16" i="208" s="1"/>
  <c r="BD54" i="201"/>
  <c r="X6" i="208" s="1"/>
  <c r="BD62" i="201"/>
  <c r="X14" i="208" s="1"/>
  <c r="BD55" i="201"/>
  <c r="X7" i="208" s="1"/>
  <c r="BD59" i="201"/>
  <c r="X11" i="208" s="1"/>
  <c r="BD72" i="201"/>
  <c r="X24" i="208" s="1"/>
  <c r="BD63" i="201"/>
  <c r="X15" i="208" s="1"/>
  <c r="BD76" i="201"/>
  <c r="X28" i="208" s="1"/>
  <c r="BD69" i="201"/>
  <c r="X21" i="208" s="1"/>
  <c r="BD74" i="201"/>
  <c r="X26" i="208" s="1"/>
  <c r="BD71" i="201"/>
  <c r="X23" i="208" s="1"/>
  <c r="BD70" i="201"/>
  <c r="X22" i="208" s="1"/>
  <c r="BD73" i="201"/>
  <c r="X25" i="208" s="1"/>
  <c r="BD68" i="201"/>
  <c r="X20" i="208" s="1"/>
  <c r="BD80" i="201"/>
  <c r="X32" i="208" s="1"/>
  <c r="X17" i="208"/>
  <c r="BD79" i="201"/>
  <c r="X31" i="208" s="1"/>
  <c r="BD56" i="201"/>
  <c r="X8" i="208" s="1"/>
  <c r="V79" i="201"/>
  <c r="K31" i="208" s="1"/>
  <c r="V81" i="201"/>
  <c r="K33" i="208" s="1"/>
  <c r="V58" i="201"/>
  <c r="K10" i="208" s="1"/>
  <c r="V61" i="201"/>
  <c r="K13" i="208" s="1"/>
  <c r="V75" i="201"/>
  <c r="K27" i="208" s="1"/>
  <c r="V55" i="201"/>
  <c r="K7" i="208" s="1"/>
  <c r="V63" i="201"/>
  <c r="K15" i="208" s="1"/>
  <c r="V54" i="201"/>
  <c r="K6" i="208" s="1"/>
  <c r="V62" i="201"/>
  <c r="K14" i="208" s="1"/>
  <c r="V64" i="201"/>
  <c r="K16" i="208" s="1"/>
  <c r="V57" i="201"/>
  <c r="K9" i="208" s="1"/>
  <c r="V59" i="201"/>
  <c r="K11" i="208" s="1"/>
  <c r="V73" i="201"/>
  <c r="K25" i="208" s="1"/>
  <c r="V71" i="201"/>
  <c r="K23" i="208" s="1"/>
  <c r="V70" i="201"/>
  <c r="K22" i="208" s="1"/>
  <c r="V69" i="201"/>
  <c r="K21" i="208" s="1"/>
  <c r="V74" i="201"/>
  <c r="K26" i="208" s="1"/>
  <c r="V72" i="201"/>
  <c r="K24" i="208" s="1"/>
  <c r="V76" i="201"/>
  <c r="K28" i="208" s="1"/>
  <c r="V68" i="201"/>
  <c r="K20" i="208" s="1"/>
  <c r="V80" i="201"/>
  <c r="K32" i="208" s="1"/>
  <c r="V56" i="201"/>
  <c r="K8" i="208" s="1"/>
  <c r="H33" i="208"/>
  <c r="T81" i="201"/>
  <c r="I33" i="208" s="1"/>
  <c r="T58" i="201"/>
  <c r="I10" i="208" s="1"/>
  <c r="T75" i="201"/>
  <c r="I27" i="208" s="1"/>
  <c r="T63" i="201"/>
  <c r="I15" i="208" s="1"/>
  <c r="T61" i="201"/>
  <c r="I13" i="208" s="1"/>
  <c r="T64" i="201"/>
  <c r="I16" i="208" s="1"/>
  <c r="T54" i="201"/>
  <c r="I6" i="208" s="1"/>
  <c r="T57" i="201"/>
  <c r="I9" i="208" s="1"/>
  <c r="T62" i="201"/>
  <c r="I14" i="208" s="1"/>
  <c r="T55" i="201"/>
  <c r="I7" i="208" s="1"/>
  <c r="T59" i="201"/>
  <c r="I11" i="208" s="1"/>
  <c r="T71" i="201"/>
  <c r="I23" i="208" s="1"/>
  <c r="T70" i="201"/>
  <c r="I22" i="208" s="1"/>
  <c r="T74" i="201"/>
  <c r="I26" i="208" s="1"/>
  <c r="T72" i="201"/>
  <c r="I24" i="208" s="1"/>
  <c r="T69" i="201"/>
  <c r="I21" i="208" s="1"/>
  <c r="T73" i="201"/>
  <c r="I25" i="208" s="1"/>
  <c r="T76" i="201"/>
  <c r="I28" i="208" s="1"/>
  <c r="T68" i="201"/>
  <c r="I20" i="208" s="1"/>
  <c r="T80" i="201"/>
  <c r="I32" i="208" s="1"/>
  <c r="T79" i="201"/>
  <c r="I31" i="208" s="1"/>
  <c r="T56" i="201"/>
  <c r="I8" i="208" s="1"/>
  <c r="Z33" i="201"/>
  <c r="AF18" i="201" s="1"/>
  <c r="B78" i="201"/>
  <c r="J43" i="86"/>
  <c r="H18" i="126" s="1"/>
  <c r="J172" i="86"/>
  <c r="B8" i="201"/>
  <c r="B30" i="201" s="1"/>
  <c r="B16" i="126"/>
  <c r="B72" i="126" s="1"/>
  <c r="I16" i="126" l="1"/>
  <c r="L16" i="126"/>
  <c r="J16" i="126"/>
  <c r="L18" i="126"/>
  <c r="R8" i="201" s="1"/>
  <c r="K16" i="126"/>
  <c r="E8" i="201" s="1"/>
  <c r="K18" i="126"/>
  <c r="E18" i="126" s="1"/>
  <c r="BS33" i="201"/>
  <c r="BY32" i="201" s="1"/>
  <c r="BY33" i="201" s="1"/>
  <c r="CE18" i="201" s="1"/>
  <c r="AU31" i="201"/>
  <c r="AU30" i="201"/>
  <c r="Q8" i="201"/>
  <c r="F8" i="201"/>
  <c r="F16" i="126"/>
  <c r="O8" i="201"/>
  <c r="C18" i="126"/>
  <c r="BG33" i="201"/>
  <c r="AJ81" i="201"/>
  <c r="AJ66" i="201"/>
  <c r="AJ74" i="201"/>
  <c r="AJ72" i="201"/>
  <c r="AJ70" i="201"/>
  <c r="AJ73" i="201"/>
  <c r="AJ71" i="201"/>
  <c r="AJ76" i="201"/>
  <c r="AJ55" i="201"/>
  <c r="AJ59" i="201"/>
  <c r="AJ75" i="201"/>
  <c r="AJ62" i="201"/>
  <c r="AJ58" i="201"/>
  <c r="AJ63" i="201"/>
  <c r="AJ69" i="201"/>
  <c r="AJ64" i="201"/>
  <c r="AJ54" i="201"/>
  <c r="AJ57" i="201"/>
  <c r="AJ68" i="201"/>
  <c r="AJ80" i="201"/>
  <c r="AJ65" i="201"/>
  <c r="AJ61" i="201"/>
  <c r="AJ79" i="201"/>
  <c r="AJ56" i="201"/>
  <c r="D8" i="201"/>
  <c r="D16" i="126"/>
  <c r="BT33" i="201"/>
  <c r="AU32" i="201"/>
  <c r="J18" i="126"/>
  <c r="BH33" i="201"/>
  <c r="AS17" i="201"/>
  <c r="Y17" i="209" s="1"/>
  <c r="AS14" i="201"/>
  <c r="Y14" i="209" s="1"/>
  <c r="AS20" i="201"/>
  <c r="AS10" i="201"/>
  <c r="Y10" i="209" s="1"/>
  <c r="AS6" i="201"/>
  <c r="AS7" i="201"/>
  <c r="Y7" i="209" s="1"/>
  <c r="AS15" i="201"/>
  <c r="Y15" i="209" s="1"/>
  <c r="AS16" i="201"/>
  <c r="Y16" i="209" s="1"/>
  <c r="AS24" i="201"/>
  <c r="Y24" i="209" s="1"/>
  <c r="AS22" i="201"/>
  <c r="Y22" i="209" s="1"/>
  <c r="AS11" i="201"/>
  <c r="Y11" i="209" s="1"/>
  <c r="AS13" i="201"/>
  <c r="AS23" i="201"/>
  <c r="Y23" i="209" s="1"/>
  <c r="AS27" i="201"/>
  <c r="Y27" i="209" s="1"/>
  <c r="AS25" i="201"/>
  <c r="Y25" i="209" s="1"/>
  <c r="AS18" i="201"/>
  <c r="Y18" i="209" s="1"/>
  <c r="AS9" i="201"/>
  <c r="Y9" i="209" s="1"/>
  <c r="AS28" i="201"/>
  <c r="Y28" i="209" s="1"/>
  <c r="AS26" i="201"/>
  <c r="Y26" i="209" s="1"/>
  <c r="AS21" i="201"/>
  <c r="Y21" i="209" s="1"/>
  <c r="E56" i="201"/>
  <c r="AC30" i="201"/>
  <c r="CE28" i="201"/>
  <c r="CE27" i="201"/>
  <c r="CE10" i="201"/>
  <c r="CE9" i="201"/>
  <c r="CE24" i="201"/>
  <c r="CE11" i="201"/>
  <c r="CE14" i="201"/>
  <c r="CE22" i="201"/>
  <c r="CE13" i="201"/>
  <c r="CE21" i="201"/>
  <c r="CE8" i="201"/>
  <c r="AT17" i="201"/>
  <c r="Z17" i="209" s="1"/>
  <c r="AT21" i="201"/>
  <c r="Z21" i="209" s="1"/>
  <c r="AT26" i="201"/>
  <c r="Z26" i="209" s="1"/>
  <c r="AT18" i="201"/>
  <c r="Z18" i="209" s="1"/>
  <c r="AT20" i="201"/>
  <c r="AT15" i="201"/>
  <c r="Z15" i="209" s="1"/>
  <c r="AT27" i="201"/>
  <c r="Z27" i="209" s="1"/>
  <c r="AT7" i="201"/>
  <c r="Z7" i="209" s="1"/>
  <c r="AT14" i="201"/>
  <c r="Z14" i="209" s="1"/>
  <c r="AT24" i="201"/>
  <c r="Z24" i="209" s="1"/>
  <c r="AT28" i="201"/>
  <c r="Z28" i="209" s="1"/>
  <c r="AT23" i="201"/>
  <c r="Z23" i="209" s="1"/>
  <c r="AT6" i="201"/>
  <c r="AT10" i="201"/>
  <c r="Z10" i="209" s="1"/>
  <c r="AT9" i="201"/>
  <c r="Z9" i="209" s="1"/>
  <c r="AT16" i="201"/>
  <c r="Z16" i="209" s="1"/>
  <c r="AT25" i="201"/>
  <c r="Z25" i="209" s="1"/>
  <c r="AT11" i="201"/>
  <c r="Z11" i="209" s="1"/>
  <c r="AT13" i="201"/>
  <c r="AT22" i="201"/>
  <c r="Z22" i="209" s="1"/>
  <c r="K6" i="209"/>
  <c r="BF30" i="201"/>
  <c r="K13" i="209"/>
  <c r="BF31" i="201"/>
  <c r="K31" i="209" s="1"/>
  <c r="AV30" i="201"/>
  <c r="BQ33" i="201"/>
  <c r="O30" i="209"/>
  <c r="AI66" i="201"/>
  <c r="AI81" i="201"/>
  <c r="AI72" i="201"/>
  <c r="AI74" i="201"/>
  <c r="AI70" i="201"/>
  <c r="AI73" i="201"/>
  <c r="AI71" i="201"/>
  <c r="AI59" i="201"/>
  <c r="AI57" i="201"/>
  <c r="AI76" i="201"/>
  <c r="AI64" i="201"/>
  <c r="AI55" i="201"/>
  <c r="AI68" i="201"/>
  <c r="AI58" i="201"/>
  <c r="AI69" i="201"/>
  <c r="AI54" i="201"/>
  <c r="AI63" i="201"/>
  <c r="AI75" i="201"/>
  <c r="AI62" i="201"/>
  <c r="AI80" i="201"/>
  <c r="AI65" i="201"/>
  <c r="AI61" i="201"/>
  <c r="AI79" i="201"/>
  <c r="AI56" i="201"/>
  <c r="F56" i="201"/>
  <c r="AD30" i="201"/>
  <c r="BE32" i="201"/>
  <c r="J32" i="209" s="1"/>
  <c r="J20" i="209"/>
  <c r="AV32" i="201"/>
  <c r="K20" i="209"/>
  <c r="BF32" i="201"/>
  <c r="K32" i="209" s="1"/>
  <c r="C8" i="201"/>
  <c r="C16" i="126"/>
  <c r="C78" i="201"/>
  <c r="AA33" i="201"/>
  <c r="J6" i="209"/>
  <c r="BE30" i="201"/>
  <c r="J13" i="209"/>
  <c r="BE31" i="201"/>
  <c r="J31" i="209" s="1"/>
  <c r="D56" i="201"/>
  <c r="AB30" i="201"/>
  <c r="AJ78" i="201"/>
  <c r="AV31" i="201"/>
  <c r="P30" i="209"/>
  <c r="BR33" i="201"/>
  <c r="X13" i="209"/>
  <c r="AR31" i="201"/>
  <c r="X31" i="209" s="1"/>
  <c r="I13" i="209"/>
  <c r="BD31" i="201"/>
  <c r="I31" i="209" s="1"/>
  <c r="N13" i="209"/>
  <c r="BP31" i="201"/>
  <c r="N31" i="209" s="1"/>
  <c r="BP32" i="201"/>
  <c r="N32" i="209" s="1"/>
  <c r="AR30" i="201"/>
  <c r="X30" i="209" s="1"/>
  <c r="BP30" i="201"/>
  <c r="N30" i="209" s="1"/>
  <c r="BD30" i="201"/>
  <c r="I30" i="209" s="1"/>
  <c r="AR32" i="201"/>
  <c r="X32" i="209" s="1"/>
  <c r="BD32" i="201"/>
  <c r="I32" i="209" s="1"/>
  <c r="C30" i="208"/>
  <c r="C30" i="209"/>
  <c r="AF7" i="201"/>
  <c r="AF26" i="201"/>
  <c r="AF27" i="201"/>
  <c r="AF16" i="201"/>
  <c r="AF10" i="201"/>
  <c r="AF6" i="201"/>
  <c r="AF13" i="201"/>
  <c r="AF22" i="201"/>
  <c r="AF15" i="201"/>
  <c r="AF21" i="201"/>
  <c r="AF8" i="201"/>
  <c r="B81" i="201"/>
  <c r="AF20" i="201"/>
  <c r="AF23" i="201"/>
  <c r="AF14" i="201"/>
  <c r="AF17" i="201"/>
  <c r="AF24" i="201"/>
  <c r="AF25" i="201"/>
  <c r="AF28" i="201"/>
  <c r="AF9" i="201"/>
  <c r="AF11" i="201"/>
  <c r="N8" i="201"/>
  <c r="B18" i="126"/>
  <c r="B74" i="126" s="1"/>
  <c r="B33" i="201"/>
  <c r="H18" i="201" s="1"/>
  <c r="F18" i="126" l="1"/>
  <c r="E16" i="126"/>
  <c r="CE23" i="201"/>
  <c r="CE25" i="201"/>
  <c r="CE17" i="201"/>
  <c r="CE26" i="201"/>
  <c r="CE7" i="201"/>
  <c r="CE15" i="201"/>
  <c r="CE6" i="201"/>
  <c r="CE20" i="201"/>
  <c r="CE32" i="201" s="1"/>
  <c r="CE16" i="201"/>
  <c r="AU33" i="201"/>
  <c r="AG6" i="201"/>
  <c r="AG20" i="201"/>
  <c r="AG10" i="201"/>
  <c r="AG11" i="201"/>
  <c r="AG16" i="201"/>
  <c r="AG17" i="201"/>
  <c r="AG9" i="201"/>
  <c r="C81" i="201"/>
  <c r="AG22" i="201"/>
  <c r="AG13" i="201"/>
  <c r="AG18" i="201"/>
  <c r="AG24" i="201"/>
  <c r="AG26" i="201"/>
  <c r="AG27" i="201"/>
  <c r="AG14" i="201"/>
  <c r="AG25" i="201"/>
  <c r="AG15" i="201"/>
  <c r="AG21" i="201"/>
  <c r="AG23" i="201"/>
  <c r="AG28" i="201"/>
  <c r="AG7" i="201"/>
  <c r="AG8" i="201"/>
  <c r="Y6" i="209"/>
  <c r="AS30" i="201"/>
  <c r="BZ32" i="201"/>
  <c r="BZ33" i="201" s="1"/>
  <c r="CF28" i="201" s="1"/>
  <c r="K30" i="209"/>
  <c r="BF33" i="201"/>
  <c r="K33" i="209" s="1"/>
  <c r="Y13" i="209"/>
  <c r="AS31" i="201"/>
  <c r="Y31" i="209" s="1"/>
  <c r="E30" i="201"/>
  <c r="E33" i="201" s="1"/>
  <c r="K8" i="201" s="1"/>
  <c r="D78" i="201"/>
  <c r="AB33" i="201"/>
  <c r="F78" i="201"/>
  <c r="AD33" i="201"/>
  <c r="Y20" i="209"/>
  <c r="AS32" i="201"/>
  <c r="Y32" i="209" s="1"/>
  <c r="D30" i="201"/>
  <c r="D33" i="201" s="1"/>
  <c r="J8" i="201" s="1"/>
  <c r="C30" i="201"/>
  <c r="C33" i="201" s="1"/>
  <c r="I8" i="201" s="1"/>
  <c r="Z6" i="209"/>
  <c r="AT30" i="201"/>
  <c r="AT32" i="201"/>
  <c r="Z32" i="209" s="1"/>
  <c r="Z20" i="209"/>
  <c r="F30" i="201"/>
  <c r="F33" i="201" s="1"/>
  <c r="L8" i="201" s="1"/>
  <c r="CE31" i="201"/>
  <c r="P33" i="209"/>
  <c r="BX32" i="201"/>
  <c r="BX33" i="201" s="1"/>
  <c r="O33" i="209"/>
  <c r="BW32" i="201"/>
  <c r="BW33" i="201" s="1"/>
  <c r="Z13" i="209"/>
  <c r="AT31" i="201"/>
  <c r="Z31" i="209" s="1"/>
  <c r="R30" i="201"/>
  <c r="R33" i="201" s="1"/>
  <c r="X8" i="201" s="1"/>
  <c r="J30" i="209"/>
  <c r="BE33" i="201"/>
  <c r="J33" i="209" s="1"/>
  <c r="AV33" i="201"/>
  <c r="E78" i="201"/>
  <c r="AC33" i="201"/>
  <c r="P8" i="201"/>
  <c r="D18" i="126"/>
  <c r="CE30" i="201"/>
  <c r="O30" i="201"/>
  <c r="O33" i="201" s="1"/>
  <c r="U8" i="201" s="1"/>
  <c r="E8" i="206" s="1"/>
  <c r="Q30" i="201"/>
  <c r="Q33" i="201" s="1"/>
  <c r="W8" i="201" s="1"/>
  <c r="C33" i="209"/>
  <c r="H66" i="201"/>
  <c r="AF31" i="201"/>
  <c r="BP33" i="201"/>
  <c r="BD33" i="201"/>
  <c r="I33" i="209" s="1"/>
  <c r="AR33" i="201"/>
  <c r="X33" i="209" s="1"/>
  <c r="C33" i="208"/>
  <c r="H74" i="201"/>
  <c r="AF32" i="201"/>
  <c r="AF30" i="201"/>
  <c r="H81" i="201"/>
  <c r="H59" i="201"/>
  <c r="H55" i="201"/>
  <c r="H64" i="201"/>
  <c r="H75" i="201"/>
  <c r="H57" i="201"/>
  <c r="H73" i="201"/>
  <c r="H58" i="201"/>
  <c r="H62" i="201"/>
  <c r="H63" i="201"/>
  <c r="H61" i="201"/>
  <c r="H54" i="201"/>
  <c r="H79" i="201"/>
  <c r="H69" i="201"/>
  <c r="H70" i="201"/>
  <c r="H71" i="201"/>
  <c r="H72" i="201"/>
  <c r="H76" i="201"/>
  <c r="H68" i="201"/>
  <c r="H80" i="201"/>
  <c r="H65" i="201"/>
  <c r="H56" i="201"/>
  <c r="H78" i="201"/>
  <c r="H8" i="201"/>
  <c r="H24" i="201"/>
  <c r="H16" i="201"/>
  <c r="H11" i="201"/>
  <c r="H23" i="201"/>
  <c r="H27" i="201"/>
  <c r="H9" i="201"/>
  <c r="H17" i="201"/>
  <c r="H26" i="201"/>
  <c r="H7" i="201"/>
  <c r="H20" i="201"/>
  <c r="H6" i="201"/>
  <c r="H25" i="201"/>
  <c r="H28" i="201"/>
  <c r="H13" i="201"/>
  <c r="H22" i="201"/>
  <c r="H10" i="201"/>
  <c r="H21" i="201"/>
  <c r="H15" i="201"/>
  <c r="H14" i="201"/>
  <c r="C8" i="206"/>
  <c r="C34" i="206" s="1"/>
  <c r="N30" i="201"/>
  <c r="N33" i="201" s="1"/>
  <c r="T18" i="201" s="1"/>
  <c r="D18" i="206" s="1"/>
  <c r="CE33" i="201" l="1"/>
  <c r="Z30" i="209"/>
  <c r="AT33" i="201"/>
  <c r="Z33" i="209" s="1"/>
  <c r="I79" i="201"/>
  <c r="I62" i="201"/>
  <c r="I71" i="201"/>
  <c r="I57" i="201"/>
  <c r="I70" i="201"/>
  <c r="I68" i="201"/>
  <c r="I58" i="201"/>
  <c r="I55" i="201"/>
  <c r="I74" i="201"/>
  <c r="I81" i="201"/>
  <c r="I75" i="201"/>
  <c r="I69" i="201"/>
  <c r="I59" i="201"/>
  <c r="I73" i="201"/>
  <c r="I63" i="201"/>
  <c r="I65" i="201"/>
  <c r="I66" i="201"/>
  <c r="I64" i="201"/>
  <c r="I54" i="201"/>
  <c r="I80" i="201"/>
  <c r="I72" i="201"/>
  <c r="I61" i="201"/>
  <c r="I76" i="201"/>
  <c r="I56" i="201"/>
  <c r="D18" i="208"/>
  <c r="D18" i="209"/>
  <c r="X17" i="201"/>
  <c r="X28" i="201"/>
  <c r="X6" i="201"/>
  <c r="X15" i="201"/>
  <c r="X21" i="201"/>
  <c r="X14" i="201"/>
  <c r="X9" i="201"/>
  <c r="X16" i="201"/>
  <c r="X13" i="201"/>
  <c r="X24" i="201"/>
  <c r="X11" i="201"/>
  <c r="X20" i="201"/>
  <c r="X7" i="201"/>
  <c r="X25" i="201"/>
  <c r="X18" i="201"/>
  <c r="X26" i="201"/>
  <c r="X27" i="201"/>
  <c r="X23" i="201"/>
  <c r="X22" i="201"/>
  <c r="X10" i="201"/>
  <c r="AJ24" i="201"/>
  <c r="AJ28" i="201"/>
  <c r="AJ14" i="201"/>
  <c r="AJ21" i="201"/>
  <c r="AJ10" i="201"/>
  <c r="AJ25" i="201"/>
  <c r="AJ27" i="201"/>
  <c r="AJ22" i="201"/>
  <c r="AJ13" i="201"/>
  <c r="AJ11" i="201"/>
  <c r="AJ26" i="201"/>
  <c r="AJ23" i="201"/>
  <c r="AJ15" i="201"/>
  <c r="AJ7" i="201"/>
  <c r="AJ9" i="201"/>
  <c r="AJ18" i="201"/>
  <c r="F81" i="201"/>
  <c r="L78" i="201" s="1"/>
  <c r="AJ6" i="201"/>
  <c r="AJ17" i="201"/>
  <c r="AJ20" i="201"/>
  <c r="AJ16" i="201"/>
  <c r="AJ8" i="201"/>
  <c r="P30" i="201"/>
  <c r="P33" i="201" s="1"/>
  <c r="F30" i="206" s="1"/>
  <c r="W17" i="201"/>
  <c r="W11" i="201"/>
  <c r="W6" i="201"/>
  <c r="W9" i="201"/>
  <c r="W13" i="201"/>
  <c r="W16" i="201"/>
  <c r="W20" i="201"/>
  <c r="W15" i="201"/>
  <c r="W21" i="201"/>
  <c r="W28" i="201"/>
  <c r="W26" i="201"/>
  <c r="W18" i="201"/>
  <c r="W25" i="201"/>
  <c r="W27" i="201"/>
  <c r="W14" i="201"/>
  <c r="W7" i="201"/>
  <c r="W23" i="201"/>
  <c r="W24" i="201"/>
  <c r="W10" i="201"/>
  <c r="W22" i="201"/>
  <c r="AI18" i="201"/>
  <c r="AI28" i="201"/>
  <c r="AI21" i="201"/>
  <c r="AI25" i="201"/>
  <c r="AI10" i="201"/>
  <c r="AI27" i="201"/>
  <c r="AI22" i="201"/>
  <c r="AI24" i="201"/>
  <c r="E81" i="201"/>
  <c r="K78" i="201" s="1"/>
  <c r="AI16" i="201"/>
  <c r="AI15" i="201"/>
  <c r="AI23" i="201"/>
  <c r="AI7" i="201"/>
  <c r="AI26" i="201"/>
  <c r="AI20" i="201"/>
  <c r="AI11" i="201"/>
  <c r="AI17" i="201"/>
  <c r="AI14" i="201"/>
  <c r="AI6" i="201"/>
  <c r="AI13" i="201"/>
  <c r="AI9" i="201"/>
  <c r="AI8" i="201"/>
  <c r="L17" i="201"/>
  <c r="L13" i="201"/>
  <c r="L22" i="201"/>
  <c r="L15" i="201"/>
  <c r="L14" i="201"/>
  <c r="L27" i="201"/>
  <c r="L16" i="201"/>
  <c r="L10" i="201"/>
  <c r="L21" i="201"/>
  <c r="L23" i="201"/>
  <c r="L24" i="201"/>
  <c r="L18" i="201"/>
  <c r="L25" i="201"/>
  <c r="L26" i="201"/>
  <c r="L6" i="201"/>
  <c r="L9" i="201"/>
  <c r="L28" i="201"/>
  <c r="L11" i="201"/>
  <c r="L7" i="201"/>
  <c r="L20" i="201"/>
  <c r="I17" i="201"/>
  <c r="I13" i="201"/>
  <c r="I15" i="201"/>
  <c r="I28" i="201"/>
  <c r="I16" i="201"/>
  <c r="I26" i="201"/>
  <c r="I18" i="201"/>
  <c r="I25" i="201"/>
  <c r="I27" i="201"/>
  <c r="I11" i="201"/>
  <c r="I22" i="201"/>
  <c r="I23" i="201"/>
  <c r="I14" i="201"/>
  <c r="I20" i="201"/>
  <c r="I7" i="201"/>
  <c r="I21" i="201"/>
  <c r="I9" i="201"/>
  <c r="I10" i="201"/>
  <c r="I24" i="201"/>
  <c r="I6" i="201"/>
  <c r="AH18" i="201"/>
  <c r="AH11" i="201"/>
  <c r="AH26" i="201"/>
  <c r="AH25" i="201"/>
  <c r="AH27" i="201"/>
  <c r="AH13" i="201"/>
  <c r="AH21" i="201"/>
  <c r="AH22" i="201"/>
  <c r="D81" i="201"/>
  <c r="J78" i="201" s="1"/>
  <c r="AH14" i="201"/>
  <c r="AH28" i="201"/>
  <c r="AH10" i="201"/>
  <c r="AH7" i="201"/>
  <c r="AH9" i="201"/>
  <c r="AH24" i="201"/>
  <c r="AH23" i="201"/>
  <c r="AH20" i="201"/>
  <c r="AH6" i="201"/>
  <c r="AH17" i="201"/>
  <c r="AH16" i="201"/>
  <c r="AH15" i="201"/>
  <c r="AH8" i="201"/>
  <c r="I78" i="201"/>
  <c r="CC28" i="201"/>
  <c r="T28" i="209" s="1"/>
  <c r="CC23" i="201"/>
  <c r="T23" i="209" s="1"/>
  <c r="CC17" i="201"/>
  <c r="T17" i="209" s="1"/>
  <c r="CC24" i="201"/>
  <c r="T24" i="209" s="1"/>
  <c r="CC16" i="201"/>
  <c r="T16" i="209" s="1"/>
  <c r="CC15" i="201"/>
  <c r="T15" i="209" s="1"/>
  <c r="CC14" i="201"/>
  <c r="T14" i="209" s="1"/>
  <c r="CC25" i="201"/>
  <c r="T25" i="209" s="1"/>
  <c r="CC27" i="201"/>
  <c r="T27" i="209" s="1"/>
  <c r="CC11" i="201"/>
  <c r="T11" i="209" s="1"/>
  <c r="CC26" i="201"/>
  <c r="T26" i="209" s="1"/>
  <c r="E33" i="206"/>
  <c r="CC22" i="201"/>
  <c r="T22" i="209" s="1"/>
  <c r="CC10" i="201"/>
  <c r="T10" i="209" s="1"/>
  <c r="CC7" i="201"/>
  <c r="T7" i="209" s="1"/>
  <c r="CC13" i="201"/>
  <c r="CC6" i="201"/>
  <c r="CC21" i="201"/>
  <c r="T21" i="209" s="1"/>
  <c r="CC20" i="201"/>
  <c r="CC18" i="201"/>
  <c r="T18" i="209" s="1"/>
  <c r="CC9" i="201"/>
  <c r="T9" i="209" s="1"/>
  <c r="CC8" i="201"/>
  <c r="T8" i="209" s="1"/>
  <c r="E30" i="206"/>
  <c r="U20" i="201"/>
  <c r="U9" i="201"/>
  <c r="E9" i="206" s="1"/>
  <c r="U28" i="201"/>
  <c r="E28" i="206" s="1"/>
  <c r="U21" i="201"/>
  <c r="E21" i="206" s="1"/>
  <c r="U27" i="201"/>
  <c r="E27" i="206" s="1"/>
  <c r="U6" i="201"/>
  <c r="U22" i="201"/>
  <c r="E22" i="206" s="1"/>
  <c r="U26" i="201"/>
  <c r="E26" i="206" s="1"/>
  <c r="U24" i="201"/>
  <c r="E24" i="206" s="1"/>
  <c r="U7" i="201"/>
  <c r="E7" i="206" s="1"/>
  <c r="U25" i="201"/>
  <c r="E25" i="206" s="1"/>
  <c r="U18" i="201"/>
  <c r="E18" i="206" s="1"/>
  <c r="U13" i="201"/>
  <c r="U23" i="201"/>
  <c r="E23" i="206" s="1"/>
  <c r="U11" i="201"/>
  <c r="E11" i="206" s="1"/>
  <c r="U10" i="201"/>
  <c r="E10" i="206" s="1"/>
  <c r="U17" i="201"/>
  <c r="E17" i="206" s="1"/>
  <c r="U16" i="201"/>
  <c r="E16" i="206" s="1"/>
  <c r="U15" i="201"/>
  <c r="E15" i="206" s="1"/>
  <c r="U14" i="201"/>
  <c r="E14" i="206" s="1"/>
  <c r="E32" i="206"/>
  <c r="E31" i="206"/>
  <c r="CF16" i="201"/>
  <c r="CF14" i="201"/>
  <c r="CF27" i="201"/>
  <c r="CF13" i="201"/>
  <c r="CF18" i="201"/>
  <c r="CF24" i="201"/>
  <c r="CF20" i="201"/>
  <c r="CF22" i="201"/>
  <c r="CF26" i="201"/>
  <c r="CF7" i="201"/>
  <c r="CF6" i="201"/>
  <c r="CF23" i="201"/>
  <c r="CF11" i="201"/>
  <c r="CF25" i="201"/>
  <c r="CF17" i="201"/>
  <c r="CF9" i="201"/>
  <c r="CF15" i="201"/>
  <c r="CF10" i="201"/>
  <c r="CF21" i="201"/>
  <c r="CF8" i="201"/>
  <c r="AG31" i="201"/>
  <c r="AG32" i="201"/>
  <c r="CD28" i="201"/>
  <c r="U28" i="209" s="1"/>
  <c r="CD15" i="201"/>
  <c r="U15" i="209" s="1"/>
  <c r="CD20" i="201"/>
  <c r="CD13" i="201"/>
  <c r="CD6" i="201"/>
  <c r="CD22" i="201"/>
  <c r="U22" i="209" s="1"/>
  <c r="CD26" i="201"/>
  <c r="U26" i="209" s="1"/>
  <c r="CD27" i="201"/>
  <c r="U27" i="209" s="1"/>
  <c r="CD25" i="201"/>
  <c r="U25" i="209" s="1"/>
  <c r="CD11" i="201"/>
  <c r="U11" i="209" s="1"/>
  <c r="CD16" i="201"/>
  <c r="U16" i="209" s="1"/>
  <c r="CD23" i="201"/>
  <c r="U23" i="209" s="1"/>
  <c r="CD18" i="201"/>
  <c r="U18" i="209" s="1"/>
  <c r="CD7" i="201"/>
  <c r="U7" i="209" s="1"/>
  <c r="CD14" i="201"/>
  <c r="U14" i="209" s="1"/>
  <c r="CD21" i="201"/>
  <c r="U21" i="209" s="1"/>
  <c r="CD9" i="201"/>
  <c r="U9" i="209" s="1"/>
  <c r="CD10" i="201"/>
  <c r="U10" i="209" s="1"/>
  <c r="CD17" i="201"/>
  <c r="U17" i="209" s="1"/>
  <c r="CD24" i="201"/>
  <c r="U24" i="209" s="1"/>
  <c r="CD8" i="201"/>
  <c r="U8" i="209" s="1"/>
  <c r="J17" i="201"/>
  <c r="J6" i="201"/>
  <c r="J20" i="201"/>
  <c r="J23" i="201"/>
  <c r="J24" i="201"/>
  <c r="J26" i="201"/>
  <c r="J11" i="201"/>
  <c r="J13" i="201"/>
  <c r="J22" i="201"/>
  <c r="J25" i="201"/>
  <c r="J7" i="201"/>
  <c r="J9" i="201"/>
  <c r="J15" i="201"/>
  <c r="J28" i="201"/>
  <c r="J14" i="201"/>
  <c r="J21" i="201"/>
  <c r="J10" i="201"/>
  <c r="J16" i="201"/>
  <c r="J18" i="201"/>
  <c r="J27" i="201"/>
  <c r="K17" i="201"/>
  <c r="K13" i="201"/>
  <c r="K20" i="201"/>
  <c r="K9" i="201"/>
  <c r="K18" i="201"/>
  <c r="K21" i="201"/>
  <c r="K16" i="201"/>
  <c r="K27" i="201"/>
  <c r="K14" i="201"/>
  <c r="K6" i="201"/>
  <c r="K22" i="201"/>
  <c r="K26" i="201"/>
  <c r="K15" i="201"/>
  <c r="K25" i="201"/>
  <c r="K28" i="201"/>
  <c r="K7" i="201"/>
  <c r="K23" i="201"/>
  <c r="K11" i="201"/>
  <c r="K24" i="201"/>
  <c r="K10" i="201"/>
  <c r="Y30" i="209"/>
  <c r="AS33" i="201"/>
  <c r="Y33" i="209" s="1"/>
  <c r="AG30" i="201"/>
  <c r="H31" i="201"/>
  <c r="N33" i="209"/>
  <c r="D13" i="208"/>
  <c r="D13" i="209"/>
  <c r="D24" i="208"/>
  <c r="D24" i="209"/>
  <c r="D14" i="208"/>
  <c r="D14" i="209"/>
  <c r="D33" i="208"/>
  <c r="D33" i="209"/>
  <c r="D7" i="208"/>
  <c r="D7" i="209"/>
  <c r="D23" i="208"/>
  <c r="D23" i="209"/>
  <c r="D10" i="208"/>
  <c r="D10" i="209"/>
  <c r="D30" i="208"/>
  <c r="D30" i="209"/>
  <c r="D22" i="208"/>
  <c r="D22" i="209"/>
  <c r="D25" i="208"/>
  <c r="D25" i="209"/>
  <c r="D8" i="208"/>
  <c r="D8" i="209"/>
  <c r="D21" i="208"/>
  <c r="D21" i="209"/>
  <c r="D9" i="208"/>
  <c r="D9" i="209"/>
  <c r="D27" i="208"/>
  <c r="D27" i="209"/>
  <c r="D17" i="208"/>
  <c r="D17" i="209"/>
  <c r="D31" i="208"/>
  <c r="D31" i="209"/>
  <c r="D26" i="209"/>
  <c r="D26" i="208"/>
  <c r="D32" i="208"/>
  <c r="D32" i="209"/>
  <c r="D6" i="208"/>
  <c r="D6" i="209"/>
  <c r="D16" i="208"/>
  <c r="D16" i="209"/>
  <c r="D20" i="208"/>
  <c r="D20" i="209"/>
  <c r="D28" i="208"/>
  <c r="D28" i="209"/>
  <c r="D15" i="208"/>
  <c r="D15" i="209"/>
  <c r="D11" i="208"/>
  <c r="D11" i="209"/>
  <c r="BV32" i="201"/>
  <c r="R28" i="209"/>
  <c r="AF33" i="201"/>
  <c r="H30" i="201"/>
  <c r="T22" i="201"/>
  <c r="T9" i="201"/>
  <c r="T20" i="201"/>
  <c r="T21" i="201"/>
  <c r="T16" i="201"/>
  <c r="T26" i="201"/>
  <c r="T11" i="201"/>
  <c r="T23" i="201"/>
  <c r="T28" i="201"/>
  <c r="T6" i="201"/>
  <c r="T25" i="201"/>
  <c r="T17" i="201"/>
  <c r="T13" i="201"/>
  <c r="T15" i="201"/>
  <c r="T24" i="201"/>
  <c r="T10" i="201"/>
  <c r="T27" i="201"/>
  <c r="T7" i="201"/>
  <c r="T14" i="201"/>
  <c r="D32" i="206"/>
  <c r="C32" i="206" s="1"/>
  <c r="D31" i="206"/>
  <c r="C31" i="206" s="1"/>
  <c r="D30" i="206"/>
  <c r="C30" i="206" s="1"/>
  <c r="H32" i="201"/>
  <c r="T8" i="201"/>
  <c r="AG33" i="201" l="1"/>
  <c r="AH30" i="201"/>
  <c r="L32" i="201"/>
  <c r="CF30" i="201"/>
  <c r="X31" i="201"/>
  <c r="F33" i="206"/>
  <c r="K31" i="201"/>
  <c r="K30" i="201"/>
  <c r="CD30" i="201"/>
  <c r="U6" i="209"/>
  <c r="U32" i="201"/>
  <c r="E20" i="206"/>
  <c r="V17" i="201"/>
  <c r="F17" i="206" s="1"/>
  <c r="V22" i="201"/>
  <c r="F22" i="206" s="1"/>
  <c r="V16" i="201"/>
  <c r="F16" i="206" s="1"/>
  <c r="V18" i="201"/>
  <c r="F18" i="206" s="1"/>
  <c r="V7" i="201"/>
  <c r="F7" i="206" s="1"/>
  <c r="V13" i="201"/>
  <c r="V15" i="201"/>
  <c r="F15" i="206" s="1"/>
  <c r="V14" i="201"/>
  <c r="F14" i="206" s="1"/>
  <c r="V20" i="201"/>
  <c r="V9" i="201"/>
  <c r="F9" i="206" s="1"/>
  <c r="V25" i="201"/>
  <c r="F25" i="206" s="1"/>
  <c r="V24" i="201"/>
  <c r="F24" i="206" s="1"/>
  <c r="V26" i="201"/>
  <c r="F26" i="206" s="1"/>
  <c r="V23" i="201"/>
  <c r="F23" i="206" s="1"/>
  <c r="V11" i="201"/>
  <c r="F11" i="206" s="1"/>
  <c r="V27" i="201"/>
  <c r="F27" i="206" s="1"/>
  <c r="V10" i="201"/>
  <c r="F10" i="206" s="1"/>
  <c r="V6" i="201"/>
  <c r="V21" i="201"/>
  <c r="F21" i="206" s="1"/>
  <c r="V28" i="201"/>
  <c r="F28" i="206" s="1"/>
  <c r="F32" i="206"/>
  <c r="F31" i="206"/>
  <c r="X30" i="201"/>
  <c r="E24" i="208"/>
  <c r="E24" i="209"/>
  <c r="E11" i="208"/>
  <c r="E11" i="209"/>
  <c r="E22" i="208"/>
  <c r="E22" i="209"/>
  <c r="U13" i="209"/>
  <c r="CD31" i="201"/>
  <c r="U31" i="209" s="1"/>
  <c r="T6" i="209"/>
  <c r="CC30" i="201"/>
  <c r="K79" i="201"/>
  <c r="K81" i="201"/>
  <c r="K71" i="201"/>
  <c r="K55" i="201"/>
  <c r="K61" i="201"/>
  <c r="K75" i="201"/>
  <c r="K65" i="201"/>
  <c r="K63" i="201"/>
  <c r="K70" i="201"/>
  <c r="K73" i="201"/>
  <c r="K69" i="201"/>
  <c r="K59" i="201"/>
  <c r="K72" i="201"/>
  <c r="K76" i="201"/>
  <c r="K54" i="201"/>
  <c r="K57" i="201"/>
  <c r="K68" i="201"/>
  <c r="K74" i="201"/>
  <c r="K62" i="201"/>
  <c r="K66" i="201"/>
  <c r="K64" i="201"/>
  <c r="K58" i="201"/>
  <c r="K80" i="201"/>
  <c r="K56" i="201"/>
  <c r="W31" i="201"/>
  <c r="E32" i="208"/>
  <c r="E32" i="209"/>
  <c r="E21" i="208"/>
  <c r="E21" i="209"/>
  <c r="E9" i="209"/>
  <c r="E9" i="208"/>
  <c r="U20" i="209"/>
  <c r="CD32" i="201"/>
  <c r="U32" i="209" s="1"/>
  <c r="F30" i="208"/>
  <c r="F30" i="209"/>
  <c r="CC31" i="201"/>
  <c r="T31" i="209" s="1"/>
  <c r="T13" i="209"/>
  <c r="AH32" i="201"/>
  <c r="J79" i="201"/>
  <c r="J72" i="201"/>
  <c r="J75" i="201"/>
  <c r="J68" i="201"/>
  <c r="J74" i="201"/>
  <c r="J58" i="201"/>
  <c r="J81" i="201"/>
  <c r="J71" i="201"/>
  <c r="J62" i="201"/>
  <c r="J54" i="201"/>
  <c r="J55" i="201"/>
  <c r="J69" i="201"/>
  <c r="J70" i="201"/>
  <c r="J64" i="201"/>
  <c r="J66" i="201"/>
  <c r="J80" i="201"/>
  <c r="J73" i="201"/>
  <c r="J59" i="201"/>
  <c r="J57" i="201"/>
  <c r="J65" i="201"/>
  <c r="J61" i="201"/>
  <c r="J63" i="201"/>
  <c r="J76" i="201"/>
  <c r="J56" i="201"/>
  <c r="I32" i="201"/>
  <c r="L31" i="201"/>
  <c r="E6" i="209"/>
  <c r="E6" i="208"/>
  <c r="E27" i="209"/>
  <c r="E27" i="208"/>
  <c r="E23" i="209"/>
  <c r="E23" i="208"/>
  <c r="J32" i="201"/>
  <c r="U30" i="201"/>
  <c r="E6" i="206"/>
  <c r="E30" i="209"/>
  <c r="E30" i="208"/>
  <c r="AI32" i="201"/>
  <c r="W30" i="201"/>
  <c r="AJ32" i="201"/>
  <c r="E16" i="208"/>
  <c r="E16" i="209"/>
  <c r="E33" i="209"/>
  <c r="E33" i="208"/>
  <c r="E14" i="209"/>
  <c r="E14" i="208"/>
  <c r="J30" i="201"/>
  <c r="CF32" i="201"/>
  <c r="E13" i="206"/>
  <c r="U31" i="201"/>
  <c r="I30" i="201"/>
  <c r="E18" i="208"/>
  <c r="E18" i="209"/>
  <c r="E26" i="208"/>
  <c r="E26" i="209"/>
  <c r="E31" i="208"/>
  <c r="E31" i="209"/>
  <c r="L30" i="201"/>
  <c r="AJ30" i="201"/>
  <c r="E8" i="209"/>
  <c r="E8" i="208"/>
  <c r="E17" i="209"/>
  <c r="E17" i="208"/>
  <c r="E7" i="209"/>
  <c r="E7" i="208"/>
  <c r="J31" i="201"/>
  <c r="AH31" i="201"/>
  <c r="I31" i="201"/>
  <c r="AI31" i="201"/>
  <c r="L73" i="201"/>
  <c r="L74" i="201"/>
  <c r="L55" i="201"/>
  <c r="L54" i="201"/>
  <c r="L64" i="201"/>
  <c r="L65" i="201"/>
  <c r="L58" i="201"/>
  <c r="L75" i="201"/>
  <c r="L61" i="201"/>
  <c r="L79" i="201"/>
  <c r="L72" i="201"/>
  <c r="L81" i="201"/>
  <c r="L80" i="201"/>
  <c r="L66" i="201"/>
  <c r="L62" i="201"/>
  <c r="L59" i="201"/>
  <c r="L57" i="201"/>
  <c r="L70" i="201"/>
  <c r="L76" i="201"/>
  <c r="L71" i="201"/>
  <c r="L63" i="201"/>
  <c r="L69" i="201"/>
  <c r="L68" i="201"/>
  <c r="L56" i="201"/>
  <c r="AJ31" i="201"/>
  <c r="E28" i="208"/>
  <c r="E28" i="209"/>
  <c r="E15" i="208"/>
  <c r="E15" i="209"/>
  <c r="E10" i="208"/>
  <c r="E10" i="209"/>
  <c r="K32" i="201"/>
  <c r="CF31" i="201"/>
  <c r="T20" i="209"/>
  <c r="CC32" i="201"/>
  <c r="T32" i="209" s="1"/>
  <c r="AI30" i="201"/>
  <c r="W32" i="201"/>
  <c r="V8" i="201"/>
  <c r="F8" i="206" s="1"/>
  <c r="X32" i="201"/>
  <c r="E13" i="208"/>
  <c r="E13" i="209"/>
  <c r="E25" i="208"/>
  <c r="E25" i="209"/>
  <c r="E20" i="208"/>
  <c r="E20" i="209"/>
  <c r="T31" i="201"/>
  <c r="BV33" i="201"/>
  <c r="CB18" i="201" s="1"/>
  <c r="S18" i="209" s="1"/>
  <c r="R32" i="209"/>
  <c r="D24" i="206"/>
  <c r="D11" i="206"/>
  <c r="D15" i="206"/>
  <c r="D26" i="206"/>
  <c r="D16" i="206"/>
  <c r="D14" i="206"/>
  <c r="D21" i="206"/>
  <c r="D25" i="206"/>
  <c r="D8" i="206"/>
  <c r="D7" i="206"/>
  <c r="D27" i="206"/>
  <c r="D28" i="206"/>
  <c r="D9" i="206"/>
  <c r="D10" i="206"/>
  <c r="D23" i="206"/>
  <c r="D22" i="206"/>
  <c r="H33" i="201"/>
  <c r="D17" i="206"/>
  <c r="D13" i="206"/>
  <c r="D20" i="206"/>
  <c r="T32" i="201"/>
  <c r="D6" i="206"/>
  <c r="T30" i="201"/>
  <c r="E34" i="206" l="1"/>
  <c r="L33" i="201"/>
  <c r="AH33" i="201"/>
  <c r="CF33" i="201"/>
  <c r="J33" i="201"/>
  <c r="F11" i="208"/>
  <c r="F11" i="209"/>
  <c r="F6" i="208"/>
  <c r="F6" i="209"/>
  <c r="F24" i="209"/>
  <c r="F24" i="208"/>
  <c r="V30" i="201"/>
  <c r="F6" i="206"/>
  <c r="W33" i="201"/>
  <c r="F25" i="209"/>
  <c r="F25" i="208"/>
  <c r="F14" i="208"/>
  <c r="F14" i="209"/>
  <c r="F31" i="208"/>
  <c r="F31" i="209"/>
  <c r="T30" i="209"/>
  <c r="CC33" i="201"/>
  <c r="T33" i="209" s="1"/>
  <c r="F20" i="206"/>
  <c r="V32" i="201"/>
  <c r="AJ33" i="201"/>
  <c r="AI33" i="201"/>
  <c r="F8" i="208"/>
  <c r="F8" i="209"/>
  <c r="F32" i="209"/>
  <c r="F32" i="208"/>
  <c r="F23" i="208"/>
  <c r="F23" i="209"/>
  <c r="I33" i="201"/>
  <c r="F28" i="209"/>
  <c r="F28" i="208"/>
  <c r="F18" i="208"/>
  <c r="F18" i="209"/>
  <c r="F33" i="208"/>
  <c r="F33" i="209"/>
  <c r="X33" i="201"/>
  <c r="F15" i="209"/>
  <c r="F15" i="208"/>
  <c r="F16" i="208"/>
  <c r="F16" i="209"/>
  <c r="F10" i="209"/>
  <c r="F10" i="208"/>
  <c r="V31" i="201"/>
  <c r="F13" i="206"/>
  <c r="F13" i="208"/>
  <c r="F13" i="209"/>
  <c r="F22" i="209"/>
  <c r="F22" i="208"/>
  <c r="F26" i="208"/>
  <c r="F26" i="209"/>
  <c r="U33" i="201"/>
  <c r="F17" i="208"/>
  <c r="F17" i="209"/>
  <c r="F21" i="209"/>
  <c r="F21" i="208"/>
  <c r="F20" i="209"/>
  <c r="F20" i="208"/>
  <c r="U30" i="209"/>
  <c r="CD33" i="201"/>
  <c r="U33" i="209" s="1"/>
  <c r="F9" i="208"/>
  <c r="F9" i="209"/>
  <c r="F7" i="208"/>
  <c r="F7" i="209"/>
  <c r="F27" i="209"/>
  <c r="F27" i="208"/>
  <c r="K33" i="201"/>
  <c r="D34" i="206"/>
  <c r="R33" i="209"/>
  <c r="CB26" i="201"/>
  <c r="S26" i="209" s="1"/>
  <c r="CB7" i="201"/>
  <c r="S7" i="209" s="1"/>
  <c r="CB24" i="201"/>
  <c r="S24" i="209" s="1"/>
  <c r="CB23" i="201"/>
  <c r="S23" i="209" s="1"/>
  <c r="CB25" i="201"/>
  <c r="S25" i="209" s="1"/>
  <c r="CB20" i="201"/>
  <c r="CB9" i="201"/>
  <c r="S9" i="209" s="1"/>
  <c r="CB27" i="201"/>
  <c r="S27" i="209" s="1"/>
  <c r="CB10" i="201"/>
  <c r="S10" i="209" s="1"/>
  <c r="CB16" i="201"/>
  <c r="S16" i="209" s="1"/>
  <c r="CB21" i="201"/>
  <c r="S21" i="209" s="1"/>
  <c r="CB15" i="201"/>
  <c r="S15" i="209" s="1"/>
  <c r="CB8" i="201"/>
  <c r="S8" i="209" s="1"/>
  <c r="CB11" i="201"/>
  <c r="S11" i="209" s="1"/>
  <c r="CB28" i="201"/>
  <c r="S28" i="209" s="1"/>
  <c r="CB17" i="201"/>
  <c r="S17" i="209" s="1"/>
  <c r="CB22" i="201"/>
  <c r="S22" i="209" s="1"/>
  <c r="CB6" i="201"/>
  <c r="CB14" i="201"/>
  <c r="S14" i="209" s="1"/>
  <c r="CB13" i="201"/>
  <c r="D33" i="206"/>
  <c r="C33" i="206" s="1"/>
  <c r="T33" i="201"/>
  <c r="F34" i="206" l="1"/>
  <c r="V33" i="201"/>
  <c r="CB31" i="201"/>
  <c r="S31" i="209" s="1"/>
  <c r="S20" i="209"/>
  <c r="CB32" i="201"/>
  <c r="S32" i="209" s="1"/>
  <c r="S6" i="209"/>
  <c r="CB30" i="201"/>
  <c r="S13" i="209"/>
  <c r="S30" i="209" l="1"/>
  <c r="CB33" i="201"/>
  <c r="S33" i="209" s="1"/>
</calcChain>
</file>

<file path=xl/sharedStrings.xml><?xml version="1.0" encoding="utf-8"?>
<sst xmlns="http://schemas.openxmlformats.org/spreadsheetml/2006/main" count="75368" uniqueCount="866">
  <si>
    <t>Item</t>
  </si>
  <si>
    <t>Element</t>
  </si>
  <si>
    <t>Unit</t>
  </si>
  <si>
    <t>Afghanistan</t>
  </si>
  <si>
    <t>tonnes</t>
  </si>
  <si>
    <t>Barley</t>
  </si>
  <si>
    <t>Maize</t>
  </si>
  <si>
    <t>Millet</t>
  </si>
  <si>
    <t>Potatoes</t>
  </si>
  <si>
    <t>Rice, paddy</t>
  </si>
  <si>
    <t>Wheat</t>
  </si>
  <si>
    <t>Bananas</t>
  </si>
  <si>
    <t>Beans, dry</t>
  </si>
  <si>
    <t>Cassava</t>
  </si>
  <si>
    <t>Groundnuts, with shell</t>
  </si>
  <si>
    <t>Sorghum</t>
  </si>
  <si>
    <t>Soybeans</t>
  </si>
  <si>
    <t>Sweet potatoes</t>
  </si>
  <si>
    <t>Yams</t>
  </si>
  <si>
    <t>Albania</t>
  </si>
  <si>
    <t>Algeria</t>
  </si>
  <si>
    <t>American Samoa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</si>
  <si>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</si>
  <si>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</si>
  <si>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</si>
  <si>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</si>
  <si>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</si>
  <si>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</si>
  <si>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</si>
  <si>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</si>
  <si>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</si>
  <si>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</si>
  <si>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</si>
  <si>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</si>
  <si>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</si>
  <si>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Belgium-Luxembourg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</si>
  <si>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</si>
  <si>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</si>
  <si>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</si>
  <si>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</si>
  <si>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</si>
  <si>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</si>
  <si>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</si>
  <si>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</si>
  <si>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</si>
  <si>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</si>
  <si>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</si>
  <si>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</si>
  <si>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</si>
  <si>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</si>
  <si>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</si>
  <si>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</si>
  <si>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</si>
  <si>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</si>
  <si>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</si>
  <si>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</si>
  <si>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</si>
  <si>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</si>
  <si>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</si>
  <si>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</si>
  <si>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</si>
  <si>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</si>
  <si>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</si>
  <si>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</si>
  <si>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</si>
  <si>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</si>
  <si>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Cyprus</t>
  </si>
  <si>
    <t>Czech Republic</t>
  </si>
  <si>
    <t>Czechoslovakia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</si>
  <si>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</si>
  <si>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</si>
  <si>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</si>
  <si>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</si>
  <si>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</si>
  <si>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</si>
  <si>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</si>
  <si>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</si>
  <si>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</si>
  <si>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</si>
  <si>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</si>
  <si>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</si>
  <si>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</si>
  <si>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Ethiopia PDR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</si>
  <si>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</si>
  <si>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</si>
  <si>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</si>
  <si>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</si>
  <si>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</si>
  <si>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</si>
  <si>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</si>
  <si>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</si>
  <si>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</si>
  <si>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</si>
  <si>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</si>
  <si>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</si>
  <si>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</si>
  <si>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</si>
  <si>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</si>
  <si>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</si>
  <si>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</si>
  <si>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</si>
  <si>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</si>
  <si>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</si>
  <si>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</si>
  <si>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</si>
  <si>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</si>
  <si>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</si>
  <si>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</si>
  <si>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</si>
  <si>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</si>
  <si>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</si>
  <si>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</si>
  <si>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</si>
  <si>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</si>
  <si>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</si>
  <si>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</si>
  <si>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</si>
  <si>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</si>
  <si>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</si>
  <si>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</si>
  <si>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</si>
  <si>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</si>
  <si>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</si>
  <si>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</si>
  <si>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</si>
  <si>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</si>
  <si>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</si>
  <si>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</si>
  <si>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</si>
  <si>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</si>
  <si>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</si>
  <si>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</si>
  <si>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</si>
  <si>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</si>
  <si>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</si>
  <si>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</si>
  <si>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</si>
  <si>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</si>
  <si>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</si>
  <si>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</si>
  <si>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</si>
  <si>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 (Federated States of)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</si>
  <si>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</si>
  <si>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</si>
  <si>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</si>
  <si>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</si>
  <si>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</si>
  <si>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</si>
  <si>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</si>
  <si>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</si>
  <si>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</si>
  <si>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</si>
  <si>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</si>
  <si>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</si>
  <si>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</si>
  <si>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</si>
  <si>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</si>
  <si>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</si>
  <si>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</si>
  <si>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Occupied Palestinian Territory</t>
  </si>
  <si>
    <t>Oman</t>
  </si>
  <si>
    <t>Pacific Islands Trust Territory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</si>
  <si>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</si>
  <si>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</si>
  <si>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</si>
  <si>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</si>
  <si>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</si>
  <si>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</si>
  <si>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</si>
  <si>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</si>
  <si>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</si>
  <si>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</si>
  <si>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</si>
  <si>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</si>
  <si>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</si>
  <si>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</si>
  <si>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</si>
  <si>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</si>
  <si>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</si>
  <si>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</si>
  <si>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</si>
  <si>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</si>
  <si>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</si>
  <si>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</si>
  <si>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</si>
  <si>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</si>
  <si>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</si>
  <si>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</si>
  <si>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</si>
  <si>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</si>
  <si>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</si>
  <si>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</si>
  <si>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</si>
  <si>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</si>
  <si>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</si>
  <si>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</si>
  <si>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</si>
  <si>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</si>
  <si>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</si>
  <si>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</si>
  <si>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</si>
  <si>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</si>
  <si>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</si>
  <si>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</si>
  <si>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</si>
  <si>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</si>
  <si>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</si>
  <si>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</si>
  <si>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</si>
  <si>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</si>
  <si>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</si>
  <si>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</si>
  <si>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</si>
  <si>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</si>
  <si>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</si>
  <si>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</si>
  <si>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</si>
  <si>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</si>
  <si>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</si>
  <si>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</si>
  <si>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</si>
  <si>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</si>
  <si>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</si>
  <si>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</si>
  <si>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USSR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</si>
  <si>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</si>
  <si>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</si>
  <si>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</si>
  <si>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</si>
  <si>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</si>
  <si>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</si>
  <si>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</si>
  <si>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Yugoslav SFR</t>
  </si>
  <si>
    <t>Zambia</t>
  </si>
  <si>
    <t>Zimbabwe</t>
  </si>
  <si>
    <t>Production (tonnes)</t>
  </si>
  <si>
    <t>Order</t>
  </si>
  <si>
    <t>FAO N</t>
  </si>
  <si>
    <t>WDI Code</t>
  </si>
  <si>
    <t>Region</t>
  </si>
  <si>
    <t>Sub-Region</t>
  </si>
  <si>
    <t>Notes</t>
  </si>
  <si>
    <t>ZAF</t>
  </si>
  <si>
    <t>AFRICA, Developed</t>
  </si>
  <si>
    <t>CMR</t>
  </si>
  <si>
    <t>AFRICA, SUB-SAHARA</t>
  </si>
  <si>
    <t>SSA, Central</t>
  </si>
  <si>
    <t>CAF</t>
  </si>
  <si>
    <t>COG</t>
  </si>
  <si>
    <t>Congo, DR</t>
  </si>
  <si>
    <t>GNQ</t>
  </si>
  <si>
    <t>GAB</t>
  </si>
  <si>
    <t>STP</t>
  </si>
  <si>
    <t>BDI</t>
  </si>
  <si>
    <t>SSA, Eastern</t>
  </si>
  <si>
    <t>KEN</t>
  </si>
  <si>
    <t>RWA</t>
  </si>
  <si>
    <t>SYC</t>
  </si>
  <si>
    <t>TZA</t>
  </si>
  <si>
    <t>Tanzania</t>
  </si>
  <si>
    <t>UGA</t>
  </si>
  <si>
    <t>DJI</t>
  </si>
  <si>
    <t>SSA, Horn</t>
  </si>
  <si>
    <t>ETH</t>
  </si>
  <si>
    <t>Ethiopia, former</t>
  </si>
  <si>
    <t>SOM</t>
  </si>
  <si>
    <t>SDN</t>
  </si>
  <si>
    <t>BFA</t>
  </si>
  <si>
    <t>SSA, Sahel</t>
  </si>
  <si>
    <t>CPV</t>
  </si>
  <si>
    <t>TCD</t>
  </si>
  <si>
    <t>GMB</t>
  </si>
  <si>
    <t>MLI</t>
  </si>
  <si>
    <t>MRT</t>
  </si>
  <si>
    <t>NER</t>
  </si>
  <si>
    <t>SEN</t>
  </si>
  <si>
    <t>AGO</t>
  </si>
  <si>
    <t>SSA, Southern</t>
  </si>
  <si>
    <t>BWA</t>
  </si>
  <si>
    <t>COM</t>
  </si>
  <si>
    <t>LSO</t>
  </si>
  <si>
    <t>MDG</t>
  </si>
  <si>
    <t>MWI</t>
  </si>
  <si>
    <t>MUS</t>
  </si>
  <si>
    <t>MOZ</t>
  </si>
  <si>
    <t>NAM</t>
  </si>
  <si>
    <t>REU</t>
  </si>
  <si>
    <t>Réunion (France)</t>
  </si>
  <si>
    <t>SWZ</t>
  </si>
  <si>
    <t>ZMB</t>
  </si>
  <si>
    <t>ZWE</t>
  </si>
  <si>
    <t>BEN</t>
  </si>
  <si>
    <t>SSA, Western</t>
  </si>
  <si>
    <t>CIV</t>
  </si>
  <si>
    <t>GHA</t>
  </si>
  <si>
    <t>GIN</t>
  </si>
  <si>
    <t>GNB</t>
  </si>
  <si>
    <t>LBR</t>
  </si>
  <si>
    <t>NGA</t>
  </si>
  <si>
    <t>SLE</t>
  </si>
  <si>
    <t>TGO</t>
  </si>
  <si>
    <t>BHS</t>
  </si>
  <si>
    <t xml:space="preserve">Bahamas </t>
  </si>
  <si>
    <t>AMERICA, LAC</t>
  </si>
  <si>
    <t>Caribbean</t>
  </si>
  <si>
    <t>CUB</t>
  </si>
  <si>
    <t>DOM</t>
  </si>
  <si>
    <t>HTI</t>
  </si>
  <si>
    <t>JAM</t>
  </si>
  <si>
    <t>Lesser Antilles</t>
  </si>
  <si>
    <t>PRI</t>
  </si>
  <si>
    <t>Puerto Rico (USA)</t>
  </si>
  <si>
    <t>TTO</t>
  </si>
  <si>
    <t>BLZ</t>
  </si>
  <si>
    <t>Central America</t>
  </si>
  <si>
    <t>CRI</t>
  </si>
  <si>
    <t>SLV</t>
  </si>
  <si>
    <t>GTM</t>
  </si>
  <si>
    <t>HND</t>
  </si>
  <si>
    <t>MEX</t>
  </si>
  <si>
    <t>NIC</t>
  </si>
  <si>
    <t>PAN</t>
  </si>
  <si>
    <t>BOL</t>
  </si>
  <si>
    <t>Bolivia</t>
  </si>
  <si>
    <t>SA, Andean</t>
  </si>
  <si>
    <t>COL</t>
  </si>
  <si>
    <t>ECU</t>
  </si>
  <si>
    <t>PER</t>
  </si>
  <si>
    <t>VEN</t>
  </si>
  <si>
    <t>Venezuela</t>
  </si>
  <si>
    <t>BRA</t>
  </si>
  <si>
    <t>SA, NE</t>
  </si>
  <si>
    <t>GUF</t>
  </si>
  <si>
    <t>French Guiana (France)</t>
  </si>
  <si>
    <t>GUY</t>
  </si>
  <si>
    <t>SUR</t>
  </si>
  <si>
    <t>ARG</t>
  </si>
  <si>
    <t>SA, Southern Cone</t>
  </si>
  <si>
    <t>CHL</t>
  </si>
  <si>
    <t>PRY</t>
  </si>
  <si>
    <t>URY</t>
  </si>
  <si>
    <t>CAN</t>
  </si>
  <si>
    <t>AMERICA, NORTH</t>
  </si>
  <si>
    <t>USA</t>
  </si>
  <si>
    <t xml:space="preserve">United States </t>
  </si>
  <si>
    <t>JPN</t>
  </si>
  <si>
    <t>ASIA</t>
  </si>
  <si>
    <t>Asia, Developed</t>
  </si>
  <si>
    <t>KOR</t>
  </si>
  <si>
    <t xml:space="preserve">Korea, Republic </t>
  </si>
  <si>
    <t>SGP</t>
  </si>
  <si>
    <t>TWN</t>
  </si>
  <si>
    <t xml:space="preserve">Taiwan (China) </t>
  </si>
  <si>
    <t>CHN</t>
  </si>
  <si>
    <t>NE Asia</t>
  </si>
  <si>
    <t>PRK</t>
  </si>
  <si>
    <t>Korea, DPR</t>
  </si>
  <si>
    <t>MNG</t>
  </si>
  <si>
    <t>BRN</t>
  </si>
  <si>
    <t>SE Asia</t>
  </si>
  <si>
    <t>KHM</t>
  </si>
  <si>
    <t>IDN</t>
  </si>
  <si>
    <t>LAO</t>
  </si>
  <si>
    <t>Laos</t>
  </si>
  <si>
    <t>MYS</t>
  </si>
  <si>
    <t>MMR</t>
  </si>
  <si>
    <t>PHL</t>
  </si>
  <si>
    <t>THA</t>
  </si>
  <si>
    <t>Timor Leste</t>
  </si>
  <si>
    <t>VNM</t>
  </si>
  <si>
    <t>AFG</t>
  </si>
  <si>
    <t>South Asia</t>
  </si>
  <si>
    <t>BGD</t>
  </si>
  <si>
    <t>BTN</t>
  </si>
  <si>
    <t>IND</t>
  </si>
  <si>
    <t>NPL</t>
  </si>
  <si>
    <t>PAK</t>
  </si>
  <si>
    <t>LKA</t>
  </si>
  <si>
    <t>AUT</t>
  </si>
  <si>
    <t>EUROPE</t>
  </si>
  <si>
    <t>Europe, Northwest</t>
  </si>
  <si>
    <t>DNK</t>
  </si>
  <si>
    <t>FIN</t>
  </si>
  <si>
    <t>FRA</t>
  </si>
  <si>
    <t>DEU</t>
  </si>
  <si>
    <t>ISL</t>
  </si>
  <si>
    <t>IRL</t>
  </si>
  <si>
    <t>NLD</t>
  </si>
  <si>
    <t>NOR</t>
  </si>
  <si>
    <t>SWE</t>
  </si>
  <si>
    <t>CHE</t>
  </si>
  <si>
    <t>GBR</t>
  </si>
  <si>
    <t>CYP</t>
  </si>
  <si>
    <t>Europe, Southern</t>
  </si>
  <si>
    <t>GRC</t>
  </si>
  <si>
    <t>ITA</t>
  </si>
  <si>
    <t>MLT</t>
  </si>
  <si>
    <t>PRT</t>
  </si>
  <si>
    <t>ESP</t>
  </si>
  <si>
    <t>ALB</t>
  </si>
  <si>
    <t>Europe, Transition</t>
  </si>
  <si>
    <t>BGR</t>
  </si>
  <si>
    <t>Czechslovakia, former</t>
  </si>
  <si>
    <t>HUN</t>
  </si>
  <si>
    <t>POL</t>
  </si>
  <si>
    <t>YSR</t>
  </si>
  <si>
    <t>Yugoslavia, former</t>
  </si>
  <si>
    <t>DZA</t>
  </si>
  <si>
    <t>North Africa</t>
  </si>
  <si>
    <t>EGY</t>
  </si>
  <si>
    <t>LBY</t>
  </si>
  <si>
    <t>MAR</t>
  </si>
  <si>
    <t>TUN</t>
  </si>
  <si>
    <t>BHR</t>
  </si>
  <si>
    <t>West Asia</t>
  </si>
  <si>
    <t>IRN</t>
  </si>
  <si>
    <t>Iran</t>
  </si>
  <si>
    <t>IRQ</t>
  </si>
  <si>
    <t>ISR</t>
  </si>
  <si>
    <t>JOR</t>
  </si>
  <si>
    <t>KWT</t>
  </si>
  <si>
    <t>LBN</t>
  </si>
  <si>
    <t>OMN</t>
  </si>
  <si>
    <t>QAT</t>
  </si>
  <si>
    <t>SAU</t>
  </si>
  <si>
    <t>SYR</t>
  </si>
  <si>
    <t>Syria</t>
  </si>
  <si>
    <t>TUR</t>
  </si>
  <si>
    <t>ARE</t>
  </si>
  <si>
    <t>YEM</t>
  </si>
  <si>
    <t>AUS</t>
  </si>
  <si>
    <t>OCEANIA</t>
  </si>
  <si>
    <t>NZL</t>
  </si>
  <si>
    <t>FJI</t>
  </si>
  <si>
    <t>Micronesia</t>
  </si>
  <si>
    <t>NCL</t>
  </si>
  <si>
    <t>New Caledonia (France)</t>
  </si>
  <si>
    <t>PNG</t>
  </si>
  <si>
    <t>Polynesia</t>
  </si>
  <si>
    <t>SLB</t>
  </si>
  <si>
    <t>VUT</t>
  </si>
  <si>
    <t>EST</t>
  </si>
  <si>
    <t>USSR, Baltic</t>
  </si>
  <si>
    <t>LVA</t>
  </si>
  <si>
    <t>LTU</t>
  </si>
  <si>
    <t>ARM</t>
  </si>
  <si>
    <t>USSR, CAC</t>
  </si>
  <si>
    <t>AZE</t>
  </si>
  <si>
    <t>GEO</t>
  </si>
  <si>
    <t>KGZ</t>
  </si>
  <si>
    <t>TJK</t>
  </si>
  <si>
    <t>TKM</t>
  </si>
  <si>
    <t>UZB</t>
  </si>
  <si>
    <t>BLR</t>
  </si>
  <si>
    <t>USSR, East Europe</t>
  </si>
  <si>
    <t>KAZ</t>
  </si>
  <si>
    <t>MDA</t>
  </si>
  <si>
    <t>Moldova</t>
  </si>
  <si>
    <t>RUS</t>
  </si>
  <si>
    <t>UKR</t>
  </si>
  <si>
    <t>USSR, former</t>
  </si>
  <si>
    <t>World</t>
  </si>
  <si>
    <t>Nigeria-II</t>
  </si>
  <si>
    <t>ERI</t>
  </si>
  <si>
    <t>AIA</t>
  </si>
  <si>
    <t>Anguilla (UK)</t>
  </si>
  <si>
    <t>ATG</t>
  </si>
  <si>
    <t>ABW</t>
  </si>
  <si>
    <t>Aruba (Neth)</t>
  </si>
  <si>
    <t>BRB</t>
  </si>
  <si>
    <t>VGB</t>
  </si>
  <si>
    <t>British Virgin Islands (UK)</t>
  </si>
  <si>
    <t>DMA</t>
  </si>
  <si>
    <t>GRD</t>
  </si>
  <si>
    <t>GLP</t>
  </si>
  <si>
    <t>Guadeloupe (France)</t>
  </si>
  <si>
    <t>MTQ</t>
  </si>
  <si>
    <t>Martinique (France)</t>
  </si>
  <si>
    <t>MSR</t>
  </si>
  <si>
    <t>Montserrat (UK)</t>
  </si>
  <si>
    <t>ANT</t>
  </si>
  <si>
    <t>Netherlands Antilles (Neth)</t>
  </si>
  <si>
    <t>KNA</t>
  </si>
  <si>
    <t>LCA</t>
  </si>
  <si>
    <t>VCT</t>
  </si>
  <si>
    <t>Saint Vincent/Grenadines</t>
  </si>
  <si>
    <t>VIR</t>
  </si>
  <si>
    <t>US Virgin Islands (USA)</t>
  </si>
  <si>
    <t>BEL</t>
  </si>
  <si>
    <t>LUX</t>
  </si>
  <si>
    <t>CZE</t>
  </si>
  <si>
    <t>SVK</t>
  </si>
  <si>
    <t>BIH</t>
  </si>
  <si>
    <t>HRV</t>
  </si>
  <si>
    <t>MKD</t>
  </si>
  <si>
    <t>Macedonia</t>
  </si>
  <si>
    <t>SVN</t>
  </si>
  <si>
    <t>SER</t>
  </si>
  <si>
    <t>MNE</t>
  </si>
  <si>
    <t>SRB</t>
  </si>
  <si>
    <t>GUM</t>
  </si>
  <si>
    <t>KIR</t>
  </si>
  <si>
    <t>MHL</t>
  </si>
  <si>
    <t>FSM</t>
  </si>
  <si>
    <t xml:space="preserve">Micronesia, Federated States </t>
  </si>
  <si>
    <t>NAU</t>
  </si>
  <si>
    <t>MNP</t>
  </si>
  <si>
    <t>Northern Mariana Islands</t>
  </si>
  <si>
    <t>Pacific Islands Trust Terr. (ended 1994)</t>
  </si>
  <si>
    <t>PLW</t>
  </si>
  <si>
    <t>Palau</t>
  </si>
  <si>
    <t>ASM</t>
  </si>
  <si>
    <t>American Samoa (USA)</t>
  </si>
  <si>
    <t>COK</t>
  </si>
  <si>
    <t>Cook Islands (New Zealand)</t>
  </si>
  <si>
    <t>PYF</t>
  </si>
  <si>
    <t>French Polynesia (France)</t>
  </si>
  <si>
    <t>NIU</t>
  </si>
  <si>
    <t>WSM</t>
  </si>
  <si>
    <t>TKL</t>
  </si>
  <si>
    <t>Tokelau (New Zealand)</t>
  </si>
  <si>
    <t>TON</t>
  </si>
  <si>
    <t>TUV</t>
  </si>
  <si>
    <t>WLF</t>
  </si>
  <si>
    <t>Wallis and Futuna Islands (France)</t>
  </si>
  <si>
    <t>FRO</t>
  </si>
  <si>
    <t>Faroe Islands (Denmark)</t>
  </si>
  <si>
    <t xml:space="preserve">Europe, Northwest </t>
  </si>
  <si>
    <t>CHI</t>
  </si>
  <si>
    <t>Channel Islands (UK)</t>
  </si>
  <si>
    <t>Isle of Man (UK)</t>
  </si>
  <si>
    <t>GIB</t>
  </si>
  <si>
    <t>Gibraltar (UK)</t>
  </si>
  <si>
    <t>NFK</t>
  </si>
  <si>
    <t>Norfolk Island (Australia)</t>
  </si>
  <si>
    <t>SHN</t>
  </si>
  <si>
    <t>Saint Helena (UK)</t>
  </si>
  <si>
    <t>Africa, Developed</t>
  </si>
  <si>
    <t>MYT</t>
  </si>
  <si>
    <t>Mayotte (France)</t>
  </si>
  <si>
    <t>BMU</t>
  </si>
  <si>
    <t>Bermuda (UK)</t>
  </si>
  <si>
    <t>CYM</t>
  </si>
  <si>
    <t>Cayman Islands (UK)</t>
  </si>
  <si>
    <t>TCA</t>
  </si>
  <si>
    <t>Turks and Caicos Islands (UK)</t>
  </si>
  <si>
    <t>GRL</t>
  </si>
  <si>
    <t>Greenland (Denmark)</t>
  </si>
  <si>
    <t>SPM</t>
  </si>
  <si>
    <t>Saint Pierre and Miquelon (France)</t>
  </si>
  <si>
    <t>FLK</t>
  </si>
  <si>
    <t>Falkland Islands (Malvinas-UK)</t>
  </si>
  <si>
    <t>MDV</t>
  </si>
  <si>
    <t>LIE</t>
  </si>
  <si>
    <t>Andorra</t>
  </si>
  <si>
    <t xml:space="preserve">Europe, Southern </t>
  </si>
  <si>
    <t>ESH</t>
  </si>
  <si>
    <t>West Bank and Gaza</t>
  </si>
  <si>
    <t>Rice</t>
  </si>
  <si>
    <t>Potato</t>
  </si>
  <si>
    <t>Sweet Potato</t>
  </si>
  <si>
    <t>Yam</t>
  </si>
  <si>
    <t>Soybean</t>
  </si>
  <si>
    <t>Banana</t>
  </si>
  <si>
    <t>Groundnut</t>
  </si>
  <si>
    <t>Area Code</t>
  </si>
  <si>
    <t>Area</t>
  </si>
  <si>
    <t>Item Code</t>
  </si>
  <si>
    <t>China, mainland</t>
  </si>
  <si>
    <t>China, Taiwan Province of</t>
  </si>
  <si>
    <t>Czechia</t>
  </si>
  <si>
    <t>South Sudan</t>
  </si>
  <si>
    <t>Sudan (former)</t>
  </si>
  <si>
    <t>China, Hong Kong SAR</t>
  </si>
  <si>
    <t>Cabo Verde</t>
  </si>
  <si>
    <t>China, Macao SAR</t>
  </si>
  <si>
    <t>Plantains and others</t>
  </si>
  <si>
    <t>Element Code</t>
  </si>
  <si>
    <t>Y2014</t>
  </si>
  <si>
    <t>Y2015</t>
  </si>
  <si>
    <t>Y2016</t>
  </si>
  <si>
    <t>Production</t>
  </si>
  <si>
    <t>Country</t>
  </si>
  <si>
    <t>COD</t>
  </si>
  <si>
    <t>Sudan, former</t>
  </si>
  <si>
    <t>TLS</t>
  </si>
  <si>
    <t>Pacific</t>
  </si>
  <si>
    <t>ROU</t>
  </si>
  <si>
    <t>WANA</t>
  </si>
  <si>
    <t>Oceania</t>
  </si>
  <si>
    <t>IMN</t>
  </si>
  <si>
    <t>AND</t>
  </si>
  <si>
    <t>PSE</t>
  </si>
  <si>
    <t>SSD</t>
  </si>
  <si>
    <t>comp</t>
  </si>
  <si>
    <t>incl</t>
  </si>
  <si>
    <t>redund</t>
  </si>
  <si>
    <t>excl</t>
  </si>
  <si>
    <t>Area harvested</t>
  </si>
  <si>
    <t>ha</t>
  </si>
  <si>
    <t>Area (hectares)</t>
  </si>
  <si>
    <t>Note</t>
  </si>
  <si>
    <t>Africa, other</t>
  </si>
  <si>
    <t>AFRICA, SUB-SAHARA (except SA)</t>
  </si>
  <si>
    <t>ASIA (except West Asia)</t>
  </si>
  <si>
    <t>EUROPE (except USSR)</t>
  </si>
  <si>
    <t>Industrialized Countries (including SA)</t>
  </si>
  <si>
    <t>FSU &amp; Transition Countries</t>
  </si>
  <si>
    <t>Developing Countries</t>
  </si>
  <si>
    <t>oceania</t>
  </si>
  <si>
    <t>Yield (kg/ha)</t>
  </si>
  <si>
    <t>Value</t>
  </si>
  <si>
    <t>2005 Intl $, millions</t>
  </si>
  <si>
    <t>Price (I$/tonne):</t>
  </si>
  <si>
    <t>Wheat Value</t>
  </si>
  <si>
    <t>Maize Value</t>
  </si>
  <si>
    <t>Rice Value</t>
  </si>
  <si>
    <t>Barley Value</t>
  </si>
  <si>
    <t>Sorghum Value</t>
  </si>
  <si>
    <t>Millet Value</t>
  </si>
  <si>
    <t>Cassava Value</t>
  </si>
  <si>
    <t>Potato Value</t>
  </si>
  <si>
    <t>Sweet Potato Value</t>
  </si>
  <si>
    <t>Soybean Value</t>
  </si>
  <si>
    <t>Bean Value</t>
  </si>
  <si>
    <t>Bean</t>
  </si>
  <si>
    <t>Groundnut Value</t>
  </si>
  <si>
    <t>Pulses</t>
  </si>
  <si>
    <t>Prod</t>
  </si>
  <si>
    <t>Value: million 2005 Int$</t>
  </si>
  <si>
    <t>Prod: million tonnes</t>
  </si>
  <si>
    <t>Area: million hectares</t>
  </si>
  <si>
    <t>Summary Crop Production</t>
  </si>
  <si>
    <t>Total</t>
  </si>
  <si>
    <t>Banana &amp; Plantain</t>
  </si>
  <si>
    <t>CaribBanana &amp; Plantain</t>
  </si>
  <si>
    <t>Banana Value</t>
  </si>
  <si>
    <t>R&amp;T</t>
  </si>
  <si>
    <t>Cowpea Value</t>
  </si>
  <si>
    <t>Cowpea</t>
  </si>
  <si>
    <t>Sesame</t>
  </si>
  <si>
    <t>Sesame Value</t>
  </si>
  <si>
    <t>Cow peas, dry</t>
  </si>
  <si>
    <t>Sesame seed</t>
  </si>
  <si>
    <t xml:space="preserve">Belize </t>
  </si>
  <si>
    <t xml:space="preserve">Bolivia (Plurinational State of) </t>
  </si>
  <si>
    <t xml:space="preserve">Cameroon </t>
  </si>
  <si>
    <t xml:space="preserve">Cayman Islands </t>
  </si>
  <si>
    <t xml:space="preserve">Colombia </t>
  </si>
  <si>
    <t xml:space="preserve">Congo </t>
  </si>
  <si>
    <t xml:space="preserve">Costa Rica </t>
  </si>
  <si>
    <t xml:space="preserve">Cuba </t>
  </si>
  <si>
    <t xml:space="preserve">CÃ´te d'Ivoire </t>
  </si>
  <si>
    <t xml:space="preserve">Democratic Republic of the Congo </t>
  </si>
  <si>
    <t xml:space="preserve">Ecuador </t>
  </si>
  <si>
    <t xml:space="preserve">El Salvador </t>
  </si>
  <si>
    <t xml:space="preserve">Gabon </t>
  </si>
  <si>
    <t xml:space="preserve">Ghana </t>
  </si>
  <si>
    <t xml:space="preserve">Grenada </t>
  </si>
  <si>
    <t xml:space="preserve">Guatemala </t>
  </si>
  <si>
    <t xml:space="preserve">Guinea </t>
  </si>
  <si>
    <t xml:space="preserve">Honduras </t>
  </si>
  <si>
    <t xml:space="preserve">Kenya </t>
  </si>
  <si>
    <t xml:space="preserve">Lao People's Democratic Republic </t>
  </si>
  <si>
    <t xml:space="preserve">Liberia </t>
  </si>
  <si>
    <t xml:space="preserve">Malawi </t>
  </si>
  <si>
    <t xml:space="preserve">New Caledonia </t>
  </si>
  <si>
    <t xml:space="preserve">Nicaragua </t>
  </si>
  <si>
    <t xml:space="preserve">Panama </t>
  </si>
  <si>
    <t xml:space="preserve">Peru </t>
  </si>
  <si>
    <t xml:space="preserve">Philippines </t>
  </si>
  <si>
    <t xml:space="preserve">Rwanda </t>
  </si>
  <si>
    <t xml:space="preserve">Saint Lucia </t>
  </si>
  <si>
    <t xml:space="preserve">Saint Vincent and the Grenadines </t>
  </si>
  <si>
    <t xml:space="preserve">Sri Lanka </t>
  </si>
  <si>
    <t xml:space="preserve">Tonga </t>
  </si>
  <si>
    <t xml:space="preserve">Trinidad and Tobago </t>
  </si>
  <si>
    <t xml:space="preserve">Uganda </t>
  </si>
  <si>
    <t xml:space="preserve">United Republic of Tanzania </t>
  </si>
  <si>
    <t xml:space="preserve">Venezuela (Bolivarian Republic of) </t>
  </si>
  <si>
    <t xml:space="preserve">Dominica </t>
  </si>
  <si>
    <t xml:space="preserve">Dominican Republic </t>
  </si>
  <si>
    <t xml:space="preserve">Equatorial Guinea </t>
  </si>
  <si>
    <t xml:space="preserve">Guyana </t>
  </si>
  <si>
    <t xml:space="preserve">Haiti </t>
  </si>
  <si>
    <t xml:space="preserve">Jamaica </t>
  </si>
  <si>
    <t xml:space="preserve">Suriname </t>
  </si>
  <si>
    <t>SSA</t>
  </si>
  <si>
    <t>Cereals</t>
  </si>
  <si>
    <t>Broad Bean</t>
  </si>
  <si>
    <t>Broad beans, horse beans, dry</t>
  </si>
  <si>
    <t>Pea</t>
  </si>
  <si>
    <t>Peas, dry</t>
  </si>
  <si>
    <t>Chick peas</t>
  </si>
  <si>
    <t>Chick pea</t>
  </si>
  <si>
    <t>Lentils</t>
  </si>
  <si>
    <t>Lentil</t>
  </si>
  <si>
    <t>Pigeon Pea</t>
  </si>
  <si>
    <t>Pigeon peas</t>
  </si>
  <si>
    <t>Bambara Bean</t>
  </si>
  <si>
    <t>Bambara beans</t>
  </si>
  <si>
    <t>Mustard seed</t>
  </si>
  <si>
    <t>Melonseed</t>
  </si>
  <si>
    <t>Poppy seed</t>
  </si>
  <si>
    <t>Pea Value</t>
  </si>
  <si>
    <t>Chickpea Value</t>
  </si>
  <si>
    <t>Chickpea</t>
  </si>
  <si>
    <t>Lentil Value</t>
  </si>
  <si>
    <t>Pigeonpea Value</t>
  </si>
  <si>
    <t>Pigeonpea</t>
  </si>
  <si>
    <t>Bambara Value</t>
  </si>
  <si>
    <t>Bambara</t>
  </si>
  <si>
    <t>Production weighted by pov headcount 1.9</t>
  </si>
  <si>
    <t>HC1.9</t>
  </si>
  <si>
    <t>YEAR-HC1.9</t>
  </si>
  <si>
    <t>GAP1.9</t>
  </si>
  <si>
    <t>YEAR-GAP1.9</t>
  </si>
  <si>
    <t>HC3.2</t>
  </si>
  <si>
    <t>YEAR-HC3.2</t>
  </si>
  <si>
    <t>GAP3.2</t>
  </si>
  <si>
    <t>YEAR-GAP3.2</t>
  </si>
  <si>
    <t>POP2015</t>
  </si>
  <si>
    <t>Poorpop</t>
  </si>
  <si>
    <t>poorshare</t>
  </si>
  <si>
    <t>..</t>
  </si>
  <si>
    <t>Production weighted by poverty headcount 1.9</t>
  </si>
  <si>
    <t>Production weighted by poverty gap 1.9</t>
  </si>
  <si>
    <t>Value hc1.9</t>
  </si>
  <si>
    <t>Value pg1.9</t>
  </si>
  <si>
    <t>Production weighted by poverty gap (hc1.9*pg1.9)</t>
  </si>
  <si>
    <t>Broad Bean Value</t>
  </si>
  <si>
    <t>hc1.9</t>
  </si>
  <si>
    <t>Commodity</t>
  </si>
  <si>
    <t>TOTAL</t>
  </si>
  <si>
    <t>Cereal Grains</t>
  </si>
  <si>
    <t>Roots &amp; Tubers</t>
  </si>
  <si>
    <t>Legumes</t>
  </si>
  <si>
    <r>
      <t xml:space="preserve">  chickpea (</t>
    </r>
    <r>
      <rPr>
        <i/>
        <sz val="8"/>
        <color theme="1"/>
        <rFont val="Arial"/>
        <family val="2"/>
      </rPr>
      <t>cicer</t>
    </r>
    <r>
      <rPr>
        <sz val="8"/>
        <color theme="1"/>
        <rFont val="Arial"/>
        <family val="2"/>
      </rPr>
      <t>)</t>
    </r>
  </si>
  <si>
    <r>
      <t xml:space="preserve">  beans (</t>
    </r>
    <r>
      <rPr>
        <i/>
        <sz val="8"/>
        <color theme="1"/>
        <rFont val="Arial"/>
        <family val="2"/>
      </rPr>
      <t>phaseolus</t>
    </r>
    <r>
      <rPr>
        <sz val="8"/>
        <color theme="1"/>
        <rFont val="Arial"/>
        <family val="2"/>
      </rPr>
      <t>)</t>
    </r>
  </si>
  <si>
    <r>
      <t xml:space="preserve">  lentil (</t>
    </r>
    <r>
      <rPr>
        <i/>
        <sz val="8"/>
        <color theme="1"/>
        <rFont val="Arial"/>
        <family val="2"/>
      </rPr>
      <t>lens</t>
    </r>
    <r>
      <rPr>
        <sz val="8"/>
        <color theme="1"/>
        <rFont val="Arial"/>
        <family val="2"/>
      </rPr>
      <t>)</t>
    </r>
  </si>
  <si>
    <r>
      <t xml:space="preserve">  cowpea (</t>
    </r>
    <r>
      <rPr>
        <i/>
        <sz val="8"/>
        <color theme="1"/>
        <rFont val="Arial"/>
        <family val="2"/>
      </rPr>
      <t>vigna unguiculata</t>
    </r>
    <r>
      <rPr>
        <sz val="8"/>
        <color theme="1"/>
        <rFont val="Arial"/>
        <family val="2"/>
      </rPr>
      <t>)</t>
    </r>
  </si>
  <si>
    <r>
      <t xml:space="preserve">  pigeonpea (</t>
    </r>
    <r>
      <rPr>
        <i/>
        <sz val="8"/>
        <color theme="1"/>
        <rFont val="Arial"/>
        <family val="2"/>
      </rPr>
      <t>cajanus</t>
    </r>
    <r>
      <rPr>
        <sz val="8"/>
        <color theme="1"/>
        <rFont val="Arial"/>
        <family val="2"/>
      </rPr>
      <t>)</t>
    </r>
  </si>
  <si>
    <t>item</t>
  </si>
  <si>
    <t>item codes</t>
  </si>
  <si>
    <t>Plantains</t>
  </si>
  <si>
    <t>Category</t>
  </si>
  <si>
    <t>Oilcrops</t>
  </si>
  <si>
    <t>Fruits excl Melons</t>
  </si>
  <si>
    <t>Bambara Beans</t>
  </si>
  <si>
    <t>country codes</t>
  </si>
  <si>
    <t>Type</t>
  </si>
  <si>
    <t>World + (Total)</t>
  </si>
  <si>
    <t>Crop</t>
  </si>
  <si>
    <t>FAO Price (2005 I$/Tonne)</t>
  </si>
  <si>
    <t>Sweet potato</t>
  </si>
  <si>
    <t>Pulses, total</t>
  </si>
  <si>
    <t>Groundnuts</t>
  </si>
  <si>
    <t>Price in use (2005 I$/Tonne)</t>
  </si>
  <si>
    <t>Average, 2014-16</t>
  </si>
  <si>
    <t xml:space="preserve">Production </t>
  </si>
  <si>
    <t>LDC+SA+CAC</t>
  </si>
  <si>
    <t>LDC+SA+CAC - China - Brazil - Cone</t>
  </si>
  <si>
    <t>Value weighted by poverty headcount 1.9</t>
  </si>
  <si>
    <t>Value weighted by poverty gap 1.9</t>
  </si>
  <si>
    <t>Yam Value</t>
  </si>
  <si>
    <t>Forages</t>
  </si>
  <si>
    <t>SSA + SA</t>
  </si>
  <si>
    <t>ASIA, S</t>
  </si>
  <si>
    <t>LAC - Brazil - Cone</t>
  </si>
  <si>
    <t>ASIA, SE</t>
  </si>
  <si>
    <t>WANA+CAC</t>
  </si>
  <si>
    <t>Production weighted by pov headcount 3.2</t>
  </si>
  <si>
    <t>Production weighted by poverty gap (hc3.2*pg3.2)</t>
  </si>
  <si>
    <t>Value weighted by poverty headcount 3.2</t>
  </si>
  <si>
    <t>Value weighted by poverty gap 3.2</t>
  </si>
  <si>
    <t>Production weighted by poverty headcount 3.2</t>
  </si>
  <si>
    <t>Production weighted by poverty gap 3.2</t>
  </si>
  <si>
    <t>Value hc3.2</t>
  </si>
  <si>
    <t>Value pg3.2</t>
  </si>
  <si>
    <t>Fodder (2008-2010)</t>
  </si>
  <si>
    <t xml:space="preserve">Soybean </t>
  </si>
  <si>
    <t>hc3.2</t>
  </si>
  <si>
    <t>gap1.9</t>
  </si>
  <si>
    <t>gap3.2</t>
  </si>
  <si>
    <t>Soybean (SSA only)</t>
  </si>
  <si>
    <t>LDC: All Latin America, Africa, Asia (except for Japan, S Korea)</t>
  </si>
  <si>
    <t>SA: South Africa</t>
  </si>
  <si>
    <t>CAC: Caucasus and Central Asia (except Khazakstan)</t>
  </si>
  <si>
    <t>hc1.9, hc3.2: poverty weights are $1.9/day and $3.2/day headcount indexes</t>
  </si>
  <si>
    <t>gap1.9, gap3.2: poverty weights are $1.9/day and $3.2/day poverty gap indexes multiplied by its respective poverty headcount index).</t>
  </si>
  <si>
    <t>PARITY MODEL: Shares of Commodity Production by Region</t>
  </si>
  <si>
    <t>Notes:</t>
  </si>
  <si>
    <t>WANA: West Asia &amp; North Africa</t>
  </si>
  <si>
    <t>SSA: Sub Saharan Africa</t>
  </si>
  <si>
    <t>LDC excluding China, Brazil, Southern Cone</t>
  </si>
  <si>
    <t>ALL LDC</t>
  </si>
  <si>
    <t>LAC (excluding Brazil, Southern Cone)</t>
  </si>
  <si>
    <t>Southeast Asia</t>
  </si>
  <si>
    <t>WANA + CAC</t>
  </si>
  <si>
    <t>Value (m 2005 I$)</t>
  </si>
  <si>
    <t>Value Share (%)</t>
  </si>
  <si>
    <r>
      <t xml:space="preserve">  other pulses (</t>
    </r>
    <r>
      <rPr>
        <i/>
        <sz val="8"/>
        <color theme="1"/>
        <rFont val="Arial"/>
        <family val="2"/>
      </rPr>
      <t>pisum</t>
    </r>
    <r>
      <rPr>
        <sz val="8"/>
        <color theme="1"/>
        <rFont val="Arial"/>
        <family val="2"/>
      </rPr>
      <t>)</t>
    </r>
  </si>
  <si>
    <t>ALL CROPS</t>
  </si>
  <si>
    <t>Value Share (VS)</t>
  </si>
  <si>
    <t>VS weighted by poverty headcount</t>
  </si>
  <si>
    <t>VS weighted by poverty gap</t>
  </si>
  <si>
    <t>(%)</t>
  </si>
  <si>
    <t>SSA benefit share (%)</t>
  </si>
  <si>
    <t>LAC benefit share (%)</t>
  </si>
  <si>
    <t>ASIA benefit share (%)</t>
  </si>
  <si>
    <t>WANA-CAC benefit share (%)</t>
  </si>
  <si>
    <t>1. Table shows relative gross value of commodities in 2014-2016, using global average commodity prices from 2004-06 (2005$).</t>
  </si>
  <si>
    <t xml:space="preserve">4. Value weighted by poverty headcount: Value in each country is multiplied by its $1.9/day poverty headcount index (share of population earning less than $1.9/day).   </t>
  </si>
  <si>
    <t xml:space="preserve">Sources: Commodity production value from FAOSTAT. Poverty headcount and poverty gap indexes are from World Development Indicators, latest available year. </t>
  </si>
  <si>
    <t>SSA Region</t>
  </si>
  <si>
    <t>SSA Total</t>
  </si>
  <si>
    <t>ALL SSA</t>
  </si>
  <si>
    <t>SSA, WESTERN</t>
  </si>
  <si>
    <t>SSA, EASTERN</t>
  </si>
  <si>
    <t>SSA, SOUTHERN</t>
  </si>
  <si>
    <t>SSA, All Countries</t>
  </si>
  <si>
    <t xml:space="preserve">2. Value weighted by poverty headcount: Value in each country is multiplied by its $1.9/day poverty headcount index (share of population earning less than $1.9/day).   </t>
  </si>
  <si>
    <t xml:space="preserve">3.Value weighted by poverty gap:Value in each country is multiplied by its poverty headcount index times its poverty gap indes. The poverty gap is the difference between $1.9 and the mean income of the poor in a country, expressed as a percent of $1.9. </t>
  </si>
  <si>
    <t xml:space="preserve">4. SSA REGIONS: </t>
  </si>
  <si>
    <t>Central: Cameroon, Central African Republic, Chad, Congo, DRC, Eq. Guinea, Gabon, Sao Tome &amp; Principe</t>
  </si>
  <si>
    <t>Eastern: Burundi, Djibouti, Eriteria, Ethiopia, Kenya, Rwanda, Somalia, South Sudan, Sudan, Uganda</t>
  </si>
  <si>
    <t>Southern: Angola, Botswana, Comoros, Lesotho, Madagascar, Malawi, Mauritius, Mozambique, Namibia, Seychelles, South Africa, Swaziland, Tanzania, Zambia, Zimbabwe</t>
  </si>
  <si>
    <t>Western: Benin, Burkina Faso, Cape Verde, Cote d'Ivoire, Gambia, Ghana, Guinea, Guinea-Bissau, Liberia, Mali, Niger, Senegal, Sierra Leone, Togo</t>
  </si>
  <si>
    <t>Oilseeds &amp; Pulses</t>
  </si>
  <si>
    <t>Roots, Tubers &amp; Bananas</t>
  </si>
  <si>
    <t>Cereal Grainss</t>
  </si>
  <si>
    <t>(Excluded from model)</t>
  </si>
  <si>
    <t xml:space="preserve">  other pulses (pisum)</t>
  </si>
  <si>
    <t>Total for all crops</t>
  </si>
  <si>
    <t>(million$)</t>
  </si>
  <si>
    <t>Total for all crops (million$)</t>
  </si>
  <si>
    <t>WANA-CAC</t>
  </si>
  <si>
    <t>Plantain</t>
  </si>
  <si>
    <t xml:space="preserve">Plantains and others </t>
  </si>
  <si>
    <t xml:space="preserve">Central African Republic </t>
  </si>
  <si>
    <t xml:space="preserve">French Guiana </t>
  </si>
  <si>
    <t xml:space="preserve">Guadeloupe </t>
  </si>
  <si>
    <t xml:space="preserve">Guinea-Bissau </t>
  </si>
  <si>
    <t xml:space="preserve">Martinique </t>
  </si>
  <si>
    <t xml:space="preserve">Micronesia (Federated States of) </t>
  </si>
  <si>
    <t xml:space="preserve">Myanmar </t>
  </si>
  <si>
    <t xml:space="preserve">Nigeria </t>
  </si>
  <si>
    <t xml:space="preserve">Pacific Islands Trust Territory </t>
  </si>
  <si>
    <t xml:space="preserve">Puerto Rico </t>
  </si>
  <si>
    <t xml:space="preserve">Sierra Leone </t>
  </si>
  <si>
    <t>Plantain Value</t>
  </si>
  <si>
    <t>LAC minus Brazil minus Cone</t>
  </si>
  <si>
    <t>Gross Production Value
 (avg 2014-16)</t>
  </si>
  <si>
    <t>Gross Production Value 
(avg 2014-16)</t>
  </si>
  <si>
    <t>PARITY MODEL from FAO Data
(small group)</t>
  </si>
  <si>
    <t>Relative Benefits from Accelerating the Rate of Crop Improvement in Developing Countries -- PARITY MODEL USING FAO DATA</t>
  </si>
  <si>
    <r>
      <t xml:space="preserve">  beans (</t>
    </r>
    <r>
      <rPr>
        <i/>
        <sz val="8"/>
        <color rgb="FFFF0000"/>
        <rFont val="Arial"/>
        <family val="2"/>
      </rPr>
      <t>phaseolus</t>
    </r>
    <r>
      <rPr>
        <sz val="8"/>
        <color rgb="FFFF0000"/>
        <rFont val="Arial"/>
        <family val="2"/>
      </rPr>
      <t>)</t>
    </r>
  </si>
  <si>
    <r>
      <t xml:space="preserve">  chickpea (</t>
    </r>
    <r>
      <rPr>
        <i/>
        <sz val="8"/>
        <color rgb="FFFF0000"/>
        <rFont val="Arial"/>
        <family val="2"/>
      </rPr>
      <t>cicer</t>
    </r>
    <r>
      <rPr>
        <sz val="8"/>
        <color rgb="FFFF0000"/>
        <rFont val="Arial"/>
        <family val="2"/>
      </rPr>
      <t>)</t>
    </r>
  </si>
  <si>
    <r>
      <t xml:space="preserve">  cowpea (</t>
    </r>
    <r>
      <rPr>
        <i/>
        <sz val="8"/>
        <color rgb="FFFF0000"/>
        <rFont val="Arial"/>
        <family val="2"/>
      </rPr>
      <t>vigna unguiculata</t>
    </r>
    <r>
      <rPr>
        <sz val="8"/>
        <color rgb="FFFF0000"/>
        <rFont val="Arial"/>
        <family val="2"/>
      </rPr>
      <t>)</t>
    </r>
  </si>
  <si>
    <r>
      <t xml:space="preserve">  pigeonpea (</t>
    </r>
    <r>
      <rPr>
        <i/>
        <sz val="8"/>
        <color rgb="FFFF0000"/>
        <rFont val="Arial"/>
        <family val="2"/>
      </rPr>
      <t>cajanus</t>
    </r>
    <r>
      <rPr>
        <sz val="8"/>
        <color rgb="FFFF0000"/>
        <rFont val="Arial"/>
        <family val="2"/>
      </rPr>
      <t>)</t>
    </r>
  </si>
  <si>
    <r>
      <t xml:space="preserve">  lentil (</t>
    </r>
    <r>
      <rPr>
        <i/>
        <sz val="8"/>
        <color rgb="FFFF0000"/>
        <rFont val="Arial"/>
        <family val="2"/>
      </rPr>
      <t>lens</t>
    </r>
    <r>
      <rPr>
        <sz val="8"/>
        <color rgb="FFFF0000"/>
        <rFont val="Arial"/>
        <family val="2"/>
      </rPr>
      <t>)</t>
    </r>
  </si>
  <si>
    <t>Table 3c - Relative Benefits from Accelerating the Rate of Crop Improvement in Sub-Saharan Africa (SSA) -- PARITY MODEL USING FAO DATA</t>
  </si>
  <si>
    <t>Table 3b - Relative Benefits from Accelerating the Rate of Crop Improvement by Region -- PARITY MODEL USING FAO DATA</t>
  </si>
  <si>
    <t xml:space="preserve">2. Small group excludes China, Brazil and Southern Cone countries. (see map). </t>
  </si>
  <si>
    <t xml:space="preserve">5. Value weighted by poverty gap: Value in each country is multiplied by its poverty headcount index times its poverty gap indes. The poverty gap is the difference between $1.9 and the mean income of the poor in a country, expressed as a percent of $1.9. </t>
  </si>
  <si>
    <t>For Table 3a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</si>
</sst>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#,##0.0"/>
    <numFmt numFmtId="166" formatCode="_(* #,##0_);_(* \(#,##0\);_(* &quot;-&quot;??_);_(@_)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rgb="FF00B050"/>
      <name val="Arial"/>
      <family val="2"/>
    </font>
    <font>
      <sz val="8"/>
      <color indexed="53"/>
      <name val="Arial"/>
      <family val="2"/>
    </font>
    <font>
      <sz val="8"/>
      <color theme="9" tint="-0.249977111117893"/>
      <name val="Arial"/>
      <family val="2"/>
    </font>
    <font>
      <i/>
      <sz val="8"/>
      <color theme="1"/>
      <name val="Arial"/>
      <family val="2"/>
    </font>
    <font>
      <sz val="8"/>
      <color rgb="FF0070C0"/>
      <name val="Arial"/>
      <family val="2"/>
    </font>
    <font>
      <b/>
      <sz val="8"/>
      <color rgb="FF0070C0"/>
      <name val="Arial"/>
      <family val="2"/>
    </font>
    <font>
      <sz val="8"/>
      <color theme="0"/>
      <name val="Arial"/>
      <family val="2"/>
    </font>
    <font>
      <b/>
      <i/>
      <sz val="8"/>
      <color rgb="FF0070C0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u/>
      <sz val="8"/>
      <color theme="1"/>
      <name val="Arial"/>
      <family val="2"/>
    </font>
    <font>
      <sz val="8"/>
      <color rgb="FFFF0000"/>
      <name val="Arial"/>
      <family val="2"/>
    </font>
    <font>
      <b/>
      <sz val="8"/>
      <color rgb="FFFF0000"/>
      <name val="Arial"/>
      <family val="2"/>
    </font>
    <font>
      <i/>
      <sz val="8"/>
      <color rgb="FFFF000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923D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31">
    <xf numFmtId="0" fontId="0" fillId="0" borderId="0" xfId="0"/>
    <xf numFmtId="0" fontId="18" fillId="0" borderId="0" xfId="0" applyFont="1"/>
    <xf numFmtId="3" fontId="18" fillId="0" borderId="0" xfId="0" applyNumberFormat="1" applyFont="1"/>
    <xf numFmtId="3" fontId="19" fillId="0" borderId="0" xfId="0" applyNumberFormat="1" applyFont="1"/>
    <xf numFmtId="1" fontId="20" fillId="0" borderId="0" xfId="0" applyNumberFormat="1" applyFont="1"/>
    <xf numFmtId="0" fontId="20" fillId="0" borderId="0" xfId="0" applyFont="1"/>
    <xf numFmtId="0" fontId="21" fillId="0" borderId="0" xfId="0" applyFont="1"/>
    <xf numFmtId="1" fontId="21" fillId="0" borderId="0" xfId="0" applyNumberFormat="1" applyFont="1"/>
    <xf numFmtId="0" fontId="21" fillId="0" borderId="0" xfId="0" applyFont="1" applyAlignment="1">
      <alignment horizontal="center"/>
    </xf>
    <xf numFmtId="3" fontId="22" fillId="0" borderId="0" xfId="0" applyNumberFormat="1" applyFont="1"/>
    <xf numFmtId="1" fontId="23" fillId="0" borderId="0" xfId="0" applyNumberFormat="1" applyFont="1"/>
    <xf numFmtId="0" fontId="20" fillId="0" borderId="0" xfId="0" applyFont="1" applyBorder="1"/>
    <xf numFmtId="1" fontId="18" fillId="0" borderId="0" xfId="0" applyNumberFormat="1" applyFont="1"/>
    <xf numFmtId="3" fontId="21" fillId="0" borderId="0" xfId="0" applyNumberFormat="1" applyFont="1"/>
    <xf numFmtId="1" fontId="24" fillId="0" borderId="0" xfId="0" applyNumberFormat="1" applyFont="1"/>
    <xf numFmtId="0" fontId="21" fillId="0" borderId="0" xfId="0" applyFont="1" applyBorder="1"/>
    <xf numFmtId="1" fontId="21" fillId="0" borderId="0" xfId="0" applyNumberFormat="1" applyFont="1" applyBorder="1"/>
    <xf numFmtId="1" fontId="21" fillId="0" borderId="0" xfId="0" applyNumberFormat="1" applyFont="1" applyBorder="1" applyAlignment="1">
      <alignment horizontal="center"/>
    </xf>
    <xf numFmtId="3" fontId="21" fillId="0" borderId="0" xfId="0" applyNumberFormat="1" applyFont="1" applyBorder="1"/>
    <xf numFmtId="3" fontId="20" fillId="0" borderId="0" xfId="0" applyNumberFormat="1" applyFont="1"/>
    <xf numFmtId="0" fontId="0" fillId="33" borderId="0" xfId="0" applyFill="1"/>
    <xf numFmtId="0" fontId="21" fillId="33" borderId="0" xfId="0" applyFont="1" applyFill="1"/>
    <xf numFmtId="0" fontId="16" fillId="33" borderId="0" xfId="0" applyFont="1" applyFill="1"/>
    <xf numFmtId="0" fontId="16" fillId="0" borderId="0" xfId="0" applyFont="1"/>
    <xf numFmtId="0" fontId="19" fillId="0" borderId="0" xfId="0" applyFont="1"/>
    <xf numFmtId="0" fontId="18" fillId="33" borderId="0" xfId="0" applyFont="1" applyFill="1"/>
    <xf numFmtId="1" fontId="18" fillId="34" borderId="0" xfId="0" applyNumberFormat="1" applyFont="1" applyFill="1"/>
    <xf numFmtId="3" fontId="18" fillId="34" borderId="0" xfId="0" applyNumberFormat="1" applyFont="1" applyFill="1"/>
    <xf numFmtId="0" fontId="18" fillId="34" borderId="0" xfId="0" applyFont="1" applyFill="1"/>
    <xf numFmtId="0" fontId="25" fillId="0" borderId="0" xfId="0" applyFont="1"/>
    <xf numFmtId="3" fontId="25" fillId="0" borderId="0" xfId="0" applyNumberFormat="1" applyFont="1"/>
    <xf numFmtId="164" fontId="18" fillId="0" borderId="0" xfId="0" applyNumberFormat="1" applyFont="1"/>
    <xf numFmtId="2" fontId="18" fillId="0" borderId="0" xfId="0" applyNumberFormat="1" applyFont="1"/>
    <xf numFmtId="3" fontId="18" fillId="0" borderId="0" xfId="0" applyNumberFormat="1" applyFont="1" applyFill="1"/>
    <xf numFmtId="0" fontId="18" fillId="0" borderId="0" xfId="0" applyFont="1" applyFill="1"/>
    <xf numFmtId="2" fontId="18" fillId="0" borderId="0" xfId="0" applyNumberFormat="1" applyFont="1" applyAlignment="1">
      <alignment horizontal="right"/>
    </xf>
    <xf numFmtId="2" fontId="18" fillId="35" borderId="0" xfId="0" applyNumberFormat="1" applyFont="1" applyFill="1"/>
    <xf numFmtId="1" fontId="18" fillId="35" borderId="0" xfId="0" applyNumberFormat="1" applyFont="1" applyFill="1"/>
    <xf numFmtId="2" fontId="18" fillId="35" borderId="0" xfId="0" applyNumberFormat="1" applyFont="1" applyFill="1" applyAlignment="1">
      <alignment horizontal="right"/>
    </xf>
    <xf numFmtId="2" fontId="18" fillId="0" borderId="0" xfId="0" applyNumberFormat="1" applyFont="1" applyFill="1"/>
    <xf numFmtId="1" fontId="18" fillId="0" borderId="0" xfId="0" applyNumberFormat="1" applyFont="1" applyFill="1"/>
    <xf numFmtId="4" fontId="18" fillId="0" borderId="0" xfId="0" applyNumberFormat="1" applyFont="1" applyAlignment="1">
      <alignment horizontal="center" vertical="center" wrapText="1"/>
    </xf>
    <xf numFmtId="4" fontId="18" fillId="0" borderId="0" xfId="0" applyNumberFormat="1" applyFont="1"/>
    <xf numFmtId="0" fontId="18" fillId="0" borderId="0" xfId="0" applyFont="1" applyAlignment="1">
      <alignment horizontal="center" vertical="center"/>
    </xf>
    <xf numFmtId="4" fontId="18" fillId="0" borderId="0" xfId="0" applyNumberFormat="1" applyFont="1" applyAlignment="1">
      <alignment horizontal="center" vertical="center"/>
    </xf>
    <xf numFmtId="4" fontId="26" fillId="0" borderId="0" xfId="0" applyNumberFormat="1" applyFont="1" applyAlignment="1">
      <alignment horizontal="left"/>
    </xf>
    <xf numFmtId="4" fontId="27" fillId="0" borderId="0" xfId="0" applyNumberFormat="1" applyFont="1" applyBorder="1" applyAlignment="1">
      <alignment horizontal="center" vertical="center" wrapText="1"/>
    </xf>
    <xf numFmtId="4" fontId="27" fillId="0" borderId="0" xfId="0" applyNumberFormat="1" applyFont="1" applyBorder="1"/>
    <xf numFmtId="0" fontId="18" fillId="33" borderId="0" xfId="0" applyFont="1" applyFill="1" applyAlignment="1">
      <alignment horizontal="center" vertical="center" wrapText="1"/>
    </xf>
    <xf numFmtId="4" fontId="18" fillId="33" borderId="0" xfId="0" applyNumberFormat="1" applyFont="1" applyFill="1"/>
    <xf numFmtId="4" fontId="26" fillId="0" borderId="0" xfId="0" applyNumberFormat="1" applyFont="1"/>
    <xf numFmtId="0" fontId="28" fillId="33" borderId="0" xfId="0" applyFont="1" applyFill="1"/>
    <xf numFmtId="3" fontId="17" fillId="33" borderId="0" xfId="0" applyNumberFormat="1" applyFont="1" applyFill="1"/>
    <xf numFmtId="3" fontId="28" fillId="36" borderId="0" xfId="0" applyNumberFormat="1" applyFont="1" applyFill="1"/>
    <xf numFmtId="4" fontId="29" fillId="0" borderId="0" xfId="0" applyNumberFormat="1" applyFont="1" applyBorder="1"/>
    <xf numFmtId="0" fontId="21" fillId="0" borderId="0" xfId="0" applyFont="1" applyFill="1"/>
    <xf numFmtId="0" fontId="20" fillId="0" borderId="0" xfId="0" applyFont="1" applyFill="1"/>
    <xf numFmtId="0" fontId="30" fillId="33" borderId="0" xfId="0" applyFont="1" applyFill="1"/>
    <xf numFmtId="0" fontId="30" fillId="0" borderId="0" xfId="0" applyFont="1"/>
    <xf numFmtId="0" fontId="31" fillId="33" borderId="0" xfId="0" applyFont="1" applyFill="1"/>
    <xf numFmtId="0" fontId="31" fillId="0" borderId="0" xfId="0" applyFont="1"/>
    <xf numFmtId="3" fontId="32" fillId="33" borderId="0" xfId="0" applyNumberFormat="1" applyFont="1" applyFill="1"/>
    <xf numFmtId="0" fontId="25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33" fillId="0" borderId="0" xfId="0" applyFont="1"/>
    <xf numFmtId="165" fontId="18" fillId="0" borderId="0" xfId="0" applyNumberFormat="1" applyFont="1"/>
    <xf numFmtId="0" fontId="18" fillId="0" borderId="0" xfId="0" applyFont="1" applyAlignment="1"/>
    <xf numFmtId="0" fontId="18" fillId="0" borderId="0" xfId="0" applyFont="1" applyAlignment="1">
      <alignment horizontal="center"/>
    </xf>
    <xf numFmtId="0" fontId="18" fillId="37" borderId="0" xfId="0" applyFont="1" applyFill="1"/>
    <xf numFmtId="0" fontId="18" fillId="0" borderId="0" xfId="0" applyFont="1" applyBorder="1"/>
    <xf numFmtId="0" fontId="18" fillId="0" borderId="0" xfId="0" applyFont="1" applyBorder="1" applyAlignment="1">
      <alignment horizontal="center"/>
    </xf>
    <xf numFmtId="3" fontId="18" fillId="0" borderId="0" xfId="0" applyNumberFormat="1" applyFont="1" applyBorder="1"/>
    <xf numFmtId="164" fontId="18" fillId="0" borderId="0" xfId="0" applyNumberFormat="1" applyFont="1" applyBorder="1"/>
    <xf numFmtId="165" fontId="18" fillId="0" borderId="0" xfId="0" applyNumberFormat="1" applyFont="1" applyBorder="1"/>
    <xf numFmtId="0" fontId="1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0" borderId="11" xfId="0" applyFont="1" applyBorder="1" applyAlignment="1">
      <alignment vertical="center"/>
    </xf>
    <xf numFmtId="0" fontId="18" fillId="0" borderId="0" xfId="0" applyFont="1" applyBorder="1" applyAlignment="1">
      <alignment horizontal="center" vertical="center" wrapText="1"/>
    </xf>
    <xf numFmtId="0" fontId="18" fillId="0" borderId="0" xfId="0" applyFont="1" applyBorder="1" applyAlignment="1">
      <alignment vertical="center"/>
    </xf>
    <xf numFmtId="4" fontId="18" fillId="0" borderId="0" xfId="0" applyNumberFormat="1" applyFont="1" applyBorder="1" applyAlignment="1">
      <alignment vertical="center"/>
    </xf>
    <xf numFmtId="3" fontId="18" fillId="0" borderId="0" xfId="0" applyNumberFormat="1" applyFont="1" applyBorder="1" applyAlignment="1">
      <alignment vertical="center"/>
    </xf>
    <xf numFmtId="4" fontId="18" fillId="0" borderId="0" xfId="0" applyNumberFormat="1" applyFont="1" applyBorder="1" applyAlignment="1">
      <alignment horizontal="right" vertical="center"/>
    </xf>
    <xf numFmtId="4" fontId="18" fillId="0" borderId="0" xfId="0" applyNumberFormat="1" applyFont="1" applyBorder="1" applyAlignment="1">
      <alignment horizontal="center" vertical="center"/>
    </xf>
    <xf numFmtId="4" fontId="18" fillId="0" borderId="0" xfId="0" applyNumberFormat="1" applyFont="1" applyBorder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165" fontId="18" fillId="0" borderId="0" xfId="0" applyNumberFormat="1" applyFont="1" applyBorder="1" applyAlignment="1">
      <alignment vertical="center"/>
    </xf>
    <xf numFmtId="0" fontId="18" fillId="0" borderId="0" xfId="0" applyFon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4" fontId="18" fillId="0" borderId="12" xfId="0" applyNumberFormat="1" applyFont="1" applyBorder="1" applyAlignment="1">
      <alignment horizontal="right" vertical="center"/>
    </xf>
    <xf numFmtId="3" fontId="18" fillId="0" borderId="0" xfId="0" applyNumberFormat="1" applyFont="1" applyAlignment="1">
      <alignment horizontal="left" vertical="center"/>
    </xf>
    <xf numFmtId="3" fontId="18" fillId="0" borderId="0" xfId="0" applyNumberFormat="1" applyFont="1" applyAlignment="1">
      <alignment horizontal="left" vertical="center" wrapText="1"/>
    </xf>
    <xf numFmtId="0" fontId="18" fillId="0" borderId="11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0" fontId="34" fillId="0" borderId="10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0" xfId="0" quotePrefix="1" applyFont="1" applyBorder="1" applyAlignment="1">
      <alignment horizontal="center" vertical="center" wrapText="1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Border="1" applyAlignment="1">
      <alignment horizontal="right" vertical="center"/>
    </xf>
    <xf numFmtId="4" fontId="34" fillId="0" borderId="0" xfId="0" applyNumberFormat="1" applyFont="1" applyBorder="1" applyAlignment="1">
      <alignment horizontal="right" vertical="center"/>
    </xf>
    <xf numFmtId="4" fontId="34" fillId="0" borderId="0" xfId="0" applyNumberFormat="1" applyFont="1" applyBorder="1" applyAlignment="1">
      <alignment horizontal="center" vertical="center"/>
    </xf>
    <xf numFmtId="3" fontId="34" fillId="0" borderId="12" xfId="0" applyNumberFormat="1" applyFont="1" applyBorder="1" applyAlignment="1">
      <alignment horizontal="right" vertical="center"/>
    </xf>
    <xf numFmtId="4" fontId="34" fillId="0" borderId="12" xfId="0" applyNumberFormat="1" applyFont="1" applyBorder="1" applyAlignment="1">
      <alignment horizontal="right" vertical="center"/>
    </xf>
    <xf numFmtId="0" fontId="34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0" fontId="34" fillId="0" borderId="11" xfId="0" applyFont="1" applyBorder="1" applyAlignment="1">
      <alignment vertical="center"/>
    </xf>
    <xf numFmtId="0" fontId="34" fillId="0" borderId="11" xfId="0" applyFont="1" applyBorder="1" applyAlignment="1">
      <alignment horizontal="center" vertical="center"/>
    </xf>
    <xf numFmtId="4" fontId="34" fillId="0" borderId="0" xfId="0" applyNumberFormat="1" applyFont="1" applyBorder="1" applyAlignment="1">
      <alignment vertical="center"/>
    </xf>
    <xf numFmtId="3" fontId="34" fillId="0" borderId="0" xfId="0" applyNumberFormat="1" applyFont="1" applyBorder="1" applyAlignment="1">
      <alignment vertical="center"/>
    </xf>
    <xf numFmtId="0" fontId="34" fillId="0" borderId="0" xfId="0" applyFont="1" applyBorder="1"/>
    <xf numFmtId="4" fontId="34" fillId="0" borderId="0" xfId="0" applyNumberFormat="1" applyFont="1" applyBorder="1" applyAlignment="1">
      <alignment horizontal="left" vertical="center"/>
    </xf>
    <xf numFmtId="3" fontId="34" fillId="0" borderId="12" xfId="0" applyNumberFormat="1" applyFont="1" applyBorder="1" applyAlignment="1">
      <alignment vertical="center"/>
    </xf>
    <xf numFmtId="3" fontId="18" fillId="38" borderId="0" xfId="0" applyNumberFormat="1" applyFont="1" applyFill="1"/>
    <xf numFmtId="0" fontId="18" fillId="38" borderId="0" xfId="0" applyFont="1" applyFill="1"/>
    <xf numFmtId="164" fontId="18" fillId="38" borderId="0" xfId="0" applyNumberFormat="1" applyFont="1" applyFill="1"/>
    <xf numFmtId="165" fontId="34" fillId="0" borderId="0" xfId="0" applyNumberFormat="1" applyFont="1" applyBorder="1" applyAlignment="1">
      <alignment horizontal="center" vertical="center"/>
    </xf>
    <xf numFmtId="166" fontId="34" fillId="38" borderId="0" xfId="42" applyNumberFormat="1" applyFont="1" applyFill="1" applyBorder="1" applyAlignment="1">
      <alignment horizontal="center" vertical="center"/>
    </xf>
    <xf numFmtId="165" fontId="34" fillId="0" borderId="0" xfId="0" applyNumberFormat="1" applyFont="1" applyBorder="1" applyAlignment="1">
      <alignment horizontal="right" vertical="center"/>
    </xf>
    <xf numFmtId="165" fontId="34" fillId="0" borderId="12" xfId="0" applyNumberFormat="1" applyFont="1" applyBorder="1" applyAlignment="1">
      <alignment horizontal="right" vertical="center"/>
    </xf>
    <xf numFmtId="4" fontId="18" fillId="39" borderId="0" xfId="0" applyNumberFormat="1" applyFont="1" applyFill="1"/>
    <xf numFmtId="0" fontId="21" fillId="40" borderId="0" xfId="0" applyFont="1" applyFill="1"/>
    <xf numFmtId="0" fontId="34" fillId="0" borderId="11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4" fontId="18" fillId="0" borderId="12" xfId="0" applyNumberFormat="1" applyFont="1" applyBorder="1" applyAlignment="1">
      <alignment horizontal="left" vertical="center" wrapText="1"/>
    </xf>
    <xf numFmtId="0" fontId="34" fillId="0" borderId="10" xfId="0" applyFont="1" applyBorder="1" applyAlignment="1">
      <alignment horizontal="center" vertical="center" wrapText="1"/>
    </xf>
    <xf numFmtId="4" fontId="34" fillId="0" borderId="12" xfId="0" applyNumberFormat="1" applyFont="1" applyBorder="1" applyAlignment="1">
      <alignment horizontal="left" vertical="center" wrapText="1"/>
    </xf>
    <xf numFmtId="0" fontId="21" fillId="0" borderId="0" xfId="0" applyFont="1" applyFill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21" fillId="0" borderId="0" xfId="0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923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H42"/>
  <sheetViews>
    <sheetView tabSelected="1" zoomScaleNormal="10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0" x14ac:dyDescent="0.35"/>
  <cols>
    <col min="1" max="1" width="2.81640625" style="75" customWidth="1"/>
    <col min="2" max="2" width="23.54296875" style="75" customWidth="1"/>
    <col min="3" max="6" width="11.453125" style="75" customWidth="1"/>
    <col min="7" max="16384" width="9.1796875" style="75"/>
  </cols>
  <sheetData>
    <row r="1" spans="1:8" ht="15.75" customHeight="1" thickBot="1" x14ac:dyDescent="0.4">
      <c r="A1" s="74" t="s">
        <v>855</v>
      </c>
    </row>
    <row r="2" spans="1:8" ht="29.25" customHeight="1" x14ac:dyDescent="0.35">
      <c r="A2" s="76"/>
      <c r="B2" s="76"/>
      <c r="C2" s="120" t="s">
        <v>854</v>
      </c>
      <c r="D2" s="121"/>
      <c r="E2" s="121"/>
      <c r="F2" s="121"/>
      <c r="H2" s="102" t="s">
        <v>865</v>
      </c>
    </row>
    <row r="3" spans="1:8" ht="49.5" customHeight="1" x14ac:dyDescent="0.35">
      <c r="A3" s="122" t="s">
        <v>732</v>
      </c>
      <c r="B3" s="122"/>
      <c r="C3" s="93" t="s">
        <v>853</v>
      </c>
      <c r="D3" s="93" t="s">
        <v>803</v>
      </c>
      <c r="E3" s="93" t="s">
        <v>804</v>
      </c>
      <c r="F3" s="93" t="s">
        <v>805</v>
      </c>
    </row>
    <row r="4" spans="1:8" ht="16.5" customHeight="1" x14ac:dyDescent="0.35">
      <c r="A4" s="77"/>
      <c r="B4" s="77"/>
      <c r="C4" s="94" t="s">
        <v>834</v>
      </c>
      <c r="D4" s="95" t="s">
        <v>806</v>
      </c>
      <c r="E4" s="95" t="s">
        <v>806</v>
      </c>
      <c r="F4" s="95" t="s">
        <v>806</v>
      </c>
    </row>
    <row r="5" spans="1:8" x14ac:dyDescent="0.35">
      <c r="A5" s="78" t="s">
        <v>734</v>
      </c>
      <c r="B5" s="78"/>
      <c r="C5" s="96"/>
      <c r="D5" s="96"/>
      <c r="E5" s="96"/>
      <c r="F5" s="96"/>
    </row>
    <row r="6" spans="1:8" x14ac:dyDescent="0.35">
      <c r="A6" s="79"/>
      <c r="B6" s="79" t="s">
        <v>558</v>
      </c>
      <c r="C6" s="97">
        <f>TABLE!N6</f>
        <v>119882.78318992082</v>
      </c>
      <c r="D6" s="116">
        <f>TABLE!T6</f>
        <v>36.424300026019388</v>
      </c>
      <c r="E6" s="116">
        <f>TABLE!U6</f>
        <v>25.764086206499009</v>
      </c>
      <c r="F6" s="116">
        <f>TABLE!V6</f>
        <v>14.847667802366123</v>
      </c>
    </row>
    <row r="7" spans="1:8" x14ac:dyDescent="0.35">
      <c r="A7" s="79"/>
      <c r="B7" s="79" t="s">
        <v>6</v>
      </c>
      <c r="C7" s="97">
        <f>TABLE!N7</f>
        <v>27692.570033715474</v>
      </c>
      <c r="D7" s="116">
        <f>TABLE!T7</f>
        <v>8.4139060885968107</v>
      </c>
      <c r="E7" s="116">
        <f>TABLE!U7</f>
        <v>7.921158756570958</v>
      </c>
      <c r="F7" s="116">
        <f>TABLE!V7</f>
        <v>8.6291047680619215</v>
      </c>
    </row>
    <row r="8" spans="1:8" x14ac:dyDescent="0.35">
      <c r="A8" s="79"/>
      <c r="B8" s="79" t="s">
        <v>10</v>
      </c>
      <c r="C8" s="97">
        <f>TABLE!N8</f>
        <v>32768.334940092151</v>
      </c>
      <c r="D8" s="116">
        <f>TABLE!T8</f>
        <v>9.9560890350713827</v>
      </c>
      <c r="E8" s="116">
        <f>TABLE!U8</f>
        <v>6.0718804395544153</v>
      </c>
      <c r="F8" s="116">
        <f>TABLE!V8</f>
        <v>2.0524301257740776</v>
      </c>
    </row>
    <row r="9" spans="1:8" x14ac:dyDescent="0.35">
      <c r="A9" s="79"/>
      <c r="B9" s="79" t="s">
        <v>15</v>
      </c>
      <c r="C9" s="97">
        <f>TABLE!N9</f>
        <v>4514.6497685964532</v>
      </c>
      <c r="D9" s="116">
        <f>TABLE!T9</f>
        <v>1.371697864431811</v>
      </c>
      <c r="E9" s="116">
        <f>TABLE!U9</f>
        <v>2.1952320586776275</v>
      </c>
      <c r="F9" s="116">
        <f>TABLE!V9</f>
        <v>1.8646497692046053</v>
      </c>
    </row>
    <row r="10" spans="1:8" x14ac:dyDescent="0.35">
      <c r="A10" s="79"/>
      <c r="B10" s="79" t="s">
        <v>7</v>
      </c>
      <c r="C10" s="97">
        <f>TABLE!N10</f>
        <v>7606.8832849852161</v>
      </c>
      <c r="D10" s="116">
        <f>TABLE!T10</f>
        <v>2.3112192732151104</v>
      </c>
      <c r="E10" s="116">
        <f>TABLE!U10</f>
        <v>2.8487348314538719</v>
      </c>
      <c r="F10" s="116">
        <f>TABLE!V10</f>
        <v>2.995640911729792</v>
      </c>
    </row>
    <row r="11" spans="1:8" x14ac:dyDescent="0.35">
      <c r="A11" s="79"/>
      <c r="B11" s="79" t="s">
        <v>5</v>
      </c>
      <c r="C11" s="97">
        <f>TABLE!N11</f>
        <v>2738.2363855771532</v>
      </c>
      <c r="D11" s="116">
        <f>TABLE!T11</f>
        <v>0.83196553330278922</v>
      </c>
      <c r="E11" s="116">
        <f>TABLE!U11</f>
        <v>0.25133854334642824</v>
      </c>
      <c r="F11" s="116">
        <f>TABLE!V11</f>
        <v>0.122735800260141</v>
      </c>
    </row>
    <row r="12" spans="1:8" x14ac:dyDescent="0.35">
      <c r="A12" s="79" t="s">
        <v>735</v>
      </c>
      <c r="B12" s="79"/>
      <c r="C12" s="97"/>
      <c r="D12" s="116"/>
      <c r="E12" s="116"/>
      <c r="F12" s="116"/>
    </row>
    <row r="13" spans="1:8" x14ac:dyDescent="0.35">
      <c r="A13" s="79"/>
      <c r="B13" s="79" t="s">
        <v>559</v>
      </c>
      <c r="C13" s="97">
        <f>TABLE!N13</f>
        <v>19502.872939974779</v>
      </c>
      <c r="D13" s="116">
        <f>TABLE!T13</f>
        <v>5.925608969301118</v>
      </c>
      <c r="E13" s="116">
        <f>TABLE!U13</f>
        <v>4.503996294724347</v>
      </c>
      <c r="F13" s="116">
        <f>TABLE!V13</f>
        <v>2.9915029130313004</v>
      </c>
    </row>
    <row r="14" spans="1:8" x14ac:dyDescent="0.35">
      <c r="A14" s="79"/>
      <c r="B14" s="79" t="s">
        <v>13</v>
      </c>
      <c r="C14" s="97">
        <f>TABLE!N14</f>
        <v>25638.723109842849</v>
      </c>
      <c r="D14" s="116">
        <f>TABLE!T14</f>
        <v>7.7898803980676039</v>
      </c>
      <c r="E14" s="116">
        <f>TABLE!U14</f>
        <v>13.140947819210458</v>
      </c>
      <c r="F14" s="116">
        <f>TABLE!V14</f>
        <v>22.956628983228988</v>
      </c>
    </row>
    <row r="15" spans="1:8" x14ac:dyDescent="0.35">
      <c r="A15" s="79"/>
      <c r="B15" s="79" t="s">
        <v>18</v>
      </c>
      <c r="C15" s="97">
        <f>TABLE!N15</f>
        <v>17095.928113530161</v>
      </c>
      <c r="D15" s="116">
        <f>TABLE!T15</f>
        <v>5.1943006181627966</v>
      </c>
      <c r="E15" s="116">
        <f>TABLE!U15</f>
        <v>12.054210875177409</v>
      </c>
      <c r="F15" s="116">
        <f>TABLE!V15</f>
        <v>18.293981836407461</v>
      </c>
    </row>
    <row r="16" spans="1:8" x14ac:dyDescent="0.35">
      <c r="A16" s="79"/>
      <c r="B16" s="79" t="s">
        <v>754</v>
      </c>
      <c r="C16" s="97">
        <f>TABLE!N16</f>
        <v>2125.6111794061035</v>
      </c>
      <c r="D16" s="116">
        <f>TABLE!T16</f>
        <v>0.64583001226032821</v>
      </c>
      <c r="E16" s="116">
        <f>TABLE!U16</f>
        <v>1.1693568950184041</v>
      </c>
      <c r="F16" s="116">
        <f>TABLE!V16</f>
        <v>1.6662002671985983</v>
      </c>
    </row>
    <row r="17" spans="1:6" x14ac:dyDescent="0.35">
      <c r="B17" s="79" t="s">
        <v>563</v>
      </c>
      <c r="C17" s="97">
        <f>TABLE!N17</f>
        <v>22399.820480504186</v>
      </c>
      <c r="D17" s="116">
        <f>TABLE!T17</f>
        <v>6.8057961285257758</v>
      </c>
      <c r="E17" s="116">
        <f>TABLE!U17</f>
        <v>6.5379856023403722</v>
      </c>
      <c r="F17" s="116">
        <f>TABLE!V17</f>
        <v>5.7468676416442017</v>
      </c>
    </row>
    <row r="18" spans="1:6" x14ac:dyDescent="0.35">
      <c r="B18" s="79" t="s">
        <v>837</v>
      </c>
      <c r="C18" s="97">
        <f>TABLE!N18</f>
        <v>8579.9724976256275</v>
      </c>
      <c r="D18" s="116">
        <f>TABLE!T18</f>
        <v>2.6068755175078877</v>
      </c>
      <c r="E18" s="116">
        <f>TABLE!U18</f>
        <v>2.9141177581675795</v>
      </c>
      <c r="F18" s="116">
        <f>TABLE!V18</f>
        <v>3.4231825711613166</v>
      </c>
    </row>
    <row r="19" spans="1:6" x14ac:dyDescent="0.35">
      <c r="A19" s="79" t="s">
        <v>736</v>
      </c>
      <c r="B19" s="79"/>
      <c r="C19" s="97"/>
      <c r="D19" s="116"/>
      <c r="E19" s="116"/>
      <c r="F19" s="116"/>
    </row>
    <row r="20" spans="1:6" x14ac:dyDescent="0.35">
      <c r="A20" s="79"/>
      <c r="B20" s="79" t="s">
        <v>755</v>
      </c>
      <c r="C20" s="97">
        <f>TABLE!N20</f>
        <v>22576.14897608402</v>
      </c>
      <c r="D20" s="116">
        <f>TABLE!T20</f>
        <v>6.8593704771956903</v>
      </c>
      <c r="E20" s="116">
        <f>TABLE!U20</f>
        <v>7.9872495475541578</v>
      </c>
      <c r="F20" s="116">
        <f>TABLE!V20</f>
        <v>7.5434449582300331</v>
      </c>
    </row>
    <row r="21" spans="1:6" x14ac:dyDescent="0.35">
      <c r="A21" s="79"/>
      <c r="B21" s="79" t="s">
        <v>738</v>
      </c>
      <c r="C21" s="97">
        <f>TABLE!N21</f>
        <v>11622.470801155252</v>
      </c>
      <c r="D21" s="116">
        <f>TABLE!T21</f>
        <v>3.531285746296565</v>
      </c>
      <c r="E21" s="116">
        <f>TABLE!U21</f>
        <v>3.6824002215633409</v>
      </c>
      <c r="F21" s="116">
        <f>TABLE!V21</f>
        <v>3.8502926702925184</v>
      </c>
    </row>
    <row r="22" spans="1:6" x14ac:dyDescent="0.35">
      <c r="A22" s="79"/>
      <c r="B22" s="79" t="s">
        <v>737</v>
      </c>
      <c r="C22" s="97">
        <f>TABLE!N22</f>
        <v>5291.9039573826822</v>
      </c>
      <c r="D22" s="116">
        <f>TABLE!T22</f>
        <v>1.6078530404755567</v>
      </c>
      <c r="E22" s="116">
        <f>TABLE!U22</f>
        <v>1.5869113580824066</v>
      </c>
      <c r="F22" s="116">
        <f>TABLE!V22</f>
        <v>0.65183384039787007</v>
      </c>
    </row>
    <row r="23" spans="1:6" x14ac:dyDescent="0.35">
      <c r="A23" s="79"/>
      <c r="B23" s="79" t="s">
        <v>740</v>
      </c>
      <c r="C23" s="97">
        <f>TABLE!N23</f>
        <v>2038.396955571862</v>
      </c>
      <c r="D23" s="116">
        <f>TABLE!T23</f>
        <v>0.61933148619222556</v>
      </c>
      <c r="E23" s="116">
        <f>TABLE!U23</f>
        <v>1.4731670268267785</v>
      </c>
      <c r="F23" s="116">
        <f>TABLE!V23</f>
        <v>2.0134731404939528</v>
      </c>
    </row>
    <row r="24" spans="1:6" x14ac:dyDescent="0.35">
      <c r="A24" s="79"/>
      <c r="B24" s="79" t="s">
        <v>741</v>
      </c>
      <c r="C24" s="97">
        <f>TABLE!N24</f>
        <v>2430.1032915829287</v>
      </c>
      <c r="D24" s="116">
        <f>TABLE!T24</f>
        <v>0.73834464826034985</v>
      </c>
      <c r="E24" s="116">
        <f>TABLE!U24</f>
        <v>0.90082515272953934</v>
      </c>
      <c r="F24" s="116">
        <f>TABLE!V24</f>
        <v>0.83511982108671678</v>
      </c>
    </row>
    <row r="25" spans="1:6" x14ac:dyDescent="0.35">
      <c r="A25" s="79"/>
      <c r="B25" s="79" t="s">
        <v>739</v>
      </c>
      <c r="C25" s="97">
        <f>TABLE!N25</f>
        <v>824.3140674892029</v>
      </c>
      <c r="D25" s="116">
        <f>TABLE!T25</f>
        <v>0.25045350225418761</v>
      </c>
      <c r="E25" s="116">
        <f>TABLE!U25</f>
        <v>0.19887205282776524</v>
      </c>
      <c r="F25" s="116">
        <f>TABLE!V25</f>
        <v>7.4895053314911295E-2</v>
      </c>
    </row>
    <row r="26" spans="1:6" x14ac:dyDescent="0.35">
      <c r="A26" s="79"/>
      <c r="B26" s="79" t="s">
        <v>801</v>
      </c>
      <c r="C26" s="97">
        <f>TABLE!N26</f>
        <v>368.95990290209289</v>
      </c>
      <c r="D26" s="116">
        <f>TABLE!T26</f>
        <v>0.11210205371680684</v>
      </c>
      <c r="E26" s="116">
        <f>TABLE!U26</f>
        <v>0.14507373552432484</v>
      </c>
      <c r="F26" s="116">
        <f>TABLE!V26</f>
        <v>0.11783043264406465</v>
      </c>
    </row>
    <row r="27" spans="1:6" x14ac:dyDescent="0.35">
      <c r="A27" s="79"/>
      <c r="B27" s="79" t="s">
        <v>756</v>
      </c>
      <c r="C27" s="97">
        <f>TABLE!N27</f>
        <v>10825.743579106698</v>
      </c>
      <c r="D27" s="116">
        <f>TABLE!T27</f>
        <v>3.2892140275509378</v>
      </c>
      <c r="E27" s="116">
        <f>TABLE!U27</f>
        <v>5.1148188736565858</v>
      </c>
      <c r="F27" s="116">
        <f>TABLE!V27</f>
        <v>5.961537870116711</v>
      </c>
    </row>
    <row r="28" spans="1:6" x14ac:dyDescent="0.35">
      <c r="A28" s="79"/>
      <c r="B28" s="79" t="s">
        <v>562</v>
      </c>
      <c r="C28" s="97">
        <f>TABLE!N28</f>
        <v>5180.3062962669028</v>
      </c>
      <c r="D28" s="116">
        <f>TABLE!T28</f>
        <v>1.573946030790575</v>
      </c>
      <c r="E28" s="116">
        <f>TABLE!U28</f>
        <v>1.5248854980483675</v>
      </c>
      <c r="F28" s="116">
        <f>TABLE!V28</f>
        <v>0.90442378158470704</v>
      </c>
    </row>
    <row r="29" spans="1:6" x14ac:dyDescent="0.35">
      <c r="A29" s="79"/>
      <c r="B29" s="79"/>
      <c r="C29" s="99"/>
      <c r="D29" s="114"/>
      <c r="E29" s="114"/>
      <c r="F29" s="114"/>
    </row>
    <row r="30" spans="1:6" x14ac:dyDescent="0.35">
      <c r="A30" s="79" t="s">
        <v>807</v>
      </c>
      <c r="B30" s="79"/>
      <c r="C30" s="115">
        <f>C$34*(D30/100)</f>
        <v>83992.372687936397</v>
      </c>
      <c r="D30" s="116">
        <f>+TABLE!Z33/TABLE!N33*100</f>
        <v>25.51962259531399</v>
      </c>
      <c r="E30" s="116">
        <f>+TABLE!AA33/TABLE!O33*100</f>
        <v>56.953844393962541</v>
      </c>
      <c r="F30" s="116">
        <f>+TABLE!AB33/TABLE!P33*100</f>
        <v>87.894225421217172</v>
      </c>
    </row>
    <row r="31" spans="1:6" ht="15" customHeight="1" x14ac:dyDescent="0.35">
      <c r="A31" s="79" t="s">
        <v>808</v>
      </c>
      <c r="B31" s="79"/>
      <c r="C31" s="115">
        <f>C$34*(D31/100)</f>
        <v>23805.00083796445</v>
      </c>
      <c r="D31" s="116">
        <f>+TABLE!AL33/TABLE!N33*100</f>
        <v>7.2327357571271342</v>
      </c>
      <c r="E31" s="116">
        <f>+TABLE!AM33/TABLE!O33*100</f>
        <v>1.7565558647856392</v>
      </c>
      <c r="F31" s="116">
        <f>+TABLE!AN33/TABLE!P33*100</f>
        <v>0.39381856997481696</v>
      </c>
    </row>
    <row r="32" spans="1:6" ht="15" customHeight="1" x14ac:dyDescent="0.35">
      <c r="A32" s="79" t="s">
        <v>809</v>
      </c>
      <c r="B32" s="79"/>
      <c r="C32" s="115">
        <f>C$34*(D32/100)</f>
        <v>194439.52987568523</v>
      </c>
      <c r="D32" s="116">
        <f>+(TABLE!AX33+TABLE!BJ33)/TABLE!N33*100</f>
        <v>59.077071658322723</v>
      </c>
      <c r="E32" s="116">
        <f>+(TABLE!AY33+TABLE!BK33)/TABLE!O33*100</f>
        <v>40.921392482010404</v>
      </c>
      <c r="F32" s="116">
        <f>+(TABLE!AZ33+TABLE!BL33)/TABLE!P33*100</f>
        <v>11.679470727631731</v>
      </c>
    </row>
    <row r="33" spans="1:6" ht="15" customHeight="1" x14ac:dyDescent="0.35">
      <c r="A33" s="79" t="s">
        <v>810</v>
      </c>
      <c r="B33" s="79"/>
      <c r="C33" s="115">
        <f>C$34*(D33/100)</f>
        <v>26891.681373642525</v>
      </c>
      <c r="D33" s="116">
        <f>TABLE!BV33/TABLE!N33*100</f>
        <v>8.1705699892361618</v>
      </c>
      <c r="E33" s="116">
        <f>TABLE!BW33/TABLE!O33*100</f>
        <v>0.36820725924140579</v>
      </c>
      <c r="F33" s="116">
        <f>TABLE!BX33/TABLE!P33*100</f>
        <v>3.2485281176253628E-2</v>
      </c>
    </row>
    <row r="34" spans="1:6" ht="20.25" customHeight="1" thickBot="1" x14ac:dyDescent="0.4">
      <c r="A34" s="123" t="s">
        <v>833</v>
      </c>
      <c r="B34" s="123"/>
      <c r="C34" s="100">
        <f>+SUM(C21:C28,C6:C18)</f>
        <v>329128.58477522858</v>
      </c>
      <c r="D34" s="117">
        <f>+SUM(D21:D28,D6:D18)</f>
        <v>100.00000000000003</v>
      </c>
      <c r="E34" s="117">
        <f>+SUM(E21:E28,E6:E18)</f>
        <v>99.999999999999986</v>
      </c>
      <c r="F34" s="117">
        <f>+SUM(F21:F28,F6:F18)</f>
        <v>99.999999999999986</v>
      </c>
    </row>
    <row r="35" spans="1:6" ht="15" customHeight="1" x14ac:dyDescent="0.35">
      <c r="A35" s="83"/>
      <c r="B35" s="83"/>
      <c r="C35" s="80"/>
      <c r="D35" s="82"/>
      <c r="E35" s="82"/>
      <c r="F35" s="82"/>
    </row>
    <row r="36" spans="1:6" ht="18" customHeight="1" x14ac:dyDescent="0.35">
      <c r="A36" s="84" t="s">
        <v>791</v>
      </c>
      <c r="B36" s="84"/>
      <c r="C36" s="78"/>
      <c r="D36" s="85"/>
      <c r="E36" s="85"/>
      <c r="F36" s="85"/>
    </row>
    <row r="37" spans="1:6" ht="14.25" customHeight="1" x14ac:dyDescent="0.35">
      <c r="A37" s="75" t="s">
        <v>811</v>
      </c>
      <c r="C37" s="84"/>
      <c r="D37" s="84"/>
      <c r="E37" s="84"/>
      <c r="F37" s="84"/>
    </row>
    <row r="38" spans="1:6" ht="14.25" customHeight="1" x14ac:dyDescent="0.35">
      <c r="A38" s="75" t="s">
        <v>863</v>
      </c>
    </row>
    <row r="39" spans="1:6" ht="14.25" customHeight="1" x14ac:dyDescent="0.35">
      <c r="A39" s="75" t="s">
        <v>812</v>
      </c>
      <c r="B39" s="87"/>
    </row>
    <row r="40" spans="1:6" ht="14.25" customHeight="1" x14ac:dyDescent="0.35">
      <c r="A40" s="75" t="s">
        <v>864</v>
      </c>
      <c r="C40" s="87"/>
      <c r="D40" s="87"/>
      <c r="E40" s="87"/>
      <c r="F40" s="87"/>
    </row>
    <row r="41" spans="1:6" ht="14.25" customHeight="1" x14ac:dyDescent="0.35">
      <c r="A41" s="84" t="s">
        <v>813</v>
      </c>
      <c r="B41" s="86"/>
    </row>
    <row r="42" spans="1:6" ht="14.25" customHeight="1" x14ac:dyDescent="0.35">
      <c r="C42" s="87"/>
      <c r="D42" s="87"/>
      <c r="E42" s="87"/>
      <c r="F42" s="87"/>
    </row>
  </sheetData>
  <mergeCells count="3">
    <mergeCell ref="C2:F2"/>
    <mergeCell ref="A3:B3"/>
    <mergeCell ref="A34:B3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39"/>
  <sheetViews>
    <sheetView workbookViewId="0"/>
  </sheetViews>
  <sheetFormatPr defaultColWidth="9.1796875" defaultRowHeight="10" x14ac:dyDescent="0.35"/>
  <cols>
    <col min="1" max="1" width="2.81640625" style="75" customWidth="1"/>
    <col min="2" max="2" width="17.81640625" style="75" customWidth="1"/>
    <col min="3" max="6" width="9.1796875" style="75" customWidth="1"/>
    <col min="7" max="7" width="4.453125" style="75" customWidth="1"/>
    <col min="8" max="11" width="9.1796875" style="75" customWidth="1"/>
    <col min="12" max="12" width="4.453125" style="75" customWidth="1"/>
    <col min="13" max="16" width="9.1796875" style="75" customWidth="1"/>
    <col min="17" max="17" width="4.453125" style="75" customWidth="1"/>
    <col min="18" max="21" width="9.1796875" style="75" customWidth="1"/>
    <col min="22" max="22" width="4.453125" style="75" customWidth="1"/>
    <col min="23" max="26" width="9.1796875" style="75" customWidth="1"/>
    <col min="27" max="27" width="4.453125" style="75" customWidth="1"/>
    <col min="28" max="16384" width="9.1796875" style="75"/>
  </cols>
  <sheetData>
    <row r="1" spans="1:28" ht="15.75" customHeight="1" thickBot="1" x14ac:dyDescent="0.4">
      <c r="A1" s="103" t="s">
        <v>862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spans="1:28" ht="29.25" customHeight="1" x14ac:dyDescent="0.35">
      <c r="A2" s="104"/>
      <c r="B2" s="104"/>
      <c r="C2" s="120" t="s">
        <v>820</v>
      </c>
      <c r="D2" s="121"/>
      <c r="E2" s="121"/>
      <c r="F2" s="121"/>
      <c r="G2" s="105"/>
      <c r="H2" s="120" t="s">
        <v>371</v>
      </c>
      <c r="I2" s="121"/>
      <c r="J2" s="121"/>
      <c r="K2" s="121"/>
      <c r="L2" s="105"/>
      <c r="M2" s="120" t="s">
        <v>359</v>
      </c>
      <c r="N2" s="121"/>
      <c r="O2" s="121"/>
      <c r="P2" s="121"/>
      <c r="Q2" s="105"/>
      <c r="R2" s="120" t="s">
        <v>836</v>
      </c>
      <c r="S2" s="121"/>
      <c r="T2" s="121"/>
      <c r="U2" s="121"/>
      <c r="V2" s="105"/>
      <c r="W2" s="120" t="s">
        <v>796</v>
      </c>
      <c r="X2" s="121"/>
      <c r="Y2" s="121"/>
      <c r="Z2" s="121"/>
      <c r="AA2" s="91"/>
      <c r="AB2" s="102"/>
    </row>
    <row r="3" spans="1:28" ht="62.25" customHeight="1" x14ac:dyDescent="0.35">
      <c r="A3" s="124" t="s">
        <v>732</v>
      </c>
      <c r="B3" s="124"/>
      <c r="C3" s="93" t="s">
        <v>852</v>
      </c>
      <c r="D3" s="93" t="s">
        <v>803</v>
      </c>
      <c r="E3" s="93" t="s">
        <v>804</v>
      </c>
      <c r="F3" s="93" t="s">
        <v>805</v>
      </c>
      <c r="G3" s="93"/>
      <c r="H3" s="93" t="s">
        <v>852</v>
      </c>
      <c r="I3" s="93" t="s">
        <v>803</v>
      </c>
      <c r="J3" s="93" t="s">
        <v>804</v>
      </c>
      <c r="K3" s="93" t="s">
        <v>805</v>
      </c>
      <c r="L3" s="93"/>
      <c r="M3" s="93" t="s">
        <v>852</v>
      </c>
      <c r="N3" s="93" t="s">
        <v>803</v>
      </c>
      <c r="O3" s="93" t="s">
        <v>804</v>
      </c>
      <c r="P3" s="93" t="s">
        <v>805</v>
      </c>
      <c r="Q3" s="93"/>
      <c r="R3" s="93" t="s">
        <v>852</v>
      </c>
      <c r="S3" s="93" t="s">
        <v>803</v>
      </c>
      <c r="T3" s="93" t="s">
        <v>804</v>
      </c>
      <c r="U3" s="93" t="s">
        <v>805</v>
      </c>
      <c r="V3" s="93"/>
      <c r="W3" s="93" t="s">
        <v>852</v>
      </c>
      <c r="X3" s="93" t="s">
        <v>803</v>
      </c>
      <c r="Y3" s="93" t="s">
        <v>804</v>
      </c>
      <c r="Z3" s="93" t="s">
        <v>805</v>
      </c>
      <c r="AA3" s="92"/>
    </row>
    <row r="4" spans="1:28" ht="16.5" customHeight="1" x14ac:dyDescent="0.35">
      <c r="A4" s="94"/>
      <c r="B4" s="94"/>
      <c r="C4" s="94" t="s">
        <v>834</v>
      </c>
      <c r="D4" s="95" t="s">
        <v>806</v>
      </c>
      <c r="E4" s="95" t="s">
        <v>806</v>
      </c>
      <c r="F4" s="95" t="s">
        <v>806</v>
      </c>
      <c r="G4" s="94"/>
      <c r="H4" s="94" t="s">
        <v>834</v>
      </c>
      <c r="I4" s="95" t="s">
        <v>806</v>
      </c>
      <c r="J4" s="95" t="s">
        <v>806</v>
      </c>
      <c r="K4" s="95" t="s">
        <v>806</v>
      </c>
      <c r="L4" s="95"/>
      <c r="M4" s="94" t="s">
        <v>834</v>
      </c>
      <c r="N4" s="95" t="s">
        <v>806</v>
      </c>
      <c r="O4" s="95" t="s">
        <v>806</v>
      </c>
      <c r="P4" s="95" t="s">
        <v>806</v>
      </c>
      <c r="Q4" s="94"/>
      <c r="R4" s="94" t="s">
        <v>834</v>
      </c>
      <c r="S4" s="95" t="s">
        <v>806</v>
      </c>
      <c r="T4" s="95" t="s">
        <v>806</v>
      </c>
      <c r="U4" s="95" t="s">
        <v>806</v>
      </c>
      <c r="V4" s="95"/>
      <c r="W4" s="94" t="s">
        <v>834</v>
      </c>
      <c r="X4" s="95" t="s">
        <v>806</v>
      </c>
      <c r="Y4" s="95" t="s">
        <v>806</v>
      </c>
      <c r="Z4" s="95" t="s">
        <v>806</v>
      </c>
      <c r="AA4" s="77"/>
    </row>
    <row r="5" spans="1:28" x14ac:dyDescent="0.35">
      <c r="A5" s="96" t="s">
        <v>734</v>
      </c>
      <c r="B5" s="96"/>
      <c r="C5" s="96"/>
      <c r="D5" s="106"/>
      <c r="E5" s="96"/>
      <c r="F5" s="96"/>
      <c r="G5" s="96"/>
      <c r="H5" s="96"/>
      <c r="I5" s="96"/>
      <c r="J5" s="96"/>
      <c r="K5" s="96"/>
      <c r="L5" s="96"/>
      <c r="M5" s="96"/>
      <c r="N5" s="106"/>
      <c r="O5" s="96"/>
      <c r="P5" s="96"/>
      <c r="Q5" s="96"/>
      <c r="R5" s="96"/>
      <c r="S5" s="96"/>
      <c r="T5" s="96"/>
      <c r="U5" s="96"/>
      <c r="V5" s="96"/>
      <c r="W5" s="96"/>
      <c r="X5" s="106"/>
      <c r="Y5" s="96"/>
      <c r="Z5" s="96"/>
      <c r="AA5" s="78"/>
    </row>
    <row r="6" spans="1:28" x14ac:dyDescent="0.35">
      <c r="A6" s="106"/>
      <c r="B6" s="106" t="s">
        <v>558</v>
      </c>
      <c r="C6" s="107">
        <f>TABLE!B54</f>
        <v>7044.74753549858</v>
      </c>
      <c r="D6" s="116">
        <f>TABLE!H54</f>
        <v>8.3873657929303853</v>
      </c>
      <c r="E6" s="116">
        <f>TABLE!I54</f>
        <v>9.6679340118559427</v>
      </c>
      <c r="F6" s="116">
        <f>TABLE!J54</f>
        <v>10.738256482612071</v>
      </c>
      <c r="G6" s="98"/>
      <c r="H6" s="97">
        <f>TABLE!AX6</f>
        <v>49294.911955344665</v>
      </c>
      <c r="I6" s="116">
        <f>TABLE!BD6</f>
        <v>44.737451743632171</v>
      </c>
      <c r="J6" s="116">
        <f>TABLE!BE6</f>
        <v>45.410026871507704</v>
      </c>
      <c r="K6" s="116">
        <f>TABLE!BF6</f>
        <v>45.700279555530251</v>
      </c>
      <c r="L6" s="98"/>
      <c r="M6" s="107">
        <f>TABLE!BJ6</f>
        <v>57827.370537061026</v>
      </c>
      <c r="N6" s="116">
        <f>TABLE!BP6</f>
        <v>68.6358694998777</v>
      </c>
      <c r="O6" s="116">
        <f>TABLE!BQ6</f>
        <v>64.995536415865843</v>
      </c>
      <c r="P6" s="116">
        <f>TABLE!BR6</f>
        <v>48.859179278842305</v>
      </c>
      <c r="Q6" s="98"/>
      <c r="R6" s="97">
        <f>+TABLE!BV6</f>
        <v>2687.3238629559282</v>
      </c>
      <c r="S6" s="116">
        <f>+TABLE!CB6</f>
        <v>9.9931418404721537</v>
      </c>
      <c r="T6" s="116">
        <f>+TABLE!CC6</f>
        <v>11.624447725185643</v>
      </c>
      <c r="U6" s="116">
        <f>+TABLE!CD6</f>
        <v>2.3191923879228264</v>
      </c>
      <c r="V6" s="98"/>
      <c r="W6" s="107">
        <f>+TABLE!AL6</f>
        <v>3028.4292990606273</v>
      </c>
      <c r="X6" s="116">
        <f>+TABLE!AR6</f>
        <v>12.721819754069735</v>
      </c>
      <c r="Y6" s="116">
        <f>+TABLE!AS6</f>
        <v>10.536245006214951</v>
      </c>
      <c r="Z6" s="116">
        <f>+TABLE!AT6</f>
        <v>8.4644553524179074</v>
      </c>
      <c r="AA6" s="81"/>
    </row>
    <row r="7" spans="1:28" x14ac:dyDescent="0.35">
      <c r="A7" s="106"/>
      <c r="B7" s="106" t="s">
        <v>6</v>
      </c>
      <c r="C7" s="107">
        <f>TABLE!B55</f>
        <v>9298.7071842411187</v>
      </c>
      <c r="D7" s="116">
        <f>TABLE!H55</f>
        <v>11.070894757062467</v>
      </c>
      <c r="E7" s="116">
        <f>TABLE!I55</f>
        <v>9.8941150451448205</v>
      </c>
      <c r="F7" s="116">
        <f>TABLE!J55</f>
        <v>9.2099000963414781</v>
      </c>
      <c r="G7" s="98"/>
      <c r="H7" s="97">
        <f>TABLE!AX7</f>
        <v>4708.0138870492274</v>
      </c>
      <c r="I7" s="116">
        <f>TABLE!BD7</f>
        <v>4.2727440972207384</v>
      </c>
      <c r="J7" s="116">
        <f>TABLE!BE7</f>
        <v>3.9387821402217749</v>
      </c>
      <c r="K7" s="116">
        <f>TABLE!BF7</f>
        <v>3.7857429236652917</v>
      </c>
      <c r="L7" s="98"/>
      <c r="M7" s="107">
        <f>TABLE!BJ7</f>
        <v>5819.6077338094346</v>
      </c>
      <c r="N7" s="116">
        <f>TABLE!BP7</f>
        <v>6.9073491194317747</v>
      </c>
      <c r="O7" s="116">
        <f>TABLE!BQ7</f>
        <v>8.1335613106356792</v>
      </c>
      <c r="P7" s="116">
        <f>TABLE!BR7</f>
        <v>6.9844482440304683</v>
      </c>
      <c r="Q7" s="98"/>
      <c r="R7" s="97">
        <f>+TABLE!BV7</f>
        <v>2553.2962906769985</v>
      </c>
      <c r="S7" s="116">
        <f>+TABLE!CB7</f>
        <v>9.4947439514866971</v>
      </c>
      <c r="T7" s="116">
        <f>+TABLE!CC7</f>
        <v>11.896375524767464</v>
      </c>
      <c r="U7" s="116">
        <f>+TABLE!CD7</f>
        <v>6.9034142444761208</v>
      </c>
      <c r="V7" s="98"/>
      <c r="W7" s="107">
        <f>+TABLE!AL7</f>
        <v>5312.9449379386979</v>
      </c>
      <c r="X7" s="116">
        <f>+TABLE!AR7</f>
        <v>22.318608489463109</v>
      </c>
      <c r="Y7" s="116">
        <f>+TABLE!AS7</f>
        <v>18.242666597093638</v>
      </c>
      <c r="Z7" s="116">
        <f>+TABLE!AT7</f>
        <v>13.08726372172773</v>
      </c>
      <c r="AA7" s="81"/>
    </row>
    <row r="8" spans="1:28" x14ac:dyDescent="0.35">
      <c r="A8" s="106"/>
      <c r="B8" s="106" t="s">
        <v>10</v>
      </c>
      <c r="C8" s="107">
        <f>TABLE!B56</f>
        <v>1209.3920724521276</v>
      </c>
      <c r="D8" s="116">
        <f>TABLE!H56</f>
        <v>1.4398832105213637</v>
      </c>
      <c r="E8" s="116">
        <f>TABLE!I56</f>
        <v>0.95939570169521904</v>
      </c>
      <c r="F8" s="116">
        <f>TABLE!J56</f>
        <v>0.48428704540761774</v>
      </c>
      <c r="G8" s="98"/>
      <c r="H8" s="97">
        <f>TABLE!AX8</f>
        <v>19923.110463379388</v>
      </c>
      <c r="I8" s="116">
        <f>TABLE!BD8</f>
        <v>18.081160054528727</v>
      </c>
      <c r="J8" s="116">
        <f>TABLE!BE8</f>
        <v>16.024941906563726</v>
      </c>
      <c r="K8" s="116">
        <f>TABLE!BF8</f>
        <v>15.429900644257122</v>
      </c>
      <c r="L8" s="98"/>
      <c r="M8" s="107">
        <f>TABLE!BJ8</f>
        <v>24.627367703605945</v>
      </c>
      <c r="N8" s="116">
        <f>TABLE!BP8</f>
        <v>2.9230462670732874E-2</v>
      </c>
      <c r="O8" s="116">
        <f>TABLE!BQ8</f>
        <v>3.371990055398235E-2</v>
      </c>
      <c r="P8" s="116">
        <f>TABLE!BR8</f>
        <v>2.3438802877068898E-2</v>
      </c>
      <c r="Q8" s="98"/>
      <c r="R8" s="97">
        <f>+TABLE!BV8</f>
        <v>10940.719909688009</v>
      </c>
      <c r="S8" s="116">
        <f>+TABLE!CB8</f>
        <v>40.68440257666964</v>
      </c>
      <c r="T8" s="116">
        <f>+TABLE!CC8</f>
        <v>31.280665559183319</v>
      </c>
      <c r="U8" s="116">
        <f>+TABLE!CD8</f>
        <v>17.062835884147347</v>
      </c>
      <c r="V8" s="98"/>
      <c r="W8" s="107">
        <f>+TABLE!AL8</f>
        <v>670.48512686901654</v>
      </c>
      <c r="X8" s="116">
        <f>+TABLE!AR8</f>
        <v>2.8165725825126637</v>
      </c>
      <c r="Y8" s="116">
        <f>+TABLE!AS8</f>
        <v>1.9667069043299468</v>
      </c>
      <c r="Z8" s="116">
        <f>+TABLE!AT8</f>
        <v>0.7797555911965105</v>
      </c>
      <c r="AA8" s="81"/>
    </row>
    <row r="9" spans="1:28" x14ac:dyDescent="0.35">
      <c r="A9" s="106"/>
      <c r="B9" s="106" t="s">
        <v>15</v>
      </c>
      <c r="C9" s="107">
        <f>TABLE!B57</f>
        <v>2319.0178803126469</v>
      </c>
      <c r="D9" s="116">
        <f>TABLE!H57</f>
        <v>2.7609862730377674</v>
      </c>
      <c r="E9" s="116">
        <f>TABLE!I57</f>
        <v>2.6294098721574581</v>
      </c>
      <c r="F9" s="116">
        <f>TABLE!J57</f>
        <v>1.8699237756490226</v>
      </c>
      <c r="G9" s="98"/>
      <c r="H9" s="97">
        <f>TABLE!AX9</f>
        <v>2129.3519117592391</v>
      </c>
      <c r="I9" s="116">
        <f>TABLE!BD9</f>
        <v>1.9324870380909842</v>
      </c>
      <c r="J9" s="116">
        <f>TABLE!BE9</f>
        <v>2.0560792672556869</v>
      </c>
      <c r="K9" s="116">
        <f>TABLE!BF9</f>
        <v>2.0917844103191228</v>
      </c>
      <c r="L9" s="98"/>
      <c r="M9" s="107">
        <f>TABLE!BJ9</f>
        <v>44.124466563566784</v>
      </c>
      <c r="N9" s="116">
        <f>TABLE!BP9</f>
        <v>5.2371759266967466E-2</v>
      </c>
      <c r="O9" s="116">
        <f>TABLE!BQ9</f>
        <v>6.059390522784304E-2</v>
      </c>
      <c r="P9" s="116">
        <f>TABLE!BR9</f>
        <v>4.2014444725871347E-2</v>
      </c>
      <c r="Q9" s="98"/>
      <c r="R9" s="97">
        <f>+TABLE!BV9</f>
        <v>22.115767562656657</v>
      </c>
      <c r="S9" s="116">
        <f>+TABLE!CB9</f>
        <v>8.2240181472375662E-2</v>
      </c>
      <c r="T9" s="116">
        <f>+TABLE!CC9</f>
        <v>1.0285093752087535</v>
      </c>
      <c r="U9" s="116">
        <f>+TABLE!CD9</f>
        <v>3.8860932978832974</v>
      </c>
      <c r="V9" s="98"/>
      <c r="W9" s="107">
        <f>+TABLE!AL9</f>
        <v>3.974239834320395E-2</v>
      </c>
      <c r="X9" s="116">
        <f>+TABLE!AR9</f>
        <v>1.6694978762538996E-4</v>
      </c>
      <c r="Y9" s="116">
        <f>+TABLE!AS9</f>
        <v>1.0656417890139255E-4</v>
      </c>
      <c r="Z9" s="116">
        <f>+TABLE!AT9</f>
        <v>2.8469918915051244E-5</v>
      </c>
      <c r="AA9" s="81"/>
    </row>
    <row r="10" spans="1:28" x14ac:dyDescent="0.35">
      <c r="A10" s="106"/>
      <c r="B10" s="106" t="s">
        <v>7</v>
      </c>
      <c r="C10" s="107">
        <f>TABLE!B58</f>
        <v>4279.5041237543655</v>
      </c>
      <c r="D10" s="116">
        <f>TABLE!H58</f>
        <v>5.0951104091967379</v>
      </c>
      <c r="E10" s="116">
        <f>TABLE!I58</f>
        <v>4.3614970705195288</v>
      </c>
      <c r="F10" s="116">
        <f>TABLE!J58</f>
        <v>3.2888717048787077</v>
      </c>
      <c r="G10" s="98"/>
      <c r="H10" s="97">
        <f>TABLE!AX10</f>
        <v>811.28924039185631</v>
      </c>
      <c r="I10" s="116">
        <f>TABLE!BD10</f>
        <v>0.73628315382807952</v>
      </c>
      <c r="J10" s="116">
        <f>TABLE!BE10</f>
        <v>0.7899308127599598</v>
      </c>
      <c r="K10" s="116">
        <f>TABLE!BF10</f>
        <v>0.80821415024533405</v>
      </c>
      <c r="L10" s="98"/>
      <c r="M10" s="107">
        <f>TABLE!BJ10</f>
        <v>44.924903873475756</v>
      </c>
      <c r="N10" s="116">
        <f>TABLE!BP10</f>
        <v>5.3321806108722711E-2</v>
      </c>
      <c r="O10" s="116">
        <f>TABLE!BQ10</f>
        <v>5.8005397810035206E-2</v>
      </c>
      <c r="P10" s="116">
        <f>TABLE!BR10</f>
        <v>7.6438680761813718E-2</v>
      </c>
      <c r="Q10" s="98"/>
      <c r="R10" s="97">
        <f>+TABLE!BV10</f>
        <v>1310.542871911319</v>
      </c>
      <c r="S10" s="116">
        <f>+TABLE!CB10</f>
        <v>4.8734136542158639</v>
      </c>
      <c r="T10" s="116">
        <f>+TABLE!CC10</f>
        <v>6.8786012618076393</v>
      </c>
      <c r="U10" s="116">
        <f>+TABLE!CD10</f>
        <v>23.578654787634953</v>
      </c>
      <c r="V10" s="98"/>
      <c r="W10" s="107">
        <f>+TABLE!AL10</f>
        <v>1160.6221450541991</v>
      </c>
      <c r="X10" s="116">
        <f>+TABLE!AR10</f>
        <v>4.8755391900815539</v>
      </c>
      <c r="Y10" s="116">
        <f>+TABLE!AS10</f>
        <v>3.9971297257319396</v>
      </c>
      <c r="Z10" s="116">
        <f>+TABLE!AT10</f>
        <v>2.9445782380217289</v>
      </c>
      <c r="AA10" s="81"/>
    </row>
    <row r="11" spans="1:28" x14ac:dyDescent="0.35">
      <c r="A11" s="106"/>
      <c r="B11" s="106" t="s">
        <v>5</v>
      </c>
      <c r="C11" s="107">
        <f>TABLE!B59</f>
        <v>301.79786272729024</v>
      </c>
      <c r="D11" s="116">
        <f>TABLE!H59</f>
        <v>0.35931579626710164</v>
      </c>
      <c r="E11" s="116">
        <f>TABLE!I59</f>
        <v>0.25381785904554804</v>
      </c>
      <c r="F11" s="116">
        <f>TABLE!J59</f>
        <v>0.10968901096150019</v>
      </c>
      <c r="G11" s="98"/>
      <c r="H11" s="97">
        <f>TABLE!AX11</f>
        <v>308.46400675713824</v>
      </c>
      <c r="I11" s="116">
        <f>TABLE!BD11</f>
        <v>0.2799455982281896</v>
      </c>
      <c r="J11" s="116">
        <f>TABLE!BE11</f>
        <v>0.24468024748202166</v>
      </c>
      <c r="K11" s="116">
        <f>TABLE!BF11</f>
        <v>0.23850119943309855</v>
      </c>
      <c r="L11" s="98"/>
      <c r="M11" s="107">
        <f>TABLE!BJ11</f>
        <v>2.0463622579579646</v>
      </c>
      <c r="N11" s="116">
        <f>TABLE!BP11</f>
        <v>2.428847301584677E-3</v>
      </c>
      <c r="O11" s="116">
        <f>TABLE!BQ11</f>
        <v>0</v>
      </c>
      <c r="P11" s="116">
        <f>TABLE!BR11</f>
        <v>0</v>
      </c>
      <c r="Q11" s="98"/>
      <c r="R11" s="97">
        <f>+TABLE!BV11</f>
        <v>1989.6068369735167</v>
      </c>
      <c r="S11" s="116">
        <f>+TABLE!CB11</f>
        <v>7.3985959052883912</v>
      </c>
      <c r="T11" s="116">
        <f>+TABLE!CC11</f>
        <v>4.8484532634020479</v>
      </c>
      <c r="U11" s="116">
        <f>+TABLE!CD11</f>
        <v>2.3308822713125177</v>
      </c>
      <c r="V11" s="98"/>
      <c r="W11" s="107">
        <f>+TABLE!AL11</f>
        <v>136.32131686125027</v>
      </c>
      <c r="X11" s="116">
        <f>+TABLE!AR11</f>
        <v>0.57265831574281523</v>
      </c>
      <c r="Y11" s="116">
        <f>+TABLE!AS11</f>
        <v>0.3919328539707424</v>
      </c>
      <c r="Z11" s="116">
        <f>+TABLE!AT11</f>
        <v>0.14236501611200425</v>
      </c>
      <c r="AA11" s="81"/>
    </row>
    <row r="12" spans="1:28" x14ac:dyDescent="0.35">
      <c r="A12" s="106" t="s">
        <v>829</v>
      </c>
      <c r="B12" s="106"/>
      <c r="C12" s="107"/>
      <c r="D12" s="116"/>
      <c r="E12" s="116"/>
      <c r="F12" s="116"/>
      <c r="G12" s="98"/>
      <c r="H12" s="97"/>
      <c r="I12" s="116"/>
      <c r="J12" s="116"/>
      <c r="K12" s="116"/>
      <c r="L12" s="98"/>
      <c r="M12" s="107"/>
      <c r="N12" s="116"/>
      <c r="O12" s="116"/>
      <c r="P12" s="116"/>
      <c r="Q12" s="98"/>
      <c r="R12" s="97"/>
      <c r="S12" s="116"/>
      <c r="T12" s="116"/>
      <c r="U12" s="116"/>
      <c r="V12" s="98"/>
      <c r="W12" s="107"/>
      <c r="X12" s="116"/>
      <c r="Y12" s="116"/>
      <c r="Z12" s="116"/>
      <c r="AA12" s="81"/>
    </row>
    <row r="13" spans="1:28" x14ac:dyDescent="0.35">
      <c r="A13" s="106"/>
      <c r="B13" s="106" t="s">
        <v>559</v>
      </c>
      <c r="C13" s="107">
        <f>TABLE!B61</f>
        <v>2217.6180303850947</v>
      </c>
      <c r="D13" s="116">
        <f>TABLE!H61</f>
        <v>2.6402612039838296</v>
      </c>
      <c r="E13" s="116">
        <f>TABLE!I61</f>
        <v>2.3024479542400225</v>
      </c>
      <c r="F13" s="116">
        <f>TABLE!J61</f>
        <v>2.3347075938116983</v>
      </c>
      <c r="G13" s="98"/>
      <c r="H13" s="97">
        <f>TABLE!AX13</f>
        <v>9579.7724545464571</v>
      </c>
      <c r="I13" s="116">
        <f>TABLE!BD13</f>
        <v>8.6940941955325233</v>
      </c>
      <c r="J13" s="116">
        <f>TABLE!BE13</f>
        <v>8.7796566000572955</v>
      </c>
      <c r="K13" s="116">
        <f>TABLE!BF13</f>
        <v>8.6591854402922035</v>
      </c>
      <c r="L13" s="98"/>
      <c r="M13" s="107">
        <f>TABLE!BJ13</f>
        <v>405.56424831987454</v>
      </c>
      <c r="N13" s="116">
        <f>TABLE!BP13</f>
        <v>0.48136815772487707</v>
      </c>
      <c r="O13" s="116">
        <f>TABLE!BQ13</f>
        <v>0.56274254129289214</v>
      </c>
      <c r="P13" s="116">
        <f>TABLE!BR13</f>
        <v>0.40461850080521577</v>
      </c>
      <c r="Q13" s="98"/>
      <c r="R13" s="97">
        <f>+TABLE!BV13</f>
        <v>5343.5082503717349</v>
      </c>
      <c r="S13" s="116">
        <f>+TABLE!CB13</f>
        <v>19.87048773978519</v>
      </c>
      <c r="T13" s="116">
        <f>+TABLE!CC13</f>
        <v>21.423362997648969</v>
      </c>
      <c r="U13" s="116">
        <f>+TABLE!CD13</f>
        <v>22.107533962444865</v>
      </c>
      <c r="V13" s="98"/>
      <c r="W13" s="107">
        <f>+TABLE!AL13</f>
        <v>1956.4099563516183</v>
      </c>
      <c r="X13" s="116">
        <f>+TABLE!AR13</f>
        <v>8.2184830392087882</v>
      </c>
      <c r="Y13" s="116">
        <f>+TABLE!AS13</f>
        <v>7.3053491269481432</v>
      </c>
      <c r="Z13" s="116">
        <f>+TABLE!AT13</f>
        <v>4.9444337701823242</v>
      </c>
      <c r="AA13" s="81"/>
    </row>
    <row r="14" spans="1:28" x14ac:dyDescent="0.35">
      <c r="A14" s="106"/>
      <c r="B14" s="106" t="s">
        <v>13</v>
      </c>
      <c r="C14" s="107">
        <f>TABLE!B62</f>
        <v>16132.923618978772</v>
      </c>
      <c r="D14" s="116">
        <f>TABLE!H62</f>
        <v>19.207605527371776</v>
      </c>
      <c r="E14" s="116">
        <f>TABLE!I62</f>
        <v>21.822814771051625</v>
      </c>
      <c r="F14" s="116">
        <f>TABLE!J62</f>
        <v>25.936144874113282</v>
      </c>
      <c r="G14" s="98"/>
      <c r="H14" s="97">
        <f>TABLE!AX14</f>
        <v>626.48553383918636</v>
      </c>
      <c r="I14" s="116">
        <f>TABLE!BD14</f>
        <v>0.56856509579738579</v>
      </c>
      <c r="J14" s="116">
        <f>TABLE!BE14</f>
        <v>0.59276561133849293</v>
      </c>
      <c r="K14" s="116">
        <f>TABLE!BF14</f>
        <v>0.60753549180955946</v>
      </c>
      <c r="L14" s="98"/>
      <c r="M14" s="107">
        <f>TABLE!BJ14</f>
        <v>8263.157894262913</v>
      </c>
      <c r="N14" s="116">
        <f>TABLE!BP14</f>
        <v>9.8076226122720378</v>
      </c>
      <c r="O14" s="116">
        <f>TABLE!BQ14</f>
        <v>6.2071806358810671</v>
      </c>
      <c r="P14" s="116">
        <f>TABLE!BR14</f>
        <v>6.5414971941012228</v>
      </c>
      <c r="Q14" s="98"/>
      <c r="R14" s="97">
        <f>+TABLE!BV14</f>
        <v>0</v>
      </c>
      <c r="S14" s="116">
        <f>+TABLE!CB14</f>
        <v>0</v>
      </c>
      <c r="T14" s="116">
        <f>+TABLE!CC14</f>
        <v>0</v>
      </c>
      <c r="U14" s="116">
        <f>+TABLE!CD14</f>
        <v>0</v>
      </c>
      <c r="V14" s="98"/>
      <c r="W14" s="107">
        <f>+TABLE!AL14</f>
        <v>616.15606276197877</v>
      </c>
      <c r="X14" s="116">
        <f>+TABLE!AR14</f>
        <v>2.588347158464817</v>
      </c>
      <c r="Y14" s="116">
        <f>+TABLE!AS14</f>
        <v>3.102404633788634</v>
      </c>
      <c r="Z14" s="116">
        <f>+TABLE!AT14</f>
        <v>4.6820080903019567</v>
      </c>
      <c r="AA14" s="81"/>
    </row>
    <row r="15" spans="1:28" x14ac:dyDescent="0.35">
      <c r="A15" s="106"/>
      <c r="B15" s="106" t="s">
        <v>18</v>
      </c>
      <c r="C15" s="107">
        <f>TABLE!B63</f>
        <v>16688.750848296946</v>
      </c>
      <c r="D15" s="116">
        <f>TABLE!H63</f>
        <v>19.869364698508996</v>
      </c>
      <c r="E15" s="116">
        <f>TABLE!I63</f>
        <v>20.964874449563052</v>
      </c>
      <c r="F15" s="116">
        <f>TABLE!J63</f>
        <v>20.709221537421733</v>
      </c>
      <c r="G15" s="98"/>
      <c r="H15" s="97">
        <f>TABLE!AX15</f>
        <v>0</v>
      </c>
      <c r="I15" s="116">
        <f>TABLE!BD15</f>
        <v>0</v>
      </c>
      <c r="J15" s="116">
        <f>TABLE!BE15</f>
        <v>0</v>
      </c>
      <c r="K15" s="116">
        <f>TABLE!BF15</f>
        <v>0</v>
      </c>
      <c r="L15" s="98"/>
      <c r="M15" s="107">
        <f>TABLE!BJ15</f>
        <v>112.82044109877474</v>
      </c>
      <c r="N15" s="116">
        <f>TABLE!BP15</f>
        <v>0.13390768074455997</v>
      </c>
      <c r="O15" s="116">
        <f>TABLE!BQ15</f>
        <v>0.80660260805023443</v>
      </c>
      <c r="P15" s="116">
        <f>TABLE!BR15</f>
        <v>5.266329436685548</v>
      </c>
      <c r="Q15" s="98"/>
      <c r="R15" s="97">
        <f>+TABLE!BV15</f>
        <v>0</v>
      </c>
      <c r="S15" s="116">
        <f>+TABLE!CB15</f>
        <v>0</v>
      </c>
      <c r="T15" s="116">
        <f>+TABLE!CC15</f>
        <v>0</v>
      </c>
      <c r="U15" s="116">
        <f>+TABLE!CD15</f>
        <v>0</v>
      </c>
      <c r="V15" s="98"/>
      <c r="W15" s="107">
        <f>+TABLE!AL15</f>
        <v>294.35682413443783</v>
      </c>
      <c r="X15" s="116">
        <f>+TABLE!AR15</f>
        <v>1.2365335592217022</v>
      </c>
      <c r="Y15" s="116">
        <f>+TABLE!AS15</f>
        <v>3.0909460692596951</v>
      </c>
      <c r="Z15" s="116">
        <f>+TABLE!AT15</f>
        <v>7.3345050112064856</v>
      </c>
      <c r="AA15" s="81"/>
    </row>
    <row r="16" spans="1:28" x14ac:dyDescent="0.35">
      <c r="A16" s="106"/>
      <c r="B16" s="106" t="s">
        <v>754</v>
      </c>
      <c r="C16" s="107">
        <f>TABLE!B64</f>
        <v>1492.7019630449688</v>
      </c>
      <c r="D16" s="116">
        <f>TABLE!H64</f>
        <v>1.7771875174796219</v>
      </c>
      <c r="E16" s="116">
        <f>TABLE!I64</f>
        <v>1.8502564128496282</v>
      </c>
      <c r="F16" s="116">
        <f>TABLE!J64</f>
        <v>1.8289295854487395</v>
      </c>
      <c r="G16" s="98"/>
      <c r="H16" s="97">
        <f>TABLE!AX16</f>
        <v>97.483217429257365</v>
      </c>
      <c r="I16" s="116">
        <f>TABLE!BD16</f>
        <v>8.8470606043603212E-2</v>
      </c>
      <c r="J16" s="116">
        <f>TABLE!BE16</f>
        <v>9.2854008929229348E-2</v>
      </c>
      <c r="K16" s="116">
        <f>TABLE!BF16</f>
        <v>9.5088459331396188E-2</v>
      </c>
      <c r="L16" s="98"/>
      <c r="M16" s="107">
        <f>TABLE!BJ16</f>
        <v>388.50479484259631</v>
      </c>
      <c r="N16" s="116">
        <f>TABLE!BP16</f>
        <v>0.46112012618321657</v>
      </c>
      <c r="O16" s="116">
        <f>TABLE!BQ16</f>
        <v>0.89912778006583793</v>
      </c>
      <c r="P16" s="116">
        <f>TABLE!BR16</f>
        <v>3.2679831454336417</v>
      </c>
      <c r="Q16" s="98"/>
      <c r="R16" s="97">
        <f>+TABLE!BV16</f>
        <v>31.784508146852247</v>
      </c>
      <c r="S16" s="116">
        <f>+TABLE!CB16</f>
        <v>0.11819457364984755</v>
      </c>
      <c r="T16" s="116">
        <f>+TABLE!CC16</f>
        <v>0.1680417249594717</v>
      </c>
      <c r="U16" s="116">
        <f>+TABLE!CD16</f>
        <v>3.6060128987354598E-2</v>
      </c>
      <c r="V16" s="98"/>
      <c r="W16" s="107">
        <f>+TABLE!AL16</f>
        <v>115.13669594242862</v>
      </c>
      <c r="X16" s="116">
        <f>+TABLE!AR16</f>
        <v>0.48366600247628422</v>
      </c>
      <c r="Y16" s="116">
        <f>+TABLE!AS16</f>
        <v>0.98820859202542743</v>
      </c>
      <c r="Z16" s="116">
        <f>+TABLE!AT16</f>
        <v>2.4555559294513896</v>
      </c>
      <c r="AA16" s="81"/>
    </row>
    <row r="17" spans="1:27" x14ac:dyDescent="0.35">
      <c r="A17" s="102"/>
      <c r="B17" s="106" t="s">
        <v>563</v>
      </c>
      <c r="C17" s="107">
        <f>TABLE!B65</f>
        <v>4680.5155626943188</v>
      </c>
      <c r="D17" s="116">
        <f>TABLE!H65</f>
        <v>5.5725483313636275</v>
      </c>
      <c r="E17" s="116">
        <f>TABLE!I65</f>
        <v>5.3039180573893026</v>
      </c>
      <c r="F17" s="116">
        <f>TABLE!J65</f>
        <v>5.2479026542584482</v>
      </c>
      <c r="G17" s="98"/>
      <c r="H17" s="97">
        <f>TABLE!AX17</f>
        <v>7242.6557156727167</v>
      </c>
      <c r="I17" s="116">
        <f>TABLE!BD17</f>
        <v>6.5730508022647793</v>
      </c>
      <c r="J17" s="116">
        <f>TABLE!BE17</f>
        <v>7.1518810070710241</v>
      </c>
      <c r="K17" s="116">
        <f>TABLE!BF17</f>
        <v>7.3441888045926831</v>
      </c>
      <c r="L17" s="98"/>
      <c r="M17" s="107">
        <f>TABLE!BJ17</f>
        <v>4649.7707780609453</v>
      </c>
      <c r="N17" s="116">
        <f>TABLE!BP17</f>
        <v>5.5188582389856595</v>
      </c>
      <c r="O17" s="116">
        <f>TABLE!BQ17</f>
        <v>8.9837982868037631</v>
      </c>
      <c r="P17" s="116">
        <f>TABLE!BR17</f>
        <v>21.889451733544085</v>
      </c>
      <c r="Q17" s="98"/>
      <c r="R17" s="97">
        <f>+TABLE!BV17</f>
        <v>600.48056001526402</v>
      </c>
      <c r="S17" s="116">
        <f>+TABLE!CB17</f>
        <v>2.2329602663067991</v>
      </c>
      <c r="T17" s="116">
        <f>+TABLE!CC17</f>
        <v>4.5675955287721512</v>
      </c>
      <c r="U17" s="116">
        <f>+TABLE!CD17</f>
        <v>9.9592484743570555</v>
      </c>
      <c r="V17" s="98"/>
      <c r="W17" s="107">
        <f>+TABLE!AL17</f>
        <v>5226.3978640609412</v>
      </c>
      <c r="X17" s="116">
        <f>+TABLE!AR17</f>
        <v>21.9550417142848</v>
      </c>
      <c r="Y17" s="116">
        <f>+TABLE!AS17</f>
        <v>24.954445300371724</v>
      </c>
      <c r="Z17" s="116">
        <f>+TABLE!AT17</f>
        <v>25.284693051973665</v>
      </c>
      <c r="AA17" s="81"/>
    </row>
    <row r="18" spans="1:27" x14ac:dyDescent="0.35">
      <c r="A18" s="102"/>
      <c r="B18" s="106" t="s">
        <v>837</v>
      </c>
      <c r="C18" s="107">
        <f>TABLE!B66</f>
        <v>4898.3254157494948</v>
      </c>
      <c r="D18" s="116">
        <f>TABLE!H66</f>
        <v>5.8318693221688545</v>
      </c>
      <c r="E18" s="116">
        <f>TABLE!I66</f>
        <v>4.5783175370632758</v>
      </c>
      <c r="F18" s="116">
        <f>TABLE!J66</f>
        <v>3.8339269380476306</v>
      </c>
      <c r="G18" s="98"/>
      <c r="H18" s="97">
        <f>TABLE!AX18</f>
        <v>158.91810723994863</v>
      </c>
      <c r="I18" s="116">
        <f>TABLE!BD18</f>
        <v>0.14422565883223423</v>
      </c>
      <c r="J18" s="116">
        <f>TABLE!BE18</f>
        <v>1.4137875730014409E-2</v>
      </c>
      <c r="K18" s="116">
        <f>TABLE!BF18</f>
        <v>1.0155076573915146E-3</v>
      </c>
      <c r="L18" s="98"/>
      <c r="M18" s="107">
        <f>TABLE!BJ18</f>
        <v>1037.1249785043999</v>
      </c>
      <c r="N18" s="116">
        <f>TABLE!BP18</f>
        <v>1.2309737416483482</v>
      </c>
      <c r="O18" s="116">
        <f>TABLE!BQ18</f>
        <v>1.7261105022033632</v>
      </c>
      <c r="P18" s="116">
        <f>TABLE!BR18</f>
        <v>1.2628778672779237</v>
      </c>
      <c r="Q18" s="98"/>
      <c r="R18" s="97">
        <f>+TABLE!BV18</f>
        <v>0</v>
      </c>
      <c r="S18" s="116">
        <f>+TABLE!CB18</f>
        <v>0</v>
      </c>
      <c r="T18" s="116">
        <f>+TABLE!CC18</f>
        <v>0</v>
      </c>
      <c r="U18" s="116">
        <f>+TABLE!CD18</f>
        <v>0</v>
      </c>
      <c r="V18" s="98"/>
      <c r="W18" s="107">
        <f>+TABLE!AL18</f>
        <v>2485.6039961317856</v>
      </c>
      <c r="X18" s="116">
        <f>+TABLE!AR18</f>
        <v>10.441520305127314</v>
      </c>
      <c r="Y18" s="116">
        <f>+TABLE!AS18</f>
        <v>9.9214229424830247</v>
      </c>
      <c r="Z18" s="116">
        <f>+TABLE!AT18</f>
        <v>9.6986741755937285</v>
      </c>
      <c r="AA18" s="81"/>
    </row>
    <row r="19" spans="1:27" x14ac:dyDescent="0.35">
      <c r="A19" s="106" t="s">
        <v>828</v>
      </c>
      <c r="B19" s="106"/>
      <c r="C19" s="107"/>
      <c r="D19" s="116"/>
      <c r="E19" s="116"/>
      <c r="F19" s="116"/>
      <c r="G19" s="98"/>
      <c r="H19" s="97"/>
      <c r="I19" s="116"/>
      <c r="J19" s="116"/>
      <c r="K19" s="116"/>
      <c r="L19" s="98"/>
      <c r="M19" s="107"/>
      <c r="N19" s="116"/>
      <c r="O19" s="116"/>
      <c r="P19" s="116"/>
      <c r="Q19" s="98"/>
      <c r="R19" s="97"/>
      <c r="S19" s="116"/>
      <c r="T19" s="116"/>
      <c r="U19" s="116"/>
      <c r="V19" s="98"/>
      <c r="W19" s="107"/>
      <c r="X19" s="116"/>
      <c r="Y19" s="116"/>
      <c r="Z19" s="116"/>
      <c r="AA19" s="81"/>
    </row>
    <row r="20" spans="1:27" x14ac:dyDescent="0.35">
      <c r="A20" s="106"/>
      <c r="B20" s="106" t="s">
        <v>755</v>
      </c>
      <c r="C20" s="107">
        <f>TABLE!B68</f>
        <v>6779.7992410439538</v>
      </c>
      <c r="D20" s="116">
        <f>TABLE!H68</f>
        <v>8.0719225140043207</v>
      </c>
      <c r="E20" s="116">
        <f>TABLE!I68</f>
        <v>7.8706332616472903</v>
      </c>
      <c r="F20" s="116">
        <f>TABLE!J68</f>
        <v>7.4070650109842067</v>
      </c>
      <c r="G20" s="98"/>
      <c r="H20" s="97">
        <f>TABLE!AX20</f>
        <v>9069.8431330829517</v>
      </c>
      <c r="I20" s="116">
        <f>TABLE!BD20</f>
        <v>8.2313093460068263</v>
      </c>
      <c r="J20" s="116">
        <f>TABLE!BE20</f>
        <v>8.756248623426675</v>
      </c>
      <c r="K20" s="116">
        <f>TABLE!BF20</f>
        <v>8.9210609059901849</v>
      </c>
      <c r="L20" s="98"/>
      <c r="M20" s="107">
        <f>TABLE!BJ20</f>
        <v>3991.9697417993339</v>
      </c>
      <c r="N20" s="116">
        <f>TABLE!BP20</f>
        <v>4.7381077801211875</v>
      </c>
      <c r="O20" s="116">
        <f>TABLE!BQ20</f>
        <v>5.3476081926842607</v>
      </c>
      <c r="P20" s="116">
        <f>TABLE!BR20</f>
        <v>3.6932656311871392</v>
      </c>
      <c r="Q20" s="98"/>
      <c r="R20" s="97">
        <f>+TABLE!BV20</f>
        <v>1107.959273569435</v>
      </c>
      <c r="S20" s="116">
        <f>+TABLE!CB20</f>
        <v>4.1200818133126651</v>
      </c>
      <c r="T20" s="116">
        <f>+TABLE!CC20</f>
        <v>5.3823344495871543</v>
      </c>
      <c r="U20" s="116">
        <f>+TABLE!CD20</f>
        <v>11.591826434310725</v>
      </c>
      <c r="V20" s="98"/>
      <c r="W20" s="107">
        <f>+TABLE!AL20</f>
        <v>1626.5775865883486</v>
      </c>
      <c r="X20" s="116">
        <f>+TABLE!AR20</f>
        <v>6.8329238787266364</v>
      </c>
      <c r="Y20" s="116">
        <f>+TABLE!AS20</f>
        <v>8.7416223478941379</v>
      </c>
      <c r="Z20" s="116">
        <f>+TABLE!AT20</f>
        <v>12.643229774444501</v>
      </c>
      <c r="AA20" s="81"/>
    </row>
    <row r="21" spans="1:27" x14ac:dyDescent="0.35">
      <c r="A21" s="106"/>
      <c r="B21" s="106" t="s">
        <v>856</v>
      </c>
      <c r="C21" s="107">
        <f>TABLE!B69</f>
        <v>3846.5573557766693</v>
      </c>
      <c r="D21" s="116">
        <f>TABLE!H69</f>
        <v>4.5796507857541924</v>
      </c>
      <c r="E21" s="116">
        <f>TABLE!I69</f>
        <v>4.1929776611048251</v>
      </c>
      <c r="F21" s="116">
        <f>TABLE!J69</f>
        <v>3.9958035069555904</v>
      </c>
      <c r="G21" s="98"/>
      <c r="H21" s="97">
        <f>TABLE!AX21</f>
        <v>2569.9158440450251</v>
      </c>
      <c r="I21" s="116">
        <f>TABLE!BD21</f>
        <v>2.3323195335516687</v>
      </c>
      <c r="J21" s="116">
        <f>TABLE!BE21</f>
        <v>2.4951756339353648</v>
      </c>
      <c r="K21" s="116">
        <f>TABLE!BF21</f>
        <v>2.5503249028420485</v>
      </c>
      <c r="L21" s="98"/>
      <c r="M21" s="107">
        <f>TABLE!BJ21</f>
        <v>3341.8357815958693</v>
      </c>
      <c r="N21" s="116">
        <f>TABLE!BP21</f>
        <v>3.9664574485301021</v>
      </c>
      <c r="O21" s="116">
        <f>TABLE!BQ21</f>
        <v>4.4496584143078843</v>
      </c>
      <c r="P21" s="116">
        <f>TABLE!BR21</f>
        <v>3.0690398716317078</v>
      </c>
      <c r="Q21" s="98"/>
      <c r="R21" s="97">
        <f>+TABLE!BV21</f>
        <v>425.74747817467301</v>
      </c>
      <c r="S21" s="116">
        <f>+TABLE!CB21</f>
        <v>1.5831939708759266</v>
      </c>
      <c r="T21" s="116">
        <f>+TABLE!CC21</f>
        <v>1.9579696334636945</v>
      </c>
      <c r="U21" s="116">
        <f>+TABLE!CD21</f>
        <v>1.4595937260392409</v>
      </c>
      <c r="V21" s="98"/>
      <c r="W21" s="107">
        <f>+TABLE!AL21</f>
        <v>1438.4143415630153</v>
      </c>
      <c r="X21" s="116">
        <f>+TABLE!AR21</f>
        <v>6.042488094640257</v>
      </c>
      <c r="Y21" s="116">
        <f>+TABLE!AS21</f>
        <v>6.9235230690399305</v>
      </c>
      <c r="Z21" s="116">
        <f>+TABLE!AT21</f>
        <v>8.5519947208669826</v>
      </c>
      <c r="AA21" s="81"/>
    </row>
    <row r="22" spans="1:27" x14ac:dyDescent="0.35">
      <c r="A22" s="106"/>
      <c r="B22" s="106" t="s">
        <v>857</v>
      </c>
      <c r="C22" s="107">
        <f>TABLE!B70</f>
        <v>323.1738039163809</v>
      </c>
      <c r="D22" s="116">
        <f>TABLE!H70</f>
        <v>0.38476565618296615</v>
      </c>
      <c r="E22" s="116">
        <f>TABLE!I70</f>
        <v>0.34917200597264264</v>
      </c>
      <c r="F22" s="116">
        <f>TABLE!J70</f>
        <v>0.2472625877493374</v>
      </c>
      <c r="G22" s="98"/>
      <c r="H22" s="97">
        <f>TABLE!AX22</f>
        <v>4195.7781903881578</v>
      </c>
      <c r="I22" s="116">
        <f>TABLE!BD22</f>
        <v>3.8078661036967887</v>
      </c>
      <c r="J22" s="116">
        <f>TABLE!BE22</f>
        <v>4.0157481153206787</v>
      </c>
      <c r="K22" s="116">
        <f>TABLE!BF22</f>
        <v>4.0847588916098223</v>
      </c>
      <c r="L22" s="98"/>
      <c r="M22" s="107">
        <f>TABLE!BJ22</f>
        <v>274.55353379016992</v>
      </c>
      <c r="N22" s="116">
        <f>TABLE!BP22</f>
        <v>0.32587026421814008</v>
      </c>
      <c r="O22" s="116">
        <f>TABLE!BQ22</f>
        <v>0.37909186804639722</v>
      </c>
      <c r="P22" s="116">
        <f>TABLE!BR22</f>
        <v>0.26350788173928746</v>
      </c>
      <c r="Q22" s="98"/>
      <c r="R22" s="97">
        <f>+TABLE!BV22</f>
        <v>427.9712261174879</v>
      </c>
      <c r="S22" s="116">
        <f>+TABLE!CB22</f>
        <v>1.5914632490661496</v>
      </c>
      <c r="T22" s="116">
        <f>+TABLE!CC22</f>
        <v>2.7695893366913715</v>
      </c>
      <c r="U22" s="116">
        <f>+TABLE!CD22</f>
        <v>8.78903083012246</v>
      </c>
      <c r="V22" s="98"/>
      <c r="W22" s="107">
        <f>+TABLE!AL22</f>
        <v>70.427203170486735</v>
      </c>
      <c r="X22" s="116">
        <f>+TABLE!AR22</f>
        <v>0.29585045449008657</v>
      </c>
      <c r="Y22" s="116">
        <f>+TABLE!AS22</f>
        <v>0.18935067949025264</v>
      </c>
      <c r="Z22" s="116">
        <f>+TABLE!AT22</f>
        <v>5.1297872421052201E-2</v>
      </c>
      <c r="AA22" s="81"/>
    </row>
    <row r="23" spans="1:27" x14ac:dyDescent="0.35">
      <c r="A23" s="106"/>
      <c r="B23" s="106" t="s">
        <v>858</v>
      </c>
      <c r="C23" s="107">
        <f>TABLE!B71</f>
        <v>1974.7012655367234</v>
      </c>
      <c r="D23" s="116">
        <f>TABLE!H71</f>
        <v>2.3510483182484792</v>
      </c>
      <c r="E23" s="116">
        <f>TABLE!I71</f>
        <v>2.5718547649837746</v>
      </c>
      <c r="F23" s="116">
        <f>TABLE!J71</f>
        <v>2.2876141496329638</v>
      </c>
      <c r="G23" s="98"/>
      <c r="H23" s="97">
        <f>TABLE!AX23</f>
        <v>5.0045813442135563</v>
      </c>
      <c r="I23" s="116">
        <f>TABLE!BD23</f>
        <v>4.5418930170045861E-3</v>
      </c>
      <c r="J23" s="116">
        <f>TABLE!BE23</f>
        <v>4.4522396065546426E-4</v>
      </c>
      <c r="K23" s="116">
        <f>TABLE!BF23</f>
        <v>3.1979934605022978E-5</v>
      </c>
      <c r="L23" s="98"/>
      <c r="M23" s="107">
        <f>TABLE!BJ23</f>
        <v>39.002463960876234</v>
      </c>
      <c r="N23" s="116">
        <f>TABLE!BP23</f>
        <v>4.629240447439574E-2</v>
      </c>
      <c r="O23" s="116">
        <f>TABLE!BQ23</f>
        <v>5.395223424964813E-2</v>
      </c>
      <c r="P23" s="116">
        <f>TABLE!BR23</f>
        <v>3.7523573697391559E-2</v>
      </c>
      <c r="Q23" s="98"/>
      <c r="R23" s="97">
        <f>+TABLE!BV23</f>
        <v>2.6572730624754288</v>
      </c>
      <c r="S23" s="116">
        <f>+TABLE!CB23</f>
        <v>9.8813942704226547E-3</v>
      </c>
      <c r="T23" s="116">
        <f>+TABLE!CC23</f>
        <v>1.7076662517975134E-2</v>
      </c>
      <c r="U23" s="116">
        <f>+TABLE!CD23</f>
        <v>3.3667830955463069E-3</v>
      </c>
      <c r="V23" s="98"/>
      <c r="W23" s="107">
        <f>+TABLE!AL23</f>
        <v>17.031371667573637</v>
      </c>
      <c r="X23" s="116">
        <f>+TABLE!AR23</f>
        <v>7.1545352102705406E-2</v>
      </c>
      <c r="Y23" s="116">
        <f>+TABLE!AS23</f>
        <v>0.23894366662420125</v>
      </c>
      <c r="Z23" s="116">
        <f>+TABLE!AT23</f>
        <v>0.59414979648533373</v>
      </c>
      <c r="AA23" s="81"/>
    </row>
    <row r="24" spans="1:27" x14ac:dyDescent="0.35">
      <c r="A24" s="106"/>
      <c r="B24" s="106" t="s">
        <v>859</v>
      </c>
      <c r="C24" s="107">
        <f>TABLE!B72</f>
        <v>455.12591703338722</v>
      </c>
      <c r="D24" s="116">
        <f>TABLE!H72</f>
        <v>0.54186577003170644</v>
      </c>
      <c r="E24" s="116">
        <f>TABLE!I72</f>
        <v>0.56205291844176553</v>
      </c>
      <c r="F24" s="116">
        <f>TABLE!J72</f>
        <v>0.73861397700750331</v>
      </c>
      <c r="G24" s="98"/>
      <c r="H24" s="97">
        <f>TABLE!AX24</f>
        <v>1580.6170094044166</v>
      </c>
      <c r="I24" s="116">
        <f>TABLE!BD24</f>
        <v>1.4344842982466763</v>
      </c>
      <c r="J24" s="116">
        <f>TABLE!BE24</f>
        <v>1.5664391777929401</v>
      </c>
      <c r="K24" s="116">
        <f>TABLE!BF24</f>
        <v>1.6108040875814176</v>
      </c>
      <c r="L24" s="98"/>
      <c r="M24" s="107">
        <f>TABLE!BJ24</f>
        <v>321.80022282211507</v>
      </c>
      <c r="N24" s="116">
        <f>TABLE!BP24</f>
        <v>0.38194781975249725</v>
      </c>
      <c r="O24" s="116">
        <f>TABLE!BQ24</f>
        <v>0.44450120033158086</v>
      </c>
      <c r="P24" s="116">
        <f>TABLE!BR24</f>
        <v>0.3090110925129157</v>
      </c>
      <c r="Q24" s="98"/>
      <c r="R24" s="97">
        <f>+TABLE!BV24</f>
        <v>0</v>
      </c>
      <c r="S24" s="116">
        <f>+TABLE!CB24</f>
        <v>0</v>
      </c>
      <c r="T24" s="116">
        <f>+TABLE!CC24</f>
        <v>0</v>
      </c>
      <c r="U24" s="116">
        <f>+TABLE!CD24</f>
        <v>0</v>
      </c>
      <c r="V24" s="98"/>
      <c r="W24" s="107">
        <f>+TABLE!AL24</f>
        <v>72.560142323009543</v>
      </c>
      <c r="X24" s="116">
        <f>+TABLE!AR24</f>
        <v>0.30481050102417939</v>
      </c>
      <c r="Y24" s="116">
        <f>+TABLE!AS24</f>
        <v>1.28810742945848</v>
      </c>
      <c r="Z24" s="116">
        <f>+TABLE!AT24</f>
        <v>3.3854733477322028</v>
      </c>
      <c r="AA24" s="81"/>
    </row>
    <row r="25" spans="1:27" x14ac:dyDescent="0.35">
      <c r="A25" s="106"/>
      <c r="B25" s="106" t="s">
        <v>860</v>
      </c>
      <c r="C25" s="107">
        <f>TABLE!B73</f>
        <v>62.851145644432997</v>
      </c>
      <c r="D25" s="116">
        <f>TABLE!H73</f>
        <v>7.4829587060183306E-2</v>
      </c>
      <c r="E25" s="116">
        <f>TABLE!I73</f>
        <v>5.8196237971022691E-2</v>
      </c>
      <c r="F25" s="116">
        <f>TABLE!J73</f>
        <v>2.7492817286434372E-2</v>
      </c>
      <c r="G25" s="98"/>
      <c r="H25" s="97">
        <f>TABLE!AX25</f>
        <v>521.58077788868979</v>
      </c>
      <c r="I25" s="116">
        <f>TABLE!BD25</f>
        <v>0.47335909438968871</v>
      </c>
      <c r="J25" s="116">
        <f>TABLE!BE25</f>
        <v>0.48742524653212538</v>
      </c>
      <c r="K25" s="116">
        <f>TABLE!BF25</f>
        <v>0.48003603034450038</v>
      </c>
      <c r="L25" s="98"/>
      <c r="M25" s="107">
        <f>TABLE!BJ25</f>
        <v>0.4167549083949858</v>
      </c>
      <c r="N25" s="116">
        <f>TABLE!BP25</f>
        <v>4.9465046119811856E-4</v>
      </c>
      <c r="O25" s="116">
        <f>TABLE!BQ25</f>
        <v>5.75437491406337E-4</v>
      </c>
      <c r="P25" s="116">
        <f>TABLE!BR25</f>
        <v>3.9998830683251425E-4</v>
      </c>
      <c r="Q25" s="98"/>
      <c r="R25" s="97">
        <f>+TABLE!BV25</f>
        <v>234.13347750394072</v>
      </c>
      <c r="S25" s="116">
        <f>+TABLE!CB25</f>
        <v>0.87065391803066317</v>
      </c>
      <c r="T25" s="116">
        <f>+TABLE!CC25</f>
        <v>0.53641305869468181</v>
      </c>
      <c r="U25" s="116">
        <f>+TABLE!CD25</f>
        <v>1.1177649969435723</v>
      </c>
      <c r="V25" s="98"/>
      <c r="W25" s="107">
        <f>+TABLE!AL25</f>
        <v>5.3319115437443809</v>
      </c>
      <c r="X25" s="116">
        <f>+TABLE!AR25</f>
        <v>2.2398283369270022E-2</v>
      </c>
      <c r="Y25" s="116">
        <f>+TABLE!AS25</f>
        <v>1.5544003644934159E-2</v>
      </c>
      <c r="Z25" s="116">
        <f>+TABLE!AT25</f>
        <v>7.4151773864344081E-3</v>
      </c>
      <c r="AA25" s="81"/>
    </row>
    <row r="26" spans="1:27" x14ac:dyDescent="0.35">
      <c r="A26" s="106"/>
      <c r="B26" s="106" t="s">
        <v>832</v>
      </c>
      <c r="C26" s="107">
        <f>TABLE!B74</f>
        <v>117.38975313636006</v>
      </c>
      <c r="D26" s="116">
        <f>TABLE!H74</f>
        <v>0.13976239672679283</v>
      </c>
      <c r="E26" s="116">
        <f>TABLE!I74</f>
        <v>0.13637967317325983</v>
      </c>
      <c r="F26" s="116">
        <f>TABLE!J74</f>
        <v>0.11027797235237807</v>
      </c>
      <c r="G26" s="98"/>
      <c r="H26" s="97">
        <f>TABLE!AX26</f>
        <v>196.94673001244738</v>
      </c>
      <c r="I26" s="116">
        <f>TABLE!BD26</f>
        <v>0.17873842310499799</v>
      </c>
      <c r="J26" s="116">
        <f>TABLE!BE26</f>
        <v>0.19101522588490941</v>
      </c>
      <c r="K26" s="116">
        <f>TABLE!BF26</f>
        <v>0.19510501367779248</v>
      </c>
      <c r="L26" s="98"/>
      <c r="M26" s="107">
        <f>TABLE!BJ26</f>
        <v>14.360984721908759</v>
      </c>
      <c r="N26" s="116">
        <f>TABLE!BP26</f>
        <v>1.7045192684854223E-2</v>
      </c>
      <c r="O26" s="116">
        <f>TABLE!BQ26</f>
        <v>1.9829038257343612E-2</v>
      </c>
      <c r="P26" s="116">
        <f>TABLE!BR26</f>
        <v>1.3783223299003623E-2</v>
      </c>
      <c r="Q26" s="98"/>
      <c r="R26" s="97">
        <f>+TABLE!BV26</f>
        <v>17.449818710858025</v>
      </c>
      <c r="S26" s="116">
        <f>+TABLE!CB26</f>
        <v>6.4889281069502786E-2</v>
      </c>
      <c r="T26" s="116">
        <f>+TABLE!CC26</f>
        <v>0.1012857582194313</v>
      </c>
      <c r="U26" s="116">
        <f>+TABLE!CD26</f>
        <v>0.22207009810990674</v>
      </c>
      <c r="V26" s="98"/>
      <c r="W26" s="107">
        <f>+TABLE!AL26</f>
        <v>22.812616320518732</v>
      </c>
      <c r="X26" s="116">
        <f>+TABLE!AR26</f>
        <v>9.5831193100136117E-2</v>
      </c>
      <c r="Y26" s="116">
        <f>+TABLE!AS26</f>
        <v>8.6153499636337311E-2</v>
      </c>
      <c r="Z26" s="116">
        <f>+TABLE!AT26</f>
        <v>5.2898859552491947E-2</v>
      </c>
      <c r="AA26" s="81"/>
    </row>
    <row r="27" spans="1:27" x14ac:dyDescent="0.35">
      <c r="A27" s="106"/>
      <c r="B27" s="106" t="s">
        <v>756</v>
      </c>
      <c r="C27" s="107">
        <f>TABLE!B75</f>
        <v>5997.4294205746928</v>
      </c>
      <c r="D27" s="116">
        <f>TABLE!H75</f>
        <v>7.1404452912140286</v>
      </c>
      <c r="E27" s="116">
        <f>TABLE!I75</f>
        <v>6.8777600297308545</v>
      </c>
      <c r="F27" s="116">
        <f>TABLE!J75</f>
        <v>6.3731250004982778</v>
      </c>
      <c r="G27" s="98"/>
      <c r="H27" s="97">
        <f>TABLE!AX27</f>
        <v>3214.2533429152645</v>
      </c>
      <c r="I27" s="116">
        <f>TABLE!BD27</f>
        <v>2.9170861274839783</v>
      </c>
      <c r="J27" s="116">
        <f>TABLE!BE27</f>
        <v>3.1516724843864612</v>
      </c>
      <c r="K27" s="116">
        <f>TABLE!BF27</f>
        <v>3.2345005426948426</v>
      </c>
      <c r="L27" s="98"/>
      <c r="M27" s="107">
        <f>TABLE!BJ27</f>
        <v>1228.42324019902</v>
      </c>
      <c r="N27" s="116">
        <f>TABLE!BP27</f>
        <v>1.4580275122639523</v>
      </c>
      <c r="O27" s="116">
        <f>TABLE!BQ27</f>
        <v>1.657262906675856</v>
      </c>
      <c r="P27" s="116">
        <f>TABLE!BR27</f>
        <v>1.3293474000604477</v>
      </c>
      <c r="Q27" s="98"/>
      <c r="R27" s="97">
        <f>+TABLE!BV27</f>
        <v>209.30766250728149</v>
      </c>
      <c r="S27" s="116">
        <f>+TABLE!CB27</f>
        <v>0.77833609434489004</v>
      </c>
      <c r="T27" s="116">
        <f>+TABLE!CC27</f>
        <v>0.7008919857551057</v>
      </c>
      <c r="U27" s="116">
        <f>+TABLE!CD27</f>
        <v>0.15953036775944576</v>
      </c>
      <c r="V27" s="98"/>
      <c r="W27" s="107">
        <f>+TABLE!AL27</f>
        <v>176.32991291043919</v>
      </c>
      <c r="X27" s="116">
        <f>+TABLE!AR27</f>
        <v>0.74072634616011657</v>
      </c>
      <c r="Y27" s="116">
        <f>+TABLE!AS27</f>
        <v>0.90122662895221106</v>
      </c>
      <c r="Z27" s="116">
        <f>+TABLE!AT27</f>
        <v>1.2327602036828287</v>
      </c>
      <c r="AA27" s="81"/>
    </row>
    <row r="28" spans="1:27" x14ac:dyDescent="0.35">
      <c r="A28" s="106"/>
      <c r="B28" s="106" t="s">
        <v>562</v>
      </c>
      <c r="C28" s="107">
        <f>TABLE!B76</f>
        <v>651.14192818203276</v>
      </c>
      <c r="D28" s="116">
        <f>TABLE!H76</f>
        <v>0.77523935488913098</v>
      </c>
      <c r="E28" s="116">
        <f>TABLE!I76</f>
        <v>0.66280796604643177</v>
      </c>
      <c r="F28" s="116">
        <f>TABLE!J76</f>
        <v>0.62804868956558679</v>
      </c>
      <c r="G28" s="98"/>
      <c r="H28" s="97">
        <f>TABLE!AX28</f>
        <v>3022.5722111439045</v>
      </c>
      <c r="I28" s="116">
        <f>TABLE!BD28</f>
        <v>2.7431264825097821</v>
      </c>
      <c r="J28" s="116">
        <f>TABLE!BE28</f>
        <v>2.9963425432699227</v>
      </c>
      <c r="K28" s="116">
        <f>TABLE!BF28</f>
        <v>3.0830019641815318</v>
      </c>
      <c r="L28" s="98"/>
      <c r="M28" s="107">
        <f>TABLE!BJ28</f>
        <v>412.36720677709758</v>
      </c>
      <c r="N28" s="116">
        <f>TABLE!BP28</f>
        <v>0.48944265539866988</v>
      </c>
      <c r="O28" s="116">
        <f>TABLE!BQ28</f>
        <v>0.52814961624932544</v>
      </c>
      <c r="P28" s="116">
        <f>TABLE!BR28</f>
        <v>0.35910963966724957</v>
      </c>
      <c r="Q28" s="98"/>
      <c r="R28" s="97">
        <f>+TABLE!BV28</f>
        <v>95.035579263531218</v>
      </c>
      <c r="S28" s="116">
        <f>+TABLE!CB28</f>
        <v>0.35340140299549622</v>
      </c>
      <c r="T28" s="116">
        <f>+TABLE!CC28</f>
        <v>0.20072060372228534</v>
      </c>
      <c r="U28" s="116">
        <f>+TABLE!CD28</f>
        <v>6.4727758763493543E-2</v>
      </c>
      <c r="V28" s="98"/>
      <c r="W28" s="107">
        <f>+TABLE!AL28</f>
        <v>999.18937090033637</v>
      </c>
      <c r="X28" s="116">
        <f>+TABLE!AR28</f>
        <v>4.1973927146720342</v>
      </c>
      <c r="Y28" s="116">
        <f>+TABLE!AS28</f>
        <v>5.8595867067568905</v>
      </c>
      <c r="Z28" s="116">
        <f>+TABLE!AT28</f>
        <v>6.3056936037683347</v>
      </c>
      <c r="AA28" s="81"/>
    </row>
    <row r="29" spans="1:27" x14ac:dyDescent="0.35">
      <c r="A29" s="106"/>
      <c r="B29" s="106"/>
      <c r="C29" s="107"/>
      <c r="D29" s="116"/>
      <c r="E29" s="116"/>
      <c r="F29" s="116"/>
      <c r="G29" s="99"/>
      <c r="H29" s="97"/>
      <c r="I29" s="116"/>
      <c r="J29" s="116"/>
      <c r="K29" s="116"/>
      <c r="L29" s="99"/>
      <c r="M29" s="107"/>
      <c r="N29" s="116"/>
      <c r="O29" s="116"/>
      <c r="P29" s="116"/>
      <c r="Q29" s="98"/>
      <c r="R29" s="97"/>
      <c r="S29" s="116"/>
      <c r="T29" s="116"/>
      <c r="U29" s="116"/>
      <c r="V29" s="98"/>
      <c r="W29" s="107"/>
      <c r="X29" s="116"/>
      <c r="Y29" s="116"/>
      <c r="Z29" s="116"/>
      <c r="AA29" s="81"/>
    </row>
    <row r="30" spans="1:27" ht="10.5" customHeight="1" x14ac:dyDescent="0.2">
      <c r="A30" s="108" t="s">
        <v>734</v>
      </c>
      <c r="B30" s="109"/>
      <c r="C30" s="107">
        <f>TABLE!B78</f>
        <v>24453.166658986131</v>
      </c>
      <c r="D30" s="116">
        <f>TABLE!H78</f>
        <v>29.113556239015825</v>
      </c>
      <c r="E30" s="116">
        <f>TABLE!I78</f>
        <v>27.766169560418515</v>
      </c>
      <c r="F30" s="116">
        <f>TABLE!J78</f>
        <v>25.700928115850395</v>
      </c>
      <c r="G30" s="98"/>
      <c r="H30" s="97">
        <f>TABLE!AX30</f>
        <v>77175.14146468151</v>
      </c>
      <c r="I30" s="116">
        <f>TABLE!BD30</f>
        <v>70.040071685528901</v>
      </c>
      <c r="J30" s="116">
        <f>TABLE!BE30</f>
        <v>68.46444124579088</v>
      </c>
      <c r="K30" s="116">
        <f>TABLE!BF30</f>
        <v>68.054422883450215</v>
      </c>
      <c r="L30" s="98"/>
      <c r="M30" s="107">
        <f>TABLE!BJ30</f>
        <v>63762.701371269068</v>
      </c>
      <c r="N30" s="116">
        <f>TABLE!BP30</f>
        <v>75.680571494657485</v>
      </c>
      <c r="O30" s="116">
        <f>TABLE!BQ30</f>
        <v>73.281416930093386</v>
      </c>
      <c r="P30" s="116">
        <f>TABLE!BR30</f>
        <v>55.985519451237522</v>
      </c>
      <c r="Q30" s="98"/>
      <c r="R30" s="97">
        <f>+TABLE!BV30</f>
        <v>19503.605539768425</v>
      </c>
      <c r="S30" s="116">
        <f>+TABLE!CB30</f>
        <v>72.526538109605127</v>
      </c>
      <c r="T30" s="116">
        <f>+TABLE!CC30</f>
        <v>67.557052709554867</v>
      </c>
      <c r="U30" s="116">
        <f>+TABLE!CD30</f>
        <v>56.08107287337706</v>
      </c>
      <c r="V30" s="98"/>
      <c r="W30" s="107">
        <f>+TABLE!AL30</f>
        <v>10308.842568182135</v>
      </c>
      <c r="X30" s="116">
        <f>+TABLE!AR30</f>
        <v>43.305365281657501</v>
      </c>
      <c r="Y30" s="116">
        <f>+TABLE!AS30</f>
        <v>35.134787651520121</v>
      </c>
      <c r="Z30" s="116">
        <f>+TABLE!AT30</f>
        <v>25.418446389394802</v>
      </c>
      <c r="AA30" s="81"/>
    </row>
    <row r="31" spans="1:27" ht="10.5" customHeight="1" x14ac:dyDescent="0.35">
      <c r="A31" s="106" t="s">
        <v>829</v>
      </c>
      <c r="B31" s="106"/>
      <c r="C31" s="107">
        <f>TABLE!B79</f>
        <v>46110.835439149596</v>
      </c>
      <c r="D31" s="116">
        <f>TABLE!H79</f>
        <v>54.898836600876713</v>
      </c>
      <c r="E31" s="116">
        <f>TABLE!I79</f>
        <v>56.822629182156916</v>
      </c>
      <c r="F31" s="116">
        <f>TABLE!J79</f>
        <v>59.890833183101535</v>
      </c>
      <c r="G31" s="99"/>
      <c r="H31" s="97">
        <f>TABLE!AX31</f>
        <v>17705.315028727564</v>
      </c>
      <c r="I31" s="116">
        <f>TABLE!BD31</f>
        <v>16.068406358470526</v>
      </c>
      <c r="J31" s="116">
        <f>TABLE!BE31</f>
        <v>16.631295103126057</v>
      </c>
      <c r="K31" s="116">
        <f>TABLE!BF31</f>
        <v>16.707013703683234</v>
      </c>
      <c r="L31" s="98"/>
      <c r="M31" s="107">
        <f>TABLE!BJ31</f>
        <v>14856.943135089505</v>
      </c>
      <c r="N31" s="116">
        <f>TABLE!BP31</f>
        <v>17.633850557558699</v>
      </c>
      <c r="O31" s="116">
        <f>TABLE!BQ31</f>
        <v>19.185562354297154</v>
      </c>
      <c r="P31" s="116">
        <f>TABLE!BR31</f>
        <v>38.632757877847638</v>
      </c>
      <c r="Q31" s="98"/>
      <c r="R31" s="97">
        <f>+TABLE!BV31</f>
        <v>5975.7733185338511</v>
      </c>
      <c r="S31" s="116">
        <f>+TABLE!CB31</f>
        <v>22.22164257974184</v>
      </c>
      <c r="T31" s="116">
        <f>+TABLE!CC31</f>
        <v>26.159000251380593</v>
      </c>
      <c r="U31" s="116">
        <f>+TABLE!CD31</f>
        <v>32.102842565789274</v>
      </c>
      <c r="V31" s="98"/>
      <c r="W31" s="107">
        <f>+TABLE!AL31</f>
        <v>10694.06139938319</v>
      </c>
      <c r="X31" s="116">
        <f>+TABLE!AR31</f>
        <v>44.923591778783702</v>
      </c>
      <c r="Y31" s="116">
        <f>+TABLE!AS31</f>
        <v>49.362776664876655</v>
      </c>
      <c r="Z31" s="116">
        <f>+TABLE!AT31</f>
        <v>54.39987002870955</v>
      </c>
      <c r="AA31" s="81"/>
    </row>
    <row r="32" spans="1:27" ht="10.5" customHeight="1" x14ac:dyDescent="0.35">
      <c r="A32" s="106" t="s">
        <v>828</v>
      </c>
      <c r="B32" s="106"/>
      <c r="C32" s="107">
        <f>TABLE!B80</f>
        <v>13428.370589800679</v>
      </c>
      <c r="D32" s="116">
        <f>TABLE!H80</f>
        <v>15.987607160107482</v>
      </c>
      <c r="E32" s="116">
        <f>TABLE!I80</f>
        <v>15.411201257424578</v>
      </c>
      <c r="F32" s="116">
        <f>TABLE!J80</f>
        <v>14.408238701048074</v>
      </c>
      <c r="G32" s="99"/>
      <c r="H32" s="97">
        <f>TABLE!AX32</f>
        <v>15306.668687142121</v>
      </c>
      <c r="I32" s="116">
        <f>TABLE!BD32</f>
        <v>13.891521956000586</v>
      </c>
      <c r="J32" s="116">
        <f>TABLE!BE32</f>
        <v>14.90426365108306</v>
      </c>
      <c r="K32" s="116">
        <f>TABLE!BF32</f>
        <v>15.23856341286656</v>
      </c>
      <c r="L32" s="98"/>
      <c r="M32" s="107">
        <f>TABLE!BJ32</f>
        <v>5632.7601887754518</v>
      </c>
      <c r="N32" s="116">
        <f>TABLE!BP32</f>
        <v>6.68557794778381</v>
      </c>
      <c r="O32" s="116">
        <f>TABLE!BQ32</f>
        <v>7.5330207156094415</v>
      </c>
      <c r="P32" s="116">
        <f>TABLE!BR32</f>
        <v>5.3817226709148374</v>
      </c>
      <c r="Q32" s="98"/>
      <c r="R32" s="97">
        <f>+TABLE!BV32</f>
        <v>1412.3025153402477</v>
      </c>
      <c r="S32" s="116">
        <f>+TABLE!CB32</f>
        <v>5.2518193106530511</v>
      </c>
      <c r="T32" s="116">
        <f>+TABLE!CC32</f>
        <v>6.2839470390645449</v>
      </c>
      <c r="U32" s="116">
        <f>+TABLE!CD32</f>
        <v>11.816084560833666</v>
      </c>
      <c r="V32" s="98"/>
      <c r="W32" s="107">
        <f>+TABLE!AL32</f>
        <v>2802.0968703991239</v>
      </c>
      <c r="X32" s="116">
        <f>+TABLE!AR32</f>
        <v>11.771042939558788</v>
      </c>
      <c r="Y32" s="116">
        <f>+TABLE!AS32</f>
        <v>15.502435683603238</v>
      </c>
      <c r="Z32" s="116">
        <f>+TABLE!AT32</f>
        <v>20.181683581895662</v>
      </c>
      <c r="AA32" s="81"/>
    </row>
    <row r="33" spans="1:27" ht="15.75" customHeight="1" thickBot="1" x14ac:dyDescent="0.4">
      <c r="A33" s="125" t="s">
        <v>835</v>
      </c>
      <c r="B33" s="125"/>
      <c r="C33" s="110">
        <f>TABLE!B81</f>
        <v>83992.372687936397</v>
      </c>
      <c r="D33" s="117">
        <f>TABLE!H81</f>
        <v>100</v>
      </c>
      <c r="E33" s="117">
        <f>TABLE!I81</f>
        <v>100</v>
      </c>
      <c r="F33" s="117">
        <f>TABLE!J81</f>
        <v>100</v>
      </c>
      <c r="G33" s="110"/>
      <c r="H33" s="100">
        <f>TABLE!AX33</f>
        <v>110187.1251805512</v>
      </c>
      <c r="I33" s="117">
        <f>TABLE!BD33</f>
        <v>100.00000000000001</v>
      </c>
      <c r="J33" s="117">
        <f>TABLE!BE33</f>
        <v>100</v>
      </c>
      <c r="K33" s="117">
        <f>TABLE!BF33</f>
        <v>100</v>
      </c>
      <c r="L33" s="110"/>
      <c r="M33" s="110">
        <f>TABLE!BJ33</f>
        <v>84252.404695134028</v>
      </c>
      <c r="N33" s="117">
        <f>TABLE!BP33</f>
        <v>100</v>
      </c>
      <c r="O33" s="117">
        <f>TABLE!BQ33</f>
        <v>99.999999999999972</v>
      </c>
      <c r="P33" s="117">
        <f>TABLE!BR33</f>
        <v>100</v>
      </c>
      <c r="Q33" s="101"/>
      <c r="R33" s="100">
        <f>+TABLE!BV33</f>
        <v>26891.681373642525</v>
      </c>
      <c r="S33" s="117">
        <f>+TABLE!CB33</f>
        <v>100.00000000000001</v>
      </c>
      <c r="T33" s="117">
        <f>+TABLE!CC33</f>
        <v>100</v>
      </c>
      <c r="U33" s="117">
        <f>+TABLE!CD33</f>
        <v>100</v>
      </c>
      <c r="V33" s="101"/>
      <c r="W33" s="110">
        <f>+TABLE!AL33</f>
        <v>23805.00083796445</v>
      </c>
      <c r="X33" s="117">
        <f>+TABLE!AR33</f>
        <v>99.999999999999986</v>
      </c>
      <c r="Y33" s="117">
        <f>+TABLE!AS33</f>
        <v>100.00000000000001</v>
      </c>
      <c r="Z33" s="117">
        <f>+TABLE!AT33</f>
        <v>100.00000000000003</v>
      </c>
      <c r="AA33" s="88"/>
    </row>
    <row r="34" spans="1:27" ht="15" customHeight="1" x14ac:dyDescent="0.35">
      <c r="A34" s="83"/>
      <c r="B34" s="83"/>
      <c r="C34" s="80"/>
      <c r="D34" s="80"/>
      <c r="E34" s="80"/>
      <c r="F34" s="80"/>
      <c r="G34" s="80"/>
      <c r="H34" s="80"/>
      <c r="I34" s="82"/>
      <c r="J34" s="82"/>
      <c r="K34" s="82"/>
      <c r="L34" s="82"/>
      <c r="M34" s="80"/>
      <c r="N34" s="80"/>
      <c r="O34" s="80"/>
      <c r="P34" s="80"/>
      <c r="Q34" s="80"/>
      <c r="R34" s="80"/>
      <c r="S34" s="82"/>
      <c r="T34" s="82"/>
      <c r="U34" s="82"/>
      <c r="V34" s="82"/>
      <c r="W34" s="80"/>
      <c r="X34" s="80"/>
      <c r="Y34" s="80"/>
      <c r="Z34" s="80"/>
      <c r="AA34" s="80"/>
    </row>
    <row r="35" spans="1:27" ht="18" customHeight="1" x14ac:dyDescent="0.35">
      <c r="A35" s="84" t="s">
        <v>791</v>
      </c>
      <c r="B35" s="84"/>
      <c r="C35" s="78"/>
      <c r="D35" s="85"/>
      <c r="E35" s="85"/>
      <c r="F35" s="85"/>
      <c r="G35" s="84"/>
      <c r="H35" s="78"/>
      <c r="I35" s="85"/>
      <c r="J35" s="85"/>
      <c r="K35" s="85"/>
      <c r="L35" s="85"/>
      <c r="M35" s="78"/>
      <c r="N35" s="85"/>
      <c r="O35" s="85"/>
      <c r="P35" s="85"/>
      <c r="Q35" s="84"/>
      <c r="R35" s="78"/>
      <c r="S35" s="85"/>
      <c r="T35" s="85"/>
      <c r="U35" s="85"/>
      <c r="V35" s="85"/>
      <c r="W35" s="78"/>
      <c r="X35" s="85"/>
      <c r="Y35" s="85"/>
      <c r="Z35" s="85"/>
      <c r="AA35" s="84"/>
    </row>
    <row r="36" spans="1:27" ht="14.25" customHeight="1" x14ac:dyDescent="0.35">
      <c r="A36" s="75" t="s">
        <v>811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9"/>
      <c r="X36" s="84"/>
      <c r="Y36" s="84"/>
      <c r="Z36" s="84"/>
      <c r="AA36" s="84"/>
    </row>
    <row r="37" spans="1:27" ht="14.25" customHeight="1" x14ac:dyDescent="0.35">
      <c r="A37" s="75" t="s">
        <v>821</v>
      </c>
      <c r="B37" s="87"/>
      <c r="C37" s="86"/>
      <c r="D37" s="86"/>
      <c r="E37" s="86"/>
      <c r="F37" s="86"/>
      <c r="M37" s="86"/>
      <c r="N37" s="86"/>
      <c r="O37" s="86"/>
      <c r="P37" s="86"/>
      <c r="W37" s="90"/>
      <c r="X37" s="86"/>
      <c r="Y37" s="86"/>
      <c r="Z37" s="86"/>
    </row>
    <row r="38" spans="1:27" ht="14.25" customHeight="1" x14ac:dyDescent="0.35">
      <c r="A38" s="75" t="s">
        <v>822</v>
      </c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</row>
    <row r="39" spans="1:27" x14ac:dyDescent="0.35">
      <c r="A39" s="84" t="s">
        <v>813</v>
      </c>
    </row>
  </sheetData>
  <mergeCells count="7">
    <mergeCell ref="R2:U2"/>
    <mergeCell ref="W2:Z2"/>
    <mergeCell ref="A3:B3"/>
    <mergeCell ref="A33:B33"/>
    <mergeCell ref="C2:F2"/>
    <mergeCell ref="H2:K2"/>
    <mergeCell ref="M2:P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45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0" x14ac:dyDescent="0.35"/>
  <cols>
    <col min="1" max="1" width="2.81640625" style="75" customWidth="1"/>
    <col min="2" max="2" width="17.81640625" style="75" customWidth="1"/>
    <col min="3" max="6" width="9.1796875" style="75" customWidth="1"/>
    <col min="7" max="7" width="4.453125" style="75" customWidth="1"/>
    <col min="8" max="11" width="9.1796875" style="75" customWidth="1"/>
    <col min="12" max="12" width="4.453125" style="75" customWidth="1"/>
    <col min="13" max="16" width="9.1796875" style="75" customWidth="1"/>
    <col min="17" max="17" width="4.453125" style="75" customWidth="1"/>
    <col min="18" max="21" width="9.1796875" style="75" customWidth="1"/>
    <col min="22" max="22" width="4.453125" style="75" customWidth="1"/>
    <col min="23" max="26" width="9.1796875" style="75" customWidth="1"/>
    <col min="27" max="27" width="4.453125" style="75" customWidth="1"/>
    <col min="28" max="31" width="9.1796875" style="75" customWidth="1"/>
    <col min="32" max="16384" width="9.1796875" style="75"/>
  </cols>
  <sheetData>
    <row r="1" spans="1:31" ht="15.75" customHeight="1" thickBot="1" x14ac:dyDescent="0.4">
      <c r="A1" s="103" t="s">
        <v>861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</row>
    <row r="2" spans="1:31" ht="29.25" customHeight="1" x14ac:dyDescent="0.35">
      <c r="A2" s="104"/>
      <c r="B2" s="104"/>
      <c r="C2" s="120" t="s">
        <v>820</v>
      </c>
      <c r="D2" s="121"/>
      <c r="E2" s="121"/>
      <c r="F2" s="121"/>
      <c r="G2" s="105"/>
      <c r="H2" s="120" t="s">
        <v>246</v>
      </c>
      <c r="I2" s="121"/>
      <c r="J2" s="121"/>
      <c r="K2" s="121"/>
      <c r="L2" s="105"/>
      <c r="M2" s="120" t="s">
        <v>254</v>
      </c>
      <c r="N2" s="121"/>
      <c r="O2" s="121"/>
      <c r="P2" s="121"/>
      <c r="Q2" s="105"/>
      <c r="R2" s="120" t="s">
        <v>277</v>
      </c>
      <c r="S2" s="121"/>
      <c r="T2" s="121"/>
      <c r="U2" s="121"/>
      <c r="V2" s="105"/>
      <c r="W2" s="120" t="s">
        <v>292</v>
      </c>
      <c r="X2" s="121"/>
      <c r="Y2" s="121"/>
      <c r="Z2" s="121"/>
      <c r="AA2" s="105"/>
      <c r="AB2" s="120"/>
      <c r="AC2" s="121"/>
      <c r="AD2" s="121"/>
      <c r="AE2" s="121"/>
    </row>
    <row r="3" spans="1:31" ht="63" customHeight="1" x14ac:dyDescent="0.35">
      <c r="A3" s="124" t="s">
        <v>732</v>
      </c>
      <c r="B3" s="124"/>
      <c r="C3" s="93" t="s">
        <v>852</v>
      </c>
      <c r="D3" s="93" t="s">
        <v>803</v>
      </c>
      <c r="E3" s="93" t="s">
        <v>804</v>
      </c>
      <c r="F3" s="93" t="s">
        <v>805</v>
      </c>
      <c r="G3" s="93"/>
      <c r="H3" s="93" t="s">
        <v>852</v>
      </c>
      <c r="I3" s="93" t="s">
        <v>803</v>
      </c>
      <c r="J3" s="93" t="s">
        <v>804</v>
      </c>
      <c r="K3" s="93" t="s">
        <v>805</v>
      </c>
      <c r="L3" s="93"/>
      <c r="M3" s="93" t="s">
        <v>852</v>
      </c>
      <c r="N3" s="93" t="s">
        <v>803</v>
      </c>
      <c r="O3" s="93" t="s">
        <v>804</v>
      </c>
      <c r="P3" s="93" t="s">
        <v>805</v>
      </c>
      <c r="Q3" s="93"/>
      <c r="R3" s="93" t="s">
        <v>852</v>
      </c>
      <c r="S3" s="93" t="s">
        <v>803</v>
      </c>
      <c r="T3" s="93" t="s">
        <v>804</v>
      </c>
      <c r="U3" s="93" t="s">
        <v>805</v>
      </c>
      <c r="V3" s="93"/>
      <c r="W3" s="93" t="s">
        <v>852</v>
      </c>
      <c r="X3" s="93" t="s">
        <v>803</v>
      </c>
      <c r="Y3" s="93" t="s">
        <v>804</v>
      </c>
      <c r="Z3" s="93" t="s">
        <v>805</v>
      </c>
      <c r="AA3" s="93"/>
      <c r="AB3" s="93"/>
      <c r="AC3" s="93"/>
      <c r="AD3" s="93"/>
      <c r="AE3" s="93"/>
    </row>
    <row r="4" spans="1:31" ht="16.5" customHeight="1" x14ac:dyDescent="0.35">
      <c r="A4" s="94"/>
      <c r="B4" s="94"/>
      <c r="C4" s="94" t="s">
        <v>834</v>
      </c>
      <c r="D4" s="95" t="s">
        <v>806</v>
      </c>
      <c r="E4" s="95" t="s">
        <v>806</v>
      </c>
      <c r="F4" s="95" t="s">
        <v>806</v>
      </c>
      <c r="G4" s="94"/>
      <c r="H4" s="94" t="s">
        <v>834</v>
      </c>
      <c r="I4" s="95" t="s">
        <v>806</v>
      </c>
      <c r="J4" s="95" t="s">
        <v>806</v>
      </c>
      <c r="K4" s="95" t="s">
        <v>806</v>
      </c>
      <c r="L4" s="95"/>
      <c r="M4" s="94" t="s">
        <v>834</v>
      </c>
      <c r="N4" s="95" t="s">
        <v>806</v>
      </c>
      <c r="O4" s="95" t="s">
        <v>806</v>
      </c>
      <c r="P4" s="95" t="s">
        <v>806</v>
      </c>
      <c r="Q4" s="94"/>
      <c r="R4" s="94" t="s">
        <v>834</v>
      </c>
      <c r="S4" s="95" t="s">
        <v>806</v>
      </c>
      <c r="T4" s="95" t="s">
        <v>806</v>
      </c>
      <c r="U4" s="95" t="s">
        <v>806</v>
      </c>
      <c r="V4" s="95"/>
      <c r="W4" s="94" t="s">
        <v>834</v>
      </c>
      <c r="X4" s="95" t="s">
        <v>806</v>
      </c>
      <c r="Y4" s="95" t="s">
        <v>806</v>
      </c>
      <c r="Z4" s="95" t="s">
        <v>806</v>
      </c>
      <c r="AA4" s="94"/>
      <c r="AB4" s="94"/>
      <c r="AC4" s="95"/>
      <c r="AD4" s="95"/>
      <c r="AE4" s="95"/>
    </row>
    <row r="5" spans="1:31" x14ac:dyDescent="0.35">
      <c r="A5" s="96" t="s">
        <v>734</v>
      </c>
      <c r="B5" s="96"/>
      <c r="C5" s="96"/>
      <c r="D5" s="106"/>
      <c r="E5" s="96"/>
      <c r="F5" s="96"/>
      <c r="G5" s="96"/>
      <c r="H5" s="96"/>
      <c r="I5" s="96"/>
      <c r="J5" s="96"/>
      <c r="K5" s="96"/>
      <c r="L5" s="96"/>
      <c r="M5" s="96"/>
      <c r="N5" s="106"/>
      <c r="O5" s="96"/>
      <c r="P5" s="96"/>
      <c r="Q5" s="96"/>
      <c r="R5" s="96"/>
      <c r="S5" s="96"/>
      <c r="T5" s="96"/>
      <c r="U5" s="96"/>
      <c r="V5" s="96"/>
      <c r="W5" s="96"/>
      <c r="X5" s="106"/>
      <c r="Y5" s="96"/>
      <c r="Z5" s="96"/>
      <c r="AA5" s="96"/>
      <c r="AB5" s="96"/>
      <c r="AC5" s="96"/>
      <c r="AD5" s="96"/>
      <c r="AE5" s="96"/>
    </row>
    <row r="6" spans="1:31" x14ac:dyDescent="0.35">
      <c r="A6" s="106"/>
      <c r="B6" s="106" t="s">
        <v>558</v>
      </c>
      <c r="C6" s="107">
        <f>TABLE!B54</f>
        <v>7044.74753549858</v>
      </c>
      <c r="D6" s="98">
        <f>TABLE!H54</f>
        <v>8.3873657929303853</v>
      </c>
      <c r="E6" s="98">
        <f>TABLE!I54</f>
        <v>9.6679340118559427</v>
      </c>
      <c r="F6" s="98">
        <f>TABLE!J54</f>
        <v>10.738256482612071</v>
      </c>
      <c r="G6" s="98"/>
      <c r="H6" s="97">
        <f>TABLE!N54</f>
        <v>163.10399172416223</v>
      </c>
      <c r="I6" s="116">
        <f>TABLE!T54</f>
        <v>2.5056305702083481</v>
      </c>
      <c r="J6" s="116">
        <f>TABLE!U54</f>
        <v>3.0606886408400329</v>
      </c>
      <c r="K6" s="116">
        <f>TABLE!V54</f>
        <v>3.3606824959863215</v>
      </c>
      <c r="L6" s="98"/>
      <c r="M6" s="107">
        <f>TABLE!Z54</f>
        <v>194.11079022264462</v>
      </c>
      <c r="N6" s="116">
        <f>TABLE!AF54</f>
        <v>1.3327469589243255</v>
      </c>
      <c r="O6" s="116">
        <f>TABLE!AG54</f>
        <v>1.5290242930778648</v>
      </c>
      <c r="P6" s="116">
        <f>TABLE!AH54</f>
        <v>1.8196850311011294</v>
      </c>
      <c r="Q6" s="98"/>
      <c r="R6" s="97">
        <f>TABLE!AL54</f>
        <v>1968.3333747727499</v>
      </c>
      <c r="S6" s="116">
        <f>TABLE!AR54</f>
        <v>11.554717435716302</v>
      </c>
      <c r="T6" s="116">
        <f>TABLE!AS54</f>
        <v>15.704779098020548</v>
      </c>
      <c r="U6" s="116">
        <f>TABLE!AT54</f>
        <v>20.823058941601648</v>
      </c>
      <c r="V6" s="98"/>
      <c r="W6" s="107">
        <f>TABLE!AX54</f>
        <v>4719.1993787790234</v>
      </c>
      <c r="X6" s="116">
        <f>TABLE!BD54</f>
        <v>10.285229058686799</v>
      </c>
      <c r="Y6" s="116">
        <f>TABLE!BE54</f>
        <v>10.095428362846299</v>
      </c>
      <c r="Z6" s="116">
        <f>TABLE!BF54</f>
        <v>9.1592479552204971</v>
      </c>
      <c r="AA6" s="98"/>
      <c r="AB6" s="97"/>
      <c r="AC6" s="98"/>
      <c r="AD6" s="98"/>
      <c r="AE6" s="98"/>
    </row>
    <row r="7" spans="1:31" x14ac:dyDescent="0.35">
      <c r="A7" s="106"/>
      <c r="B7" s="106" t="s">
        <v>6</v>
      </c>
      <c r="C7" s="107">
        <f>TABLE!B55</f>
        <v>9298.7071842411187</v>
      </c>
      <c r="D7" s="98">
        <f>TABLE!H55</f>
        <v>11.070894757062467</v>
      </c>
      <c r="E7" s="98">
        <f>TABLE!I55</f>
        <v>9.8941150451448205</v>
      </c>
      <c r="F7" s="98">
        <f>TABLE!J55</f>
        <v>9.2099000963414781</v>
      </c>
      <c r="G7" s="98"/>
      <c r="H7" s="97">
        <f>TABLE!N55</f>
        <v>479.03030173238926</v>
      </c>
      <c r="I7" s="116">
        <f>TABLE!T55</f>
        <v>7.3589429381144624</v>
      </c>
      <c r="J7" s="116">
        <f>TABLE!U55</f>
        <v>8.9891276579547981</v>
      </c>
      <c r="K7" s="116">
        <f>TABLE!V55</f>
        <v>9.8701983505202033</v>
      </c>
      <c r="L7" s="98"/>
      <c r="M7" s="107">
        <f>TABLE!Z55</f>
        <v>2104.8233710418904</v>
      </c>
      <c r="N7" s="116">
        <f>TABLE!AF55</f>
        <v>14.451525047172145</v>
      </c>
      <c r="O7" s="116">
        <f>TABLE!AG55</f>
        <v>12.177848899271162</v>
      </c>
      <c r="P7" s="116">
        <f>TABLE!AH55</f>
        <v>8.6744711367346738</v>
      </c>
      <c r="Q7" s="98"/>
      <c r="R7" s="97">
        <f>TABLE!AL55</f>
        <v>3863.3231969595722</v>
      </c>
      <c r="S7" s="116">
        <f>TABLE!AR55</f>
        <v>22.678885841109</v>
      </c>
      <c r="T7" s="116">
        <f>TABLE!AS55</f>
        <v>18.448731078530738</v>
      </c>
      <c r="U7" s="116">
        <f>TABLE!AT55</f>
        <v>16.394116434973434</v>
      </c>
      <c r="V7" s="98"/>
      <c r="W7" s="107">
        <f>TABLE!AX55</f>
        <v>2851.530314507268</v>
      </c>
      <c r="X7" s="116">
        <f>TABLE!BD55</f>
        <v>6.2147496001926754</v>
      </c>
      <c r="Y7" s="116">
        <f>TABLE!BE55</f>
        <v>6.4377208526650698</v>
      </c>
      <c r="Z7" s="116">
        <f>TABLE!BF55</f>
        <v>6.4094899723411718</v>
      </c>
      <c r="AA7" s="98"/>
      <c r="AB7" s="97"/>
      <c r="AC7" s="98"/>
      <c r="AD7" s="98"/>
      <c r="AE7" s="98"/>
    </row>
    <row r="8" spans="1:31" x14ac:dyDescent="0.35">
      <c r="A8" s="106"/>
      <c r="B8" s="106" t="s">
        <v>10</v>
      </c>
      <c r="C8" s="107">
        <f>TABLE!B56</f>
        <v>1209.3920724521276</v>
      </c>
      <c r="D8" s="98">
        <f>TABLE!H56</f>
        <v>1.4398832105213637</v>
      </c>
      <c r="E8" s="98">
        <f>TABLE!I56</f>
        <v>0.95939570169521904</v>
      </c>
      <c r="F8" s="98">
        <f>TABLE!J56</f>
        <v>0.48428704540761774</v>
      </c>
      <c r="G8" s="98"/>
      <c r="H8" s="97">
        <f>TABLE!N56</f>
        <v>1.4383942888387906</v>
      </c>
      <c r="I8" s="116">
        <f>TABLE!T56</f>
        <v>2.2096851610000547E-2</v>
      </c>
      <c r="J8" s="116">
        <f>TABLE!U56</f>
        <v>2.6991841305413496E-2</v>
      </c>
      <c r="K8" s="116">
        <f>TABLE!V56</f>
        <v>2.9637450670136546E-2</v>
      </c>
      <c r="L8" s="98"/>
      <c r="M8" s="107">
        <f>TABLE!Z56</f>
        <v>856.84699159000195</v>
      </c>
      <c r="N8" s="116">
        <f>TABLE!AF56</f>
        <v>5.8830331945751517</v>
      </c>
      <c r="O8" s="116">
        <f>TABLE!AG56</f>
        <v>5.7112478806643443</v>
      </c>
      <c r="P8" s="116">
        <f>TABLE!AH56</f>
        <v>3.3981780778305306</v>
      </c>
      <c r="Q8" s="98"/>
      <c r="R8" s="97">
        <f>TABLE!AL56</f>
        <v>332.40898085735279</v>
      </c>
      <c r="S8" s="116">
        <f>TABLE!AR56</f>
        <v>1.9513421334658734</v>
      </c>
      <c r="T8" s="116">
        <f>TABLE!AS56</f>
        <v>0.93986778401511195</v>
      </c>
      <c r="U8" s="116">
        <f>TABLE!AT56</f>
        <v>0.51571356846048788</v>
      </c>
      <c r="V8" s="98"/>
      <c r="W8" s="107">
        <f>TABLE!AX56</f>
        <v>18.697705715933978</v>
      </c>
      <c r="X8" s="116">
        <f>TABLE!BD56</f>
        <v>4.075059575254774E-2</v>
      </c>
      <c r="Y8" s="116">
        <f>TABLE!BE56</f>
        <v>4.423031583134969E-2</v>
      </c>
      <c r="Z8" s="116">
        <f>TABLE!BF56</f>
        <v>4.38469768369638E-2</v>
      </c>
      <c r="AA8" s="98"/>
      <c r="AB8" s="97"/>
      <c r="AC8" s="98"/>
      <c r="AD8" s="98"/>
      <c r="AE8" s="98"/>
    </row>
    <row r="9" spans="1:31" x14ac:dyDescent="0.35">
      <c r="A9" s="106"/>
      <c r="B9" s="106" t="s">
        <v>15</v>
      </c>
      <c r="C9" s="107">
        <f>TABLE!B57</f>
        <v>2319.0178803126469</v>
      </c>
      <c r="D9" s="98">
        <f>TABLE!H57</f>
        <v>2.7609862730377674</v>
      </c>
      <c r="E9" s="98">
        <f>TABLE!I57</f>
        <v>2.6294098721574581</v>
      </c>
      <c r="F9" s="98">
        <f>TABLE!J57</f>
        <v>1.8699237756490226</v>
      </c>
      <c r="G9" s="98"/>
      <c r="H9" s="97">
        <f>TABLE!N57</f>
        <v>29.996558123617017</v>
      </c>
      <c r="I9" s="116">
        <f>TABLE!T57</f>
        <v>0.46081210055653171</v>
      </c>
      <c r="J9" s="116">
        <f>TABLE!U57</f>
        <v>0.5628931808641422</v>
      </c>
      <c r="K9" s="116">
        <f>TABLE!V57</f>
        <v>0.61806524022025011</v>
      </c>
      <c r="L9" s="98"/>
      <c r="M9" s="107">
        <f>TABLE!Z57</f>
        <v>439.72380813316425</v>
      </c>
      <c r="N9" s="116">
        <f>TABLE!AF57</f>
        <v>3.0191035098250389</v>
      </c>
      <c r="O9" s="116">
        <f>TABLE!AG57</f>
        <v>2.3396738103875712</v>
      </c>
      <c r="P9" s="116">
        <f>TABLE!AH57</f>
        <v>1.2386383025585113</v>
      </c>
      <c r="Q9" s="98"/>
      <c r="R9" s="97">
        <f>TABLE!AL57</f>
        <v>98.309567016397878</v>
      </c>
      <c r="S9" s="116">
        <f>TABLE!AR57</f>
        <v>0.57710715200022478</v>
      </c>
      <c r="T9" s="116">
        <f>TABLE!AS57</f>
        <v>0.55134397505382948</v>
      </c>
      <c r="U9" s="116">
        <f>TABLE!AT57</f>
        <v>0.41324518325642717</v>
      </c>
      <c r="V9" s="98"/>
      <c r="W9" s="107">
        <f>TABLE!AX57</f>
        <v>1750.9879470394678</v>
      </c>
      <c r="X9" s="116">
        <f>TABLE!BD57</f>
        <v>3.8161795399625902</v>
      </c>
      <c r="Y9" s="116">
        <f>TABLE!BE57</f>
        <v>3.8482421123209258</v>
      </c>
      <c r="Z9" s="116">
        <f>TABLE!BF57</f>
        <v>3.0607262802186015</v>
      </c>
      <c r="AA9" s="98"/>
      <c r="AB9" s="97"/>
      <c r="AC9" s="98"/>
      <c r="AD9" s="98"/>
      <c r="AE9" s="98"/>
    </row>
    <row r="10" spans="1:31" x14ac:dyDescent="0.35">
      <c r="A10" s="106"/>
      <c r="B10" s="106" t="s">
        <v>7</v>
      </c>
      <c r="C10" s="107">
        <f>TABLE!B58</f>
        <v>4279.5041237543655</v>
      </c>
      <c r="D10" s="98">
        <f>TABLE!H58</f>
        <v>5.0951104091967379</v>
      </c>
      <c r="E10" s="98">
        <f>TABLE!I58</f>
        <v>4.3614970705195288</v>
      </c>
      <c r="F10" s="98">
        <f>TABLE!J58</f>
        <v>3.2888717048787077</v>
      </c>
      <c r="G10" s="98"/>
      <c r="H10" s="97">
        <f>TABLE!N58</f>
        <v>195.32878076238248</v>
      </c>
      <c r="I10" s="116">
        <f>TABLE!T58</f>
        <v>3.000673123607231</v>
      </c>
      <c r="J10" s="116">
        <f>TABLE!U58</f>
        <v>3.6653951518219832</v>
      </c>
      <c r="K10" s="116">
        <f>TABLE!V58</f>
        <v>4.0246594061330008</v>
      </c>
      <c r="L10" s="98"/>
      <c r="M10" s="107">
        <f>TABLE!Z58</f>
        <v>1752.7338905138611</v>
      </c>
      <c r="N10" s="116">
        <f>TABLE!AF58</f>
        <v>12.034110827670217</v>
      </c>
      <c r="O10" s="116">
        <f>TABLE!AG58</f>
        <v>8.9612969111027621</v>
      </c>
      <c r="P10" s="116">
        <f>TABLE!AH58</f>
        <v>4.6483962413133479</v>
      </c>
      <c r="Q10" s="98"/>
      <c r="R10" s="97">
        <f>TABLE!AL58</f>
        <v>233.68722249438591</v>
      </c>
      <c r="S10" s="116">
        <f>TABLE!AR58</f>
        <v>1.371815292504371</v>
      </c>
      <c r="T10" s="116">
        <f>TABLE!AS58</f>
        <v>1.3288349225821148</v>
      </c>
      <c r="U10" s="116">
        <f>TABLE!AT58</f>
        <v>1.1255847801468035</v>
      </c>
      <c r="V10" s="98"/>
      <c r="W10" s="107">
        <f>TABLE!AX58</f>
        <v>2097.7542299837369</v>
      </c>
      <c r="X10" s="116">
        <f>TABLE!BD58</f>
        <v>4.5719371089157299</v>
      </c>
      <c r="Y10" s="116">
        <f>TABLE!BE58</f>
        <v>4.946913814138278</v>
      </c>
      <c r="Z10" s="116">
        <f>TABLE!BF58</f>
        <v>4.7643725245641564</v>
      </c>
      <c r="AA10" s="98"/>
      <c r="AB10" s="97"/>
      <c r="AC10" s="98"/>
      <c r="AD10" s="98"/>
      <c r="AE10" s="98"/>
    </row>
    <row r="11" spans="1:31" x14ac:dyDescent="0.35">
      <c r="A11" s="106"/>
      <c r="B11" s="106" t="s">
        <v>5</v>
      </c>
      <c r="C11" s="107">
        <f>TABLE!B59</f>
        <v>301.79786272729024</v>
      </c>
      <c r="D11" s="98">
        <f>TABLE!H59</f>
        <v>0.35931579626710164</v>
      </c>
      <c r="E11" s="98">
        <f>TABLE!I59</f>
        <v>0.25381785904554804</v>
      </c>
      <c r="F11" s="98">
        <f>TABLE!J59</f>
        <v>0.10968901096150019</v>
      </c>
      <c r="G11" s="98"/>
      <c r="H11" s="97">
        <f>TABLE!N59</f>
        <v>0.11980737173044594</v>
      </c>
      <c r="I11" s="116">
        <f>TABLE!T59</f>
        <v>1.8405007135067568E-3</v>
      </c>
      <c r="J11" s="116">
        <f>TABLE!U59</f>
        <v>2.2482163549033068E-3</v>
      </c>
      <c r="K11" s="116">
        <f>TABLE!V59</f>
        <v>2.4685756173617292E-3</v>
      </c>
      <c r="L11" s="98"/>
      <c r="M11" s="107">
        <f>TABLE!Z59</f>
        <v>253.60983873797639</v>
      </c>
      <c r="N11" s="116">
        <f>TABLE!AF59</f>
        <v>1.7412619924098192</v>
      </c>
      <c r="O11" s="116">
        <f>TABLE!AG59</f>
        <v>1.8068497828548955</v>
      </c>
      <c r="P11" s="116">
        <f>TABLE!AH59</f>
        <v>1.0489273033301494</v>
      </c>
      <c r="Q11" s="98"/>
      <c r="R11" s="97">
        <f>TABLE!AL59</f>
        <v>47.89911412401883</v>
      </c>
      <c r="S11" s="116">
        <f>TABLE!AR59</f>
        <v>0.28118241361835572</v>
      </c>
      <c r="T11" s="116">
        <f>TABLE!AS59</f>
        <v>0.11418775423586809</v>
      </c>
      <c r="U11" s="116">
        <f>TABLE!AT59</f>
        <v>3.74335326522632E-2</v>
      </c>
      <c r="V11" s="98"/>
      <c r="W11" s="107">
        <f>TABLE!AX59</f>
        <v>0.1691024935645884</v>
      </c>
      <c r="X11" s="116">
        <f>TABLE!BD59</f>
        <v>3.6854935363143991E-4</v>
      </c>
      <c r="Y11" s="116">
        <f>TABLE!BE59</f>
        <v>4.8642253497447391E-5</v>
      </c>
      <c r="Z11" s="116">
        <f>TABLE!BF59</f>
        <v>3.5703225174883498E-6</v>
      </c>
      <c r="AA11" s="98"/>
      <c r="AB11" s="97"/>
      <c r="AC11" s="98"/>
      <c r="AD11" s="98"/>
      <c r="AE11" s="98"/>
    </row>
    <row r="12" spans="1:31" x14ac:dyDescent="0.35">
      <c r="A12" s="106" t="s">
        <v>829</v>
      </c>
      <c r="B12" s="106"/>
      <c r="C12" s="107"/>
      <c r="D12" s="98"/>
      <c r="E12" s="98"/>
      <c r="F12" s="98"/>
      <c r="G12" s="98"/>
      <c r="H12" s="97"/>
      <c r="I12" s="116"/>
      <c r="J12" s="116"/>
      <c r="K12" s="116"/>
      <c r="L12" s="98"/>
      <c r="M12" s="107"/>
      <c r="N12" s="116"/>
      <c r="O12" s="116"/>
      <c r="P12" s="116"/>
      <c r="Q12" s="98"/>
      <c r="R12" s="97"/>
      <c r="S12" s="116"/>
      <c r="T12" s="116"/>
      <c r="U12" s="116"/>
      <c r="V12" s="98"/>
      <c r="W12" s="107"/>
      <c r="X12" s="116"/>
      <c r="Y12" s="116"/>
      <c r="Z12" s="116"/>
      <c r="AA12" s="98"/>
      <c r="AB12" s="97"/>
      <c r="AC12" s="98"/>
      <c r="AD12" s="98"/>
      <c r="AE12" s="98"/>
    </row>
    <row r="13" spans="1:31" x14ac:dyDescent="0.35">
      <c r="A13" s="106"/>
      <c r="B13" s="106" t="s">
        <v>559</v>
      </c>
      <c r="C13" s="107">
        <f>TABLE!B61</f>
        <v>2217.6180303850947</v>
      </c>
      <c r="D13" s="98">
        <f>TABLE!H61</f>
        <v>2.6402612039838296</v>
      </c>
      <c r="E13" s="98">
        <f>TABLE!I61</f>
        <v>2.3024479542400225</v>
      </c>
      <c r="F13" s="98">
        <f>TABLE!J61</f>
        <v>2.3347075938116983</v>
      </c>
      <c r="G13" s="98"/>
      <c r="H13" s="97">
        <f>TABLE!N61</f>
        <v>71.17234708788402</v>
      </c>
      <c r="I13" s="116">
        <f>TABLE!T61</f>
        <v>1.0933613992628191</v>
      </c>
      <c r="J13" s="116">
        <f>TABLE!U61</f>
        <v>1.3355675233394089</v>
      </c>
      <c r="K13" s="116">
        <f>TABLE!V61</f>
        <v>1.4664733739994766</v>
      </c>
      <c r="L13" s="98"/>
      <c r="M13" s="107">
        <f>TABLE!Z61</f>
        <v>796.8576942191952</v>
      </c>
      <c r="N13" s="116">
        <f>TABLE!AF61</f>
        <v>5.4711521572188744</v>
      </c>
      <c r="O13" s="116">
        <f>TABLE!AG61</f>
        <v>5.1224644471382135</v>
      </c>
      <c r="P13" s="116">
        <f>TABLE!AH61</f>
        <v>6.4517469518927397</v>
      </c>
      <c r="Q13" s="98"/>
      <c r="R13" s="97">
        <f>TABLE!AL61</f>
        <v>1069.5905540391034</v>
      </c>
      <c r="S13" s="116">
        <f>TABLE!AR61</f>
        <v>6.2788228773796764</v>
      </c>
      <c r="T13" s="116">
        <f>TABLE!AS61</f>
        <v>5.2971256616394609</v>
      </c>
      <c r="U13" s="116">
        <f>TABLE!AT61</f>
        <v>4.8546408937201413</v>
      </c>
      <c r="V13" s="98"/>
      <c r="W13" s="107">
        <f>TABLE!AX61</f>
        <v>279.9974350389121</v>
      </c>
      <c r="X13" s="116">
        <f>TABLE!BD61</f>
        <v>0.61023862822364472</v>
      </c>
      <c r="Y13" s="116">
        <f>TABLE!BE61</f>
        <v>0.69558562569425231</v>
      </c>
      <c r="Z13" s="116">
        <f>TABLE!BF61</f>
        <v>0.72842350034312742</v>
      </c>
      <c r="AA13" s="98"/>
      <c r="AB13" s="97"/>
      <c r="AC13" s="98"/>
      <c r="AD13" s="98"/>
      <c r="AE13" s="98"/>
    </row>
    <row r="14" spans="1:31" x14ac:dyDescent="0.35">
      <c r="A14" s="106"/>
      <c r="B14" s="106" t="s">
        <v>13</v>
      </c>
      <c r="C14" s="107">
        <f>TABLE!B62</f>
        <v>16132.923618978772</v>
      </c>
      <c r="D14" s="98">
        <f>TABLE!H62</f>
        <v>19.207605527371776</v>
      </c>
      <c r="E14" s="98">
        <f>TABLE!I62</f>
        <v>21.822814771051625</v>
      </c>
      <c r="F14" s="98">
        <f>TABLE!J62</f>
        <v>25.936144874113282</v>
      </c>
      <c r="G14" s="98"/>
      <c r="H14" s="97">
        <f>TABLE!N62</f>
        <v>2334.3771365510529</v>
      </c>
      <c r="I14" s="116">
        <f>TABLE!T62</f>
        <v>35.861088707317407</v>
      </c>
      <c r="J14" s="116">
        <f>TABLE!U62</f>
        <v>43.805191459456225</v>
      </c>
      <c r="K14" s="116">
        <f>TABLE!V62</f>
        <v>48.09876385554837</v>
      </c>
      <c r="L14" s="98"/>
      <c r="M14" s="107">
        <f>TABLE!Z62</f>
        <v>1004.6625879055395</v>
      </c>
      <c r="N14" s="116">
        <f>TABLE!AF62</f>
        <v>6.897921579940844</v>
      </c>
      <c r="O14" s="116">
        <f>TABLE!AG62</f>
        <v>11.079761074758149</v>
      </c>
      <c r="P14" s="116">
        <f>TABLE!AH62</f>
        <v>17.253728615636074</v>
      </c>
      <c r="Q14" s="98"/>
      <c r="R14" s="97">
        <f>TABLE!AL62</f>
        <v>3287.0837148195728</v>
      </c>
      <c r="S14" s="116">
        <f>TABLE!AR62</f>
        <v>19.296184274002819</v>
      </c>
      <c r="T14" s="116">
        <f>TABLE!AS62</f>
        <v>22.261424000459101</v>
      </c>
      <c r="U14" s="116">
        <f>TABLE!AT62</f>
        <v>25.225400084182461</v>
      </c>
      <c r="V14" s="98"/>
      <c r="W14" s="107">
        <f>TABLE!AX62</f>
        <v>9506.8001797026081</v>
      </c>
      <c r="X14" s="116">
        <f>TABLE!BD62</f>
        <v>20.719535161640959</v>
      </c>
      <c r="Y14" s="116">
        <f>TABLE!BE62</f>
        <v>20.372474111488096</v>
      </c>
      <c r="Z14" s="116">
        <f>TABLE!BF62</f>
        <v>21.203798703838061</v>
      </c>
      <c r="AA14" s="98"/>
      <c r="AB14" s="97"/>
      <c r="AC14" s="98"/>
      <c r="AD14" s="98"/>
      <c r="AE14" s="98"/>
    </row>
    <row r="15" spans="1:31" x14ac:dyDescent="0.35">
      <c r="A15" s="106"/>
      <c r="B15" s="106" t="s">
        <v>18</v>
      </c>
      <c r="C15" s="107">
        <f>TABLE!B63</f>
        <v>16688.750848296946</v>
      </c>
      <c r="D15" s="98">
        <f>TABLE!H63</f>
        <v>19.869364698508996</v>
      </c>
      <c r="E15" s="98">
        <f>TABLE!I63</f>
        <v>20.964874449563052</v>
      </c>
      <c r="F15" s="98">
        <f>TABLE!J63</f>
        <v>20.709221537421733</v>
      </c>
      <c r="G15" s="98"/>
      <c r="H15" s="97">
        <f>TABLE!N63</f>
        <v>359.2328498186543</v>
      </c>
      <c r="I15" s="116">
        <f>TABLE!T63</f>
        <v>5.5185946144771334</v>
      </c>
      <c r="J15" s="116">
        <f>TABLE!U63</f>
        <v>6.7410974509808304</v>
      </c>
      <c r="K15" s="116">
        <f>TABLE!V63</f>
        <v>7.4018271264049629</v>
      </c>
      <c r="L15" s="98"/>
      <c r="M15" s="107">
        <f>TABLE!Z63</f>
        <v>340.21273726495832</v>
      </c>
      <c r="N15" s="116">
        <f>TABLE!AF63</f>
        <v>2.3358695848753435</v>
      </c>
      <c r="O15" s="116">
        <f>TABLE!AG63</f>
        <v>2.328897772558109</v>
      </c>
      <c r="P15" s="116">
        <f>TABLE!AH63</f>
        <v>1.5170087047643117</v>
      </c>
      <c r="Q15" s="98"/>
      <c r="R15" s="97">
        <f>TABLE!AL63</f>
        <v>3.8268237935112821</v>
      </c>
      <c r="S15" s="116">
        <f>TABLE!AR63</f>
        <v>2.2464623207135274E-2</v>
      </c>
      <c r="T15" s="116">
        <f>TABLE!AS63</f>
        <v>1.5994423811194522E-2</v>
      </c>
      <c r="U15" s="116">
        <f>TABLE!AT63</f>
        <v>1.0359580071692714E-2</v>
      </c>
      <c r="V15" s="98"/>
      <c r="W15" s="107">
        <f>TABLE!AX63</f>
        <v>15985.478437419823</v>
      </c>
      <c r="X15" s="116">
        <f>TABLE!BD63</f>
        <v>34.839449267790791</v>
      </c>
      <c r="Y15" s="116">
        <f>TABLE!BE63</f>
        <v>35.881468564236684</v>
      </c>
      <c r="Z15" s="116">
        <f>TABLE!BF63</f>
        <v>38.351607813376013</v>
      </c>
      <c r="AA15" s="98"/>
      <c r="AB15" s="97"/>
      <c r="AC15" s="98"/>
      <c r="AD15" s="98"/>
      <c r="AE15" s="98"/>
    </row>
    <row r="16" spans="1:31" x14ac:dyDescent="0.35">
      <c r="A16" s="106"/>
      <c r="B16" s="106" t="s">
        <v>754</v>
      </c>
      <c r="C16" s="107">
        <f>TABLE!B64</f>
        <v>1492.7019630449688</v>
      </c>
      <c r="D16" s="98">
        <f>TABLE!H64</f>
        <v>1.7771875174796219</v>
      </c>
      <c r="E16" s="98">
        <f>TABLE!I64</f>
        <v>1.8502564128496282</v>
      </c>
      <c r="F16" s="98">
        <f>TABLE!J64</f>
        <v>1.8289295854487395</v>
      </c>
      <c r="G16" s="98"/>
      <c r="H16" s="97">
        <f>TABLE!N64</f>
        <v>55.805982230051931</v>
      </c>
      <c r="I16" s="116">
        <f>TABLE!T64</f>
        <v>0.85730075394229388</v>
      </c>
      <c r="J16" s="116">
        <f>TABLE!U64</f>
        <v>1.0472137076283317</v>
      </c>
      <c r="K16" s="116">
        <f>TABLE!V64</f>
        <v>1.1498565158909972</v>
      </c>
      <c r="L16" s="98"/>
      <c r="M16" s="107">
        <f>TABLE!Z64</f>
        <v>499.05188826423341</v>
      </c>
      <c r="N16" s="116">
        <f>TABLE!AF64</f>
        <v>3.4264446899975001</v>
      </c>
      <c r="O16" s="116">
        <f>TABLE!AG64</f>
        <v>3.9582336157479849</v>
      </c>
      <c r="P16" s="116">
        <f>TABLE!AH64</f>
        <v>4.4067380810967585</v>
      </c>
      <c r="Q16" s="98"/>
      <c r="R16" s="97">
        <f>TABLE!AL64</f>
        <v>543.24504266938266</v>
      </c>
      <c r="S16" s="116">
        <f>TABLE!AR64</f>
        <v>3.1890141410232733</v>
      </c>
      <c r="T16" s="116">
        <f>TABLE!AS64</f>
        <v>3.3165368471332211</v>
      </c>
      <c r="U16" s="116">
        <f>TABLE!AT64</f>
        <v>3.0708902615907849</v>
      </c>
      <c r="V16" s="98"/>
      <c r="W16" s="107">
        <f>TABLE!AX64</f>
        <v>394.59904988130091</v>
      </c>
      <c r="X16" s="116">
        <f>TABLE!BD64</f>
        <v>0.86000638850300182</v>
      </c>
      <c r="Y16" s="116">
        <f>TABLE!BE64</f>
        <v>0.96565575092722755</v>
      </c>
      <c r="Z16" s="116">
        <f>TABLE!BF64</f>
        <v>1.0161920105088387</v>
      </c>
      <c r="AA16" s="98"/>
      <c r="AB16" s="97"/>
      <c r="AC16" s="98"/>
      <c r="AD16" s="98"/>
      <c r="AE16" s="98"/>
    </row>
    <row r="17" spans="1:31" x14ac:dyDescent="0.35">
      <c r="A17" s="102"/>
      <c r="B17" s="106" t="s">
        <v>563</v>
      </c>
      <c r="C17" s="107">
        <f>TABLE!B65</f>
        <v>4680.5155626943188</v>
      </c>
      <c r="D17" s="98">
        <f>TABLE!H65</f>
        <v>5.5725483313636275</v>
      </c>
      <c r="E17" s="98">
        <f>TABLE!I65</f>
        <v>5.3039180573893026</v>
      </c>
      <c r="F17" s="98">
        <f>TABLE!J65</f>
        <v>5.2479026542584482</v>
      </c>
      <c r="G17" s="98"/>
      <c r="H17" s="97">
        <f>TABLE!N65</f>
        <v>410.72843551509669</v>
      </c>
      <c r="I17" s="116">
        <f>TABLE!T65</f>
        <v>6.3096783420293105</v>
      </c>
      <c r="J17" s="116">
        <f>TABLE!U65</f>
        <v>2.7302735744473252</v>
      </c>
      <c r="K17" s="116">
        <f>TABLE!V65</f>
        <v>0.69778628559590605</v>
      </c>
      <c r="L17" s="98"/>
      <c r="M17" s="107">
        <f>TABLE!Z65</f>
        <v>1814.272649132301</v>
      </c>
      <c r="N17" s="116">
        <f>TABLE!AF65</f>
        <v>12.456630324451579</v>
      </c>
      <c r="O17" s="116">
        <f>TABLE!AG65</f>
        <v>16.358578836557925</v>
      </c>
      <c r="P17" s="116">
        <f>TABLE!AH65</f>
        <v>24.618429426608063</v>
      </c>
      <c r="Q17" s="98"/>
      <c r="R17" s="97">
        <f>TABLE!AL65</f>
        <v>2208.3969895142441</v>
      </c>
      <c r="S17" s="116">
        <f>TABLE!AR65</f>
        <v>12.963964096107292</v>
      </c>
      <c r="T17" s="116">
        <f>TABLE!AS65</f>
        <v>11.600731976247328</v>
      </c>
      <c r="U17" s="116">
        <f>TABLE!AT65</f>
        <v>8.964600567108862</v>
      </c>
      <c r="V17" s="98"/>
      <c r="W17" s="107">
        <f>TABLE!AX65</f>
        <v>247.11748853267605</v>
      </c>
      <c r="X17" s="116">
        <f>TABLE!BD65</f>
        <v>0.53857863801964923</v>
      </c>
      <c r="Y17" s="116">
        <f>TABLE!BE65</f>
        <v>0.41054718021168707</v>
      </c>
      <c r="Z17" s="116">
        <f>TABLE!BF65</f>
        <v>0.25859380912536845</v>
      </c>
      <c r="AA17" s="98"/>
      <c r="AB17" s="97"/>
      <c r="AC17" s="98"/>
      <c r="AD17" s="98"/>
      <c r="AE17" s="98"/>
    </row>
    <row r="18" spans="1:31" x14ac:dyDescent="0.35">
      <c r="A18" s="102"/>
      <c r="B18" s="106" t="s">
        <v>837</v>
      </c>
      <c r="C18" s="107">
        <f>TABLE!B66</f>
        <v>4898.3254157494948</v>
      </c>
      <c r="D18" s="98">
        <f>TABLE!H66</f>
        <v>5.8318693221688545</v>
      </c>
      <c r="E18" s="98">
        <f>TABLE!I66</f>
        <v>4.5783175370632758</v>
      </c>
      <c r="F18" s="98">
        <f>TABLE!J66</f>
        <v>3.8339269380476306</v>
      </c>
      <c r="G18" s="98"/>
      <c r="H18" s="97">
        <f>TABLE!N66</f>
        <v>1385.652584324557</v>
      </c>
      <c r="I18" s="116">
        <f>TABLE!T66</f>
        <v>21.286624798511774</v>
      </c>
      <c r="J18" s="116">
        <f>TABLE!U66</f>
        <v>8.8268509404630429</v>
      </c>
      <c r="K18" s="116">
        <f>TABLE!V66</f>
        <v>2.1905965536786058</v>
      </c>
      <c r="L18" s="98"/>
      <c r="M18" s="107">
        <f>TABLE!Z66</f>
        <v>1043.2742279970641</v>
      </c>
      <c r="N18" s="116">
        <f>TABLE!AF66</f>
        <v>7.1630255746854745</v>
      </c>
      <c r="O18" s="116">
        <f>TABLE!AG66</f>
        <v>7.8311666296086599</v>
      </c>
      <c r="P18" s="116">
        <f>TABLE!AH66</f>
        <v>5.2028885422880213</v>
      </c>
      <c r="Q18" s="98"/>
      <c r="R18" s="97">
        <f>TABLE!AL66</f>
        <v>238.08670784685523</v>
      </c>
      <c r="S18" s="116">
        <f>TABLE!AR66</f>
        <v>1.3976416137779331</v>
      </c>
      <c r="T18" s="116">
        <f>TABLE!AS66</f>
        <v>1.6959597586522868</v>
      </c>
      <c r="U18" s="116">
        <f>TABLE!AT66</f>
        <v>1.7408961356684027</v>
      </c>
      <c r="V18" s="98"/>
      <c r="W18" s="107">
        <f>TABLE!AX66</f>
        <v>2231.3118955810182</v>
      </c>
      <c r="X18" s="116">
        <f>TABLE!BD66</f>
        <v>4.8630185133989912</v>
      </c>
      <c r="Y18" s="116">
        <f>TABLE!BE66</f>
        <v>3.3830609911939464</v>
      </c>
      <c r="Z18" s="116">
        <f>TABLE!BF66</f>
        <v>2.8040856669542751</v>
      </c>
      <c r="AA18" s="98"/>
      <c r="AB18" s="97"/>
      <c r="AC18" s="98"/>
      <c r="AD18" s="98"/>
      <c r="AE18" s="98"/>
    </row>
    <row r="19" spans="1:31" x14ac:dyDescent="0.35">
      <c r="A19" s="106" t="s">
        <v>828</v>
      </c>
      <c r="B19" s="106"/>
      <c r="C19" s="107"/>
      <c r="D19" s="98"/>
      <c r="E19" s="98"/>
      <c r="F19" s="98"/>
      <c r="G19" s="98"/>
      <c r="H19" s="97"/>
      <c r="I19" s="116"/>
      <c r="J19" s="116"/>
      <c r="K19" s="116"/>
      <c r="L19" s="98"/>
      <c r="M19" s="107"/>
      <c r="N19" s="116"/>
      <c r="O19" s="116"/>
      <c r="P19" s="116"/>
      <c r="Q19" s="98"/>
      <c r="R19" s="97"/>
      <c r="S19" s="116"/>
      <c r="T19" s="116"/>
      <c r="U19" s="116"/>
      <c r="V19" s="98"/>
      <c r="W19" s="107"/>
      <c r="X19" s="116"/>
      <c r="Y19" s="116"/>
      <c r="Z19" s="116"/>
      <c r="AA19" s="98"/>
      <c r="AB19" s="97"/>
      <c r="AC19" s="98"/>
      <c r="AD19" s="98"/>
      <c r="AE19" s="98"/>
    </row>
    <row r="20" spans="1:31" x14ac:dyDescent="0.35">
      <c r="A20" s="106"/>
      <c r="B20" s="106" t="s">
        <v>755</v>
      </c>
      <c r="C20" s="107">
        <f>TABLE!B68</f>
        <v>6779.7992410439538</v>
      </c>
      <c r="D20" s="98">
        <f>TABLE!H68</f>
        <v>8.0719225140043207</v>
      </c>
      <c r="E20" s="98">
        <f>TABLE!I68</f>
        <v>7.8706332616472903</v>
      </c>
      <c r="F20" s="98">
        <f>TABLE!J68</f>
        <v>7.4070650109842067</v>
      </c>
      <c r="G20" s="98"/>
      <c r="H20" s="97">
        <f>TABLE!N68</f>
        <v>454.66311353387249</v>
      </c>
      <c r="I20" s="116">
        <f>TABLE!T68</f>
        <v>6.9846101519280976</v>
      </c>
      <c r="J20" s="116">
        <f>TABLE!U68</f>
        <v>8.5318710614728417</v>
      </c>
      <c r="K20" s="116">
        <f>TABLE!V68</f>
        <v>9.3681236803082619</v>
      </c>
      <c r="L20" s="98"/>
      <c r="M20" s="107">
        <f>TABLE!Z68</f>
        <v>2415.4824194086918</v>
      </c>
      <c r="N20" s="116">
        <f>TABLE!AF68</f>
        <v>16.584481702998893</v>
      </c>
      <c r="O20" s="116">
        <f>TABLE!AG68</f>
        <v>16.30280780674698</v>
      </c>
      <c r="P20" s="116">
        <f>TABLE!AH68</f>
        <v>17.57646413106437</v>
      </c>
      <c r="Q20" s="98"/>
      <c r="R20" s="97">
        <f>TABLE!AL68</f>
        <v>1727.0568716587463</v>
      </c>
      <c r="S20" s="116">
        <f>TABLE!AR68</f>
        <v>10.138350750534272</v>
      </c>
      <c r="T20" s="116">
        <f>TABLE!AS68</f>
        <v>10.932370806680163</v>
      </c>
      <c r="U20" s="116">
        <f>TABLE!AT68</f>
        <v>9.9999838083068582</v>
      </c>
      <c r="V20" s="98"/>
      <c r="W20" s="107">
        <f>TABLE!AX68</f>
        <v>2182.5968364426435</v>
      </c>
      <c r="X20" s="116">
        <f>TABLE!BD68</f>
        <v>4.7568467877247755</v>
      </c>
      <c r="Y20" s="116">
        <f>TABLE!BE68</f>
        <v>4.9645409191025287</v>
      </c>
      <c r="Z20" s="116">
        <f>TABLE!BF68</f>
        <v>4.5671208950405386</v>
      </c>
      <c r="AA20" s="98"/>
      <c r="AB20" s="97"/>
      <c r="AC20" s="98"/>
      <c r="AD20" s="98"/>
      <c r="AE20" s="98"/>
    </row>
    <row r="21" spans="1:31" x14ac:dyDescent="0.35">
      <c r="A21" s="106"/>
      <c r="B21" s="106" t="s">
        <v>856</v>
      </c>
      <c r="C21" s="107">
        <f>TABLE!B69</f>
        <v>3846.5573557766693</v>
      </c>
      <c r="D21" s="98">
        <f>TABLE!H69</f>
        <v>4.5796507857541924</v>
      </c>
      <c r="E21" s="98">
        <f>TABLE!I69</f>
        <v>4.1929776611048251</v>
      </c>
      <c r="F21" s="98">
        <f>TABLE!J69</f>
        <v>3.9958035069555904</v>
      </c>
      <c r="G21" s="98"/>
      <c r="H21" s="97">
        <f>TABLE!N69</f>
        <v>364.79504667977199</v>
      </c>
      <c r="I21" s="116">
        <f>TABLE!T69</f>
        <v>5.6040420050983455</v>
      </c>
      <c r="J21" s="116">
        <f>TABLE!U69</f>
        <v>6.8454735154227713</v>
      </c>
      <c r="K21" s="116">
        <f>TABLE!V69</f>
        <v>7.5164336264224554</v>
      </c>
      <c r="L21" s="98"/>
      <c r="M21" s="107">
        <f>TABLE!Z69</f>
        <v>1818.3594644386649</v>
      </c>
      <c r="N21" s="116">
        <f>TABLE!AF69</f>
        <v>12.484690025125584</v>
      </c>
      <c r="O21" s="116">
        <f>TABLE!AG69</f>
        <v>13.320744590717897</v>
      </c>
      <c r="P21" s="116">
        <f>TABLE!AH69</f>
        <v>15.763745823173014</v>
      </c>
      <c r="Q21" s="98"/>
      <c r="R21" s="97">
        <f>TABLE!AL69</f>
        <v>1177.6718352104881</v>
      </c>
      <c r="S21" s="116">
        <f>TABLE!AR69</f>
        <v>6.9132929727565529</v>
      </c>
      <c r="T21" s="116">
        <f>TABLE!AS69</f>
        <v>6.9164013330456378</v>
      </c>
      <c r="U21" s="116">
        <f>TABLE!AT69</f>
        <v>5.6439032786687608</v>
      </c>
      <c r="V21" s="98"/>
      <c r="W21" s="107">
        <f>TABLE!AX69</f>
        <v>485.73100944774473</v>
      </c>
      <c r="X21" s="116">
        <f>TABLE!BD69</f>
        <v>1.0586233579242779</v>
      </c>
      <c r="Y21" s="116">
        <f>TABLE!BE69</f>
        <v>0.89777931659609922</v>
      </c>
      <c r="Z21" s="116">
        <f>TABLE!BF69</f>
        <v>0.7743551541408763</v>
      </c>
      <c r="AA21" s="98"/>
      <c r="AB21" s="97"/>
      <c r="AC21" s="98"/>
      <c r="AD21" s="98"/>
      <c r="AE21" s="98"/>
    </row>
    <row r="22" spans="1:31" x14ac:dyDescent="0.35">
      <c r="A22" s="106"/>
      <c r="B22" s="106" t="s">
        <v>857</v>
      </c>
      <c r="C22" s="107">
        <f>TABLE!B70</f>
        <v>323.1738039163809</v>
      </c>
      <c r="D22" s="98">
        <f>TABLE!H70</f>
        <v>0.38476565618296615</v>
      </c>
      <c r="E22" s="98">
        <f>TABLE!I70</f>
        <v>0.34917200597264264</v>
      </c>
      <c r="F22" s="98">
        <f>TABLE!J70</f>
        <v>0.2472625877493374</v>
      </c>
      <c r="G22" s="98"/>
      <c r="H22" s="97">
        <f>TABLE!N70</f>
        <v>0</v>
      </c>
      <c r="I22" s="116">
        <f>TABLE!T70</f>
        <v>0</v>
      </c>
      <c r="J22" s="116">
        <f>TABLE!U70</f>
        <v>0</v>
      </c>
      <c r="K22" s="116">
        <f>TABLE!V70</f>
        <v>0</v>
      </c>
      <c r="L22" s="98"/>
      <c r="M22" s="107">
        <f>TABLE!Z70</f>
        <v>240.79596514407316</v>
      </c>
      <c r="N22" s="116">
        <f>TABLE!AF70</f>
        <v>1.6532831065131248</v>
      </c>
      <c r="O22" s="116">
        <f>TABLE!AG70</f>
        <v>1.7329281896073894</v>
      </c>
      <c r="P22" s="116">
        <f>TABLE!AH70</f>
        <v>1.0014195997201423</v>
      </c>
      <c r="Q22" s="98"/>
      <c r="R22" s="97">
        <f>TABLE!AL70</f>
        <v>81.519289207901878</v>
      </c>
      <c r="S22" s="116">
        <f>TABLE!AR70</f>
        <v>0.47854309865903305</v>
      </c>
      <c r="T22" s="116">
        <f>TABLE!AS70</f>
        <v>0.57599575148050541</v>
      </c>
      <c r="U22" s="116">
        <f>TABLE!AT70</f>
        <v>0.58313094276738042</v>
      </c>
      <c r="V22" s="98"/>
      <c r="W22" s="107">
        <f>TABLE!AX70</f>
        <v>0.85854956440593444</v>
      </c>
      <c r="X22" s="116">
        <f>TABLE!BD70</f>
        <v>1.8711603853523674E-3</v>
      </c>
      <c r="Y22" s="116">
        <f>TABLE!BE70</f>
        <v>2.0355672301213832E-3</v>
      </c>
      <c r="Z22" s="116">
        <f>TABLE!BF70</f>
        <v>2.0417075517132318E-3</v>
      </c>
      <c r="AA22" s="98"/>
      <c r="AB22" s="97"/>
      <c r="AC22" s="98"/>
      <c r="AD22" s="98"/>
      <c r="AE22" s="98"/>
    </row>
    <row r="23" spans="1:31" x14ac:dyDescent="0.35">
      <c r="A23" s="106"/>
      <c r="B23" s="106" t="s">
        <v>858</v>
      </c>
      <c r="C23" s="107">
        <f>TABLE!B71</f>
        <v>1974.7012655367234</v>
      </c>
      <c r="D23" s="98">
        <f>TABLE!H71</f>
        <v>2.3510483182484792</v>
      </c>
      <c r="E23" s="98">
        <f>TABLE!I71</f>
        <v>2.5718547649837746</v>
      </c>
      <c r="F23" s="98">
        <f>TABLE!J71</f>
        <v>2.2876141496329638</v>
      </c>
      <c r="G23" s="98"/>
      <c r="H23" s="97">
        <f>TABLE!N71</f>
        <v>85.252301053151243</v>
      </c>
      <c r="I23" s="116">
        <f>TABLE!T71</f>
        <v>1.3096599871119941</v>
      </c>
      <c r="J23" s="116">
        <f>TABLE!U71</f>
        <v>1.5997815055325864</v>
      </c>
      <c r="K23" s="116">
        <f>TABLE!V71</f>
        <v>1.7565843291954124</v>
      </c>
      <c r="L23" s="98"/>
      <c r="M23" s="107">
        <f>TABLE!Z71</f>
        <v>89.937395749492453</v>
      </c>
      <c r="N23" s="116">
        <f>TABLE!AF71</f>
        <v>0.61750194587959872</v>
      </c>
      <c r="O23" s="116">
        <f>TABLE!AG71</f>
        <v>0.1441047429137427</v>
      </c>
      <c r="P23" s="116">
        <f>TABLE!AH71</f>
        <v>5.0373029456122681E-2</v>
      </c>
      <c r="Q23" s="98"/>
      <c r="R23" s="97">
        <f>TABLE!AL71</f>
        <v>106.17318741244146</v>
      </c>
      <c r="S23" s="116">
        <f>TABLE!AR71</f>
        <v>0.6232690028647967</v>
      </c>
      <c r="T23" s="116">
        <f>TABLE!AS71</f>
        <v>0.73802526179913375</v>
      </c>
      <c r="U23" s="116">
        <f>TABLE!AT71</f>
        <v>0.73099595164552522</v>
      </c>
      <c r="V23" s="98"/>
      <c r="W23" s="107">
        <f>TABLE!AX71</f>
        <v>1693.3383813216381</v>
      </c>
      <c r="X23" s="116">
        <f>TABLE!BD71</f>
        <v>3.690535560772394</v>
      </c>
      <c r="Y23" s="116">
        <f>TABLE!BE71</f>
        <v>4.0620820971926923</v>
      </c>
      <c r="Z23" s="116">
        <f>TABLE!BF71</f>
        <v>3.7889091596827913</v>
      </c>
      <c r="AA23" s="98"/>
      <c r="AB23" s="97"/>
      <c r="AC23" s="98"/>
      <c r="AD23" s="98"/>
      <c r="AE23" s="98"/>
    </row>
    <row r="24" spans="1:31" x14ac:dyDescent="0.35">
      <c r="A24" s="106"/>
      <c r="B24" s="106" t="s">
        <v>859</v>
      </c>
      <c r="C24" s="107">
        <f>TABLE!B72</f>
        <v>455.12591703338722</v>
      </c>
      <c r="D24" s="98">
        <f>TABLE!H72</f>
        <v>0.54186577003170644</v>
      </c>
      <c r="E24" s="98">
        <f>TABLE!I72</f>
        <v>0.56205291844176553</v>
      </c>
      <c r="F24" s="98">
        <f>TABLE!J72</f>
        <v>0.73861397700750331</v>
      </c>
      <c r="G24" s="98"/>
      <c r="H24" s="97">
        <f>TABLE!N72</f>
        <v>3.0906277727880327</v>
      </c>
      <c r="I24" s="116">
        <f>TABLE!T72</f>
        <v>4.747873639861043E-2</v>
      </c>
      <c r="J24" s="116">
        <f>TABLE!U72</f>
        <v>5.7996430481202857E-2</v>
      </c>
      <c r="K24" s="116">
        <f>TABLE!V72</f>
        <v>6.3680959293648351E-2</v>
      </c>
      <c r="L24" s="98"/>
      <c r="M24" s="107">
        <f>TABLE!Z72</f>
        <v>130.13536876839419</v>
      </c>
      <c r="N24" s="116">
        <f>TABLE!AF72</f>
        <v>0.893497557635207</v>
      </c>
      <c r="O24" s="116">
        <f>TABLE!AG72</f>
        <v>8.2451948792047688E-2</v>
      </c>
      <c r="P24" s="116">
        <f>TABLE!AH72</f>
        <v>9.5835125161379264E-2</v>
      </c>
      <c r="Q24" s="98"/>
      <c r="R24" s="97">
        <f>TABLE!AL72</f>
        <v>321.89992049220501</v>
      </c>
      <c r="S24" s="116">
        <f>TABLE!AR72</f>
        <v>1.889650742876011</v>
      </c>
      <c r="T24" s="116">
        <f>TABLE!AS72</f>
        <v>2.4249134504097398</v>
      </c>
      <c r="U24" s="116">
        <f>TABLE!AT72</f>
        <v>2.7652866785014605</v>
      </c>
      <c r="V24" s="98"/>
      <c r="W24" s="107">
        <f>TABLE!AX72</f>
        <v>0</v>
      </c>
      <c r="X24" s="116">
        <f>TABLE!BD72</f>
        <v>0</v>
      </c>
      <c r="Y24" s="116">
        <f>TABLE!BE72</f>
        <v>0</v>
      </c>
      <c r="Z24" s="116">
        <f>TABLE!BF72</f>
        <v>0</v>
      </c>
      <c r="AA24" s="98"/>
      <c r="AB24" s="97"/>
      <c r="AC24" s="98"/>
      <c r="AD24" s="98"/>
      <c r="AE24" s="98"/>
    </row>
    <row r="25" spans="1:31" x14ac:dyDescent="0.35">
      <c r="A25" s="106"/>
      <c r="B25" s="106" t="s">
        <v>860</v>
      </c>
      <c r="C25" s="107">
        <f>TABLE!B73</f>
        <v>62.851145644432997</v>
      </c>
      <c r="D25" s="98">
        <f>TABLE!H73</f>
        <v>7.4829587060183306E-2</v>
      </c>
      <c r="E25" s="98">
        <f>TABLE!I73</f>
        <v>5.8196237971022691E-2</v>
      </c>
      <c r="F25" s="98">
        <f>TABLE!J73</f>
        <v>2.7492817286434372E-2</v>
      </c>
      <c r="G25" s="98"/>
      <c r="H25" s="97">
        <f>TABLE!N73</f>
        <v>0</v>
      </c>
      <c r="I25" s="116">
        <f>TABLE!T73</f>
        <v>0</v>
      </c>
      <c r="J25" s="116">
        <f>TABLE!U73</f>
        <v>0</v>
      </c>
      <c r="K25" s="116">
        <f>TABLE!V73</f>
        <v>0</v>
      </c>
      <c r="L25" s="98"/>
      <c r="M25" s="107">
        <f>TABLE!Z73</f>
        <v>62.070289980836527</v>
      </c>
      <c r="N25" s="116">
        <f>TABLE!AF73</f>
        <v>0.42616894257463322</v>
      </c>
      <c r="O25" s="116">
        <f>TABLE!AG73</f>
        <v>0.44884955809656457</v>
      </c>
      <c r="P25" s="116">
        <f>TABLE!AH73</f>
        <v>0.26056983875619089</v>
      </c>
      <c r="Q25" s="98"/>
      <c r="R25" s="97">
        <f>TABLE!AL73</f>
        <v>0.78085566359646652</v>
      </c>
      <c r="S25" s="116">
        <f>TABLE!AR73</f>
        <v>4.5838609793311044E-3</v>
      </c>
      <c r="T25" s="116">
        <f>TABLE!AS73</f>
        <v>7.0747376996067955E-3</v>
      </c>
      <c r="U25" s="116">
        <f>TABLE!AT73</f>
        <v>1.0707204739686903E-2</v>
      </c>
      <c r="V25" s="98"/>
      <c r="W25" s="107">
        <f>TABLE!AX73</f>
        <v>0</v>
      </c>
      <c r="X25" s="116">
        <f>TABLE!BD73</f>
        <v>0</v>
      </c>
      <c r="Y25" s="116">
        <f>TABLE!BE73</f>
        <v>0</v>
      </c>
      <c r="Z25" s="116">
        <f>TABLE!BF73</f>
        <v>0</v>
      </c>
      <c r="AA25" s="98"/>
      <c r="AB25" s="97"/>
      <c r="AC25" s="98"/>
      <c r="AD25" s="98"/>
      <c r="AE25" s="98"/>
    </row>
    <row r="26" spans="1:31" x14ac:dyDescent="0.35">
      <c r="A26" s="106"/>
      <c r="B26" s="106" t="s">
        <v>832</v>
      </c>
      <c r="C26" s="107">
        <f>TABLE!B74</f>
        <v>117.38975313636006</v>
      </c>
      <c r="D26" s="98">
        <f>TABLE!H74</f>
        <v>0.13976239672679283</v>
      </c>
      <c r="E26" s="98">
        <f>TABLE!I74</f>
        <v>0.13637967317325983</v>
      </c>
      <c r="F26" s="98">
        <f>TABLE!J74</f>
        <v>0.11027797235237807</v>
      </c>
      <c r="G26" s="98"/>
      <c r="H26" s="97">
        <f>TABLE!N74</f>
        <v>1.525138028161205</v>
      </c>
      <c r="I26" s="116">
        <f>TABLE!T74</f>
        <v>2.3429423319146693E-2</v>
      </c>
      <c r="J26" s="116">
        <f>TABLE!U74</f>
        <v>2.8619610036280017E-2</v>
      </c>
      <c r="K26" s="116">
        <f>TABLE!V74</f>
        <v>3.1424765396745116E-2</v>
      </c>
      <c r="L26" s="98"/>
      <c r="M26" s="107">
        <f>TABLE!Z74</f>
        <v>74.183935327230373</v>
      </c>
      <c r="N26" s="116">
        <f>TABLE!AF74</f>
        <v>0.50934012527074501</v>
      </c>
      <c r="O26" s="116">
        <f>TABLE!AG74</f>
        <v>0.57372877661933919</v>
      </c>
      <c r="P26" s="116">
        <f>TABLE!AH74</f>
        <v>0.40452071479751917</v>
      </c>
      <c r="Q26" s="98"/>
      <c r="R26" s="97">
        <f>TABLE!AL74</f>
        <v>39.011783672113644</v>
      </c>
      <c r="S26" s="116">
        <f>TABLE!AR74</f>
        <v>0.22901107239854979</v>
      </c>
      <c r="T26" s="116">
        <f>TABLE!AS74</f>
        <v>0.2699602722455397</v>
      </c>
      <c r="U26" s="116">
        <f>TABLE!AT74</f>
        <v>0.26595975198404415</v>
      </c>
      <c r="V26" s="98"/>
      <c r="W26" s="107">
        <f>TABLE!AX74</f>
        <v>2.6688961088548147</v>
      </c>
      <c r="X26" s="116">
        <f>TABLE!BD74</f>
        <v>5.8167086427511209E-3</v>
      </c>
      <c r="Y26" s="116">
        <f>TABLE!BE74</f>
        <v>2.6439380836157291E-3</v>
      </c>
      <c r="Z26" s="116">
        <f>TABLE!BF74</f>
        <v>1.8148736651575734E-3</v>
      </c>
      <c r="AA26" s="98"/>
      <c r="AB26" s="97"/>
      <c r="AC26" s="98"/>
      <c r="AD26" s="98"/>
      <c r="AE26" s="98"/>
    </row>
    <row r="27" spans="1:31" x14ac:dyDescent="0.35">
      <c r="A27" s="106"/>
      <c r="B27" s="106" t="s">
        <v>756</v>
      </c>
      <c r="C27" s="107">
        <f>TABLE!B75</f>
        <v>5997.4294205746928</v>
      </c>
      <c r="D27" s="98">
        <f>TABLE!H75</f>
        <v>7.1404452912140286</v>
      </c>
      <c r="E27" s="98">
        <f>TABLE!I75</f>
        <v>6.8777600297308545</v>
      </c>
      <c r="F27" s="98">
        <f>TABLE!J75</f>
        <v>6.3731250004982778</v>
      </c>
      <c r="G27" s="98"/>
      <c r="H27" s="97">
        <f>TABLE!N75</f>
        <v>556.49924248535319</v>
      </c>
      <c r="I27" s="116">
        <f>TABLE!T75</f>
        <v>8.5490336534941207</v>
      </c>
      <c r="J27" s="116">
        <f>TABLE!U75</f>
        <v>10.44285239193616</v>
      </c>
      <c r="K27" s="116">
        <f>TABLE!V75</f>
        <v>11.466410131844247</v>
      </c>
      <c r="L27" s="98"/>
      <c r="M27" s="107">
        <f>TABLE!Z75</f>
        <v>972.05840710986706</v>
      </c>
      <c r="N27" s="116">
        <f>TABLE!AF75</f>
        <v>6.674064252103423</v>
      </c>
      <c r="O27" s="116">
        <f>TABLE!AG75</f>
        <v>3.8817939576718787</v>
      </c>
      <c r="P27" s="116">
        <f>TABLE!AH75</f>
        <v>1.6710076899085884</v>
      </c>
      <c r="Q27" s="98"/>
      <c r="R27" s="97">
        <f>TABLE!AL75</f>
        <v>1060.9416507324866</v>
      </c>
      <c r="S27" s="116">
        <f>TABLE!AR75</f>
        <v>6.2280511762452955</v>
      </c>
      <c r="T27" s="116">
        <f>TABLE!AS75</f>
        <v>6.6020735685144967</v>
      </c>
      <c r="U27" s="116">
        <f>TABLE!AT75</f>
        <v>5.8931053147810593</v>
      </c>
      <c r="V27" s="98"/>
      <c r="W27" s="107">
        <f>TABLE!AX75</f>
        <v>3407.9301202469869</v>
      </c>
      <c r="X27" s="116">
        <f>TABLE!BD75</f>
        <v>7.4273916165430105</v>
      </c>
      <c r="Y27" s="116">
        <f>TABLE!BE75</f>
        <v>7.419355851210871</v>
      </c>
      <c r="Z27" s="116">
        <f>TABLE!BF75</f>
        <v>7.0270874615793746</v>
      </c>
      <c r="AA27" s="98"/>
      <c r="AB27" s="97"/>
      <c r="AC27" s="98"/>
      <c r="AD27" s="98"/>
      <c r="AE27" s="98"/>
    </row>
    <row r="28" spans="1:31" x14ac:dyDescent="0.35">
      <c r="A28" s="106"/>
      <c r="B28" s="106" t="s">
        <v>562</v>
      </c>
      <c r="C28" s="107">
        <f>TABLE!B76</f>
        <v>651.14192818203276</v>
      </c>
      <c r="D28" s="98">
        <f>TABLE!H76</f>
        <v>0.77523935488913098</v>
      </c>
      <c r="E28" s="98">
        <f>TABLE!I76</f>
        <v>0.66280796604643177</v>
      </c>
      <c r="F28" s="98">
        <f>TABLE!J76</f>
        <v>0.62804868956558679</v>
      </c>
      <c r="G28" s="98"/>
      <c r="H28" s="97">
        <f>TABLE!N76</f>
        <v>12.349267426841996</v>
      </c>
      <c r="I28" s="116">
        <f>TABLE!T76</f>
        <v>0.18971149422696584</v>
      </c>
      <c r="J28" s="116">
        <f>TABLE!U76</f>
        <v>0.23173720113455584</v>
      </c>
      <c r="K28" s="116">
        <f>TABLE!V76</f>
        <v>0.25445095758189118</v>
      </c>
      <c r="L28" s="98"/>
      <c r="M28" s="107">
        <f>TABLE!Z76</f>
        <v>76.993247071317157</v>
      </c>
      <c r="N28" s="116">
        <f>TABLE!AF76</f>
        <v>0.52862860315137994</v>
      </c>
      <c r="O28" s="116">
        <f>TABLE!AG76</f>
        <v>0.61035428185348239</v>
      </c>
      <c r="P28" s="116">
        <f>TABLE!AH76</f>
        <v>0.47369176387272682</v>
      </c>
      <c r="Q28" s="98"/>
      <c r="R28" s="97">
        <f>TABLE!AL76</f>
        <v>352.69992722968937</v>
      </c>
      <c r="S28" s="116">
        <f>TABLE!AR76</f>
        <v>2.0704561793081795</v>
      </c>
      <c r="T28" s="116">
        <f>TABLE!AS76</f>
        <v>1.1900383444245399</v>
      </c>
      <c r="U28" s="116">
        <f>TABLE!AT76</f>
        <v>0.93097091347868022</v>
      </c>
      <c r="V28" s="98"/>
      <c r="W28" s="107">
        <f>TABLE!AX76</f>
        <v>209.09948645418436</v>
      </c>
      <c r="X28" s="116">
        <f>TABLE!BD76</f>
        <v>0.45572054529119882</v>
      </c>
      <c r="Y28" s="116">
        <f>TABLE!BE76</f>
        <v>0.53472690587925853</v>
      </c>
      <c r="Z28" s="116">
        <f>TABLE!BF76</f>
        <v>0.60540285973050378</v>
      </c>
      <c r="AA28" s="98"/>
      <c r="AB28" s="97"/>
      <c r="AC28" s="98"/>
      <c r="AD28" s="98"/>
      <c r="AE28" s="98"/>
    </row>
    <row r="29" spans="1:31" x14ac:dyDescent="0.35">
      <c r="A29" s="106"/>
      <c r="B29" s="106"/>
      <c r="C29" s="107"/>
      <c r="D29" s="98"/>
      <c r="E29" s="98"/>
      <c r="F29" s="98"/>
      <c r="G29" s="99"/>
      <c r="H29" s="97"/>
      <c r="I29" s="116"/>
      <c r="J29" s="116"/>
      <c r="K29" s="116"/>
      <c r="L29" s="99"/>
      <c r="M29" s="107"/>
      <c r="N29" s="116"/>
      <c r="O29" s="116"/>
      <c r="P29" s="116"/>
      <c r="Q29" s="98"/>
      <c r="R29" s="97"/>
      <c r="S29" s="116"/>
      <c r="T29" s="116"/>
      <c r="U29" s="116"/>
      <c r="V29" s="98"/>
      <c r="W29" s="107"/>
      <c r="X29" s="116"/>
      <c r="Y29" s="116"/>
      <c r="Z29" s="116"/>
      <c r="AA29" s="98"/>
      <c r="AB29" s="97"/>
      <c r="AC29" s="98"/>
      <c r="AD29" s="98"/>
      <c r="AE29" s="98"/>
    </row>
    <row r="30" spans="1:31" ht="10.5" customHeight="1" x14ac:dyDescent="0.2">
      <c r="A30" s="108" t="s">
        <v>830</v>
      </c>
      <c r="B30" s="109"/>
      <c r="C30" s="107">
        <f>TABLE!B78</f>
        <v>24453.166658986131</v>
      </c>
      <c r="D30" s="98">
        <f>TABLE!H78</f>
        <v>29.113556239015825</v>
      </c>
      <c r="E30" s="98">
        <f>TABLE!I78</f>
        <v>27.766169560418515</v>
      </c>
      <c r="F30" s="98">
        <f>TABLE!J78</f>
        <v>25.700928115850395</v>
      </c>
      <c r="G30" s="98"/>
      <c r="H30" s="97">
        <f>TABLE!N78</f>
        <v>869.01783400312024</v>
      </c>
      <c r="I30" s="116">
        <f>TABLE!T78</f>
        <v>13.349996084810082</v>
      </c>
      <c r="J30" s="116">
        <f>TABLE!U78</f>
        <v>16.307344689141274</v>
      </c>
      <c r="K30" s="116">
        <f>TABLE!V78</f>
        <v>17.905711519147275</v>
      </c>
      <c r="L30" s="98"/>
      <c r="M30" s="107">
        <f>TABLE!Z78</f>
        <v>5601.848690239538</v>
      </c>
      <c r="N30" s="116">
        <f>TABLE!AF78</f>
        <v>38.461781530576694</v>
      </c>
      <c r="O30" s="116">
        <f>TABLE!AG78</f>
        <v>32.525941577358594</v>
      </c>
      <c r="P30" s="116">
        <f>TABLE!AH78</f>
        <v>20.828296092868339</v>
      </c>
      <c r="Q30" s="98"/>
      <c r="R30" s="97">
        <f>TABLE!AL78</f>
        <v>6543.9614562244769</v>
      </c>
      <c r="S30" s="116">
        <f>TABLE!AR78</f>
        <v>38.415050268414127</v>
      </c>
      <c r="T30" s="116">
        <f>TABLE!AS78</f>
        <v>37.087744612438208</v>
      </c>
      <c r="U30" s="116">
        <f>TABLE!AT78</f>
        <v>39.309152441091051</v>
      </c>
      <c r="V30" s="98"/>
      <c r="W30" s="107">
        <f>TABLE!AX78</f>
        <v>11438.338678518994</v>
      </c>
      <c r="X30" s="116">
        <f>TABLE!BD78</f>
        <v>24.92921445286397</v>
      </c>
      <c r="Y30" s="116">
        <f>TABLE!BE78</f>
        <v>25.372584100055427</v>
      </c>
      <c r="Z30" s="116">
        <f>TABLE!BF78</f>
        <v>23.437687279503908</v>
      </c>
      <c r="AA30" s="98"/>
      <c r="AB30" s="97"/>
      <c r="AC30" s="98"/>
      <c r="AD30" s="98"/>
      <c r="AE30" s="98"/>
    </row>
    <row r="31" spans="1:31" ht="10.5" customHeight="1" x14ac:dyDescent="0.35">
      <c r="A31" s="106" t="s">
        <v>829</v>
      </c>
      <c r="B31" s="106"/>
      <c r="C31" s="107">
        <f>TABLE!B79</f>
        <v>46110.835439149596</v>
      </c>
      <c r="D31" s="98">
        <f>TABLE!H79</f>
        <v>54.898836600876713</v>
      </c>
      <c r="E31" s="98">
        <f>TABLE!I79</f>
        <v>56.822629182156916</v>
      </c>
      <c r="F31" s="98">
        <f>TABLE!J79</f>
        <v>59.890833183101535</v>
      </c>
      <c r="G31" s="99"/>
      <c r="H31" s="97">
        <f>TABLE!N79</f>
        <v>4616.9693355272975</v>
      </c>
      <c r="I31" s="116">
        <f>TABLE!T79</f>
        <v>70.926648615540742</v>
      </c>
      <c r="J31" s="116">
        <f>TABLE!U79</f>
        <v>64.486194656315178</v>
      </c>
      <c r="K31" s="116">
        <f>TABLE!V79</f>
        <v>61.005303711118316</v>
      </c>
      <c r="L31" s="98"/>
      <c r="M31" s="107">
        <f>TABLE!Z79</f>
        <v>5498.3317847832914</v>
      </c>
      <c r="N31" s="116">
        <f>TABLE!AF79</f>
        <v>37.75104391116961</v>
      </c>
      <c r="O31" s="116">
        <f>TABLE!AG79</f>
        <v>46.679102376369045</v>
      </c>
      <c r="P31" s="116">
        <f>TABLE!AH79</f>
        <v>59.450540322285974</v>
      </c>
      <c r="Q31" s="98"/>
      <c r="R31" s="97">
        <f>TABLE!AL79</f>
        <v>7350.2298326826703</v>
      </c>
      <c r="S31" s="116">
        <f>TABLE!AR79</f>
        <v>43.148091625498132</v>
      </c>
      <c r="T31" s="116">
        <f>TABLE!AS79</f>
        <v>44.187772667942596</v>
      </c>
      <c r="U31" s="116">
        <f>TABLE!AT79</f>
        <v>43.866787522342349</v>
      </c>
      <c r="V31" s="98"/>
      <c r="W31" s="107">
        <f>TABLE!AX79</f>
        <v>28645.304486156339</v>
      </c>
      <c r="X31" s="116">
        <f>TABLE!BD79</f>
        <v>62.430826597577038</v>
      </c>
      <c r="Y31" s="116">
        <f>TABLE!BE79</f>
        <v>61.708792223751907</v>
      </c>
      <c r="Z31" s="116">
        <f>TABLE!BF79</f>
        <v>64.362701504145676</v>
      </c>
      <c r="AA31" s="98"/>
      <c r="AB31" s="97"/>
      <c r="AC31" s="98"/>
      <c r="AD31" s="98"/>
      <c r="AE31" s="98"/>
    </row>
    <row r="32" spans="1:31" ht="10.5" customHeight="1" x14ac:dyDescent="0.35">
      <c r="A32" s="106" t="s">
        <v>828</v>
      </c>
      <c r="B32" s="106"/>
      <c r="C32" s="107">
        <f>TABLE!B80</f>
        <v>13428.370589800679</v>
      </c>
      <c r="D32" s="98">
        <f>TABLE!H80</f>
        <v>15.987607160107482</v>
      </c>
      <c r="E32" s="98">
        <f>TABLE!I80</f>
        <v>15.411201257424578</v>
      </c>
      <c r="F32" s="98">
        <f>TABLE!J80</f>
        <v>14.408238701048074</v>
      </c>
      <c r="G32" s="99"/>
      <c r="H32" s="97">
        <f>TABLE!N80</f>
        <v>1023.5116234460676</v>
      </c>
      <c r="I32" s="116">
        <f>TABLE!T80</f>
        <v>15.72335529964918</v>
      </c>
      <c r="J32" s="116">
        <f>TABLE!U80</f>
        <v>19.206460654543559</v>
      </c>
      <c r="K32" s="116">
        <f>TABLE!V80</f>
        <v>21.088984769734399</v>
      </c>
      <c r="L32" s="98"/>
      <c r="M32" s="107">
        <f>TABLE!Z80</f>
        <v>3464.5340735898758</v>
      </c>
      <c r="N32" s="116">
        <f>TABLE!AF80</f>
        <v>23.787174558253696</v>
      </c>
      <c r="O32" s="116">
        <f>TABLE!AG80</f>
        <v>20.794956046272343</v>
      </c>
      <c r="P32" s="116">
        <f>TABLE!AH80</f>
        <v>19.721163584845684</v>
      </c>
      <c r="Q32" s="98"/>
      <c r="R32" s="97">
        <f>TABLE!AL80</f>
        <v>3140.698449620922</v>
      </c>
      <c r="S32" s="116">
        <f>TABLE!AR80</f>
        <v>18.436858106087747</v>
      </c>
      <c r="T32" s="116">
        <f>TABLE!AS80</f>
        <v>18.7244827196192</v>
      </c>
      <c r="U32" s="116">
        <f>TABLE!AT80</f>
        <v>16.8240600365666</v>
      </c>
      <c r="V32" s="98"/>
      <c r="W32" s="107">
        <f>TABLE!AX80</f>
        <v>5799.6264431438149</v>
      </c>
      <c r="X32" s="116">
        <f>TABLE!BD80</f>
        <v>12.639958949558986</v>
      </c>
      <c r="Y32" s="116">
        <f>TABLE!BE80</f>
        <v>12.918623676192659</v>
      </c>
      <c r="Z32" s="116">
        <f>TABLE!BF80</f>
        <v>12.199611216350416</v>
      </c>
      <c r="AA32" s="98"/>
      <c r="AB32" s="97"/>
      <c r="AC32" s="98"/>
      <c r="AD32" s="98"/>
      <c r="AE32" s="98"/>
    </row>
    <row r="33" spans="1:33" ht="15.75" customHeight="1" thickBot="1" x14ac:dyDescent="0.4">
      <c r="A33" s="125" t="s">
        <v>835</v>
      </c>
      <c r="B33" s="125"/>
      <c r="C33" s="110">
        <f>TABLE!B81</f>
        <v>83992.372687936397</v>
      </c>
      <c r="D33" s="101">
        <f>TABLE!H81</f>
        <v>100</v>
      </c>
      <c r="E33" s="101">
        <f>TABLE!I81</f>
        <v>100</v>
      </c>
      <c r="F33" s="101">
        <f>TABLE!J81</f>
        <v>100</v>
      </c>
      <c r="G33" s="110"/>
      <c r="H33" s="100">
        <f>TABLE!N81</f>
        <v>6509.4987929764848</v>
      </c>
      <c r="I33" s="117">
        <f>TABLE!T81</f>
        <v>100</v>
      </c>
      <c r="J33" s="117">
        <f>TABLE!U81</f>
        <v>100</v>
      </c>
      <c r="K33" s="117">
        <f>TABLE!V81</f>
        <v>100</v>
      </c>
      <c r="L33" s="110"/>
      <c r="M33" s="110">
        <f>TABLE!Z81</f>
        <v>14564.714548612705</v>
      </c>
      <c r="N33" s="117">
        <f>TABLE!AF81</f>
        <v>100</v>
      </c>
      <c r="O33" s="117">
        <f>TABLE!AG81</f>
        <v>100</v>
      </c>
      <c r="P33" s="117">
        <f>TABLE!AH81</f>
        <v>100</v>
      </c>
      <c r="Q33" s="101"/>
      <c r="R33" s="100">
        <f>TABLE!AL81</f>
        <v>17034.889738528069</v>
      </c>
      <c r="S33" s="117">
        <f>TABLE!AR81</f>
        <v>100</v>
      </c>
      <c r="T33" s="117">
        <f>TABLE!AS81</f>
        <v>100</v>
      </c>
      <c r="U33" s="117">
        <f>TABLE!AT81</f>
        <v>100</v>
      </c>
      <c r="V33" s="101"/>
      <c r="W33" s="110">
        <f>TABLE!AX81</f>
        <v>45883.269607819151</v>
      </c>
      <c r="X33" s="117">
        <f>TABLE!BD81</f>
        <v>100</v>
      </c>
      <c r="Y33" s="117">
        <f>TABLE!BE81</f>
        <v>100</v>
      </c>
      <c r="Z33" s="117">
        <f>TABLE!BF81</f>
        <v>100</v>
      </c>
      <c r="AA33" s="101"/>
      <c r="AB33" s="100"/>
      <c r="AC33" s="101"/>
      <c r="AD33" s="101"/>
      <c r="AE33" s="101"/>
    </row>
    <row r="34" spans="1:33" ht="15" customHeight="1" x14ac:dyDescent="0.35">
      <c r="A34" s="83"/>
      <c r="B34" s="83"/>
      <c r="C34" s="80"/>
      <c r="D34" s="80"/>
      <c r="E34" s="80"/>
      <c r="F34" s="80"/>
      <c r="G34" s="80"/>
      <c r="H34" s="80"/>
      <c r="I34" s="82"/>
      <c r="J34" s="82"/>
      <c r="K34" s="82"/>
      <c r="L34" s="82"/>
      <c r="M34" s="80"/>
      <c r="N34" s="80"/>
      <c r="O34" s="80"/>
      <c r="P34" s="80"/>
      <c r="Q34" s="80"/>
      <c r="R34" s="80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2"/>
      <c r="AD34" s="82"/>
      <c r="AE34" s="82"/>
    </row>
    <row r="35" spans="1:33" ht="18" customHeight="1" x14ac:dyDescent="0.35">
      <c r="A35" s="84" t="s">
        <v>791</v>
      </c>
      <c r="B35" s="84"/>
      <c r="C35" s="78"/>
      <c r="D35" s="85"/>
      <c r="E35" s="85"/>
      <c r="F35" s="85"/>
      <c r="G35" s="84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89"/>
      <c r="AA35" s="89"/>
      <c r="AB35" s="89"/>
      <c r="AC35" s="85"/>
      <c r="AD35" s="85"/>
      <c r="AE35" s="85"/>
    </row>
    <row r="36" spans="1:33" ht="14.25" customHeight="1" x14ac:dyDescent="0.35">
      <c r="A36" s="75" t="s">
        <v>811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AC36" s="84"/>
      <c r="AD36" s="84"/>
      <c r="AE36" s="84"/>
    </row>
    <row r="37" spans="1:33" ht="14.25" customHeight="1" x14ac:dyDescent="0.35">
      <c r="A37" s="75" t="s">
        <v>821</v>
      </c>
      <c r="B37" s="87"/>
      <c r="C37" s="86"/>
      <c r="D37" s="86"/>
      <c r="E37" s="86"/>
      <c r="F37" s="86"/>
      <c r="M37" s="86"/>
      <c r="N37" s="86"/>
      <c r="O37" s="86"/>
      <c r="P37" s="86"/>
      <c r="W37" s="90"/>
      <c r="X37" s="86"/>
      <c r="Y37" s="86"/>
      <c r="Z37" s="86"/>
    </row>
    <row r="38" spans="1:33" ht="14.25" customHeight="1" x14ac:dyDescent="0.35">
      <c r="A38" s="75" t="s">
        <v>822</v>
      </c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</row>
    <row r="39" spans="1:33" ht="14.25" customHeight="1" x14ac:dyDescent="0.35">
      <c r="A39" s="84" t="s">
        <v>823</v>
      </c>
      <c r="B39" s="84"/>
      <c r="D39" s="86"/>
      <c r="E39" s="86"/>
      <c r="F39" s="86"/>
      <c r="G39" s="86"/>
      <c r="H39" s="86"/>
      <c r="O39" s="86"/>
      <c r="P39" s="86"/>
      <c r="Q39" s="86"/>
      <c r="R39" s="86"/>
      <c r="Y39" s="86"/>
      <c r="Z39" s="86"/>
      <c r="AA39" s="86"/>
      <c r="AB39" s="86"/>
    </row>
    <row r="40" spans="1:33" ht="14.25" customHeight="1" x14ac:dyDescent="0.35">
      <c r="A40" s="84"/>
      <c r="B40" s="84" t="s">
        <v>824</v>
      </c>
      <c r="E40" s="86"/>
      <c r="F40" s="86"/>
      <c r="G40" s="86"/>
      <c r="H40" s="86"/>
      <c r="I40" s="87"/>
      <c r="J40" s="87"/>
      <c r="K40" s="87"/>
      <c r="L40" s="87"/>
      <c r="M40" s="87"/>
      <c r="N40" s="87"/>
      <c r="O40" s="86"/>
      <c r="P40" s="86"/>
      <c r="Q40" s="86"/>
      <c r="R40" s="86"/>
      <c r="S40" s="87"/>
      <c r="T40" s="87"/>
      <c r="U40" s="87"/>
      <c r="V40" s="87"/>
      <c r="W40" s="87"/>
      <c r="X40" s="87"/>
      <c r="Y40" s="86"/>
      <c r="Z40" s="86"/>
      <c r="AA40" s="86"/>
      <c r="AB40" s="86"/>
      <c r="AC40" s="87"/>
      <c r="AD40" s="87"/>
      <c r="AE40" s="87"/>
      <c r="AF40" s="87"/>
      <c r="AG40" s="87"/>
    </row>
    <row r="41" spans="1:33" x14ac:dyDescent="0.35">
      <c r="A41" s="84"/>
      <c r="B41" s="84" t="s">
        <v>825</v>
      </c>
    </row>
    <row r="42" spans="1:33" x14ac:dyDescent="0.35">
      <c r="A42" s="84"/>
      <c r="B42" s="84" t="s">
        <v>826</v>
      </c>
    </row>
    <row r="43" spans="1:33" x14ac:dyDescent="0.35">
      <c r="A43" s="84"/>
      <c r="B43" s="84" t="s">
        <v>827</v>
      </c>
    </row>
    <row r="44" spans="1:33" x14ac:dyDescent="0.35">
      <c r="A44" s="84"/>
      <c r="B44" s="84" t="s">
        <v>156</v>
      </c>
    </row>
    <row r="45" spans="1:33" x14ac:dyDescent="0.35">
      <c r="A45" s="84" t="s">
        <v>813</v>
      </c>
    </row>
  </sheetData>
  <mergeCells count="8">
    <mergeCell ref="A33:B33"/>
    <mergeCell ref="M2:P2"/>
    <mergeCell ref="R2:U2"/>
    <mergeCell ref="AB2:AE2"/>
    <mergeCell ref="W2:Z2"/>
    <mergeCell ref="C2:F2"/>
    <mergeCell ref="H2:K2"/>
    <mergeCell ref="A3:B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CH26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9.1796875" defaultRowHeight="10" x14ac:dyDescent="0.2"/>
  <cols>
    <col min="1" max="1" width="24" style="1" customWidth="1"/>
    <col min="2" max="2" width="9.1796875" style="1" customWidth="1"/>
    <col min="3" max="16384" width="9.1796875" style="1"/>
  </cols>
  <sheetData>
    <row r="1" spans="1:84" ht="10.5" x14ac:dyDescent="0.25">
      <c r="A1" s="24" t="s">
        <v>790</v>
      </c>
    </row>
    <row r="2" spans="1:84" x14ac:dyDescent="0.2">
      <c r="B2" s="128" t="s">
        <v>795</v>
      </c>
      <c r="C2" s="128"/>
      <c r="D2" s="128"/>
      <c r="E2" s="128"/>
      <c r="F2" s="128"/>
      <c r="G2" s="128"/>
      <c r="H2" s="128"/>
      <c r="I2" s="128"/>
      <c r="J2" s="128"/>
      <c r="K2" s="128"/>
      <c r="L2" s="128"/>
      <c r="N2" s="128" t="s">
        <v>794</v>
      </c>
      <c r="O2" s="128"/>
      <c r="P2" s="128"/>
      <c r="Q2" s="128"/>
      <c r="R2" s="128"/>
      <c r="S2" s="128"/>
      <c r="T2" s="128"/>
      <c r="U2" s="128"/>
      <c r="V2" s="128"/>
      <c r="W2" s="128"/>
      <c r="X2" s="128"/>
      <c r="Z2" s="128" t="s">
        <v>687</v>
      </c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66"/>
      <c r="AL2" s="128" t="s">
        <v>796</v>
      </c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X2" s="128" t="s">
        <v>371</v>
      </c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J2" s="128" t="s">
        <v>797</v>
      </c>
      <c r="BK2" s="128"/>
      <c r="BL2" s="128"/>
      <c r="BM2" s="128"/>
      <c r="BN2" s="128"/>
      <c r="BO2" s="128"/>
      <c r="BP2" s="128"/>
      <c r="BQ2" s="128"/>
      <c r="BR2" s="128"/>
      <c r="BS2" s="128"/>
      <c r="BT2" s="128"/>
      <c r="BV2" s="128" t="s">
        <v>798</v>
      </c>
      <c r="BW2" s="128"/>
      <c r="BX2" s="128"/>
      <c r="BY2" s="128"/>
      <c r="BZ2" s="128"/>
      <c r="CA2" s="128"/>
      <c r="CB2" s="128"/>
      <c r="CC2" s="128"/>
      <c r="CD2" s="128"/>
      <c r="CE2" s="128"/>
      <c r="CF2" s="128"/>
    </row>
    <row r="3" spans="1:84" x14ac:dyDescent="0.2">
      <c r="A3" s="55"/>
      <c r="B3" s="130" t="s">
        <v>799</v>
      </c>
      <c r="C3" s="130"/>
      <c r="D3" s="130"/>
      <c r="E3" s="130"/>
      <c r="F3" s="130"/>
      <c r="H3" s="129" t="s">
        <v>800</v>
      </c>
      <c r="I3" s="129"/>
      <c r="J3" s="129"/>
      <c r="K3" s="129"/>
      <c r="L3" s="129"/>
      <c r="N3" s="130" t="s">
        <v>799</v>
      </c>
      <c r="O3" s="130"/>
      <c r="P3" s="130"/>
      <c r="Q3" s="130"/>
      <c r="R3" s="130"/>
      <c r="T3" s="129" t="s">
        <v>800</v>
      </c>
      <c r="U3" s="129"/>
      <c r="V3" s="129"/>
      <c r="W3" s="129"/>
      <c r="X3" s="129"/>
      <c r="Z3" s="130" t="s">
        <v>799</v>
      </c>
      <c r="AA3" s="130"/>
      <c r="AB3" s="130"/>
      <c r="AC3" s="130"/>
      <c r="AD3" s="130"/>
      <c r="AF3" s="129" t="s">
        <v>800</v>
      </c>
      <c r="AG3" s="129"/>
      <c r="AH3" s="129"/>
      <c r="AI3" s="129"/>
      <c r="AJ3" s="129"/>
      <c r="AL3" s="130" t="s">
        <v>799</v>
      </c>
      <c r="AM3" s="130"/>
      <c r="AN3" s="130"/>
      <c r="AO3" s="130"/>
      <c r="AP3" s="130"/>
      <c r="AR3" s="129" t="s">
        <v>800</v>
      </c>
      <c r="AS3" s="129"/>
      <c r="AT3" s="129"/>
      <c r="AU3" s="129"/>
      <c r="AV3" s="129"/>
      <c r="AX3" s="130" t="s">
        <v>799</v>
      </c>
      <c r="AY3" s="130"/>
      <c r="AZ3" s="130"/>
      <c r="BA3" s="130"/>
      <c r="BB3" s="130"/>
      <c r="BD3" s="129" t="s">
        <v>800</v>
      </c>
      <c r="BE3" s="129"/>
      <c r="BF3" s="129"/>
      <c r="BG3" s="129"/>
      <c r="BH3" s="129"/>
      <c r="BJ3" s="130" t="s">
        <v>799</v>
      </c>
      <c r="BK3" s="130"/>
      <c r="BL3" s="130"/>
      <c r="BM3" s="130"/>
      <c r="BN3" s="130"/>
      <c r="BP3" s="129" t="s">
        <v>800</v>
      </c>
      <c r="BQ3" s="129"/>
      <c r="BR3" s="129"/>
      <c r="BS3" s="129"/>
      <c r="BT3" s="129"/>
      <c r="BV3" s="130" t="s">
        <v>799</v>
      </c>
      <c r="BW3" s="130"/>
      <c r="BX3" s="130"/>
      <c r="BY3" s="130"/>
      <c r="BZ3" s="130"/>
      <c r="CB3" s="129" t="s">
        <v>800</v>
      </c>
      <c r="CC3" s="129"/>
      <c r="CD3" s="129"/>
      <c r="CE3" s="129"/>
      <c r="CF3" s="129"/>
    </row>
    <row r="4" spans="1:84" x14ac:dyDescent="0.2">
      <c r="A4" s="1" t="s">
        <v>732</v>
      </c>
      <c r="B4" s="63" t="s">
        <v>633</v>
      </c>
      <c r="C4" s="63" t="s">
        <v>731</v>
      </c>
      <c r="D4" s="63" t="s">
        <v>782</v>
      </c>
      <c r="E4" s="63" t="s">
        <v>781</v>
      </c>
      <c r="F4" s="63" t="s">
        <v>783</v>
      </c>
      <c r="H4" s="63" t="s">
        <v>633</v>
      </c>
      <c r="I4" s="63" t="s">
        <v>731</v>
      </c>
      <c r="J4" s="63" t="s">
        <v>782</v>
      </c>
      <c r="K4" s="63" t="s">
        <v>781</v>
      </c>
      <c r="L4" s="63" t="s">
        <v>783</v>
      </c>
      <c r="N4" s="63" t="s">
        <v>633</v>
      </c>
      <c r="O4" s="63" t="s">
        <v>731</v>
      </c>
      <c r="P4" s="63" t="s">
        <v>782</v>
      </c>
      <c r="Q4" s="63" t="s">
        <v>781</v>
      </c>
      <c r="R4" s="63" t="s">
        <v>783</v>
      </c>
      <c r="T4" s="63" t="s">
        <v>633</v>
      </c>
      <c r="U4" s="63" t="s">
        <v>731</v>
      </c>
      <c r="V4" s="63" t="s">
        <v>782</v>
      </c>
      <c r="W4" s="63" t="s">
        <v>781</v>
      </c>
      <c r="X4" s="63" t="s">
        <v>783</v>
      </c>
      <c r="Z4" s="63" t="s">
        <v>633</v>
      </c>
      <c r="AA4" s="63" t="s">
        <v>731</v>
      </c>
      <c r="AB4" s="63" t="s">
        <v>782</v>
      </c>
      <c r="AC4" s="63" t="s">
        <v>781</v>
      </c>
      <c r="AD4" s="63" t="s">
        <v>783</v>
      </c>
      <c r="AF4" s="63" t="s">
        <v>633</v>
      </c>
      <c r="AG4" s="63" t="s">
        <v>731</v>
      </c>
      <c r="AH4" s="63" t="s">
        <v>782</v>
      </c>
      <c r="AI4" s="63" t="s">
        <v>781</v>
      </c>
      <c r="AJ4" s="63" t="s">
        <v>783</v>
      </c>
      <c r="AL4" s="63" t="s">
        <v>633</v>
      </c>
      <c r="AM4" s="63" t="s">
        <v>731</v>
      </c>
      <c r="AN4" s="63" t="s">
        <v>782</v>
      </c>
      <c r="AO4" s="63" t="s">
        <v>781</v>
      </c>
      <c r="AP4" s="63" t="s">
        <v>783</v>
      </c>
      <c r="AR4" s="63" t="s">
        <v>633</v>
      </c>
      <c r="AS4" s="63" t="s">
        <v>731</v>
      </c>
      <c r="AT4" s="63" t="s">
        <v>782</v>
      </c>
      <c r="AU4" s="63" t="s">
        <v>781</v>
      </c>
      <c r="AV4" s="63" t="s">
        <v>783</v>
      </c>
      <c r="AX4" s="63" t="s">
        <v>633</v>
      </c>
      <c r="AY4" s="63" t="s">
        <v>731</v>
      </c>
      <c r="AZ4" s="63" t="s">
        <v>782</v>
      </c>
      <c r="BA4" s="63" t="s">
        <v>781</v>
      </c>
      <c r="BB4" s="63" t="s">
        <v>783</v>
      </c>
      <c r="BD4" s="63" t="s">
        <v>633</v>
      </c>
      <c r="BE4" s="63" t="s">
        <v>731</v>
      </c>
      <c r="BF4" s="63" t="s">
        <v>782</v>
      </c>
      <c r="BG4" s="63" t="s">
        <v>781</v>
      </c>
      <c r="BH4" s="63" t="s">
        <v>783</v>
      </c>
      <c r="BJ4" s="63" t="s">
        <v>633</v>
      </c>
      <c r="BK4" s="63" t="s">
        <v>731</v>
      </c>
      <c r="BL4" s="63" t="s">
        <v>782</v>
      </c>
      <c r="BM4" s="63" t="s">
        <v>781</v>
      </c>
      <c r="BN4" s="63" t="s">
        <v>783</v>
      </c>
      <c r="BP4" s="63" t="s">
        <v>633</v>
      </c>
      <c r="BQ4" s="63" t="s">
        <v>731</v>
      </c>
      <c r="BR4" s="63" t="s">
        <v>782</v>
      </c>
      <c r="BS4" s="63" t="s">
        <v>781</v>
      </c>
      <c r="BT4" s="63" t="s">
        <v>783</v>
      </c>
      <c r="BV4" s="63" t="s">
        <v>633</v>
      </c>
      <c r="BW4" s="63" t="s">
        <v>731</v>
      </c>
      <c r="BX4" s="63" t="s">
        <v>782</v>
      </c>
      <c r="BY4" s="63" t="s">
        <v>781</v>
      </c>
      <c r="BZ4" s="63" t="s">
        <v>783</v>
      </c>
      <c r="CB4" s="63" t="s">
        <v>633</v>
      </c>
      <c r="CC4" s="63" t="s">
        <v>731</v>
      </c>
      <c r="CD4" s="63" t="s">
        <v>782</v>
      </c>
      <c r="CE4" s="63" t="s">
        <v>781</v>
      </c>
      <c r="CF4" s="63" t="s">
        <v>783</v>
      </c>
    </row>
    <row r="5" spans="1:84" x14ac:dyDescent="0.2">
      <c r="A5" s="64" t="s">
        <v>734</v>
      </c>
      <c r="E5" s="2"/>
      <c r="F5" s="2"/>
    </row>
    <row r="6" spans="1:84" x14ac:dyDescent="0.2">
      <c r="A6" s="1" t="s">
        <v>558</v>
      </c>
      <c r="B6" s="2">
        <f>+'SUMMARY 2014-16'!N16</f>
        <v>183208.80886201383</v>
      </c>
      <c r="C6" s="2">
        <f>+'SUMMARY 2014-16'!O16</f>
        <v>17666.92262959417</v>
      </c>
      <c r="D6" s="2">
        <f>+'SUMMARY 2014-16'!P16</f>
        <v>1269.3371767406782</v>
      </c>
      <c r="E6" s="2">
        <f>+'SUMMARY 2014-16'!Q16</f>
        <v>54873.595283867216</v>
      </c>
      <c r="F6" s="2">
        <f>+'SUMMARY 2014-16'!R16</f>
        <v>8934.0790244848995</v>
      </c>
      <c r="G6" s="2"/>
      <c r="H6" s="31">
        <f t="shared" ref="H6:L11" si="0">+B6/B$33*100</f>
        <v>32.779893659508971</v>
      </c>
      <c r="I6" s="31">
        <f t="shared" si="0"/>
        <v>25.562371053490178</v>
      </c>
      <c r="J6" s="31">
        <f t="shared" si="0"/>
        <v>14.825506469930181</v>
      </c>
      <c r="K6" s="31">
        <f t="shared" si="0"/>
        <v>32.574181464801384</v>
      </c>
      <c r="L6" s="31">
        <f t="shared" si="0"/>
        <v>25.041952757637343</v>
      </c>
      <c r="N6" s="2">
        <f>'SUMMARY 2014-16'!$N18</f>
        <v>119882.78318992082</v>
      </c>
      <c r="O6" s="2">
        <f>'SUMMARY 2014-16'!O18</f>
        <v>16410.312862145289</v>
      </c>
      <c r="P6" s="2">
        <f>'SUMMARY 2014-16'!P18</f>
        <v>1263.1098877557729</v>
      </c>
      <c r="Q6" s="2">
        <f>'SUMMARY 2014-16'!Q18</f>
        <v>47511.412091782375</v>
      </c>
      <c r="R6" s="2">
        <f>'SUMMARY 2014-16'!R18</f>
        <v>8725.0091088857243</v>
      </c>
      <c r="T6" s="31">
        <f t="shared" ref="T6:X11" si="1">+N6/N$33*100</f>
        <v>36.424300026019388</v>
      </c>
      <c r="U6" s="31">
        <f t="shared" si="1"/>
        <v>25.764086206499009</v>
      </c>
      <c r="V6" s="31">
        <f t="shared" si="1"/>
        <v>14.847667802366123</v>
      </c>
      <c r="W6" s="31">
        <f t="shared" si="1"/>
        <v>32.854336616773004</v>
      </c>
      <c r="X6" s="31">
        <f t="shared" si="1"/>
        <v>24.947466911705359</v>
      </c>
      <c r="Z6" s="2">
        <f>'SUMMARY 2014-16'!N8</f>
        <v>7044.74753549858</v>
      </c>
      <c r="AA6" s="2">
        <f>'SUMMARY 2014-16'!O8</f>
        <v>3507.186325410923</v>
      </c>
      <c r="AB6" s="2">
        <f>'SUMMARY 2014-16'!P8</f>
        <v>802.9287500022275</v>
      </c>
      <c r="AC6" s="2">
        <f>'SUMMARY 2014-16'!Q8</f>
        <v>5278.889541749556</v>
      </c>
      <c r="AD6" s="2">
        <f>'SUMMARY 2014-16'!R8</f>
        <v>2099.8621207853994</v>
      </c>
      <c r="AF6" s="31">
        <f t="shared" ref="AF6:AJ11" si="2">+Z6/Z$33*100</f>
        <v>8.3873657929303853</v>
      </c>
      <c r="AG6" s="31">
        <f t="shared" si="2"/>
        <v>9.6679340118559427</v>
      </c>
      <c r="AH6" s="31">
        <f t="shared" si="2"/>
        <v>10.738256482612071</v>
      </c>
      <c r="AI6" s="31">
        <f t="shared" si="2"/>
        <v>9.2820110473167752</v>
      </c>
      <c r="AJ6" s="31">
        <f t="shared" si="2"/>
        <v>10.060741601314421</v>
      </c>
      <c r="AL6" s="2">
        <f>'SUMMARY 2014-16'!N9</f>
        <v>3028.4292990606273</v>
      </c>
      <c r="AM6" s="2">
        <f>'SUMMARY 2014-16'!O9</f>
        <v>117.8826648116132</v>
      </c>
      <c r="AN6" s="2">
        <f>'SUMMARY 2014-16'!P9</f>
        <v>2.8358163495538156</v>
      </c>
      <c r="AO6" s="2">
        <f>'SUMMARY 2014-16'!Q9</f>
        <v>307.12854628330041</v>
      </c>
      <c r="AP6" s="2">
        <f>'SUMMARY 2014-16'!R9</f>
        <v>16.324960181900206</v>
      </c>
      <c r="AR6" s="31">
        <f t="shared" ref="AR6:AV11" si="3">+AL6/AL$33*100</f>
        <v>12.721819754069735</v>
      </c>
      <c r="AS6" s="31">
        <f t="shared" si="3"/>
        <v>10.536245006214951</v>
      </c>
      <c r="AT6" s="31">
        <f t="shared" si="3"/>
        <v>8.4644553524179074</v>
      </c>
      <c r="AU6" s="31">
        <f t="shared" si="3"/>
        <v>10.190080180177496</v>
      </c>
      <c r="AV6" s="31">
        <f t="shared" si="3"/>
        <v>8.1137152979804128</v>
      </c>
      <c r="AX6" s="2">
        <f>'SUMMARY 2014-16'!N11</f>
        <v>49294.911955344665</v>
      </c>
      <c r="AY6" s="2">
        <f>'SUMMARY 2014-16'!O11</f>
        <v>9698.2769901903248</v>
      </c>
      <c r="AZ6" s="2">
        <f>'SUMMARY 2014-16'!P11</f>
        <v>407.64666503797667</v>
      </c>
      <c r="BA6" s="2">
        <f>'SUMMARY 2014-16'!Q11</f>
        <v>28498.386180108053</v>
      </c>
      <c r="BB6" s="2">
        <f>'SUMMARY 2014-16'!R11</f>
        <v>5442.7366738793435</v>
      </c>
      <c r="BD6" s="31">
        <f t="shared" ref="BD6:BH11" si="4">+AX6/AX$33*100</f>
        <v>44.737451743632171</v>
      </c>
      <c r="BE6" s="31">
        <f t="shared" si="4"/>
        <v>45.410026871507704</v>
      </c>
      <c r="BF6" s="31">
        <f t="shared" si="4"/>
        <v>45.700279555530251</v>
      </c>
      <c r="BG6" s="31">
        <f t="shared" si="4"/>
        <v>45.06733896921331</v>
      </c>
      <c r="BH6" s="31">
        <f t="shared" si="4"/>
        <v>45.338843602494613</v>
      </c>
      <c r="BJ6" s="2">
        <f>'SUMMARY 2014-16'!N10</f>
        <v>57827.370537061026</v>
      </c>
      <c r="BK6" s="2">
        <f>'SUMMARY 2014-16'!O10</f>
        <v>3059.704311804639</v>
      </c>
      <c r="BL6" s="2">
        <f>'SUMMARY 2014-16'!P10</f>
        <v>49.634564000657136</v>
      </c>
      <c r="BM6" s="2">
        <f>'SUMMARY 2014-16'!Q10</f>
        <v>13138.128982708873</v>
      </c>
      <c r="BN6" s="2">
        <f>'SUMMARY 2014-16'!R10</f>
        <v>1157.7343251203667</v>
      </c>
      <c r="BP6" s="31">
        <f t="shared" ref="BP6:BT11" si="5">+BJ6/BJ$33*100</f>
        <v>68.6358694998777</v>
      </c>
      <c r="BQ6" s="31">
        <f t="shared" si="5"/>
        <v>64.995536415865843</v>
      </c>
      <c r="BR6" s="31">
        <f t="shared" si="5"/>
        <v>48.859179278842305</v>
      </c>
      <c r="BS6" s="31">
        <f t="shared" si="5"/>
        <v>66.655644544548963</v>
      </c>
      <c r="BT6" s="31">
        <f t="shared" si="5"/>
        <v>63.384537758277929</v>
      </c>
      <c r="BV6" s="2">
        <f>'SUMMARY 2014-16'!N12</f>
        <v>2687.3238629559282</v>
      </c>
      <c r="BW6" s="2">
        <f>'SUMMARY 2014-16'!O12</f>
        <v>27.262569927785666</v>
      </c>
      <c r="BX6" s="2">
        <f>'SUMMARY 2014-16'!P12</f>
        <v>6.4092365357426073E-2</v>
      </c>
      <c r="BY6" s="2">
        <f>'SUMMARY 2014-16'!Q12</f>
        <v>288.87884093258839</v>
      </c>
      <c r="BZ6" s="2">
        <f>'SUMMARY 2014-16'!R12</f>
        <v>8.3510289187143218</v>
      </c>
      <c r="CB6" s="31">
        <f t="shared" ref="CB6:CF11" si="6">+BV6/BV$33*100</f>
        <v>9.9931418404721537</v>
      </c>
      <c r="CC6" s="31">
        <f t="shared" si="6"/>
        <v>11.624447725185643</v>
      </c>
      <c r="CD6" s="31">
        <f t="shared" si="6"/>
        <v>2.3191923879228264</v>
      </c>
      <c r="CE6" s="31">
        <f t="shared" si="6"/>
        <v>16.224849912925958</v>
      </c>
      <c r="CF6" s="31">
        <f t="shared" si="6"/>
        <v>12.036592465287839</v>
      </c>
    </row>
    <row r="7" spans="1:84" x14ac:dyDescent="0.2">
      <c r="A7" s="1" t="s">
        <v>6</v>
      </c>
      <c r="B7" s="2">
        <f>+'SUMMARY 2014-16'!T16</f>
        <v>76498.761740075861</v>
      </c>
      <c r="C7" s="2">
        <f>+'SUMMARY 2014-16'!U16</f>
        <v>6217.8461279305338</v>
      </c>
      <c r="D7" s="2">
        <f>+'SUMMARY 2014-16'!V16</f>
        <v>746.1959511014137</v>
      </c>
      <c r="E7" s="2">
        <f>+'SUMMARY 2014-16'!W16</f>
        <v>16073.720467928682</v>
      </c>
      <c r="F7" s="2">
        <f>+'SUMMARY 2014-16'!X16</f>
        <v>2848.4577998738373</v>
      </c>
      <c r="G7" s="2"/>
      <c r="H7" s="31">
        <f t="shared" si="0"/>
        <v>13.687230927921423</v>
      </c>
      <c r="I7" s="31">
        <f t="shared" si="0"/>
        <v>8.9966370039691856</v>
      </c>
      <c r="J7" s="31">
        <f t="shared" si="0"/>
        <v>8.7153619255806269</v>
      </c>
      <c r="K7" s="31">
        <f t="shared" si="0"/>
        <v>9.5417164599516511</v>
      </c>
      <c r="L7" s="31">
        <f t="shared" si="0"/>
        <v>7.9841408903003162</v>
      </c>
      <c r="N7" s="2">
        <f>'SUMMARY 2014-16'!$T18</f>
        <v>27692.570033715474</v>
      </c>
      <c r="O7" s="2">
        <f>'SUMMARY 2014-16'!U18</f>
        <v>5045.3446081569718</v>
      </c>
      <c r="P7" s="2">
        <f>'SUMMARY 2014-16'!V18</f>
        <v>734.088861638092</v>
      </c>
      <c r="Q7" s="2">
        <f>'SUMMARY 2014-16'!W18</f>
        <v>10947.266862714618</v>
      </c>
      <c r="R7" s="2">
        <f>'SUMMARY 2014-16'!X18</f>
        <v>2696.4031142831404</v>
      </c>
      <c r="T7" s="31">
        <f t="shared" si="1"/>
        <v>8.4139060885968107</v>
      </c>
      <c r="U7" s="31">
        <f t="shared" si="1"/>
        <v>7.921158756570958</v>
      </c>
      <c r="V7" s="31">
        <f t="shared" si="1"/>
        <v>8.6291047680619215</v>
      </c>
      <c r="W7" s="31">
        <f t="shared" si="1"/>
        <v>7.5700800019681731</v>
      </c>
      <c r="X7" s="31">
        <f t="shared" si="1"/>
        <v>7.7098403720507758</v>
      </c>
      <c r="Z7" s="2">
        <f>'SUMMARY 2014-16'!T8</f>
        <v>9298.7071842411187</v>
      </c>
      <c r="AA7" s="2">
        <f>'SUMMARY 2014-16'!U8</f>
        <v>3589.2368468610362</v>
      </c>
      <c r="AB7" s="2">
        <f>'SUMMARY 2014-16'!V8</f>
        <v>688.64937096399615</v>
      </c>
      <c r="AC7" s="2">
        <f>'SUMMARY 2014-16'!W8</f>
        <v>5835.7492522617968</v>
      </c>
      <c r="AD7" s="2">
        <f>'SUMMARY 2014-16'!X8</f>
        <v>2026.5009753611741</v>
      </c>
      <c r="AF7" s="31">
        <f t="shared" si="2"/>
        <v>11.070894757062467</v>
      </c>
      <c r="AG7" s="31">
        <f t="shared" si="2"/>
        <v>9.8941150451448205</v>
      </c>
      <c r="AH7" s="31">
        <f t="shared" si="2"/>
        <v>9.2099000963414781</v>
      </c>
      <c r="AI7" s="31">
        <f t="shared" si="2"/>
        <v>10.261152198860396</v>
      </c>
      <c r="AJ7" s="31">
        <f t="shared" si="2"/>
        <v>9.7092577965522651</v>
      </c>
      <c r="AL7" s="2">
        <f>'SUMMARY 2014-16'!T9</f>
        <v>5312.9449379386979</v>
      </c>
      <c r="AM7" s="2">
        <f>'SUMMARY 2014-16'!U9</f>
        <v>204.10441769973102</v>
      </c>
      <c r="AN7" s="2">
        <f>'SUMMARY 2014-16'!V9</f>
        <v>4.3845793837634819</v>
      </c>
      <c r="AO7" s="2">
        <f>'SUMMARY 2014-16'!W9</f>
        <v>659.466743097571</v>
      </c>
      <c r="AP7" s="2">
        <f>'SUMMARY 2014-16'!X9</f>
        <v>33.821865960343644</v>
      </c>
      <c r="AR7" s="31">
        <f t="shared" si="3"/>
        <v>22.318608489463109</v>
      </c>
      <c r="AS7" s="31">
        <f t="shared" si="3"/>
        <v>18.242666597093638</v>
      </c>
      <c r="AT7" s="31">
        <f t="shared" si="3"/>
        <v>13.08726372172773</v>
      </c>
      <c r="AU7" s="31">
        <f t="shared" si="3"/>
        <v>21.880151062630652</v>
      </c>
      <c r="AV7" s="31">
        <f t="shared" si="3"/>
        <v>16.809902639330108</v>
      </c>
      <c r="AX7" s="2">
        <f>'SUMMARY 2014-16'!T11</f>
        <v>4708.0138870492274</v>
      </c>
      <c r="AY7" s="2">
        <f>'SUMMARY 2014-16'!U11</f>
        <v>841.2106935759922</v>
      </c>
      <c r="AZ7" s="2">
        <f>'SUMMARY 2014-16'!V11</f>
        <v>33.768841077833748</v>
      </c>
      <c r="BA7" s="2">
        <f>'SUMMARY 2014-16'!W11</f>
        <v>2604.7328778989831</v>
      </c>
      <c r="BB7" s="2">
        <f>'SUMMARY 2014-16'!X11</f>
        <v>473.68614318654016</v>
      </c>
      <c r="BD7" s="31">
        <f t="shared" si="4"/>
        <v>4.2727440972207384</v>
      </c>
      <c r="BE7" s="31">
        <f t="shared" si="4"/>
        <v>3.9387821402217749</v>
      </c>
      <c r="BF7" s="31">
        <f t="shared" si="4"/>
        <v>3.7857429236652917</v>
      </c>
      <c r="BG7" s="31">
        <f t="shared" si="4"/>
        <v>4.1191237563643295</v>
      </c>
      <c r="BH7" s="31">
        <f t="shared" si="4"/>
        <v>3.9458792973895602</v>
      </c>
      <c r="BJ7" s="2">
        <f>'SUMMARY 2014-16'!T10</f>
        <v>5819.6077338094346</v>
      </c>
      <c r="BK7" s="2">
        <f>'SUMMARY 2014-16'!U10</f>
        <v>382.8923336096118</v>
      </c>
      <c r="BL7" s="2">
        <f>'SUMMARY 2014-16'!V10</f>
        <v>7.0952899433521104</v>
      </c>
      <c r="BM7" s="2">
        <f>'SUMMARY 2014-16'!W10</f>
        <v>1593.8658132450389</v>
      </c>
      <c r="BN7" s="2">
        <f>'SUMMARY 2014-16'!X10</f>
        <v>153.91116553409253</v>
      </c>
      <c r="BP7" s="31">
        <f t="shared" si="5"/>
        <v>6.9073491194317747</v>
      </c>
      <c r="BQ7" s="31">
        <f t="shared" si="5"/>
        <v>8.1335613106356792</v>
      </c>
      <c r="BR7" s="31">
        <f t="shared" si="5"/>
        <v>6.9844482440304683</v>
      </c>
      <c r="BS7" s="31">
        <f t="shared" si="5"/>
        <v>8.0863990024144776</v>
      </c>
      <c r="BT7" s="31">
        <f t="shared" si="5"/>
        <v>8.4264479954863454</v>
      </c>
      <c r="BV7" s="2">
        <f>'SUMMARY 2014-16'!T12</f>
        <v>2553.2962906769985</v>
      </c>
      <c r="BW7" s="2">
        <f>'SUMMARY 2014-16'!U12</f>
        <v>27.90031641060104</v>
      </c>
      <c r="BX7" s="2">
        <f>'SUMMARY 2014-16'!V12</f>
        <v>0.19078026914658286</v>
      </c>
      <c r="BY7" s="2">
        <f>'SUMMARY 2014-16'!W12</f>
        <v>253.45217621122839</v>
      </c>
      <c r="BZ7" s="2">
        <f>'SUMMARY 2014-16'!X12</f>
        <v>8.4829642409896167</v>
      </c>
      <c r="CB7" s="31">
        <f t="shared" si="6"/>
        <v>9.4947439514866971</v>
      </c>
      <c r="CC7" s="31">
        <f t="shared" si="6"/>
        <v>11.896375524767464</v>
      </c>
      <c r="CD7" s="31">
        <f t="shared" si="6"/>
        <v>6.9034142444761208</v>
      </c>
      <c r="CE7" s="31">
        <f t="shared" si="6"/>
        <v>14.235114990963481</v>
      </c>
      <c r="CF7" s="31">
        <f t="shared" si="6"/>
        <v>12.226754865808974</v>
      </c>
    </row>
    <row r="8" spans="1:84" x14ac:dyDescent="0.2">
      <c r="A8" s="1" t="s">
        <v>10</v>
      </c>
      <c r="B8" s="2">
        <f>+'SUMMARY 2014-16'!H16</f>
        <v>57119.155629200599</v>
      </c>
      <c r="C8" s="2">
        <f>+'SUMMARY 2014-16'!I16</f>
        <v>4344.7522129788385</v>
      </c>
      <c r="D8" s="2">
        <f>+'SUMMARY 2014-16'!J16</f>
        <v>177.05782383284182</v>
      </c>
      <c r="E8" s="2">
        <f>+'SUMMARY 2014-16'!K16</f>
        <v>14778.725031636341</v>
      </c>
      <c r="F8" s="2">
        <f>+'SUMMARY 2014-16'!L16</f>
        <v>2224.9437251035092</v>
      </c>
      <c r="G8" s="2"/>
      <c r="H8" s="31">
        <f t="shared" si="0"/>
        <v>10.219813441701548</v>
      </c>
      <c r="I8" s="31">
        <f t="shared" si="0"/>
        <v>6.2864467418675112</v>
      </c>
      <c r="J8" s="31">
        <f t="shared" si="0"/>
        <v>2.06798631670569</v>
      </c>
      <c r="K8" s="31">
        <f t="shared" si="0"/>
        <v>8.772978488261316</v>
      </c>
      <c r="L8" s="31">
        <f t="shared" si="0"/>
        <v>6.2364498343639987</v>
      </c>
      <c r="N8" s="2">
        <f>+'SUMMARY 2014-16'!$H18</f>
        <v>32768.334940092151</v>
      </c>
      <c r="O8" s="2">
        <f>+'SUMMARY 2014-16'!I18</f>
        <v>3867.4555299963868</v>
      </c>
      <c r="P8" s="2">
        <f>+'SUMMARY 2014-16'!J18</f>
        <v>174.60282788519351</v>
      </c>
      <c r="Q8" s="2">
        <f>+'SUMMARY 2014-16'!K18</f>
        <v>12089.445413747759</v>
      </c>
      <c r="R8" s="2">
        <f>+'SUMMARY 2014-16'!L18</f>
        <v>2149.9494891019644</v>
      </c>
      <c r="T8" s="31">
        <f t="shared" si="1"/>
        <v>9.9560890350713827</v>
      </c>
      <c r="U8" s="31">
        <f t="shared" si="1"/>
        <v>6.0718804395544153</v>
      </c>
      <c r="V8" s="31">
        <f t="shared" si="1"/>
        <v>2.0524301257740776</v>
      </c>
      <c r="W8" s="31">
        <f t="shared" si="1"/>
        <v>8.3599011615584047</v>
      </c>
      <c r="X8" s="31">
        <f t="shared" si="1"/>
        <v>6.1473624923308474</v>
      </c>
      <c r="Z8" s="2">
        <f>+'SUMMARY 2014-16'!H8</f>
        <v>1209.3920724521276</v>
      </c>
      <c r="AA8" s="2">
        <f>+'SUMMARY 2014-16'!I8</f>
        <v>348.03500742942657</v>
      </c>
      <c r="AB8" s="2">
        <f>+'SUMMARY 2014-16'!J8</f>
        <v>36.211464369569946</v>
      </c>
      <c r="AC8" s="2">
        <f>+'SUMMARY 2014-16'!K8</f>
        <v>728.05061768186079</v>
      </c>
      <c r="AD8" s="2">
        <f>+'SUMMARY 2014-16'!L8</f>
        <v>193.69138159535953</v>
      </c>
      <c r="AF8" s="31">
        <f t="shared" si="2"/>
        <v>1.4398832105213637</v>
      </c>
      <c r="AG8" s="31">
        <f t="shared" si="2"/>
        <v>0.95939570169521904</v>
      </c>
      <c r="AH8" s="31">
        <f t="shared" si="2"/>
        <v>0.48428704540761774</v>
      </c>
      <c r="AI8" s="31">
        <f t="shared" si="2"/>
        <v>1.2801506496552186</v>
      </c>
      <c r="AJ8" s="31">
        <f t="shared" si="2"/>
        <v>0.92800328237915286</v>
      </c>
      <c r="AL8" s="2">
        <f>+'SUMMARY 2014-16'!H9</f>
        <v>670.48512686901654</v>
      </c>
      <c r="AM8" s="2">
        <f>+'SUMMARY 2014-16'!I9</f>
        <v>22.004105888678374</v>
      </c>
      <c r="AN8" s="2">
        <f>+'SUMMARY 2014-16'!J9</f>
        <v>0.26123874036850048</v>
      </c>
      <c r="AO8" s="2">
        <f>+'SUMMARY 2014-16'!K9</f>
        <v>78.85531005186273</v>
      </c>
      <c r="AP8" s="2">
        <f>+'SUMMARY 2014-16'!L9</f>
        <v>2.7656670700362112</v>
      </c>
      <c r="AR8" s="31">
        <f t="shared" si="3"/>
        <v>2.8165725825126637</v>
      </c>
      <c r="AS8" s="31">
        <f t="shared" si="3"/>
        <v>1.9667069043299468</v>
      </c>
      <c r="AT8" s="31">
        <f t="shared" si="3"/>
        <v>0.7797555911965105</v>
      </c>
      <c r="AU8" s="31">
        <f t="shared" si="3"/>
        <v>2.6163049374122243</v>
      </c>
      <c r="AV8" s="31">
        <f t="shared" si="3"/>
        <v>1.3745721254593284</v>
      </c>
      <c r="AX8" s="2">
        <f>+'SUMMARY 2014-16'!H11</f>
        <v>19923.110463379388</v>
      </c>
      <c r="AY8" s="2">
        <f>+'SUMMARY 2014-16'!I11</f>
        <v>3422.4671524930891</v>
      </c>
      <c r="AZ8" s="2">
        <f>+'SUMMARY 2014-16'!J11</f>
        <v>137.63477161788146</v>
      </c>
      <c r="BA8" s="2">
        <f>+'SUMMARY 2014-16'!K11</f>
        <v>10698.945780650613</v>
      </c>
      <c r="BB8" s="2">
        <f>+'SUMMARY 2014-16'!L11</f>
        <v>1935.0548313406471</v>
      </c>
      <c r="BD8" s="31">
        <f t="shared" si="4"/>
        <v>18.081160054528727</v>
      </c>
      <c r="BE8" s="31">
        <f t="shared" si="4"/>
        <v>16.024941906563726</v>
      </c>
      <c r="BF8" s="31">
        <f t="shared" si="4"/>
        <v>15.429900644257122</v>
      </c>
      <c r="BG8" s="31">
        <f t="shared" si="4"/>
        <v>16.919309502738571</v>
      </c>
      <c r="BH8" s="31">
        <f t="shared" si="4"/>
        <v>16.119307917550394</v>
      </c>
      <c r="BJ8" s="2">
        <f>+'SUMMARY 2014-16'!H10</f>
        <v>24.627367703605945</v>
      </c>
      <c r="BK8" s="2">
        <f>+'SUMMARY 2014-16'!I10</f>
        <v>1.5873847776023313</v>
      </c>
      <c r="BL8" s="2">
        <f>+'SUMMARY 2014-16'!J10</f>
        <v>2.3810771664034971E-2</v>
      </c>
      <c r="BM8" s="2">
        <f>+'SUMMARY 2014-16'!K10</f>
        <v>7.3774930665968093</v>
      </c>
      <c r="BN8" s="2">
        <f>+'SUMMARY 2014-16'!L10</f>
        <v>0.58264573646968165</v>
      </c>
      <c r="BP8" s="31">
        <f t="shared" si="5"/>
        <v>2.9230462670732874E-2</v>
      </c>
      <c r="BQ8" s="31">
        <f t="shared" si="5"/>
        <v>3.371990055398235E-2</v>
      </c>
      <c r="BR8" s="31">
        <f t="shared" si="5"/>
        <v>2.3438802877068898E-2</v>
      </c>
      <c r="BS8" s="31">
        <f t="shared" si="5"/>
        <v>3.7429344476991123E-2</v>
      </c>
      <c r="BT8" s="31">
        <f t="shared" si="5"/>
        <v>3.1899141177422194E-2</v>
      </c>
      <c r="BV8" s="2">
        <f>+'SUMMARY 2014-16'!H12</f>
        <v>10940.719909688009</v>
      </c>
      <c r="BW8" s="2">
        <f>+'SUMMARY 2014-16'!I12</f>
        <v>73.361879407590777</v>
      </c>
      <c r="BX8" s="2">
        <f>+'SUMMARY 2014-16'!J12</f>
        <v>0.47154238570955609</v>
      </c>
      <c r="BY8" s="2">
        <f>+'SUMMARY 2014-16'!K12</f>
        <v>576.21621229682546</v>
      </c>
      <c r="BZ8" s="2">
        <f>+'SUMMARY 2014-16'!L12</f>
        <v>17.854963359451734</v>
      </c>
      <c r="CB8" s="31">
        <f t="shared" si="6"/>
        <v>40.68440257666964</v>
      </c>
      <c r="CC8" s="31">
        <f t="shared" si="6"/>
        <v>31.280665559183319</v>
      </c>
      <c r="CD8" s="31">
        <f t="shared" si="6"/>
        <v>17.062835884147347</v>
      </c>
      <c r="CE8" s="31">
        <f t="shared" si="6"/>
        <v>32.363123348630182</v>
      </c>
      <c r="CF8" s="31">
        <f t="shared" si="6"/>
        <v>25.734902792487752</v>
      </c>
    </row>
    <row r="9" spans="1:84" x14ac:dyDescent="0.2">
      <c r="A9" s="1" t="s">
        <v>7</v>
      </c>
      <c r="B9" s="2">
        <f>+'SUMMARY 2014-16'!Z16</f>
        <v>4936.580294035165</v>
      </c>
      <c r="C9" s="2">
        <f>+'SUMMARY 2014-16'!AA16</f>
        <v>1406.0038512825574</v>
      </c>
      <c r="D9" s="2">
        <f>+'SUMMARY 2014-16'!AB16</f>
        <v>158.65150091216131</v>
      </c>
      <c r="E9" s="2">
        <f>+'SUMMARY 2014-16'!AC16</f>
        <v>2977.2506761018681</v>
      </c>
      <c r="F9" s="2">
        <f>+'SUMMARY 2014-16'!AD16</f>
        <v>789.69755988156214</v>
      </c>
      <c r="G9" s="2"/>
      <c r="H9" s="31">
        <f t="shared" si="0"/>
        <v>0.88325762328370117</v>
      </c>
      <c r="I9" s="31">
        <f t="shared" si="0"/>
        <v>2.0343549865846988</v>
      </c>
      <c r="J9" s="31">
        <f t="shared" si="0"/>
        <v>1.8530055656897426</v>
      </c>
      <c r="K9" s="31">
        <f t="shared" si="0"/>
        <v>1.7673619395238958</v>
      </c>
      <c r="L9" s="31">
        <f t="shared" si="0"/>
        <v>2.2134983284990297</v>
      </c>
      <c r="N9" s="2">
        <f>+'SUMMARY 2014-16'!$Z18</f>
        <v>4514.6497685964532</v>
      </c>
      <c r="O9" s="2">
        <f>+'SUMMARY 2014-16'!AA18</f>
        <v>1398.2426777792709</v>
      </c>
      <c r="P9" s="2">
        <f>+'SUMMARY 2014-16'!AB18</f>
        <v>158.62811534000801</v>
      </c>
      <c r="Q9" s="2">
        <f>+'SUMMARY 2014-16'!AC18</f>
        <v>2927.8785083892003</v>
      </c>
      <c r="R9" s="2">
        <f>+'SUMMARY 2014-16'!AD18</f>
        <v>788.31552509518372</v>
      </c>
      <c r="T9" s="31">
        <f t="shared" si="1"/>
        <v>1.371697864431811</v>
      </c>
      <c r="U9" s="31">
        <f t="shared" si="1"/>
        <v>2.1952320586776275</v>
      </c>
      <c r="V9" s="31">
        <f t="shared" si="1"/>
        <v>1.8646497692046053</v>
      </c>
      <c r="W9" s="31">
        <f t="shared" si="1"/>
        <v>2.0246400149464674</v>
      </c>
      <c r="X9" s="31">
        <f t="shared" si="1"/>
        <v>2.2540349508938613</v>
      </c>
      <c r="Z9" s="2">
        <f>+'SUMMARY 2014-16'!Z8</f>
        <v>2319.0178803126469</v>
      </c>
      <c r="AA9" s="2">
        <f>+'SUMMARY 2014-16'!AA8</f>
        <v>953.85739458112164</v>
      </c>
      <c r="AB9" s="2">
        <f>+'SUMMARY 2014-16'!AB8</f>
        <v>139.81930513696366</v>
      </c>
      <c r="AC9" s="2">
        <f>+'SUMMARY 2014-16'!AC8</f>
        <v>1639.7591716617035</v>
      </c>
      <c r="AD9" s="2">
        <f>+'SUMMARY 2014-16'!AD8</f>
        <v>539.68311024573359</v>
      </c>
      <c r="AF9" s="31">
        <f t="shared" si="2"/>
        <v>2.7609862730377674</v>
      </c>
      <c r="AG9" s="31">
        <f t="shared" si="2"/>
        <v>2.6294098721574581</v>
      </c>
      <c r="AH9" s="31">
        <f t="shared" si="2"/>
        <v>1.8699237756490226</v>
      </c>
      <c r="AI9" s="31">
        <f t="shared" si="2"/>
        <v>2.8832319043483072</v>
      </c>
      <c r="AJ9" s="31">
        <f t="shared" si="2"/>
        <v>2.585699444278371</v>
      </c>
      <c r="AL9" s="2">
        <f>+'SUMMARY 2014-16'!Z9</f>
        <v>3.974239834320395E-2</v>
      </c>
      <c r="AM9" s="2">
        <f>+'SUMMARY 2014-16'!AA9</f>
        <v>1.1922719502961187E-3</v>
      </c>
      <c r="AN9" s="2">
        <f>+'SUMMARY 2014-16'!AB9</f>
        <v>9.5381756023689487E-6</v>
      </c>
      <c r="AO9" s="2">
        <f>+'SUMMARY 2014-16'!AC9</f>
        <v>4.6896030044980665E-3</v>
      </c>
      <c r="AP9" s="2">
        <f>+'SUMMARY 2014-16'!AD9</f>
        <v>1.5475689914843621E-4</v>
      </c>
      <c r="AR9" s="31">
        <f t="shared" si="3"/>
        <v>1.6694978762538996E-4</v>
      </c>
      <c r="AS9" s="31">
        <f t="shared" si="3"/>
        <v>1.0656417890139255E-4</v>
      </c>
      <c r="AT9" s="31">
        <f t="shared" si="3"/>
        <v>2.8469918915051244E-5</v>
      </c>
      <c r="AU9" s="31">
        <f t="shared" si="3"/>
        <v>1.5559423312268953E-4</v>
      </c>
      <c r="AV9" s="31">
        <f t="shared" si="3"/>
        <v>7.6916170459076874E-5</v>
      </c>
      <c r="AX9" s="2">
        <f>+'SUMMARY 2014-16'!Z11</f>
        <v>2129.3519117592391</v>
      </c>
      <c r="AY9" s="2">
        <f>+'SUMMARY 2014-16'!AA11</f>
        <v>439.11945491811042</v>
      </c>
      <c r="AZ9" s="2">
        <f>+'SUMMARY 2014-16'!AB11</f>
        <v>18.658724785455576</v>
      </c>
      <c r="BA9" s="2">
        <f>+'SUMMARY 2014-16'!AC11</f>
        <v>1268.040236299008</v>
      </c>
      <c r="BB9" s="2">
        <f>+'SUMMARY 2014-16'!AD11</f>
        <v>246.43759762425748</v>
      </c>
      <c r="BD9" s="31">
        <f t="shared" si="4"/>
        <v>1.9324870380909842</v>
      </c>
      <c r="BE9" s="31">
        <f t="shared" si="4"/>
        <v>2.0560792672556869</v>
      </c>
      <c r="BF9" s="31">
        <f t="shared" si="4"/>
        <v>2.0917844103191228</v>
      </c>
      <c r="BG9" s="31">
        <f t="shared" si="4"/>
        <v>2.0052784320740811</v>
      </c>
      <c r="BH9" s="31">
        <f t="shared" si="4"/>
        <v>2.0528635438276579</v>
      </c>
      <c r="BJ9" s="2">
        <f>+'SUMMARY 2014-16'!Z10</f>
        <v>44.124466563566784</v>
      </c>
      <c r="BK9" s="2">
        <f>+'SUMMARY 2014-16'!AA10</f>
        <v>2.8524948530074101</v>
      </c>
      <c r="BL9" s="2">
        <f>+'SUMMARY 2014-16'!AB10</f>
        <v>4.2681204974750142E-2</v>
      </c>
      <c r="BM9" s="2">
        <f>+'SUMMARY 2014-16'!AC10</f>
        <v>13.247190034787863</v>
      </c>
      <c r="BN9" s="2">
        <f>+'SUMMARY 2014-16'!AD10</f>
        <v>1.0441811047174079</v>
      </c>
      <c r="BP9" s="31">
        <f t="shared" si="5"/>
        <v>5.2371759266967466E-2</v>
      </c>
      <c r="BQ9" s="31">
        <f t="shared" si="5"/>
        <v>6.059390522784304E-2</v>
      </c>
      <c r="BR9" s="31">
        <f t="shared" si="5"/>
        <v>4.2014444725871347E-2</v>
      </c>
      <c r="BS9" s="31">
        <f t="shared" si="5"/>
        <v>6.7208960372898585E-2</v>
      </c>
      <c r="BT9" s="31">
        <f t="shared" si="5"/>
        <v>5.7167637878888851E-2</v>
      </c>
      <c r="BV9" s="2">
        <f>+'SUMMARY 2014-16'!Z12</f>
        <v>22.115767562656657</v>
      </c>
      <c r="BW9" s="2">
        <f>+'SUMMARY 2014-16'!AA12</f>
        <v>2.4121411550813261</v>
      </c>
      <c r="BX9" s="2">
        <f>+'SUMMARY 2014-16'!AB12</f>
        <v>0.10739467443839727</v>
      </c>
      <c r="BY9" s="2">
        <f>+'SUMMARY 2014-16'!AC12</f>
        <v>6.8272207906962761</v>
      </c>
      <c r="BZ9" s="2">
        <f>+'SUMMARY 2014-16'!AD12</f>
        <v>1.1504813635761051</v>
      </c>
      <c r="CB9" s="31">
        <f t="shared" si="6"/>
        <v>8.2240181472375662E-2</v>
      </c>
      <c r="CC9" s="31">
        <f t="shared" si="6"/>
        <v>1.0285093752087535</v>
      </c>
      <c r="CD9" s="31">
        <f t="shared" si="6"/>
        <v>3.8860932978832974</v>
      </c>
      <c r="CE9" s="31">
        <f t="shared" si="6"/>
        <v>0.38345014225982638</v>
      </c>
      <c r="CF9" s="31">
        <f t="shared" si="6"/>
        <v>1.6582238484699401</v>
      </c>
    </row>
    <row r="10" spans="1:84" x14ac:dyDescent="0.2">
      <c r="A10" s="1" t="s">
        <v>15</v>
      </c>
      <c r="B10" s="2">
        <f>+'SUMMARY 2014-16'!AF16</f>
        <v>8860.8225467634202</v>
      </c>
      <c r="C10" s="2">
        <f>+'SUMMARY 2014-16'!AG16</f>
        <v>1843.4811968165268</v>
      </c>
      <c r="D10" s="2">
        <f>+'SUMMARY 2014-16'!AH16</f>
        <v>255.19850907931223</v>
      </c>
      <c r="E10" s="2">
        <f>+'SUMMARY 2014-16'!AI16</f>
        <v>3590.1655150782967</v>
      </c>
      <c r="F10" s="2">
        <f>+'SUMMARY 2014-16'!AJ16</f>
        <v>993.30936063784191</v>
      </c>
      <c r="G10" s="2"/>
      <c r="H10" s="31">
        <f t="shared" si="0"/>
        <v>1.5853867650951532</v>
      </c>
      <c r="I10" s="31">
        <f t="shared" si="0"/>
        <v>2.6673434514406265</v>
      </c>
      <c r="J10" s="31">
        <f t="shared" si="0"/>
        <v>2.9806478663035536</v>
      </c>
      <c r="K10" s="31">
        <f t="shared" si="0"/>
        <v>2.1312017623750417</v>
      </c>
      <c r="L10" s="31">
        <f t="shared" si="0"/>
        <v>2.7842160355466459</v>
      </c>
      <c r="N10" s="2">
        <f>+'SUMMARY 2014-16'!$AF18</f>
        <v>7606.8832849852161</v>
      </c>
      <c r="O10" s="2">
        <f>+'SUMMARY 2014-16'!AG18</f>
        <v>1814.4881782632908</v>
      </c>
      <c r="P10" s="2">
        <f>+'SUMMARY 2014-16'!AH18</f>
        <v>254.84296295803628</v>
      </c>
      <c r="Q10" s="2">
        <f>+'SUMMARY 2014-16'!AI18</f>
        <v>3489.8362829607763</v>
      </c>
      <c r="R10" s="2">
        <f>+'SUMMARY 2014-16'!AJ18</f>
        <v>990.448879846968</v>
      </c>
      <c r="T10" s="31">
        <f t="shared" si="1"/>
        <v>2.3112192732151104</v>
      </c>
      <c r="U10" s="31">
        <f t="shared" si="1"/>
        <v>2.8487348314538719</v>
      </c>
      <c r="V10" s="31">
        <f t="shared" si="1"/>
        <v>2.995640911729792</v>
      </c>
      <c r="W10" s="31">
        <f t="shared" si="1"/>
        <v>2.4132361243300595</v>
      </c>
      <c r="X10" s="31">
        <f t="shared" si="1"/>
        <v>2.83199597265217</v>
      </c>
      <c r="Z10" s="2">
        <f>+'SUMMARY 2014-16'!AF8</f>
        <v>4279.5041237543655</v>
      </c>
      <c r="AA10" s="2">
        <f>+'SUMMARY 2014-16'!AG8</f>
        <v>1582.1976924219223</v>
      </c>
      <c r="AB10" s="2">
        <f>+'SUMMARY 2014-16'!AH8</f>
        <v>245.91791518408584</v>
      </c>
      <c r="AC10" s="2">
        <f>+'SUMMARY 2014-16'!AI8</f>
        <v>2786.9137120672226</v>
      </c>
      <c r="AD10" s="2">
        <f>+'SUMMARY 2014-16'!AJ8</f>
        <v>879.9393710077635</v>
      </c>
      <c r="AF10" s="31">
        <f t="shared" si="2"/>
        <v>5.0951104091967379</v>
      </c>
      <c r="AG10" s="31">
        <f t="shared" si="2"/>
        <v>4.3614970705195288</v>
      </c>
      <c r="AH10" s="31">
        <f t="shared" si="2"/>
        <v>3.2888717048787077</v>
      </c>
      <c r="AI10" s="31">
        <f t="shared" si="2"/>
        <v>4.9003040618185025</v>
      </c>
      <c r="AJ10" s="31">
        <f t="shared" si="2"/>
        <v>4.2159161541620991</v>
      </c>
      <c r="AL10" s="2">
        <f>+'SUMMARY 2014-16'!AF9</f>
        <v>1160.6221450541991</v>
      </c>
      <c r="AM10" s="2">
        <f>+'SUMMARY 2014-16'!AG9</f>
        <v>44.721084540939799</v>
      </c>
      <c r="AN10" s="2">
        <f>+'SUMMARY 2014-16'!AH9</f>
        <v>0.98651156657552597</v>
      </c>
      <c r="AO10" s="2">
        <f>+'SUMMARY 2014-16'!AI9</f>
        <v>146.13446021391132</v>
      </c>
      <c r="AP10" s="2">
        <f>+'SUMMARY 2014-16'!AJ9</f>
        <v>7.1966078033909477</v>
      </c>
      <c r="AR10" s="31">
        <f t="shared" si="3"/>
        <v>4.8755391900815539</v>
      </c>
      <c r="AS10" s="31">
        <f t="shared" si="3"/>
        <v>3.9971297257319396</v>
      </c>
      <c r="AT10" s="31">
        <f t="shared" si="3"/>
        <v>2.9445782380217289</v>
      </c>
      <c r="AU10" s="31">
        <f t="shared" si="3"/>
        <v>4.8485296618866691</v>
      </c>
      <c r="AV10" s="31">
        <f t="shared" si="3"/>
        <v>3.5768066921644199</v>
      </c>
      <c r="AX10" s="2">
        <f>+'SUMMARY 2014-16'!AF11</f>
        <v>811.28924039185631</v>
      </c>
      <c r="AY10" s="2">
        <f>+'SUMMARY 2014-16'!AG11</f>
        <v>168.70652481465709</v>
      </c>
      <c r="AZ10" s="2">
        <f>+'SUMMARY 2014-16'!AH11</f>
        <v>7.2092732514618403</v>
      </c>
      <c r="BA10" s="2">
        <f>+'SUMMARY 2014-16'!AI11</f>
        <v>485.50946005310101</v>
      </c>
      <c r="BB10" s="2">
        <f>+'SUMMARY 2014-16'!AJ11</f>
        <v>94.764437849406875</v>
      </c>
      <c r="BD10" s="31">
        <f t="shared" si="4"/>
        <v>0.73628315382807952</v>
      </c>
      <c r="BE10" s="31">
        <f t="shared" si="4"/>
        <v>0.7899308127599598</v>
      </c>
      <c r="BF10" s="31">
        <f t="shared" si="4"/>
        <v>0.80821415024533405</v>
      </c>
      <c r="BG10" s="31">
        <f t="shared" si="4"/>
        <v>0.76778450789068053</v>
      </c>
      <c r="BH10" s="31">
        <f t="shared" si="4"/>
        <v>0.78940251644954496</v>
      </c>
      <c r="BJ10" s="2">
        <f>+'SUMMARY 2014-16'!AF10</f>
        <v>44.924903873475756</v>
      </c>
      <c r="BK10" s="2">
        <f>+'SUMMARY 2014-16'!AG10</f>
        <v>2.7306392957776127</v>
      </c>
      <c r="BL10" s="2">
        <f>+'SUMMARY 2014-16'!AH10</f>
        <v>7.7651746271574701E-2</v>
      </c>
      <c r="BM10" s="2">
        <f>+'SUMMARY 2014-16'!AI10</f>
        <v>11.947519832668101</v>
      </c>
      <c r="BN10" s="2">
        <f>+'SUMMARY 2014-16'!AJ10</f>
        <v>1.0450184318798619</v>
      </c>
      <c r="BP10" s="31">
        <f t="shared" si="5"/>
        <v>5.3321806108722711E-2</v>
      </c>
      <c r="BQ10" s="31">
        <f t="shared" si="5"/>
        <v>5.8005397810035206E-2</v>
      </c>
      <c r="BR10" s="31">
        <f t="shared" si="5"/>
        <v>7.6438680761813718E-2</v>
      </c>
      <c r="BS10" s="31">
        <f t="shared" si="5"/>
        <v>6.0615148184599059E-2</v>
      </c>
      <c r="BT10" s="31">
        <f t="shared" si="5"/>
        <v>5.7213480516524279E-2</v>
      </c>
      <c r="BV10" s="2">
        <f>+'SUMMARY 2014-16'!AF12</f>
        <v>1310.542871911319</v>
      </c>
      <c r="BW10" s="2">
        <f>+'SUMMARY 2014-16'!AG12</f>
        <v>16.132237189994388</v>
      </c>
      <c r="BX10" s="2">
        <f>+'SUMMARY 2014-16'!AH12</f>
        <v>0.65161120964148755</v>
      </c>
      <c r="BY10" s="2">
        <f>+'SUMMARY 2014-16'!AI12</f>
        <v>59.331130793872958</v>
      </c>
      <c r="BZ10" s="2">
        <f>+'SUMMARY 2014-16'!AJ12</f>
        <v>7.5034447545267025</v>
      </c>
      <c r="CB10" s="31">
        <f t="shared" si="6"/>
        <v>4.8734136542158639</v>
      </c>
      <c r="CC10" s="31">
        <f t="shared" si="6"/>
        <v>6.8786012618076393</v>
      </c>
      <c r="CD10" s="31">
        <f t="shared" si="6"/>
        <v>23.578654787634953</v>
      </c>
      <c r="CE10" s="31">
        <f t="shared" si="6"/>
        <v>3.3323267608907567</v>
      </c>
      <c r="CF10" s="31">
        <f t="shared" si="6"/>
        <v>10.814943580622183</v>
      </c>
    </row>
    <row r="11" spans="1:84" x14ac:dyDescent="0.2">
      <c r="A11" s="1" t="s">
        <v>5</v>
      </c>
      <c r="B11" s="2">
        <f>+'SUMMARY 2014-16'!AL16</f>
        <v>3491.4999135822986</v>
      </c>
      <c r="C11" s="2">
        <f>+'SUMMARY 2014-16'!AM16</f>
        <v>173.39069374185746</v>
      </c>
      <c r="D11" s="2">
        <f>+'SUMMARY 2014-16'!AN16</f>
        <v>10.557820230392606</v>
      </c>
      <c r="E11" s="2">
        <f>+'SUMMARY 2014-16'!AO16</f>
        <v>497.51210790941406</v>
      </c>
      <c r="F11" s="2">
        <f>+'SUMMARY 2014-16'!AP16</f>
        <v>87.247241982615492</v>
      </c>
      <c r="G11" s="2"/>
      <c r="H11" s="31">
        <f t="shared" si="0"/>
        <v>0.62470247249744859</v>
      </c>
      <c r="I11" s="31">
        <f t="shared" si="0"/>
        <v>0.25087998309489695</v>
      </c>
      <c r="J11" s="31">
        <f t="shared" si="0"/>
        <v>0.12331241454375437</v>
      </c>
      <c r="K11" s="31">
        <f t="shared" si="0"/>
        <v>0.29533420582597886</v>
      </c>
      <c r="L11" s="31">
        <f t="shared" si="0"/>
        <v>0.24455137524248385</v>
      </c>
      <c r="N11" s="2">
        <f>+'SUMMARY 2014-16'!$AL18</f>
        <v>2738.2363855771532</v>
      </c>
      <c r="O11" s="2">
        <f>+'SUMMARY 2014-16'!AM18</f>
        <v>160.08889651946333</v>
      </c>
      <c r="P11" s="2">
        <f>+'SUMMARY 2014-16'!AN18</f>
        <v>10.441289834454421</v>
      </c>
      <c r="Q11" s="2">
        <f>+'SUMMARY 2014-16'!AO18</f>
        <v>447.37287841927559</v>
      </c>
      <c r="R11" s="2">
        <f>+'SUMMARY 2014-16'!AP18</f>
        <v>86.031076413748124</v>
      </c>
      <c r="T11" s="31">
        <f t="shared" si="1"/>
        <v>0.83196553330278922</v>
      </c>
      <c r="U11" s="31">
        <f t="shared" si="1"/>
        <v>0.25133854334642824</v>
      </c>
      <c r="V11" s="31">
        <f t="shared" si="1"/>
        <v>0.122735800260141</v>
      </c>
      <c r="W11" s="31">
        <f t="shared" si="1"/>
        <v>0.30936018303155738</v>
      </c>
      <c r="X11" s="31">
        <f t="shared" si="1"/>
        <v>0.2459891336989648</v>
      </c>
      <c r="Z11" s="2">
        <f>+'SUMMARY 2014-16'!AL8</f>
        <v>301.79786272729024</v>
      </c>
      <c r="AA11" s="2">
        <f>+'SUMMARY 2014-16'!AM8</f>
        <v>92.076189524873996</v>
      </c>
      <c r="AB11" s="2">
        <f>+'SUMMARY 2014-16'!AN8</f>
        <v>8.2017467735948895</v>
      </c>
      <c r="AC11" s="2">
        <f>+'SUMMARY 2014-16'!AO8</f>
        <v>199.64040758872241</v>
      </c>
      <c r="AD11" s="2">
        <f>+'SUMMARY 2014-16'!AP8</f>
        <v>53.897912096146264</v>
      </c>
      <c r="AF11" s="31">
        <f t="shared" si="2"/>
        <v>0.35931579626710164</v>
      </c>
      <c r="AG11" s="31">
        <f t="shared" si="2"/>
        <v>0.25381785904554804</v>
      </c>
      <c r="AH11" s="31">
        <f t="shared" si="2"/>
        <v>0.10968901096150019</v>
      </c>
      <c r="AI11" s="31">
        <f t="shared" si="2"/>
        <v>0.35103300686136218</v>
      </c>
      <c r="AJ11" s="31">
        <f t="shared" si="2"/>
        <v>0.25823265303098603</v>
      </c>
      <c r="AL11" s="2">
        <f>+'SUMMARY 2014-16'!AL9</f>
        <v>136.32131686125027</v>
      </c>
      <c r="AM11" s="2">
        <f>+'SUMMARY 2014-16'!AM9</f>
        <v>4.3850621569675932</v>
      </c>
      <c r="AN11" s="2">
        <f>+'SUMMARY 2014-16'!AN9</f>
        <v>4.7696044634412238E-2</v>
      </c>
      <c r="AO11" s="2">
        <f>+'SUMMARY 2014-16'!AO9</f>
        <v>15.511072878173691</v>
      </c>
      <c r="AP11" s="2">
        <f>+'SUMMARY 2014-16'!AP9</f>
        <v>0.53032811108094258</v>
      </c>
      <c r="AR11" s="31">
        <f t="shared" si="3"/>
        <v>0.57265831574281523</v>
      </c>
      <c r="AS11" s="31">
        <f t="shared" si="3"/>
        <v>0.3919328539707424</v>
      </c>
      <c r="AT11" s="31">
        <f t="shared" si="3"/>
        <v>0.14236501611200425</v>
      </c>
      <c r="AU11" s="31">
        <f t="shared" si="3"/>
        <v>0.51463492476329487</v>
      </c>
      <c r="AV11" s="31">
        <f t="shared" si="3"/>
        <v>0.26357989605372767</v>
      </c>
      <c r="AX11" s="2">
        <f>+'SUMMARY 2014-16'!AL11</f>
        <v>308.46400675713824</v>
      </c>
      <c r="AY11" s="2">
        <f>+'SUMMARY 2014-16'!AM11</f>
        <v>52.256670554799371</v>
      </c>
      <c r="AZ11" s="2">
        <f>+'SUMMARY 2014-16'!AN11</f>
        <v>2.1274315934615493</v>
      </c>
      <c r="BA11" s="2">
        <f>+'SUMMARY 2014-16'!AO11</f>
        <v>154.27967913780481</v>
      </c>
      <c r="BB11" s="2">
        <f>+'SUMMARY 2014-16'!AP11</f>
        <v>29.54104567463472</v>
      </c>
      <c r="BD11" s="31">
        <f t="shared" si="4"/>
        <v>0.2799455982281896</v>
      </c>
      <c r="BE11" s="31">
        <f t="shared" si="4"/>
        <v>0.24468024748202166</v>
      </c>
      <c r="BF11" s="31">
        <f t="shared" si="4"/>
        <v>0.23850119943309855</v>
      </c>
      <c r="BG11" s="31">
        <f t="shared" si="4"/>
        <v>0.24397783621228739</v>
      </c>
      <c r="BH11" s="31">
        <f t="shared" si="4"/>
        <v>0.24608150824643493</v>
      </c>
      <c r="BJ11" s="2">
        <f>+'SUMMARY 2014-16'!AL10</f>
        <v>2.0463622579579646</v>
      </c>
      <c r="BK11" s="2">
        <f>+'SUMMARY 2014-16'!AM10</f>
        <v>0</v>
      </c>
      <c r="BL11" s="2">
        <f>+'SUMMARY 2014-16'!AN10</f>
        <v>0</v>
      </c>
      <c r="BM11" s="2">
        <f>+'SUMMARY 2014-16'!AO10</f>
        <v>2.2509984837537616E-2</v>
      </c>
      <c r="BN11" s="2">
        <f>+'SUMMARY 2014-16'!AP10</f>
        <v>2.2509984837537612E-5</v>
      </c>
      <c r="BP11" s="31">
        <f t="shared" si="5"/>
        <v>2.428847301584677E-3</v>
      </c>
      <c r="BQ11" s="31">
        <f t="shared" si="5"/>
        <v>0</v>
      </c>
      <c r="BR11" s="31">
        <f t="shared" si="5"/>
        <v>0</v>
      </c>
      <c r="BS11" s="31">
        <f t="shared" si="5"/>
        <v>1.1420328952538048E-4</v>
      </c>
      <c r="BT11" s="31">
        <f t="shared" si="5"/>
        <v>1.232394127836563E-6</v>
      </c>
      <c r="BV11" s="2">
        <f>+'SUMMARY 2014-16'!AL12</f>
        <v>1989.6068369735167</v>
      </c>
      <c r="BW11" s="2">
        <f>+'SUMMARY 2014-16'!AM12</f>
        <v>11.37097428282237</v>
      </c>
      <c r="BX11" s="2">
        <f>+'SUMMARY 2014-16'!AN12</f>
        <v>6.4415422763572899E-2</v>
      </c>
      <c r="BY11" s="2">
        <f>+'SUMMARY 2014-16'!AO12</f>
        <v>77.919208829737073</v>
      </c>
      <c r="BZ11" s="2">
        <f>+'SUMMARY 2014-16'!AP12</f>
        <v>2.0617680219013472</v>
      </c>
      <c r="CB11" s="31">
        <f t="shared" si="6"/>
        <v>7.3985959052883912</v>
      </c>
      <c r="CC11" s="31">
        <f t="shared" si="6"/>
        <v>4.8484532634020479</v>
      </c>
      <c r="CD11" s="31">
        <f t="shared" si="6"/>
        <v>2.3308822713125177</v>
      </c>
      <c r="CE11" s="31">
        <f t="shared" si="6"/>
        <v>4.37632422130714</v>
      </c>
      <c r="CF11" s="31">
        <f t="shared" si="6"/>
        <v>2.9716890791715525</v>
      </c>
    </row>
    <row r="12" spans="1:84" x14ac:dyDescent="0.2">
      <c r="A12" s="64" t="s">
        <v>829</v>
      </c>
      <c r="B12" s="2"/>
      <c r="C12" s="2"/>
      <c r="D12" s="2"/>
      <c r="E12" s="2"/>
      <c r="F12" s="2"/>
      <c r="G12" s="2"/>
      <c r="H12" s="31"/>
      <c r="I12" s="31"/>
      <c r="J12" s="31"/>
      <c r="K12" s="31"/>
      <c r="L12" s="31"/>
      <c r="T12" s="31"/>
      <c r="U12" s="31"/>
      <c r="V12" s="31"/>
      <c r="W12" s="31"/>
      <c r="X12" s="31"/>
      <c r="AF12" s="31"/>
      <c r="AG12" s="31"/>
      <c r="AH12" s="31"/>
      <c r="AI12" s="31"/>
      <c r="AJ12" s="31"/>
      <c r="AR12" s="31"/>
      <c r="AS12" s="31"/>
      <c r="AT12" s="31"/>
      <c r="AU12" s="31"/>
      <c r="AV12" s="31"/>
      <c r="BD12" s="31"/>
      <c r="BE12" s="31"/>
      <c r="BF12" s="31"/>
      <c r="BG12" s="31"/>
      <c r="BH12" s="31"/>
      <c r="BP12" s="31"/>
      <c r="BQ12" s="31"/>
      <c r="BR12" s="31"/>
      <c r="BS12" s="31"/>
      <c r="BT12" s="31"/>
      <c r="CB12" s="31"/>
      <c r="CC12" s="31"/>
      <c r="CD12" s="31"/>
      <c r="CE12" s="31"/>
      <c r="CF12" s="31"/>
    </row>
    <row r="13" spans="1:84" x14ac:dyDescent="0.2">
      <c r="A13" s="1" t="s">
        <v>559</v>
      </c>
      <c r="B13" s="2">
        <f>+'SUMMARY 2014-16'!H30</f>
        <v>37231.387785384832</v>
      </c>
      <c r="C13" s="2">
        <f>+'SUMMARY 2014-16'!I30</f>
        <v>3213.380780852764</v>
      </c>
      <c r="D13" s="2">
        <f>+'SUMMARY 2014-16'!J30</f>
        <v>256.04134604155541</v>
      </c>
      <c r="E13" s="2">
        <f>+'SUMMARY 2014-16'!K30</f>
        <v>9604.6041083245163</v>
      </c>
      <c r="F13" s="2">
        <f>+'SUMMARY 2014-16'!L30</f>
        <v>1625.6183998542672</v>
      </c>
      <c r="G13" s="2"/>
      <c r="H13" s="31">
        <f t="shared" ref="H13:L18" si="7">+B13/B$33*100</f>
        <v>6.6614751767751921</v>
      </c>
      <c r="I13" s="31">
        <f t="shared" si="7"/>
        <v>4.6494589679537901</v>
      </c>
      <c r="J13" s="31">
        <f t="shared" si="7"/>
        <v>2.9904919684584419</v>
      </c>
      <c r="K13" s="31">
        <f t="shared" si="7"/>
        <v>5.7015057151562454</v>
      </c>
      <c r="L13" s="31">
        <f t="shared" si="7"/>
        <v>4.5565591102932581</v>
      </c>
      <c r="N13" s="2">
        <f>+'SUMMARY 2014-16'!$H32</f>
        <v>19502.872939974779</v>
      </c>
      <c r="O13" s="2">
        <f>+'SUMMARY 2014-16'!I32</f>
        <v>2868.7991390016905</v>
      </c>
      <c r="P13" s="2">
        <f>+'SUMMARY 2014-16'!J32</f>
        <v>254.49093817265199</v>
      </c>
      <c r="Q13" s="2">
        <f>+'SUMMARY 2014-16'!K32</f>
        <v>7554.2492950765545</v>
      </c>
      <c r="R13" s="2">
        <f>+'SUMMARY 2014-16'!L32</f>
        <v>1567.796432850186</v>
      </c>
      <c r="T13" s="31">
        <f t="shared" ref="T13:X18" si="8">+N13/N$33*100</f>
        <v>5.925608969301118</v>
      </c>
      <c r="U13" s="31">
        <f t="shared" si="8"/>
        <v>4.503996294724347</v>
      </c>
      <c r="V13" s="31">
        <f t="shared" si="8"/>
        <v>2.9915029130313004</v>
      </c>
      <c r="W13" s="31">
        <f t="shared" si="8"/>
        <v>5.2237944169710859</v>
      </c>
      <c r="X13" s="31">
        <f t="shared" si="8"/>
        <v>4.4828090314526658</v>
      </c>
      <c r="Z13" s="2">
        <f>+'SUMMARY 2014-16'!H22</f>
        <v>2217.6180303850947</v>
      </c>
      <c r="AA13" s="2">
        <f>+'SUMMARY 2014-16'!I22</f>
        <v>835.24711382786847</v>
      </c>
      <c r="AB13" s="2">
        <f>+'SUMMARY 2014-16'!J22</f>
        <v>174.57245996641902</v>
      </c>
      <c r="AC13" s="2">
        <f>+'SUMMARY 2014-16'!K22</f>
        <v>1302.5518055769851</v>
      </c>
      <c r="AD13" s="2">
        <f>+'SUMMARY 2014-16'!L22</f>
        <v>477.27904347830281</v>
      </c>
      <c r="AF13" s="31">
        <f t="shared" ref="AF13:AJ18" si="9">+Z13/Z$33*100</f>
        <v>2.6402612039838296</v>
      </c>
      <c r="AG13" s="31">
        <f t="shared" si="9"/>
        <v>2.3024479542400225</v>
      </c>
      <c r="AH13" s="31">
        <f t="shared" si="9"/>
        <v>2.3347075938116983</v>
      </c>
      <c r="AI13" s="31">
        <f t="shared" si="9"/>
        <v>2.2903112772958232</v>
      </c>
      <c r="AJ13" s="31">
        <f t="shared" si="9"/>
        <v>2.2867125801391821</v>
      </c>
      <c r="AL13" s="2">
        <f>+'SUMMARY 2014-16'!H23</f>
        <v>1956.4099563516183</v>
      </c>
      <c r="AM13" s="2">
        <f>+'SUMMARY 2014-16'!I23</f>
        <v>81.734434037540268</v>
      </c>
      <c r="AN13" s="2">
        <f>+'SUMMARY 2014-16'!J23</f>
        <v>1.6565160475167191</v>
      </c>
      <c r="AO13" s="2">
        <f>+'SUMMARY 2014-16'!K23</f>
        <v>220.50233771869159</v>
      </c>
      <c r="AP13" s="2">
        <f>+'SUMMARY 2014-16'!L23</f>
        <v>10.572141431135609</v>
      </c>
      <c r="AR13" s="31">
        <f t="shared" ref="AR13:AV18" si="10">+AL13/AL$33*100</f>
        <v>8.2184830392087882</v>
      </c>
      <c r="AS13" s="31">
        <f t="shared" si="10"/>
        <v>7.3053491269481432</v>
      </c>
      <c r="AT13" s="31">
        <f t="shared" si="10"/>
        <v>4.9444337701823242</v>
      </c>
      <c r="AU13" s="31">
        <f t="shared" si="10"/>
        <v>7.3159480890370663</v>
      </c>
      <c r="AV13" s="31">
        <f t="shared" si="10"/>
        <v>5.2544903452397218</v>
      </c>
      <c r="AX13" s="2">
        <f>+'SUMMARY 2014-16'!H25</f>
        <v>9579.7724545464571</v>
      </c>
      <c r="AY13" s="2">
        <f>+'SUMMARY 2014-16'!I25</f>
        <v>1875.0823871353771</v>
      </c>
      <c r="AZ13" s="2">
        <f>+'SUMMARY 2014-16'!J25</f>
        <v>77.239966604391682</v>
      </c>
      <c r="BA13" s="2">
        <f>+'SUMMARY 2014-16'!K25</f>
        <v>5560.9276376513744</v>
      </c>
      <c r="BB13" s="2">
        <f>+'SUMMARY 2014-16'!L25</f>
        <v>1055.2156792035789</v>
      </c>
      <c r="BD13" s="31">
        <f t="shared" ref="BD13:BH18" si="11">+AX13/AX$33*100</f>
        <v>8.6940941955325233</v>
      </c>
      <c r="BE13" s="31">
        <f t="shared" si="11"/>
        <v>8.7796566000572955</v>
      </c>
      <c r="BF13" s="31">
        <f t="shared" si="11"/>
        <v>8.6591854402922035</v>
      </c>
      <c r="BG13" s="31">
        <f t="shared" si="11"/>
        <v>8.7940492224865672</v>
      </c>
      <c r="BH13" s="31">
        <f t="shared" si="11"/>
        <v>8.7901108418334228</v>
      </c>
      <c r="BJ13" s="2">
        <f>+'SUMMARY 2014-16'!H24</f>
        <v>405.56424831987454</v>
      </c>
      <c r="BK13" s="2">
        <f>+'SUMMARY 2014-16'!I24</f>
        <v>26.491446566620734</v>
      </c>
      <c r="BL13" s="2">
        <f>+'SUMMARY 2014-16'!J24</f>
        <v>0.41103970984553717</v>
      </c>
      <c r="BM13" s="2">
        <f>+'SUMMARY 2014-16'!K24</f>
        <v>116.52589644873041</v>
      </c>
      <c r="BN13" s="2">
        <f>+'SUMMARY 2014-16'!L24</f>
        <v>10.34885082208544</v>
      </c>
      <c r="BP13" s="31">
        <f t="shared" ref="BP13:BT18" si="12">+BJ13/BJ$33*100</f>
        <v>0.48136815772487707</v>
      </c>
      <c r="BQ13" s="31">
        <f t="shared" si="12"/>
        <v>0.56274254129289214</v>
      </c>
      <c r="BR13" s="31">
        <f t="shared" si="12"/>
        <v>0.40461850080521577</v>
      </c>
      <c r="BS13" s="31">
        <f t="shared" si="12"/>
        <v>0.5911883453225194</v>
      </c>
      <c r="BT13" s="31">
        <f t="shared" si="12"/>
        <v>0.56658692020646606</v>
      </c>
      <c r="BV13" s="2">
        <f>+'SUMMARY 2014-16'!H26</f>
        <v>5343.5082503717349</v>
      </c>
      <c r="BW13" s="2">
        <f>+'SUMMARY 2014-16'!I26</f>
        <v>50.243757434283921</v>
      </c>
      <c r="BX13" s="2">
        <f>+'SUMMARY 2014-16'!J26</f>
        <v>0.61095584447902707</v>
      </c>
      <c r="BY13" s="2">
        <f>+'SUMMARY 2014-16'!K26</f>
        <v>353.7416176807717</v>
      </c>
      <c r="BZ13" s="2">
        <f>+'SUMMARY 2014-16'!L26</f>
        <v>14.380717915083169</v>
      </c>
      <c r="CB13" s="31">
        <f t="shared" ref="CB13:CF18" si="13">+BV13/BV$33*100</f>
        <v>19.87048773978519</v>
      </c>
      <c r="CC13" s="31">
        <f t="shared" si="13"/>
        <v>21.423362997648969</v>
      </c>
      <c r="CD13" s="31">
        <f t="shared" si="13"/>
        <v>22.107533962444865</v>
      </c>
      <c r="CE13" s="31">
        <f t="shared" si="13"/>
        <v>19.867860990779455</v>
      </c>
      <c r="CF13" s="31">
        <f t="shared" si="13"/>
        <v>20.727366961240104</v>
      </c>
    </row>
    <row r="14" spans="1:84" x14ac:dyDescent="0.2">
      <c r="A14" s="1" t="s">
        <v>13</v>
      </c>
      <c r="B14" s="2">
        <f>+'SUMMARY 2014-16'!N30</f>
        <v>28831.527123175998</v>
      </c>
      <c r="C14" s="2">
        <f>+'SUMMARY 2014-16'!O30</f>
        <v>8488.8931369410438</v>
      </c>
      <c r="D14" s="2">
        <f>+'SUMMARY 2014-16'!P30</f>
        <v>1955.0565426336632</v>
      </c>
      <c r="E14" s="2">
        <f>+'SUMMARY 2014-16'!Q30</f>
        <v>13512.666354508938</v>
      </c>
      <c r="F14" s="2">
        <f>+'SUMMARY 2014-16'!R30</f>
        <v>4909.975537101901</v>
      </c>
      <c r="G14" s="2"/>
      <c r="H14" s="31">
        <f t="shared" si="7"/>
        <v>5.1585641487946594</v>
      </c>
      <c r="I14" s="31">
        <f t="shared" si="7"/>
        <v>12.282627866180782</v>
      </c>
      <c r="J14" s="31">
        <f t="shared" si="7"/>
        <v>22.834518639341947</v>
      </c>
      <c r="K14" s="31">
        <f t="shared" si="7"/>
        <v>8.0214180176835992</v>
      </c>
      <c r="L14" s="31">
        <f t="shared" si="7"/>
        <v>13.762512633287338</v>
      </c>
      <c r="N14" s="2">
        <f>+'SUMMARY 2014-16'!$N32</f>
        <v>25638.723109842849</v>
      </c>
      <c r="O14" s="2">
        <f>+'SUMMARY 2014-16'!O32</f>
        <v>8370.0645654559394</v>
      </c>
      <c r="P14" s="2">
        <f>+'SUMMARY 2014-16'!P32</f>
        <v>1952.9494762562217</v>
      </c>
      <c r="Q14" s="2">
        <f>+'SUMMARY 2014-16'!Q32</f>
        <v>13209.443167570013</v>
      </c>
      <c r="R14" s="2">
        <f>+'SUMMARY 2014-16'!R32</f>
        <v>4899.190231081071</v>
      </c>
      <c r="T14" s="31">
        <f t="shared" si="8"/>
        <v>7.7898803980676039</v>
      </c>
      <c r="U14" s="31">
        <f t="shared" si="8"/>
        <v>13.140947819210458</v>
      </c>
      <c r="V14" s="31">
        <f t="shared" si="8"/>
        <v>22.956628983228988</v>
      </c>
      <c r="W14" s="31">
        <f t="shared" si="8"/>
        <v>9.1343842087686635</v>
      </c>
      <c r="X14" s="31">
        <f t="shared" si="8"/>
        <v>14.008281786155546</v>
      </c>
      <c r="Z14" s="2">
        <f>+'SUMMARY 2014-16'!N22</f>
        <v>16132.923618978772</v>
      </c>
      <c r="AA14" s="2">
        <f>+'SUMMARY 2014-16'!O22</f>
        <v>7916.5494358101341</v>
      </c>
      <c r="AB14" s="2">
        <f>+'SUMMARY 2014-16'!P22</f>
        <v>1939.3163515296128</v>
      </c>
      <c r="AC14" s="2">
        <f>+'SUMMARY 2014-16'!Q22</f>
        <v>11556.827253164416</v>
      </c>
      <c r="AD14" s="2">
        <f>+'SUMMARY 2014-16'!R22</f>
        <v>4702.4438021912829</v>
      </c>
      <c r="AF14" s="31">
        <f t="shared" si="9"/>
        <v>19.207605527371776</v>
      </c>
      <c r="AG14" s="31">
        <f t="shared" si="9"/>
        <v>21.822814771051625</v>
      </c>
      <c r="AH14" s="31">
        <f t="shared" si="9"/>
        <v>25.936144874113282</v>
      </c>
      <c r="AI14" s="31">
        <f t="shared" si="9"/>
        <v>20.320674904717087</v>
      </c>
      <c r="AJ14" s="31">
        <f t="shared" si="9"/>
        <v>22.530084961413507</v>
      </c>
      <c r="AL14" s="2">
        <f>+'SUMMARY 2014-16'!N23</f>
        <v>616.15606276197877</v>
      </c>
      <c r="AM14" s="2">
        <f>+'SUMMARY 2014-16'!O23</f>
        <v>34.710632235599704</v>
      </c>
      <c r="AN14" s="2">
        <f>+'SUMMARY 2014-16'!P23</f>
        <v>1.5685965060266762</v>
      </c>
      <c r="AO14" s="2">
        <f>+'SUMMARY 2014-16'!Q23</f>
        <v>81.336615888922069</v>
      </c>
      <c r="AP14" s="2">
        <f>+'SUMMARY 2014-16'!R23</f>
        <v>8.3803074178223831</v>
      </c>
      <c r="AR14" s="31">
        <f t="shared" si="10"/>
        <v>2.588347158464817</v>
      </c>
      <c r="AS14" s="31">
        <f t="shared" si="10"/>
        <v>3.102404633788634</v>
      </c>
      <c r="AT14" s="31">
        <f t="shared" si="10"/>
        <v>4.6820080903019567</v>
      </c>
      <c r="AU14" s="31">
        <f t="shared" si="10"/>
        <v>2.6986310700272438</v>
      </c>
      <c r="AV14" s="31">
        <f t="shared" si="10"/>
        <v>4.1651206336877946</v>
      </c>
      <c r="AX14" s="2">
        <f>+'SUMMARY 2014-16'!N25</f>
        <v>626.48553383918636</v>
      </c>
      <c r="AY14" s="2">
        <f>+'SUMMARY 2014-16'!O25</f>
        <v>126.59770286608806</v>
      </c>
      <c r="AZ14" s="2">
        <f>+'SUMMARY 2014-16'!P25</f>
        <v>5.4192188655529634</v>
      </c>
      <c r="BA14" s="2">
        <f>+'SUMMARY 2014-16'!Q25</f>
        <v>364.1266249965679</v>
      </c>
      <c r="BB14" s="2">
        <f>+'SUMMARY 2014-16'!R25</f>
        <v>70.887562870603119</v>
      </c>
      <c r="BD14" s="31">
        <f t="shared" si="11"/>
        <v>0.56856509579738579</v>
      </c>
      <c r="BE14" s="31">
        <f t="shared" si="11"/>
        <v>0.59276561133849293</v>
      </c>
      <c r="BF14" s="31">
        <f t="shared" si="11"/>
        <v>0.60753549180955946</v>
      </c>
      <c r="BG14" s="31">
        <f t="shared" si="11"/>
        <v>0.57582973059331766</v>
      </c>
      <c r="BH14" s="31">
        <f t="shared" si="11"/>
        <v>0.59050443167251554</v>
      </c>
      <c r="BJ14" s="2">
        <f>+'SUMMARY 2014-16'!N24</f>
        <v>8263.157894262913</v>
      </c>
      <c r="BK14" s="2">
        <f>+'SUMMARY 2014-16'!O24</f>
        <v>292.20679454411663</v>
      </c>
      <c r="BL14" s="2">
        <f>+'SUMMARY 2014-16'!P24</f>
        <v>6.6453093550291307</v>
      </c>
      <c r="BM14" s="2">
        <f>+'SUMMARY 2014-16'!Q24</f>
        <v>1207.1526735201076</v>
      </c>
      <c r="BN14" s="2">
        <f>+'SUMMARY 2014-16'!R24</f>
        <v>117.47855860136292</v>
      </c>
      <c r="BP14" s="31">
        <f t="shared" si="12"/>
        <v>9.8076226122720378</v>
      </c>
      <c r="BQ14" s="31">
        <f t="shared" si="12"/>
        <v>6.2071806358810671</v>
      </c>
      <c r="BR14" s="31">
        <f t="shared" si="12"/>
        <v>6.5414971941012228</v>
      </c>
      <c r="BS14" s="31">
        <f t="shared" si="12"/>
        <v>6.1244291042549914</v>
      </c>
      <c r="BT14" s="31">
        <f t="shared" si="12"/>
        <v>6.4318073429169313</v>
      </c>
      <c r="BV14" s="2">
        <f>+'SUMMARY 2014-16'!N26</f>
        <v>0</v>
      </c>
      <c r="BW14" s="2">
        <f>+'SUMMARY 2014-16'!O26</f>
        <v>0</v>
      </c>
      <c r="BX14" s="2">
        <f>+'SUMMARY 2014-16'!P26</f>
        <v>0</v>
      </c>
      <c r="BY14" s="2">
        <f>+'SUMMARY 2014-16'!Q26</f>
        <v>0</v>
      </c>
      <c r="BZ14" s="2">
        <f>+'SUMMARY 2014-16'!R26</f>
        <v>0</v>
      </c>
      <c r="CB14" s="31">
        <f t="shared" si="13"/>
        <v>0</v>
      </c>
      <c r="CC14" s="31">
        <f t="shared" si="13"/>
        <v>0</v>
      </c>
      <c r="CD14" s="31">
        <f t="shared" si="13"/>
        <v>0</v>
      </c>
      <c r="CE14" s="31">
        <f t="shared" si="13"/>
        <v>0</v>
      </c>
      <c r="CF14" s="31">
        <f t="shared" si="13"/>
        <v>0</v>
      </c>
    </row>
    <row r="15" spans="1:84" x14ac:dyDescent="0.2">
      <c r="A15" s="1" t="s">
        <v>561</v>
      </c>
      <c r="B15" s="2">
        <f>+'SUMMARY 2014-16'!T30</f>
        <v>17159.835042188581</v>
      </c>
      <c r="C15" s="2">
        <f>+'SUMMARY 2014-16'!U30</f>
        <v>7680.6008401355357</v>
      </c>
      <c r="D15" s="2">
        <f>+'SUMMARY 2014-16'!V30</f>
        <v>1556.3467481302505</v>
      </c>
      <c r="E15" s="2">
        <f>+'SUMMARY 2014-16'!W30</f>
        <v>11837.975108676035</v>
      </c>
      <c r="F15" s="2">
        <f>+'SUMMARY 2014-16'!X30</f>
        <v>4363.6795364032632</v>
      </c>
      <c r="G15" s="2"/>
      <c r="H15" s="31">
        <f t="shared" si="7"/>
        <v>3.070253943527955</v>
      </c>
      <c r="I15" s="31">
        <f t="shared" si="7"/>
        <v>11.113105134700135</v>
      </c>
      <c r="J15" s="31">
        <f t="shared" si="7"/>
        <v>18.177698728644184</v>
      </c>
      <c r="K15" s="31">
        <f t="shared" si="7"/>
        <v>7.0272842041969259</v>
      </c>
      <c r="L15" s="31">
        <f t="shared" si="7"/>
        <v>12.231261498873934</v>
      </c>
      <c r="N15" s="2">
        <f>+'SUMMARY 2014-16'!$T32</f>
        <v>17095.928113530161</v>
      </c>
      <c r="O15" s="2">
        <f>+'SUMMARY 2014-16'!U32</f>
        <v>7677.8726085009339</v>
      </c>
      <c r="P15" s="2">
        <f>+'SUMMARY 2014-16'!V32</f>
        <v>1556.2921834975587</v>
      </c>
      <c r="Q15" s="2">
        <f>+'SUMMARY 2014-16'!W32</f>
        <v>11832.074514675616</v>
      </c>
      <c r="R15" s="2">
        <f>+'SUMMARY 2014-16'!X32</f>
        <v>4363.4494132372465</v>
      </c>
      <c r="T15" s="31">
        <f t="shared" si="8"/>
        <v>5.1943006181627966</v>
      </c>
      <c r="U15" s="31">
        <f t="shared" si="8"/>
        <v>12.054210875177409</v>
      </c>
      <c r="V15" s="31">
        <f t="shared" si="8"/>
        <v>18.293981836407461</v>
      </c>
      <c r="W15" s="31">
        <f t="shared" si="8"/>
        <v>8.1819281276872378</v>
      </c>
      <c r="X15" s="31">
        <f t="shared" si="8"/>
        <v>12.476435095841239</v>
      </c>
      <c r="Z15" s="2">
        <f>+'SUMMARY 2014-16'!T22</f>
        <v>16688.750848296946</v>
      </c>
      <c r="AA15" s="2">
        <f>+'SUMMARY 2014-16'!U22</f>
        <v>7605.3188709496935</v>
      </c>
      <c r="AB15" s="2">
        <f>+'SUMMARY 2014-16'!V22</f>
        <v>1548.4850254309147</v>
      </c>
      <c r="AC15" s="2">
        <f>+'SUMMARY 2014-16'!W22</f>
        <v>11691.056281476724</v>
      </c>
      <c r="AD15" s="2">
        <f>+'SUMMARY 2014-16'!X22</f>
        <v>4330.9510890223555</v>
      </c>
      <c r="AF15" s="31">
        <f t="shared" si="9"/>
        <v>19.869364698508996</v>
      </c>
      <c r="AG15" s="31">
        <f t="shared" si="9"/>
        <v>20.964874449563052</v>
      </c>
      <c r="AH15" s="31">
        <f t="shared" si="9"/>
        <v>20.709221537421733</v>
      </c>
      <c r="AI15" s="31">
        <f t="shared" si="9"/>
        <v>20.556693354016275</v>
      </c>
      <c r="AJ15" s="31">
        <f t="shared" si="9"/>
        <v>20.750209912967048</v>
      </c>
      <c r="AL15" s="2">
        <f>+'SUMMARY 2014-16'!T23</f>
        <v>294.35682413443783</v>
      </c>
      <c r="AM15" s="2">
        <f>+'SUMMARY 2014-16'!U23</f>
        <v>34.582430383726447</v>
      </c>
      <c r="AN15" s="2">
        <f>+'SUMMARY 2014-16'!V23</f>
        <v>2.4572531085207192</v>
      </c>
      <c r="AO15" s="2">
        <f>+'SUMMARY 2014-16'!W23</f>
        <v>72.857367917226938</v>
      </c>
      <c r="AP15" s="2">
        <f>+'SUMMARY 2014-16'!X23</f>
        <v>12.805858242213043</v>
      </c>
      <c r="AR15" s="31">
        <f t="shared" si="10"/>
        <v>1.2365335592217022</v>
      </c>
      <c r="AS15" s="31">
        <f t="shared" si="10"/>
        <v>3.0909460692596951</v>
      </c>
      <c r="AT15" s="31">
        <f t="shared" si="10"/>
        <v>7.3345050112064856</v>
      </c>
      <c r="AU15" s="31">
        <f t="shared" si="10"/>
        <v>2.4173019075485462</v>
      </c>
      <c r="AV15" s="31">
        <f t="shared" si="10"/>
        <v>6.364676346274452</v>
      </c>
      <c r="AX15" s="2">
        <f>+'SUMMARY 2014-16'!T25</f>
        <v>0</v>
      </c>
      <c r="AY15" s="2">
        <f>+'SUMMARY 2014-16'!U25</f>
        <v>0</v>
      </c>
      <c r="AZ15" s="2">
        <f>+'SUMMARY 2014-16'!V25</f>
        <v>0</v>
      </c>
      <c r="BA15" s="2">
        <f>+'SUMMARY 2014-16'!W25</f>
        <v>0</v>
      </c>
      <c r="BB15" s="2">
        <f>+'SUMMARY 2014-16'!X25</f>
        <v>0</v>
      </c>
      <c r="BD15" s="31">
        <f t="shared" si="11"/>
        <v>0</v>
      </c>
      <c r="BE15" s="31">
        <f t="shared" si="11"/>
        <v>0</v>
      </c>
      <c r="BF15" s="31">
        <f t="shared" si="11"/>
        <v>0</v>
      </c>
      <c r="BG15" s="31">
        <f t="shared" si="11"/>
        <v>0</v>
      </c>
      <c r="BH15" s="31">
        <f t="shared" si="11"/>
        <v>0</v>
      </c>
      <c r="BJ15" s="2">
        <f>+'SUMMARY 2014-16'!T24</f>
        <v>112.82044109877474</v>
      </c>
      <c r="BK15" s="2">
        <f>+'SUMMARY 2014-16'!U24</f>
        <v>37.971307167513778</v>
      </c>
      <c r="BL15" s="2">
        <f>+'SUMMARY 2014-16'!V24</f>
        <v>5.3499049581232967</v>
      </c>
      <c r="BM15" s="2">
        <f>+'SUMMARY 2014-16'!W24</f>
        <v>68.160865281666474</v>
      </c>
      <c r="BN15" s="2">
        <f>+'SUMMARY 2014-16'!X24</f>
        <v>19.692465972679194</v>
      </c>
      <c r="BP15" s="31">
        <f t="shared" si="12"/>
        <v>0.13390768074455997</v>
      </c>
      <c r="BQ15" s="31">
        <f t="shared" si="12"/>
        <v>0.80660260805023443</v>
      </c>
      <c r="BR15" s="31">
        <f t="shared" si="12"/>
        <v>5.266329436685548</v>
      </c>
      <c r="BS15" s="31">
        <f t="shared" si="12"/>
        <v>0.34581076301223002</v>
      </c>
      <c r="BT15" s="31">
        <f t="shared" si="12"/>
        <v>1.0781384173515935</v>
      </c>
      <c r="BV15" s="2">
        <f>+'SUMMARY 2014-16'!T26</f>
        <v>0</v>
      </c>
      <c r="BW15" s="2">
        <f>+'SUMMARY 2014-16'!U26</f>
        <v>0</v>
      </c>
      <c r="BX15" s="2">
        <f>+'SUMMARY 2014-16'!V26</f>
        <v>0</v>
      </c>
      <c r="BY15" s="2">
        <f>+'SUMMARY 2014-16'!W26</f>
        <v>0</v>
      </c>
      <c r="BZ15" s="2">
        <f>+'SUMMARY 2014-16'!X26</f>
        <v>0</v>
      </c>
      <c r="CB15" s="31">
        <f t="shared" si="13"/>
        <v>0</v>
      </c>
      <c r="CC15" s="31">
        <f t="shared" si="13"/>
        <v>0</v>
      </c>
      <c r="CD15" s="31">
        <f t="shared" si="13"/>
        <v>0</v>
      </c>
      <c r="CE15" s="31">
        <f t="shared" si="13"/>
        <v>0</v>
      </c>
      <c r="CF15" s="31">
        <f t="shared" si="13"/>
        <v>0</v>
      </c>
    </row>
    <row r="16" spans="1:84" x14ac:dyDescent="0.2">
      <c r="A16" s="1" t="s">
        <v>560</v>
      </c>
      <c r="B16" s="2">
        <f>+'SUMMARY 2014-16'!Z30</f>
        <v>7463.8746880607323</v>
      </c>
      <c r="C16" s="2">
        <f>+'SUMMARY 2014-16'!AA30</f>
        <v>846.58456782916949</v>
      </c>
      <c r="D16" s="2">
        <f>+'SUMMARY 2014-16'!AB30</f>
        <v>142.08658115333856</v>
      </c>
      <c r="E16" s="2">
        <f>+'SUMMARY 2014-16'!AC30</f>
        <v>1901.7840611756899</v>
      </c>
      <c r="F16" s="2">
        <f>+'SUMMARY 2014-16'!AD30</f>
        <v>445.9307583653968</v>
      </c>
      <c r="G16" s="2"/>
      <c r="H16" s="31">
        <f t="shared" si="7"/>
        <v>1.3354435307027417</v>
      </c>
      <c r="I16" s="31">
        <f t="shared" si="7"/>
        <v>1.2249280366891475</v>
      </c>
      <c r="J16" s="31">
        <f t="shared" si="7"/>
        <v>1.6595318933209133</v>
      </c>
      <c r="K16" s="31">
        <f t="shared" si="7"/>
        <v>1.1289411381764669</v>
      </c>
      <c r="L16" s="31">
        <f t="shared" si="7"/>
        <v>1.2499304017301884</v>
      </c>
      <c r="N16" s="2">
        <f>+'SUMMARY 2014-16'!$Z32</f>
        <v>2125.6111794061035</v>
      </c>
      <c r="O16" s="2">
        <f>+'SUMMARY 2014-16'!AA32</f>
        <v>744.81634399741415</v>
      </c>
      <c r="P16" s="2">
        <f>+'SUMMARY 2014-16'!AB32</f>
        <v>141.74576509210908</v>
      </c>
      <c r="Q16" s="2">
        <f>+'SUMMARY 2014-16'!AC32</f>
        <v>1263.6094369568339</v>
      </c>
      <c r="R16" s="2">
        <f>+'SUMMARY 2014-16'!AD32</f>
        <v>428.03162895154099</v>
      </c>
      <c r="T16" s="31">
        <f t="shared" si="8"/>
        <v>0.64583001226032821</v>
      </c>
      <c r="U16" s="31">
        <f t="shared" si="8"/>
        <v>1.1693568950184041</v>
      </c>
      <c r="V16" s="31">
        <f t="shared" si="8"/>
        <v>1.6662002671985983</v>
      </c>
      <c r="W16" s="31">
        <f t="shared" si="8"/>
        <v>0.87379111598940074</v>
      </c>
      <c r="X16" s="31">
        <f t="shared" si="8"/>
        <v>1.223873209433892</v>
      </c>
      <c r="Z16" s="2">
        <f>+'SUMMARY 2014-16'!Z22</f>
        <v>1492.7019630449688</v>
      </c>
      <c r="AA16" s="2">
        <f>+'SUMMARY 2014-16'!AA22</f>
        <v>671.20793146625545</v>
      </c>
      <c r="AB16" s="2">
        <f>+'SUMMARY 2014-16'!AB22</f>
        <v>136.75405763163863</v>
      </c>
      <c r="AC16" s="2">
        <f>+'SUMMARY 2014-16'!AC22</f>
        <v>1051.5630281118295</v>
      </c>
      <c r="AD16" s="2">
        <f>+'SUMMARY 2014-16'!AD22</f>
        <v>393.40520715535826</v>
      </c>
      <c r="AF16" s="31">
        <f t="shared" si="9"/>
        <v>1.7771875174796219</v>
      </c>
      <c r="AG16" s="31">
        <f t="shared" si="9"/>
        <v>1.8502564128496282</v>
      </c>
      <c r="AH16" s="31">
        <f t="shared" si="9"/>
        <v>1.8289295854487395</v>
      </c>
      <c r="AI16" s="31">
        <f t="shared" si="9"/>
        <v>1.8489910741055149</v>
      </c>
      <c r="AJ16" s="31">
        <f t="shared" si="9"/>
        <v>1.8848609604526136</v>
      </c>
      <c r="AL16" s="2">
        <f>+'SUMMARY 2014-16'!Z23</f>
        <v>115.13669594242862</v>
      </c>
      <c r="AM16" s="2">
        <f>+'SUMMARY 2014-16'!AA23</f>
        <v>11.056373703247679</v>
      </c>
      <c r="AN16" s="2">
        <f>+'SUMMARY 2014-16'!AB23</f>
        <v>0.82267616309097935</v>
      </c>
      <c r="AO16" s="2">
        <f>+'SUMMARY 2014-16'!AC23</f>
        <v>23.627907972461283</v>
      </c>
      <c r="AP16" s="2">
        <f>+'SUMMARY 2014-16'!AD23</f>
        <v>4.3152567419614565</v>
      </c>
      <c r="AR16" s="31">
        <f t="shared" si="10"/>
        <v>0.48366600247628422</v>
      </c>
      <c r="AS16" s="31">
        <f t="shared" si="10"/>
        <v>0.98820859202542743</v>
      </c>
      <c r="AT16" s="31">
        <f t="shared" si="10"/>
        <v>2.4555559294513896</v>
      </c>
      <c r="AU16" s="31">
        <f t="shared" si="10"/>
        <v>0.78393975305423125</v>
      </c>
      <c r="AV16" s="31">
        <f t="shared" si="10"/>
        <v>2.1447381342335583</v>
      </c>
      <c r="AX16" s="2">
        <f>+'SUMMARY 2014-16'!Z25</f>
        <v>97.483217429257365</v>
      </c>
      <c r="AY16" s="2">
        <f>+'SUMMARY 2014-16'!AA25</f>
        <v>19.830948367271308</v>
      </c>
      <c r="AZ16" s="2">
        <f>+'SUMMARY 2014-16'!AB25</f>
        <v>0.84818941387311997</v>
      </c>
      <c r="BA16" s="2">
        <f>+'SUMMARY 2014-16'!AC25</f>
        <v>57.079965778554346</v>
      </c>
      <c r="BB16" s="2">
        <f>+'SUMMARY 2014-16'!AD25</f>
        <v>11.114288001498181</v>
      </c>
      <c r="BD16" s="31">
        <f t="shared" si="11"/>
        <v>8.8470606043603212E-2</v>
      </c>
      <c r="BE16" s="31">
        <f t="shared" si="11"/>
        <v>9.2854008929229348E-2</v>
      </c>
      <c r="BF16" s="31">
        <f t="shared" si="11"/>
        <v>9.5088459331396188E-2</v>
      </c>
      <c r="BG16" s="31">
        <f t="shared" si="11"/>
        <v>9.0266239984100438E-2</v>
      </c>
      <c r="BH16" s="31">
        <f t="shared" si="11"/>
        <v>9.2583748883416833E-2</v>
      </c>
      <c r="BJ16" s="2">
        <f>+'SUMMARY 2014-16'!Z24</f>
        <v>388.50479484259631</v>
      </c>
      <c r="BK16" s="2">
        <f>+'SUMMARY 2014-16'!AA24</f>
        <v>42.326985778352991</v>
      </c>
      <c r="BL16" s="2">
        <f>+'SUMMARY 2014-16'!AB24</f>
        <v>3.3198453387720983</v>
      </c>
      <c r="BM16" s="2">
        <f>+'SUMMARY 2014-16'!AC24</f>
        <v>126.84859621630389</v>
      </c>
      <c r="BN16" s="2">
        <f>+'SUMMARY 2014-16'!AD24</f>
        <v>19.06025516026623</v>
      </c>
      <c r="BP16" s="31">
        <f t="shared" si="12"/>
        <v>0.46112012618321657</v>
      </c>
      <c r="BQ16" s="31">
        <f t="shared" si="12"/>
        <v>0.89912778006583793</v>
      </c>
      <c r="BR16" s="31">
        <f t="shared" si="12"/>
        <v>3.2679831454336417</v>
      </c>
      <c r="BS16" s="31">
        <f t="shared" si="12"/>
        <v>0.6435600496460987</v>
      </c>
      <c r="BT16" s="31">
        <f t="shared" si="12"/>
        <v>1.0435256489114639</v>
      </c>
      <c r="BV16" s="2">
        <f>+'SUMMARY 2014-16'!Z26</f>
        <v>31.784508146852247</v>
      </c>
      <c r="BW16" s="2">
        <f>+'SUMMARY 2014-16'!AA26</f>
        <v>0.39410468228675882</v>
      </c>
      <c r="BX16" s="2">
        <f>+'SUMMARY 2014-16'!AB26</f>
        <v>9.9654473424838999E-4</v>
      </c>
      <c r="BY16" s="2">
        <f>+'SUMMARY 2014-16'!AC26</f>
        <v>4.489938877684815</v>
      </c>
      <c r="BZ16" s="2">
        <f>+'SUMMARY 2014-16'!AD26</f>
        <v>0.13662189245681242</v>
      </c>
      <c r="CB16" s="31">
        <f t="shared" si="13"/>
        <v>0.11819457364984755</v>
      </c>
      <c r="CC16" s="31">
        <f t="shared" si="13"/>
        <v>0.1680417249594717</v>
      </c>
      <c r="CD16" s="31">
        <f t="shared" si="13"/>
        <v>3.6060128987354598E-2</v>
      </c>
      <c r="CE16" s="31">
        <f t="shared" si="13"/>
        <v>0.25217694786322892</v>
      </c>
      <c r="CF16" s="31">
        <f t="shared" si="13"/>
        <v>0.19691729693976512</v>
      </c>
    </row>
    <row r="17" spans="1:84" x14ac:dyDescent="0.2">
      <c r="A17" s="1" t="s">
        <v>563</v>
      </c>
      <c r="B17" s="2">
        <f>+'SUMMARY 2014-16'!N58</f>
        <v>27187.032421577485</v>
      </c>
      <c r="C17" s="2">
        <f>+'SUMMARY 2014-16'!O58</f>
        <v>4295.0042925566058</v>
      </c>
      <c r="D17" s="2">
        <f>+'SUMMARY 2014-16'!P58</f>
        <v>490.51396210488127</v>
      </c>
      <c r="E17" s="2">
        <f>+'SUMMARY 2014-16'!Q58</f>
        <v>10123.625099154278</v>
      </c>
      <c r="F17" s="2">
        <f>+'SUMMARY 2014-16'!R58</f>
        <v>2204.5174509475523</v>
      </c>
      <c r="H17" s="31">
        <f t="shared" si="7"/>
        <v>4.8643295987374868</v>
      </c>
      <c r="I17" s="31">
        <f t="shared" si="7"/>
        <v>6.214466192247488</v>
      </c>
      <c r="J17" s="31">
        <f t="shared" si="7"/>
        <v>5.7290671478242512</v>
      </c>
      <c r="K17" s="31">
        <f t="shared" si="7"/>
        <v>6.0096080702483343</v>
      </c>
      <c r="L17" s="31">
        <f t="shared" si="7"/>
        <v>6.1791956069247567</v>
      </c>
      <c r="N17" s="2">
        <f>+'SUMMARY 2014-16'!$N60</f>
        <v>22399.820480504186</v>
      </c>
      <c r="O17" s="2">
        <f>+'SUMMARY 2014-16'!O60</f>
        <v>4164.3390090638204</v>
      </c>
      <c r="P17" s="2">
        <f>+'SUMMARY 2014-16'!P60</f>
        <v>488.89330219441655</v>
      </c>
      <c r="Q17" s="2">
        <f>+'SUMMARY 2014-16'!Q60</f>
        <v>9597.9441456858949</v>
      </c>
      <c r="R17" s="2">
        <f>+'SUMMARY 2014-16'!R60</f>
        <v>2188.1128409213575</v>
      </c>
      <c r="T17" s="31">
        <f t="shared" si="8"/>
        <v>6.8057961285257758</v>
      </c>
      <c r="U17" s="31">
        <f t="shared" si="8"/>
        <v>6.5379856023403722</v>
      </c>
      <c r="V17" s="31">
        <f t="shared" si="8"/>
        <v>5.7468676416442017</v>
      </c>
      <c r="W17" s="31">
        <f t="shared" si="8"/>
        <v>6.6370178007378291</v>
      </c>
      <c r="X17" s="31">
        <f t="shared" si="8"/>
        <v>6.2564831757447443</v>
      </c>
      <c r="Z17" s="2">
        <f>+'SUMMARY 2014-16'!N50</f>
        <v>4680.5155626943188</v>
      </c>
      <c r="AA17" s="2">
        <f>+'SUMMARY 2014-16'!O50</f>
        <v>1924.0748705115393</v>
      </c>
      <c r="AB17" s="2">
        <f>+'SUMMARY 2014-16'!P50</f>
        <v>392.40000694154872</v>
      </c>
      <c r="AC17" s="2">
        <f>+'SUMMARY 2014-16'!Q50</f>
        <v>2983.0738698998266</v>
      </c>
      <c r="AD17" s="2">
        <f>+'SUMMARY 2014-16'!R50</f>
        <v>1091.9494276758965</v>
      </c>
      <c r="AF17" s="31">
        <f t="shared" si="9"/>
        <v>5.5725483313636275</v>
      </c>
      <c r="AG17" s="31">
        <f t="shared" si="9"/>
        <v>5.3039180573893026</v>
      </c>
      <c r="AH17" s="31">
        <f t="shared" si="9"/>
        <v>5.2479026542584482</v>
      </c>
      <c r="AI17" s="31">
        <f t="shared" si="9"/>
        <v>5.2452176535210082</v>
      </c>
      <c r="AJ17" s="31">
        <f t="shared" si="9"/>
        <v>5.2316868449636109</v>
      </c>
      <c r="AL17" s="2">
        <f>+'SUMMARY 2014-16'!N51</f>
        <v>5226.3978640609412</v>
      </c>
      <c r="AM17" s="2">
        <f>+'SUMMARY 2014-16'!O51</f>
        <v>279.19780805858778</v>
      </c>
      <c r="AN17" s="2">
        <f>+'SUMMARY 2014-16'!P51</f>
        <v>8.4710407184975587</v>
      </c>
      <c r="AO17" s="2">
        <f>+'SUMMARY 2014-16'!Q51</f>
        <v>711.28813768867758</v>
      </c>
      <c r="AP17" s="2">
        <f>+'SUMMARY 2014-16'!R51</f>
        <v>51.301919809433933</v>
      </c>
      <c r="AR17" s="31">
        <f t="shared" si="10"/>
        <v>21.9550417142848</v>
      </c>
      <c r="AS17" s="31">
        <f t="shared" si="10"/>
        <v>24.954445300371724</v>
      </c>
      <c r="AT17" s="31">
        <f t="shared" si="10"/>
        <v>25.284693051973665</v>
      </c>
      <c r="AU17" s="31">
        <f t="shared" si="10"/>
        <v>23.599509853346568</v>
      </c>
      <c r="AV17" s="31">
        <f t="shared" si="10"/>
        <v>25.497714354922095</v>
      </c>
      <c r="AX17" s="2">
        <f>+'SUMMARY 2014-16'!N53</f>
        <v>7242.6557156727167</v>
      </c>
      <c r="AY17" s="2">
        <f>+'SUMMARY 2014-16'!O53</f>
        <v>1527.4362907496161</v>
      </c>
      <c r="AZ17" s="2">
        <f>+'SUMMARY 2014-16'!P53</f>
        <v>65.510191681949223</v>
      </c>
      <c r="BA17" s="2">
        <f>+'SUMMARY 2014-16'!Q53</f>
        <v>4362.9231712473729</v>
      </c>
      <c r="BB17" s="2">
        <f>+'SUMMARY 2014-16'!R53</f>
        <v>857.18626377304008</v>
      </c>
      <c r="BD17" s="31">
        <f t="shared" si="11"/>
        <v>6.5730508022647793</v>
      </c>
      <c r="BE17" s="31">
        <f t="shared" si="11"/>
        <v>7.1518810070710241</v>
      </c>
      <c r="BF17" s="31">
        <f t="shared" si="11"/>
        <v>7.3441888045926831</v>
      </c>
      <c r="BG17" s="31">
        <f t="shared" si="11"/>
        <v>6.8995253349638945</v>
      </c>
      <c r="BH17" s="31">
        <f t="shared" si="11"/>
        <v>7.1404949899426473</v>
      </c>
      <c r="BJ17" s="2">
        <f>+'SUMMARY 2014-16'!N52</f>
        <v>4649.7707780609453</v>
      </c>
      <c r="BK17" s="2">
        <f>+'SUMMARY 2014-16'!O52</f>
        <v>422.91775513074549</v>
      </c>
      <c r="BL17" s="2">
        <f>+'SUMMARY 2014-16'!P52</f>
        <v>22.236832649343526</v>
      </c>
      <c r="BM17" s="2">
        <f>+'SUMMARY 2014-16'!Q52</f>
        <v>1469.9076263776838</v>
      </c>
      <c r="BN17" s="2">
        <f>+'SUMMARY 2014-16'!R52</f>
        <v>183.27404739509205</v>
      </c>
      <c r="BP17" s="31">
        <f t="shared" si="12"/>
        <v>5.5188582389856595</v>
      </c>
      <c r="BQ17" s="31">
        <f t="shared" si="12"/>
        <v>8.9837982868037631</v>
      </c>
      <c r="BR17" s="31">
        <f t="shared" si="12"/>
        <v>21.889451733544085</v>
      </c>
      <c r="BS17" s="31">
        <f t="shared" si="12"/>
        <v>7.4575033009723981</v>
      </c>
      <c r="BT17" s="31">
        <f t="shared" si="12"/>
        <v>10.034029850517619</v>
      </c>
      <c r="BV17" s="2">
        <f>+'SUMMARY 2014-16'!N54</f>
        <v>600.48056001526402</v>
      </c>
      <c r="BW17" s="2">
        <f>+'SUMMARY 2014-16'!O54</f>
        <v>10.71228461333231</v>
      </c>
      <c r="BX17" s="2">
        <f>+'SUMMARY 2014-16'!P54</f>
        <v>0.27523020307753837</v>
      </c>
      <c r="BY17" s="2">
        <f>+'SUMMARY 2014-16'!Q54</f>
        <v>70.751340472333482</v>
      </c>
      <c r="BZ17" s="2">
        <f>+'SUMMARY 2014-16'!R54</f>
        <v>4.4011822678947992</v>
      </c>
      <c r="CB17" s="31">
        <f t="shared" si="13"/>
        <v>2.2329602663067991</v>
      </c>
      <c r="CC17" s="31">
        <f t="shared" si="13"/>
        <v>4.5675955287721512</v>
      </c>
      <c r="CD17" s="31">
        <f t="shared" si="13"/>
        <v>9.9592484743570555</v>
      </c>
      <c r="CE17" s="31">
        <f t="shared" si="13"/>
        <v>3.9737416440611204</v>
      </c>
      <c r="CF17" s="31">
        <f t="shared" si="13"/>
        <v>6.3435581219681323</v>
      </c>
    </row>
    <row r="18" spans="1:84" x14ac:dyDescent="0.2">
      <c r="A18" s="1" t="s">
        <v>837</v>
      </c>
      <c r="B18" s="2">
        <f>'SUMMARY 2014-16'!T58</f>
        <v>8601.9482668655965</v>
      </c>
      <c r="C18" s="2">
        <f>'SUMMARY 2014-16'!U58</f>
        <v>1856.1335242155958</v>
      </c>
      <c r="D18" s="2">
        <f>'SUMMARY 2014-16'!V58</f>
        <v>291.21447292469992</v>
      </c>
      <c r="E18" s="2">
        <f>'SUMMARY 2014-16'!W58</f>
        <v>3493.0183249569031</v>
      </c>
      <c r="F18" s="2">
        <f>'SUMMARY 2014-16'!X58</f>
        <v>924.48389935061152</v>
      </c>
      <c r="H18" s="31">
        <f t="shared" si="7"/>
        <v>1.5390687336700166</v>
      </c>
      <c r="I18" s="31">
        <f t="shared" si="7"/>
        <v>2.6856501760720839</v>
      </c>
      <c r="J18" s="31">
        <f t="shared" si="7"/>
        <v>3.4013043433962844</v>
      </c>
      <c r="K18" s="31">
        <f t="shared" si="7"/>
        <v>2.0735330387669095</v>
      </c>
      <c r="L18" s="31">
        <f t="shared" si="7"/>
        <v>2.5913003533197596</v>
      </c>
      <c r="N18" s="2">
        <f>'SUMMARY 2014-16'!T60</f>
        <v>8579.9724976256275</v>
      </c>
      <c r="O18" s="2">
        <f>'SUMMARY 2014-16'!U60</f>
        <v>1856.1335242155958</v>
      </c>
      <c r="P18" s="2">
        <f>'SUMMARY 2014-16'!V60</f>
        <v>291.21447292469992</v>
      </c>
      <c r="Q18" s="2">
        <f>'SUMMARY 2014-16'!W60</f>
        <v>3493.0183249569031</v>
      </c>
      <c r="R18" s="2">
        <f>'SUMMARY 2014-16'!X60</f>
        <v>924.48389935061152</v>
      </c>
      <c r="T18" s="31">
        <f t="shared" si="8"/>
        <v>2.6068755175078877</v>
      </c>
      <c r="U18" s="31">
        <f t="shared" si="8"/>
        <v>2.9141177581675795</v>
      </c>
      <c r="V18" s="31">
        <f t="shared" si="8"/>
        <v>3.4231825711613166</v>
      </c>
      <c r="W18" s="31">
        <f t="shared" si="8"/>
        <v>2.4154365194407652</v>
      </c>
      <c r="X18" s="31">
        <f t="shared" si="8"/>
        <v>2.6433819382452408</v>
      </c>
      <c r="Z18" s="2">
        <f>'SUMMARY 2014-16'!T50</f>
        <v>4898.3254157494948</v>
      </c>
      <c r="AA18" s="2">
        <f>'SUMMARY 2014-16'!U50</f>
        <v>1660.8525295772979</v>
      </c>
      <c r="AB18" s="2">
        <f>'SUMMARY 2014-16'!V50</f>
        <v>286.67318283476504</v>
      </c>
      <c r="AC18" s="2">
        <f>'SUMMARY 2014-16'!W50</f>
        <v>2851.8228860370195</v>
      </c>
      <c r="AD18" s="2">
        <f>'SUMMARY 2014-16'!X50</f>
        <v>874.69811842175477</v>
      </c>
      <c r="AF18" s="31">
        <f t="shared" si="9"/>
        <v>5.8318693221688545</v>
      </c>
      <c r="AG18" s="31">
        <f t="shared" si="9"/>
        <v>4.5783175370632758</v>
      </c>
      <c r="AH18" s="31">
        <f t="shared" si="9"/>
        <v>3.8339269380476306</v>
      </c>
      <c r="AI18" s="31">
        <f t="shared" si="9"/>
        <v>5.0144355785124812</v>
      </c>
      <c r="AJ18" s="31">
        <f t="shared" si="9"/>
        <v>4.1908045587801448</v>
      </c>
      <c r="AL18" s="2">
        <f>'SUMMARY 2014-16'!T51</f>
        <v>2485.6039961317856</v>
      </c>
      <c r="AM18" s="2">
        <f>'SUMMARY 2014-16'!U51</f>
        <v>111.00385141889656</v>
      </c>
      <c r="AN18" s="2">
        <f>'SUMMARY 2014-16'!V51</f>
        <v>3.2493122889811845</v>
      </c>
      <c r="AO18" s="2">
        <f>'SUMMARY 2014-16'!W51</f>
        <v>275.60390476774381</v>
      </c>
      <c r="AP18" s="2">
        <f>'SUMMARY 2014-16'!X51</f>
        <v>18.154292447573575</v>
      </c>
      <c r="AR18" s="31">
        <f t="shared" si="10"/>
        <v>10.441520305127314</v>
      </c>
      <c r="AS18" s="31">
        <f t="shared" si="10"/>
        <v>9.9214229424830247</v>
      </c>
      <c r="AT18" s="31">
        <f t="shared" si="10"/>
        <v>9.6986741755937285</v>
      </c>
      <c r="AU18" s="31">
        <f t="shared" si="10"/>
        <v>9.1441382494051027</v>
      </c>
      <c r="AV18" s="31">
        <f t="shared" si="10"/>
        <v>9.0229169758834029</v>
      </c>
      <c r="AX18" s="2">
        <f>'SUMMARY 2014-16'!T53</f>
        <v>158.91810723994863</v>
      </c>
      <c r="AY18" s="2">
        <f>'SUMMARY 2014-16'!U53</f>
        <v>3.0194440375590239</v>
      </c>
      <c r="AZ18" s="2">
        <f>'SUMMARY 2014-16'!V53</f>
        <v>9.0583321126770713E-3</v>
      </c>
      <c r="BA18" s="2">
        <f>'SUMMARY 2014-16'!W53</f>
        <v>25.585815265631727</v>
      </c>
      <c r="BB18" s="2">
        <f>'SUMMARY 2014-16'!X53</f>
        <v>0.86991771903147885</v>
      </c>
      <c r="BD18" s="31">
        <f t="shared" si="11"/>
        <v>0.14422565883223423</v>
      </c>
      <c r="BE18" s="31">
        <f t="shared" si="11"/>
        <v>1.4137875730014409E-2</v>
      </c>
      <c r="BF18" s="31">
        <f t="shared" si="11"/>
        <v>1.0155076573915146E-3</v>
      </c>
      <c r="BG18" s="31">
        <f t="shared" si="11"/>
        <v>4.046140023833187E-2</v>
      </c>
      <c r="BH18" s="31">
        <f t="shared" si="11"/>
        <v>7.2465499937727504E-3</v>
      </c>
      <c r="BJ18" s="2">
        <f>'SUMMARY 2014-16'!T52</f>
        <v>1037.1249785043999</v>
      </c>
      <c r="BK18" s="2">
        <f>'SUMMARY 2014-16'!U52</f>
        <v>81.257699181842256</v>
      </c>
      <c r="BL18" s="2">
        <f>'SUMMARY 2014-16'!V52</f>
        <v>1.2829194688409986</v>
      </c>
      <c r="BM18" s="2">
        <f>'SUMMARY 2014-16'!W52</f>
        <v>340.0057188865083</v>
      </c>
      <c r="BN18" s="2">
        <f>'SUMMARY 2014-16'!X52</f>
        <v>30.761570762251736</v>
      </c>
      <c r="BP18" s="31">
        <f t="shared" si="12"/>
        <v>1.2309737416483482</v>
      </c>
      <c r="BQ18" s="31">
        <f t="shared" si="12"/>
        <v>1.7261105022033632</v>
      </c>
      <c r="BR18" s="31">
        <f t="shared" si="12"/>
        <v>1.2628778672779237</v>
      </c>
      <c r="BS18" s="31">
        <f t="shared" si="12"/>
        <v>1.7250021194829313</v>
      </c>
      <c r="BT18" s="31">
        <f t="shared" si="12"/>
        <v>1.6841583610135828</v>
      </c>
      <c r="BV18" s="2">
        <f>'SUMMARY 2014-16'!T54</f>
        <v>0</v>
      </c>
      <c r="BW18" s="2">
        <f>'SUMMARY 2014-16'!U54</f>
        <v>0</v>
      </c>
      <c r="BX18" s="2">
        <f>'SUMMARY 2014-16'!V54</f>
        <v>0</v>
      </c>
      <c r="BY18" s="2">
        <f>'SUMMARY 2014-16'!W54</f>
        <v>0</v>
      </c>
      <c r="BZ18" s="2">
        <f>'SUMMARY 2014-16'!X54</f>
        <v>0</v>
      </c>
      <c r="CB18" s="31">
        <f t="shared" si="13"/>
        <v>0</v>
      </c>
      <c r="CC18" s="31">
        <f t="shared" si="13"/>
        <v>0</v>
      </c>
      <c r="CD18" s="31">
        <f t="shared" si="13"/>
        <v>0</v>
      </c>
      <c r="CE18" s="31">
        <f t="shared" si="13"/>
        <v>0</v>
      </c>
      <c r="CF18" s="31">
        <f t="shared" si="13"/>
        <v>0</v>
      </c>
    </row>
    <row r="19" spans="1:84" x14ac:dyDescent="0.2">
      <c r="A19" s="64" t="s">
        <v>828</v>
      </c>
      <c r="B19" s="2"/>
      <c r="C19" s="2"/>
      <c r="D19" s="2"/>
      <c r="E19" s="2"/>
      <c r="F19" s="2"/>
      <c r="G19" s="2"/>
      <c r="H19" s="31"/>
      <c r="I19" s="31"/>
      <c r="J19" s="31"/>
      <c r="K19" s="31"/>
      <c r="L19" s="31"/>
      <c r="T19" s="31"/>
      <c r="U19" s="31"/>
      <c r="V19" s="31"/>
      <c r="W19" s="31"/>
      <c r="X19" s="31"/>
      <c r="AF19" s="31"/>
      <c r="AG19" s="31"/>
      <c r="AH19" s="31"/>
      <c r="AI19" s="31"/>
      <c r="AJ19" s="31"/>
      <c r="AR19" s="31"/>
      <c r="AS19" s="31"/>
      <c r="AT19" s="31"/>
      <c r="AU19" s="31"/>
      <c r="AV19" s="31"/>
      <c r="BD19" s="31"/>
      <c r="BE19" s="31"/>
      <c r="BF19" s="31"/>
      <c r="BG19" s="31"/>
      <c r="BH19" s="31"/>
      <c r="BP19" s="31"/>
      <c r="BQ19" s="31"/>
      <c r="BR19" s="31"/>
      <c r="BS19" s="31"/>
      <c r="BT19" s="31"/>
      <c r="CB19" s="31"/>
      <c r="CC19" s="31"/>
      <c r="CD19" s="31"/>
      <c r="CE19" s="31"/>
      <c r="CF19" s="31"/>
    </row>
    <row r="20" spans="1:84" x14ac:dyDescent="0.2">
      <c r="A20" s="1" t="s">
        <v>627</v>
      </c>
      <c r="B20" s="2">
        <f>+'SUMMARY 2014-16'!B44</f>
        <v>25912.977810434022</v>
      </c>
      <c r="C20" s="2">
        <f>+'SUMMARY 2014-16'!C44</f>
        <v>5190.0147353827415</v>
      </c>
      <c r="D20" s="2">
        <f>+'SUMMARY 2014-16'!D44</f>
        <v>643.40138693345466</v>
      </c>
      <c r="E20" s="2">
        <f>+'SUMMARY 2014-16'!E44</f>
        <v>11753.258290131607</v>
      </c>
      <c r="F20" s="2">
        <f>+'SUMMARY 2014-16'!F44</f>
        <v>2851.859212629472</v>
      </c>
      <c r="G20" s="2"/>
      <c r="H20" s="31">
        <f t="shared" ref="H20:H28" si="14">+B20/B$33*100</f>
        <v>4.6363745406313859</v>
      </c>
      <c r="I20" s="31">
        <f t="shared" ref="I20:I28" si="15">+C20/C$33*100</f>
        <v>7.5094619034952359</v>
      </c>
      <c r="J20" s="31">
        <f t="shared" ref="J20:J28" si="16">+D20/D$33*100</f>
        <v>7.5147499021788455</v>
      </c>
      <c r="K20" s="31">
        <f t="shared" ref="K20:K28" si="17">+E20/E$33*100</f>
        <v>6.976994424456576</v>
      </c>
      <c r="L20" s="31">
        <f t="shared" ref="L20:L28" si="18">+F20/F$33*100</f>
        <v>7.9936749471742692</v>
      </c>
      <c r="N20" s="2">
        <f>+'SUMMARY 2014-16'!$B46</f>
        <v>22576.14897608402</v>
      </c>
      <c r="O20" s="2">
        <f>+'SUMMARY 2014-16'!C46</f>
        <v>5087.4408249079997</v>
      </c>
      <c r="P20" s="2">
        <f>+'SUMMARY 2014-16'!D46</f>
        <v>641.73040785323701</v>
      </c>
      <c r="Q20" s="2">
        <f>+'SUMMARY 2014-16'!E46</f>
        <v>11450.772905643486</v>
      </c>
      <c r="R20" s="2">
        <f>+'SUMMARY 2014-16'!F46</f>
        <v>2841.7033383183161</v>
      </c>
      <c r="T20" s="31">
        <f t="shared" ref="T20:T28" si="19">+N20/N$33*100</f>
        <v>6.8593704771956903</v>
      </c>
      <c r="U20" s="31">
        <f t="shared" ref="U20:U28" si="20">+O20/O$33*100</f>
        <v>7.9872495475541578</v>
      </c>
      <c r="V20" s="31">
        <f t="shared" ref="V20:V28" si="21">+P20/P$33*100</f>
        <v>7.5434449582300331</v>
      </c>
      <c r="W20" s="31">
        <f t="shared" ref="W20:W28" si="22">+Q20/Q$33*100</f>
        <v>7.9182564988276622</v>
      </c>
      <c r="X20" s="31">
        <f t="shared" ref="X20:X28" si="23">+R20/R$33*100</f>
        <v>8.1252981080993578</v>
      </c>
      <c r="Z20" s="2">
        <f>+'SUMMARY 2014-16'!B36</f>
        <v>6779.7992410439538</v>
      </c>
      <c r="AA20" s="2">
        <f>+'SUMMARY 2014-16'!C36</f>
        <v>2855.1888452820212</v>
      </c>
      <c r="AB20" s="2">
        <f>+'SUMMARY 2014-16'!D36</f>
        <v>553.84647033575959</v>
      </c>
      <c r="AC20" s="2">
        <f>+'SUMMARY 2014-16'!E36</f>
        <v>4550.6845302075053</v>
      </c>
      <c r="AD20" s="2">
        <f>+'SUMMARY 2014-16'!F36</f>
        <v>1669.6861545433446</v>
      </c>
      <c r="AF20" s="31">
        <f t="shared" ref="AF20:AF28" si="24">+Z20/Z$33*100</f>
        <v>8.0719225140043207</v>
      </c>
      <c r="AG20" s="31">
        <f t="shared" ref="AG20:AG28" si="25">+AA20/AA$33*100</f>
        <v>7.8706332616472903</v>
      </c>
      <c r="AH20" s="31">
        <f t="shared" ref="AH20:AH28" si="26">+AB20/AB$33*100</f>
        <v>7.4070650109842067</v>
      </c>
      <c r="AI20" s="31">
        <f t="shared" ref="AI20:AI28" si="27">+AC20/AC$33*100</f>
        <v>8.0015889228552375</v>
      </c>
      <c r="AJ20" s="31">
        <f t="shared" ref="AJ20:AJ28" si="28">+AD20/AD$33*100</f>
        <v>7.9997066425818293</v>
      </c>
      <c r="AL20" s="2">
        <f>+'SUMMARY 2014-16'!B37</f>
        <v>1626.5775865883486</v>
      </c>
      <c r="AM20" s="2">
        <f>+'SUMMARY 2014-16'!C37</f>
        <v>97.803889007769399</v>
      </c>
      <c r="AN20" s="2">
        <f>+'SUMMARY 2014-16'!D37</f>
        <v>4.2358162708358433</v>
      </c>
      <c r="AO20" s="2">
        <f>+'SUMMARY 2014-16'!E37</f>
        <v>264.47462827743004</v>
      </c>
      <c r="AP20" s="2">
        <f>+'SUMMARY 2014-16'!F37</f>
        <v>25.000814101978058</v>
      </c>
      <c r="AR20" s="31">
        <f t="shared" ref="AR20:AR28" si="29">+AL20/AL$33*100</f>
        <v>6.8329238787266364</v>
      </c>
      <c r="AS20" s="31">
        <f t="shared" ref="AS20:AS28" si="30">+AM20/AM$33*100</f>
        <v>8.7416223478941379</v>
      </c>
      <c r="AT20" s="31">
        <f t="shared" ref="AT20:AT28" si="31">+AN20/AN$33*100</f>
        <v>12.643229774444501</v>
      </c>
      <c r="AU20" s="31">
        <f t="shared" ref="AU20:AU28" si="32">+AO20/AO$33*100</f>
        <v>8.7748849801923718</v>
      </c>
      <c r="AV20" s="31">
        <f t="shared" ref="AV20:AV28" si="33">+AP20/AP$33*100</f>
        <v>12.425726346707227</v>
      </c>
      <c r="AX20" s="2">
        <f>+'SUMMARY 2014-16'!B39</f>
        <v>9069.8431330829517</v>
      </c>
      <c r="AY20" s="2">
        <f>+'SUMMARY 2014-16'!C39</f>
        <v>1870.0831158998408</v>
      </c>
      <c r="AZ20" s="2">
        <f>+'SUMMARY 2014-16'!D39</f>
        <v>79.575896740603085</v>
      </c>
      <c r="BA20" s="2">
        <f>+'SUMMARY 2014-16'!E39</f>
        <v>5402.6376732476983</v>
      </c>
      <c r="BB20" s="2">
        <f>+'SUMMARY 2014-16'!F39</f>
        <v>1050.0831598850523</v>
      </c>
      <c r="BD20" s="31">
        <f t="shared" ref="BD20:BD28" si="34">+AX20/AX$33*100</f>
        <v>8.2313093460068263</v>
      </c>
      <c r="BE20" s="31">
        <f t="shared" ref="BE20:BE28" si="35">+AY20/AY$33*100</f>
        <v>8.756248623426675</v>
      </c>
      <c r="BF20" s="31">
        <f t="shared" ref="BF20:BF28" si="36">+AZ20/AZ$33*100</f>
        <v>8.9210609059901849</v>
      </c>
      <c r="BG20" s="31">
        <f t="shared" ref="BG20:BG28" si="37">+BA20/BA$33*100</f>
        <v>8.5437295224123027</v>
      </c>
      <c r="BH20" s="31">
        <f t="shared" ref="BH20:BH28" si="38">+BB20/BB$33*100</f>
        <v>8.7473561570833329</v>
      </c>
      <c r="BJ20" s="2">
        <f>+'SUMMARY 2014-16'!B38</f>
        <v>3991.9697417993339</v>
      </c>
      <c r="BK20" s="2">
        <f>+'SUMMARY 2014-16'!C38</f>
        <v>251.74190024845689</v>
      </c>
      <c r="BL20" s="2">
        <f>+'SUMMARY 2014-16'!D38</f>
        <v>3.7518769665860208</v>
      </c>
      <c r="BM20" s="2">
        <f>+'SUMMARY 2014-16'!E38</f>
        <v>1164.8645246795929</v>
      </c>
      <c r="BN20" s="2">
        <f>+'SUMMARY 2014-16'!F38</f>
        <v>92.433443010382319</v>
      </c>
      <c r="BP20" s="31">
        <f t="shared" ref="BP20:BT25" si="39">+BJ20/BJ$33*100</f>
        <v>4.7381077801211875</v>
      </c>
      <c r="BQ20" s="31">
        <f t="shared" si="39"/>
        <v>5.3476081926842607</v>
      </c>
      <c r="BR20" s="31">
        <f t="shared" si="39"/>
        <v>3.6932656311871392</v>
      </c>
      <c r="BS20" s="31">
        <f t="shared" si="39"/>
        <v>5.9098822824609538</v>
      </c>
      <c r="BT20" s="31">
        <f t="shared" si="39"/>
        <v>5.0606179081803404</v>
      </c>
      <c r="BV20" s="2">
        <f>+'SUMMARY 2014-16'!B40</f>
        <v>1107.959273569435</v>
      </c>
      <c r="BW20" s="2">
        <f>+'SUMMARY 2014-16'!C40</f>
        <v>12.623074469910458</v>
      </c>
      <c r="BX20" s="2">
        <f>+'SUMMARY 2014-16'!D40</f>
        <v>0.32034753945235656</v>
      </c>
      <c r="BY20" s="2">
        <f>+'SUMMARY 2014-16'!E40</f>
        <v>68.111549231259602</v>
      </c>
      <c r="BZ20" s="2">
        <f>+'SUMMARY 2014-16'!F40</f>
        <v>4.4997667775592101</v>
      </c>
      <c r="CB20" s="31">
        <f t="shared" ref="CB20:CB28" si="40">+BV20/BV$33*100</f>
        <v>4.1200818133126651</v>
      </c>
      <c r="CC20" s="31">
        <f t="shared" ref="CC20:CC28" si="41">+BW20/BW$33*100</f>
        <v>5.3823344495871543</v>
      </c>
      <c r="CD20" s="31">
        <f t="shared" ref="CD20:CD28" si="42">+BX20/BX$33*100</f>
        <v>11.591826434310725</v>
      </c>
      <c r="CE20" s="31">
        <f t="shared" ref="CE20:CE28" si="43">+BY20/BY$33*100</f>
        <v>3.8254780448663461</v>
      </c>
      <c r="CF20" s="31">
        <f t="shared" ref="CF20:CF28" si="44">+BZ20/BZ$33*100</f>
        <v>6.4856509799585487</v>
      </c>
    </row>
    <row r="21" spans="1:84" x14ac:dyDescent="0.2">
      <c r="A21" s="1" t="s">
        <v>738</v>
      </c>
      <c r="B21" s="2">
        <f>'SUMMARY 2014-16'!H44</f>
        <v>14605.873893916496</v>
      </c>
      <c r="C21" s="2">
        <f>'SUMMARY 2014-16'!I44</f>
        <v>2441.4226615932789</v>
      </c>
      <c r="D21" s="2">
        <f>'SUMMARY 2014-16'!J44</f>
        <v>329.19476752391324</v>
      </c>
      <c r="E21" s="2">
        <f>'SUMMARY 2014-16'!K44</f>
        <v>5453.7274362142307</v>
      </c>
      <c r="F21" s="2">
        <f>'SUMMARY 2014-16'!L44</f>
        <v>1283.9902216637245</v>
      </c>
      <c r="G21" s="2"/>
      <c r="H21" s="31">
        <f t="shared" si="14"/>
        <v>2.6132967951741874</v>
      </c>
      <c r="I21" s="31">
        <f t="shared" si="15"/>
        <v>3.5325083650677982</v>
      </c>
      <c r="J21" s="31">
        <f t="shared" si="16"/>
        <v>3.8449036593450412</v>
      </c>
      <c r="K21" s="31">
        <f t="shared" si="17"/>
        <v>3.2374533917050905</v>
      </c>
      <c r="L21" s="31">
        <f t="shared" si="18"/>
        <v>3.5989856798949824</v>
      </c>
      <c r="N21" s="2">
        <f>+'SUMMARY 2014-16'!$H46</f>
        <v>11622.470801155252</v>
      </c>
      <c r="O21" s="2">
        <f>+'SUMMARY 2014-16'!I46</f>
        <v>2345.4874058077098</v>
      </c>
      <c r="P21" s="2">
        <f>+'SUMMARY 2014-16'!J46</f>
        <v>327.54926951053113</v>
      </c>
      <c r="Q21" s="2">
        <f>+'SUMMARY 2014-16'!K46</f>
        <v>5190.645224429466</v>
      </c>
      <c r="R21" s="2">
        <f>+'SUMMARY 2014-16'!L46</f>
        <v>1274.9187526452718</v>
      </c>
      <c r="T21" s="31">
        <f t="shared" si="19"/>
        <v>3.531285746296565</v>
      </c>
      <c r="U21" s="31">
        <f t="shared" si="20"/>
        <v>3.6824002215633409</v>
      </c>
      <c r="V21" s="31">
        <f t="shared" si="21"/>
        <v>3.8502926702925184</v>
      </c>
      <c r="W21" s="31">
        <f t="shared" si="22"/>
        <v>3.5893524935064369</v>
      </c>
      <c r="X21" s="31">
        <f t="shared" si="23"/>
        <v>3.6453822568894192</v>
      </c>
      <c r="Z21" s="2">
        <f>+'SUMMARY 2014-16'!H36</f>
        <v>3846.5573557766693</v>
      </c>
      <c r="AA21" s="2">
        <f>+'SUMMARY 2014-16'!I36</f>
        <v>1521.064779480979</v>
      </c>
      <c r="AB21" s="2">
        <f>+'SUMMARY 2014-16'!J36</f>
        <v>298.77713577520564</v>
      </c>
      <c r="AC21" s="2">
        <f>+'SUMMARY 2014-16'!K36</f>
        <v>2433.455525285834</v>
      </c>
      <c r="AD21" s="2">
        <f>+'SUMMARY 2014-16'!L36</f>
        <v>879.69574819086813</v>
      </c>
      <c r="AF21" s="31">
        <f t="shared" si="24"/>
        <v>4.5796507857541924</v>
      </c>
      <c r="AG21" s="31">
        <f t="shared" si="25"/>
        <v>4.1929776611048251</v>
      </c>
      <c r="AH21" s="31">
        <f t="shared" si="26"/>
        <v>3.9958035069555904</v>
      </c>
      <c r="AI21" s="31">
        <f t="shared" si="27"/>
        <v>4.2788091870873171</v>
      </c>
      <c r="AJ21" s="31">
        <f t="shared" si="28"/>
        <v>4.2147489221878152</v>
      </c>
      <c r="AL21" s="2">
        <f>+'SUMMARY 2014-16'!H37</f>
        <v>1438.4143415630153</v>
      </c>
      <c r="AM21" s="2">
        <f>+'SUMMARY 2014-16'!I37</f>
        <v>77.462449741979256</v>
      </c>
      <c r="AN21" s="2">
        <f>+'SUMMARY 2014-16'!J37</f>
        <v>2.8651443525902534</v>
      </c>
      <c r="AO21" s="2">
        <f>+'SUMMARY 2014-16'!K37</f>
        <v>217.55409316985657</v>
      </c>
      <c r="AP21" s="2">
        <f>+'SUMMARY 2014-16'!L37</f>
        <v>17.648890299149564</v>
      </c>
      <c r="AR21" s="31">
        <f t="shared" si="29"/>
        <v>6.042488094640257</v>
      </c>
      <c r="AS21" s="31">
        <f t="shared" si="30"/>
        <v>6.9235230690399305</v>
      </c>
      <c r="AT21" s="31">
        <f t="shared" si="31"/>
        <v>8.5519947208669826</v>
      </c>
      <c r="AU21" s="31">
        <f t="shared" si="32"/>
        <v>7.2181296064929912</v>
      </c>
      <c r="AV21" s="31">
        <f t="shared" si="33"/>
        <v>8.7717256040449243</v>
      </c>
      <c r="AX21" s="2">
        <f>+'SUMMARY 2014-16'!H39</f>
        <v>2569.9158440450251</v>
      </c>
      <c r="AY21" s="2">
        <f>+'SUMMARY 2014-16'!I39</f>
        <v>532.89782244683909</v>
      </c>
      <c r="AZ21" s="2">
        <f>+'SUMMARY 2014-16'!J39</f>
        <v>22.748907698553797</v>
      </c>
      <c r="BA21" s="2">
        <f>+'SUMMARY 2014-16'!K39</f>
        <v>1534.6280083895269</v>
      </c>
      <c r="BB21" s="2">
        <f>+'SUMMARY 2014-16'!L39</f>
        <v>299.24702322489537</v>
      </c>
      <c r="BD21" s="31">
        <f t="shared" si="34"/>
        <v>2.3323195335516687</v>
      </c>
      <c r="BE21" s="31">
        <f t="shared" si="35"/>
        <v>2.4951756339353648</v>
      </c>
      <c r="BF21" s="31">
        <f t="shared" si="36"/>
        <v>2.5503249028420485</v>
      </c>
      <c r="BG21" s="31">
        <f t="shared" si="37"/>
        <v>2.426860251266246</v>
      </c>
      <c r="BH21" s="31">
        <f t="shared" si="38"/>
        <v>2.4927742783549509</v>
      </c>
      <c r="BJ21" s="2">
        <f>+'SUMMARY 2014-16'!H38</f>
        <v>3341.8357815958693</v>
      </c>
      <c r="BK21" s="2">
        <f>+'SUMMARY 2014-16'!I38</f>
        <v>209.47036961436945</v>
      </c>
      <c r="BL21" s="2">
        <f>+'SUMMARY 2014-16'!J38</f>
        <v>3.1177448777785113</v>
      </c>
      <c r="BM21" s="2">
        <f>+'SUMMARY 2014-16'!K38</f>
        <v>968.49913465758118</v>
      </c>
      <c r="BN21" s="2">
        <f>+'SUMMARY 2014-16'!L38</f>
        <v>76.91697601078458</v>
      </c>
      <c r="BP21" s="31">
        <f t="shared" si="39"/>
        <v>3.9664574485301021</v>
      </c>
      <c r="BQ21" s="31">
        <f t="shared" si="39"/>
        <v>4.4496584143078843</v>
      </c>
      <c r="BR21" s="31">
        <f t="shared" si="39"/>
        <v>3.0690398716317078</v>
      </c>
      <c r="BS21" s="31">
        <f t="shared" si="39"/>
        <v>4.9136322338135994</v>
      </c>
      <c r="BT21" s="31">
        <f t="shared" si="39"/>
        <v>4.2111103250750164</v>
      </c>
      <c r="BV21" s="2">
        <f>+'SUMMARY 2014-16'!H40</f>
        <v>425.74747817467301</v>
      </c>
      <c r="BW21" s="2">
        <f>+'SUMMARY 2014-16'!I40</f>
        <v>4.5919845235428056</v>
      </c>
      <c r="BX21" s="2">
        <f>+'SUMMARY 2014-16'!J40</f>
        <v>4.033680640289633E-2</v>
      </c>
      <c r="BY21" s="2">
        <f>+'SUMMARY 2014-16'!K40</f>
        <v>36.508462926667647</v>
      </c>
      <c r="BZ21" s="2">
        <f>+'SUMMARY 2014-16'!L40</f>
        <v>1.4101149195739742</v>
      </c>
      <c r="CB21" s="31">
        <f t="shared" si="40"/>
        <v>1.5831939708759266</v>
      </c>
      <c r="CC21" s="31">
        <f t="shared" si="41"/>
        <v>1.9579696334636945</v>
      </c>
      <c r="CD21" s="31">
        <f t="shared" si="42"/>
        <v>1.4595937260392409</v>
      </c>
      <c r="CE21" s="31">
        <f t="shared" si="43"/>
        <v>2.0504940051148686</v>
      </c>
      <c r="CF21" s="31">
        <f t="shared" si="44"/>
        <v>2.0324416046624263</v>
      </c>
    </row>
    <row r="22" spans="1:84" x14ac:dyDescent="0.2">
      <c r="A22" s="1" t="s">
        <v>737</v>
      </c>
      <c r="B22" s="2">
        <f>+'SUMMARY 2014-16'!N44</f>
        <v>5328.2884843933898</v>
      </c>
      <c r="C22" s="2">
        <f>+'SUMMARY 2014-16'!O44</f>
        <v>1011.4057119108944</v>
      </c>
      <c r="D22" s="2">
        <f>+'SUMMARY 2014-16'!P44</f>
        <v>55.457824971587733</v>
      </c>
      <c r="E22" s="2">
        <f>+'SUMMARY 2014-16'!Q44</f>
        <v>2848.8465809568534</v>
      </c>
      <c r="F22" s="2">
        <f>+'SUMMARY 2014-16'!R44</f>
        <v>569.1225878315696</v>
      </c>
      <c r="H22" s="31">
        <f t="shared" si="14"/>
        <v>0.9533424238195316</v>
      </c>
      <c r="I22" s="31">
        <f t="shared" si="15"/>
        <v>1.4634086895347191</v>
      </c>
      <c r="J22" s="31">
        <f t="shared" si="16"/>
        <v>0.64773202738432079</v>
      </c>
      <c r="K22" s="31">
        <f t="shared" si="17"/>
        <v>1.6911384248363674</v>
      </c>
      <c r="L22" s="31">
        <f t="shared" si="18"/>
        <v>1.595233366385427</v>
      </c>
      <c r="N22" s="2">
        <f>+'SUMMARY 2014-16'!$N46</f>
        <v>5291.9039573826822</v>
      </c>
      <c r="O22" s="2">
        <f>+'SUMMARY 2014-16'!O46</f>
        <v>1010.7756844896415</v>
      </c>
      <c r="P22" s="2">
        <f>+'SUMMARY 2014-16'!P46</f>
        <v>55.452329614295444</v>
      </c>
      <c r="Q22" s="2">
        <f>+'SUMMARY 2014-16'!Q46</f>
        <v>2846.7533569273014</v>
      </c>
      <c r="R22" s="2">
        <f>+'SUMMARY 2014-16'!R46</f>
        <v>569.0776415807826</v>
      </c>
      <c r="T22" s="31">
        <f t="shared" si="19"/>
        <v>1.6078530404755567</v>
      </c>
      <c r="U22" s="31">
        <f t="shared" si="20"/>
        <v>1.5869113580824066</v>
      </c>
      <c r="V22" s="31">
        <f t="shared" si="21"/>
        <v>0.65183384039787007</v>
      </c>
      <c r="W22" s="31">
        <f t="shared" si="22"/>
        <v>1.9685416394852817</v>
      </c>
      <c r="X22" s="31">
        <f t="shared" si="23"/>
        <v>1.6271668552264706</v>
      </c>
      <c r="Z22" s="2">
        <f>+'SUMMARY 2014-16'!N36</f>
        <v>323.1738039163809</v>
      </c>
      <c r="AA22" s="2">
        <f>+'SUMMARY 2014-16'!O36</f>
        <v>126.66731931163297</v>
      </c>
      <c r="AB22" s="2">
        <f>+'SUMMARY 2014-16'!P36</f>
        <v>18.48849865202682</v>
      </c>
      <c r="AC22" s="2">
        <f>+'SUMMARY 2014-16'!Q36</f>
        <v>241.23093029791451</v>
      </c>
      <c r="AD22" s="2">
        <f>+'SUMMARY 2014-16'!R36</f>
        <v>77.535461733860657</v>
      </c>
      <c r="AF22" s="31">
        <f t="shared" si="24"/>
        <v>0.38476565618296615</v>
      </c>
      <c r="AG22" s="31">
        <f t="shared" si="25"/>
        <v>0.34917200597264264</v>
      </c>
      <c r="AH22" s="31">
        <f t="shared" si="26"/>
        <v>0.2472625877493374</v>
      </c>
      <c r="AI22" s="31">
        <f t="shared" si="27"/>
        <v>0.42416272253305171</v>
      </c>
      <c r="AJ22" s="31">
        <f t="shared" si="28"/>
        <v>0.37148355490655321</v>
      </c>
      <c r="AL22" s="2">
        <f>+'SUMMARY 2014-16'!N37</f>
        <v>70.427203170486735</v>
      </c>
      <c r="AM22" s="2">
        <f>+'SUMMARY 2014-16'!O37</f>
        <v>2.1185121140438743</v>
      </c>
      <c r="AN22" s="2">
        <f>+'SUMMARY 2014-16'!P37</f>
        <v>1.7186143614945186E-2</v>
      </c>
      <c r="AO22" s="2">
        <f>+'SUMMARY 2014-16'!Q37</f>
        <v>8.2942943808185614</v>
      </c>
      <c r="AP22" s="2">
        <f>+'SUMMARY 2014-16'!R37</f>
        <v>0.27401501991081589</v>
      </c>
      <c r="AR22" s="31">
        <f t="shared" si="29"/>
        <v>0.29585045449008657</v>
      </c>
      <c r="AS22" s="31">
        <f t="shared" si="30"/>
        <v>0.18935067949025264</v>
      </c>
      <c r="AT22" s="31">
        <f t="shared" si="31"/>
        <v>5.1297872421052201E-2</v>
      </c>
      <c r="AU22" s="31">
        <f t="shared" si="32"/>
        <v>0.27519267030481304</v>
      </c>
      <c r="AV22" s="31">
        <f t="shared" si="33"/>
        <v>0.13618899122288744</v>
      </c>
      <c r="AX22" s="2">
        <f>+'SUMMARY 2014-16'!N39</f>
        <v>4195.7781903881578</v>
      </c>
      <c r="AY22" s="2">
        <f>+'SUMMARY 2014-16'!O39</f>
        <v>857.64841442212571</v>
      </c>
      <c r="AZ22" s="2">
        <f>+'SUMMARY 2014-16'!P39</f>
        <v>36.43606463338287</v>
      </c>
      <c r="BA22" s="2">
        <f>+'SUMMARY 2014-16'!Q39</f>
        <v>2490.5311546952835</v>
      </c>
      <c r="BB22" s="2">
        <f>+'SUMMARY 2014-16'!R39</f>
        <v>482.07614121750726</v>
      </c>
      <c r="BD22" s="31">
        <f t="shared" si="34"/>
        <v>3.8078661036967887</v>
      </c>
      <c r="BE22" s="31">
        <f t="shared" si="35"/>
        <v>4.0157481153206787</v>
      </c>
      <c r="BF22" s="31">
        <f t="shared" si="36"/>
        <v>4.0847588916098223</v>
      </c>
      <c r="BG22" s="31">
        <f t="shared" si="37"/>
        <v>3.9385251870993141</v>
      </c>
      <c r="BH22" s="31">
        <f t="shared" si="38"/>
        <v>4.0157692868091894</v>
      </c>
      <c r="BJ22" s="2">
        <f>+'SUMMARY 2014-16'!N38</f>
        <v>274.55353379016992</v>
      </c>
      <c r="BK22" s="2">
        <f>+'SUMMARY 2014-16'!O38</f>
        <v>17.845979696361045</v>
      </c>
      <c r="BL22" s="2">
        <f>+'SUMMARY 2014-16'!P38</f>
        <v>0.2676896954454156</v>
      </c>
      <c r="BM22" s="2">
        <f>+'SUMMARY 2014-16'!Q38</f>
        <v>82.915167204631317</v>
      </c>
      <c r="BN22" s="2">
        <f>+'SUMMARY 2014-16'!R38</f>
        <v>6.5502982091658737</v>
      </c>
      <c r="BP22" s="31">
        <f t="shared" si="39"/>
        <v>0.32587026421814008</v>
      </c>
      <c r="BQ22" s="31">
        <f t="shared" si="39"/>
        <v>0.37909186804639722</v>
      </c>
      <c r="BR22" s="31">
        <f t="shared" si="39"/>
        <v>0.26350788173928746</v>
      </c>
      <c r="BS22" s="31">
        <f t="shared" si="39"/>
        <v>0.42066598065961575</v>
      </c>
      <c r="BT22" s="31">
        <f t="shared" si="39"/>
        <v>0.35862081235579552</v>
      </c>
      <c r="BV22" s="2">
        <f>+'SUMMARY 2014-16'!N40</f>
        <v>427.9712261174879</v>
      </c>
      <c r="BW22" s="2">
        <f>+'SUMMARY 2014-16'!O40</f>
        <v>6.4954589454779637</v>
      </c>
      <c r="BX22" s="2">
        <f>+'SUMMARY 2014-16'!P40</f>
        <v>0.24289048982538972</v>
      </c>
      <c r="BY22" s="2">
        <f>+'SUMMARY 2014-16'!Q40</f>
        <v>23.781810348653284</v>
      </c>
      <c r="BZ22" s="2">
        <f>+'SUMMARY 2014-16'!R40</f>
        <v>2.6417254003378638</v>
      </c>
      <c r="CB22" s="31">
        <f t="shared" si="40"/>
        <v>1.5914632490661496</v>
      </c>
      <c r="CC22" s="31">
        <f t="shared" si="41"/>
        <v>2.7695893366913715</v>
      </c>
      <c r="CD22" s="31">
        <f t="shared" si="42"/>
        <v>8.78903083012246</v>
      </c>
      <c r="CE22" s="31">
        <f t="shared" si="43"/>
        <v>1.3357028930153136</v>
      </c>
      <c r="CF22" s="31">
        <f t="shared" si="44"/>
        <v>3.8075993220200202</v>
      </c>
    </row>
    <row r="23" spans="1:84" x14ac:dyDescent="0.2">
      <c r="A23" s="1" t="s">
        <v>740</v>
      </c>
      <c r="B23" s="2">
        <f>+'SUMMARY 2014-16'!T44</f>
        <v>2042.9593862151107</v>
      </c>
      <c r="C23" s="2">
        <f>+'SUMMARY 2014-16'!U44</f>
        <v>938.41246497154373</v>
      </c>
      <c r="D23" s="2">
        <f>+'SUMMARY 2014-16'!V44</f>
        <v>171.28896493539244</v>
      </c>
      <c r="E23" s="2">
        <f>+'SUMMARY 2014-16'!W44</f>
        <v>1480.6633178044613</v>
      </c>
      <c r="F23" s="2">
        <f>+'SUMMARY 2014-16'!X44</f>
        <v>542.32522163244198</v>
      </c>
      <c r="H23" s="31">
        <f t="shared" si="14"/>
        <v>0.36552822894703108</v>
      </c>
      <c r="I23" s="31">
        <f t="shared" si="15"/>
        <v>1.3577943444796754</v>
      </c>
      <c r="J23" s="31">
        <f t="shared" si="16"/>
        <v>2.0006076434300368</v>
      </c>
      <c r="K23" s="31">
        <f t="shared" si="17"/>
        <v>0.87895453820605385</v>
      </c>
      <c r="L23" s="31">
        <f t="shared" si="18"/>
        <v>1.5201211610256413</v>
      </c>
      <c r="N23" s="2">
        <f>+'SUMMARY 2014-16'!$T46</f>
        <v>2038.396955571862</v>
      </c>
      <c r="O23" s="2">
        <f>+'SUMMARY 2014-16'!U46</f>
        <v>938.32677063181166</v>
      </c>
      <c r="P23" s="2">
        <f>+'SUMMARY 2014-16'!V46</f>
        <v>171.28870785237325</v>
      </c>
      <c r="Q23" s="2">
        <f>+'SUMMARY 2014-16'!W46</f>
        <v>1480.1175801672198</v>
      </c>
      <c r="R23" s="2">
        <f>+'SUMMARY 2014-16'!X46</f>
        <v>542.30994097859923</v>
      </c>
      <c r="T23" s="31">
        <f t="shared" si="19"/>
        <v>0.61933148619222556</v>
      </c>
      <c r="U23" s="31">
        <f t="shared" si="20"/>
        <v>1.4731670268267785</v>
      </c>
      <c r="V23" s="31">
        <f t="shared" si="21"/>
        <v>2.0134731404939528</v>
      </c>
      <c r="W23" s="31">
        <f t="shared" si="22"/>
        <v>1.0235073863365165</v>
      </c>
      <c r="X23" s="31">
        <f t="shared" si="23"/>
        <v>1.5506298205091866</v>
      </c>
      <c r="Z23" s="2">
        <f>+'SUMMARY 2014-16'!T36</f>
        <v>1974.7012655367234</v>
      </c>
      <c r="AA23" s="2">
        <f>+'SUMMARY 2014-16'!U36</f>
        <v>932.97842658345405</v>
      </c>
      <c r="AB23" s="2">
        <f>+'SUMMARY 2014-16'!V36</f>
        <v>171.05115459166294</v>
      </c>
      <c r="AC23" s="2">
        <f>+'SUMMARY 2014-16'!W36</f>
        <v>1461.3995364335169</v>
      </c>
      <c r="AD23" s="2">
        <f>+'SUMMARY 2014-16'!X36</f>
        <v>540.29147201445073</v>
      </c>
      <c r="AF23" s="31">
        <f t="shared" si="24"/>
        <v>2.3510483182484792</v>
      </c>
      <c r="AG23" s="31">
        <f t="shared" si="25"/>
        <v>2.5718547649837746</v>
      </c>
      <c r="AH23" s="31">
        <f t="shared" si="26"/>
        <v>2.2876141496329638</v>
      </c>
      <c r="AI23" s="31">
        <f t="shared" si="27"/>
        <v>2.5696174421607294</v>
      </c>
      <c r="AJ23" s="31">
        <f t="shared" si="28"/>
        <v>2.5886141930585875</v>
      </c>
      <c r="AL23" s="2">
        <f>+'SUMMARY 2014-16'!T37</f>
        <v>17.031371667573637</v>
      </c>
      <c r="AM23" s="2">
        <f>+'SUMMARY 2014-16'!U37</f>
        <v>2.6733733075591615</v>
      </c>
      <c r="AN23" s="2">
        <f>+'SUMMARY 2014-16'!V37</f>
        <v>0.19905589158502479</v>
      </c>
      <c r="AO23" s="2">
        <f>+'SUMMARY 2014-16'!W37</f>
        <v>5.6919928261620898</v>
      </c>
      <c r="AP23" s="2">
        <f>+'SUMMARY 2014-16'!X37</f>
        <v>1.0451310196766066</v>
      </c>
      <c r="AR23" s="31">
        <f t="shared" si="29"/>
        <v>7.1545352102705406E-2</v>
      </c>
      <c r="AS23" s="31">
        <f t="shared" si="30"/>
        <v>0.23894366662420125</v>
      </c>
      <c r="AT23" s="31">
        <f t="shared" si="31"/>
        <v>0.59414979648533373</v>
      </c>
      <c r="AU23" s="31">
        <f t="shared" si="32"/>
        <v>0.18885207508547555</v>
      </c>
      <c r="AV23" s="31">
        <f t="shared" si="33"/>
        <v>0.5194435666768592</v>
      </c>
      <c r="AX23" s="2">
        <f>+'SUMMARY 2014-16'!T39</f>
        <v>5.0045813442135563</v>
      </c>
      <c r="AY23" s="2">
        <f>+'SUMMARY 2014-16'!U39</f>
        <v>9.5087045540057577E-2</v>
      </c>
      <c r="AZ23" s="2">
        <f>+'SUMMARY 2014-16'!V39</f>
        <v>2.8526113662017273E-4</v>
      </c>
      <c r="BA23" s="2">
        <f>+'SUMMARY 2014-16'!W39</f>
        <v>0.80573759641838272</v>
      </c>
      <c r="BB23" s="2">
        <f>+'SUMMARY 2014-16'!X39</f>
        <v>2.7395078278225012E-2</v>
      </c>
      <c r="BD23" s="31">
        <f t="shared" si="34"/>
        <v>4.5418930170045861E-3</v>
      </c>
      <c r="BE23" s="31">
        <f t="shared" si="35"/>
        <v>4.4522396065546426E-4</v>
      </c>
      <c r="BF23" s="31">
        <f t="shared" si="36"/>
        <v>3.1979934605022978E-5</v>
      </c>
      <c r="BG23" s="31">
        <f t="shared" si="37"/>
        <v>1.2741931823273779E-3</v>
      </c>
      <c r="BH23" s="31">
        <f t="shared" si="38"/>
        <v>2.2820526583536784E-4</v>
      </c>
      <c r="BJ23" s="2">
        <f>+'SUMMARY 2014-16'!T38</f>
        <v>39.002463960876234</v>
      </c>
      <c r="BK23" s="2">
        <f>+'SUMMARY 2014-16'!U38</f>
        <v>2.5398341619786327</v>
      </c>
      <c r="BL23" s="2">
        <f>+'SUMMARY 2014-16'!V38</f>
        <v>3.8119064783862788E-2</v>
      </c>
      <c r="BM23" s="2">
        <f>+'SUMMARY 2014-16'!W38</f>
        <v>11.787832458310106</v>
      </c>
      <c r="BN23" s="2">
        <f>+'SUMMARY 2014-16'!X38</f>
        <v>0.93255138047633634</v>
      </c>
      <c r="BP23" s="31">
        <f t="shared" si="39"/>
        <v>4.629240447439574E-2</v>
      </c>
      <c r="BQ23" s="31">
        <f t="shared" si="39"/>
        <v>5.395223424964813E-2</v>
      </c>
      <c r="BR23" s="31">
        <f t="shared" si="39"/>
        <v>3.7523573697391559E-2</v>
      </c>
      <c r="BS23" s="31">
        <f t="shared" si="39"/>
        <v>5.9804982225848964E-2</v>
      </c>
      <c r="BT23" s="31">
        <f t="shared" si="39"/>
        <v>5.1056047060875638E-2</v>
      </c>
      <c r="BV23" s="2">
        <f>+'SUMMARY 2014-16'!T40</f>
        <v>2.6572730624754288</v>
      </c>
      <c r="BW23" s="2">
        <f>+'SUMMARY 2014-16'!U40</f>
        <v>4.0049533279832329E-2</v>
      </c>
      <c r="BX23" s="2">
        <f>+'SUMMARY 2014-16'!V40</f>
        <v>9.3043204765011638E-5</v>
      </c>
      <c r="BY23" s="2">
        <f>+'SUMMARY 2014-16'!W40</f>
        <v>0.4324808528124689</v>
      </c>
      <c r="BZ23" s="2">
        <f>+'SUMMARY 2014-16'!X40</f>
        <v>1.3391485717350349E-2</v>
      </c>
      <c r="CB23" s="31">
        <f t="shared" si="40"/>
        <v>9.8813942704226547E-3</v>
      </c>
      <c r="CC23" s="31">
        <f t="shared" si="41"/>
        <v>1.7076662517975134E-2</v>
      </c>
      <c r="CD23" s="31">
        <f t="shared" si="42"/>
        <v>3.3667830955463069E-3</v>
      </c>
      <c r="CE23" s="31">
        <f t="shared" si="43"/>
        <v>2.4290241903642831E-2</v>
      </c>
      <c r="CF23" s="31">
        <f t="shared" si="44"/>
        <v>1.9301556449320079E-2</v>
      </c>
    </row>
    <row r="24" spans="1:84" x14ac:dyDescent="0.2">
      <c r="A24" s="1" t="s">
        <v>741</v>
      </c>
      <c r="B24" s="2">
        <f>+'SUMMARY 2014-16'!Z44</f>
        <v>2430.1032915829287</v>
      </c>
      <c r="C24" s="2">
        <f>+'SUMMARY 2014-16'!AA44</f>
        <v>573.77632072402309</v>
      </c>
      <c r="D24" s="2">
        <f>+'SUMMARY 2014-16'!AB44</f>
        <v>71.04469991626317</v>
      </c>
      <c r="E24" s="2">
        <f>+'SUMMARY 2014-16'!AC44</f>
        <v>1361.4107056779674</v>
      </c>
      <c r="F24" s="2">
        <f>+'SUMMARY 2014-16'!AD44</f>
        <v>330.37766917348767</v>
      </c>
      <c r="H24" s="31">
        <f t="shared" si="14"/>
        <v>0.43479638328802739</v>
      </c>
      <c r="I24" s="31">
        <f t="shared" si="15"/>
        <v>0.83020022895695378</v>
      </c>
      <c r="J24" s="31">
        <f t="shared" si="16"/>
        <v>0.82978240735636177</v>
      </c>
      <c r="K24" s="31">
        <f t="shared" si="17"/>
        <v>0.80816354651934652</v>
      </c>
      <c r="L24" s="31">
        <f t="shared" si="18"/>
        <v>0.92603859457106397</v>
      </c>
      <c r="N24" s="2">
        <f>+'SUMMARY 2014-16'!$Z46</f>
        <v>2430.1032915829287</v>
      </c>
      <c r="O24" s="2">
        <f>+'SUMMARY 2014-16'!AA46</f>
        <v>573.77632072402309</v>
      </c>
      <c r="P24" s="2">
        <f>+'SUMMARY 2014-16'!AB46</f>
        <v>71.04469991626317</v>
      </c>
      <c r="Q24" s="2">
        <f>+'SUMMARY 2014-16'!AC46</f>
        <v>1361.4107056779674</v>
      </c>
      <c r="R24" s="2">
        <f>+'SUMMARY 2014-16'!AD46</f>
        <v>330.37766917348767</v>
      </c>
      <c r="T24" s="31">
        <f t="shared" si="19"/>
        <v>0.73834464826034985</v>
      </c>
      <c r="U24" s="31">
        <f t="shared" si="20"/>
        <v>0.90082515272953934</v>
      </c>
      <c r="V24" s="31">
        <f t="shared" si="21"/>
        <v>0.83511982108671678</v>
      </c>
      <c r="W24" s="31">
        <f t="shared" si="22"/>
        <v>0.94142109503326399</v>
      </c>
      <c r="X24" s="31">
        <f t="shared" si="23"/>
        <v>0.94465070090047432</v>
      </c>
      <c r="Z24" s="2">
        <f>+'SUMMARY 2014-16'!Z36</f>
        <v>455.12591703338722</v>
      </c>
      <c r="AA24" s="2">
        <f>+'SUMMARY 2014-16'!AA36</f>
        <v>203.89302484883706</v>
      </c>
      <c r="AB24" s="2">
        <f>+'SUMMARY 2014-16'!AB36</f>
        <v>55.228183295222301</v>
      </c>
      <c r="AC24" s="2">
        <f>+'SUMMARY 2014-16'!AC36</f>
        <v>280.44949077320985</v>
      </c>
      <c r="AD24" s="2">
        <f>+'SUMMARY 2014-16'!AD36</f>
        <v>129.05441571730435</v>
      </c>
      <c r="AF24" s="31">
        <f t="shared" si="24"/>
        <v>0.54186577003170644</v>
      </c>
      <c r="AG24" s="31">
        <f t="shared" si="25"/>
        <v>0.56205291844176553</v>
      </c>
      <c r="AH24" s="31">
        <f t="shared" si="26"/>
        <v>0.73861397700750331</v>
      </c>
      <c r="AI24" s="31">
        <f t="shared" si="27"/>
        <v>0.49312175429769523</v>
      </c>
      <c r="AJ24" s="31">
        <f t="shared" si="28"/>
        <v>0.61831827727564448</v>
      </c>
      <c r="AL24" s="2">
        <f>+'SUMMARY 2014-16'!Z37</f>
        <v>72.560142323009543</v>
      </c>
      <c r="AM24" s="2">
        <f>+'SUMMARY 2014-16'!AA37</f>
        <v>14.411731718333664</v>
      </c>
      <c r="AN24" s="2">
        <f>+'SUMMARY 2014-16'!AB37</f>
        <v>1.134223085923092</v>
      </c>
      <c r="AO24" s="2">
        <f>+'SUMMARY 2014-16'!AC37</f>
        <v>29.903145942073788</v>
      </c>
      <c r="AP24" s="2">
        <f>+'SUMMARY 2014-16'!AD37</f>
        <v>5.9063574151278573</v>
      </c>
      <c r="AR24" s="31">
        <f t="shared" si="29"/>
        <v>0.30481050102417939</v>
      </c>
      <c r="AS24" s="31">
        <f t="shared" si="30"/>
        <v>1.28810742945848</v>
      </c>
      <c r="AT24" s="31">
        <f t="shared" si="31"/>
        <v>3.3854733477322028</v>
      </c>
      <c r="AU24" s="31">
        <f t="shared" si="32"/>
        <v>0.99214305696028238</v>
      </c>
      <c r="AV24" s="31">
        <f t="shared" si="33"/>
        <v>2.9355356448339478</v>
      </c>
      <c r="AX24" s="2">
        <f>+'SUMMARY 2014-16'!Z39</f>
        <v>1580.6170094044166</v>
      </c>
      <c r="AY24" s="2">
        <f>+'SUMMARY 2014-16'!AA39</f>
        <v>334.5464004570743</v>
      </c>
      <c r="AZ24" s="2">
        <f>+'SUMMARY 2014-16'!AB39</f>
        <v>14.368378502679093</v>
      </c>
      <c r="BA24" s="2">
        <f>+'SUMMARY 2014-16'!AC39</f>
        <v>953.85855597196496</v>
      </c>
      <c r="BB24" s="2">
        <f>+'SUMMARY 2014-16'!AD39</f>
        <v>187.73584594319971</v>
      </c>
      <c r="BD24" s="31">
        <f t="shared" si="34"/>
        <v>1.4344842982466763</v>
      </c>
      <c r="BE24" s="31">
        <f t="shared" si="35"/>
        <v>1.5664391777929401</v>
      </c>
      <c r="BF24" s="31">
        <f t="shared" si="36"/>
        <v>1.6108040875814176</v>
      </c>
      <c r="BG24" s="31">
        <f t="shared" si="37"/>
        <v>1.5084316213203159</v>
      </c>
      <c r="BH24" s="31">
        <f t="shared" si="38"/>
        <v>1.5638688159671652</v>
      </c>
      <c r="BJ24" s="2">
        <f>+'SUMMARY 2014-16'!Z38</f>
        <v>321.80022282211507</v>
      </c>
      <c r="BK24" s="2">
        <f>+'SUMMARY 2014-16'!AA38</f>
        <v>20.925163699778007</v>
      </c>
      <c r="BL24" s="2">
        <f>+'SUMMARY 2014-16'!AB38</f>
        <v>0.31391503243868479</v>
      </c>
      <c r="BM24" s="2">
        <f>+'SUMMARY 2014-16'!AC38</f>
        <v>97.199512990718674</v>
      </c>
      <c r="BN24" s="2">
        <f>+'SUMMARY 2014-16'!AD38</f>
        <v>7.6810500978557412</v>
      </c>
      <c r="BP24" s="31">
        <f t="shared" si="39"/>
        <v>0.38194781975249725</v>
      </c>
      <c r="BQ24" s="31">
        <f t="shared" si="39"/>
        <v>0.44450120033158086</v>
      </c>
      <c r="BR24" s="31">
        <f t="shared" si="39"/>
        <v>0.3090110925129157</v>
      </c>
      <c r="BS24" s="31">
        <f t="shared" si="39"/>
        <v>0.49313689919923193</v>
      </c>
      <c r="BT24" s="31">
        <f t="shared" si="39"/>
        <v>0.42052809473377584</v>
      </c>
      <c r="BV24" s="2">
        <f>+'SUMMARY 2014-16'!Z40</f>
        <v>0</v>
      </c>
      <c r="BW24" s="2">
        <f>+'SUMMARY 2014-16'!AA40</f>
        <v>0</v>
      </c>
      <c r="BX24" s="2">
        <f>+'SUMMARY 2014-16'!AB40</f>
        <v>0</v>
      </c>
      <c r="BY24" s="2">
        <f>+'SUMMARY 2014-16'!AC40</f>
        <v>0</v>
      </c>
      <c r="BZ24" s="2">
        <f>+'SUMMARY 2014-16'!AD40</f>
        <v>0</v>
      </c>
      <c r="CB24" s="31">
        <f t="shared" si="40"/>
        <v>0</v>
      </c>
      <c r="CC24" s="31">
        <f t="shared" si="41"/>
        <v>0</v>
      </c>
      <c r="CD24" s="31">
        <f t="shared" si="42"/>
        <v>0</v>
      </c>
      <c r="CE24" s="31">
        <f t="shared" si="43"/>
        <v>0</v>
      </c>
      <c r="CF24" s="31">
        <f t="shared" si="44"/>
        <v>0</v>
      </c>
    </row>
    <row r="25" spans="1:84" x14ac:dyDescent="0.2">
      <c r="A25" s="1" t="s">
        <v>739</v>
      </c>
      <c r="B25" s="2">
        <f>+'SUMMARY 2014-16'!AF44</f>
        <v>881.2151581161894</v>
      </c>
      <c r="C25" s="2">
        <f>+'SUMMARY 2014-16'!AG44</f>
        <v>127.74853427614039</v>
      </c>
      <c r="D25" s="2">
        <f>+'SUMMARY 2014-16'!AH44</f>
        <v>6.3747720468224509</v>
      </c>
      <c r="E25" s="2">
        <f>+'SUMMARY 2014-16'!AI44</f>
        <v>364.6183516341689</v>
      </c>
      <c r="F25" s="2">
        <f>+'SUMMARY 2014-16'!AJ44</f>
        <v>71.586031700309647</v>
      </c>
      <c r="G25" s="2"/>
      <c r="H25" s="31">
        <f t="shared" si="14"/>
        <v>0.15766785098172903</v>
      </c>
      <c r="I25" s="31">
        <f t="shared" si="15"/>
        <v>0.18484008240552435</v>
      </c>
      <c r="J25" s="31">
        <f t="shared" si="16"/>
        <v>7.4455570951739533E-2</v>
      </c>
      <c r="K25" s="31">
        <f t="shared" si="17"/>
        <v>0.21644552885748397</v>
      </c>
      <c r="L25" s="31">
        <f t="shared" si="18"/>
        <v>0.20065347743543605</v>
      </c>
      <c r="N25" s="2">
        <f>+'SUMMARY 2014-16'!$AF46</f>
        <v>824.3140674892029</v>
      </c>
      <c r="O25" s="2">
        <f>+'SUMMARY 2014-16'!AG46</f>
        <v>126.67061351539337</v>
      </c>
      <c r="P25" s="2">
        <f>+'SUMMARY 2014-16'!AH46</f>
        <v>6.3714169555291811</v>
      </c>
      <c r="Q25" s="2">
        <f>+'SUMMARY 2014-16'!AI46</f>
        <v>357.82227614599236</v>
      </c>
      <c r="R25" s="2">
        <f>+'SUMMARY 2014-16'!AJ46</f>
        <v>71.396252243038859</v>
      </c>
      <c r="T25" s="31">
        <f t="shared" si="19"/>
        <v>0.25045350225418761</v>
      </c>
      <c r="U25" s="31">
        <f t="shared" si="20"/>
        <v>0.19887205282776524</v>
      </c>
      <c r="V25" s="31">
        <f t="shared" si="21"/>
        <v>7.4895053314911295E-2</v>
      </c>
      <c r="W25" s="31">
        <f t="shared" si="22"/>
        <v>0.24743557372637368</v>
      </c>
      <c r="X25" s="31">
        <f t="shared" si="23"/>
        <v>0.20414369982021183</v>
      </c>
      <c r="Z25" s="2">
        <f>+'SUMMARY 2014-16'!AF36</f>
        <v>62.851145644432997</v>
      </c>
      <c r="AA25" s="2">
        <f>+'SUMMARY 2014-16'!AG36</f>
        <v>21.111547694888422</v>
      </c>
      <c r="AB25" s="2">
        <f>+'SUMMARY 2014-16'!AH36</f>
        <v>2.0557129971314221</v>
      </c>
      <c r="AC25" s="2">
        <f>+'SUMMARY 2014-16'!AI36</f>
        <v>45.507814678716962</v>
      </c>
      <c r="AD25" s="2">
        <f>+'SUMMARY 2014-16'!AJ36</f>
        <v>12.932624120225798</v>
      </c>
      <c r="AF25" s="31">
        <f t="shared" si="24"/>
        <v>7.4829587060183306E-2</v>
      </c>
      <c r="AG25" s="31">
        <f t="shared" si="25"/>
        <v>5.8196237971022691E-2</v>
      </c>
      <c r="AH25" s="31">
        <f t="shared" si="26"/>
        <v>2.7492817286434372E-2</v>
      </c>
      <c r="AI25" s="31">
        <f t="shared" si="27"/>
        <v>8.0017593709130738E-2</v>
      </c>
      <c r="AJ25" s="31">
        <f t="shared" si="28"/>
        <v>6.196206322911002E-2</v>
      </c>
      <c r="AL25" s="2">
        <f>+'SUMMARY 2014-16'!AF37</f>
        <v>5.3319115437443809</v>
      </c>
      <c r="AM25" s="2">
        <f>+'SUMMARY 2014-16'!AG37</f>
        <v>0.17391096832177108</v>
      </c>
      <c r="AN25" s="2">
        <f>+'SUMMARY 2014-16'!AH37</f>
        <v>2.4842804872596638E-3</v>
      </c>
      <c r="AO25" s="2">
        <f>+'SUMMARY 2014-16'!AI37</f>
        <v>0.53799394596121997</v>
      </c>
      <c r="AP25" s="2">
        <f>+'SUMMARY 2014-16'!AJ37</f>
        <v>1.9991049808781761E-2</v>
      </c>
      <c r="AR25" s="31">
        <f t="shared" si="29"/>
        <v>2.2398283369270022E-2</v>
      </c>
      <c r="AS25" s="31">
        <f t="shared" si="30"/>
        <v>1.5544003644934159E-2</v>
      </c>
      <c r="AT25" s="31">
        <f t="shared" si="31"/>
        <v>7.4151773864344081E-3</v>
      </c>
      <c r="AU25" s="31">
        <f t="shared" si="32"/>
        <v>1.7849859650421546E-2</v>
      </c>
      <c r="AV25" s="31">
        <f t="shared" si="33"/>
        <v>9.9358090218215102E-3</v>
      </c>
      <c r="AX25" s="2">
        <f>+'SUMMARY 2014-16'!AF39</f>
        <v>521.58077788868979</v>
      </c>
      <c r="AY25" s="2">
        <f>+'SUMMARY 2014-16'!AG39</f>
        <v>104.10002764932091</v>
      </c>
      <c r="AZ25" s="2">
        <f>+'SUMMARY 2014-16'!AH39</f>
        <v>4.281923191087448</v>
      </c>
      <c r="BA25" s="2">
        <f>+'SUMMARY 2014-16'!AI39</f>
        <v>305.19775814839414</v>
      </c>
      <c r="BB25" s="2">
        <f>+'SUMMARY 2014-16'!AJ39</f>
        <v>58.078002165225122</v>
      </c>
      <c r="BD25" s="31">
        <f t="shared" si="34"/>
        <v>0.47335909438968871</v>
      </c>
      <c r="BE25" s="31">
        <f t="shared" si="35"/>
        <v>0.48742524653212538</v>
      </c>
      <c r="BF25" s="31">
        <f t="shared" si="36"/>
        <v>0.48003603034450038</v>
      </c>
      <c r="BG25" s="31">
        <f t="shared" si="37"/>
        <v>0.48263963903746609</v>
      </c>
      <c r="BH25" s="31">
        <f t="shared" si="38"/>
        <v>0.48379879731305536</v>
      </c>
      <c r="BJ25" s="2">
        <f>+'SUMMARY 2014-16'!AF38</f>
        <v>0.4167549083949858</v>
      </c>
      <c r="BK25" s="2">
        <f>+'SUMMARY 2014-16'!AG38</f>
        <v>2.7089069045674083E-2</v>
      </c>
      <c r="BL25" s="2">
        <f>+'SUMMARY 2014-16'!AH38</f>
        <v>4.0633603568511126E-4</v>
      </c>
      <c r="BM25" s="2">
        <f>+'SUMMARY 2014-16'!AI38</f>
        <v>0.12585998233528572</v>
      </c>
      <c r="BN25" s="2">
        <f>+'SUMMARY 2014-16'!AJ38</f>
        <v>9.9429386044875712E-3</v>
      </c>
      <c r="BP25" s="31">
        <f t="shared" si="39"/>
        <v>4.9465046119811856E-4</v>
      </c>
      <c r="BQ25" s="31">
        <f t="shared" si="39"/>
        <v>5.75437491406337E-4</v>
      </c>
      <c r="BR25" s="31">
        <f t="shared" si="39"/>
        <v>3.9998830683251425E-4</v>
      </c>
      <c r="BS25" s="31">
        <f t="shared" si="39"/>
        <v>6.3854436624615027E-4</v>
      </c>
      <c r="BT25" s="31">
        <f t="shared" si="39"/>
        <v>5.4436372294555441E-4</v>
      </c>
      <c r="BV25" s="2">
        <f>+'SUMMARY 2014-16'!AF40</f>
        <v>234.13347750394072</v>
      </c>
      <c r="BW25" s="2">
        <f>+'SUMMARY 2014-16'!AG40</f>
        <v>1.2580381338165996</v>
      </c>
      <c r="BX25" s="2">
        <f>+'SUMMARY 2014-16'!AH40</f>
        <v>3.089015078736693E-2</v>
      </c>
      <c r="BY25" s="2">
        <f>+'SUMMARY 2014-16'!AI40</f>
        <v>6.452849390584686</v>
      </c>
      <c r="BZ25" s="2">
        <f>+'SUMMARY 2014-16'!AJ40</f>
        <v>0.35569196917466556</v>
      </c>
      <c r="CB25" s="31">
        <f t="shared" si="40"/>
        <v>0.87065391803066317</v>
      </c>
      <c r="CC25" s="31">
        <f t="shared" si="41"/>
        <v>0.53641305869468181</v>
      </c>
      <c r="CD25" s="31">
        <f t="shared" si="42"/>
        <v>1.1177649969435723</v>
      </c>
      <c r="CE25" s="31">
        <f t="shared" si="43"/>
        <v>0.36242361169464754</v>
      </c>
      <c r="CF25" s="31">
        <f t="shared" si="44"/>
        <v>0.5126696743364052</v>
      </c>
    </row>
    <row r="26" spans="1:84" x14ac:dyDescent="0.2">
      <c r="A26" s="1" t="s">
        <v>801</v>
      </c>
      <c r="B26" s="2">
        <f>+'SUMMARY 2014-16'!AL44</f>
        <v>624.537596209909</v>
      </c>
      <c r="C26" s="2">
        <f>+'SUMMARY 2014-16'!AM44</f>
        <v>97.24904190686091</v>
      </c>
      <c r="D26" s="2">
        <f>+'SUMMARY 2014-16'!AN44</f>
        <v>10.040357539475512</v>
      </c>
      <c r="E26" s="2">
        <f>+'SUMMARY 2014-16'!AO44</f>
        <v>243.99189784392479</v>
      </c>
      <c r="F26" s="2">
        <f>+'SUMMARY 2014-16'!AP44</f>
        <v>54.457480627938331</v>
      </c>
      <c r="H26" s="31">
        <f t="shared" si="14"/>
        <v>0.11174285842088053</v>
      </c>
      <c r="I26" s="31">
        <f t="shared" si="15"/>
        <v>0.1407101930505652</v>
      </c>
      <c r="J26" s="31">
        <f t="shared" si="16"/>
        <v>0.11726859371134354</v>
      </c>
      <c r="K26" s="31">
        <f t="shared" si="17"/>
        <v>0.14483899433223293</v>
      </c>
      <c r="L26" s="31">
        <f t="shared" si="18"/>
        <v>0.15264266786171715</v>
      </c>
      <c r="N26" s="2">
        <f>'SUMMARY 2014-16'!AL46</f>
        <v>368.95990290209289</v>
      </c>
      <c r="O26" s="2">
        <f>'SUMMARY 2014-16'!AM46</f>
        <v>92.404029739419116</v>
      </c>
      <c r="P26" s="2">
        <f>'SUMMARY 2014-16'!AN46</f>
        <v>10.023984004244804</v>
      </c>
      <c r="Q26" s="2">
        <f>'SUMMARY 2014-16'!AO46</f>
        <v>214.02376229553832</v>
      </c>
      <c r="R26" s="2">
        <f>'SUMMARY 2014-16'!AP46</f>
        <v>53.62308169713625</v>
      </c>
      <c r="T26" s="31">
        <f t="shared" si="19"/>
        <v>0.11210205371680684</v>
      </c>
      <c r="U26" s="31">
        <f t="shared" si="20"/>
        <v>0.14507373552432484</v>
      </c>
      <c r="V26" s="31">
        <f t="shared" si="21"/>
        <v>0.11783043264406465</v>
      </c>
      <c r="W26" s="31">
        <f t="shared" si="22"/>
        <v>0.14799831073979006</v>
      </c>
      <c r="X26" s="31">
        <f t="shared" si="23"/>
        <v>0.15332477475359629</v>
      </c>
      <c r="Z26" s="2">
        <f>'SUMMARY 2014-16'!AL36</f>
        <v>117.38975313636006</v>
      </c>
      <c r="AA26" s="2">
        <f>'SUMMARY 2014-16'!AM36</f>
        <v>49.473747362229602</v>
      </c>
      <c r="AB26" s="2">
        <f>'SUMMARY 2014-16'!AN36</f>
        <v>8.2457850245104733</v>
      </c>
      <c r="AC26" s="2">
        <f>'SUMMARY 2014-16'!AO36</f>
        <v>88.641232738311842</v>
      </c>
      <c r="AD26" s="2">
        <f>'SUMMARY 2014-16'!AP36</f>
        <v>30.176432766634587</v>
      </c>
      <c r="AF26" s="31">
        <f t="shared" si="24"/>
        <v>0.13976239672679283</v>
      </c>
      <c r="AG26" s="31">
        <f t="shared" si="25"/>
        <v>0.13637967317325983</v>
      </c>
      <c r="AH26" s="31">
        <f t="shared" si="26"/>
        <v>0.11027797235237807</v>
      </c>
      <c r="AI26" s="31">
        <f t="shared" si="27"/>
        <v>0.15586022306731231</v>
      </c>
      <c r="AJ26" s="31">
        <f t="shared" si="28"/>
        <v>0.14457963192411674</v>
      </c>
      <c r="AL26" s="2">
        <f>'SUMMARY 2014-16'!AL37</f>
        <v>22.812616320518732</v>
      </c>
      <c r="AM26" s="2">
        <f>'SUMMARY 2014-16'!AM37</f>
        <v>0.96391115753165668</v>
      </c>
      <c r="AN26" s="2">
        <f>'SUMMARY 2014-16'!AN37</f>
        <v>1.7722516635267773E-2</v>
      </c>
      <c r="AO26" s="2">
        <f>'SUMMARY 2014-16'!AO37</f>
        <v>2.4931080125578777</v>
      </c>
      <c r="AP26" s="2">
        <f>'SUMMARY 2014-16'!AP37</f>
        <v>0.10642929830443394</v>
      </c>
      <c r="AR26" s="31">
        <f t="shared" si="29"/>
        <v>9.5831193100136117E-2</v>
      </c>
      <c r="AS26" s="31">
        <f t="shared" si="30"/>
        <v>8.6153499636337311E-2</v>
      </c>
      <c r="AT26" s="31">
        <f t="shared" si="31"/>
        <v>5.2898859552491947E-2</v>
      </c>
      <c r="AU26" s="31">
        <f t="shared" si="32"/>
        <v>8.271771169839022E-2</v>
      </c>
      <c r="AV26" s="31">
        <f t="shared" si="33"/>
        <v>5.2896730906788147E-2</v>
      </c>
      <c r="AX26" s="2">
        <f>'SUMMARY 2014-16'!AL39</f>
        <v>196.94673001244738</v>
      </c>
      <c r="AY26" s="2">
        <f>'SUMMARY 2014-16'!AM39</f>
        <v>40.795363878940528</v>
      </c>
      <c r="AZ26" s="2">
        <f>'SUMMARY 2014-16'!AN39</f>
        <v>1.7403374537632654</v>
      </c>
      <c r="BA26" s="2">
        <f>'SUMMARY 2014-16'!AO39</f>
        <v>117.61645844611064</v>
      </c>
      <c r="BB26" s="2">
        <f>'SUMMARY 2014-16'!AP39</f>
        <v>22.918752255946554</v>
      </c>
      <c r="BD26" s="31">
        <f t="shared" si="34"/>
        <v>0.17873842310499799</v>
      </c>
      <c r="BE26" s="31">
        <f t="shared" si="35"/>
        <v>0.19101522588490941</v>
      </c>
      <c r="BF26" s="31">
        <f t="shared" si="36"/>
        <v>0.19510501367779248</v>
      </c>
      <c r="BG26" s="31">
        <f t="shared" si="37"/>
        <v>0.18599863050663323</v>
      </c>
      <c r="BH26" s="31">
        <f t="shared" si="38"/>
        <v>0.19091677337313651</v>
      </c>
      <c r="BJ26" s="2">
        <f>'SUMMARY 2014-16'!AL38</f>
        <v>14.360984721908759</v>
      </c>
      <c r="BK26" s="2">
        <f>'SUMMARY 2014-16'!AM38</f>
        <v>0.93346400692406928</v>
      </c>
      <c r="BL26" s="2">
        <f>'SUMMARY 2014-16'!AN38</f>
        <v>1.4001960103861039E-2</v>
      </c>
      <c r="BM26" s="2">
        <f>'SUMMARY 2014-16'!AO38</f>
        <v>4.3370173860164449</v>
      </c>
      <c r="BN26" s="2">
        <f>'SUMMARY 2014-16'!AP38</f>
        <v>0.34262437349529917</v>
      </c>
      <c r="BP26" s="31">
        <f t="shared" ref="BP26:BP27" si="45">+BJ26/BJ$33*100</f>
        <v>1.7045192684854223E-2</v>
      </c>
      <c r="BQ26" s="31">
        <f t="shared" ref="BQ26:BQ27" si="46">+BK26/BK$33*100</f>
        <v>1.9829038257343612E-2</v>
      </c>
      <c r="BR26" s="31">
        <f t="shared" ref="BR26:BR27" si="47">+BL26/BL$33*100</f>
        <v>1.3783223299003623E-2</v>
      </c>
      <c r="BS26" s="31">
        <f t="shared" ref="BS26:BS27" si="48">+BM26/BM$33*100</f>
        <v>2.2003642196412352E-2</v>
      </c>
      <c r="BT26" s="31">
        <f t="shared" ref="BT26:BT27" si="49">+BN26/BN$33*100</f>
        <v>1.8758265231931543E-2</v>
      </c>
      <c r="BV26" s="2">
        <f>'SUMMARY 2014-16'!AL40</f>
        <v>17.449818710858025</v>
      </c>
      <c r="BW26" s="2">
        <f>'SUMMARY 2014-16'!AM40</f>
        <v>0.23754333379325682</v>
      </c>
      <c r="BX26" s="2">
        <f>'SUMMARY 2014-16'!AN40</f>
        <v>6.1370492319385858E-3</v>
      </c>
      <c r="BY26" s="2">
        <f>'SUMMARY 2014-16'!AO40</f>
        <v>0.93594571254152437</v>
      </c>
      <c r="BZ26" s="2">
        <f>'SUMMARY 2014-16'!AP40</f>
        <v>7.8843002755356495E-2</v>
      </c>
      <c r="CB26" s="31">
        <f t="shared" si="40"/>
        <v>6.4889281069502786E-2</v>
      </c>
      <c r="CC26" s="31">
        <f t="shared" si="41"/>
        <v>0.1012857582194313</v>
      </c>
      <c r="CD26" s="31">
        <f t="shared" si="42"/>
        <v>0.22207009810990674</v>
      </c>
      <c r="CE26" s="31">
        <f t="shared" si="43"/>
        <v>5.2567293137874442E-2</v>
      </c>
      <c r="CF26" s="31">
        <f t="shared" si="44"/>
        <v>0.11363882249037825</v>
      </c>
    </row>
    <row r="27" spans="1:84" x14ac:dyDescent="0.2">
      <c r="A27" s="1" t="s">
        <v>564</v>
      </c>
      <c r="B27" s="2">
        <f>+'SUMMARY 2014-16'!B58</f>
        <v>18987.626752179083</v>
      </c>
      <c r="C27" s="2">
        <f>+'SUMMARY 2014-16'!C58</f>
        <v>3417.3317362432167</v>
      </c>
      <c r="D27" s="2">
        <f>+'SUMMARY 2014-16'!D58</f>
        <v>507.85334042096434</v>
      </c>
      <c r="E27" s="2">
        <f>+'SUMMARY 2014-16'!E58</f>
        <v>7288.3128069378072</v>
      </c>
      <c r="F27" s="2">
        <f>+'SUMMARY 2014-16'!F58</f>
        <v>1845.258183920522</v>
      </c>
      <c r="H27" s="31">
        <f t="shared" si="14"/>
        <v>3.397284167988103</v>
      </c>
      <c r="I27" s="31">
        <f t="shared" si="15"/>
        <v>4.9445567678202709</v>
      </c>
      <c r="J27" s="31">
        <f t="shared" si="16"/>
        <v>5.9315862815265596</v>
      </c>
      <c r="K27" s="31">
        <f t="shared" si="17"/>
        <v>4.3265038989567834</v>
      </c>
      <c r="L27" s="31">
        <f t="shared" si="18"/>
        <v>5.1722027688293926</v>
      </c>
      <c r="N27" s="2">
        <f>+'SUMMARY 2014-16'!$B60</f>
        <v>10825.743579106698</v>
      </c>
      <c r="O27" s="2">
        <f>+'SUMMARY 2014-16'!C60</f>
        <v>3257.8596918658536</v>
      </c>
      <c r="P27" s="2">
        <f>+'SUMMARY 2014-16'!D60</f>
        <v>507.15557016805798</v>
      </c>
      <c r="Q27" s="2">
        <f>+'SUMMARY 2014-16'!E60</f>
        <v>6343.8736648989097</v>
      </c>
      <c r="R27" s="2">
        <f>+'SUMMARY 2014-16'!F60</f>
        <v>1818.8069220660643</v>
      </c>
      <c r="T27" s="31">
        <f t="shared" si="19"/>
        <v>3.2892140275509378</v>
      </c>
      <c r="U27" s="31">
        <f t="shared" si="20"/>
        <v>5.1148188736565858</v>
      </c>
      <c r="V27" s="31">
        <f t="shared" si="21"/>
        <v>5.961537870116711</v>
      </c>
      <c r="W27" s="31">
        <f t="shared" si="22"/>
        <v>4.3868146970297985</v>
      </c>
      <c r="X27" s="31">
        <f t="shared" si="23"/>
        <v>5.2005247147322029</v>
      </c>
      <c r="Z27" s="2">
        <f>+'SUMMARY 2014-16'!B50</f>
        <v>5997.4294205746928</v>
      </c>
      <c r="AA27" s="2">
        <f>+'SUMMARY 2014-16'!C50</f>
        <v>2495.0093676838496</v>
      </c>
      <c r="AB27" s="2">
        <f>+'SUMMARY 2014-16'!D50</f>
        <v>476.53595334996891</v>
      </c>
      <c r="AC27" s="2">
        <f>+'SUMMARY 2014-16'!E50</f>
        <v>4028.0392602552661</v>
      </c>
      <c r="AD27" s="2">
        <f>+'SUMMARY 2014-16'!F50</f>
        <v>1408.6955518382838</v>
      </c>
      <c r="AF27" s="31">
        <f t="shared" si="24"/>
        <v>7.1404452912140286</v>
      </c>
      <c r="AG27" s="31">
        <f t="shared" si="25"/>
        <v>6.8777600297308545</v>
      </c>
      <c r="AH27" s="31">
        <f t="shared" si="26"/>
        <v>6.3731250004982778</v>
      </c>
      <c r="AI27" s="31">
        <f t="shared" si="27"/>
        <v>7.0826079267276452</v>
      </c>
      <c r="AJ27" s="31">
        <f t="shared" si="28"/>
        <v>6.7492631071725455</v>
      </c>
      <c r="AL27" s="2">
        <f>+'SUMMARY 2014-16'!B51</f>
        <v>176.32991291043919</v>
      </c>
      <c r="AM27" s="2">
        <f>+'SUMMARY 2014-16'!C51</f>
        <v>10.08319344865339</v>
      </c>
      <c r="AN27" s="2">
        <f>+'SUMMARY 2014-16'!D51</f>
        <v>0.41300726333023241</v>
      </c>
      <c r="AO27" s="2">
        <f>+'SUMMARY 2014-16'!E51</f>
        <v>28.798171084108144</v>
      </c>
      <c r="AP27" s="2">
        <f>+'SUMMARY 2014-16'!F51</f>
        <v>2.5590640991788414</v>
      </c>
      <c r="AR27" s="31">
        <f t="shared" si="29"/>
        <v>0.74072634616011657</v>
      </c>
      <c r="AS27" s="31">
        <f t="shared" si="30"/>
        <v>0.90122662895221106</v>
      </c>
      <c r="AT27" s="31">
        <f t="shared" si="31"/>
        <v>1.2327602036828287</v>
      </c>
      <c r="AU27" s="31">
        <f t="shared" si="32"/>
        <v>0.95548159212410932</v>
      </c>
      <c r="AV27" s="31">
        <f t="shared" si="33"/>
        <v>1.2718877901485319</v>
      </c>
      <c r="AX27" s="2">
        <f>+'SUMMARY 2014-16'!B53</f>
        <v>3214.2533429152645</v>
      </c>
      <c r="AY27" s="2">
        <f>+'SUMMARY 2014-16'!C53</f>
        <v>673.1066868211775</v>
      </c>
      <c r="AZ27" s="2">
        <f>+'SUMMARY 2014-16'!D53</f>
        <v>28.851756972097572</v>
      </c>
      <c r="BA27" s="2">
        <f>+'SUMMARY 2014-16'!E53</f>
        <v>1927.8987669924581</v>
      </c>
      <c r="BB27" s="2">
        <f>+'SUMMARY 2014-16'!F53</f>
        <v>377.8681414763002</v>
      </c>
      <c r="BD27" s="31">
        <f t="shared" si="34"/>
        <v>2.9170861274839783</v>
      </c>
      <c r="BE27" s="31">
        <f t="shared" si="35"/>
        <v>3.1516724843864612</v>
      </c>
      <c r="BF27" s="31">
        <f t="shared" si="36"/>
        <v>3.2345005426948426</v>
      </c>
      <c r="BG27" s="31">
        <f t="shared" si="37"/>
        <v>3.0487785056061751</v>
      </c>
      <c r="BH27" s="31">
        <f t="shared" si="38"/>
        <v>3.1477004300022973</v>
      </c>
      <c r="BJ27" s="2">
        <f>+'SUMMARY 2014-16'!B52</f>
        <v>1228.42324019902</v>
      </c>
      <c r="BK27" s="2">
        <f>+'SUMMARY 2014-16'!C52</f>
        <v>78.016656850180325</v>
      </c>
      <c r="BL27" s="2">
        <f>+'SUMMARY 2014-16'!D52</f>
        <v>1.350443858887735</v>
      </c>
      <c r="BM27" s="2">
        <f>+'SUMMARY 2014-16'!E52</f>
        <v>342.44483987279881</v>
      </c>
      <c r="BN27" s="2">
        <f>+'SUMMARY 2014-16'!F52</f>
        <v>29.207941672377686</v>
      </c>
      <c r="BP27" s="31">
        <f t="shared" si="45"/>
        <v>1.4580275122639523</v>
      </c>
      <c r="BQ27" s="31">
        <f t="shared" si="46"/>
        <v>1.657262906675856</v>
      </c>
      <c r="BR27" s="31">
        <f t="shared" si="47"/>
        <v>1.3293474000604477</v>
      </c>
      <c r="BS27" s="31">
        <f t="shared" si="48"/>
        <v>1.7373768786040591</v>
      </c>
      <c r="BT27" s="31">
        <f t="shared" si="49"/>
        <v>1.5990990692807905</v>
      </c>
      <c r="BV27" s="2">
        <f>+'SUMMARY 2014-16'!B54</f>
        <v>209.30766250728149</v>
      </c>
      <c r="BW27" s="2">
        <f>+'SUMMARY 2014-16'!C54</f>
        <v>1.6437870619929145</v>
      </c>
      <c r="BX27" s="2">
        <f>+'SUMMARY 2014-16'!D54</f>
        <v>4.4087237735376617E-3</v>
      </c>
      <c r="BY27" s="2">
        <f>+'SUMMARY 2014-16'!E54</f>
        <v>16.692626694279294</v>
      </c>
      <c r="BZ27" s="2">
        <f>+'SUMMARY 2014-16'!F54</f>
        <v>0.47622297992370449</v>
      </c>
      <c r="CB27" s="31">
        <f t="shared" si="40"/>
        <v>0.77833609434489004</v>
      </c>
      <c r="CC27" s="31">
        <f t="shared" si="41"/>
        <v>0.7008919857551057</v>
      </c>
      <c r="CD27" s="31">
        <f t="shared" si="42"/>
        <v>0.15953036775944576</v>
      </c>
      <c r="CE27" s="31">
        <f t="shared" si="43"/>
        <v>0.93753963389234185</v>
      </c>
      <c r="CF27" s="31">
        <f t="shared" si="44"/>
        <v>0.68639469312591794</v>
      </c>
    </row>
    <row r="28" spans="1:84" x14ac:dyDescent="0.2">
      <c r="A28" s="112" t="s">
        <v>562</v>
      </c>
      <c r="B28" s="111">
        <f>+'SUMMARY 2014-16'!H58</f>
        <v>53414.211171600589</v>
      </c>
      <c r="C28" s="111">
        <f>+'SUMMARY 2014-16'!I58</f>
        <v>2472.6640682222433</v>
      </c>
      <c r="D28" s="111">
        <f>+'SUMMARY 2014-16'!J58</f>
        <v>102.33380949933547</v>
      </c>
      <c r="E28" s="111">
        <f>+'SUMMARY 2014-16'!K58</f>
        <v>6151.1134447505674</v>
      </c>
      <c r="F28" s="111">
        <f>+'SUMMARY 2014-16'!L58</f>
        <v>627.38939388657445</v>
      </c>
      <c r="H28" s="31">
        <f t="shared" si="14"/>
        <v>9.5569212691642278</v>
      </c>
      <c r="I28" s="31">
        <f t="shared" si="15"/>
        <v>3.5777117343939762</v>
      </c>
      <c r="J28" s="31">
        <f t="shared" si="16"/>
        <v>1.1952305365550242</v>
      </c>
      <c r="K28" s="31">
        <f t="shared" si="17"/>
        <v>3.6514371716189045</v>
      </c>
      <c r="L28" s="31">
        <f t="shared" si="18"/>
        <v>1.7585534579772935</v>
      </c>
      <c r="N28" s="111">
        <f>+'SUMMARY 2014-16'!$H60</f>
        <v>5180.3062962669028</v>
      </c>
      <c r="O28" s="111">
        <f>+'SUMMARY 2014-16'!I60</f>
        <v>971.26860628224676</v>
      </c>
      <c r="P28" s="111">
        <f>+'SUMMARY 2014-16'!J60</f>
        <v>76.940475531050083</v>
      </c>
      <c r="Q28" s="111">
        <f>+'SUMMARY 2014-16'!K60</f>
        <v>2454.1032994909015</v>
      </c>
      <c r="R28" s="111">
        <f>+'SUMMARY 2014-16'!L60</f>
        <v>505.79523068988891</v>
      </c>
      <c r="T28" s="31">
        <f t="shared" si="19"/>
        <v>1.573946030790575</v>
      </c>
      <c r="U28" s="31">
        <f t="shared" si="20"/>
        <v>1.5248854980483675</v>
      </c>
      <c r="V28" s="31">
        <f t="shared" si="21"/>
        <v>0.90442378158470704</v>
      </c>
      <c r="W28" s="31">
        <f t="shared" si="22"/>
        <v>1.6970225119398812</v>
      </c>
      <c r="X28" s="31">
        <f t="shared" si="23"/>
        <v>1.4462231069631368</v>
      </c>
      <c r="Y28" s="62"/>
      <c r="Z28" s="2">
        <f>+'SUMMARY 2014-16'!H50</f>
        <v>651.14192818203276</v>
      </c>
      <c r="AA28" s="2">
        <f>+'SUMMARY 2014-16'!I50</f>
        <v>240.44341138869893</v>
      </c>
      <c r="AB28" s="2">
        <f>+'SUMMARY 2014-16'!J50</f>
        <v>46.960914937167558</v>
      </c>
      <c r="AC28" s="2">
        <f>+'SUMMARY 2014-16'!K50</f>
        <v>387.63930545214947</v>
      </c>
      <c r="AD28" s="2">
        <f>+'SUMMARY 2014-16'!L50</f>
        <v>129.15903009468752</v>
      </c>
      <c r="AF28" s="31">
        <f t="shared" si="24"/>
        <v>0.77523935488913098</v>
      </c>
      <c r="AG28" s="31">
        <f t="shared" si="25"/>
        <v>0.66280796604643177</v>
      </c>
      <c r="AH28" s="31">
        <f t="shared" si="26"/>
        <v>0.62804868956558679</v>
      </c>
      <c r="AI28" s="31">
        <f t="shared" si="27"/>
        <v>0.68159643938837977</v>
      </c>
      <c r="AJ28" s="31">
        <f t="shared" si="28"/>
        <v>0.61881949981221784</v>
      </c>
      <c r="AL28" s="111">
        <f>+'SUMMARY 2014-16'!H51</f>
        <v>999.18937090033637</v>
      </c>
      <c r="AM28" s="111">
        <f>+'SUMMARY 2014-16'!I51</f>
        <v>65.558811064070937</v>
      </c>
      <c r="AN28" s="111">
        <f>+'SUMMARY 2014-16'!J51</f>
        <v>2.1125740844902863</v>
      </c>
      <c r="AO28" s="111">
        <f>+'SUMMARY 2014-16'!K51</f>
        <v>128.40549082042389</v>
      </c>
      <c r="AP28" s="111">
        <f>+'SUMMARY 2014-16'!L51</f>
        <v>7.4727954478444882</v>
      </c>
      <c r="AR28" s="31">
        <f t="shared" si="29"/>
        <v>4.1973927146720342</v>
      </c>
      <c r="AS28" s="31">
        <f t="shared" si="30"/>
        <v>5.8595867067568905</v>
      </c>
      <c r="AT28" s="31">
        <f t="shared" si="31"/>
        <v>6.3056936037683347</v>
      </c>
      <c r="AU28" s="31">
        <f t="shared" si="32"/>
        <v>4.2603081441612982</v>
      </c>
      <c r="AV28" s="31">
        <f t="shared" si="33"/>
        <v>3.7140755057447681</v>
      </c>
      <c r="AX28" s="111">
        <f>+'SUMMARY 2014-16'!H53</f>
        <v>3022.5722111439045</v>
      </c>
      <c r="AY28" s="111">
        <f>+'SUMMARY 2014-16'!I53</f>
        <v>639.93267443662751</v>
      </c>
      <c r="AZ28" s="111">
        <f>+'SUMMARY 2014-16'!J53</f>
        <v>27.500389083550999</v>
      </c>
      <c r="BA28" s="111">
        <f>+'SUMMARY 2014-16'!K53</f>
        <v>1824.0468010457334</v>
      </c>
      <c r="BB28" s="111">
        <f>+'SUMMARY 2014-16'!L53</f>
        <v>359.13188106153285</v>
      </c>
      <c r="BD28" s="31">
        <f t="shared" si="34"/>
        <v>2.7431264825097821</v>
      </c>
      <c r="BE28" s="31">
        <f t="shared" si="35"/>
        <v>2.9963425432699227</v>
      </c>
      <c r="BF28" s="31">
        <f t="shared" si="36"/>
        <v>3.0830019641815318</v>
      </c>
      <c r="BG28" s="31">
        <f t="shared" si="37"/>
        <v>2.8845470392220496</v>
      </c>
      <c r="BH28" s="31">
        <f t="shared" si="38"/>
        <v>2.9916244646304002</v>
      </c>
      <c r="BJ28" s="111">
        <f>+'SUMMARY 2014-16'!H52</f>
        <v>412.36720677709758</v>
      </c>
      <c r="BK28" s="111">
        <f>+'SUMMARY 2014-16'!I52</f>
        <v>24.862963631477228</v>
      </c>
      <c r="BL28" s="111">
        <f>+'SUMMARY 2014-16'!J52</f>
        <v>0.36480863281785686</v>
      </c>
      <c r="BM28" s="111">
        <f>+'SUMMARY 2014-16'!K52</f>
        <v>109.95198908075501</v>
      </c>
      <c r="BN28" s="111">
        <f>+'SUMMARY 2014-16'!L52</f>
        <v>9.9503453991358359</v>
      </c>
      <c r="BP28" s="31">
        <f>+BJ28/BJ$33*100</f>
        <v>0.48944265539866988</v>
      </c>
      <c r="BQ28" s="31">
        <f>+BK28/BK$33*100</f>
        <v>0.52814961624932544</v>
      </c>
      <c r="BR28" s="31">
        <f>+BL28/BL$33*100</f>
        <v>0.35910963966724957</v>
      </c>
      <c r="BS28" s="31">
        <f>+BM28/BM$33*100</f>
        <v>0.5578359529563568</v>
      </c>
      <c r="BT28" s="31">
        <f>+BN28/BN$33*100</f>
        <v>0.54476923588998738</v>
      </c>
      <c r="BV28" s="113">
        <f>+'SUMMARY 2014-16'!H54</f>
        <v>95.035579263531218</v>
      </c>
      <c r="BW28" s="113">
        <f>+'SUMMARY 2014-16'!I54</f>
        <v>0.47074576137239843</v>
      </c>
      <c r="BX28" s="113">
        <f>+'SUMMARY 2014-16'!J54</f>
        <v>1.7887930233993219E-3</v>
      </c>
      <c r="BY28" s="113">
        <f>+'SUMMARY 2014-16'!K54</f>
        <v>4.0597130918399582</v>
      </c>
      <c r="BZ28" s="113">
        <f>+'SUMMARY 2014-16'!L54</f>
        <v>8.1178686688296739E-2</v>
      </c>
      <c r="CB28" s="31">
        <f t="shared" si="40"/>
        <v>0.35340140299549622</v>
      </c>
      <c r="CC28" s="31">
        <f t="shared" si="41"/>
        <v>0.20072060372228534</v>
      </c>
      <c r="CD28" s="31">
        <f t="shared" si="42"/>
        <v>6.4727758763493543E-2</v>
      </c>
      <c r="CE28" s="31">
        <f t="shared" si="43"/>
        <v>0.22801336156016588</v>
      </c>
      <c r="CF28" s="31">
        <f t="shared" si="44"/>
        <v>0.11700531491929569</v>
      </c>
    </row>
    <row r="29" spans="1:84" x14ac:dyDescent="0.2">
      <c r="B29" s="2"/>
      <c r="C29" s="2"/>
      <c r="D29" s="2"/>
      <c r="E29" s="2"/>
      <c r="F29" s="2"/>
      <c r="H29" s="31"/>
      <c r="I29" s="31"/>
      <c r="J29" s="31"/>
      <c r="K29" s="31"/>
      <c r="L29" s="31"/>
      <c r="T29" s="31"/>
      <c r="U29" s="31"/>
      <c r="V29" s="31"/>
      <c r="W29" s="31"/>
      <c r="X29" s="31"/>
      <c r="AF29" s="31"/>
      <c r="AG29" s="31"/>
      <c r="AH29" s="31"/>
      <c r="AI29" s="31"/>
      <c r="AJ29" s="31"/>
      <c r="AR29" s="31"/>
      <c r="AS29" s="31"/>
      <c r="AT29" s="31"/>
      <c r="AU29" s="31"/>
      <c r="AV29" s="31"/>
      <c r="BD29" s="31"/>
      <c r="BE29" s="31"/>
      <c r="BF29" s="31"/>
      <c r="BG29" s="31"/>
      <c r="BH29" s="31"/>
      <c r="BP29" s="31"/>
      <c r="BQ29" s="31"/>
      <c r="BR29" s="31"/>
      <c r="BS29" s="31"/>
      <c r="BT29" s="31"/>
      <c r="CB29" s="31"/>
      <c r="CC29" s="31"/>
      <c r="CD29" s="31"/>
      <c r="CE29" s="31"/>
      <c r="CF29" s="31"/>
    </row>
    <row r="30" spans="1:84" x14ac:dyDescent="0.2">
      <c r="A30" s="1" t="s">
        <v>734</v>
      </c>
      <c r="B30" s="2">
        <f>+SUM(B6:B11)</f>
        <v>334115.62898567109</v>
      </c>
      <c r="C30" s="2">
        <f>+SUM(C6:C11)</f>
        <v>31652.396712344482</v>
      </c>
      <c r="D30" s="2">
        <f>+SUM(D6:D11)</f>
        <v>2616.9987818967998</v>
      </c>
      <c r="E30" s="2">
        <f>+SUM(E6:E11)</f>
        <v>92790.969082521813</v>
      </c>
      <c r="F30" s="2">
        <f>+SUM(F6:F11)</f>
        <v>15877.734711964265</v>
      </c>
      <c r="G30" s="2"/>
      <c r="H30" s="65">
        <f>+SUM(H6:H11)</f>
        <v>59.78028489000824</v>
      </c>
      <c r="I30" s="65">
        <f>+SUM(I6:I11)</f>
        <v>45.798033220447103</v>
      </c>
      <c r="J30" s="65">
        <f>+SUM(J6:J11)</f>
        <v>30.565820558753543</v>
      </c>
      <c r="K30" s="65">
        <f>+SUM(K6:K11)</f>
        <v>55.082774320739269</v>
      </c>
      <c r="L30" s="65">
        <f>+SUM(L6:L11)</f>
        <v>44.504809221589817</v>
      </c>
      <c r="N30" s="2">
        <f>+SUM(N6:N11)</f>
        <v>195203.45760288727</v>
      </c>
      <c r="O30" s="2">
        <f>+SUM(O6:O11)</f>
        <v>28695.932752860674</v>
      </c>
      <c r="P30" s="2">
        <f>+SUM(P6:P11)</f>
        <v>2595.7139454115577</v>
      </c>
      <c r="Q30" s="2">
        <f>+SUM(Q6:Q11)</f>
        <v>77413.212038014011</v>
      </c>
      <c r="R30" s="2">
        <f>+SUM(R6:R11)</f>
        <v>15436.15719362673</v>
      </c>
      <c r="S30" s="2"/>
      <c r="T30" s="65">
        <f>+SUM(T6:T11)</f>
        <v>59.309177820637295</v>
      </c>
      <c r="U30" s="65">
        <f>+SUM(U6:U11)</f>
        <v>45.05243083610231</v>
      </c>
      <c r="V30" s="65">
        <f>+SUM(V6:V11)</f>
        <v>30.512229177396659</v>
      </c>
      <c r="W30" s="65">
        <f>+SUM(W6:W11)</f>
        <v>53.531554102607672</v>
      </c>
      <c r="X30" s="65">
        <f>+SUM(X6:X11)</f>
        <v>44.136689833331978</v>
      </c>
      <c r="Z30" s="2">
        <f>+SUM(Z6:Z11)</f>
        <v>24453.166658986131</v>
      </c>
      <c r="AA30" s="2">
        <f>+SUM(AA6:AA11)</f>
        <v>10072.589456229303</v>
      </c>
      <c r="AB30" s="2">
        <f>+SUM(AB6:AB11)</f>
        <v>1921.728552430438</v>
      </c>
      <c r="AC30" s="2">
        <f>+SUM(AC6:AC11)</f>
        <v>16469.002703010861</v>
      </c>
      <c r="AD30" s="2">
        <f>+SUM(AD6:AD11)</f>
        <v>5793.5748710915768</v>
      </c>
      <c r="AE30" s="2"/>
      <c r="AF30" s="65">
        <f>+SUM(AF6:AF11)</f>
        <v>29.113556239015821</v>
      </c>
      <c r="AG30" s="65">
        <f>+SUM(AG6:AG11)</f>
        <v>27.766169560418515</v>
      </c>
      <c r="AH30" s="65">
        <f>+SUM(AH6:AH11)</f>
        <v>25.700928115850402</v>
      </c>
      <c r="AI30" s="65">
        <f>+SUM(AI6:AI11)</f>
        <v>28.957882868860562</v>
      </c>
      <c r="AJ30" s="65">
        <f>+SUM(AJ6:AJ11)</f>
        <v>27.757850931717293</v>
      </c>
      <c r="AL30" s="2">
        <f>+SUM(AL6:AL11)</f>
        <v>10308.842568182135</v>
      </c>
      <c r="AM30" s="2">
        <f>+SUM(AM6:AM11)</f>
        <v>393.09852736988029</v>
      </c>
      <c r="AN30" s="2">
        <f>+SUM(AN6:AN11)</f>
        <v>8.5158516230713381</v>
      </c>
      <c r="AO30" s="2">
        <f>+SUM(AO6:AO11)</f>
        <v>1207.1008221278237</v>
      </c>
      <c r="AP30" s="2">
        <f>+SUM(AP6:AP11)</f>
        <v>60.639583883651099</v>
      </c>
      <c r="AQ30" s="2"/>
      <c r="AR30" s="65">
        <f>+SUM(AR6:AR11)</f>
        <v>43.305365281657501</v>
      </c>
      <c r="AS30" s="65">
        <f>+SUM(AS6:AS11)</f>
        <v>35.134787651520121</v>
      </c>
      <c r="AT30" s="65">
        <f>+SUM(AT6:AT11)</f>
        <v>25.418446389394802</v>
      </c>
      <c r="AU30" s="65">
        <f>+SUM(AU6:AU11)</f>
        <v>40.049856361103458</v>
      </c>
      <c r="AV30" s="65">
        <f>+SUM(AV6:AV11)</f>
        <v>30.138653567158457</v>
      </c>
      <c r="AX30" s="2">
        <f>+SUM(AX6:AX11)</f>
        <v>77175.14146468151</v>
      </c>
      <c r="AY30" s="2">
        <f>+SUM(AY6:AY11)</f>
        <v>14622.037486546975</v>
      </c>
      <c r="AZ30" s="2">
        <f>+SUM(AZ6:AZ11)</f>
        <v>607.04570736407084</v>
      </c>
      <c r="BA30" s="2">
        <f>+SUM(BA6:BA11)</f>
        <v>43709.894214147564</v>
      </c>
      <c r="BB30" s="2">
        <f>+SUM(BB6:BB11)</f>
        <v>8222.2207295548287</v>
      </c>
      <c r="BC30" s="2"/>
      <c r="BD30" s="65">
        <f>+SUM(BD6:BD11)</f>
        <v>70.040071685528901</v>
      </c>
      <c r="BE30" s="65">
        <f>+SUM(BE6:BE11)</f>
        <v>68.46444124579088</v>
      </c>
      <c r="BF30" s="65">
        <f>+SUM(BF6:BF11)</f>
        <v>68.054422883450215</v>
      </c>
      <c r="BG30" s="65">
        <f>+SUM(BG6:BG11)</f>
        <v>69.122813004493253</v>
      </c>
      <c r="BH30" s="65">
        <f>+SUM(BH6:BH11)</f>
        <v>68.492378385958204</v>
      </c>
      <c r="BJ30" s="2">
        <f>+SUM(BJ6:BJ11)</f>
        <v>63762.701371269068</v>
      </c>
      <c r="BK30" s="2">
        <f>+SUM(BK6:BK11)</f>
        <v>3449.7671643406384</v>
      </c>
      <c r="BL30" s="2">
        <f>+SUM(BL6:BL11)</f>
        <v>56.873997666919607</v>
      </c>
      <c r="BM30" s="2">
        <f>+SUM(BM6:BM11)</f>
        <v>14764.589508872801</v>
      </c>
      <c r="BN30" s="2">
        <f>+SUM(BN6:BN11)</f>
        <v>1314.3173584375111</v>
      </c>
      <c r="BO30" s="2"/>
      <c r="BP30" s="65">
        <f>+SUM(BP6:BP11)</f>
        <v>75.680571494657485</v>
      </c>
      <c r="BQ30" s="65">
        <f>+SUM(BQ6:BQ11)</f>
        <v>73.281416930093386</v>
      </c>
      <c r="BR30" s="65">
        <f>+SUM(BR6:BR11)</f>
        <v>55.985519451237522</v>
      </c>
      <c r="BS30" s="65">
        <f>+SUM(BS6:BS11)</f>
        <v>74.907411203287452</v>
      </c>
      <c r="BT30" s="65">
        <f>+SUM(BT6:BT11)</f>
        <v>71.957267245731231</v>
      </c>
      <c r="BV30" s="2">
        <f>+SUM(BV6:BV11)</f>
        <v>19503.605539768425</v>
      </c>
      <c r="BW30" s="2">
        <f>+SUM(BW6:BW11)</f>
        <v>158.44011837387555</v>
      </c>
      <c r="BX30" s="2">
        <f>+SUM(BX6:BX11)</f>
        <v>1.5498363270570228</v>
      </c>
      <c r="BY30" s="2">
        <f>+SUM(BY6:BY11)</f>
        <v>1262.6247898549484</v>
      </c>
      <c r="BZ30" s="2">
        <f>+SUM(BZ6:BZ11)</f>
        <v>45.404650659159827</v>
      </c>
      <c r="CA30" s="2"/>
      <c r="CB30" s="65">
        <f>+SUM(CB6:CB11)</f>
        <v>72.526538109605127</v>
      </c>
      <c r="CC30" s="65">
        <f>+SUM(CC6:CC11)</f>
        <v>67.557052709554867</v>
      </c>
      <c r="CD30" s="65">
        <f>+SUM(CD6:CD11)</f>
        <v>56.08107287337706</v>
      </c>
      <c r="CE30" s="65">
        <f>+SUM(CE6:CE11)</f>
        <v>70.915189376977352</v>
      </c>
      <c r="CF30" s="65">
        <f>+SUM(CF6:CF11)</f>
        <v>65.443106631848238</v>
      </c>
    </row>
    <row r="31" spans="1:84" x14ac:dyDescent="0.2">
      <c r="A31" s="1" t="s">
        <v>829</v>
      </c>
      <c r="B31" s="2">
        <f>+SUM(B13:B18)</f>
        <v>126475.60532725324</v>
      </c>
      <c r="C31" s="2">
        <f>+SUM(C13:C18)</f>
        <v>26380.597142530711</v>
      </c>
      <c r="D31" s="2">
        <f>+SUM(D13:D18)</f>
        <v>4691.2596529883895</v>
      </c>
      <c r="E31" s="2">
        <f>+SUM(E13:E18)</f>
        <v>50473.67305679636</v>
      </c>
      <c r="F31" s="2">
        <f>+SUM(F13:F18)</f>
        <v>14474.205582022993</v>
      </c>
      <c r="G31" s="2"/>
      <c r="H31" s="65">
        <f>+SUM(H13:H18)</f>
        <v>22.629135132208052</v>
      </c>
      <c r="I31" s="65">
        <f>+SUM(I13:I18)</f>
        <v>38.170236373843423</v>
      </c>
      <c r="J31" s="65">
        <f>+SUM(J13:J18)</f>
        <v>54.792612720986021</v>
      </c>
      <c r="K31" s="65">
        <f>+SUM(K13:K18)</f>
        <v>29.962290184228479</v>
      </c>
      <c r="L31" s="65">
        <f>+SUM(L13:L18)</f>
        <v>40.570759604429234</v>
      </c>
      <c r="N31" s="2">
        <f>+SUM(N13:N18)</f>
        <v>95342.928320883701</v>
      </c>
      <c r="O31" s="2">
        <f>+SUM(O13:O18)</f>
        <v>25682.025190235396</v>
      </c>
      <c r="P31" s="2">
        <f>+SUM(P13:P18)</f>
        <v>4685.5861381376581</v>
      </c>
      <c r="Q31" s="2">
        <f>+SUM(Q13:Q18)</f>
        <v>46950.33888492181</v>
      </c>
      <c r="R31" s="2">
        <f>+SUM(R13:R18)</f>
        <v>14371.064446392013</v>
      </c>
      <c r="S31" s="2"/>
      <c r="T31" s="65">
        <f>+SUM(T13:T18)</f>
        <v>28.968291643825509</v>
      </c>
      <c r="U31" s="65">
        <f>+SUM(U13:U18)</f>
        <v>40.320615244638567</v>
      </c>
      <c r="V31" s="65">
        <f>+SUM(V13:V18)</f>
        <v>55.078364212671865</v>
      </c>
      <c r="W31" s="65">
        <f>+SUM(W13:W18)</f>
        <v>32.466352189594986</v>
      </c>
      <c r="X31" s="65">
        <f>+SUM(X13:X18)</f>
        <v>41.091264236873329</v>
      </c>
      <c r="Z31" s="2">
        <f>+SUM(Z13:Z18)</f>
        <v>46110.835439149596</v>
      </c>
      <c r="AA31" s="2">
        <f>+SUM(AA13:AA18)</f>
        <v>20613.250752142791</v>
      </c>
      <c r="AB31" s="2">
        <f>+SUM(AB13:AB18)</f>
        <v>4478.201084334899</v>
      </c>
      <c r="AC31" s="2">
        <f>+SUM(AC13:AC18)</f>
        <v>31436.895124266794</v>
      </c>
      <c r="AD31" s="2">
        <f>+SUM(AD13:AD18)</f>
        <v>11870.726687944951</v>
      </c>
      <c r="AE31" s="2"/>
      <c r="AF31" s="65">
        <f>+SUM(AF13:AF18)</f>
        <v>54.898836600876706</v>
      </c>
      <c r="AG31" s="65">
        <f>+SUM(AG13:AG18)</f>
        <v>56.822629182156916</v>
      </c>
      <c r="AH31" s="65">
        <f>+SUM(AH13:AH18)</f>
        <v>59.890833183101535</v>
      </c>
      <c r="AI31" s="65">
        <f>+SUM(AI13:AI18)</f>
        <v>55.276323842168189</v>
      </c>
      <c r="AJ31" s="65">
        <f>+SUM(AJ13:AJ18)</f>
        <v>56.874359818716108</v>
      </c>
      <c r="AL31" s="2">
        <f>+SUM(AL13:AL18)</f>
        <v>10694.06139938319</v>
      </c>
      <c r="AM31" s="2">
        <f>+SUM(AM13:AM18)</f>
        <v>552.28552983759846</v>
      </c>
      <c r="AN31" s="2">
        <f>+SUM(AN13:AN18)</f>
        <v>18.225394832633835</v>
      </c>
      <c r="AO31" s="2">
        <f>+SUM(AO13:AO18)</f>
        <v>1385.2162719537234</v>
      </c>
      <c r="AP31" s="2">
        <f>+SUM(AP13:AP18)</f>
        <v>105.52977609013999</v>
      </c>
      <c r="AQ31" s="2"/>
      <c r="AR31" s="65">
        <f>+SUM(AR13:AR18)</f>
        <v>44.923591778783702</v>
      </c>
      <c r="AS31" s="65">
        <f>+SUM(AS13:AS18)</f>
        <v>49.362776664876655</v>
      </c>
      <c r="AT31" s="65">
        <f>+SUM(AT13:AT18)</f>
        <v>54.39987002870955</v>
      </c>
      <c r="AU31" s="65">
        <f>+SUM(AU13:AU18)</f>
        <v>45.959468922418758</v>
      </c>
      <c r="AV31" s="65">
        <f>+SUM(AV13:AV18)</f>
        <v>52.449656790241022</v>
      </c>
      <c r="AX31" s="2">
        <f>+SUM(AX13:AX18)</f>
        <v>17705.315028727564</v>
      </c>
      <c r="AY31" s="2">
        <f>+SUM(AY13:AY18)</f>
        <v>3551.9667731559111</v>
      </c>
      <c r="AZ31" s="2">
        <f>+SUM(AZ13:AZ18)</f>
        <v>149.02662489787966</v>
      </c>
      <c r="BA31" s="2">
        <f>+SUM(BA13:BA18)</f>
        <v>10370.6432149395</v>
      </c>
      <c r="BB31" s="2">
        <f>+SUM(BB13:BB18)</f>
        <v>1995.2737115677519</v>
      </c>
      <c r="BC31" s="2"/>
      <c r="BD31" s="65">
        <f>+SUM(BD13:BD18)</f>
        <v>16.068406358470526</v>
      </c>
      <c r="BE31" s="65">
        <f>+SUM(BE13:BE18)</f>
        <v>16.631295103126057</v>
      </c>
      <c r="BF31" s="65">
        <f>+SUM(BF13:BF18)</f>
        <v>16.707013703683234</v>
      </c>
      <c r="BG31" s="65">
        <f>+SUM(BG13:BG18)</f>
        <v>16.400131928266212</v>
      </c>
      <c r="BH31" s="65">
        <f>+SUM(BH13:BH18)</f>
        <v>16.620940562325778</v>
      </c>
      <c r="BJ31" s="2">
        <f>+SUM(BJ13:BJ18)</f>
        <v>14856.943135089505</v>
      </c>
      <c r="BK31" s="2">
        <f>+SUM(BK13:BK18)</f>
        <v>903.17198836919181</v>
      </c>
      <c r="BL31" s="2">
        <f>+SUM(BL13:BL18)</f>
        <v>39.245851479954595</v>
      </c>
      <c r="BM31" s="2">
        <f>+SUM(BM13:BM18)</f>
        <v>3328.6013767310005</v>
      </c>
      <c r="BN31" s="2">
        <f>+SUM(BN13:BN18)</f>
        <v>380.61574871373756</v>
      </c>
      <c r="BO31" s="2"/>
      <c r="BP31" s="65">
        <f>+SUM(BP13:BP18)</f>
        <v>17.633850557558699</v>
      </c>
      <c r="BQ31" s="65">
        <f>+SUM(BQ13:BQ18)</f>
        <v>19.185562354297154</v>
      </c>
      <c r="BR31" s="65">
        <f>+SUM(BR13:BR18)</f>
        <v>38.632757877847638</v>
      </c>
      <c r="BS31" s="65">
        <f>+SUM(BS13:BS18)</f>
        <v>16.887493682691169</v>
      </c>
      <c r="BT31" s="65">
        <f>+SUM(BT13:BT18)</f>
        <v>20.838246540917655</v>
      </c>
      <c r="BV31" s="2">
        <f>+SUM(BV13:BV18)</f>
        <v>5975.7733185338511</v>
      </c>
      <c r="BW31" s="2">
        <f>+SUM(BW13:BW18)</f>
        <v>61.350146729902988</v>
      </c>
      <c r="BX31" s="2">
        <f>+SUM(BX13:BX18)</f>
        <v>0.88718259229081387</v>
      </c>
      <c r="BY31" s="2">
        <f>+SUM(BY13:BY18)</f>
        <v>428.98289703079001</v>
      </c>
      <c r="BZ31" s="2">
        <f>+SUM(BZ13:BZ18)</f>
        <v>18.91852207543478</v>
      </c>
      <c r="CA31" s="2"/>
      <c r="CB31" s="65">
        <f>+SUM(CB13:CB18)</f>
        <v>22.22164257974184</v>
      </c>
      <c r="CC31" s="65">
        <f>+SUM(CC13:CC18)</f>
        <v>26.159000251380593</v>
      </c>
      <c r="CD31" s="65">
        <f>+SUM(CD13:CD18)</f>
        <v>32.102842565789274</v>
      </c>
      <c r="CE31" s="65">
        <f>+SUM(CE13:CE18)</f>
        <v>24.093779582703807</v>
      </c>
      <c r="CF31" s="65">
        <f>+SUM(CF13:CF18)</f>
        <v>27.267842380148004</v>
      </c>
    </row>
    <row r="32" spans="1:84" x14ac:dyDescent="0.2">
      <c r="A32" s="1" t="s">
        <v>828</v>
      </c>
      <c r="B32" s="2">
        <f>+SUM(B20,B27,B28)</f>
        <v>98314.815734213698</v>
      </c>
      <c r="C32" s="2">
        <f>+SUM(C20,C27,C28)</f>
        <v>11080.010539848201</v>
      </c>
      <c r="D32" s="2">
        <f>+SUM(D20,D27,D28)</f>
        <v>1253.5885368537545</v>
      </c>
      <c r="E32" s="2">
        <f>+SUM(E20,E27,E28)</f>
        <v>25192.684541819981</v>
      </c>
      <c r="F32" s="2">
        <f>+SUM(F20,F27,F28)</f>
        <v>5324.5067904365678</v>
      </c>
      <c r="G32" s="2"/>
      <c r="H32" s="65">
        <f>+SUM(H20,H27,H28)</f>
        <v>17.590579977783719</v>
      </c>
      <c r="I32" s="65">
        <f>+SUM(I20,I27,I28)</f>
        <v>16.031730405709482</v>
      </c>
      <c r="J32" s="65">
        <f>+SUM(J20,J27,J28)</f>
        <v>14.64156672026043</v>
      </c>
      <c r="K32" s="65">
        <f>+SUM(K20,K27,K28)</f>
        <v>14.954935495032263</v>
      </c>
      <c r="L32" s="65">
        <f>+SUM(L20,L27,L28)</f>
        <v>14.924431173980956</v>
      </c>
      <c r="N32" s="2">
        <f>+SUM(N20,N27,N28)</f>
        <v>38582.198851457622</v>
      </c>
      <c r="O32" s="2">
        <f>+SUM(O20,O27,O28)</f>
        <v>9316.5691230561006</v>
      </c>
      <c r="P32" s="2">
        <f>+SUM(P20,P27,P28)</f>
        <v>1225.8264535523449</v>
      </c>
      <c r="Q32" s="2">
        <f>+SUM(Q20,Q27,Q28)</f>
        <v>20248.749870033294</v>
      </c>
      <c r="R32" s="2">
        <f>+SUM(R20,R27,R28)</f>
        <v>5166.3054910742694</v>
      </c>
      <c r="S32" s="2"/>
      <c r="T32" s="65">
        <f>+SUM(T20,T27,T28)</f>
        <v>11.722530535537203</v>
      </c>
      <c r="U32" s="65">
        <f>+SUM(U20,U27,U28)</f>
        <v>14.626953919259112</v>
      </c>
      <c r="V32" s="65">
        <f>+SUM(V20,V27,V28)</f>
        <v>14.409406609931452</v>
      </c>
      <c r="W32" s="65">
        <f>+SUM(W20,W27,W28)</f>
        <v>14.002093707797343</v>
      </c>
      <c r="X32" s="65">
        <f>+SUM(X20,X27,X28)</f>
        <v>14.772045929794698</v>
      </c>
      <c r="Z32" s="2">
        <f>+SUM(Z20,Z27,Z28)</f>
        <v>13428.370589800679</v>
      </c>
      <c r="AA32" s="2">
        <f>+SUM(AA20,AA27,AA28)</f>
        <v>5590.64162435457</v>
      </c>
      <c r="AB32" s="2">
        <f>+SUM(AB20,AB27,AB28)</f>
        <v>1077.3433386228962</v>
      </c>
      <c r="AC32" s="2">
        <f>+SUM(AC20,AC27,AC28)</f>
        <v>8966.3630959149195</v>
      </c>
      <c r="AD32" s="2">
        <f>+SUM(AD20,AD27,AD28)</f>
        <v>3207.5407364763159</v>
      </c>
      <c r="AE32" s="2"/>
      <c r="AF32" s="65">
        <f>+SUM(AF20,AF27,AF28)</f>
        <v>15.98760716010748</v>
      </c>
      <c r="AG32" s="65">
        <f>+SUM(AG20,AG27,AG28)</f>
        <v>15.411201257424576</v>
      </c>
      <c r="AH32" s="65">
        <f>+SUM(AH20,AH27,AH28)</f>
        <v>14.408238701048072</v>
      </c>
      <c r="AI32" s="65">
        <f>+SUM(AI20,AI27,AI28)</f>
        <v>15.765793288971263</v>
      </c>
      <c r="AJ32" s="65">
        <f>+SUM(AJ20,AJ27,AJ28)</f>
        <v>15.367789249566593</v>
      </c>
      <c r="AL32" s="2">
        <f>+SUM(AL20,AL27,AL28)</f>
        <v>2802.0968703991239</v>
      </c>
      <c r="AM32" s="2">
        <f>+SUM(AM20,AM27,AM28)</f>
        <v>173.44589352049371</v>
      </c>
      <c r="AN32" s="2">
        <f>+SUM(AN20,AN27,AN28)</f>
        <v>6.7613976186563622</v>
      </c>
      <c r="AO32" s="2">
        <f>+SUM(AO20,AO27,AO28)</f>
        <v>421.6782901819621</v>
      </c>
      <c r="AP32" s="2">
        <f>+SUM(AP20,AP27,AP28)</f>
        <v>35.032673649001389</v>
      </c>
      <c r="AQ32" s="2"/>
      <c r="AR32" s="65">
        <f>+SUM(AR20,AR27,AR28)</f>
        <v>11.771042939558788</v>
      </c>
      <c r="AS32" s="65">
        <f>+SUM(AS20,AS27,AS28)</f>
        <v>15.502435683603238</v>
      </c>
      <c r="AT32" s="65">
        <f>+SUM(AT20,AT27,AT28)</f>
        <v>20.181683581895662</v>
      </c>
      <c r="AU32" s="65">
        <f>+SUM(AU20,AU27,AU28)</f>
        <v>13.990674716477779</v>
      </c>
      <c r="AV32" s="65">
        <f>+SUM(AV20,AV27,AV28)</f>
        <v>17.411689642600528</v>
      </c>
      <c r="AX32" s="2">
        <f>+SUM(AX20,AX27,AX28)</f>
        <v>15306.668687142121</v>
      </c>
      <c r="AY32" s="2">
        <f>+SUM(AY20,AY27,AY28)</f>
        <v>3183.1224771576458</v>
      </c>
      <c r="AZ32" s="2">
        <f>+SUM(AZ20,AZ27,AZ28)</f>
        <v>135.92804279625165</v>
      </c>
      <c r="BA32" s="2">
        <f>+SUM(BA20,BA27,BA28)</f>
        <v>9154.5832412858908</v>
      </c>
      <c r="BB32" s="2">
        <f>+SUM(BB20,BB27,BB28)</f>
        <v>1787.0831824228853</v>
      </c>
      <c r="BC32" s="2"/>
      <c r="BD32" s="65">
        <f>+SUM(BD20,BD27,BD28)</f>
        <v>13.891521956000586</v>
      </c>
      <c r="BE32" s="65">
        <f>+SUM(BE20,BE27,BE28)</f>
        <v>14.90426365108306</v>
      </c>
      <c r="BF32" s="65">
        <f>+SUM(BF20,BF27,BF28)</f>
        <v>15.23856341286656</v>
      </c>
      <c r="BG32" s="65">
        <f>+SUM(BG20,BG27,BG28)</f>
        <v>14.477055067240528</v>
      </c>
      <c r="BH32" s="65">
        <f>+SUM(BH20,BH27,BH28)</f>
        <v>14.88668105171603</v>
      </c>
      <c r="BJ32" s="2">
        <f>+SUM(BJ20,BJ27,BJ28)</f>
        <v>5632.7601887754518</v>
      </c>
      <c r="BK32" s="2">
        <f>+SUM(BK20,BK27,BK28)</f>
        <v>354.62152073011441</v>
      </c>
      <c r="BL32" s="2">
        <f>+SUM(BL20,BL27,BL28)</f>
        <v>5.4671294582916126</v>
      </c>
      <c r="BM32" s="2">
        <f>+SUM(BM20,BM27,BM28)</f>
        <v>1617.2613536331469</v>
      </c>
      <c r="BN32" s="2">
        <f>+SUM(BN20,BN27,BN28)</f>
        <v>131.59173008189583</v>
      </c>
      <c r="BO32" s="2"/>
      <c r="BP32" s="65">
        <f>+SUM(BP20,BP27,BP28)</f>
        <v>6.68557794778381</v>
      </c>
      <c r="BQ32" s="65">
        <f>+SUM(BQ20,BQ27,BQ28)</f>
        <v>7.5330207156094415</v>
      </c>
      <c r="BR32" s="65">
        <f>+SUM(BR20,BR27,BR28)</f>
        <v>5.3817226709148374</v>
      </c>
      <c r="BS32" s="65">
        <f>+SUM(BS20,BS27,BS28)</f>
        <v>8.2050951140213702</v>
      </c>
      <c r="BT32" s="65">
        <f>+SUM(BT20,BT27,BT28)</f>
        <v>7.2044862133511183</v>
      </c>
      <c r="BV32" s="2">
        <f>+SUM(BV20,BV27,BV28)</f>
        <v>1412.3025153402477</v>
      </c>
      <c r="BW32" s="2">
        <f>+SUM(BW20,BW27,BW28)</f>
        <v>14.737607293275772</v>
      </c>
      <c r="BX32" s="2">
        <f>+SUM(BX20,BX27,BX28)</f>
        <v>0.32654505624929359</v>
      </c>
      <c r="BY32" s="2">
        <f>+SUM(BY20,BY27,BY28)</f>
        <v>88.863889017378852</v>
      </c>
      <c r="BZ32" s="2">
        <f>+SUM(BZ20,BZ27,BZ28)</f>
        <v>5.0571684441712117</v>
      </c>
      <c r="CA32" s="2"/>
      <c r="CB32" s="65">
        <f>+SUM(CB20,CB27,CB28)</f>
        <v>5.2518193106530511</v>
      </c>
      <c r="CC32" s="65">
        <f>+SUM(CC20,CC27,CC28)</f>
        <v>6.2839470390645449</v>
      </c>
      <c r="CD32" s="65">
        <f>+SUM(CD20,CD27,CD28)</f>
        <v>11.816084560833666</v>
      </c>
      <c r="CE32" s="65">
        <f>+SUM(CE20,CE27,CE28)</f>
        <v>4.9910310403188536</v>
      </c>
      <c r="CF32" s="65">
        <f>+SUM(CF20,CF27,CF28)</f>
        <v>7.2890509880037628</v>
      </c>
    </row>
    <row r="33" spans="1:84" x14ac:dyDescent="0.2">
      <c r="A33" s="1" t="s">
        <v>733</v>
      </c>
      <c r="B33" s="2">
        <f>+SUM(B30:B32)</f>
        <v>558906.05004713801</v>
      </c>
      <c r="C33" s="2">
        <f>+SUM(C30:C32)</f>
        <v>69113.004394723393</v>
      </c>
      <c r="D33" s="2">
        <f>+SUM(D30:D32)</f>
        <v>8561.8469717389435</v>
      </c>
      <c r="E33" s="2">
        <f>+SUM(E30:E32)</f>
        <v>168457.32668113813</v>
      </c>
      <c r="F33" s="2">
        <f>+SUM(F30:F32)</f>
        <v>35676.447084423824</v>
      </c>
      <c r="G33" s="2"/>
      <c r="H33" s="65">
        <f>+SUM(H30:H32)</f>
        <v>100.00000000000001</v>
      </c>
      <c r="I33" s="65">
        <f>+SUM(I30:I32)</f>
        <v>100</v>
      </c>
      <c r="J33" s="65">
        <f>+SUM(J30:J32)</f>
        <v>99.999999999999986</v>
      </c>
      <c r="K33" s="65">
        <f>+SUM(K30:K32)</f>
        <v>100</v>
      </c>
      <c r="L33" s="65">
        <f>+SUM(L30:L32)</f>
        <v>100</v>
      </c>
      <c r="N33" s="2">
        <f>+SUM(N30:N32)</f>
        <v>329128.58477522858</v>
      </c>
      <c r="O33" s="2">
        <f>+SUM(O30:O32)</f>
        <v>63694.527066152172</v>
      </c>
      <c r="P33" s="2">
        <f>+SUM(P30:P32)</f>
        <v>8507.1265371015616</v>
      </c>
      <c r="Q33" s="2">
        <f>+SUM(Q30:Q32)</f>
        <v>144612.30079296912</v>
      </c>
      <c r="R33" s="2">
        <f>+SUM(R30:R32)</f>
        <v>34973.527131093011</v>
      </c>
      <c r="S33" s="2"/>
      <c r="T33" s="65">
        <f>+SUM(T30:T32)</f>
        <v>100</v>
      </c>
      <c r="U33" s="65">
        <f>+SUM(U30:U32)</f>
        <v>99.999999999999986</v>
      </c>
      <c r="V33" s="65">
        <f>+SUM(V30:V32)</f>
        <v>99.999999999999972</v>
      </c>
      <c r="W33" s="65">
        <f>+SUM(W30:W32)</f>
        <v>100</v>
      </c>
      <c r="X33" s="65">
        <f>+SUM(X30:X32)</f>
        <v>100</v>
      </c>
      <c r="Z33" s="2">
        <f>+SUM(Z30:Z32)</f>
        <v>83992.372687936397</v>
      </c>
      <c r="AA33" s="2">
        <f>+SUM(AA30:AA32)</f>
        <v>36276.481832726662</v>
      </c>
      <c r="AB33" s="2">
        <f>+SUM(AB30:AB32)</f>
        <v>7477.2729753882331</v>
      </c>
      <c r="AC33" s="2">
        <f>+SUM(AC30:AC32)</f>
        <v>56872.260923192574</v>
      </c>
      <c r="AD33" s="2">
        <f>+SUM(AD30:AD32)</f>
        <v>20871.842295512844</v>
      </c>
      <c r="AF33" s="65">
        <f>+SUM(AF30:AF32)</f>
        <v>100</v>
      </c>
      <c r="AG33" s="65">
        <f>+SUM(AG30:AG32)</f>
        <v>100.00000000000001</v>
      </c>
      <c r="AH33" s="65">
        <f>+SUM(AH30:AH32)</f>
        <v>100.00000000000001</v>
      </c>
      <c r="AI33" s="65">
        <f>+SUM(AI30:AI32)</f>
        <v>100.00000000000001</v>
      </c>
      <c r="AJ33" s="65">
        <f>+SUM(AJ30:AJ32)</f>
        <v>100</v>
      </c>
      <c r="AL33" s="2">
        <f>+SUM(AL30:AL32)</f>
        <v>23805.00083796445</v>
      </c>
      <c r="AM33" s="2">
        <f>+SUM(AM30:AM32)</f>
        <v>1118.8299507279723</v>
      </c>
      <c r="AN33" s="2">
        <f>+SUM(AN30:AN32)</f>
        <v>33.502644074361534</v>
      </c>
      <c r="AO33" s="2">
        <f>+SUM(AO30:AO32)</f>
        <v>3013.9953842635091</v>
      </c>
      <c r="AP33" s="2">
        <f>+SUM(AP30:AP32)</f>
        <v>201.20203362279247</v>
      </c>
      <c r="AR33" s="65">
        <f>+SUM(AR30:AR32)</f>
        <v>99.999999999999986</v>
      </c>
      <c r="AS33" s="65">
        <f>+SUM(AS30:AS32)</f>
        <v>100.00000000000001</v>
      </c>
      <c r="AT33" s="65">
        <f>+SUM(AT30:AT32)</f>
        <v>100.00000000000003</v>
      </c>
      <c r="AU33" s="65">
        <f>+SUM(AU30:AU32)</f>
        <v>100</v>
      </c>
      <c r="AV33" s="65">
        <f>+SUM(AV30:AV32)</f>
        <v>100</v>
      </c>
      <c r="AX33" s="2">
        <f>+SUM(AX30:AX32)</f>
        <v>110187.1251805512</v>
      </c>
      <c r="AY33" s="2">
        <f>+SUM(AY30:AY32)</f>
        <v>21357.126736860533</v>
      </c>
      <c r="AZ33" s="2">
        <f>+SUM(AZ30:AZ32)</f>
        <v>892.00037505820205</v>
      </c>
      <c r="BA33" s="2">
        <f>+SUM(BA30:BA32)</f>
        <v>63235.120670372955</v>
      </c>
      <c r="BB33" s="2">
        <f>+SUM(BB30:BB32)</f>
        <v>12004.577623545465</v>
      </c>
      <c r="BD33" s="65">
        <f>+SUM(BD30:BD32)</f>
        <v>100.00000000000001</v>
      </c>
      <c r="BE33" s="65">
        <f>+SUM(BE30:BE32)</f>
        <v>100</v>
      </c>
      <c r="BF33" s="65">
        <f>+SUM(BF30:BF32)</f>
        <v>100</v>
      </c>
      <c r="BG33" s="65">
        <f>+SUM(BG30:BG32)</f>
        <v>99.999999999999986</v>
      </c>
      <c r="BH33" s="65">
        <f>+SUM(BH30:BH32)</f>
        <v>100.00000000000001</v>
      </c>
      <c r="BJ33" s="2">
        <f>+SUM(BJ30:BJ32)</f>
        <v>84252.404695134028</v>
      </c>
      <c r="BK33" s="2">
        <f>+SUM(BK30:BK32)</f>
        <v>4707.5606734399453</v>
      </c>
      <c r="BL33" s="2">
        <f>+SUM(BL30:BL32)</f>
        <v>101.58697860516581</v>
      </c>
      <c r="BM33" s="2">
        <f>+SUM(BM30:BM32)</f>
        <v>19710.452239236951</v>
      </c>
      <c r="BN33" s="2">
        <f>+SUM(BN30:BN32)</f>
        <v>1826.5248372331444</v>
      </c>
      <c r="BP33" s="65">
        <f>+SUM(BP30:BP32)</f>
        <v>100</v>
      </c>
      <c r="BQ33" s="65">
        <f>+SUM(BQ30:BQ32)</f>
        <v>99.999999999999972</v>
      </c>
      <c r="BR33" s="65">
        <f>+SUM(BR30:BR32)</f>
        <v>100</v>
      </c>
      <c r="BS33" s="65">
        <f>+SUM(BS30:BS32)</f>
        <v>100</v>
      </c>
      <c r="BT33" s="65">
        <f>+SUM(BT30:BT32)</f>
        <v>100</v>
      </c>
      <c r="BV33" s="2">
        <f>+SUM(BV30:BV32)</f>
        <v>26891.681373642525</v>
      </c>
      <c r="BW33" s="2">
        <f>+SUM(BW30:BW32)</f>
        <v>234.52787239705432</v>
      </c>
      <c r="BX33" s="2">
        <f>+SUM(BX30:BX32)</f>
        <v>2.7635639755971302</v>
      </c>
      <c r="BY33" s="2">
        <f>+SUM(BY30:BY32)</f>
        <v>1780.4715759031174</v>
      </c>
      <c r="BZ33" s="2">
        <f>+SUM(BZ30:BZ32)</f>
        <v>69.380341178765818</v>
      </c>
      <c r="CA33" s="2"/>
      <c r="CB33" s="65">
        <f>+SUM(CB30:CB32)</f>
        <v>100.00000000000001</v>
      </c>
      <c r="CC33" s="65">
        <f>+SUM(CC30:CC32)</f>
        <v>100</v>
      </c>
      <c r="CD33" s="65">
        <f>+SUM(CD30:CD32)</f>
        <v>100</v>
      </c>
      <c r="CE33" s="65">
        <f>+SUM(CE30:CE32)</f>
        <v>100.00000000000001</v>
      </c>
      <c r="CF33" s="65">
        <f>+SUM(CF30:CF32)</f>
        <v>100</v>
      </c>
    </row>
    <row r="35" spans="1:84" x14ac:dyDescent="0.2">
      <c r="A35" s="1" t="s">
        <v>791</v>
      </c>
    </row>
    <row r="36" spans="1:84" x14ac:dyDescent="0.2">
      <c r="A36" s="1" t="s">
        <v>785</v>
      </c>
    </row>
    <row r="37" spans="1:84" x14ac:dyDescent="0.2">
      <c r="A37" s="1" t="s">
        <v>793</v>
      </c>
    </row>
    <row r="38" spans="1:84" x14ac:dyDescent="0.2">
      <c r="A38" s="1" t="s">
        <v>786</v>
      </c>
    </row>
    <row r="39" spans="1:84" x14ac:dyDescent="0.2">
      <c r="A39" s="1" t="s">
        <v>787</v>
      </c>
    </row>
    <row r="40" spans="1:84" x14ac:dyDescent="0.2">
      <c r="A40" s="1" t="s">
        <v>792</v>
      </c>
    </row>
    <row r="42" spans="1:84" x14ac:dyDescent="0.2">
      <c r="A42" s="1" t="s">
        <v>788</v>
      </c>
    </row>
    <row r="43" spans="1:84" x14ac:dyDescent="0.2">
      <c r="A43" s="1" t="s">
        <v>789</v>
      </c>
    </row>
    <row r="46" spans="1:84" s="68" customFormat="1" ht="17.25" customHeight="1" x14ac:dyDescent="0.2"/>
    <row r="49" spans="1:86" ht="14.5" x14ac:dyDescent="0.35">
      <c r="BJ49"/>
      <c r="BK49"/>
      <c r="BL49"/>
      <c r="BM49"/>
      <c r="BN49"/>
      <c r="BO49"/>
      <c r="BP49"/>
      <c r="BQ49"/>
      <c r="BR49"/>
      <c r="BS49"/>
      <c r="BT4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</row>
    <row r="50" spans="1:86" ht="14.5" x14ac:dyDescent="0.35">
      <c r="B50" s="128" t="s">
        <v>816</v>
      </c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N50" s="128" t="s">
        <v>246</v>
      </c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Z50" s="128" t="s">
        <v>818</v>
      </c>
      <c r="AA50" s="128"/>
      <c r="AB50" s="128"/>
      <c r="AC50" s="128"/>
      <c r="AD50" s="128"/>
      <c r="AE50" s="128"/>
      <c r="AF50" s="128"/>
      <c r="AG50" s="128"/>
      <c r="AH50" s="128"/>
      <c r="AI50" s="128"/>
      <c r="AJ50" s="128"/>
      <c r="AK50" s="66"/>
      <c r="AL50" s="128" t="s">
        <v>819</v>
      </c>
      <c r="AM50" s="128"/>
      <c r="AN50" s="128"/>
      <c r="AO50" s="128"/>
      <c r="AP50" s="128"/>
      <c r="AQ50" s="128"/>
      <c r="AR50" s="128"/>
      <c r="AS50" s="128"/>
      <c r="AT50" s="128"/>
      <c r="AU50" s="128"/>
      <c r="AV50" s="128"/>
      <c r="AX50" s="128" t="s">
        <v>817</v>
      </c>
      <c r="AY50" s="128"/>
      <c r="AZ50" s="128"/>
      <c r="BA50" s="128"/>
      <c r="BB50" s="128"/>
      <c r="BC50" s="128"/>
      <c r="BD50" s="128"/>
      <c r="BE50" s="128"/>
      <c r="BF50" s="128"/>
      <c r="BG50" s="128"/>
      <c r="BH50" s="128"/>
      <c r="BJ50"/>
      <c r="BK50"/>
      <c r="BL50"/>
      <c r="BM50"/>
      <c r="BN50"/>
      <c r="BO50"/>
      <c r="BP50"/>
      <c r="BQ50"/>
      <c r="BR50"/>
      <c r="BS50"/>
      <c r="BT50"/>
      <c r="BU50" s="69"/>
      <c r="BV50" s="127"/>
      <c r="BW50" s="127"/>
      <c r="BX50" s="127"/>
      <c r="BY50" s="127"/>
      <c r="BZ50" s="127"/>
      <c r="CA50" s="127"/>
      <c r="CB50" s="127"/>
      <c r="CC50" s="127"/>
      <c r="CD50" s="127"/>
      <c r="CE50" s="127"/>
      <c r="CF50" s="127"/>
      <c r="CG50" s="69"/>
      <c r="CH50" s="69"/>
    </row>
    <row r="51" spans="1:86" ht="14.5" x14ac:dyDescent="0.35">
      <c r="A51" s="55"/>
      <c r="B51" s="130" t="s">
        <v>799</v>
      </c>
      <c r="C51" s="130"/>
      <c r="D51" s="130"/>
      <c r="E51" s="130"/>
      <c r="F51" s="130"/>
      <c r="H51" s="129" t="s">
        <v>800</v>
      </c>
      <c r="I51" s="129"/>
      <c r="J51" s="129"/>
      <c r="K51" s="129"/>
      <c r="L51" s="129"/>
      <c r="N51" s="130" t="s">
        <v>799</v>
      </c>
      <c r="O51" s="130"/>
      <c r="P51" s="130"/>
      <c r="Q51" s="130"/>
      <c r="R51" s="130"/>
      <c r="T51" s="129" t="s">
        <v>800</v>
      </c>
      <c r="U51" s="129"/>
      <c r="V51" s="129"/>
      <c r="W51" s="129"/>
      <c r="X51" s="129"/>
      <c r="Z51" s="130" t="s">
        <v>799</v>
      </c>
      <c r="AA51" s="130"/>
      <c r="AB51" s="130"/>
      <c r="AC51" s="130"/>
      <c r="AD51" s="130"/>
      <c r="AF51" s="129" t="s">
        <v>800</v>
      </c>
      <c r="AG51" s="129"/>
      <c r="AH51" s="129"/>
      <c r="AI51" s="129"/>
      <c r="AJ51" s="129"/>
      <c r="AL51" s="130" t="s">
        <v>799</v>
      </c>
      <c r="AM51" s="130"/>
      <c r="AN51" s="130"/>
      <c r="AO51" s="130"/>
      <c r="AP51" s="130"/>
      <c r="AR51" s="129" t="s">
        <v>800</v>
      </c>
      <c r="AS51" s="129"/>
      <c r="AT51" s="129"/>
      <c r="AU51" s="129"/>
      <c r="AV51" s="129"/>
      <c r="AX51" s="130" t="s">
        <v>799</v>
      </c>
      <c r="AY51" s="130"/>
      <c r="AZ51" s="130"/>
      <c r="BA51" s="130"/>
      <c r="BB51" s="130"/>
      <c r="BD51" s="129" t="s">
        <v>800</v>
      </c>
      <c r="BE51" s="129"/>
      <c r="BF51" s="129"/>
      <c r="BG51" s="129"/>
      <c r="BH51" s="129"/>
      <c r="BJ51"/>
      <c r="BK51"/>
      <c r="BL51"/>
      <c r="BM51"/>
      <c r="BN51"/>
      <c r="BO51"/>
      <c r="BP51"/>
      <c r="BQ51"/>
      <c r="BR51"/>
      <c r="BS51"/>
      <c r="BT51"/>
      <c r="BU51" s="69"/>
      <c r="BV51" s="126"/>
      <c r="BW51" s="126"/>
      <c r="BX51" s="126"/>
      <c r="BY51" s="126"/>
      <c r="BZ51" s="126"/>
      <c r="CA51" s="69"/>
      <c r="CB51" s="127"/>
      <c r="CC51" s="127"/>
      <c r="CD51" s="127"/>
      <c r="CE51" s="127"/>
      <c r="CF51" s="127"/>
      <c r="CG51" s="69"/>
      <c r="CH51" s="69"/>
    </row>
    <row r="52" spans="1:86" ht="14.5" x14ac:dyDescent="0.35">
      <c r="A52" s="1" t="s">
        <v>732</v>
      </c>
      <c r="B52" s="67" t="s">
        <v>633</v>
      </c>
      <c r="C52" s="67" t="s">
        <v>731</v>
      </c>
      <c r="D52" s="67" t="s">
        <v>782</v>
      </c>
      <c r="E52" s="67" t="s">
        <v>781</v>
      </c>
      <c r="F52" s="67" t="s">
        <v>783</v>
      </c>
      <c r="H52" s="67" t="s">
        <v>633</v>
      </c>
      <c r="I52" s="67" t="s">
        <v>731</v>
      </c>
      <c r="J52" s="67" t="s">
        <v>782</v>
      </c>
      <c r="K52" s="67" t="s">
        <v>781</v>
      </c>
      <c r="L52" s="67" t="s">
        <v>783</v>
      </c>
      <c r="N52" s="67" t="s">
        <v>633</v>
      </c>
      <c r="O52" s="67" t="s">
        <v>731</v>
      </c>
      <c r="P52" s="67" t="s">
        <v>782</v>
      </c>
      <c r="Q52" s="67" t="s">
        <v>781</v>
      </c>
      <c r="R52" s="67" t="s">
        <v>783</v>
      </c>
      <c r="T52" s="67" t="s">
        <v>633</v>
      </c>
      <c r="U52" s="67" t="s">
        <v>731</v>
      </c>
      <c r="V52" s="67" t="s">
        <v>782</v>
      </c>
      <c r="W52" s="67" t="s">
        <v>781</v>
      </c>
      <c r="X52" s="67" t="s">
        <v>783</v>
      </c>
      <c r="Z52" s="67" t="s">
        <v>633</v>
      </c>
      <c r="AA52" s="67" t="s">
        <v>731</v>
      </c>
      <c r="AB52" s="67" t="s">
        <v>782</v>
      </c>
      <c r="AC52" s="67" t="s">
        <v>781</v>
      </c>
      <c r="AD52" s="67" t="s">
        <v>783</v>
      </c>
      <c r="AF52" s="67" t="s">
        <v>633</v>
      </c>
      <c r="AG52" s="67" t="s">
        <v>731</v>
      </c>
      <c r="AH52" s="67" t="s">
        <v>782</v>
      </c>
      <c r="AI52" s="67" t="s">
        <v>781</v>
      </c>
      <c r="AJ52" s="67" t="s">
        <v>783</v>
      </c>
      <c r="AL52" s="67" t="s">
        <v>633</v>
      </c>
      <c r="AM52" s="67" t="s">
        <v>731</v>
      </c>
      <c r="AN52" s="67" t="s">
        <v>782</v>
      </c>
      <c r="AO52" s="67" t="s">
        <v>781</v>
      </c>
      <c r="AP52" s="67" t="s">
        <v>783</v>
      </c>
      <c r="AR52" s="67" t="s">
        <v>633</v>
      </c>
      <c r="AS52" s="67" t="s">
        <v>731</v>
      </c>
      <c r="AT52" s="67" t="s">
        <v>782</v>
      </c>
      <c r="AU52" s="67" t="s">
        <v>781</v>
      </c>
      <c r="AV52" s="67" t="s">
        <v>783</v>
      </c>
      <c r="AX52" s="67" t="s">
        <v>633</v>
      </c>
      <c r="AY52" s="67" t="s">
        <v>731</v>
      </c>
      <c r="AZ52" s="67" t="s">
        <v>782</v>
      </c>
      <c r="BA52" s="67" t="s">
        <v>781</v>
      </c>
      <c r="BB52" s="67" t="s">
        <v>783</v>
      </c>
      <c r="BD52" s="67" t="s">
        <v>633</v>
      </c>
      <c r="BE52" s="67" t="s">
        <v>731</v>
      </c>
      <c r="BF52" s="67" t="s">
        <v>782</v>
      </c>
      <c r="BG52" s="67" t="s">
        <v>781</v>
      </c>
      <c r="BH52" s="67" t="s">
        <v>783</v>
      </c>
      <c r="BJ52"/>
      <c r="BK52"/>
      <c r="BL52"/>
      <c r="BM52"/>
      <c r="BN52"/>
      <c r="BO52"/>
      <c r="BP52"/>
      <c r="BQ52"/>
      <c r="BR52"/>
      <c r="BS52"/>
      <c r="BT52"/>
      <c r="BU52" s="69"/>
      <c r="BV52" s="70"/>
      <c r="BW52" s="70"/>
      <c r="BX52" s="70"/>
      <c r="BY52" s="70"/>
      <c r="BZ52" s="70"/>
      <c r="CA52" s="69"/>
      <c r="CB52" s="70"/>
      <c r="CC52" s="70"/>
      <c r="CD52" s="70"/>
      <c r="CE52" s="70"/>
      <c r="CF52" s="70"/>
      <c r="CG52" s="69"/>
      <c r="CH52" s="69"/>
    </row>
    <row r="53" spans="1:86" ht="14.5" x14ac:dyDescent="0.35">
      <c r="A53" s="64" t="s">
        <v>734</v>
      </c>
      <c r="E53" s="2"/>
      <c r="F53" s="2"/>
      <c r="BJ53"/>
      <c r="BK53"/>
      <c r="BL53"/>
      <c r="BM53"/>
      <c r="BN53"/>
      <c r="BO53"/>
      <c r="BP53"/>
      <c r="BQ53"/>
      <c r="BR53"/>
      <c r="BS53"/>
      <c r="BT53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</row>
    <row r="54" spans="1:86" ht="14.5" x14ac:dyDescent="0.35">
      <c r="A54" s="1" t="s">
        <v>558</v>
      </c>
      <c r="B54" s="2">
        <f t="shared" ref="B54:F59" si="50">Z6</f>
        <v>7044.74753549858</v>
      </c>
      <c r="C54" s="2">
        <f t="shared" si="50"/>
        <v>3507.186325410923</v>
      </c>
      <c r="D54" s="2">
        <f t="shared" si="50"/>
        <v>802.9287500022275</v>
      </c>
      <c r="E54" s="2">
        <f t="shared" si="50"/>
        <v>5278.889541749556</v>
      </c>
      <c r="F54" s="2">
        <f t="shared" si="50"/>
        <v>2099.8621207853994</v>
      </c>
      <c r="G54" s="2"/>
      <c r="H54" s="65">
        <f t="shared" ref="H54:L59" si="51">+B54/B$81*100</f>
        <v>8.3873657929303853</v>
      </c>
      <c r="I54" s="65">
        <f t="shared" si="51"/>
        <v>9.6679340118559427</v>
      </c>
      <c r="J54" s="65">
        <f t="shared" si="51"/>
        <v>10.738256482612071</v>
      </c>
      <c r="K54" s="65">
        <f t="shared" si="51"/>
        <v>9.2820110473167752</v>
      </c>
      <c r="L54" s="65">
        <f t="shared" si="51"/>
        <v>10.060741601314421</v>
      </c>
      <c r="N54" s="2">
        <f>+'SUMMARY 2014-16'!$N$82</f>
        <v>163.10399172416223</v>
      </c>
      <c r="O54" s="2">
        <f>+'SUMMARY 2014-16'!$N$82</f>
        <v>163.10399172416223</v>
      </c>
      <c r="P54" s="2">
        <f>+'SUMMARY 2014-16'!$N$82</f>
        <v>163.10399172416223</v>
      </c>
      <c r="Q54" s="2">
        <f>+'SUMMARY 2014-16'!$N$82</f>
        <v>163.10399172416223</v>
      </c>
      <c r="R54" s="2">
        <f>+'SUMMARY 2014-16'!$N$82</f>
        <v>163.10399172416223</v>
      </c>
      <c r="T54" s="65">
        <f t="shared" ref="T54:X59" si="52">+N54/N$81*100</f>
        <v>2.5056305702083481</v>
      </c>
      <c r="U54" s="65">
        <f t="shared" si="52"/>
        <v>3.0606886408400329</v>
      </c>
      <c r="V54" s="65">
        <f t="shared" si="52"/>
        <v>3.3606824959863215</v>
      </c>
      <c r="W54" s="65">
        <f t="shared" si="52"/>
        <v>2.8808159752304427</v>
      </c>
      <c r="X54" s="65">
        <f t="shared" si="52"/>
        <v>3.2427720695200368</v>
      </c>
      <c r="Z54" s="2">
        <f>+'SUMMARY 2014-16'!N83</f>
        <v>194.11079022264462</v>
      </c>
      <c r="AA54" s="2">
        <f>+'SUMMARY 2014-16'!O83</f>
        <v>69.952096482946132</v>
      </c>
      <c r="AB54" s="2">
        <f>+'SUMMARY 2014-16'!P83</f>
        <v>12.906299503825258</v>
      </c>
      <c r="AC54" s="2">
        <f>+'SUMMARY 2014-16'!Q83</f>
        <v>117.54205325425983</v>
      </c>
      <c r="AD54" s="2">
        <f>+'SUMMARY 2014-16'!R83</f>
        <v>40.937686617668788</v>
      </c>
      <c r="AF54" s="65">
        <f t="shared" ref="AF54:AJ59" si="53">+Z54/Z$81*100</f>
        <v>1.3327469589243255</v>
      </c>
      <c r="AG54" s="65">
        <f t="shared" si="53"/>
        <v>1.5290242930778648</v>
      </c>
      <c r="AH54" s="65">
        <f t="shared" si="53"/>
        <v>1.8196850311011294</v>
      </c>
      <c r="AI54" s="65">
        <f t="shared" si="53"/>
        <v>1.3950371401003547</v>
      </c>
      <c r="AJ54" s="65">
        <f t="shared" si="53"/>
        <v>1.560159392279622</v>
      </c>
      <c r="AL54" s="2">
        <f>+'SUMMARY 2014-16'!N84</f>
        <v>1968.3333747727499</v>
      </c>
      <c r="AM54" s="2">
        <f>+'SUMMARY 2014-16'!O84</f>
        <v>1280.6361608649947</v>
      </c>
      <c r="AN54" s="2">
        <f>+'SUMMARY 2014-16'!P84</f>
        <v>403.72498392710025</v>
      </c>
      <c r="AO54" s="2">
        <f>+'SUMMARY 2014-16'!Q84</f>
        <v>1679.3847129276094</v>
      </c>
      <c r="AP54" s="2">
        <f>+'SUMMARY 2014-16'!R84</f>
        <v>831.95570222668596</v>
      </c>
      <c r="AR54" s="65">
        <f t="shared" ref="AR54:AV59" si="54">+AL54/AL$81*100</f>
        <v>11.554717435716302</v>
      </c>
      <c r="AS54" s="65">
        <f t="shared" si="54"/>
        <v>15.704779098020548</v>
      </c>
      <c r="AT54" s="65">
        <f t="shared" si="54"/>
        <v>20.823058941601648</v>
      </c>
      <c r="AU54" s="65">
        <f t="shared" si="54"/>
        <v>13.926535610641519</v>
      </c>
      <c r="AV54" s="65">
        <f t="shared" si="54"/>
        <v>17.283885583336186</v>
      </c>
      <c r="AX54" s="2">
        <f>+'SUMMARY 2014-16'!N85</f>
        <v>4719.1993787790234</v>
      </c>
      <c r="AY54" s="2">
        <f>+'SUMMARY 2014-16'!O85</f>
        <v>2070.6804729169139</v>
      </c>
      <c r="AZ54" s="2">
        <f>+'SUMMARY 2014-16'!P85</f>
        <v>358.32938672493384</v>
      </c>
      <c r="BA54" s="2">
        <f>+'SUMMARY 2014-16'!Q85</f>
        <v>3367.8396730684049</v>
      </c>
      <c r="BB54" s="2">
        <f>+'SUMMARY 2014-16'!R85</f>
        <v>1173.9912371081844</v>
      </c>
      <c r="BD54" s="65">
        <f t="shared" ref="BD54:BH59" si="55">+AX54/AX$81*100</f>
        <v>10.285229058686799</v>
      </c>
      <c r="BE54" s="65">
        <f t="shared" si="55"/>
        <v>10.095428362846299</v>
      </c>
      <c r="BF54" s="65">
        <f t="shared" si="55"/>
        <v>9.1592479552204971</v>
      </c>
      <c r="BG54" s="65">
        <f t="shared" si="55"/>
        <v>10.455391663943553</v>
      </c>
      <c r="BH54" s="65">
        <f t="shared" si="55"/>
        <v>10.092077403744989</v>
      </c>
      <c r="BJ54"/>
      <c r="BK54"/>
      <c r="BL54"/>
      <c r="BM54"/>
      <c r="BN54"/>
      <c r="BO54"/>
      <c r="BP54"/>
      <c r="BQ54"/>
      <c r="BR54"/>
      <c r="BS54"/>
      <c r="BT54"/>
      <c r="BU54" s="69"/>
      <c r="BV54" s="71"/>
      <c r="BW54" s="71"/>
      <c r="BX54" s="71"/>
      <c r="BY54" s="71"/>
      <c r="BZ54" s="71"/>
      <c r="CA54" s="69"/>
      <c r="CB54" s="72"/>
      <c r="CC54" s="72"/>
      <c r="CD54" s="72"/>
      <c r="CE54" s="72"/>
      <c r="CF54" s="72"/>
      <c r="CG54" s="69"/>
      <c r="CH54" s="69"/>
    </row>
    <row r="55" spans="1:86" ht="14.5" x14ac:dyDescent="0.35">
      <c r="A55" s="1" t="s">
        <v>6</v>
      </c>
      <c r="B55" s="2">
        <f t="shared" si="50"/>
        <v>9298.7071842411187</v>
      </c>
      <c r="C55" s="2">
        <f t="shared" si="50"/>
        <v>3589.2368468610362</v>
      </c>
      <c r="D55" s="2">
        <f t="shared" si="50"/>
        <v>688.64937096399615</v>
      </c>
      <c r="E55" s="2">
        <f t="shared" si="50"/>
        <v>5835.7492522617968</v>
      </c>
      <c r="F55" s="2">
        <f t="shared" si="50"/>
        <v>2026.5009753611741</v>
      </c>
      <c r="G55" s="2"/>
      <c r="H55" s="65">
        <f t="shared" si="51"/>
        <v>11.070894757062467</v>
      </c>
      <c r="I55" s="65">
        <f t="shared" si="51"/>
        <v>9.8941150451448205</v>
      </c>
      <c r="J55" s="65">
        <f t="shared" si="51"/>
        <v>9.2099000963414781</v>
      </c>
      <c r="K55" s="65">
        <f t="shared" si="51"/>
        <v>10.261152198860396</v>
      </c>
      <c r="L55" s="65">
        <f t="shared" si="51"/>
        <v>9.7092577965522651</v>
      </c>
      <c r="N55" s="2">
        <f>'SUMMARY 2014-16'!$T$82</f>
        <v>479.03030173238926</v>
      </c>
      <c r="O55" s="2">
        <f>'SUMMARY 2014-16'!$T$82</f>
        <v>479.03030173238926</v>
      </c>
      <c r="P55" s="2">
        <f>'SUMMARY 2014-16'!$T$82</f>
        <v>479.03030173238926</v>
      </c>
      <c r="Q55" s="2">
        <f>'SUMMARY 2014-16'!$T$82</f>
        <v>479.03030173238926</v>
      </c>
      <c r="R55" s="2">
        <f>'SUMMARY 2014-16'!$T$82</f>
        <v>479.03030173238926</v>
      </c>
      <c r="T55" s="65">
        <f t="shared" si="52"/>
        <v>7.3589429381144624</v>
      </c>
      <c r="U55" s="65">
        <f t="shared" si="52"/>
        <v>8.9891276579547981</v>
      </c>
      <c r="V55" s="65">
        <f t="shared" si="52"/>
        <v>9.8701983505202033</v>
      </c>
      <c r="W55" s="65">
        <f t="shared" si="52"/>
        <v>8.4608483904179845</v>
      </c>
      <c r="X55" s="65">
        <f t="shared" si="52"/>
        <v>9.5238998536504198</v>
      </c>
      <c r="Z55" s="2">
        <f>'SUMMARY 2014-16'!T83</f>
        <v>2104.8233710418904</v>
      </c>
      <c r="AA55" s="2">
        <f>'SUMMARY 2014-16'!U83</f>
        <v>557.13049492613573</v>
      </c>
      <c r="AB55" s="2">
        <f>'SUMMARY 2014-16'!V83</f>
        <v>61.524560907245984</v>
      </c>
      <c r="AC55" s="2">
        <f>'SUMMARY 2014-16'!W83</f>
        <v>1134.9643234095217</v>
      </c>
      <c r="AD55" s="2">
        <f>'SUMMARY 2014-16'!X83</f>
        <v>328.42803559372504</v>
      </c>
      <c r="AF55" s="65">
        <f t="shared" si="53"/>
        <v>14.451525047172145</v>
      </c>
      <c r="AG55" s="65">
        <f t="shared" si="53"/>
        <v>12.177848899271162</v>
      </c>
      <c r="AH55" s="65">
        <f t="shared" si="53"/>
        <v>8.6744711367346738</v>
      </c>
      <c r="AI55" s="65">
        <f t="shared" si="53"/>
        <v>13.470220572208463</v>
      </c>
      <c r="AJ55" s="65">
        <f t="shared" si="53"/>
        <v>12.51658622542543</v>
      </c>
      <c r="AL55" s="2">
        <f>'SUMMARY 2014-16'!T84</f>
        <v>3863.3231969595722</v>
      </c>
      <c r="AM55" s="2">
        <f>'SUMMARY 2014-16'!U84</f>
        <v>1504.3899690520436</v>
      </c>
      <c r="AN55" s="2">
        <f>'SUMMARY 2014-16'!V84</f>
        <v>317.85504775119114</v>
      </c>
      <c r="AO55" s="2">
        <f>'SUMMARY 2014-16'!W84</f>
        <v>2345.3835385239195</v>
      </c>
      <c r="AP55" s="2">
        <f>'SUMMARY 2014-16'!X84</f>
        <v>825.44794320971766</v>
      </c>
      <c r="AR55" s="65">
        <f t="shared" si="54"/>
        <v>22.678885841109</v>
      </c>
      <c r="AS55" s="65">
        <f t="shared" si="54"/>
        <v>18.448731078530738</v>
      </c>
      <c r="AT55" s="65">
        <f t="shared" si="54"/>
        <v>16.394116434973434</v>
      </c>
      <c r="AU55" s="65">
        <f t="shared" si="54"/>
        <v>19.449425208191553</v>
      </c>
      <c r="AV55" s="65">
        <f t="shared" si="54"/>
        <v>17.148686843845422</v>
      </c>
      <c r="AX55" s="2">
        <f>'SUMMARY 2014-16'!T85</f>
        <v>2851.530314507268</v>
      </c>
      <c r="AY55" s="2">
        <f>'SUMMARY 2014-16'!U85</f>
        <v>1320.4454908286034</v>
      </c>
      <c r="AZ55" s="2">
        <f>'SUMMARY 2014-16'!V85</f>
        <v>250.75296817350275</v>
      </c>
      <c r="BA55" s="2">
        <f>'SUMMARY 2014-16'!W85</f>
        <v>2060.6445813460246</v>
      </c>
      <c r="BB55" s="2">
        <f>'SUMMARY 2014-16'!X85</f>
        <v>754.27799520761903</v>
      </c>
      <c r="BD55" s="65">
        <f t="shared" si="55"/>
        <v>6.2147496001926754</v>
      </c>
      <c r="BE55" s="65">
        <f t="shared" si="55"/>
        <v>6.4377208526650698</v>
      </c>
      <c r="BF55" s="65">
        <f t="shared" si="55"/>
        <v>6.4094899723411718</v>
      </c>
      <c r="BG55" s="65">
        <f t="shared" si="55"/>
        <v>6.3972303522769485</v>
      </c>
      <c r="BH55" s="65">
        <f t="shared" si="55"/>
        <v>6.4840619512012667</v>
      </c>
      <c r="BJ55"/>
      <c r="BK55"/>
      <c r="BL55"/>
      <c r="BM55"/>
      <c r="BN55"/>
      <c r="BO55"/>
      <c r="BP55"/>
      <c r="BQ55"/>
      <c r="BR55"/>
      <c r="BS55"/>
      <c r="BT55"/>
      <c r="BU55" s="69"/>
      <c r="BV55" s="71"/>
      <c r="BW55" s="71"/>
      <c r="BX55" s="71"/>
      <c r="BY55" s="71"/>
      <c r="BZ55" s="71"/>
      <c r="CA55" s="69"/>
      <c r="CB55" s="72"/>
      <c r="CC55" s="72"/>
      <c r="CD55" s="72"/>
      <c r="CE55" s="72"/>
      <c r="CF55" s="72"/>
      <c r="CG55" s="69"/>
      <c r="CH55" s="69"/>
    </row>
    <row r="56" spans="1:86" ht="14.5" x14ac:dyDescent="0.35">
      <c r="A56" s="1" t="s">
        <v>10</v>
      </c>
      <c r="B56" s="2">
        <f t="shared" si="50"/>
        <v>1209.3920724521276</v>
      </c>
      <c r="C56" s="2">
        <f t="shared" si="50"/>
        <v>348.03500742942657</v>
      </c>
      <c r="D56" s="2">
        <f t="shared" si="50"/>
        <v>36.211464369569946</v>
      </c>
      <c r="E56" s="2">
        <f t="shared" si="50"/>
        <v>728.05061768186079</v>
      </c>
      <c r="F56" s="2">
        <f t="shared" si="50"/>
        <v>193.69138159535953</v>
      </c>
      <c r="G56" s="2"/>
      <c r="H56" s="65">
        <f t="shared" si="51"/>
        <v>1.4398832105213637</v>
      </c>
      <c r="I56" s="65">
        <f t="shared" si="51"/>
        <v>0.95939570169521904</v>
      </c>
      <c r="J56" s="65">
        <f t="shared" si="51"/>
        <v>0.48428704540761774</v>
      </c>
      <c r="K56" s="65">
        <f t="shared" si="51"/>
        <v>1.2801506496552186</v>
      </c>
      <c r="L56" s="65">
        <f t="shared" si="51"/>
        <v>0.92800328237915286</v>
      </c>
      <c r="N56" s="2">
        <f>'SUMMARY 2014-16'!$H$82</f>
        <v>1.4383942888387906</v>
      </c>
      <c r="O56" s="2">
        <f>'SUMMARY 2014-16'!$H$82</f>
        <v>1.4383942888387906</v>
      </c>
      <c r="P56" s="2">
        <f>'SUMMARY 2014-16'!$H$82</f>
        <v>1.4383942888387906</v>
      </c>
      <c r="Q56" s="2">
        <f>'SUMMARY 2014-16'!$H$82</f>
        <v>1.4383942888387906</v>
      </c>
      <c r="R56" s="2">
        <f>'SUMMARY 2014-16'!$H$82</f>
        <v>1.4383942888387906</v>
      </c>
      <c r="T56" s="65">
        <f t="shared" si="52"/>
        <v>2.2096851610000547E-2</v>
      </c>
      <c r="U56" s="65">
        <f t="shared" si="52"/>
        <v>2.6991841305413496E-2</v>
      </c>
      <c r="V56" s="65">
        <f t="shared" si="52"/>
        <v>2.9637450670136546E-2</v>
      </c>
      <c r="W56" s="65">
        <f t="shared" si="52"/>
        <v>2.5405566118668847E-2</v>
      </c>
      <c r="X56" s="65">
        <f t="shared" si="52"/>
        <v>2.8597612943108523E-2</v>
      </c>
      <c r="Z56" s="2">
        <f>'SUMMARY 2014-16'!H83</f>
        <v>856.84699159000195</v>
      </c>
      <c r="AA56" s="2">
        <f>'SUMMARY 2014-16'!I83</f>
        <v>261.28673337298557</v>
      </c>
      <c r="AB56" s="2">
        <f>'SUMMARY 2014-16'!J83</f>
        <v>24.101920546807332</v>
      </c>
      <c r="AC56" s="2">
        <f>'SUMMARY 2014-16'!K83</f>
        <v>570.37914631694332</v>
      </c>
      <c r="AD56" s="2">
        <f>'SUMMARY 2014-16'!L83</f>
        <v>156.0710506400867</v>
      </c>
      <c r="AF56" s="65">
        <f t="shared" si="53"/>
        <v>5.8830331945751517</v>
      </c>
      <c r="AG56" s="65">
        <f t="shared" si="53"/>
        <v>5.7112478806643443</v>
      </c>
      <c r="AH56" s="65">
        <f t="shared" si="53"/>
        <v>3.3981780778305306</v>
      </c>
      <c r="AI56" s="65">
        <f t="shared" si="53"/>
        <v>6.7694928837907939</v>
      </c>
      <c r="AJ56" s="65">
        <f t="shared" si="53"/>
        <v>5.9479598296105607</v>
      </c>
      <c r="AL56" s="2">
        <f>'SUMMARY 2014-16'!H84</f>
        <v>332.40898085735279</v>
      </c>
      <c r="AM56" s="2">
        <f>'SUMMARY 2014-16'!I84</f>
        <v>76.640916954604606</v>
      </c>
      <c r="AN56" s="2">
        <f>'SUMMARY 2014-16'!J84</f>
        <v>9.9988408389763404</v>
      </c>
      <c r="AO56" s="2">
        <f>'SUMMARY 2014-16'!K84</f>
        <v>142.47861716192554</v>
      </c>
      <c r="AP56" s="2">
        <f>'SUMMARY 2014-16'!L84</f>
        <v>31.675835977885495</v>
      </c>
      <c r="AR56" s="65">
        <f t="shared" si="54"/>
        <v>1.9513421334658734</v>
      </c>
      <c r="AS56" s="65">
        <f t="shared" si="54"/>
        <v>0.93986778401511195</v>
      </c>
      <c r="AT56" s="65">
        <f t="shared" si="54"/>
        <v>0.51571356846048788</v>
      </c>
      <c r="AU56" s="65">
        <f t="shared" si="54"/>
        <v>1.181524114389177</v>
      </c>
      <c r="AV56" s="65">
        <f t="shared" si="54"/>
        <v>0.65806571591851726</v>
      </c>
      <c r="AX56" s="2">
        <f>'SUMMARY 2014-16'!H85</f>
        <v>18.697705715933978</v>
      </c>
      <c r="AY56" s="2">
        <f>'SUMMARY 2014-16'!I85</f>
        <v>9.0721114559126743</v>
      </c>
      <c r="AZ56" s="2">
        <f>'SUMMARY 2014-16'!J85</f>
        <v>1.7153875947616901</v>
      </c>
      <c r="BA56" s="2">
        <f>'SUMMARY 2014-16'!K85</f>
        <v>13.943911310327229</v>
      </c>
      <c r="BB56" s="2">
        <f>'SUMMARY 2014-16'!L85</f>
        <v>5.2446102093893581</v>
      </c>
      <c r="BD56" s="65">
        <f t="shared" si="55"/>
        <v>4.075059575254774E-2</v>
      </c>
      <c r="BE56" s="65">
        <f t="shared" si="55"/>
        <v>4.423031583134969E-2</v>
      </c>
      <c r="BF56" s="65">
        <f t="shared" si="55"/>
        <v>4.38469768369638E-2</v>
      </c>
      <c r="BG56" s="65">
        <f t="shared" si="55"/>
        <v>4.328859691350348E-2</v>
      </c>
      <c r="BH56" s="65">
        <f t="shared" si="55"/>
        <v>4.5084673984454253E-2</v>
      </c>
      <c r="BJ56"/>
      <c r="BK56"/>
      <c r="BL56"/>
      <c r="BM56"/>
      <c r="BN56"/>
      <c r="BO56"/>
      <c r="BP56"/>
      <c r="BQ56"/>
      <c r="BR56"/>
      <c r="BS56"/>
      <c r="BT56"/>
      <c r="BU56" s="69"/>
      <c r="BV56" s="71"/>
      <c r="BW56" s="71"/>
      <c r="BX56" s="71"/>
      <c r="BY56" s="71"/>
      <c r="BZ56" s="71"/>
      <c r="CA56" s="69"/>
      <c r="CB56" s="72"/>
      <c r="CC56" s="72"/>
      <c r="CD56" s="72"/>
      <c r="CE56" s="72"/>
      <c r="CF56" s="72"/>
      <c r="CG56" s="69"/>
      <c r="CH56" s="69"/>
    </row>
    <row r="57" spans="1:86" ht="14.5" x14ac:dyDescent="0.35">
      <c r="A57" s="1" t="s">
        <v>7</v>
      </c>
      <c r="B57" s="2">
        <f t="shared" si="50"/>
        <v>2319.0178803126469</v>
      </c>
      <c r="C57" s="2">
        <f t="shared" si="50"/>
        <v>953.85739458112164</v>
      </c>
      <c r="D57" s="2">
        <f t="shared" si="50"/>
        <v>139.81930513696366</v>
      </c>
      <c r="E57" s="2">
        <f t="shared" si="50"/>
        <v>1639.7591716617035</v>
      </c>
      <c r="F57" s="2">
        <f t="shared" si="50"/>
        <v>539.68311024573359</v>
      </c>
      <c r="G57" s="2"/>
      <c r="H57" s="65">
        <f t="shared" si="51"/>
        <v>2.7609862730377674</v>
      </c>
      <c r="I57" s="65">
        <f t="shared" si="51"/>
        <v>2.6294098721574581</v>
      </c>
      <c r="J57" s="65">
        <f t="shared" si="51"/>
        <v>1.8699237756490226</v>
      </c>
      <c r="K57" s="65">
        <f t="shared" si="51"/>
        <v>2.8832319043483072</v>
      </c>
      <c r="L57" s="65">
        <f t="shared" si="51"/>
        <v>2.585699444278371</v>
      </c>
      <c r="N57" s="2">
        <f>'SUMMARY 2014-16'!$Z$82</f>
        <v>29.996558123617017</v>
      </c>
      <c r="O57" s="2">
        <f>'SUMMARY 2014-16'!$Z$82</f>
        <v>29.996558123617017</v>
      </c>
      <c r="P57" s="2">
        <f>'SUMMARY 2014-16'!$Z$82</f>
        <v>29.996558123617017</v>
      </c>
      <c r="Q57" s="2">
        <f>'SUMMARY 2014-16'!$Z$82</f>
        <v>29.996558123617017</v>
      </c>
      <c r="R57" s="2">
        <f>'SUMMARY 2014-16'!$Z$82</f>
        <v>29.996558123617017</v>
      </c>
      <c r="T57" s="65">
        <f t="shared" si="52"/>
        <v>0.46081210055653171</v>
      </c>
      <c r="U57" s="65">
        <f t="shared" si="52"/>
        <v>0.5628931808641422</v>
      </c>
      <c r="V57" s="65">
        <f t="shared" si="52"/>
        <v>0.61806524022025011</v>
      </c>
      <c r="W57" s="65">
        <f t="shared" si="52"/>
        <v>0.52981268533627779</v>
      </c>
      <c r="X57" s="65">
        <f t="shared" si="52"/>
        <v>0.59638025922445748</v>
      </c>
      <c r="Z57" s="2">
        <f>'SUMMARY 2014-16'!Z83</f>
        <v>439.72380813316425</v>
      </c>
      <c r="AA57" s="2">
        <f>'SUMMARY 2014-16'!AA83</f>
        <v>107.03890635602806</v>
      </c>
      <c r="AB57" s="2">
        <f>'SUMMARY 2014-16'!AB83</f>
        <v>8.7851670132474897</v>
      </c>
      <c r="AC57" s="2">
        <f>'SUMMARY 2014-16'!AC83</f>
        <v>243.48275049223943</v>
      </c>
      <c r="AD57" s="2">
        <f>'SUMMARY 2014-16'!AD83</f>
        <v>57.261741123172705</v>
      </c>
      <c r="AF57" s="65">
        <f t="shared" si="53"/>
        <v>3.0191035098250389</v>
      </c>
      <c r="AG57" s="65">
        <f t="shared" si="53"/>
        <v>2.3396738103875712</v>
      </c>
      <c r="AH57" s="65">
        <f t="shared" si="53"/>
        <v>1.2386383025585113</v>
      </c>
      <c r="AI57" s="65">
        <f t="shared" si="53"/>
        <v>2.8897528204285652</v>
      </c>
      <c r="AJ57" s="65">
        <f t="shared" si="53"/>
        <v>2.1822787414920497</v>
      </c>
      <c r="AL57" s="2">
        <f>'SUMMARY 2014-16'!Z84</f>
        <v>98.309567016397878</v>
      </c>
      <c r="AM57" s="2">
        <f>'SUMMARY 2014-16'!AA84</f>
        <v>44.958991598804197</v>
      </c>
      <c r="AN57" s="2">
        <f>'SUMMARY 2014-16'!AB84</f>
        <v>8.0121467953411099</v>
      </c>
      <c r="AO57" s="2">
        <f>'SUMMARY 2014-16'!AC84</f>
        <v>71.428355008191787</v>
      </c>
      <c r="AP57" s="2">
        <f>'SUMMARY 2014-16'!AD84</f>
        <v>25.687727393330576</v>
      </c>
      <c r="AR57" s="65">
        <f t="shared" si="54"/>
        <v>0.57710715200022478</v>
      </c>
      <c r="AS57" s="65">
        <f t="shared" si="54"/>
        <v>0.55134397505382948</v>
      </c>
      <c r="AT57" s="65">
        <f t="shared" si="54"/>
        <v>0.41324518325642717</v>
      </c>
      <c r="AU57" s="65">
        <f t="shared" si="54"/>
        <v>0.59232975147011868</v>
      </c>
      <c r="AV57" s="65">
        <f t="shared" si="54"/>
        <v>0.53366271782735197</v>
      </c>
      <c r="AX57" s="2">
        <f>'SUMMARY 2014-16'!Z85</f>
        <v>1750.9879470394678</v>
      </c>
      <c r="AY57" s="2">
        <f>'SUMMARY 2014-16'!AA85</f>
        <v>789.31566949308228</v>
      </c>
      <c r="AZ57" s="2">
        <f>'SUMMARY 2014-16'!AB85</f>
        <v>119.74216401669811</v>
      </c>
      <c r="BA57" s="2">
        <f>'SUMMARY 2014-16'!AC85</f>
        <v>1306.5402054260692</v>
      </c>
      <c r="BB57" s="2">
        <f>'SUMMARY 2014-16'!AD85</f>
        <v>449.7924157271479</v>
      </c>
      <c r="BD57" s="65">
        <f t="shared" si="55"/>
        <v>3.8161795399625902</v>
      </c>
      <c r="BE57" s="65">
        <f t="shared" si="55"/>
        <v>3.8482421123209258</v>
      </c>
      <c r="BF57" s="65">
        <f t="shared" si="55"/>
        <v>3.0607262802186015</v>
      </c>
      <c r="BG57" s="65">
        <f t="shared" si="55"/>
        <v>4.0561282301104837</v>
      </c>
      <c r="BH57" s="65">
        <f t="shared" si="55"/>
        <v>3.8665875277887762</v>
      </c>
      <c r="BJ57"/>
      <c r="BK57"/>
      <c r="BL57"/>
      <c r="BM57"/>
      <c r="BN57"/>
      <c r="BO57"/>
      <c r="BP57"/>
      <c r="BQ57"/>
      <c r="BR57"/>
      <c r="BS57"/>
      <c r="BT57"/>
      <c r="BU57" s="69"/>
      <c r="BV57" s="71"/>
      <c r="BW57" s="71"/>
      <c r="BX57" s="71"/>
      <c r="BY57" s="71"/>
      <c r="BZ57" s="71"/>
      <c r="CA57" s="69"/>
      <c r="CB57" s="72"/>
      <c r="CC57" s="72"/>
      <c r="CD57" s="72"/>
      <c r="CE57" s="72"/>
      <c r="CF57" s="72"/>
      <c r="CG57" s="69"/>
      <c r="CH57" s="69"/>
    </row>
    <row r="58" spans="1:86" ht="14.5" x14ac:dyDescent="0.35">
      <c r="A58" s="1" t="s">
        <v>15</v>
      </c>
      <c r="B58" s="2">
        <f t="shared" si="50"/>
        <v>4279.5041237543655</v>
      </c>
      <c r="C58" s="2">
        <f t="shared" si="50"/>
        <v>1582.1976924219223</v>
      </c>
      <c r="D58" s="2">
        <f t="shared" si="50"/>
        <v>245.91791518408584</v>
      </c>
      <c r="E58" s="2">
        <f t="shared" si="50"/>
        <v>2786.9137120672226</v>
      </c>
      <c r="F58" s="2">
        <f t="shared" si="50"/>
        <v>879.9393710077635</v>
      </c>
      <c r="G58" s="2"/>
      <c r="H58" s="65">
        <f t="shared" si="51"/>
        <v>5.0951104091967379</v>
      </c>
      <c r="I58" s="65">
        <f t="shared" si="51"/>
        <v>4.3614970705195288</v>
      </c>
      <c r="J58" s="65">
        <f t="shared" si="51"/>
        <v>3.2888717048787077</v>
      </c>
      <c r="K58" s="65">
        <f t="shared" si="51"/>
        <v>4.9003040618185025</v>
      </c>
      <c r="L58" s="65">
        <f t="shared" si="51"/>
        <v>4.2159161541620991</v>
      </c>
      <c r="N58" s="2">
        <f>'SUMMARY 2014-16'!$AF82</f>
        <v>195.32878076238248</v>
      </c>
      <c r="O58" s="2">
        <f>'SUMMARY 2014-16'!$AF82</f>
        <v>195.32878076238248</v>
      </c>
      <c r="P58" s="2">
        <f>'SUMMARY 2014-16'!$AF82</f>
        <v>195.32878076238248</v>
      </c>
      <c r="Q58" s="2">
        <f>'SUMMARY 2014-16'!$AF82</f>
        <v>195.32878076238248</v>
      </c>
      <c r="R58" s="2">
        <f>'SUMMARY 2014-16'!$AF82</f>
        <v>195.32878076238248</v>
      </c>
      <c r="T58" s="65">
        <f t="shared" si="52"/>
        <v>3.000673123607231</v>
      </c>
      <c r="U58" s="65">
        <f t="shared" si="52"/>
        <v>3.6653951518219832</v>
      </c>
      <c r="V58" s="65">
        <f t="shared" si="52"/>
        <v>4.0246594061330008</v>
      </c>
      <c r="W58" s="65">
        <f t="shared" si="52"/>
        <v>3.4499846759985631</v>
      </c>
      <c r="X58" s="65">
        <f t="shared" si="52"/>
        <v>3.8834531756945574</v>
      </c>
      <c r="Z58" s="2">
        <f>'SUMMARY 2014-16'!AF83</f>
        <v>1752.7338905138611</v>
      </c>
      <c r="AA58" s="2">
        <f>'SUMMARY 2014-16'!AG83</f>
        <v>409.97485061270044</v>
      </c>
      <c r="AB58" s="2">
        <f>'SUMMARY 2014-16'!AH83</f>
        <v>32.969218890888101</v>
      </c>
      <c r="AC58" s="2">
        <f>'SUMMARY 2014-16'!AI83</f>
        <v>949.71870459137017</v>
      </c>
      <c r="AD58" s="2">
        <f>'SUMMARY 2014-16'!AJ83</f>
        <v>215.88392924623679</v>
      </c>
      <c r="AF58" s="65">
        <f t="shared" si="53"/>
        <v>12.034110827670217</v>
      </c>
      <c r="AG58" s="65">
        <f t="shared" si="53"/>
        <v>8.9612969111027621</v>
      </c>
      <c r="AH58" s="65">
        <f t="shared" si="53"/>
        <v>4.6483962413133479</v>
      </c>
      <c r="AI58" s="65">
        <f t="shared" si="53"/>
        <v>11.271649838267084</v>
      </c>
      <c r="AJ58" s="65">
        <f t="shared" si="53"/>
        <v>8.2274639258774425</v>
      </c>
      <c r="AL58" s="2">
        <f>'SUMMARY 2014-16'!AF84</f>
        <v>233.68722249438591</v>
      </c>
      <c r="AM58" s="2">
        <f>'SUMMARY 2014-16'!AG84</f>
        <v>108.35899333938312</v>
      </c>
      <c r="AN58" s="2">
        <f>'SUMMARY 2014-16'!AH84</f>
        <v>21.823244055918895</v>
      </c>
      <c r="AO58" s="2">
        <f>'SUMMARY 2014-16'!AI84</f>
        <v>166.73090408380571</v>
      </c>
      <c r="AP58" s="2">
        <f>'SUMMARY 2014-16'!AJ84</f>
        <v>62.33645790760761</v>
      </c>
      <c r="AR58" s="65">
        <f t="shared" si="54"/>
        <v>1.371815292504371</v>
      </c>
      <c r="AS58" s="65">
        <f t="shared" si="54"/>
        <v>1.3288349225821148</v>
      </c>
      <c r="AT58" s="65">
        <f t="shared" si="54"/>
        <v>1.1255847801468035</v>
      </c>
      <c r="AU58" s="65">
        <f t="shared" si="54"/>
        <v>1.3826396389364215</v>
      </c>
      <c r="AV58" s="65">
        <f t="shared" si="54"/>
        <v>1.2950403528239474</v>
      </c>
      <c r="AX58" s="2">
        <f>'SUMMARY 2014-16'!AF85</f>
        <v>2097.7542299837369</v>
      </c>
      <c r="AY58" s="2">
        <f>'SUMMARY 2014-16'!AG85</f>
        <v>1014.6650016197059</v>
      </c>
      <c r="AZ58" s="2">
        <f>'SUMMARY 2014-16'!AH85</f>
        <v>186.39245200072762</v>
      </c>
      <c r="BA58" s="2">
        <f>'SUMMARY 2014-16'!AI85</f>
        <v>1580.486799970138</v>
      </c>
      <c r="BB58" s="2">
        <f>'SUMMARY 2014-16'!AJ85</f>
        <v>583.34025036194271</v>
      </c>
      <c r="BD58" s="65">
        <f t="shared" si="55"/>
        <v>4.5719371089157299</v>
      </c>
      <c r="BE58" s="65">
        <f t="shared" si="55"/>
        <v>4.946913814138278</v>
      </c>
      <c r="BF58" s="65">
        <f t="shared" si="55"/>
        <v>4.7643725245641564</v>
      </c>
      <c r="BG58" s="65">
        <f t="shared" si="55"/>
        <v>4.9065900154104423</v>
      </c>
      <c r="BH58" s="65">
        <f t="shared" si="55"/>
        <v>5.0146157597172971</v>
      </c>
      <c r="BJ58"/>
      <c r="BK58"/>
      <c r="BL58"/>
      <c r="BM58"/>
      <c r="BN58"/>
      <c r="BO58"/>
      <c r="BP58"/>
      <c r="BQ58"/>
      <c r="BR58"/>
      <c r="BS58"/>
      <c r="BT58"/>
      <c r="BU58" s="69"/>
      <c r="BV58" s="71"/>
      <c r="BW58" s="71"/>
      <c r="BX58" s="71"/>
      <c r="BY58" s="71"/>
      <c r="BZ58" s="71"/>
      <c r="CA58" s="69"/>
      <c r="CB58" s="72"/>
      <c r="CC58" s="72"/>
      <c r="CD58" s="72"/>
      <c r="CE58" s="72"/>
      <c r="CF58" s="72"/>
      <c r="CG58" s="69"/>
      <c r="CH58" s="69"/>
    </row>
    <row r="59" spans="1:86" ht="14.5" x14ac:dyDescent="0.35">
      <c r="A59" s="1" t="s">
        <v>5</v>
      </c>
      <c r="B59" s="2">
        <f t="shared" si="50"/>
        <v>301.79786272729024</v>
      </c>
      <c r="C59" s="2">
        <f t="shared" si="50"/>
        <v>92.076189524873996</v>
      </c>
      <c r="D59" s="2">
        <f t="shared" si="50"/>
        <v>8.2017467735948895</v>
      </c>
      <c r="E59" s="2">
        <f t="shared" si="50"/>
        <v>199.64040758872241</v>
      </c>
      <c r="F59" s="2">
        <f t="shared" si="50"/>
        <v>53.897912096146264</v>
      </c>
      <c r="G59" s="2"/>
      <c r="H59" s="65">
        <f t="shared" si="51"/>
        <v>0.35931579626710164</v>
      </c>
      <c r="I59" s="65">
        <f t="shared" si="51"/>
        <v>0.25381785904554804</v>
      </c>
      <c r="J59" s="65">
        <f t="shared" si="51"/>
        <v>0.10968901096150019</v>
      </c>
      <c r="K59" s="65">
        <f t="shared" si="51"/>
        <v>0.35103300686136218</v>
      </c>
      <c r="L59" s="65">
        <f t="shared" si="51"/>
        <v>0.25823265303098603</v>
      </c>
      <c r="N59" s="2">
        <f>'SUMMARY 2014-16'!$AL82</f>
        <v>0.11980737173044594</v>
      </c>
      <c r="O59" s="2">
        <f>'SUMMARY 2014-16'!$AL82</f>
        <v>0.11980737173044594</v>
      </c>
      <c r="P59" s="2">
        <f>'SUMMARY 2014-16'!$AL82</f>
        <v>0.11980737173044594</v>
      </c>
      <c r="Q59" s="2">
        <f>'SUMMARY 2014-16'!$AL82</f>
        <v>0.11980737173044594</v>
      </c>
      <c r="R59" s="2">
        <f>'SUMMARY 2014-16'!$AL82</f>
        <v>0.11980737173044594</v>
      </c>
      <c r="T59" s="65">
        <f t="shared" si="52"/>
        <v>1.8405007135067568E-3</v>
      </c>
      <c r="U59" s="65">
        <f t="shared" si="52"/>
        <v>2.2482163549033068E-3</v>
      </c>
      <c r="V59" s="65">
        <f t="shared" si="52"/>
        <v>2.4685756173617292E-3</v>
      </c>
      <c r="W59" s="65">
        <f t="shared" si="52"/>
        <v>2.1160916221789274E-3</v>
      </c>
      <c r="X59" s="65">
        <f t="shared" si="52"/>
        <v>2.3819649946221458E-3</v>
      </c>
      <c r="Z59" s="2">
        <f>'SUMMARY 2014-16'!AL83</f>
        <v>253.60983873797639</v>
      </c>
      <c r="AA59" s="2">
        <f>'SUMMARY 2014-16'!AM83</f>
        <v>82.662473652417916</v>
      </c>
      <c r="AB59" s="2">
        <f>'SUMMARY 2014-16'!AN83</f>
        <v>7.4396226287176113</v>
      </c>
      <c r="AC59" s="2">
        <f>'SUMMARY 2014-16'!AO83</f>
        <v>180.37692011915667</v>
      </c>
      <c r="AD59" s="2">
        <f>'SUMMARY 2014-16'!AP83</f>
        <v>50.505537633363872</v>
      </c>
      <c r="AF59" s="65">
        <f t="shared" si="53"/>
        <v>1.7412619924098192</v>
      </c>
      <c r="AG59" s="65">
        <f t="shared" si="53"/>
        <v>1.8068497828548955</v>
      </c>
      <c r="AH59" s="65">
        <f t="shared" si="53"/>
        <v>1.0489273033301494</v>
      </c>
      <c r="AI59" s="65">
        <f t="shared" si="53"/>
        <v>2.1407870274209211</v>
      </c>
      <c r="AJ59" s="65">
        <f t="shared" si="53"/>
        <v>1.9247958399978504</v>
      </c>
      <c r="AL59" s="2">
        <f>'SUMMARY 2014-16'!AL84</f>
        <v>47.89911412401883</v>
      </c>
      <c r="AM59" s="2">
        <f>'SUMMARY 2014-16'!AM84</f>
        <v>9.3113673417316036</v>
      </c>
      <c r="AN59" s="2">
        <f>'SUMMARY 2014-16'!AN84</f>
        <v>0.72577484464475661</v>
      </c>
      <c r="AO59" s="2">
        <f>'SUMMARY 2014-16'!AO84</f>
        <v>19.11419515069462</v>
      </c>
      <c r="AP59" s="2">
        <f>'SUMMARY 2014-16'!AP84</f>
        <v>3.3263376349049785</v>
      </c>
      <c r="AR59" s="65">
        <f t="shared" si="54"/>
        <v>0.28118241361835572</v>
      </c>
      <c r="AS59" s="65">
        <f t="shared" si="54"/>
        <v>0.11418775423586809</v>
      </c>
      <c r="AT59" s="65">
        <f t="shared" si="54"/>
        <v>3.74335326522632E-2</v>
      </c>
      <c r="AU59" s="65">
        <f t="shared" si="54"/>
        <v>0.15850717074282103</v>
      </c>
      <c r="AV59" s="65">
        <f t="shared" si="54"/>
        <v>6.9104687832979933E-2</v>
      </c>
      <c r="AX59" s="2">
        <f>'SUMMARY 2014-16'!AL85</f>
        <v>0.1691024935645884</v>
      </c>
      <c r="AY59" s="2">
        <f>'SUMMARY 2014-16'!AM85</f>
        <v>9.9770471203107156E-3</v>
      </c>
      <c r="AZ59" s="2">
        <f>'SUMMARY 2014-16'!AN85</f>
        <v>1.3967865968434999E-4</v>
      </c>
      <c r="BA59" s="2">
        <f>'SUMMARY 2014-16'!AO85</f>
        <v>3.9908188481242862E-2</v>
      </c>
      <c r="BB59" s="2">
        <f>'SUMMARY 2014-16'!AP85</f>
        <v>2.5940322512807861E-3</v>
      </c>
      <c r="BD59" s="65">
        <f t="shared" si="55"/>
        <v>3.6854935363143991E-4</v>
      </c>
      <c r="BE59" s="65">
        <f t="shared" si="55"/>
        <v>4.8642253497447391E-5</v>
      </c>
      <c r="BF59" s="65">
        <f t="shared" si="55"/>
        <v>3.5703225174883498E-6</v>
      </c>
      <c r="BG59" s="65">
        <f t="shared" si="55"/>
        <v>1.2389418193108857E-4</v>
      </c>
      <c r="BH59" s="65">
        <f t="shared" si="55"/>
        <v>2.2299292737671544E-5</v>
      </c>
      <c r="BJ59"/>
      <c r="BK59"/>
      <c r="BL59"/>
      <c r="BM59"/>
      <c r="BN59"/>
      <c r="BO59"/>
      <c r="BP59"/>
      <c r="BQ59"/>
      <c r="BR59"/>
      <c r="BS59"/>
      <c r="BT59"/>
      <c r="BU59" s="69"/>
      <c r="BV59" s="71"/>
      <c r="BW59" s="71"/>
      <c r="BX59" s="71"/>
      <c r="BY59" s="71"/>
      <c r="BZ59" s="71"/>
      <c r="CA59" s="69"/>
      <c r="CB59" s="72"/>
      <c r="CC59" s="72"/>
      <c r="CD59" s="72"/>
      <c r="CE59" s="72"/>
      <c r="CF59" s="72"/>
      <c r="CG59" s="69"/>
      <c r="CH59" s="69"/>
    </row>
    <row r="60" spans="1:86" ht="14.5" x14ac:dyDescent="0.35">
      <c r="A60" s="64" t="s">
        <v>829</v>
      </c>
      <c r="B60" s="2"/>
      <c r="C60" s="2"/>
      <c r="D60" s="2"/>
      <c r="E60" s="2"/>
      <c r="F60" s="2"/>
      <c r="G60" s="2"/>
      <c r="H60" s="65"/>
      <c r="I60" s="65"/>
      <c r="J60" s="65"/>
      <c r="K60" s="65"/>
      <c r="L60" s="65"/>
      <c r="T60" s="65"/>
      <c r="U60" s="65"/>
      <c r="V60" s="65"/>
      <c r="W60" s="65"/>
      <c r="X60" s="65"/>
      <c r="AF60" s="65"/>
      <c r="AG60" s="65"/>
      <c r="AH60" s="65"/>
      <c r="AI60" s="65"/>
      <c r="AJ60" s="65"/>
      <c r="AR60" s="65"/>
      <c r="AS60" s="65"/>
      <c r="AT60" s="65"/>
      <c r="AU60" s="65"/>
      <c r="AV60" s="65"/>
      <c r="BD60" s="65"/>
      <c r="BE60" s="65"/>
      <c r="BF60" s="65"/>
      <c r="BG60" s="65"/>
      <c r="BH60" s="65"/>
      <c r="BJ60"/>
      <c r="BK60"/>
      <c r="BL60"/>
      <c r="BM60"/>
      <c r="BN60"/>
      <c r="BO60"/>
      <c r="BP60"/>
      <c r="BQ60"/>
      <c r="BR60"/>
      <c r="BS60"/>
      <c r="BT60"/>
      <c r="BU60" s="69"/>
      <c r="BV60" s="69"/>
      <c r="BW60" s="69"/>
      <c r="BX60" s="69"/>
      <c r="BY60" s="69"/>
      <c r="BZ60" s="69"/>
      <c r="CA60" s="69"/>
      <c r="CB60" s="72"/>
      <c r="CC60" s="72"/>
      <c r="CD60" s="72"/>
      <c r="CE60" s="72"/>
      <c r="CF60" s="72"/>
      <c r="CG60" s="69"/>
      <c r="CH60" s="69"/>
    </row>
    <row r="61" spans="1:86" ht="14.5" x14ac:dyDescent="0.35">
      <c r="A61" s="1" t="s">
        <v>559</v>
      </c>
      <c r="B61" s="2">
        <f t="shared" ref="B61:F66" si="56">Z13</f>
        <v>2217.6180303850947</v>
      </c>
      <c r="C61" s="2">
        <f t="shared" si="56"/>
        <v>835.24711382786847</v>
      </c>
      <c r="D61" s="2">
        <f t="shared" si="56"/>
        <v>174.57245996641902</v>
      </c>
      <c r="E61" s="2">
        <f t="shared" si="56"/>
        <v>1302.5518055769851</v>
      </c>
      <c r="F61" s="2">
        <f t="shared" si="56"/>
        <v>477.27904347830281</v>
      </c>
      <c r="G61" s="2"/>
      <c r="H61" s="65">
        <f t="shared" ref="H61:L66" si="57">+B61/B$81*100</f>
        <v>2.6402612039838296</v>
      </c>
      <c r="I61" s="65">
        <f t="shared" si="57"/>
        <v>2.3024479542400225</v>
      </c>
      <c r="J61" s="65">
        <f t="shared" si="57"/>
        <v>2.3347075938116983</v>
      </c>
      <c r="K61" s="65">
        <f t="shared" si="57"/>
        <v>2.2903112772958232</v>
      </c>
      <c r="L61" s="65">
        <f t="shared" si="57"/>
        <v>2.2867125801391821</v>
      </c>
      <c r="N61" s="2">
        <f>'SUMMARY 2014-16'!$H90</f>
        <v>71.17234708788402</v>
      </c>
      <c r="O61" s="2">
        <f>'SUMMARY 2014-16'!$H90</f>
        <v>71.17234708788402</v>
      </c>
      <c r="P61" s="2">
        <f>'SUMMARY 2014-16'!$H90</f>
        <v>71.17234708788402</v>
      </c>
      <c r="Q61" s="2">
        <f>'SUMMARY 2014-16'!$H90</f>
        <v>71.17234708788402</v>
      </c>
      <c r="R61" s="2">
        <f>'SUMMARY 2014-16'!$H90</f>
        <v>71.17234708788402</v>
      </c>
      <c r="T61" s="65">
        <f t="shared" ref="T61:X64" si="58">+N61/N$81*100</f>
        <v>1.0933613992628191</v>
      </c>
      <c r="U61" s="65">
        <f t="shared" si="58"/>
        <v>1.3355675233394089</v>
      </c>
      <c r="V61" s="65">
        <f t="shared" si="58"/>
        <v>1.4664733739994766</v>
      </c>
      <c r="W61" s="65">
        <f t="shared" si="58"/>
        <v>1.2570779679762329</v>
      </c>
      <c r="X61" s="65">
        <f t="shared" si="58"/>
        <v>1.4150217711967008</v>
      </c>
      <c r="Z61" s="2">
        <f>'SUMMARY 2014-16'!H91</f>
        <v>796.8576942191952</v>
      </c>
      <c r="AA61" s="2">
        <f>'SUMMARY 2014-16'!I91</f>
        <v>234.3501858400009</v>
      </c>
      <c r="AB61" s="2">
        <f>'SUMMARY 2014-16'!J91</f>
        <v>45.759665579944944</v>
      </c>
      <c r="AC61" s="2">
        <f>'SUMMARY 2014-16'!K91</f>
        <v>379.20315228065238</v>
      </c>
      <c r="AD61" s="2">
        <f>'SUMMARY 2014-16'!L91</f>
        <v>137.58034922419066</v>
      </c>
      <c r="AF61" s="65">
        <f t="shared" ref="AF61:AJ64" si="59">+Z61/Z$81*100</f>
        <v>5.4711521572188744</v>
      </c>
      <c r="AG61" s="65">
        <f t="shared" si="59"/>
        <v>5.1224644471382135</v>
      </c>
      <c r="AH61" s="65">
        <f t="shared" si="59"/>
        <v>6.4517469518927397</v>
      </c>
      <c r="AI61" s="65">
        <f t="shared" si="59"/>
        <v>4.5005380323783744</v>
      </c>
      <c r="AJ61" s="65">
        <f t="shared" si="59"/>
        <v>5.2432682882131711</v>
      </c>
      <c r="AL61" s="2">
        <f>'SUMMARY 2014-16'!H92</f>
        <v>1069.5905540391034</v>
      </c>
      <c r="AM61" s="2">
        <f>'SUMMARY 2014-16'!I92</f>
        <v>431.95072204463094</v>
      </c>
      <c r="AN61" s="2">
        <f>'SUMMARY 2014-16'!J92</f>
        <v>94.123530182845229</v>
      </c>
      <c r="AO61" s="2">
        <f>'SUMMARY 2014-16'!K92</f>
        <v>668.13562174712786</v>
      </c>
      <c r="AP61" s="2">
        <f>'SUMMARY 2014-16'!L92</f>
        <v>243.17727681512807</v>
      </c>
      <c r="AR61" s="65">
        <f t="shared" ref="AR61:AV64" si="60">+AL61/AL$81*100</f>
        <v>6.2788228773796764</v>
      </c>
      <c r="AS61" s="65">
        <f t="shared" si="60"/>
        <v>5.2971256616394609</v>
      </c>
      <c r="AT61" s="65">
        <f t="shared" si="60"/>
        <v>4.8546408937201413</v>
      </c>
      <c r="AU61" s="65">
        <f t="shared" si="60"/>
        <v>5.5406092823000321</v>
      </c>
      <c r="AV61" s="65">
        <f t="shared" si="60"/>
        <v>5.0520096414877695</v>
      </c>
      <c r="AX61" s="2">
        <f>'SUMMARY 2014-16'!H93</f>
        <v>279.9974350389121</v>
      </c>
      <c r="AY61" s="2">
        <f>'SUMMARY 2014-16'!I93</f>
        <v>142.67206111506638</v>
      </c>
      <c r="AZ61" s="2">
        <f>'SUMMARY 2014-16'!J93</f>
        <v>28.497486631007892</v>
      </c>
      <c r="BA61" s="2">
        <f>'SUMMARY 2014-16'!K93</f>
        <v>215.12140248076082</v>
      </c>
      <c r="BB61" s="2">
        <f>'SUMMARY 2014-16'!L93</f>
        <v>82.8156349692117</v>
      </c>
      <c r="BD61" s="65">
        <f t="shared" ref="BD61:BH64" si="61">+AX61/AX$81*100</f>
        <v>0.61023862822364472</v>
      </c>
      <c r="BE61" s="65">
        <f t="shared" si="61"/>
        <v>0.69558562569425231</v>
      </c>
      <c r="BF61" s="65">
        <f t="shared" si="61"/>
        <v>0.72842350034312742</v>
      </c>
      <c r="BG61" s="65">
        <f t="shared" si="61"/>
        <v>0.66784013984370838</v>
      </c>
      <c r="BH61" s="65">
        <f t="shared" si="61"/>
        <v>0.71191485245520347</v>
      </c>
      <c r="BJ61"/>
      <c r="BK61"/>
      <c r="BL61"/>
      <c r="BM61"/>
      <c r="BN61"/>
      <c r="BO61"/>
      <c r="BP61"/>
      <c r="BQ61"/>
      <c r="BR61"/>
      <c r="BS61"/>
      <c r="BT61"/>
      <c r="BU61" s="69"/>
      <c r="BV61" s="71"/>
      <c r="BW61" s="71"/>
      <c r="BX61" s="71"/>
      <c r="BY61" s="71"/>
      <c r="BZ61" s="71"/>
      <c r="CA61" s="69"/>
      <c r="CB61" s="72"/>
      <c r="CC61" s="72"/>
      <c r="CD61" s="72"/>
      <c r="CE61" s="72"/>
      <c r="CF61" s="72"/>
      <c r="CG61" s="69"/>
      <c r="CH61" s="69"/>
    </row>
    <row r="62" spans="1:86" ht="14.5" x14ac:dyDescent="0.35">
      <c r="A62" s="1" t="s">
        <v>13</v>
      </c>
      <c r="B62" s="2">
        <f t="shared" si="56"/>
        <v>16132.923618978772</v>
      </c>
      <c r="C62" s="2">
        <f t="shared" si="56"/>
        <v>7916.5494358101341</v>
      </c>
      <c r="D62" s="2">
        <f t="shared" si="56"/>
        <v>1939.3163515296128</v>
      </c>
      <c r="E62" s="2">
        <f t="shared" si="56"/>
        <v>11556.827253164416</v>
      </c>
      <c r="F62" s="2">
        <f t="shared" si="56"/>
        <v>4702.4438021912829</v>
      </c>
      <c r="G62" s="2"/>
      <c r="H62" s="65">
        <f t="shared" si="57"/>
        <v>19.207605527371776</v>
      </c>
      <c r="I62" s="65">
        <f t="shared" si="57"/>
        <v>21.822814771051625</v>
      </c>
      <c r="J62" s="65">
        <f t="shared" si="57"/>
        <v>25.936144874113282</v>
      </c>
      <c r="K62" s="65">
        <f t="shared" si="57"/>
        <v>20.320674904717087</v>
      </c>
      <c r="L62" s="65">
        <f t="shared" si="57"/>
        <v>22.530084961413507</v>
      </c>
      <c r="N62" s="2">
        <f>'SUMMARY 2014-16'!$N90</f>
        <v>2334.3771365510529</v>
      </c>
      <c r="O62" s="2">
        <f>'SUMMARY 2014-16'!$N90</f>
        <v>2334.3771365510529</v>
      </c>
      <c r="P62" s="2">
        <f>'SUMMARY 2014-16'!$N90</f>
        <v>2334.3771365510529</v>
      </c>
      <c r="Q62" s="2">
        <f>'SUMMARY 2014-16'!$N90</f>
        <v>2334.3771365510529</v>
      </c>
      <c r="R62" s="2">
        <f>'SUMMARY 2014-16'!$N90</f>
        <v>2334.3771365510529</v>
      </c>
      <c r="T62" s="65">
        <f t="shared" si="58"/>
        <v>35.861088707317407</v>
      </c>
      <c r="U62" s="65">
        <f t="shared" si="58"/>
        <v>43.805191459456225</v>
      </c>
      <c r="V62" s="65">
        <f t="shared" si="58"/>
        <v>48.09876385554837</v>
      </c>
      <c r="W62" s="65">
        <f t="shared" si="58"/>
        <v>41.230817689379343</v>
      </c>
      <c r="X62" s="65">
        <f t="shared" si="58"/>
        <v>46.411206115273252</v>
      </c>
      <c r="Z62" s="2">
        <f>'SUMMARY 2014-16'!N91</f>
        <v>1004.6625879055395</v>
      </c>
      <c r="AA62" s="2">
        <f>'SUMMARY 2014-16'!O91</f>
        <v>506.89352629533659</v>
      </c>
      <c r="AB62" s="2">
        <f>'SUMMARY 2014-16'!P91</f>
        <v>122.37380934895647</v>
      </c>
      <c r="AC62" s="2">
        <f>'SUMMARY 2014-16'!Q91</f>
        <v>722.23956595144421</v>
      </c>
      <c r="AD62" s="2">
        <f>'SUMMARY 2014-16'!R91</f>
        <v>303.73189092234242</v>
      </c>
      <c r="AF62" s="65">
        <f t="shared" si="59"/>
        <v>6.897921579940844</v>
      </c>
      <c r="AG62" s="65">
        <f t="shared" si="59"/>
        <v>11.079761074758149</v>
      </c>
      <c r="AH62" s="65">
        <f t="shared" si="59"/>
        <v>17.253728615636074</v>
      </c>
      <c r="AI62" s="65">
        <f t="shared" si="59"/>
        <v>8.5718344256991266</v>
      </c>
      <c r="AJ62" s="65">
        <f t="shared" si="59"/>
        <v>11.575401580039916</v>
      </c>
      <c r="AL62" s="2">
        <f>'SUMMARY 2014-16'!N92</f>
        <v>3287.0837148195728</v>
      </c>
      <c r="AM62" s="2">
        <f>'SUMMARY 2014-16'!O92</f>
        <v>1815.2935733383911</v>
      </c>
      <c r="AN62" s="2">
        <f>'SUMMARY 2014-16'!P92</f>
        <v>489.07916325371099</v>
      </c>
      <c r="AO62" s="2">
        <f>'SUMMARY 2014-16'!Q92</f>
        <v>2541.5842217724125</v>
      </c>
      <c r="AP62" s="2">
        <f>'SUMMARY 2014-16'!R92</f>
        <v>1116.9726274914194</v>
      </c>
      <c r="AR62" s="65">
        <f t="shared" si="60"/>
        <v>19.296184274002819</v>
      </c>
      <c r="AS62" s="65">
        <f t="shared" si="60"/>
        <v>22.261424000459101</v>
      </c>
      <c r="AT62" s="65">
        <f t="shared" si="60"/>
        <v>25.225400084182461</v>
      </c>
      <c r="AU62" s="65">
        <f t="shared" si="60"/>
        <v>21.076447165137349</v>
      </c>
      <c r="AV62" s="65">
        <f t="shared" si="60"/>
        <v>23.205114216549731</v>
      </c>
      <c r="AX62" s="2">
        <f>'SUMMARY 2014-16'!N93</f>
        <v>9506.8001797026081</v>
      </c>
      <c r="AY62" s="2">
        <f>'SUMMARY 2014-16'!O93</f>
        <v>4178.6126166686181</v>
      </c>
      <c r="AZ62" s="2">
        <f>'SUMMARY 2014-16'!P93</f>
        <v>829.53799514234561</v>
      </c>
      <c r="BA62" s="2">
        <f>'SUMMARY 2014-16'!Q93</f>
        <v>6498.5419322544185</v>
      </c>
      <c r="BB62" s="2">
        <f>'SUMMARY 2014-16'!R93</f>
        <v>2366.2135354438765</v>
      </c>
      <c r="BD62" s="65">
        <f t="shared" si="61"/>
        <v>20.719535161640959</v>
      </c>
      <c r="BE62" s="65">
        <f t="shared" si="61"/>
        <v>20.372474111488096</v>
      </c>
      <c r="BF62" s="65">
        <f t="shared" si="61"/>
        <v>21.203798703838061</v>
      </c>
      <c r="BG62" s="65">
        <f t="shared" si="61"/>
        <v>20.174594916027178</v>
      </c>
      <c r="BH62" s="65">
        <f t="shared" si="61"/>
        <v>20.340875978180854</v>
      </c>
      <c r="BJ62"/>
      <c r="BK62"/>
      <c r="BL62"/>
      <c r="BM62"/>
      <c r="BN62"/>
      <c r="BO62"/>
      <c r="BP62"/>
      <c r="BQ62"/>
      <c r="BR62"/>
      <c r="BS62"/>
      <c r="BT62"/>
      <c r="BU62" s="69"/>
      <c r="BV62" s="71"/>
      <c r="BW62" s="71"/>
      <c r="BX62" s="71"/>
      <c r="BY62" s="71"/>
      <c r="BZ62" s="71"/>
      <c r="CA62" s="69"/>
      <c r="CB62" s="72"/>
      <c r="CC62" s="72"/>
      <c r="CD62" s="72"/>
      <c r="CE62" s="72"/>
      <c r="CF62" s="72"/>
      <c r="CG62" s="69"/>
      <c r="CH62" s="69"/>
    </row>
    <row r="63" spans="1:86" ht="14.5" x14ac:dyDescent="0.35">
      <c r="A63" s="1" t="s">
        <v>561</v>
      </c>
      <c r="B63" s="2">
        <f t="shared" si="56"/>
        <v>16688.750848296946</v>
      </c>
      <c r="C63" s="2">
        <f t="shared" si="56"/>
        <v>7605.3188709496935</v>
      </c>
      <c r="D63" s="2">
        <f t="shared" si="56"/>
        <v>1548.4850254309147</v>
      </c>
      <c r="E63" s="2">
        <f t="shared" si="56"/>
        <v>11691.056281476724</v>
      </c>
      <c r="F63" s="2">
        <f t="shared" si="56"/>
        <v>4330.9510890223555</v>
      </c>
      <c r="G63" s="2"/>
      <c r="H63" s="65">
        <f t="shared" si="57"/>
        <v>19.869364698508996</v>
      </c>
      <c r="I63" s="65">
        <f t="shared" si="57"/>
        <v>20.964874449563052</v>
      </c>
      <c r="J63" s="65">
        <f t="shared" si="57"/>
        <v>20.709221537421733</v>
      </c>
      <c r="K63" s="65">
        <f t="shared" si="57"/>
        <v>20.556693354016275</v>
      </c>
      <c r="L63" s="65">
        <f t="shared" si="57"/>
        <v>20.750209912967048</v>
      </c>
      <c r="N63" s="2">
        <f>'SUMMARY 2014-16'!$T90</f>
        <v>359.2328498186543</v>
      </c>
      <c r="O63" s="2">
        <f>'SUMMARY 2014-16'!$T90</f>
        <v>359.2328498186543</v>
      </c>
      <c r="P63" s="2">
        <f>'SUMMARY 2014-16'!$T90</f>
        <v>359.2328498186543</v>
      </c>
      <c r="Q63" s="2">
        <f>'SUMMARY 2014-16'!$T90</f>
        <v>359.2328498186543</v>
      </c>
      <c r="R63" s="2">
        <f>'SUMMARY 2014-16'!$T90</f>
        <v>359.2328498186543</v>
      </c>
      <c r="T63" s="65">
        <f t="shared" si="58"/>
        <v>5.5185946144771334</v>
      </c>
      <c r="U63" s="65">
        <f t="shared" si="58"/>
        <v>6.7410974509808304</v>
      </c>
      <c r="V63" s="65">
        <f t="shared" si="58"/>
        <v>7.4018271264049629</v>
      </c>
      <c r="W63" s="65">
        <f t="shared" si="58"/>
        <v>6.3449319764982182</v>
      </c>
      <c r="X63" s="65">
        <f t="shared" si="58"/>
        <v>7.1421320810841227</v>
      </c>
      <c r="Z63" s="2">
        <f>'SUMMARY 2014-16'!T91</f>
        <v>340.21273726495832</v>
      </c>
      <c r="AA63" s="2">
        <f>'SUMMARY 2014-16'!U91</f>
        <v>106.54590801626132</v>
      </c>
      <c r="AB63" s="2">
        <f>'SUMMARY 2014-16'!V91</f>
        <v>10.759537150091624</v>
      </c>
      <c r="AC63" s="2">
        <f>'SUMMARY 2014-16'!W91</f>
        <v>228.32084754627999</v>
      </c>
      <c r="AD63" s="2">
        <f>'SUMMARY 2014-16'!X91</f>
        <v>62.861107813266869</v>
      </c>
      <c r="AF63" s="65">
        <f t="shared" si="59"/>
        <v>2.3358695848753435</v>
      </c>
      <c r="AG63" s="65">
        <f t="shared" si="59"/>
        <v>2.328897772558109</v>
      </c>
      <c r="AH63" s="65">
        <f t="shared" si="59"/>
        <v>1.5170087047643117</v>
      </c>
      <c r="AI63" s="65">
        <f t="shared" si="59"/>
        <v>2.709805157965524</v>
      </c>
      <c r="AJ63" s="65">
        <f t="shared" si="59"/>
        <v>2.3956739099576176</v>
      </c>
      <c r="AL63" s="2">
        <f>'SUMMARY 2014-16'!T92</f>
        <v>3.8268237935112821</v>
      </c>
      <c r="AM63" s="2">
        <f>'SUMMARY 2014-16'!U92</f>
        <v>1.3042550536350759</v>
      </c>
      <c r="AN63" s="2">
        <f>'SUMMARY 2014-16'!V92</f>
        <v>0.20085527825980165</v>
      </c>
      <c r="AO63" s="2">
        <f>'SUMMARY 2014-16'!W92</f>
        <v>2.098495911144012</v>
      </c>
      <c r="AP63" s="2">
        <f>'SUMMARY 2014-16'!X92</f>
        <v>0.76175401574527635</v>
      </c>
      <c r="AR63" s="65">
        <f t="shared" si="60"/>
        <v>2.2464623207135274E-2</v>
      </c>
      <c r="AS63" s="65">
        <f t="shared" si="60"/>
        <v>1.5994423811194522E-2</v>
      </c>
      <c r="AT63" s="65">
        <f t="shared" si="60"/>
        <v>1.0359580071692714E-2</v>
      </c>
      <c r="AU63" s="65">
        <f t="shared" si="60"/>
        <v>1.740207458741614E-2</v>
      </c>
      <c r="AV63" s="65">
        <f t="shared" si="60"/>
        <v>1.5825445051401096E-2</v>
      </c>
      <c r="AX63" s="2">
        <f>'SUMMARY 2014-16'!T93</f>
        <v>15985.478437419823</v>
      </c>
      <c r="AY63" s="2">
        <f>'SUMMARY 2014-16'!U93</f>
        <v>7359.6734705172203</v>
      </c>
      <c r="AZ63" s="2">
        <f>'SUMMARY 2014-16'!V93</f>
        <v>1500.3969949136917</v>
      </c>
      <c r="BA63" s="2">
        <f>'SUMMARY 2014-16'!W93</f>
        <v>11265.715426990855</v>
      </c>
      <c r="BB63" s="2">
        <f>'SUMMARY 2014-16'!X93</f>
        <v>4189.6560863756795</v>
      </c>
      <c r="BD63" s="65">
        <f t="shared" si="61"/>
        <v>34.839449267790791</v>
      </c>
      <c r="BE63" s="65">
        <f t="shared" si="61"/>
        <v>35.881468564236684</v>
      </c>
      <c r="BF63" s="65">
        <f t="shared" si="61"/>
        <v>38.351607813376013</v>
      </c>
      <c r="BG63" s="65">
        <f t="shared" si="61"/>
        <v>34.974190756653648</v>
      </c>
      <c r="BH63" s="65">
        <f t="shared" si="61"/>
        <v>36.015885112503874</v>
      </c>
      <c r="BJ63"/>
      <c r="BK63"/>
      <c r="BL63"/>
      <c r="BM63"/>
      <c r="BN63"/>
      <c r="BO63"/>
      <c r="BP63"/>
      <c r="BQ63"/>
      <c r="BR63"/>
      <c r="BS63"/>
      <c r="BT63"/>
      <c r="BU63" s="69"/>
      <c r="BV63" s="71"/>
      <c r="BW63" s="71"/>
      <c r="BX63" s="71"/>
      <c r="BY63" s="71"/>
      <c r="BZ63" s="71"/>
      <c r="CA63" s="69"/>
      <c r="CB63" s="72"/>
      <c r="CC63" s="72"/>
      <c r="CD63" s="72"/>
      <c r="CE63" s="72"/>
      <c r="CF63" s="72"/>
      <c r="CG63" s="69"/>
      <c r="CH63" s="69"/>
    </row>
    <row r="64" spans="1:86" ht="14.5" x14ac:dyDescent="0.35">
      <c r="A64" s="1" t="s">
        <v>560</v>
      </c>
      <c r="B64" s="2">
        <f t="shared" si="56"/>
        <v>1492.7019630449688</v>
      </c>
      <c r="C64" s="2">
        <f t="shared" si="56"/>
        <v>671.20793146625545</v>
      </c>
      <c r="D64" s="2">
        <f t="shared" si="56"/>
        <v>136.75405763163863</v>
      </c>
      <c r="E64" s="2">
        <f t="shared" si="56"/>
        <v>1051.5630281118295</v>
      </c>
      <c r="F64" s="2">
        <f t="shared" si="56"/>
        <v>393.40520715535826</v>
      </c>
      <c r="G64" s="2"/>
      <c r="H64" s="65">
        <f t="shared" si="57"/>
        <v>1.7771875174796219</v>
      </c>
      <c r="I64" s="65">
        <f t="shared" si="57"/>
        <v>1.8502564128496282</v>
      </c>
      <c r="J64" s="65">
        <f t="shared" si="57"/>
        <v>1.8289295854487395</v>
      </c>
      <c r="K64" s="65">
        <f t="shared" si="57"/>
        <v>1.8489910741055149</v>
      </c>
      <c r="L64" s="65">
        <f t="shared" si="57"/>
        <v>1.8848609604526136</v>
      </c>
      <c r="N64" s="2">
        <f>'SUMMARY 2014-16'!$Z90</f>
        <v>55.805982230051931</v>
      </c>
      <c r="O64" s="2">
        <f>'SUMMARY 2014-16'!$Z90</f>
        <v>55.805982230051931</v>
      </c>
      <c r="P64" s="2">
        <f>'SUMMARY 2014-16'!$Z90</f>
        <v>55.805982230051931</v>
      </c>
      <c r="Q64" s="2">
        <f>'SUMMARY 2014-16'!$Z90</f>
        <v>55.805982230051931</v>
      </c>
      <c r="R64" s="2">
        <f>'SUMMARY 2014-16'!$Z90</f>
        <v>55.805982230051931</v>
      </c>
      <c r="T64" s="65">
        <f t="shared" si="58"/>
        <v>0.85730075394229388</v>
      </c>
      <c r="U64" s="65">
        <f t="shared" si="58"/>
        <v>1.0472137076283317</v>
      </c>
      <c r="V64" s="65">
        <f t="shared" si="58"/>
        <v>1.1498565158909972</v>
      </c>
      <c r="W64" s="65">
        <f t="shared" si="58"/>
        <v>0.98567032861859638</v>
      </c>
      <c r="X64" s="65">
        <f t="shared" si="58"/>
        <v>1.109513498564705</v>
      </c>
      <c r="Z64" s="2">
        <f>'SUMMARY 2014-16'!Z91</f>
        <v>499.05188826423341</v>
      </c>
      <c r="AA64" s="2">
        <f>'SUMMARY 2014-16'!AA91</f>
        <v>181.08720773394768</v>
      </c>
      <c r="AB64" s="2">
        <f>'SUMMARY 2014-16'!AB91</f>
        <v>31.255234030875613</v>
      </c>
      <c r="AC64" s="2">
        <f>'SUMMARY 2014-16'!AC91</f>
        <v>314.78157428575923</v>
      </c>
      <c r="AD64" s="2">
        <f>'SUMMARY 2014-16'!AD91</f>
        <v>106.38619157628288</v>
      </c>
      <c r="AF64" s="65">
        <f t="shared" si="59"/>
        <v>3.4264446899975001</v>
      </c>
      <c r="AG64" s="65">
        <f t="shared" si="59"/>
        <v>3.9582336157479849</v>
      </c>
      <c r="AH64" s="65">
        <f t="shared" si="59"/>
        <v>4.4067380810967585</v>
      </c>
      <c r="AI64" s="65">
        <f t="shared" si="59"/>
        <v>3.7359564087075228</v>
      </c>
      <c r="AJ64" s="65">
        <f t="shared" si="59"/>
        <v>4.0544405341399994</v>
      </c>
      <c r="AL64" s="2">
        <f>'SUMMARY 2014-16'!Z92</f>
        <v>543.24504266938266</v>
      </c>
      <c r="AM64" s="2">
        <f>'SUMMARY 2014-16'!AA92</f>
        <v>270.44487469520118</v>
      </c>
      <c r="AN64" s="2">
        <f>'SUMMARY 2014-16'!AB92</f>
        <v>59.539528989455334</v>
      </c>
      <c r="AO64" s="2">
        <f>'SUMMARY 2014-16'!AC92</f>
        <v>407.04134197536376</v>
      </c>
      <c r="AP64" s="2">
        <f>'SUMMARY 2014-16'!AD92</f>
        <v>159.75414711187958</v>
      </c>
      <c r="AR64" s="65">
        <f t="shared" si="60"/>
        <v>3.1890141410232733</v>
      </c>
      <c r="AS64" s="65">
        <f t="shared" si="60"/>
        <v>3.3165368471332211</v>
      </c>
      <c r="AT64" s="65">
        <f t="shared" si="60"/>
        <v>3.0708902615907849</v>
      </c>
      <c r="AU64" s="65">
        <f t="shared" si="60"/>
        <v>3.3754479842449099</v>
      </c>
      <c r="AV64" s="65">
        <f t="shared" si="60"/>
        <v>3.3188935333396361</v>
      </c>
      <c r="AX64" s="2">
        <f>'SUMMARY 2014-16'!Z93</f>
        <v>394.59904988130091</v>
      </c>
      <c r="AY64" s="2">
        <f>'SUMMARY 2014-16'!AA93</f>
        <v>198.06633608176813</v>
      </c>
      <c r="AZ64" s="2">
        <f>'SUMMARY 2014-16'!AB93</f>
        <v>39.755606759490085</v>
      </c>
      <c r="BA64" s="2">
        <f>'SUMMARY 2014-16'!AC93</f>
        <v>299.19070021686525</v>
      </c>
      <c r="BB64" s="2">
        <f>'SUMMARY 2014-16'!AD93</f>
        <v>114.81841791501709</v>
      </c>
      <c r="BD64" s="65">
        <f t="shared" si="61"/>
        <v>0.86000638850300182</v>
      </c>
      <c r="BE64" s="65">
        <f t="shared" si="61"/>
        <v>0.96565575092722755</v>
      </c>
      <c r="BF64" s="65">
        <f t="shared" si="61"/>
        <v>1.0161920105088387</v>
      </c>
      <c r="BG64" s="65">
        <f t="shared" si="61"/>
        <v>0.92883161214346521</v>
      </c>
      <c r="BH64" s="65">
        <f t="shared" si="61"/>
        <v>0.98702300694184175</v>
      </c>
      <c r="BJ64"/>
      <c r="BK64"/>
      <c r="BL64"/>
      <c r="BM64"/>
      <c r="BN64"/>
      <c r="BO64"/>
      <c r="BP64"/>
      <c r="BQ64"/>
      <c r="BR64"/>
      <c r="BS64"/>
      <c r="BT64"/>
      <c r="BU64" s="69"/>
      <c r="BV64" s="71"/>
      <c r="BW64" s="71"/>
      <c r="BX64" s="71"/>
      <c r="BY64" s="71"/>
      <c r="BZ64" s="71"/>
      <c r="CA64" s="69"/>
      <c r="CB64" s="72"/>
      <c r="CC64" s="72"/>
      <c r="CD64" s="72"/>
      <c r="CE64" s="72"/>
      <c r="CF64" s="72"/>
      <c r="CG64" s="69"/>
      <c r="CH64" s="69"/>
    </row>
    <row r="65" spans="1:86" ht="14.5" x14ac:dyDescent="0.35">
      <c r="A65" s="1" t="s">
        <v>563</v>
      </c>
      <c r="B65" s="2">
        <f t="shared" si="56"/>
        <v>4680.5155626943188</v>
      </c>
      <c r="C65" s="2">
        <f t="shared" si="56"/>
        <v>1924.0748705115393</v>
      </c>
      <c r="D65" s="2">
        <f t="shared" si="56"/>
        <v>392.40000694154872</v>
      </c>
      <c r="E65" s="2">
        <f t="shared" si="56"/>
        <v>2983.0738698998266</v>
      </c>
      <c r="F65" s="2">
        <f t="shared" si="56"/>
        <v>1091.9494276758965</v>
      </c>
      <c r="G65" s="2"/>
      <c r="H65" s="65">
        <f t="shared" si="57"/>
        <v>5.5725483313636275</v>
      </c>
      <c r="I65" s="65">
        <f t="shared" si="57"/>
        <v>5.3039180573893026</v>
      </c>
      <c r="J65" s="65">
        <f t="shared" si="57"/>
        <v>5.2479026542584482</v>
      </c>
      <c r="K65" s="65">
        <f t="shared" si="57"/>
        <v>5.2452176535210082</v>
      </c>
      <c r="L65" s="65">
        <f t="shared" si="57"/>
        <v>5.2316868449636109</v>
      </c>
      <c r="N65" s="2">
        <f>+'SUMMARY 2014-16'!N106</f>
        <v>410.72843551509669</v>
      </c>
      <c r="O65" s="2">
        <f>+'SUMMARY 2014-16'!O106</f>
        <v>145.49618427346266</v>
      </c>
      <c r="P65" s="2">
        <f>+'SUMMARY 2014-16'!P106</f>
        <v>33.865659337647763</v>
      </c>
      <c r="Q65" s="2">
        <f>+'SUMMARY 2014-16'!Q106</f>
        <v>221.72661461824941</v>
      </c>
      <c r="R65" s="2">
        <f>+'SUMMARY 2014-16'!R106</f>
        <v>75.886611300230115</v>
      </c>
      <c r="T65" s="65">
        <f t="shared" ref="T65:T66" si="62">+N65/N$81*100</f>
        <v>6.3096783420293105</v>
      </c>
      <c r="U65" s="65">
        <f t="shared" ref="U65:U66" si="63">+O65/O$81*100</f>
        <v>2.7302735744473252</v>
      </c>
      <c r="V65" s="65">
        <f t="shared" ref="V65:V66" si="64">+P65/P$81*100</f>
        <v>0.69778628559590605</v>
      </c>
      <c r="W65" s="65">
        <f t="shared" ref="W65:W66" si="65">+Q65/Q$81*100</f>
        <v>3.9162350766145702</v>
      </c>
      <c r="X65" s="65">
        <f t="shared" ref="X65:X66" si="66">+R65/R$81*100</f>
        <v>1.5087489948810069</v>
      </c>
      <c r="Z65" s="2">
        <f>'SUMMARY 2014-16'!N107</f>
        <v>1814.272649132301</v>
      </c>
      <c r="AA65" s="2">
        <f>'SUMMARY 2014-16'!O107</f>
        <v>748.39679806219192</v>
      </c>
      <c r="AB65" s="2">
        <f>'SUMMARY 2014-16'!P107</f>
        <v>174.60869219840865</v>
      </c>
      <c r="AC65" s="2">
        <f>'SUMMARY 2014-16'!Q107</f>
        <v>1093.6246918665054</v>
      </c>
      <c r="AD65" s="2">
        <f>'SUMMARY 2014-16'!R107</f>
        <v>443.3485276146468</v>
      </c>
      <c r="AF65" s="65">
        <f t="shared" ref="AF65:AF66" si="67">+Z65/Z$81*100</f>
        <v>12.456630324451579</v>
      </c>
      <c r="AG65" s="65">
        <f t="shared" ref="AG65:AG66" si="68">+AA65/AA$81*100</f>
        <v>16.358578836557925</v>
      </c>
      <c r="AH65" s="65">
        <f t="shared" ref="AH65:AH66" si="69">+AB65/AB$81*100</f>
        <v>24.618429426608063</v>
      </c>
      <c r="AI65" s="65">
        <f t="shared" ref="AI65:AI66" si="70">+AC65/AC$81*100</f>
        <v>12.979584925102461</v>
      </c>
      <c r="AJ65" s="65">
        <f t="shared" ref="AJ65:AJ66" si="71">+AD65/AD$81*100</f>
        <v>16.896273985174233</v>
      </c>
      <c r="AL65" s="2">
        <f>'SUMMARY 2014-16'!N108</f>
        <v>2208.3969895142441</v>
      </c>
      <c r="AM65" s="2">
        <f>'SUMMARY 2014-16'!O108</f>
        <v>945.97426481201956</v>
      </c>
      <c r="AN65" s="2">
        <f>'SUMMARY 2014-16'!P108</f>
        <v>173.80891203444477</v>
      </c>
      <c r="AO65" s="2">
        <f>'SUMMARY 2014-16'!Q108</f>
        <v>1509.2813421515384</v>
      </c>
      <c r="AP65" s="2">
        <f>'SUMMARY 2014-16'!R108</f>
        <v>527.49071273588413</v>
      </c>
      <c r="AR65" s="65">
        <f t="shared" ref="AR65:AR66" si="72">+AL65/AL$81*100</f>
        <v>12.963964096107292</v>
      </c>
      <c r="AS65" s="65">
        <f t="shared" ref="AS65:AS66" si="73">+AM65/AM$81*100</f>
        <v>11.600731976247328</v>
      </c>
      <c r="AT65" s="65">
        <f t="shared" ref="AT65:AT66" si="74">+AN65/AN$81*100</f>
        <v>8.964600567108862</v>
      </c>
      <c r="AU65" s="65">
        <f t="shared" ref="AU65:AU66" si="75">+AO65/AO$81*100</f>
        <v>12.515929313961943</v>
      </c>
      <c r="AV65" s="65">
        <f t="shared" ref="AV65:AV66" si="76">+AP65/AP$81*100</f>
        <v>10.958623278616956</v>
      </c>
      <c r="AX65" s="2">
        <f>'SUMMARY 2014-16'!N109</f>
        <v>247.11748853267605</v>
      </c>
      <c r="AY65" s="2">
        <f>'SUMMARY 2014-16'!O109</f>
        <v>84.207623363865025</v>
      </c>
      <c r="AZ65" s="2">
        <f>'SUMMARY 2014-16'!P109</f>
        <v>10.11674337104756</v>
      </c>
      <c r="BA65" s="2">
        <f>'SUMMARY 2014-16'!Q109</f>
        <v>158.44122126353341</v>
      </c>
      <c r="BB65" s="2">
        <f>'SUMMARY 2014-16'!R109</f>
        <v>45.223576025135536</v>
      </c>
      <c r="BD65" s="65">
        <f t="shared" ref="BD65:BD66" si="77">+AX65/AX$81*100</f>
        <v>0.53857863801964923</v>
      </c>
      <c r="BE65" s="65">
        <f t="shared" ref="BE65:BE66" si="78">+AY65/AY$81*100</f>
        <v>0.41054718021168707</v>
      </c>
      <c r="BF65" s="65">
        <f t="shared" ref="BF65:BF66" si="79">+AZ65/AZ$81*100</f>
        <v>0.25859380912536845</v>
      </c>
      <c r="BG65" s="65">
        <f t="shared" ref="BG65:BG66" si="80">+BA65/BA$81*100</f>
        <v>0.49187763814020968</v>
      </c>
      <c r="BH65" s="65">
        <f t="shared" ref="BH65:BH66" si="81">+BB65/BB$81*100</f>
        <v>0.38875914512278115</v>
      </c>
      <c r="BJ65"/>
      <c r="BK65"/>
      <c r="BL65"/>
      <c r="BM65"/>
      <c r="BN65"/>
      <c r="BO65"/>
      <c r="BP65"/>
      <c r="BQ65"/>
      <c r="BR65"/>
      <c r="BS65"/>
      <c r="BT65"/>
      <c r="BU65" s="69"/>
      <c r="BV65" s="71"/>
      <c r="BW65" s="71"/>
      <c r="BX65" s="71"/>
      <c r="BY65" s="71"/>
      <c r="BZ65" s="71"/>
      <c r="CA65" s="69"/>
      <c r="CB65" s="72"/>
      <c r="CC65" s="72"/>
      <c r="CD65" s="72"/>
      <c r="CE65" s="72"/>
      <c r="CF65" s="72"/>
      <c r="CG65" s="69"/>
      <c r="CH65" s="69"/>
    </row>
    <row r="66" spans="1:86" ht="14.5" x14ac:dyDescent="0.35">
      <c r="A66" s="1" t="s">
        <v>837</v>
      </c>
      <c r="B66" s="2">
        <f t="shared" si="56"/>
        <v>4898.3254157494948</v>
      </c>
      <c r="C66" s="2">
        <f t="shared" si="56"/>
        <v>1660.8525295772979</v>
      </c>
      <c r="D66" s="2">
        <f t="shared" si="56"/>
        <v>286.67318283476504</v>
      </c>
      <c r="E66" s="2">
        <f t="shared" si="56"/>
        <v>2851.8228860370195</v>
      </c>
      <c r="F66" s="2">
        <f t="shared" si="56"/>
        <v>874.69811842175477</v>
      </c>
      <c r="G66" s="2"/>
      <c r="H66" s="65">
        <f t="shared" si="57"/>
        <v>5.8318693221688545</v>
      </c>
      <c r="I66" s="65">
        <f t="shared" si="57"/>
        <v>4.5783175370632758</v>
      </c>
      <c r="J66" s="65">
        <f t="shared" si="57"/>
        <v>3.8339269380476306</v>
      </c>
      <c r="K66" s="65">
        <f t="shared" si="57"/>
        <v>5.0144355785124812</v>
      </c>
      <c r="L66" s="65">
        <f t="shared" si="57"/>
        <v>4.1908045587801448</v>
      </c>
      <c r="N66" s="2">
        <f>+'SUMMARY 2014-16'!T106</f>
        <v>1385.652584324557</v>
      </c>
      <c r="O66" s="2">
        <f>+'SUMMARY 2014-16'!U106</f>
        <v>470.38258107448695</v>
      </c>
      <c r="P66" s="2">
        <f>+'SUMMARY 2014-16'!V106</f>
        <v>106.31621481317939</v>
      </c>
      <c r="Q66" s="2">
        <f>+'SUMMARY 2014-16'!W106</f>
        <v>726.88455038423274</v>
      </c>
      <c r="R66" s="2">
        <f>+'SUMMARY 2014-16'!X106</f>
        <v>240.76607822463453</v>
      </c>
      <c r="T66" s="65">
        <f t="shared" si="62"/>
        <v>21.286624798511774</v>
      </c>
      <c r="U66" s="65">
        <f t="shared" si="63"/>
        <v>8.8268509404630429</v>
      </c>
      <c r="V66" s="65">
        <f t="shared" si="64"/>
        <v>2.1905965536786058</v>
      </c>
      <c r="W66" s="65">
        <f t="shared" si="65"/>
        <v>12.838561477002081</v>
      </c>
      <c r="X66" s="65">
        <f t="shared" si="66"/>
        <v>4.7868203929374529</v>
      </c>
      <c r="Z66" s="2">
        <f>'SUMMARY 2014-16'!T107</f>
        <v>1043.2742279970641</v>
      </c>
      <c r="AA66" s="2">
        <f>'SUMMARY 2014-16'!U107</f>
        <v>358.27195560490441</v>
      </c>
      <c r="AB66" s="2">
        <f>'SUMMARY 2014-16'!V107</f>
        <v>36.902011427305155</v>
      </c>
      <c r="AC66" s="2">
        <f>'SUMMARY 2014-16'!W107</f>
        <v>689.62174113545154</v>
      </c>
      <c r="AD66" s="2">
        <f>'SUMMARY 2014-16'!X107</f>
        <v>189.64597881224918</v>
      </c>
      <c r="AF66" s="65">
        <f t="shared" si="67"/>
        <v>7.1630255746854745</v>
      </c>
      <c r="AG66" s="65">
        <f t="shared" si="68"/>
        <v>7.8311666296086599</v>
      </c>
      <c r="AH66" s="65">
        <f t="shared" si="69"/>
        <v>5.2028885422880213</v>
      </c>
      <c r="AI66" s="65">
        <f t="shared" si="70"/>
        <v>8.184712746369879</v>
      </c>
      <c r="AJ66" s="65">
        <f t="shared" si="71"/>
        <v>7.2275201531366271</v>
      </c>
      <c r="AL66" s="2">
        <f>'SUMMARY 2014-16'!T108</f>
        <v>238.08670784685523</v>
      </c>
      <c r="AM66" s="2">
        <f>'SUMMARY 2014-16'!U108</f>
        <v>138.29595314560888</v>
      </c>
      <c r="AN66" s="2">
        <f>'SUMMARY 2014-16'!V108</f>
        <v>33.7531227454431</v>
      </c>
      <c r="AO66" s="2">
        <f>'SUMMARY 2014-16'!W108</f>
        <v>197.31402984912333</v>
      </c>
      <c r="AP66" s="2">
        <f>'SUMMARY 2014-16'!X108</f>
        <v>86.027027619480734</v>
      </c>
      <c r="AR66" s="65">
        <f t="shared" si="72"/>
        <v>1.3976416137779331</v>
      </c>
      <c r="AS66" s="65">
        <f t="shared" si="73"/>
        <v>1.6959597586522868</v>
      </c>
      <c r="AT66" s="65">
        <f t="shared" si="74"/>
        <v>1.7408961356684027</v>
      </c>
      <c r="AU66" s="65">
        <f t="shared" si="75"/>
        <v>1.6362545413329894</v>
      </c>
      <c r="AV66" s="65">
        <f t="shared" si="76"/>
        <v>1.7872121057287631</v>
      </c>
      <c r="AX66" s="2">
        <f>'SUMMARY 2014-16'!T109</f>
        <v>2231.3118955810182</v>
      </c>
      <c r="AY66" s="2">
        <f>'SUMMARY 2014-16'!U109</f>
        <v>693.90203975229758</v>
      </c>
      <c r="AZ66" s="2">
        <f>'SUMMARY 2014-16'!V109</f>
        <v>109.70183384883738</v>
      </c>
      <c r="BA66" s="2">
        <f>'SUMMARY 2014-16'!W109</f>
        <v>1238.0025646682113</v>
      </c>
      <c r="BB66" s="2">
        <f>'SUMMARY 2014-16'!X109</f>
        <v>358.25903376539026</v>
      </c>
      <c r="BD66" s="65">
        <f t="shared" si="77"/>
        <v>4.8630185133989912</v>
      </c>
      <c r="BE66" s="65">
        <f t="shared" si="78"/>
        <v>3.3830609911939464</v>
      </c>
      <c r="BF66" s="65">
        <f t="shared" si="79"/>
        <v>2.8040856669542751</v>
      </c>
      <c r="BG66" s="65">
        <f t="shared" si="80"/>
        <v>3.8433544797516408</v>
      </c>
      <c r="BH66" s="65">
        <f t="shared" si="81"/>
        <v>3.0797315900391422</v>
      </c>
      <c r="BJ66"/>
      <c r="BK66"/>
      <c r="BL66"/>
      <c r="BM66"/>
      <c r="BN66"/>
      <c r="BO66"/>
      <c r="BP66"/>
      <c r="BQ66"/>
      <c r="BR66"/>
      <c r="BS66"/>
      <c r="BT66"/>
      <c r="BU66" s="69"/>
      <c r="BV66" s="71"/>
      <c r="BW66" s="71"/>
      <c r="BX66" s="71"/>
      <c r="BY66" s="71"/>
      <c r="BZ66" s="71"/>
      <c r="CA66" s="69"/>
      <c r="CB66" s="72"/>
      <c r="CC66" s="72"/>
      <c r="CD66" s="72"/>
      <c r="CE66" s="72"/>
      <c r="CF66" s="72"/>
      <c r="CG66" s="69"/>
      <c r="CH66" s="69"/>
    </row>
    <row r="67" spans="1:86" ht="14.5" x14ac:dyDescent="0.35">
      <c r="A67" s="64" t="s">
        <v>828</v>
      </c>
      <c r="B67" s="2"/>
      <c r="C67" s="2"/>
      <c r="D67" s="2"/>
      <c r="E67" s="2"/>
      <c r="F67" s="2"/>
      <c r="G67" s="2"/>
      <c r="H67" s="65"/>
      <c r="I67" s="65"/>
      <c r="J67" s="65"/>
      <c r="K67" s="65"/>
      <c r="L67" s="65"/>
      <c r="T67" s="65"/>
      <c r="U67" s="65"/>
      <c r="V67" s="65"/>
      <c r="W67" s="65"/>
      <c r="X67" s="65"/>
      <c r="AF67" s="65"/>
      <c r="AG67" s="65"/>
      <c r="AH67" s="65"/>
      <c r="AI67" s="65"/>
      <c r="AJ67" s="65"/>
      <c r="AR67" s="65"/>
      <c r="AS67" s="65"/>
      <c r="AT67" s="65"/>
      <c r="AU67" s="65"/>
      <c r="AV67" s="65"/>
      <c r="BD67" s="65"/>
      <c r="BE67" s="65"/>
      <c r="BF67" s="65"/>
      <c r="BG67" s="65"/>
      <c r="BH67" s="65"/>
      <c r="BJ67"/>
      <c r="BK67"/>
      <c r="BL67"/>
      <c r="BM67"/>
      <c r="BN67"/>
      <c r="BO67"/>
      <c r="BP67"/>
      <c r="BQ67"/>
      <c r="BR67"/>
      <c r="BS67"/>
      <c r="BT67"/>
      <c r="BU67" s="69"/>
      <c r="BV67" s="69"/>
      <c r="BW67" s="69"/>
      <c r="BX67" s="69"/>
      <c r="BY67" s="69"/>
      <c r="BZ67" s="69"/>
      <c r="CA67" s="69"/>
      <c r="CB67" s="72"/>
      <c r="CC67" s="72"/>
      <c r="CD67" s="72"/>
      <c r="CE67" s="72"/>
      <c r="CF67" s="72"/>
      <c r="CG67" s="69"/>
      <c r="CH67" s="69"/>
    </row>
    <row r="68" spans="1:86" ht="14.5" x14ac:dyDescent="0.35">
      <c r="A68" s="1" t="s">
        <v>627</v>
      </c>
      <c r="B68" s="2">
        <f t="shared" ref="B68:B76" si="82">Z20</f>
        <v>6779.7992410439538</v>
      </c>
      <c r="C68" s="2">
        <f t="shared" ref="C68:C76" si="83">AA20</f>
        <v>2855.1888452820212</v>
      </c>
      <c r="D68" s="2">
        <f t="shared" ref="D68:D76" si="84">AB20</f>
        <v>553.84647033575959</v>
      </c>
      <c r="E68" s="2">
        <f t="shared" ref="E68:E76" si="85">AC20</f>
        <v>4550.6845302075053</v>
      </c>
      <c r="F68" s="2">
        <f t="shared" ref="F68:F76" si="86">AD20</f>
        <v>1669.6861545433446</v>
      </c>
      <c r="G68" s="2"/>
      <c r="H68" s="65">
        <f t="shared" ref="H68:H76" si="87">+B68/B$81*100</f>
        <v>8.0719225140043207</v>
      </c>
      <c r="I68" s="65">
        <f t="shared" ref="I68:I76" si="88">+C68/C$81*100</f>
        <v>7.8706332616472903</v>
      </c>
      <c r="J68" s="65">
        <f t="shared" ref="J68:J76" si="89">+D68/D$81*100</f>
        <v>7.4070650109842067</v>
      </c>
      <c r="K68" s="65">
        <f t="shared" ref="K68:K76" si="90">+E68/E$81*100</f>
        <v>8.0015889228552375</v>
      </c>
      <c r="L68" s="65">
        <f t="shared" ref="L68:L76" si="91">+F68/F$81*100</f>
        <v>7.9997066425818293</v>
      </c>
      <c r="N68" s="2">
        <f>'SUMMARY 2014-16'!$B98</f>
        <v>454.66311353387249</v>
      </c>
      <c r="O68" s="2">
        <f>'SUMMARY 2014-16'!$B98</f>
        <v>454.66311353387249</v>
      </c>
      <c r="P68" s="2">
        <f>'SUMMARY 2014-16'!$B98</f>
        <v>454.66311353387249</v>
      </c>
      <c r="Q68" s="2">
        <f>'SUMMARY 2014-16'!$B98</f>
        <v>454.66311353387249</v>
      </c>
      <c r="R68" s="2">
        <f>'SUMMARY 2014-16'!$B98</f>
        <v>454.66311353387249</v>
      </c>
      <c r="T68" s="65">
        <f t="shared" ref="T68:T76" si="92">+N68/N$81*100</f>
        <v>6.9846101519280976</v>
      </c>
      <c r="U68" s="65">
        <f t="shared" ref="U68:U76" si="93">+O68/O$81*100</f>
        <v>8.5318710614728417</v>
      </c>
      <c r="V68" s="65">
        <f t="shared" ref="V68:V76" si="94">+P68/P$81*100</f>
        <v>9.3681236803082619</v>
      </c>
      <c r="W68" s="65">
        <f t="shared" ref="W68:W76" si="95">+Q68/Q$81*100</f>
        <v>8.0304641656563351</v>
      </c>
      <c r="X68" s="65">
        <f t="shared" ref="X68:X76" si="96">+R68/R$81*100</f>
        <v>9.0394406048754377</v>
      </c>
      <c r="Z68" s="2">
        <f>'SUMMARY 2014-16'!B99</f>
        <v>2415.4824194086918</v>
      </c>
      <c r="AA68" s="2">
        <f>'SUMMARY 2014-16'!C99</f>
        <v>745.84530134892839</v>
      </c>
      <c r="AB68" s="2">
        <f>'SUMMARY 2014-16'!D99</f>
        <v>124.66284352324897</v>
      </c>
      <c r="AC68" s="2">
        <f>'SUMMARY 2014-16'!E99</f>
        <v>1313.4947996781709</v>
      </c>
      <c r="AD68" s="2">
        <f>'SUMMARY 2014-16'!F99</f>
        <v>438.16625664933281</v>
      </c>
      <c r="AF68" s="65">
        <f t="shared" ref="AF68:AF76" si="97">+Z68/Z$81*100</f>
        <v>16.584481702998893</v>
      </c>
      <c r="AG68" s="65">
        <f t="shared" ref="AG68:AG76" si="98">+AA68/AA$81*100</f>
        <v>16.30280780674698</v>
      </c>
      <c r="AH68" s="65">
        <f t="shared" ref="AH68:AH76" si="99">+AB68/AB$81*100</f>
        <v>17.57646413106437</v>
      </c>
      <c r="AI68" s="65">
        <f t="shared" ref="AI68:AI76" si="100">+AC68/AC$81*100</f>
        <v>15.589093249171373</v>
      </c>
      <c r="AJ68" s="65">
        <f t="shared" ref="AJ68:AJ76" si="101">+AD68/AD$81*100</f>
        <v>16.698774580887353</v>
      </c>
      <c r="AL68" s="2">
        <f>'SUMMARY 2014-16'!B100</f>
        <v>1727.0568716587463</v>
      </c>
      <c r="AM68" s="2">
        <f>'SUMMARY 2014-16'!C100</f>
        <v>891.47318097483185</v>
      </c>
      <c r="AN68" s="2">
        <f>'SUMMARY 2014-16'!D100</f>
        <v>193.88329609028213</v>
      </c>
      <c r="AO68" s="2">
        <f>'SUMMARY 2014-16'!E100</f>
        <v>1333.7683363004899</v>
      </c>
      <c r="AP68" s="2">
        <f>'SUMMARY 2014-16'!F100</f>
        <v>534.2300887552957</v>
      </c>
      <c r="AR68" s="65">
        <f t="shared" ref="AR68:AR76" si="102">+AL68/AL$81*100</f>
        <v>10.138350750534272</v>
      </c>
      <c r="AS68" s="65">
        <f t="shared" ref="AS68:AS76" si="103">+AM68/AM$81*100</f>
        <v>10.932370806680163</v>
      </c>
      <c r="AT68" s="65">
        <f t="shared" ref="AT68:AT76" si="104">+AN68/AN$81*100</f>
        <v>9.9999838083068582</v>
      </c>
      <c r="AU68" s="65">
        <f t="shared" ref="AU68:AU76" si="105">+AO68/AO$81*100</f>
        <v>11.060462852168133</v>
      </c>
      <c r="AV68" s="65">
        <f t="shared" ref="AV68:AV76" si="106">+AP68/AP$81*100</f>
        <v>11.098633862967578</v>
      </c>
      <c r="AX68" s="2">
        <f>'SUMMARY 2014-16'!B101</f>
        <v>2182.5968364426435</v>
      </c>
      <c r="AY68" s="2">
        <f>'SUMMARY 2014-16'!C101</f>
        <v>1018.2805096230967</v>
      </c>
      <c r="AZ68" s="2">
        <f>'SUMMARY 2014-16'!D101</f>
        <v>178.67554600765359</v>
      </c>
      <c r="BA68" s="2">
        <f>'SUMMARY 2014-16'!E101</f>
        <v>1619.7526993208296</v>
      </c>
      <c r="BB68" s="2">
        <f>'SUMMARY 2014-16'!F101</f>
        <v>583.07386496960771</v>
      </c>
      <c r="BD68" s="65">
        <f t="shared" ref="BD68:BD76" si="107">+AX68/AX$81*100</f>
        <v>4.7568467877247755</v>
      </c>
      <c r="BE68" s="65">
        <f t="shared" ref="BE68:BE76" si="108">+AY68/AY$81*100</f>
        <v>4.9645409191025287</v>
      </c>
      <c r="BF68" s="65">
        <f t="shared" ref="BF68:BF76" si="109">+AZ68/AZ$81*100</f>
        <v>4.5671208950405386</v>
      </c>
      <c r="BG68" s="65">
        <f t="shared" ref="BG68:BG76" si="110">+BA68/BA$81*100</f>
        <v>5.0284902234373954</v>
      </c>
      <c r="BH68" s="65">
        <f t="shared" ref="BH68:BH76" si="111">+BB68/BB$81*100</f>
        <v>5.0123258090654561</v>
      </c>
      <c r="BJ68"/>
      <c r="BK68"/>
      <c r="BL68"/>
      <c r="BM68"/>
      <c r="BN68"/>
      <c r="BO68"/>
      <c r="BP68"/>
      <c r="BQ68"/>
      <c r="BR68"/>
      <c r="BS68"/>
      <c r="BT68"/>
      <c r="BU68" s="69"/>
      <c r="BV68" s="71"/>
      <c r="BW68" s="71"/>
      <c r="BX68" s="71"/>
      <c r="BY68" s="71"/>
      <c r="BZ68" s="71"/>
      <c r="CA68" s="69"/>
      <c r="CB68" s="72"/>
      <c r="CC68" s="72"/>
      <c r="CD68" s="72"/>
      <c r="CE68" s="72"/>
      <c r="CF68" s="72"/>
      <c r="CG68" s="69"/>
      <c r="CH68" s="69"/>
    </row>
    <row r="69" spans="1:86" ht="14.5" x14ac:dyDescent="0.35">
      <c r="A69" s="1" t="s">
        <v>738</v>
      </c>
      <c r="B69" s="2">
        <f t="shared" si="82"/>
        <v>3846.5573557766693</v>
      </c>
      <c r="C69" s="2">
        <f t="shared" si="83"/>
        <v>1521.064779480979</v>
      </c>
      <c r="D69" s="2">
        <f t="shared" si="84"/>
        <v>298.77713577520564</v>
      </c>
      <c r="E69" s="2">
        <f t="shared" si="85"/>
        <v>2433.455525285834</v>
      </c>
      <c r="F69" s="2">
        <f t="shared" si="86"/>
        <v>879.69574819086813</v>
      </c>
      <c r="G69" s="2"/>
      <c r="H69" s="65">
        <f t="shared" si="87"/>
        <v>4.5796507857541924</v>
      </c>
      <c r="I69" s="65">
        <f t="shared" si="88"/>
        <v>4.1929776611048251</v>
      </c>
      <c r="J69" s="65">
        <f t="shared" si="89"/>
        <v>3.9958035069555904</v>
      </c>
      <c r="K69" s="65">
        <f t="shared" si="90"/>
        <v>4.2788091870873171</v>
      </c>
      <c r="L69" s="65">
        <f t="shared" si="91"/>
        <v>4.2147489221878152</v>
      </c>
      <c r="N69" s="2">
        <f>'SUMMARY 2014-16'!$H98</f>
        <v>364.79504667977199</v>
      </c>
      <c r="O69" s="2">
        <f>'SUMMARY 2014-16'!$H98</f>
        <v>364.79504667977199</v>
      </c>
      <c r="P69" s="2">
        <f>'SUMMARY 2014-16'!$H98</f>
        <v>364.79504667977199</v>
      </c>
      <c r="Q69" s="2">
        <f>'SUMMARY 2014-16'!$H98</f>
        <v>364.79504667977199</v>
      </c>
      <c r="R69" s="2">
        <f>'SUMMARY 2014-16'!$H98</f>
        <v>364.79504667977199</v>
      </c>
      <c r="T69" s="65">
        <f t="shared" si="92"/>
        <v>5.6040420050983455</v>
      </c>
      <c r="U69" s="65">
        <f t="shared" si="93"/>
        <v>6.8454735154227713</v>
      </c>
      <c r="V69" s="65">
        <f t="shared" si="94"/>
        <v>7.5164336264224554</v>
      </c>
      <c r="W69" s="65">
        <f t="shared" si="95"/>
        <v>6.4431739962397305</v>
      </c>
      <c r="X69" s="65">
        <f t="shared" si="96"/>
        <v>7.2527175820012806</v>
      </c>
      <c r="Z69" s="2">
        <f>'SUMMARY 2014-16'!H99</f>
        <v>1818.3594644386649</v>
      </c>
      <c r="AA69" s="2">
        <f>'SUMMARY 2014-16'!I99</f>
        <v>609.41740105310998</v>
      </c>
      <c r="AB69" s="2">
        <f>'SUMMARY 2014-16'!J99</f>
        <v>111.80595620602129</v>
      </c>
      <c r="AC69" s="2">
        <f>'SUMMARY 2014-16'!K99</f>
        <v>1017.8475895277501</v>
      </c>
      <c r="AD69" s="2">
        <f>'SUMMARY 2014-16'!L99</f>
        <v>356.68687479556525</v>
      </c>
      <c r="AF69" s="65">
        <f t="shared" si="97"/>
        <v>12.484690025125584</v>
      </c>
      <c r="AG69" s="65">
        <f t="shared" si="98"/>
        <v>13.320744590717897</v>
      </c>
      <c r="AH69" s="65">
        <f t="shared" si="99"/>
        <v>15.763745823173014</v>
      </c>
      <c r="AI69" s="65">
        <f t="shared" si="100"/>
        <v>12.080231296294567</v>
      </c>
      <c r="AJ69" s="65">
        <f t="shared" si="101"/>
        <v>13.593547261534441</v>
      </c>
      <c r="AL69" s="2">
        <f>'SUMMARY 2014-16'!H100</f>
        <v>1177.6718352104881</v>
      </c>
      <c r="AM69" s="2">
        <f>'SUMMARY 2014-16'!I100</f>
        <v>563.99352037173799</v>
      </c>
      <c r="AN69" s="2">
        <f>'SUMMARY 2014-16'!J100</f>
        <v>109.42603422758174</v>
      </c>
      <c r="AO69" s="2">
        <f>'SUMMARY 2014-16'!K100</f>
        <v>875.30959643458425</v>
      </c>
      <c r="AP69" s="2">
        <f>'SUMMARY 2014-16'!L100</f>
        <v>328.51294899900864</v>
      </c>
      <c r="AR69" s="65">
        <f t="shared" si="102"/>
        <v>6.9132929727565529</v>
      </c>
      <c r="AS69" s="65">
        <f t="shared" si="103"/>
        <v>6.9164013330456378</v>
      </c>
      <c r="AT69" s="65">
        <f t="shared" si="104"/>
        <v>5.6439032786687608</v>
      </c>
      <c r="AU69" s="65">
        <f t="shared" si="105"/>
        <v>7.2586288128299463</v>
      </c>
      <c r="AV69" s="65">
        <f t="shared" si="106"/>
        <v>6.8248588331643196</v>
      </c>
      <c r="AX69" s="2">
        <f>'SUMMARY 2014-16'!H101</f>
        <v>485.73100944774473</v>
      </c>
      <c r="AY69" s="2">
        <f>'SUMMARY 2014-16'!I101</f>
        <v>184.14415248647313</v>
      </c>
      <c r="AZ69" s="2">
        <f>'SUMMARY 2014-16'!J101</f>
        <v>30.294431251032989</v>
      </c>
      <c r="BA69" s="2">
        <f>'SUMMARY 2014-16'!K101</f>
        <v>309.78634473131422</v>
      </c>
      <c r="BB69" s="2">
        <f>'SUMMARY 2014-16'!L101</f>
        <v>100.02356524187356</v>
      </c>
      <c r="BD69" s="65">
        <f t="shared" si="107"/>
        <v>1.0586233579242779</v>
      </c>
      <c r="BE69" s="65">
        <f t="shared" si="108"/>
        <v>0.89777931659609922</v>
      </c>
      <c r="BF69" s="65">
        <f t="shared" si="109"/>
        <v>0.7743551541408763</v>
      </c>
      <c r="BG69" s="65">
        <f t="shared" si="110"/>
        <v>0.96172558100319638</v>
      </c>
      <c r="BH69" s="65">
        <f t="shared" si="111"/>
        <v>0.85984079839132865</v>
      </c>
      <c r="BJ69"/>
      <c r="BK69"/>
      <c r="BL69"/>
      <c r="BM69"/>
      <c r="BN69"/>
      <c r="BO69"/>
      <c r="BP69"/>
      <c r="BQ69"/>
      <c r="BR69"/>
      <c r="BS69"/>
      <c r="BT69"/>
      <c r="BU69" s="69"/>
      <c r="BV69" s="71"/>
      <c r="BW69" s="71"/>
      <c r="BX69" s="71"/>
      <c r="BY69" s="71"/>
      <c r="BZ69" s="71"/>
      <c r="CA69" s="69"/>
      <c r="CB69" s="72"/>
      <c r="CC69" s="72"/>
      <c r="CD69" s="72"/>
      <c r="CE69" s="72"/>
      <c r="CF69" s="72"/>
      <c r="CG69" s="69"/>
      <c r="CH69" s="69"/>
    </row>
    <row r="70" spans="1:86" ht="14.5" x14ac:dyDescent="0.35">
      <c r="A70" s="1" t="s">
        <v>737</v>
      </c>
      <c r="B70" s="2">
        <f t="shared" si="82"/>
        <v>323.1738039163809</v>
      </c>
      <c r="C70" s="2">
        <f t="shared" si="83"/>
        <v>126.66731931163297</v>
      </c>
      <c r="D70" s="2">
        <f t="shared" si="84"/>
        <v>18.48849865202682</v>
      </c>
      <c r="E70" s="2">
        <f t="shared" si="85"/>
        <v>241.23093029791451</v>
      </c>
      <c r="F70" s="2">
        <f t="shared" si="86"/>
        <v>77.535461733860657</v>
      </c>
      <c r="G70" s="2"/>
      <c r="H70" s="65">
        <f t="shared" si="87"/>
        <v>0.38476565618296615</v>
      </c>
      <c r="I70" s="65">
        <f t="shared" si="88"/>
        <v>0.34917200597264264</v>
      </c>
      <c r="J70" s="65">
        <f t="shared" si="89"/>
        <v>0.2472625877493374</v>
      </c>
      <c r="K70" s="65">
        <f t="shared" si="90"/>
        <v>0.42416272253305171</v>
      </c>
      <c r="L70" s="65">
        <f t="shared" si="91"/>
        <v>0.37148355490655321</v>
      </c>
      <c r="N70" s="2">
        <f>'SUMMARY 2014-16'!$N98</f>
        <v>0</v>
      </c>
      <c r="O70" s="2">
        <f>'SUMMARY 2014-16'!$N98</f>
        <v>0</v>
      </c>
      <c r="P70" s="2">
        <f>'SUMMARY 2014-16'!$N98</f>
        <v>0</v>
      </c>
      <c r="Q70" s="2">
        <f>'SUMMARY 2014-16'!$N98</f>
        <v>0</v>
      </c>
      <c r="R70" s="2">
        <f>'SUMMARY 2014-16'!$N98</f>
        <v>0</v>
      </c>
      <c r="T70" s="65">
        <f t="shared" si="92"/>
        <v>0</v>
      </c>
      <c r="U70" s="65">
        <f t="shared" si="93"/>
        <v>0</v>
      </c>
      <c r="V70" s="65">
        <f t="shared" si="94"/>
        <v>0</v>
      </c>
      <c r="W70" s="65">
        <f t="shared" si="95"/>
        <v>0</v>
      </c>
      <c r="X70" s="65">
        <f t="shared" si="96"/>
        <v>0</v>
      </c>
      <c r="Z70" s="2">
        <f>'SUMMARY 2014-16'!N99</f>
        <v>240.79596514407316</v>
      </c>
      <c r="AA70" s="2">
        <f>'SUMMARY 2014-16'!O99</f>
        <v>79.280597742118474</v>
      </c>
      <c r="AB70" s="2">
        <f>'SUMMARY 2014-16'!P99</f>
        <v>7.102669452178767</v>
      </c>
      <c r="AC70" s="2">
        <f>'SUMMARY 2014-16'!Q99</f>
        <v>173.24715047476403</v>
      </c>
      <c r="AD70" s="2">
        <f>'SUMMARY 2014-16'!R99</f>
        <v>48.160056001014546</v>
      </c>
      <c r="AF70" s="65">
        <f t="shared" si="97"/>
        <v>1.6532831065131248</v>
      </c>
      <c r="AG70" s="65">
        <f t="shared" si="98"/>
        <v>1.7329281896073894</v>
      </c>
      <c r="AH70" s="65">
        <f t="shared" si="99"/>
        <v>1.0014195997201423</v>
      </c>
      <c r="AI70" s="65">
        <f t="shared" si="100"/>
        <v>2.0561680065776096</v>
      </c>
      <c r="AJ70" s="65">
        <f t="shared" si="101"/>
        <v>1.835408151037679</v>
      </c>
      <c r="AL70" s="2">
        <f>'SUMMARY 2014-16'!N100</f>
        <v>81.519289207901878</v>
      </c>
      <c r="AM70" s="2">
        <f>'SUMMARY 2014-16'!O100</f>
        <v>46.969204930970044</v>
      </c>
      <c r="AN70" s="2">
        <f>'SUMMARY 2014-16'!P100</f>
        <v>11.305953229849877</v>
      </c>
      <c r="AO70" s="2">
        <f>'SUMMARY 2014-16'!Q100</f>
        <v>67.350506500452852</v>
      </c>
      <c r="AP70" s="2">
        <f>'SUMMARY 2014-16'!R100</f>
        <v>29.143238377346254</v>
      </c>
      <c r="AR70" s="65">
        <f t="shared" si="102"/>
        <v>0.47854309865903305</v>
      </c>
      <c r="AS70" s="65">
        <f t="shared" si="103"/>
        <v>0.57599575148050541</v>
      </c>
      <c r="AT70" s="65">
        <f t="shared" si="104"/>
        <v>0.58313094276738042</v>
      </c>
      <c r="AU70" s="65">
        <f t="shared" si="105"/>
        <v>0.5585136151073985</v>
      </c>
      <c r="AV70" s="65">
        <f t="shared" si="106"/>
        <v>0.60545098289944477</v>
      </c>
      <c r="AX70" s="2">
        <f>'SUMMARY 2014-16'!N101</f>
        <v>0.85854956440593444</v>
      </c>
      <c r="AY70" s="2">
        <f>'SUMMARY 2014-16'!O101</f>
        <v>0.41751663854445314</v>
      </c>
      <c r="AZ70" s="2">
        <f>'SUMMARY 2014-16'!P101</f>
        <v>7.9875969998178309E-2</v>
      </c>
      <c r="BA70" s="2">
        <f>'SUMMARY 2014-16'!Q101</f>
        <v>0.63327332269767211</v>
      </c>
      <c r="BB70" s="2">
        <f>'SUMMARY 2014-16'!R101</f>
        <v>0.23216735549984344</v>
      </c>
      <c r="BD70" s="65">
        <f t="shared" si="107"/>
        <v>1.8711603853523674E-3</v>
      </c>
      <c r="BE70" s="65">
        <f t="shared" si="108"/>
        <v>2.0355672301213832E-3</v>
      </c>
      <c r="BF70" s="65">
        <f t="shared" si="109"/>
        <v>2.0417075517132318E-3</v>
      </c>
      <c r="BG70" s="65">
        <f t="shared" si="110"/>
        <v>1.9659845069461518E-3</v>
      </c>
      <c r="BH70" s="65">
        <f t="shared" si="111"/>
        <v>1.9957993281948883E-3</v>
      </c>
      <c r="BJ70"/>
      <c r="BK70"/>
      <c r="BL70"/>
      <c r="BM70"/>
      <c r="BN70"/>
      <c r="BO70"/>
      <c r="BP70"/>
      <c r="BQ70"/>
      <c r="BR70"/>
      <c r="BS70"/>
      <c r="BT70"/>
      <c r="BU70" s="69"/>
      <c r="BV70" s="71"/>
      <c r="BW70" s="71"/>
      <c r="BX70" s="71"/>
      <c r="BY70" s="71"/>
      <c r="BZ70" s="71"/>
      <c r="CA70" s="69"/>
      <c r="CB70" s="72"/>
      <c r="CC70" s="72"/>
      <c r="CD70" s="72"/>
      <c r="CE70" s="72"/>
      <c r="CF70" s="72"/>
      <c r="CG70" s="69"/>
      <c r="CH70" s="69"/>
    </row>
    <row r="71" spans="1:86" ht="14.5" x14ac:dyDescent="0.35">
      <c r="A71" s="1" t="s">
        <v>740</v>
      </c>
      <c r="B71" s="2">
        <f t="shared" si="82"/>
        <v>1974.7012655367234</v>
      </c>
      <c r="C71" s="2">
        <f t="shared" si="83"/>
        <v>932.97842658345405</v>
      </c>
      <c r="D71" s="2">
        <f t="shared" si="84"/>
        <v>171.05115459166294</v>
      </c>
      <c r="E71" s="2">
        <f t="shared" si="85"/>
        <v>1461.3995364335169</v>
      </c>
      <c r="F71" s="2">
        <f t="shared" si="86"/>
        <v>540.29147201445073</v>
      </c>
      <c r="G71" s="2"/>
      <c r="H71" s="65">
        <f t="shared" si="87"/>
        <v>2.3510483182484792</v>
      </c>
      <c r="I71" s="65">
        <f t="shared" si="88"/>
        <v>2.5718547649837746</v>
      </c>
      <c r="J71" s="65">
        <f t="shared" si="89"/>
        <v>2.2876141496329638</v>
      </c>
      <c r="K71" s="65">
        <f t="shared" si="90"/>
        <v>2.5696174421607294</v>
      </c>
      <c r="L71" s="65">
        <f t="shared" si="91"/>
        <v>2.5886141930585875</v>
      </c>
      <c r="N71" s="2">
        <f>'SUMMARY 2014-16'!$T98</f>
        <v>85.252301053151243</v>
      </c>
      <c r="O71" s="2">
        <f>'SUMMARY 2014-16'!$T98</f>
        <v>85.252301053151243</v>
      </c>
      <c r="P71" s="2">
        <f>'SUMMARY 2014-16'!$T98</f>
        <v>85.252301053151243</v>
      </c>
      <c r="Q71" s="2">
        <f>'SUMMARY 2014-16'!$T98</f>
        <v>85.252301053151243</v>
      </c>
      <c r="R71" s="2">
        <f>'SUMMARY 2014-16'!$T98</f>
        <v>85.252301053151243</v>
      </c>
      <c r="T71" s="65">
        <f t="shared" si="92"/>
        <v>1.3096599871119941</v>
      </c>
      <c r="U71" s="65">
        <f t="shared" si="93"/>
        <v>1.5997815055325864</v>
      </c>
      <c r="V71" s="65">
        <f t="shared" si="94"/>
        <v>1.7565843291954124</v>
      </c>
      <c r="W71" s="65">
        <f t="shared" si="95"/>
        <v>1.5057644402377344</v>
      </c>
      <c r="X71" s="65">
        <f t="shared" si="96"/>
        <v>1.6949541074690857</v>
      </c>
      <c r="Z71" s="2">
        <f>'SUMMARY 2014-16'!T99</f>
        <v>89.937395749492453</v>
      </c>
      <c r="AA71" s="2">
        <f>'SUMMARY 2014-16'!U99</f>
        <v>6.5927198969878873</v>
      </c>
      <c r="AB71" s="2">
        <f>'SUMMARY 2014-16'!V99</f>
        <v>0.35727578892173689</v>
      </c>
      <c r="AC71" s="2">
        <f>'SUMMARY 2014-16'!W99</f>
        <v>16.741659114078814</v>
      </c>
      <c r="AD71" s="2">
        <f>'SUMMARY 2014-16'!X99</f>
        <v>2.6742356190491079</v>
      </c>
      <c r="AF71" s="65">
        <f t="shared" si="97"/>
        <v>0.61750194587959872</v>
      </c>
      <c r="AG71" s="65">
        <f t="shared" si="98"/>
        <v>0.1441047429137427</v>
      </c>
      <c r="AH71" s="65">
        <f t="shared" si="99"/>
        <v>5.0373029456122681E-2</v>
      </c>
      <c r="AI71" s="65">
        <f t="shared" si="100"/>
        <v>0.19869685448253077</v>
      </c>
      <c r="AJ71" s="65">
        <f t="shared" si="101"/>
        <v>0.10191669737457588</v>
      </c>
      <c r="AL71" s="2">
        <f>'SUMMARY 2014-16'!T100</f>
        <v>106.17318741244146</v>
      </c>
      <c r="AM71" s="2">
        <f>'SUMMARY 2014-16'!U100</f>
        <v>60.181797654890424</v>
      </c>
      <c r="AN71" s="2">
        <f>'SUMMARY 2014-16'!V100</f>
        <v>14.172813401553249</v>
      </c>
      <c r="AO71" s="2">
        <f>'SUMMARY 2014-16'!W100</f>
        <v>87.122940969384103</v>
      </c>
      <c r="AP71" s="2">
        <f>'SUMMARY 2014-16'!X100</f>
        <v>37.340891608880987</v>
      </c>
      <c r="AR71" s="65">
        <f t="shared" si="102"/>
        <v>0.6232690028647967</v>
      </c>
      <c r="AS71" s="65">
        <f t="shared" si="103"/>
        <v>0.73802526179913375</v>
      </c>
      <c r="AT71" s="65">
        <f t="shared" si="104"/>
        <v>0.73099595164552522</v>
      </c>
      <c r="AU71" s="65">
        <f t="shared" si="105"/>
        <v>0.72247932863388364</v>
      </c>
      <c r="AV71" s="65">
        <f t="shared" si="106"/>
        <v>0.77575728662029664</v>
      </c>
      <c r="AX71" s="2">
        <f>'SUMMARY 2014-16'!T101</f>
        <v>1693.3383813216381</v>
      </c>
      <c r="AY71" s="2">
        <f>'SUMMARY 2014-16'!U101</f>
        <v>833.17654048221323</v>
      </c>
      <c r="AZ71" s="2">
        <f>'SUMMARY 2014-16'!V101</f>
        <v>148.2302370438376</v>
      </c>
      <c r="BA71" s="2">
        <f>'SUMMARY 2014-16'!W101</f>
        <v>1308.213894387758</v>
      </c>
      <c r="BB71" s="2">
        <f>'SUMMARY 2014-16'!X101</f>
        <v>482.53390738105492</v>
      </c>
      <c r="BD71" s="65">
        <f t="shared" si="107"/>
        <v>3.690535560772394</v>
      </c>
      <c r="BE71" s="65">
        <f t="shared" si="108"/>
        <v>4.0620820971926923</v>
      </c>
      <c r="BF71" s="65">
        <f t="shared" si="109"/>
        <v>3.7889091596827913</v>
      </c>
      <c r="BG71" s="65">
        <f t="shared" si="110"/>
        <v>4.0613241643938203</v>
      </c>
      <c r="BH71" s="65">
        <f t="shared" si="111"/>
        <v>4.1480459046836726</v>
      </c>
      <c r="BJ71"/>
      <c r="BK71"/>
      <c r="BL71"/>
      <c r="BM71"/>
      <c r="BN71"/>
      <c r="BO71"/>
      <c r="BP71"/>
      <c r="BQ71"/>
      <c r="BR71"/>
      <c r="BS71"/>
      <c r="BT71"/>
      <c r="BU71" s="69"/>
      <c r="BV71" s="71"/>
      <c r="BW71" s="71"/>
      <c r="BX71" s="71"/>
      <c r="BY71" s="71"/>
      <c r="BZ71" s="71"/>
      <c r="CA71" s="69"/>
      <c r="CB71" s="72"/>
      <c r="CC71" s="72"/>
      <c r="CD71" s="72"/>
      <c r="CE71" s="72"/>
      <c r="CF71" s="72"/>
      <c r="CG71" s="69"/>
      <c r="CH71" s="69"/>
    </row>
    <row r="72" spans="1:86" ht="14.5" x14ac:dyDescent="0.35">
      <c r="A72" s="1" t="s">
        <v>741</v>
      </c>
      <c r="B72" s="2">
        <f t="shared" si="82"/>
        <v>455.12591703338722</v>
      </c>
      <c r="C72" s="2">
        <f t="shared" si="83"/>
        <v>203.89302484883706</v>
      </c>
      <c r="D72" s="2">
        <f t="shared" si="84"/>
        <v>55.228183295222301</v>
      </c>
      <c r="E72" s="2">
        <f t="shared" si="85"/>
        <v>280.44949077320985</v>
      </c>
      <c r="F72" s="2">
        <f t="shared" si="86"/>
        <v>129.05441571730435</v>
      </c>
      <c r="G72" s="2"/>
      <c r="H72" s="65">
        <f t="shared" si="87"/>
        <v>0.54186577003170644</v>
      </c>
      <c r="I72" s="65">
        <f t="shared" si="88"/>
        <v>0.56205291844176553</v>
      </c>
      <c r="J72" s="65">
        <f t="shared" si="89"/>
        <v>0.73861397700750331</v>
      </c>
      <c r="K72" s="65">
        <f t="shared" si="90"/>
        <v>0.49312175429769523</v>
      </c>
      <c r="L72" s="65">
        <f t="shared" si="91"/>
        <v>0.61831827727564448</v>
      </c>
      <c r="N72" s="2">
        <f>'SUMMARY 2014-16'!$Z98</f>
        <v>3.0906277727880327</v>
      </c>
      <c r="O72" s="2">
        <f>'SUMMARY 2014-16'!$Z98</f>
        <v>3.0906277727880327</v>
      </c>
      <c r="P72" s="2">
        <f>'SUMMARY 2014-16'!$Z98</f>
        <v>3.0906277727880327</v>
      </c>
      <c r="Q72" s="2">
        <f>'SUMMARY 2014-16'!$Z98</f>
        <v>3.0906277727880327</v>
      </c>
      <c r="R72" s="2">
        <f>'SUMMARY 2014-16'!$Z98</f>
        <v>3.0906277727880327</v>
      </c>
      <c r="T72" s="65">
        <f t="shared" si="92"/>
        <v>4.747873639861043E-2</v>
      </c>
      <c r="U72" s="65">
        <f t="shared" si="93"/>
        <v>5.7996430481202857E-2</v>
      </c>
      <c r="V72" s="65">
        <f t="shared" si="94"/>
        <v>6.3680959293648351E-2</v>
      </c>
      <c r="W72" s="65">
        <f t="shared" si="95"/>
        <v>5.4588056167234056E-2</v>
      </c>
      <c r="X72" s="65">
        <f t="shared" si="96"/>
        <v>6.1446696141129839E-2</v>
      </c>
      <c r="Z72" s="2">
        <f>'SUMMARY 2014-16'!Z99</f>
        <v>130.13536876839419</v>
      </c>
      <c r="AA72" s="2">
        <f>'SUMMARY 2014-16'!AA99</f>
        <v>3.7721354089791017</v>
      </c>
      <c r="AB72" s="2">
        <f>'SUMMARY 2014-16'!AB99</f>
        <v>0.67972028520280825</v>
      </c>
      <c r="AC72" s="2">
        <f>'SUMMARY 2014-16'!AC99</f>
        <v>6.335420901340993</v>
      </c>
      <c r="AD72" s="2">
        <f>'SUMMARY 2014-16'!AD99</f>
        <v>2.156216699748525</v>
      </c>
      <c r="AF72" s="65">
        <f t="shared" si="97"/>
        <v>0.893497557635207</v>
      </c>
      <c r="AG72" s="65">
        <f t="shared" si="98"/>
        <v>8.2451948792047688E-2</v>
      </c>
      <c r="AH72" s="65">
        <f t="shared" si="99"/>
        <v>9.5835125161379264E-2</v>
      </c>
      <c r="AI72" s="65">
        <f t="shared" si="100"/>
        <v>7.5191365225011075E-2</v>
      </c>
      <c r="AJ72" s="65">
        <f t="shared" si="101"/>
        <v>8.2174690702989162E-2</v>
      </c>
      <c r="AL72" s="2">
        <f>'SUMMARY 2014-16'!Z100</f>
        <v>321.89992049220501</v>
      </c>
      <c r="AM72" s="2">
        <f>'SUMMARY 2014-16'!AA100</f>
        <v>197.73801542703836</v>
      </c>
      <c r="AN72" s="2">
        <f>'SUMMARY 2014-16'!AB100</f>
        <v>53.61437639699421</v>
      </c>
      <c r="AO72" s="2">
        <f>'SUMMARY 2014-16'!AC100</f>
        <v>271.29232671531344</v>
      </c>
      <c r="AP72" s="2">
        <f>'SUMMARY 2014-16'!AD100</f>
        <v>125.26158798675367</v>
      </c>
      <c r="AR72" s="65">
        <f t="shared" si="102"/>
        <v>1.889650742876011</v>
      </c>
      <c r="AS72" s="65">
        <f t="shared" si="103"/>
        <v>2.4249134504097398</v>
      </c>
      <c r="AT72" s="65">
        <f t="shared" si="104"/>
        <v>2.7652866785014605</v>
      </c>
      <c r="AU72" s="65">
        <f t="shared" si="105"/>
        <v>2.2497300468504773</v>
      </c>
      <c r="AV72" s="65">
        <f t="shared" si="106"/>
        <v>2.6023103741647797</v>
      </c>
      <c r="AX72" s="2">
        <f>'SUMMARY 2014-16'!Z101</f>
        <v>0</v>
      </c>
      <c r="AY72" s="2">
        <f>'SUMMARY 2014-16'!AA101</f>
        <v>0</v>
      </c>
      <c r="AZ72" s="2">
        <f>'SUMMARY 2014-16'!AB101</f>
        <v>0</v>
      </c>
      <c r="BA72" s="2">
        <f>'SUMMARY 2014-16'!AC101</f>
        <v>0</v>
      </c>
      <c r="BB72" s="2">
        <f>'SUMMARY 2014-16'!AD101</f>
        <v>0</v>
      </c>
      <c r="BD72" s="65">
        <f t="shared" si="107"/>
        <v>0</v>
      </c>
      <c r="BE72" s="65">
        <f t="shared" si="108"/>
        <v>0</v>
      </c>
      <c r="BF72" s="65">
        <f t="shared" si="109"/>
        <v>0</v>
      </c>
      <c r="BG72" s="65">
        <f t="shared" si="110"/>
        <v>0</v>
      </c>
      <c r="BH72" s="65">
        <f t="shared" si="111"/>
        <v>0</v>
      </c>
      <c r="BJ72"/>
      <c r="BK72"/>
      <c r="BL72"/>
      <c r="BM72"/>
      <c r="BN72"/>
      <c r="BO72"/>
      <c r="BP72"/>
      <c r="BQ72"/>
      <c r="BR72"/>
      <c r="BS72"/>
      <c r="BT72"/>
      <c r="BU72" s="69"/>
      <c r="BV72" s="71"/>
      <c r="BW72" s="71"/>
      <c r="BX72" s="71"/>
      <c r="BY72" s="71"/>
      <c r="BZ72" s="71"/>
      <c r="CA72" s="69"/>
      <c r="CB72" s="72"/>
      <c r="CC72" s="72"/>
      <c r="CD72" s="72"/>
      <c r="CE72" s="72"/>
      <c r="CF72" s="72"/>
      <c r="CG72" s="69"/>
      <c r="CH72" s="69"/>
    </row>
    <row r="73" spans="1:86" ht="14.5" x14ac:dyDescent="0.35">
      <c r="A73" s="1" t="s">
        <v>739</v>
      </c>
      <c r="B73" s="2">
        <f t="shared" si="82"/>
        <v>62.851145644432997</v>
      </c>
      <c r="C73" s="2">
        <f t="shared" si="83"/>
        <v>21.111547694888422</v>
      </c>
      <c r="D73" s="2">
        <f t="shared" si="84"/>
        <v>2.0557129971314221</v>
      </c>
      <c r="E73" s="2">
        <f t="shared" si="85"/>
        <v>45.507814678716962</v>
      </c>
      <c r="F73" s="2">
        <f t="shared" si="86"/>
        <v>12.932624120225798</v>
      </c>
      <c r="G73" s="2"/>
      <c r="H73" s="65">
        <f t="shared" si="87"/>
        <v>7.4829587060183306E-2</v>
      </c>
      <c r="I73" s="65">
        <f t="shared" si="88"/>
        <v>5.8196237971022691E-2</v>
      </c>
      <c r="J73" s="65">
        <f t="shared" si="89"/>
        <v>2.7492817286434372E-2</v>
      </c>
      <c r="K73" s="65">
        <f t="shared" si="90"/>
        <v>8.0017593709130738E-2</v>
      </c>
      <c r="L73" s="65">
        <f t="shared" si="91"/>
        <v>6.196206322911002E-2</v>
      </c>
      <c r="N73" s="2">
        <f>'SUMMARY 2014-16'!$AF98</f>
        <v>0</v>
      </c>
      <c r="O73" s="2">
        <f>'SUMMARY 2014-16'!$AF98</f>
        <v>0</v>
      </c>
      <c r="P73" s="2">
        <f>'SUMMARY 2014-16'!$AF98</f>
        <v>0</v>
      </c>
      <c r="Q73" s="2">
        <f>'SUMMARY 2014-16'!$AF98</f>
        <v>0</v>
      </c>
      <c r="R73" s="2">
        <f>'SUMMARY 2014-16'!$AF98</f>
        <v>0</v>
      </c>
      <c r="T73" s="65">
        <f t="shared" si="92"/>
        <v>0</v>
      </c>
      <c r="U73" s="65">
        <f t="shared" si="93"/>
        <v>0</v>
      </c>
      <c r="V73" s="65">
        <f t="shared" si="94"/>
        <v>0</v>
      </c>
      <c r="W73" s="65">
        <f t="shared" si="95"/>
        <v>0</v>
      </c>
      <c r="X73" s="65">
        <f t="shared" si="96"/>
        <v>0</v>
      </c>
      <c r="Z73" s="2">
        <f>'SUMMARY 2014-16'!AF99</f>
        <v>62.070289980836527</v>
      </c>
      <c r="AA73" s="2">
        <f>'SUMMARY 2014-16'!AG99</f>
        <v>20.534642736836943</v>
      </c>
      <c r="AB73" s="2">
        <f>'SUMMARY 2014-16'!AH99</f>
        <v>1.8481178463153247</v>
      </c>
      <c r="AC73" s="2">
        <f>'SUMMARY 2014-16'!AI99</f>
        <v>44.808429375008366</v>
      </c>
      <c r="AD73" s="2">
        <f>'SUMMARY 2014-16'!AJ99</f>
        <v>12.546360225002344</v>
      </c>
      <c r="AF73" s="65">
        <f t="shared" si="97"/>
        <v>0.42616894257463322</v>
      </c>
      <c r="AG73" s="65">
        <f t="shared" si="98"/>
        <v>0.44884955809656457</v>
      </c>
      <c r="AH73" s="65">
        <f t="shared" si="99"/>
        <v>0.26056983875619089</v>
      </c>
      <c r="AI73" s="65">
        <f t="shared" si="100"/>
        <v>0.53180475784682624</v>
      </c>
      <c r="AJ73" s="65">
        <f t="shared" si="101"/>
        <v>0.4781491911541616</v>
      </c>
      <c r="AL73" s="2">
        <f>'SUMMARY 2014-16'!AF100</f>
        <v>0.78085566359646652</v>
      </c>
      <c r="AM73" s="2">
        <f>'SUMMARY 2014-16'!AG100</f>
        <v>0.57690495805147912</v>
      </c>
      <c r="AN73" s="2">
        <f>'SUMMARY 2014-16'!AH100</f>
        <v>0.20759515081609681</v>
      </c>
      <c r="AO73" s="2">
        <f>'SUMMARY 2014-16'!AI100</f>
        <v>0.69938530370859198</v>
      </c>
      <c r="AP73" s="2">
        <f>'SUMMARY 2014-16'!AJ100</f>
        <v>0.38626389522345345</v>
      </c>
      <c r="AR73" s="65">
        <f t="shared" si="102"/>
        <v>4.5838609793311044E-3</v>
      </c>
      <c r="AS73" s="65">
        <f t="shared" si="103"/>
        <v>7.0747376996067955E-3</v>
      </c>
      <c r="AT73" s="65">
        <f t="shared" si="104"/>
        <v>1.0707204739686903E-2</v>
      </c>
      <c r="AU73" s="65">
        <f t="shared" si="105"/>
        <v>5.799751696368388E-3</v>
      </c>
      <c r="AV73" s="65">
        <f t="shared" si="106"/>
        <v>8.0246351484190622E-3</v>
      </c>
      <c r="AX73" s="2">
        <f>'SUMMARY 2014-16'!AF101</f>
        <v>0</v>
      </c>
      <c r="AY73" s="2">
        <f>'SUMMARY 2014-16'!AG101</f>
        <v>0</v>
      </c>
      <c r="AZ73" s="2">
        <f>'SUMMARY 2014-16'!AH101</f>
        <v>0</v>
      </c>
      <c r="BA73" s="2">
        <f>'SUMMARY 2014-16'!AI101</f>
        <v>0</v>
      </c>
      <c r="BB73" s="2">
        <f>'SUMMARY 2014-16'!AJ101</f>
        <v>0</v>
      </c>
      <c r="BD73" s="65">
        <f t="shared" si="107"/>
        <v>0</v>
      </c>
      <c r="BE73" s="65">
        <f t="shared" si="108"/>
        <v>0</v>
      </c>
      <c r="BF73" s="65">
        <f t="shared" si="109"/>
        <v>0</v>
      </c>
      <c r="BG73" s="65">
        <f t="shared" si="110"/>
        <v>0</v>
      </c>
      <c r="BH73" s="65">
        <f t="shared" si="111"/>
        <v>0</v>
      </c>
      <c r="BJ73"/>
      <c r="BK73"/>
      <c r="BL73"/>
      <c r="BM73"/>
      <c r="BN73"/>
      <c r="BO73"/>
      <c r="BP73"/>
      <c r="BQ73"/>
      <c r="BR73"/>
      <c r="BS73"/>
      <c r="BT73"/>
      <c r="BU73" s="69"/>
      <c r="BV73" s="71"/>
      <c r="BW73" s="71"/>
      <c r="BX73" s="71"/>
      <c r="BY73" s="71"/>
      <c r="BZ73" s="71"/>
      <c r="CA73" s="69"/>
      <c r="CB73" s="72"/>
      <c r="CC73" s="72"/>
      <c r="CD73" s="72"/>
      <c r="CE73" s="72"/>
      <c r="CF73" s="72"/>
      <c r="CG73" s="69"/>
      <c r="CH73" s="69"/>
    </row>
    <row r="74" spans="1:86" ht="14.5" x14ac:dyDescent="0.35">
      <c r="A74" s="1" t="s">
        <v>801</v>
      </c>
      <c r="B74" s="2">
        <f t="shared" si="82"/>
        <v>117.38975313636006</v>
      </c>
      <c r="C74" s="2">
        <f t="shared" si="83"/>
        <v>49.473747362229602</v>
      </c>
      <c r="D74" s="2">
        <f t="shared" si="84"/>
        <v>8.2457850245104733</v>
      </c>
      <c r="E74" s="2">
        <f t="shared" si="85"/>
        <v>88.641232738311842</v>
      </c>
      <c r="F74" s="2">
        <f t="shared" si="86"/>
        <v>30.176432766634587</v>
      </c>
      <c r="G74" s="2"/>
      <c r="H74" s="65">
        <f t="shared" si="87"/>
        <v>0.13976239672679283</v>
      </c>
      <c r="I74" s="65">
        <f t="shared" si="88"/>
        <v>0.13637967317325983</v>
      </c>
      <c r="J74" s="65">
        <f t="shared" si="89"/>
        <v>0.11027797235237807</v>
      </c>
      <c r="K74" s="65">
        <f t="shared" si="90"/>
        <v>0.15586022306731231</v>
      </c>
      <c r="L74" s="65">
        <f t="shared" si="91"/>
        <v>0.14457963192411674</v>
      </c>
      <c r="N74" s="2">
        <f>'SUMMARY 2014-16'!$AL98</f>
        <v>1.525138028161205</v>
      </c>
      <c r="O74" s="2">
        <f>'SUMMARY 2014-16'!$AL98</f>
        <v>1.525138028161205</v>
      </c>
      <c r="P74" s="2">
        <f>'SUMMARY 2014-16'!$AL98</f>
        <v>1.525138028161205</v>
      </c>
      <c r="Q74" s="2">
        <f>'SUMMARY 2014-16'!$AL98</f>
        <v>1.525138028161205</v>
      </c>
      <c r="R74" s="2">
        <f>'SUMMARY 2014-16'!$AL98</f>
        <v>1.525138028161205</v>
      </c>
      <c r="T74" s="65">
        <f t="shared" si="92"/>
        <v>2.3429423319146693E-2</v>
      </c>
      <c r="U74" s="65">
        <f t="shared" si="93"/>
        <v>2.8619610036280017E-2</v>
      </c>
      <c r="V74" s="65">
        <f t="shared" si="94"/>
        <v>3.1424765396745116E-2</v>
      </c>
      <c r="W74" s="65">
        <f t="shared" si="95"/>
        <v>2.6937673011637166E-2</v>
      </c>
      <c r="X74" s="65">
        <f t="shared" si="96"/>
        <v>3.0322219263940721E-2</v>
      </c>
      <c r="Z74" s="2">
        <f>'SUMMARY 2014-16'!AL99</f>
        <v>74.183935327230373</v>
      </c>
      <c r="AA74" s="2">
        <f>'SUMMARY 2014-16'!AM99</f>
        <v>26.247804510895946</v>
      </c>
      <c r="AB74" s="2">
        <f>'SUMMARY 2014-16'!AN99</f>
        <v>2.8691039446090323</v>
      </c>
      <c r="AC74" s="2">
        <f>'SUMMARY 2014-16'!AO99</f>
        <v>54.514550285228459</v>
      </c>
      <c r="AD74" s="2">
        <f>'SUMMARY 2014-16'!AP99</f>
        <v>15.942513308953059</v>
      </c>
      <c r="AF74" s="65">
        <f t="shared" si="97"/>
        <v>0.50934012527074501</v>
      </c>
      <c r="AG74" s="65">
        <f t="shared" si="98"/>
        <v>0.57372877661933919</v>
      </c>
      <c r="AH74" s="65">
        <f t="shared" si="99"/>
        <v>0.40452071479751917</v>
      </c>
      <c r="AI74" s="65">
        <f t="shared" si="100"/>
        <v>0.64700096874482649</v>
      </c>
      <c r="AJ74" s="65">
        <f t="shared" si="101"/>
        <v>0.60757858908350748</v>
      </c>
      <c r="AL74" s="2">
        <f>'SUMMARY 2014-16'!AL100</f>
        <v>39.011783672113644</v>
      </c>
      <c r="AM74" s="2">
        <f>'SUMMARY 2014-16'!AM100</f>
        <v>22.01373763214357</v>
      </c>
      <c r="AN74" s="2">
        <f>'SUMMARY 2014-16'!AN100</f>
        <v>5.1565236834869603</v>
      </c>
      <c r="AO74" s="2">
        <f>'SUMMARY 2014-16'!AO100</f>
        <v>31.993580377046666</v>
      </c>
      <c r="AP74" s="2">
        <f>'SUMMARY 2014-16'!AP100</f>
        <v>13.585157888082643</v>
      </c>
      <c r="AR74" s="65">
        <f t="shared" si="102"/>
        <v>0.22901107239854979</v>
      </c>
      <c r="AS74" s="65">
        <f t="shared" si="103"/>
        <v>0.2699602722455397</v>
      </c>
      <c r="AT74" s="65">
        <f t="shared" si="104"/>
        <v>0.26595975198404415</v>
      </c>
      <c r="AU74" s="65">
        <f t="shared" si="105"/>
        <v>0.26531129705005729</v>
      </c>
      <c r="AV74" s="65">
        <f t="shared" si="106"/>
        <v>0.28223175097031727</v>
      </c>
      <c r="AX74" s="2">
        <f>'SUMMARY 2014-16'!AL101</f>
        <v>2.6688961088548147</v>
      </c>
      <c r="AY74" s="2">
        <f>'SUMMARY 2014-16'!AM101</f>
        <v>0.54230001586588539</v>
      </c>
      <c r="AZ74" s="2">
        <f>'SUMMARY 2014-16'!AN101</f>
        <v>7.1001742784840963E-2</v>
      </c>
      <c r="BA74" s="2">
        <f>'SUMMARY 2014-16'!AO101</f>
        <v>1.1191868790597681</v>
      </c>
      <c r="BB74" s="2">
        <f>'SUMMARY 2014-16'!AP101</f>
        <v>0.2842249911793498</v>
      </c>
      <c r="BD74" s="65">
        <f t="shared" si="107"/>
        <v>5.8167086427511209E-3</v>
      </c>
      <c r="BE74" s="65">
        <f t="shared" si="108"/>
        <v>2.6439380836157291E-3</v>
      </c>
      <c r="BF74" s="65">
        <f t="shared" si="109"/>
        <v>1.8148736651575734E-3</v>
      </c>
      <c r="BG74" s="65">
        <f t="shared" si="110"/>
        <v>3.4744935334333617E-3</v>
      </c>
      <c r="BH74" s="65">
        <f t="shared" si="111"/>
        <v>2.4433066622595308E-3</v>
      </c>
      <c r="BJ74"/>
      <c r="BK74"/>
      <c r="BL74"/>
      <c r="BM74"/>
      <c r="BN74"/>
      <c r="BO74"/>
      <c r="BP74"/>
      <c r="BQ74"/>
      <c r="BR74"/>
      <c r="BS74"/>
      <c r="BT74"/>
      <c r="BU74" s="69"/>
      <c r="BV74" s="71"/>
      <c r="BW74" s="71"/>
      <c r="BX74" s="71"/>
      <c r="BY74" s="71"/>
      <c r="BZ74" s="71"/>
      <c r="CA74" s="69"/>
      <c r="CB74" s="72"/>
      <c r="CC74" s="72"/>
      <c r="CD74" s="72"/>
      <c r="CE74" s="72"/>
      <c r="CF74" s="72"/>
      <c r="CG74" s="69"/>
      <c r="CH74" s="69"/>
    </row>
    <row r="75" spans="1:86" ht="14.5" x14ac:dyDescent="0.35">
      <c r="A75" s="1" t="s">
        <v>564</v>
      </c>
      <c r="B75" s="2">
        <f t="shared" si="82"/>
        <v>5997.4294205746928</v>
      </c>
      <c r="C75" s="2">
        <f t="shared" si="83"/>
        <v>2495.0093676838496</v>
      </c>
      <c r="D75" s="2">
        <f t="shared" si="84"/>
        <v>476.53595334996891</v>
      </c>
      <c r="E75" s="2">
        <f t="shared" si="85"/>
        <v>4028.0392602552661</v>
      </c>
      <c r="F75" s="2">
        <f t="shared" si="86"/>
        <v>1408.6955518382838</v>
      </c>
      <c r="G75" s="2"/>
      <c r="H75" s="65">
        <f t="shared" si="87"/>
        <v>7.1404452912140286</v>
      </c>
      <c r="I75" s="65">
        <f t="shared" si="88"/>
        <v>6.8777600297308545</v>
      </c>
      <c r="J75" s="65">
        <f t="shared" si="89"/>
        <v>6.3731250004982778</v>
      </c>
      <c r="K75" s="65">
        <f t="shared" si="90"/>
        <v>7.0826079267276452</v>
      </c>
      <c r="L75" s="65">
        <f t="shared" si="91"/>
        <v>6.7492631071725455</v>
      </c>
      <c r="N75" s="2">
        <f>'SUMMARY 2014-16'!$B106</f>
        <v>556.49924248535319</v>
      </c>
      <c r="O75" s="2">
        <f>'SUMMARY 2014-16'!$B106</f>
        <v>556.49924248535319</v>
      </c>
      <c r="P75" s="2">
        <f>'SUMMARY 2014-16'!$B106</f>
        <v>556.49924248535319</v>
      </c>
      <c r="Q75" s="2">
        <f>'SUMMARY 2014-16'!$B106</f>
        <v>556.49924248535319</v>
      </c>
      <c r="R75" s="2">
        <f>'SUMMARY 2014-16'!$B106</f>
        <v>556.49924248535319</v>
      </c>
      <c r="T75" s="65">
        <f t="shared" si="92"/>
        <v>8.5490336534941207</v>
      </c>
      <c r="U75" s="65">
        <f t="shared" si="93"/>
        <v>10.44285239193616</v>
      </c>
      <c r="V75" s="65">
        <f t="shared" si="94"/>
        <v>11.466410131844247</v>
      </c>
      <c r="W75" s="65">
        <f t="shared" si="95"/>
        <v>9.8291396244102547</v>
      </c>
      <c r="X75" s="65">
        <f t="shared" si="96"/>
        <v>11.064108126136242</v>
      </c>
      <c r="Z75" s="2">
        <f>'SUMMARY 2014-16'!B107</f>
        <v>972.05840710986706</v>
      </c>
      <c r="AA75" s="2">
        <f>'SUMMARY 2014-16'!C107</f>
        <v>177.5901316174527</v>
      </c>
      <c r="AB75" s="2">
        <f>'SUMMARY 2014-16'!D107</f>
        <v>11.851790475028006</v>
      </c>
      <c r="AC75" s="2">
        <f>'SUMMARY 2014-16'!E107</f>
        <v>434.6694731406356</v>
      </c>
      <c r="AD75" s="2">
        <f>'SUMMARY 2014-16'!F107</f>
        <v>77.472385018341299</v>
      </c>
      <c r="AF75" s="65">
        <f t="shared" si="97"/>
        <v>6.674064252103423</v>
      </c>
      <c r="AG75" s="65">
        <f t="shared" si="98"/>
        <v>3.8817939576718787</v>
      </c>
      <c r="AH75" s="65">
        <f t="shared" si="99"/>
        <v>1.6710076899085884</v>
      </c>
      <c r="AI75" s="65">
        <f t="shared" si="100"/>
        <v>5.1588350033953869</v>
      </c>
      <c r="AJ75" s="65">
        <f t="shared" si="101"/>
        <v>2.9525183056265036</v>
      </c>
      <c r="AL75" s="2">
        <f>'SUMMARY 2014-16'!B108</f>
        <v>1060.9416507324866</v>
      </c>
      <c r="AM75" s="2">
        <f>'SUMMARY 2014-16'!C108</f>
        <v>538.36186397529912</v>
      </c>
      <c r="AN75" s="2">
        <f>'SUMMARY 2014-16'!D108</f>
        <v>114.25765326617723</v>
      </c>
      <c r="AO75" s="2">
        <f>'SUMMARY 2014-16'!E108</f>
        <v>810.21869198364709</v>
      </c>
      <c r="AP75" s="2">
        <f>'SUMMARY 2014-16'!F108</f>
        <v>319.15608546678817</v>
      </c>
      <c r="AR75" s="65">
        <f t="shared" si="102"/>
        <v>6.2280511762452955</v>
      </c>
      <c r="AS75" s="65">
        <f t="shared" si="103"/>
        <v>6.6020735685144967</v>
      </c>
      <c r="AT75" s="65">
        <f t="shared" si="104"/>
        <v>5.8931053147810593</v>
      </c>
      <c r="AU75" s="65">
        <f t="shared" si="105"/>
        <v>6.7188532677825057</v>
      </c>
      <c r="AV75" s="65">
        <f t="shared" si="106"/>
        <v>6.6304699272683116</v>
      </c>
      <c r="AX75" s="2">
        <f>'SUMMARY 2014-16'!B109</f>
        <v>3407.9301202469869</v>
      </c>
      <c r="AY75" s="2">
        <f>'SUMMARY 2014-16'!C109</f>
        <v>1521.7893417246469</v>
      </c>
      <c r="AZ75" s="2">
        <f>'SUMMARY 2014-16'!D109</f>
        <v>274.91470401071717</v>
      </c>
      <c r="BA75" s="2">
        <f>'SUMMARY 2014-16'!E109</f>
        <v>2425.6044568160651</v>
      </c>
      <c r="BB75" s="2">
        <f>'SUMMARY 2014-16'!F109</f>
        <v>861.62236310434628</v>
      </c>
      <c r="BD75" s="65">
        <f t="shared" si="107"/>
        <v>7.4273916165430105</v>
      </c>
      <c r="BE75" s="65">
        <f t="shared" si="108"/>
        <v>7.419355851210871</v>
      </c>
      <c r="BF75" s="65">
        <f t="shared" si="109"/>
        <v>7.0270874615793746</v>
      </c>
      <c r="BG75" s="65">
        <f t="shared" si="110"/>
        <v>7.5302410683680749</v>
      </c>
      <c r="BH75" s="65">
        <f t="shared" si="111"/>
        <v>7.4068351674122681</v>
      </c>
      <c r="BJ75"/>
      <c r="BK75"/>
      <c r="BL75"/>
      <c r="BM75"/>
      <c r="BN75"/>
      <c r="BO75"/>
      <c r="BP75"/>
      <c r="BQ75"/>
      <c r="BR75"/>
      <c r="BS75"/>
      <c r="BT75"/>
      <c r="BU75" s="69"/>
      <c r="BV75" s="71"/>
      <c r="BW75" s="71"/>
      <c r="BX75" s="71"/>
      <c r="BY75" s="71"/>
      <c r="BZ75" s="71"/>
      <c r="CA75" s="69"/>
      <c r="CB75" s="72"/>
      <c r="CC75" s="72"/>
      <c r="CD75" s="72"/>
      <c r="CE75" s="72"/>
      <c r="CF75" s="72"/>
      <c r="CG75" s="69"/>
      <c r="CH75" s="69"/>
    </row>
    <row r="76" spans="1:86" ht="14.5" x14ac:dyDescent="0.35">
      <c r="A76" s="1" t="s">
        <v>784</v>
      </c>
      <c r="B76" s="2">
        <f t="shared" si="82"/>
        <v>651.14192818203276</v>
      </c>
      <c r="C76" s="2">
        <f t="shared" si="83"/>
        <v>240.44341138869893</v>
      </c>
      <c r="D76" s="2">
        <f t="shared" si="84"/>
        <v>46.960914937167558</v>
      </c>
      <c r="E76" s="2">
        <f t="shared" si="85"/>
        <v>387.63930545214947</v>
      </c>
      <c r="F76" s="2">
        <f t="shared" si="86"/>
        <v>129.15903009468752</v>
      </c>
      <c r="G76" s="2"/>
      <c r="H76" s="65">
        <f t="shared" si="87"/>
        <v>0.77523935488913098</v>
      </c>
      <c r="I76" s="65">
        <f t="shared" si="88"/>
        <v>0.66280796604643177</v>
      </c>
      <c r="J76" s="65">
        <f t="shared" si="89"/>
        <v>0.62804868956558679</v>
      </c>
      <c r="K76" s="65">
        <f t="shared" si="90"/>
        <v>0.68159643938837977</v>
      </c>
      <c r="L76" s="65">
        <f t="shared" si="91"/>
        <v>0.61881949981221784</v>
      </c>
      <c r="N76" s="2">
        <f>'SUMMARY 2014-16'!$H106</f>
        <v>12.349267426841996</v>
      </c>
      <c r="O76" s="2">
        <f>'SUMMARY 2014-16'!$H106</f>
        <v>12.349267426841996</v>
      </c>
      <c r="P76" s="2">
        <f>'SUMMARY 2014-16'!$H106</f>
        <v>12.349267426841996</v>
      </c>
      <c r="Q76" s="2">
        <f>'SUMMARY 2014-16'!$H106</f>
        <v>12.349267426841996</v>
      </c>
      <c r="R76" s="2">
        <f>'SUMMARY 2014-16'!$H106</f>
        <v>12.349267426841996</v>
      </c>
      <c r="T76" s="65">
        <f t="shared" si="92"/>
        <v>0.18971149422696584</v>
      </c>
      <c r="U76" s="65">
        <f t="shared" si="93"/>
        <v>0.23173720113455584</v>
      </c>
      <c r="V76" s="65">
        <f t="shared" si="94"/>
        <v>0.25445095758189118</v>
      </c>
      <c r="W76" s="65">
        <f t="shared" si="95"/>
        <v>0.21811830912026134</v>
      </c>
      <c r="X76" s="65">
        <f t="shared" si="96"/>
        <v>0.24552347902386998</v>
      </c>
      <c r="Y76" s="62"/>
      <c r="Z76" s="2">
        <f>'SUMMARY 2014-16'!H107</f>
        <v>76.993247071317157</v>
      </c>
      <c r="AA76" s="2">
        <f>'SUMMARY 2014-16'!I107</f>
        <v>27.923403052707318</v>
      </c>
      <c r="AB76" s="2">
        <f>'SUMMARY 2014-16'!J107</f>
        <v>3.3597065824832413</v>
      </c>
      <c r="AC76" s="2">
        <f>'SUMMARY 2014-16'!K107</f>
        <v>53.309569905586898</v>
      </c>
      <c r="AD76" s="2">
        <f>'SUMMARY 2014-16'!L107</f>
        <v>15.661912013411028</v>
      </c>
      <c r="AF76" s="65">
        <f t="shared" si="97"/>
        <v>0.52862860315137994</v>
      </c>
      <c r="AG76" s="65">
        <f t="shared" si="98"/>
        <v>0.61035428185348239</v>
      </c>
      <c r="AH76" s="65">
        <f t="shared" si="99"/>
        <v>0.47369176387272682</v>
      </c>
      <c r="AI76" s="65">
        <f t="shared" si="100"/>
        <v>0.6326997689941638</v>
      </c>
      <c r="AJ76" s="65">
        <f t="shared" si="101"/>
        <v>0.59688470814161809</v>
      </c>
      <c r="AL76" s="2">
        <f>'SUMMARY 2014-16'!H108</f>
        <v>352.69992722968937</v>
      </c>
      <c r="AM76" s="2">
        <f>'SUMMARY 2014-16'!I108</f>
        <v>97.040915200014808</v>
      </c>
      <c r="AN76" s="2">
        <f>'SUMMARY 2014-16'!J108</f>
        <v>18.05000015294911</v>
      </c>
      <c r="AO76" s="2">
        <f>'SUMMARY 2014-16'!K108</f>
        <v>164.92115328745501</v>
      </c>
      <c r="AP76" s="2">
        <f>'SUMMARY 2014-16'!L108</f>
        <v>45.476378655236338</v>
      </c>
      <c r="AR76" s="65">
        <f t="shared" si="102"/>
        <v>2.0704561793081795</v>
      </c>
      <c r="AS76" s="65">
        <f t="shared" si="103"/>
        <v>1.1900383444245399</v>
      </c>
      <c r="AT76" s="65">
        <f t="shared" si="104"/>
        <v>0.93097091347868022</v>
      </c>
      <c r="AU76" s="65">
        <f t="shared" si="105"/>
        <v>1.3676320241131161</v>
      </c>
      <c r="AV76" s="65">
        <f t="shared" si="106"/>
        <v>0.9447720874054546</v>
      </c>
      <c r="AX76" s="2">
        <f>'SUMMARY 2014-16'!H109</f>
        <v>209.09948645418436</v>
      </c>
      <c r="AY76" s="2">
        <f>'SUMMARY 2014-16'!I109</f>
        <v>109.67821498515237</v>
      </c>
      <c r="AZ76" s="2">
        <f>'SUMMARY 2014-16'!J109</f>
        <v>23.684655826476114</v>
      </c>
      <c r="BA76" s="2">
        <f>'SUMMARY 2014-16'!K109</f>
        <v>161.64587194207354</v>
      </c>
      <c r="BB76" s="2">
        <f>'SUMMARY 2014-16'!L109</f>
        <v>64.468948448509977</v>
      </c>
      <c r="BD76" s="65">
        <f t="shared" si="107"/>
        <v>0.45572054529119882</v>
      </c>
      <c r="BE76" s="65">
        <f t="shared" si="108"/>
        <v>0.53472690587925853</v>
      </c>
      <c r="BF76" s="65">
        <f t="shared" si="109"/>
        <v>0.60540285973050378</v>
      </c>
      <c r="BG76" s="65">
        <f t="shared" si="110"/>
        <v>0.50182641279780282</v>
      </c>
      <c r="BH76" s="65">
        <f t="shared" si="111"/>
        <v>0.55419972254908101</v>
      </c>
      <c r="BJ76"/>
      <c r="BK76"/>
      <c r="BL76"/>
      <c r="BM76"/>
      <c r="BN76"/>
      <c r="BO76"/>
      <c r="BP76"/>
      <c r="BQ76"/>
      <c r="BR76"/>
      <c r="BS76"/>
      <c r="BT76"/>
      <c r="BU76" s="69"/>
      <c r="BV76" s="72"/>
      <c r="BW76" s="72"/>
      <c r="BX76" s="72"/>
      <c r="BY76" s="72"/>
      <c r="BZ76" s="72"/>
      <c r="CA76" s="69"/>
      <c r="CB76" s="72"/>
      <c r="CC76" s="72"/>
      <c r="CD76" s="72"/>
      <c r="CE76" s="72"/>
      <c r="CF76" s="72"/>
      <c r="CG76" s="69"/>
      <c r="CH76" s="69"/>
    </row>
    <row r="77" spans="1:86" ht="14.5" x14ac:dyDescent="0.35">
      <c r="B77" s="2"/>
      <c r="C77" s="2"/>
      <c r="D77" s="2"/>
      <c r="E77" s="2"/>
      <c r="F77" s="2"/>
      <c r="G77" s="2"/>
      <c r="H77" s="65"/>
      <c r="I77" s="65"/>
      <c r="J77" s="65"/>
      <c r="K77" s="65"/>
      <c r="L77" s="65"/>
      <c r="T77" s="65"/>
      <c r="U77" s="65"/>
      <c r="V77" s="65"/>
      <c r="W77" s="65"/>
      <c r="X77" s="65"/>
      <c r="AF77" s="65"/>
      <c r="AG77" s="65"/>
      <c r="AH77" s="65"/>
      <c r="AI77" s="65"/>
      <c r="AJ77" s="65"/>
      <c r="AR77" s="65"/>
      <c r="AS77" s="65"/>
      <c r="AT77" s="65"/>
      <c r="AU77" s="65"/>
      <c r="AV77" s="65"/>
      <c r="BD77" s="65"/>
      <c r="BE77" s="65"/>
      <c r="BF77" s="65"/>
      <c r="BG77" s="65"/>
      <c r="BH77" s="65"/>
      <c r="BJ77"/>
      <c r="BK77"/>
      <c r="BL77"/>
      <c r="BM77"/>
      <c r="BN77"/>
      <c r="BO77"/>
      <c r="BP77"/>
      <c r="BQ77"/>
      <c r="BR77"/>
      <c r="BS77"/>
      <c r="BT77"/>
      <c r="BU77" s="69"/>
      <c r="BV77" s="69"/>
      <c r="BW77" s="69"/>
      <c r="BX77" s="69"/>
      <c r="BY77" s="69"/>
      <c r="BZ77" s="69"/>
      <c r="CA77" s="69"/>
      <c r="CB77" s="72"/>
      <c r="CC77" s="72"/>
      <c r="CD77" s="72"/>
      <c r="CE77" s="72"/>
      <c r="CF77" s="72"/>
      <c r="CG77" s="69"/>
      <c r="CH77" s="69"/>
    </row>
    <row r="78" spans="1:86" ht="14.5" x14ac:dyDescent="0.35">
      <c r="A78" s="1" t="s">
        <v>734</v>
      </c>
      <c r="B78" s="2">
        <f t="shared" ref="B78:F81" si="112">Z30</f>
        <v>24453.166658986131</v>
      </c>
      <c r="C78" s="2">
        <f t="shared" si="112"/>
        <v>10072.589456229303</v>
      </c>
      <c r="D78" s="2">
        <f t="shared" si="112"/>
        <v>1921.728552430438</v>
      </c>
      <c r="E78" s="2">
        <f t="shared" si="112"/>
        <v>16469.002703010861</v>
      </c>
      <c r="F78" s="2">
        <f t="shared" si="112"/>
        <v>5793.5748710915768</v>
      </c>
      <c r="G78" s="2"/>
      <c r="H78" s="65">
        <f t="shared" ref="H78:L81" si="113">+B78/B$81*100</f>
        <v>29.113556239015825</v>
      </c>
      <c r="I78" s="65">
        <f t="shared" si="113"/>
        <v>27.766169560418515</v>
      </c>
      <c r="J78" s="65">
        <f t="shared" si="113"/>
        <v>25.700928115850395</v>
      </c>
      <c r="K78" s="65">
        <f t="shared" si="113"/>
        <v>28.957882868860562</v>
      </c>
      <c r="L78" s="65">
        <f t="shared" si="113"/>
        <v>27.7578509317173</v>
      </c>
      <c r="N78" s="2">
        <f>+SUM(N54:N59)</f>
        <v>869.01783400312024</v>
      </c>
      <c r="O78" s="2">
        <f>+SUM(O54:O59)</f>
        <v>869.01783400312024</v>
      </c>
      <c r="P78" s="2">
        <f>+SUM(P54:P59)</f>
        <v>869.01783400312024</v>
      </c>
      <c r="Q78" s="2">
        <f>+SUM(Q54:Q59)</f>
        <v>869.01783400312024</v>
      </c>
      <c r="R78" s="2">
        <f>+SUM(R54:R59)</f>
        <v>869.01783400312024</v>
      </c>
      <c r="S78" s="2"/>
      <c r="T78" s="65">
        <f t="shared" ref="T78:X81" si="114">+N78/N$81*100</f>
        <v>13.349996084810082</v>
      </c>
      <c r="U78" s="65">
        <f t="shared" si="114"/>
        <v>16.307344689141274</v>
      </c>
      <c r="V78" s="65">
        <f t="shared" si="114"/>
        <v>17.905711519147275</v>
      </c>
      <c r="W78" s="65">
        <f t="shared" si="114"/>
        <v>15.348983384724116</v>
      </c>
      <c r="X78" s="65">
        <f t="shared" si="114"/>
        <v>17.2774849360272</v>
      </c>
      <c r="Z78" s="2">
        <f>+SUM(Z54:Z59)</f>
        <v>5601.848690239538</v>
      </c>
      <c r="AA78" s="2">
        <f>+SUM(AA54:AA59)</f>
        <v>1488.0455554032139</v>
      </c>
      <c r="AB78" s="2">
        <f>+SUM(AB54:AB59)</f>
        <v>147.72678949073176</v>
      </c>
      <c r="AC78" s="2">
        <f>+SUM(AC54:AC59)</f>
        <v>3196.4638981834914</v>
      </c>
      <c r="AD78" s="2">
        <f>+SUM(AD54:AD59)</f>
        <v>849.08798085425383</v>
      </c>
      <c r="AE78" s="2"/>
      <c r="AF78" s="65">
        <f t="shared" ref="AF78:AJ81" si="115">+Z78/Z$81*100</f>
        <v>38.461781530576694</v>
      </c>
      <c r="AG78" s="65">
        <f t="shared" si="115"/>
        <v>32.525941577358594</v>
      </c>
      <c r="AH78" s="65">
        <f t="shared" si="115"/>
        <v>20.828296092868339</v>
      </c>
      <c r="AI78" s="65">
        <f t="shared" si="115"/>
        <v>37.936940282216185</v>
      </c>
      <c r="AJ78" s="65">
        <f t="shared" si="115"/>
        <v>32.359243954682952</v>
      </c>
      <c r="AL78" s="2">
        <f>+SUM(AL54:AL59)</f>
        <v>6543.9614562244769</v>
      </c>
      <c r="AM78" s="2">
        <f>+SUM(AM54:AM59)</f>
        <v>3024.2963991515617</v>
      </c>
      <c r="AN78" s="2">
        <f>+SUM(AN54:AN59)</f>
        <v>762.14003821317237</v>
      </c>
      <c r="AO78" s="2">
        <f>+SUM(AO54:AO59)</f>
        <v>4424.5203228561459</v>
      </c>
      <c r="AP78" s="2">
        <f>+SUM(AP54:AP59)</f>
        <v>1780.4300043501323</v>
      </c>
      <c r="AQ78" s="2"/>
      <c r="AR78" s="65">
        <f t="shared" ref="AR78:AV81" si="116">+AL78/AL$81*100</f>
        <v>38.415050268414127</v>
      </c>
      <c r="AS78" s="65">
        <f t="shared" si="116"/>
        <v>37.087744612438208</v>
      </c>
      <c r="AT78" s="65">
        <f t="shared" si="116"/>
        <v>39.309152441091051</v>
      </c>
      <c r="AU78" s="65">
        <f t="shared" si="116"/>
        <v>36.690961494371606</v>
      </c>
      <c r="AV78" s="65">
        <f t="shared" si="116"/>
        <v>36.988445901584406</v>
      </c>
      <c r="AX78" s="2">
        <f>+SUM(AX54:AX59)</f>
        <v>11438.338678518994</v>
      </c>
      <c r="AY78" s="2">
        <f>+SUM(AY54:AY59)</f>
        <v>5204.1887233613397</v>
      </c>
      <c r="AZ78" s="2">
        <f>+SUM(AZ54:AZ59)</f>
        <v>916.93249818928371</v>
      </c>
      <c r="BA78" s="2">
        <f>+SUM(BA54:BA59)</f>
        <v>8329.4950793094449</v>
      </c>
      <c r="BB78" s="2">
        <f>+SUM(BB54:BB59)</f>
        <v>2966.6491026465346</v>
      </c>
      <c r="BC78" s="2"/>
      <c r="BD78" s="65">
        <f t="shared" ref="BD78:BH81" si="117">+AX78/AX$81*100</f>
        <v>24.92921445286397</v>
      </c>
      <c r="BE78" s="65">
        <f t="shared" si="117"/>
        <v>25.372584100055427</v>
      </c>
      <c r="BF78" s="65">
        <f t="shared" si="117"/>
        <v>23.437687279503908</v>
      </c>
      <c r="BG78" s="65">
        <f t="shared" si="117"/>
        <v>25.85875275283686</v>
      </c>
      <c r="BH78" s="65">
        <f t="shared" si="117"/>
        <v>25.502449615729521</v>
      </c>
      <c r="BJ78"/>
      <c r="BK78"/>
      <c r="BL78"/>
      <c r="BM78"/>
      <c r="BN78"/>
      <c r="BO78"/>
      <c r="BP78"/>
      <c r="BQ78"/>
      <c r="BR78"/>
      <c r="BS78"/>
      <c r="BT78"/>
      <c r="BU78" s="69"/>
      <c r="BV78" s="71"/>
      <c r="BW78" s="71"/>
      <c r="BX78" s="71"/>
      <c r="BY78" s="71"/>
      <c r="BZ78" s="71"/>
      <c r="CA78" s="71"/>
      <c r="CB78" s="73"/>
      <c r="CC78" s="73"/>
      <c r="CD78" s="73"/>
      <c r="CE78" s="73"/>
      <c r="CF78" s="73"/>
      <c r="CG78" s="69"/>
      <c r="CH78" s="69"/>
    </row>
    <row r="79" spans="1:86" ht="14.5" x14ac:dyDescent="0.35">
      <c r="A79" s="1" t="s">
        <v>829</v>
      </c>
      <c r="B79" s="2">
        <f t="shared" si="112"/>
        <v>46110.835439149596</v>
      </c>
      <c r="C79" s="2">
        <f t="shared" si="112"/>
        <v>20613.250752142791</v>
      </c>
      <c r="D79" s="2">
        <f t="shared" si="112"/>
        <v>4478.201084334899</v>
      </c>
      <c r="E79" s="2">
        <f t="shared" si="112"/>
        <v>31436.895124266794</v>
      </c>
      <c r="F79" s="2">
        <f t="shared" si="112"/>
        <v>11870.726687944951</v>
      </c>
      <c r="G79" s="2"/>
      <c r="H79" s="65">
        <f t="shared" si="113"/>
        <v>54.898836600876713</v>
      </c>
      <c r="I79" s="65">
        <f t="shared" si="113"/>
        <v>56.822629182156916</v>
      </c>
      <c r="J79" s="65">
        <f t="shared" si="113"/>
        <v>59.890833183101535</v>
      </c>
      <c r="K79" s="65">
        <f t="shared" si="113"/>
        <v>55.276323842168182</v>
      </c>
      <c r="L79" s="65">
        <f t="shared" si="113"/>
        <v>56.874359818716101</v>
      </c>
      <c r="N79" s="2">
        <f>+SUM(N61:N66)</f>
        <v>4616.9693355272975</v>
      </c>
      <c r="O79" s="2">
        <f>+SUM(O61:O66)</f>
        <v>3436.4670810355933</v>
      </c>
      <c r="P79" s="2">
        <f>+SUM(P61:P66)</f>
        <v>2960.7701898384703</v>
      </c>
      <c r="Q79" s="2">
        <f>+SUM(Q61:Q66)</f>
        <v>3769.1994806901253</v>
      </c>
      <c r="R79" s="2">
        <f>+SUM(R61:R66)</f>
        <v>3137.2410052125078</v>
      </c>
      <c r="S79" s="2"/>
      <c r="T79" s="65">
        <f t="shared" si="114"/>
        <v>70.926648615540742</v>
      </c>
      <c r="U79" s="65">
        <f t="shared" si="114"/>
        <v>64.486194656315178</v>
      </c>
      <c r="V79" s="65">
        <f t="shared" si="114"/>
        <v>61.005303711118316</v>
      </c>
      <c r="W79" s="65">
        <f t="shared" si="114"/>
        <v>66.573294516089035</v>
      </c>
      <c r="X79" s="65">
        <f t="shared" si="114"/>
        <v>62.373442853937242</v>
      </c>
      <c r="Z79" s="2">
        <f>+SUM(Z61:Z66)</f>
        <v>5498.3317847832914</v>
      </c>
      <c r="AA79" s="2">
        <f>+SUM(AA61:AA66)</f>
        <v>2135.5455815526429</v>
      </c>
      <c r="AB79" s="2">
        <f>+SUM(AB61:AB66)</f>
        <v>421.6589497355825</v>
      </c>
      <c r="AC79" s="2">
        <f>+SUM(AC61:AC66)</f>
        <v>3427.7915730660925</v>
      </c>
      <c r="AD79" s="2">
        <f>+SUM(AD61:AD66)</f>
        <v>1243.554045962979</v>
      </c>
      <c r="AE79" s="2"/>
      <c r="AF79" s="65">
        <f t="shared" si="115"/>
        <v>37.75104391116961</v>
      </c>
      <c r="AG79" s="65">
        <f t="shared" si="115"/>
        <v>46.679102376369045</v>
      </c>
      <c r="AH79" s="65">
        <f t="shared" si="115"/>
        <v>59.450540322285974</v>
      </c>
      <c r="AI79" s="65">
        <f t="shared" si="115"/>
        <v>40.682431696222885</v>
      </c>
      <c r="AJ79" s="65">
        <f t="shared" si="115"/>
        <v>47.392578450661574</v>
      </c>
      <c r="AL79" s="2">
        <f>+SUM(AL61:AL66)</f>
        <v>7350.2298326826703</v>
      </c>
      <c r="AM79" s="2">
        <f>+SUM(AM61:AM66)</f>
        <v>3603.2636430894868</v>
      </c>
      <c r="AN79" s="2">
        <f>+SUM(AN61:AN66)</f>
        <v>850.50511248415933</v>
      </c>
      <c r="AO79" s="2">
        <f>+SUM(AO61:AO66)</f>
        <v>5325.4550534067093</v>
      </c>
      <c r="AP79" s="2">
        <f>+SUM(AP61:AP66)</f>
        <v>2134.1835457895372</v>
      </c>
      <c r="AQ79" s="2"/>
      <c r="AR79" s="65">
        <f t="shared" si="116"/>
        <v>43.148091625498132</v>
      </c>
      <c r="AS79" s="65">
        <f t="shared" si="116"/>
        <v>44.187772667942596</v>
      </c>
      <c r="AT79" s="65">
        <f t="shared" si="116"/>
        <v>43.866787522342349</v>
      </c>
      <c r="AU79" s="65">
        <f t="shared" si="116"/>
        <v>44.162090361564637</v>
      </c>
      <c r="AV79" s="65">
        <f t="shared" si="116"/>
        <v>44.337678220774258</v>
      </c>
      <c r="AX79" s="2">
        <f>+SUM(AX61:AX66)</f>
        <v>28645.304486156339</v>
      </c>
      <c r="AY79" s="2">
        <f>+SUM(AY61:AY66)</f>
        <v>12657.134147498839</v>
      </c>
      <c r="AZ79" s="2">
        <f>+SUM(AZ61:AZ66)</f>
        <v>2518.00666066642</v>
      </c>
      <c r="BA79" s="2">
        <f>+SUM(BA61:BA66)</f>
        <v>19675.013247874645</v>
      </c>
      <c r="BB79" s="2">
        <f>+SUM(BB61:BB66)</f>
        <v>7156.9862844943091</v>
      </c>
      <c r="BC79" s="2"/>
      <c r="BD79" s="65">
        <f t="shared" si="117"/>
        <v>62.430826597577038</v>
      </c>
      <c r="BE79" s="65">
        <f t="shared" si="117"/>
        <v>61.708792223751907</v>
      </c>
      <c r="BF79" s="65">
        <f t="shared" si="117"/>
        <v>64.362701504145676</v>
      </c>
      <c r="BG79" s="65">
        <f t="shared" si="117"/>
        <v>61.08068954255986</v>
      </c>
      <c r="BH79" s="65">
        <f t="shared" si="117"/>
        <v>61.524189685243691</v>
      </c>
      <c r="BJ79"/>
      <c r="BK79"/>
      <c r="BL79"/>
      <c r="BM79"/>
      <c r="BN79"/>
      <c r="BO79"/>
      <c r="BP79"/>
      <c r="BQ79"/>
      <c r="BR79"/>
      <c r="BS79"/>
      <c r="BT79"/>
      <c r="BU79" s="69"/>
      <c r="BV79" s="71"/>
      <c r="BW79" s="71"/>
      <c r="BX79" s="71"/>
      <c r="BY79" s="71"/>
      <c r="BZ79" s="71"/>
      <c r="CA79" s="71"/>
      <c r="CB79" s="73"/>
      <c r="CC79" s="73"/>
      <c r="CD79" s="73"/>
      <c r="CE79" s="73"/>
      <c r="CF79" s="73"/>
      <c r="CG79" s="69"/>
      <c r="CH79" s="69"/>
    </row>
    <row r="80" spans="1:86" ht="14.5" x14ac:dyDescent="0.35">
      <c r="A80" s="1" t="s">
        <v>828</v>
      </c>
      <c r="B80" s="2">
        <f t="shared" si="112"/>
        <v>13428.370589800679</v>
      </c>
      <c r="C80" s="2">
        <f t="shared" si="112"/>
        <v>5590.64162435457</v>
      </c>
      <c r="D80" s="2">
        <f t="shared" si="112"/>
        <v>1077.3433386228962</v>
      </c>
      <c r="E80" s="2">
        <f t="shared" si="112"/>
        <v>8966.3630959149195</v>
      </c>
      <c r="F80" s="2">
        <f t="shared" si="112"/>
        <v>3207.5407364763159</v>
      </c>
      <c r="G80" s="2"/>
      <c r="H80" s="65">
        <f t="shared" si="113"/>
        <v>15.987607160107482</v>
      </c>
      <c r="I80" s="65">
        <f t="shared" si="113"/>
        <v>15.411201257424578</v>
      </c>
      <c r="J80" s="65">
        <f t="shared" si="113"/>
        <v>14.408238701048074</v>
      </c>
      <c r="K80" s="65">
        <f t="shared" si="113"/>
        <v>15.765793288971262</v>
      </c>
      <c r="L80" s="65">
        <f t="shared" si="113"/>
        <v>15.367789249566593</v>
      </c>
      <c r="N80" s="2">
        <f>+SUM(N68,N75,N76)</f>
        <v>1023.5116234460676</v>
      </c>
      <c r="O80" s="2">
        <f>+SUM(O68,O75,O76)</f>
        <v>1023.5116234460676</v>
      </c>
      <c r="P80" s="2">
        <f>+SUM(P68,P75,P76)</f>
        <v>1023.5116234460676</v>
      </c>
      <c r="Q80" s="2">
        <f>+SUM(Q68,Q75,Q76)</f>
        <v>1023.5116234460676</v>
      </c>
      <c r="R80" s="2">
        <f>+SUM(R68,R75,R76)</f>
        <v>1023.5116234460676</v>
      </c>
      <c r="S80" s="2"/>
      <c r="T80" s="65">
        <f t="shared" si="114"/>
        <v>15.72335529964918</v>
      </c>
      <c r="U80" s="65">
        <f t="shared" si="114"/>
        <v>19.206460654543559</v>
      </c>
      <c r="V80" s="65">
        <f t="shared" si="114"/>
        <v>21.088984769734399</v>
      </c>
      <c r="W80" s="65">
        <f t="shared" si="114"/>
        <v>18.07772209918685</v>
      </c>
      <c r="X80" s="65">
        <f t="shared" si="114"/>
        <v>20.349072210035548</v>
      </c>
      <c r="Z80" s="2">
        <f>+SUM(Z68,Z75,Z76)</f>
        <v>3464.5340735898758</v>
      </c>
      <c r="AA80" s="2">
        <f>+SUM(AA68,AA75,AA76)</f>
        <v>951.35883601908836</v>
      </c>
      <c r="AB80" s="2">
        <f>+SUM(AB68,AB75,AB76)</f>
        <v>139.87434058076019</v>
      </c>
      <c r="AC80" s="2">
        <f>+SUM(AC68,AC75,AC76)</f>
        <v>1801.4738427243933</v>
      </c>
      <c r="AD80" s="2">
        <f>+SUM(AD68,AD75,AD76)</f>
        <v>531.30055368108515</v>
      </c>
      <c r="AE80" s="2"/>
      <c r="AF80" s="65">
        <f t="shared" si="115"/>
        <v>23.787174558253696</v>
      </c>
      <c r="AG80" s="65">
        <f t="shared" si="115"/>
        <v>20.794956046272343</v>
      </c>
      <c r="AH80" s="65">
        <f t="shared" si="115"/>
        <v>19.721163584845684</v>
      </c>
      <c r="AI80" s="65">
        <f t="shared" si="115"/>
        <v>21.380628021560923</v>
      </c>
      <c r="AJ80" s="65">
        <f t="shared" si="115"/>
        <v>20.248177594655477</v>
      </c>
      <c r="AL80" s="2">
        <f>+SUM(AL68,AL75,AL76)</f>
        <v>3140.698449620922</v>
      </c>
      <c r="AM80" s="2">
        <f>+SUM(AM68,AM75,AM76)</f>
        <v>1526.8759601501456</v>
      </c>
      <c r="AN80" s="2">
        <f>+SUM(AN68,AN75,AN76)</f>
        <v>326.19094950940848</v>
      </c>
      <c r="AO80" s="2">
        <f>+SUM(AO68,AO75,AO76)</f>
        <v>2308.9081815715922</v>
      </c>
      <c r="AP80" s="2">
        <f>+SUM(AP68,AP75,AP76)</f>
        <v>898.86255287732013</v>
      </c>
      <c r="AQ80" s="2"/>
      <c r="AR80" s="65">
        <f t="shared" si="116"/>
        <v>18.436858106087747</v>
      </c>
      <c r="AS80" s="65">
        <f t="shared" si="116"/>
        <v>18.7244827196192</v>
      </c>
      <c r="AT80" s="65">
        <f t="shared" si="116"/>
        <v>16.8240600365666</v>
      </c>
      <c r="AU80" s="65">
        <f t="shared" si="116"/>
        <v>19.146948144063757</v>
      </c>
      <c r="AV80" s="65">
        <f t="shared" si="116"/>
        <v>18.673875877641343</v>
      </c>
      <c r="AX80" s="2">
        <f>+SUM(AX68,AX75,AX76)</f>
        <v>5799.6264431438149</v>
      </c>
      <c r="AY80" s="2">
        <f>+SUM(AY68,AY75,AY76)</f>
        <v>2649.7480663328961</v>
      </c>
      <c r="AZ80" s="2">
        <f>+SUM(AZ68,AZ75,AZ76)</f>
        <v>477.27490584484684</v>
      </c>
      <c r="BA80" s="2">
        <f>+SUM(BA68,BA75,BA76)</f>
        <v>4207.0030280789679</v>
      </c>
      <c r="BB80" s="2">
        <f>+SUM(BB68,BB75,BB76)</f>
        <v>1509.165176522464</v>
      </c>
      <c r="BC80" s="2"/>
      <c r="BD80" s="65">
        <f t="shared" si="117"/>
        <v>12.639958949558986</v>
      </c>
      <c r="BE80" s="65">
        <f t="shared" si="117"/>
        <v>12.918623676192659</v>
      </c>
      <c r="BF80" s="65">
        <f t="shared" si="117"/>
        <v>12.199611216350416</v>
      </c>
      <c r="BG80" s="65">
        <f t="shared" si="117"/>
        <v>13.060557704603273</v>
      </c>
      <c r="BH80" s="65">
        <f t="shared" si="117"/>
        <v>12.973360699026804</v>
      </c>
      <c r="BJ80"/>
      <c r="BK80"/>
      <c r="BL80"/>
      <c r="BM80"/>
      <c r="BN80"/>
      <c r="BO80"/>
      <c r="BP80"/>
      <c r="BQ80"/>
      <c r="BR80"/>
      <c r="BS80"/>
      <c r="BT80"/>
      <c r="BU80" s="69"/>
      <c r="BV80" s="71"/>
      <c r="BW80" s="71"/>
      <c r="BX80" s="71"/>
      <c r="BY80" s="71"/>
      <c r="BZ80" s="71"/>
      <c r="CA80" s="71"/>
      <c r="CB80" s="73"/>
      <c r="CC80" s="73"/>
      <c r="CD80" s="73"/>
      <c r="CE80" s="73"/>
      <c r="CF80" s="73"/>
      <c r="CG80" s="69"/>
      <c r="CH80" s="69"/>
    </row>
    <row r="81" spans="1:86" ht="14.5" x14ac:dyDescent="0.35">
      <c r="A81" s="1" t="s">
        <v>733</v>
      </c>
      <c r="B81" s="2">
        <f t="shared" si="112"/>
        <v>83992.372687936397</v>
      </c>
      <c r="C81" s="2">
        <f t="shared" si="112"/>
        <v>36276.481832726662</v>
      </c>
      <c r="D81" s="2">
        <f t="shared" si="112"/>
        <v>7477.2729753882331</v>
      </c>
      <c r="E81" s="2">
        <f t="shared" si="112"/>
        <v>56872.260923192574</v>
      </c>
      <c r="F81" s="2">
        <f t="shared" si="112"/>
        <v>20871.842295512844</v>
      </c>
      <c r="G81" s="2"/>
      <c r="H81" s="65">
        <f t="shared" si="113"/>
        <v>100</v>
      </c>
      <c r="I81" s="65">
        <f t="shared" si="113"/>
        <v>100</v>
      </c>
      <c r="J81" s="65">
        <f t="shared" si="113"/>
        <v>100</v>
      </c>
      <c r="K81" s="65">
        <f t="shared" si="113"/>
        <v>100</v>
      </c>
      <c r="L81" s="65">
        <f t="shared" si="113"/>
        <v>100</v>
      </c>
      <c r="N81" s="2">
        <f>+SUM(N78:N80)</f>
        <v>6509.4987929764848</v>
      </c>
      <c r="O81" s="2">
        <f>+SUM(O78:O80)</f>
        <v>5328.996538484781</v>
      </c>
      <c r="P81" s="2">
        <f>+SUM(P78:P80)</f>
        <v>4853.2996472876584</v>
      </c>
      <c r="Q81" s="2">
        <f>+SUM(Q78:Q80)</f>
        <v>5661.728938139313</v>
      </c>
      <c r="R81" s="2">
        <f>+SUM(R78:R80)</f>
        <v>5029.770462661696</v>
      </c>
      <c r="S81" s="2"/>
      <c r="T81" s="65">
        <f t="shared" si="114"/>
        <v>100</v>
      </c>
      <c r="U81" s="65">
        <f t="shared" si="114"/>
        <v>100</v>
      </c>
      <c r="V81" s="65">
        <f t="shared" si="114"/>
        <v>100</v>
      </c>
      <c r="W81" s="65">
        <f t="shared" si="114"/>
        <v>100</v>
      </c>
      <c r="X81" s="65">
        <f t="shared" si="114"/>
        <v>100</v>
      </c>
      <c r="Z81" s="2">
        <f>+SUM(Z78:Z80)</f>
        <v>14564.714548612705</v>
      </c>
      <c r="AA81" s="2">
        <f>+SUM(AA78:AA80)</f>
        <v>4574.9499729749459</v>
      </c>
      <c r="AB81" s="2">
        <f>+SUM(AB78:AB80)</f>
        <v>709.26007980707448</v>
      </c>
      <c r="AC81" s="2">
        <f>+SUM(AC78:AC80)</f>
        <v>8425.7293139739777</v>
      </c>
      <c r="AD81" s="2">
        <f>+SUM(AD78:AD80)</f>
        <v>2623.942580498318</v>
      </c>
      <c r="AF81" s="65">
        <f t="shared" si="115"/>
        <v>100</v>
      </c>
      <c r="AG81" s="65">
        <f t="shared" si="115"/>
        <v>100</v>
      </c>
      <c r="AH81" s="65">
        <f t="shared" si="115"/>
        <v>100</v>
      </c>
      <c r="AI81" s="65">
        <f t="shared" si="115"/>
        <v>100</v>
      </c>
      <c r="AJ81" s="65">
        <f t="shared" si="115"/>
        <v>100</v>
      </c>
      <c r="AL81" s="2">
        <f>+SUM(AL78:AL80)</f>
        <v>17034.889738528069</v>
      </c>
      <c r="AM81" s="2">
        <f>+SUM(AM78:AM80)</f>
        <v>8154.4360023911941</v>
      </c>
      <c r="AN81" s="2">
        <f>+SUM(AN78:AN80)</f>
        <v>1938.8361002067402</v>
      </c>
      <c r="AO81" s="2">
        <f>+SUM(AO78:AO80)</f>
        <v>12058.883557834448</v>
      </c>
      <c r="AP81" s="2">
        <f>+SUM(AP78:AP80)</f>
        <v>4813.4761030169893</v>
      </c>
      <c r="AR81" s="65">
        <f t="shared" si="116"/>
        <v>100</v>
      </c>
      <c r="AS81" s="65">
        <f t="shared" si="116"/>
        <v>100</v>
      </c>
      <c r="AT81" s="65">
        <f t="shared" si="116"/>
        <v>100</v>
      </c>
      <c r="AU81" s="65">
        <f t="shared" si="116"/>
        <v>100</v>
      </c>
      <c r="AV81" s="65">
        <f t="shared" si="116"/>
        <v>100</v>
      </c>
      <c r="AX81" s="2">
        <f>+SUM(AX78:AX80)</f>
        <v>45883.269607819151</v>
      </c>
      <c r="AY81" s="2">
        <f>+SUM(AY78:AY80)</f>
        <v>20511.070937193075</v>
      </c>
      <c r="AZ81" s="2">
        <f>+SUM(AZ78:AZ80)</f>
        <v>3912.2140647005504</v>
      </c>
      <c r="BA81" s="2">
        <f>+SUM(BA78:BA80)</f>
        <v>32211.511355263061</v>
      </c>
      <c r="BB81" s="2">
        <f>+SUM(BB78:BB80)</f>
        <v>11632.800563663306</v>
      </c>
      <c r="BD81" s="65">
        <f t="shared" si="117"/>
        <v>100</v>
      </c>
      <c r="BE81" s="65">
        <f t="shared" si="117"/>
        <v>100</v>
      </c>
      <c r="BF81" s="65">
        <f t="shared" si="117"/>
        <v>100</v>
      </c>
      <c r="BG81" s="65">
        <f t="shared" si="117"/>
        <v>100</v>
      </c>
      <c r="BH81" s="65">
        <f t="shared" si="117"/>
        <v>100</v>
      </c>
      <c r="BJ81"/>
      <c r="BK81"/>
      <c r="BL81"/>
      <c r="BM81"/>
      <c r="BN81"/>
      <c r="BO81"/>
      <c r="BP81"/>
      <c r="BQ81"/>
      <c r="BR81"/>
      <c r="BS81"/>
      <c r="BT81"/>
      <c r="BU81" s="69"/>
      <c r="BV81" s="71"/>
      <c r="BW81" s="71"/>
      <c r="BX81" s="71"/>
      <c r="BY81" s="71"/>
      <c r="BZ81" s="71"/>
      <c r="CA81" s="71"/>
      <c r="CB81" s="73"/>
      <c r="CC81" s="73"/>
      <c r="CD81" s="73"/>
      <c r="CE81" s="73"/>
      <c r="CF81" s="73"/>
      <c r="CG81" s="69"/>
      <c r="CH81" s="69"/>
    </row>
    <row r="82" spans="1:86" x14ac:dyDescent="0.2"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</row>
    <row r="83" spans="1:86" x14ac:dyDescent="0.2"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  <c r="CD83" s="69"/>
      <c r="CE83" s="69"/>
      <c r="CF83" s="69"/>
      <c r="CG83" s="69"/>
      <c r="CH83" s="69"/>
    </row>
    <row r="84" spans="1:86" x14ac:dyDescent="0.2"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</row>
    <row r="85" spans="1:86" x14ac:dyDescent="0.2"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  <c r="CD85" s="69"/>
      <c r="CE85" s="69"/>
      <c r="CF85" s="69"/>
      <c r="CG85" s="69"/>
      <c r="CH85" s="69"/>
    </row>
    <row r="86" spans="1:86" x14ac:dyDescent="0.2"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  <c r="CD86" s="69"/>
      <c r="CE86" s="69"/>
      <c r="CF86" s="69"/>
      <c r="CG86" s="69"/>
      <c r="CH86" s="69"/>
    </row>
    <row r="87" spans="1:86" x14ac:dyDescent="0.2"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</row>
    <row r="88" spans="1:86" x14ac:dyDescent="0.2"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  <c r="CD88" s="69"/>
      <c r="CE88" s="69"/>
      <c r="CF88" s="69"/>
      <c r="CG88" s="69"/>
      <c r="CH88" s="69"/>
    </row>
    <row r="89" spans="1:86" x14ac:dyDescent="0.2"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  <c r="CD89" s="69"/>
      <c r="CE89" s="69"/>
      <c r="CF89" s="69"/>
      <c r="CG89" s="69"/>
      <c r="CH89" s="69"/>
    </row>
    <row r="90" spans="1:86" x14ac:dyDescent="0.2"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  <c r="CD90" s="69"/>
      <c r="CE90" s="69"/>
      <c r="CF90" s="69"/>
      <c r="CG90" s="69"/>
      <c r="CH90" s="69"/>
    </row>
    <row r="91" spans="1:86" x14ac:dyDescent="0.2"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  <c r="CD91" s="69"/>
      <c r="CE91" s="69"/>
      <c r="CF91" s="69"/>
      <c r="CG91" s="69"/>
      <c r="CH91" s="69"/>
    </row>
    <row r="92" spans="1:86" x14ac:dyDescent="0.2"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  <c r="CD92" s="69"/>
      <c r="CE92" s="69"/>
      <c r="CF92" s="69"/>
      <c r="CG92" s="69"/>
      <c r="CH92" s="69"/>
    </row>
    <row r="93" spans="1:86" x14ac:dyDescent="0.2"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</row>
    <row r="94" spans="1:86" x14ac:dyDescent="0.2"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  <c r="CD94" s="69"/>
      <c r="CE94" s="69"/>
      <c r="CF94" s="69"/>
      <c r="CG94" s="69"/>
      <c r="CH94" s="69"/>
    </row>
    <row r="95" spans="1:86" x14ac:dyDescent="0.2"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</row>
    <row r="96" spans="1:86" x14ac:dyDescent="0.2"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69"/>
      <c r="BZ96" s="69"/>
      <c r="CA96" s="69"/>
      <c r="CB96" s="69"/>
      <c r="CC96" s="69"/>
      <c r="CD96" s="69"/>
      <c r="CE96" s="69"/>
      <c r="CF96" s="69"/>
      <c r="CG96" s="69"/>
      <c r="CH96" s="69"/>
    </row>
    <row r="97" spans="62:86" x14ac:dyDescent="0.2"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69"/>
      <c r="BZ97" s="69"/>
      <c r="CA97" s="69"/>
      <c r="CB97" s="69"/>
      <c r="CC97" s="69"/>
      <c r="CD97" s="69"/>
      <c r="CE97" s="69"/>
      <c r="CF97" s="69"/>
      <c r="CG97" s="69"/>
      <c r="CH97" s="69"/>
    </row>
    <row r="98" spans="62:86" x14ac:dyDescent="0.2"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69"/>
      <c r="BZ98" s="69"/>
      <c r="CA98" s="69"/>
      <c r="CB98" s="69"/>
      <c r="CC98" s="69"/>
      <c r="CD98" s="69"/>
      <c r="CE98" s="69"/>
      <c r="CF98" s="69"/>
      <c r="CG98" s="69"/>
      <c r="CH98" s="69"/>
    </row>
    <row r="99" spans="62:86" x14ac:dyDescent="0.2">
      <c r="BJ99" s="69"/>
      <c r="BK99" s="69"/>
      <c r="BL99" s="69"/>
      <c r="BM99" s="69"/>
      <c r="BN99" s="69"/>
      <c r="BO99" s="69"/>
      <c r="BP99" s="69"/>
      <c r="BQ99" s="69"/>
      <c r="BR99" s="69"/>
      <c r="BS99" s="69"/>
      <c r="BT99" s="69"/>
      <c r="BU99" s="69"/>
      <c r="BV99" s="69"/>
      <c r="BW99" s="69"/>
      <c r="BX99" s="69"/>
      <c r="BY99" s="69"/>
      <c r="BZ99" s="69"/>
      <c r="CA99" s="69"/>
      <c r="CB99" s="69"/>
      <c r="CC99" s="69"/>
      <c r="CD99" s="69"/>
      <c r="CE99" s="69"/>
      <c r="CF99" s="69"/>
      <c r="CG99" s="69"/>
      <c r="CH99" s="69"/>
    </row>
    <row r="100" spans="62:86" x14ac:dyDescent="0.2">
      <c r="BJ100" s="69"/>
      <c r="BK100" s="69"/>
      <c r="BL100" s="69"/>
      <c r="BM100" s="69"/>
      <c r="BN100" s="69"/>
      <c r="BO100" s="69"/>
      <c r="BP100" s="69"/>
      <c r="BQ100" s="69"/>
      <c r="BR100" s="69"/>
      <c r="BS100" s="69"/>
      <c r="BT100" s="69"/>
      <c r="BU100" s="69"/>
      <c r="BV100" s="69"/>
      <c r="BW100" s="69"/>
      <c r="BX100" s="69"/>
      <c r="BY100" s="69"/>
      <c r="BZ100" s="69"/>
      <c r="CA100" s="69"/>
      <c r="CB100" s="69"/>
      <c r="CC100" s="69"/>
      <c r="CD100" s="69"/>
      <c r="CE100" s="69"/>
      <c r="CF100" s="69"/>
      <c r="CG100" s="69"/>
      <c r="CH100" s="69"/>
    </row>
    <row r="101" spans="62:86" x14ac:dyDescent="0.2"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</row>
    <row r="102" spans="62:86" x14ac:dyDescent="0.2">
      <c r="BJ102" s="69"/>
      <c r="BK102" s="69"/>
      <c r="BL102" s="69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9"/>
      <c r="BY102" s="69"/>
      <c r="BZ102" s="69"/>
      <c r="CA102" s="69"/>
      <c r="CB102" s="69"/>
      <c r="CC102" s="69"/>
      <c r="CD102" s="69"/>
      <c r="CE102" s="69"/>
      <c r="CF102" s="69"/>
      <c r="CG102" s="69"/>
      <c r="CH102" s="69"/>
    </row>
    <row r="103" spans="62:86" x14ac:dyDescent="0.2"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69"/>
      <c r="CD103" s="69"/>
      <c r="CE103" s="69"/>
      <c r="CF103" s="69"/>
      <c r="CG103" s="69"/>
      <c r="CH103" s="69"/>
    </row>
    <row r="104" spans="62:86" x14ac:dyDescent="0.2">
      <c r="BJ104" s="69"/>
      <c r="BK104" s="69"/>
      <c r="BL104" s="69"/>
      <c r="BM104" s="69"/>
      <c r="BN104" s="69"/>
      <c r="BO104" s="69"/>
      <c r="BP104" s="69"/>
      <c r="BQ104" s="69"/>
      <c r="BR104" s="69"/>
      <c r="BS104" s="69"/>
      <c r="BT104" s="69"/>
      <c r="BU104" s="69"/>
      <c r="BV104" s="69"/>
      <c r="BW104" s="69"/>
      <c r="BX104" s="69"/>
      <c r="BY104" s="69"/>
      <c r="BZ104" s="69"/>
      <c r="CA104" s="69"/>
      <c r="CB104" s="69"/>
      <c r="CC104" s="69"/>
      <c r="CD104" s="69"/>
      <c r="CE104" s="69"/>
      <c r="CF104" s="69"/>
      <c r="CG104" s="69"/>
      <c r="CH104" s="69"/>
    </row>
    <row r="105" spans="62:86" x14ac:dyDescent="0.2"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69"/>
      <c r="BZ105" s="69"/>
      <c r="CA105" s="69"/>
      <c r="CB105" s="69"/>
      <c r="CC105" s="69"/>
      <c r="CD105" s="69"/>
      <c r="CE105" s="69"/>
      <c r="CF105" s="69"/>
      <c r="CG105" s="69"/>
      <c r="CH105" s="69"/>
    </row>
    <row r="106" spans="62:86" x14ac:dyDescent="0.2"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69"/>
      <c r="BZ106" s="69"/>
      <c r="CA106" s="69"/>
      <c r="CB106" s="69"/>
      <c r="CC106" s="69"/>
      <c r="CD106" s="69"/>
      <c r="CE106" s="69"/>
      <c r="CF106" s="69"/>
      <c r="CG106" s="69"/>
      <c r="CH106" s="69"/>
    </row>
    <row r="107" spans="62:86" x14ac:dyDescent="0.2"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69"/>
      <c r="BZ107" s="69"/>
      <c r="CA107" s="69"/>
      <c r="CB107" s="69"/>
      <c r="CC107" s="69"/>
      <c r="CD107" s="69"/>
      <c r="CE107" s="69"/>
      <c r="CF107" s="69"/>
      <c r="CG107" s="69"/>
      <c r="CH107" s="69"/>
    </row>
    <row r="108" spans="62:86" x14ac:dyDescent="0.2"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69"/>
      <c r="BZ108" s="69"/>
      <c r="CA108" s="69"/>
      <c r="CB108" s="69"/>
      <c r="CC108" s="69"/>
      <c r="CD108" s="69"/>
      <c r="CE108" s="69"/>
      <c r="CF108" s="69"/>
      <c r="CG108" s="69"/>
      <c r="CH108" s="69"/>
    </row>
    <row r="109" spans="62:86" x14ac:dyDescent="0.2"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</row>
    <row r="110" spans="62:86" x14ac:dyDescent="0.2"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</row>
    <row r="111" spans="62:86" x14ac:dyDescent="0.2"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69"/>
      <c r="BZ111" s="69"/>
      <c r="CA111" s="69"/>
      <c r="CB111" s="69"/>
      <c r="CC111" s="69"/>
      <c r="CD111" s="69"/>
      <c r="CE111" s="69"/>
      <c r="CF111" s="69"/>
      <c r="CG111" s="69"/>
      <c r="CH111" s="69"/>
    </row>
    <row r="112" spans="62:86" x14ac:dyDescent="0.2"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69"/>
      <c r="BZ112" s="69"/>
      <c r="CA112" s="69"/>
      <c r="CB112" s="69"/>
      <c r="CC112" s="69"/>
      <c r="CD112" s="69"/>
      <c r="CE112" s="69"/>
      <c r="CF112" s="69"/>
      <c r="CG112" s="69"/>
      <c r="CH112" s="69"/>
    </row>
    <row r="113" spans="62:86" x14ac:dyDescent="0.2"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69"/>
      <c r="CC113" s="69"/>
      <c r="CD113" s="69"/>
      <c r="CE113" s="69"/>
      <c r="CF113" s="69"/>
      <c r="CG113" s="69"/>
      <c r="CH113" s="69"/>
    </row>
    <row r="114" spans="62:86" x14ac:dyDescent="0.2"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69"/>
      <c r="BZ114" s="69"/>
      <c r="CA114" s="69"/>
      <c r="CB114" s="69"/>
      <c r="CC114" s="69"/>
      <c r="CD114" s="69"/>
      <c r="CE114" s="69"/>
      <c r="CF114" s="69"/>
      <c r="CG114" s="69"/>
      <c r="CH114" s="69"/>
    </row>
    <row r="115" spans="62:86" x14ac:dyDescent="0.2"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</row>
    <row r="116" spans="62:86" x14ac:dyDescent="0.2"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</row>
    <row r="117" spans="62:86" x14ac:dyDescent="0.2"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</row>
    <row r="118" spans="62:86" x14ac:dyDescent="0.2"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</row>
    <row r="119" spans="62:86" x14ac:dyDescent="0.2"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</row>
    <row r="120" spans="62:86" x14ac:dyDescent="0.2"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</row>
    <row r="121" spans="62:86" x14ac:dyDescent="0.2"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</row>
    <row r="122" spans="62:86" x14ac:dyDescent="0.2"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69"/>
      <c r="CD122" s="69"/>
      <c r="CE122" s="69"/>
      <c r="CF122" s="69"/>
      <c r="CG122" s="69"/>
      <c r="CH122" s="69"/>
    </row>
    <row r="123" spans="62:86" x14ac:dyDescent="0.2"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</row>
    <row r="124" spans="62:86" x14ac:dyDescent="0.2"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69"/>
      <c r="CF124" s="69"/>
      <c r="CG124" s="69"/>
      <c r="CH124" s="69"/>
    </row>
    <row r="125" spans="62:86" x14ac:dyDescent="0.2"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69"/>
      <c r="CC125" s="69"/>
      <c r="CD125" s="69"/>
      <c r="CE125" s="69"/>
      <c r="CF125" s="69"/>
      <c r="CG125" s="69"/>
      <c r="CH125" s="69"/>
    </row>
    <row r="126" spans="62:86" x14ac:dyDescent="0.2"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69"/>
      <c r="CC126" s="69"/>
      <c r="CD126" s="69"/>
      <c r="CE126" s="69"/>
      <c r="CF126" s="69"/>
      <c r="CG126" s="69"/>
      <c r="CH126" s="69"/>
    </row>
    <row r="127" spans="62:86" x14ac:dyDescent="0.2"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69"/>
      <c r="CC127" s="69"/>
      <c r="CD127" s="69"/>
      <c r="CE127" s="69"/>
      <c r="CF127" s="69"/>
      <c r="CG127" s="69"/>
      <c r="CH127" s="69"/>
    </row>
    <row r="128" spans="62:86" x14ac:dyDescent="0.2"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69"/>
      <c r="CC128" s="69"/>
      <c r="CD128" s="69"/>
      <c r="CE128" s="69"/>
      <c r="CF128" s="69"/>
      <c r="CG128" s="69"/>
      <c r="CH128" s="69"/>
    </row>
    <row r="129" spans="62:86" x14ac:dyDescent="0.2"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69"/>
      <c r="CC129" s="69"/>
      <c r="CD129" s="69"/>
      <c r="CE129" s="69"/>
      <c r="CF129" s="69"/>
      <c r="CG129" s="69"/>
      <c r="CH129" s="69"/>
    </row>
    <row r="130" spans="62:86" x14ac:dyDescent="0.2"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69"/>
      <c r="CC130" s="69"/>
      <c r="CD130" s="69"/>
      <c r="CE130" s="69"/>
      <c r="CF130" s="69"/>
      <c r="CG130" s="69"/>
      <c r="CH130" s="69"/>
    </row>
    <row r="131" spans="62:86" x14ac:dyDescent="0.2"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69"/>
      <c r="CC131" s="69"/>
      <c r="CD131" s="69"/>
      <c r="CE131" s="69"/>
      <c r="CF131" s="69"/>
      <c r="CG131" s="69"/>
      <c r="CH131" s="69"/>
    </row>
    <row r="132" spans="62:86" x14ac:dyDescent="0.2"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69"/>
      <c r="CF132" s="69"/>
      <c r="CG132" s="69"/>
      <c r="CH132" s="69"/>
    </row>
    <row r="133" spans="62:86" x14ac:dyDescent="0.2"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</row>
    <row r="134" spans="62:86" x14ac:dyDescent="0.2"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</row>
    <row r="135" spans="62:86" x14ac:dyDescent="0.2"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</row>
    <row r="136" spans="62:86" x14ac:dyDescent="0.2"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</row>
    <row r="137" spans="62:86" x14ac:dyDescent="0.2"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</row>
    <row r="138" spans="62:86" x14ac:dyDescent="0.2"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</row>
    <row r="139" spans="62:86" x14ac:dyDescent="0.2"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</row>
    <row r="140" spans="62:86" x14ac:dyDescent="0.2"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</row>
    <row r="141" spans="62:86" x14ac:dyDescent="0.2"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</row>
    <row r="142" spans="62:86" x14ac:dyDescent="0.2"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</row>
    <row r="143" spans="62:86" x14ac:dyDescent="0.2"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</row>
    <row r="144" spans="62:86" x14ac:dyDescent="0.2"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</row>
    <row r="145" spans="62:86" x14ac:dyDescent="0.2"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</row>
    <row r="146" spans="62:86" x14ac:dyDescent="0.2"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</row>
    <row r="147" spans="62:86" x14ac:dyDescent="0.2"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</row>
    <row r="148" spans="62:86" x14ac:dyDescent="0.2"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</row>
    <row r="149" spans="62:86" x14ac:dyDescent="0.2"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</row>
    <row r="150" spans="62:86" x14ac:dyDescent="0.2"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</row>
    <row r="151" spans="62:86" x14ac:dyDescent="0.2"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</row>
    <row r="152" spans="62:86" x14ac:dyDescent="0.2"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</row>
    <row r="153" spans="62:86" x14ac:dyDescent="0.2"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</row>
    <row r="154" spans="62:86" x14ac:dyDescent="0.2"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</row>
    <row r="155" spans="62:86" x14ac:dyDescent="0.2"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</row>
    <row r="156" spans="62:86" x14ac:dyDescent="0.2"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</row>
    <row r="157" spans="62:86" x14ac:dyDescent="0.2"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</row>
    <row r="158" spans="62:86" x14ac:dyDescent="0.2"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69"/>
      <c r="CF158" s="69"/>
      <c r="CG158" s="69"/>
      <c r="CH158" s="69"/>
    </row>
    <row r="159" spans="62:86" x14ac:dyDescent="0.2"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69"/>
    </row>
    <row r="160" spans="62:86" x14ac:dyDescent="0.2"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69"/>
      <c r="CG160" s="69"/>
      <c r="CH160" s="69"/>
    </row>
    <row r="161" spans="62:86" x14ac:dyDescent="0.2"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9"/>
      <c r="BY161" s="69"/>
      <c r="BZ161" s="69"/>
      <c r="CA161" s="69"/>
      <c r="CB161" s="69"/>
      <c r="CC161" s="69"/>
      <c r="CD161" s="69"/>
      <c r="CE161" s="69"/>
      <c r="CF161" s="69"/>
      <c r="CG161" s="69"/>
      <c r="CH161" s="69"/>
    </row>
    <row r="162" spans="62:86" x14ac:dyDescent="0.2"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9"/>
      <c r="BY162" s="69"/>
      <c r="BZ162" s="69"/>
      <c r="CA162" s="69"/>
      <c r="CB162" s="69"/>
      <c r="CC162" s="69"/>
      <c r="CD162" s="69"/>
      <c r="CE162" s="69"/>
      <c r="CF162" s="69"/>
      <c r="CG162" s="69"/>
      <c r="CH162" s="69"/>
    </row>
    <row r="163" spans="62:86" x14ac:dyDescent="0.2"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9"/>
      <c r="BY163" s="69"/>
      <c r="BZ163" s="69"/>
      <c r="CA163" s="69"/>
      <c r="CB163" s="69"/>
      <c r="CC163" s="69"/>
      <c r="CD163" s="69"/>
      <c r="CE163" s="69"/>
      <c r="CF163" s="69"/>
      <c r="CG163" s="69"/>
      <c r="CH163" s="69"/>
    </row>
    <row r="164" spans="62:86" x14ac:dyDescent="0.2"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9"/>
      <c r="BY164" s="69"/>
      <c r="BZ164" s="69"/>
      <c r="CA164" s="69"/>
      <c r="CB164" s="69"/>
      <c r="CC164" s="69"/>
      <c r="CD164" s="69"/>
      <c r="CE164" s="69"/>
      <c r="CF164" s="69"/>
      <c r="CG164" s="69"/>
      <c r="CH164" s="69"/>
    </row>
    <row r="165" spans="62:86" x14ac:dyDescent="0.2"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9"/>
      <c r="BY165" s="69"/>
      <c r="BZ165" s="69"/>
      <c r="CA165" s="69"/>
      <c r="CB165" s="69"/>
      <c r="CC165" s="69"/>
      <c r="CD165" s="69"/>
      <c r="CE165" s="69"/>
      <c r="CF165" s="69"/>
      <c r="CG165" s="69"/>
      <c r="CH165" s="69"/>
    </row>
    <row r="166" spans="62:86" x14ac:dyDescent="0.2">
      <c r="BJ166" s="69"/>
      <c r="BK166" s="69"/>
      <c r="BL166" s="69"/>
      <c r="BM166" s="69"/>
      <c r="BN166" s="69"/>
      <c r="BO166" s="69"/>
      <c r="BP166" s="69"/>
      <c r="BQ166" s="69"/>
      <c r="BR166" s="69"/>
      <c r="BS166" s="69"/>
      <c r="BT166" s="69"/>
      <c r="BU166" s="69"/>
      <c r="BV166" s="69"/>
      <c r="BW166" s="69"/>
      <c r="BX166" s="69"/>
      <c r="BY166" s="69"/>
      <c r="BZ166" s="69"/>
      <c r="CA166" s="69"/>
      <c r="CB166" s="69"/>
      <c r="CC166" s="69"/>
      <c r="CD166" s="69"/>
      <c r="CE166" s="69"/>
      <c r="CF166" s="69"/>
      <c r="CG166" s="69"/>
      <c r="CH166" s="69"/>
    </row>
    <row r="167" spans="62:86" x14ac:dyDescent="0.2">
      <c r="BJ167" s="69"/>
      <c r="BK167" s="69"/>
      <c r="BL167" s="69"/>
      <c r="BM167" s="69"/>
      <c r="BN167" s="69"/>
      <c r="BO167" s="69"/>
      <c r="BP167" s="69"/>
      <c r="BQ167" s="69"/>
      <c r="BR167" s="69"/>
      <c r="BS167" s="69"/>
      <c r="BT167" s="69"/>
      <c r="BU167" s="69"/>
      <c r="BV167" s="69"/>
      <c r="BW167" s="69"/>
      <c r="BX167" s="69"/>
      <c r="BY167" s="69"/>
      <c r="BZ167" s="69"/>
      <c r="CA167" s="69"/>
      <c r="CB167" s="69"/>
      <c r="CC167" s="69"/>
      <c r="CD167" s="69"/>
      <c r="CE167" s="69"/>
      <c r="CF167" s="69"/>
      <c r="CG167" s="69"/>
      <c r="CH167" s="69"/>
    </row>
    <row r="168" spans="62:86" x14ac:dyDescent="0.2"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</row>
    <row r="169" spans="62:86" x14ac:dyDescent="0.2">
      <c r="BJ169" s="69"/>
      <c r="BK169" s="69"/>
      <c r="BL169" s="69"/>
      <c r="BM169" s="69"/>
      <c r="BN169" s="69"/>
      <c r="BO169" s="69"/>
      <c r="BP169" s="69"/>
      <c r="BQ169" s="69"/>
      <c r="BR169" s="69"/>
      <c r="BS169" s="69"/>
      <c r="BT169" s="69"/>
      <c r="BU169" s="69"/>
      <c r="BV169" s="69"/>
      <c r="BW169" s="69"/>
      <c r="BX169" s="69"/>
      <c r="BY169" s="69"/>
      <c r="BZ169" s="69"/>
      <c r="CA169" s="69"/>
      <c r="CB169" s="69"/>
      <c r="CC169" s="69"/>
      <c r="CD169" s="69"/>
      <c r="CE169" s="69"/>
      <c r="CF169" s="69"/>
      <c r="CG169" s="69"/>
      <c r="CH169" s="69"/>
    </row>
    <row r="170" spans="62:86" x14ac:dyDescent="0.2">
      <c r="BJ170" s="69"/>
      <c r="BK170" s="69"/>
      <c r="BL170" s="69"/>
      <c r="BM170" s="69"/>
      <c r="BN170" s="69"/>
      <c r="BO170" s="69"/>
      <c r="BP170" s="69"/>
      <c r="BQ170" s="69"/>
      <c r="BR170" s="69"/>
      <c r="BS170" s="69"/>
      <c r="BT170" s="69"/>
      <c r="BU170" s="69"/>
      <c r="BV170" s="69"/>
      <c r="BW170" s="69"/>
      <c r="BX170" s="69"/>
      <c r="BY170" s="69"/>
      <c r="BZ170" s="69"/>
      <c r="CA170" s="69"/>
      <c r="CB170" s="69"/>
      <c r="CC170" s="69"/>
      <c r="CD170" s="69"/>
      <c r="CE170" s="69"/>
      <c r="CF170" s="69"/>
      <c r="CG170" s="69"/>
      <c r="CH170" s="69"/>
    </row>
    <row r="171" spans="62:86" x14ac:dyDescent="0.2"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9"/>
      <c r="BY171" s="69"/>
      <c r="BZ171" s="69"/>
      <c r="CA171" s="69"/>
      <c r="CB171" s="69"/>
      <c r="CC171" s="69"/>
      <c r="CD171" s="69"/>
      <c r="CE171" s="69"/>
      <c r="CF171" s="69"/>
      <c r="CG171" s="69"/>
      <c r="CH171" s="69"/>
    </row>
    <row r="172" spans="62:86" x14ac:dyDescent="0.2"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</row>
    <row r="173" spans="62:86" x14ac:dyDescent="0.2"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69"/>
      <c r="BX173" s="69"/>
      <c r="BY173" s="69"/>
      <c r="BZ173" s="69"/>
      <c r="CA173" s="69"/>
      <c r="CB173" s="69"/>
      <c r="CC173" s="69"/>
      <c r="CD173" s="69"/>
      <c r="CE173" s="69"/>
      <c r="CF173" s="69"/>
      <c r="CG173" s="69"/>
      <c r="CH173" s="69"/>
    </row>
    <row r="174" spans="62:86" x14ac:dyDescent="0.2">
      <c r="BJ174" s="69"/>
      <c r="BK174" s="69"/>
      <c r="BL174" s="69"/>
      <c r="BM174" s="69"/>
      <c r="BN174" s="69"/>
      <c r="BO174" s="69"/>
      <c r="BP174" s="69"/>
      <c r="BQ174" s="69"/>
      <c r="BR174" s="69"/>
      <c r="BS174" s="69"/>
      <c r="BT174" s="69"/>
      <c r="BU174" s="69"/>
      <c r="BV174" s="69"/>
      <c r="BW174" s="69"/>
      <c r="BX174" s="69"/>
      <c r="BY174" s="69"/>
      <c r="BZ174" s="69"/>
      <c r="CA174" s="69"/>
      <c r="CB174" s="69"/>
      <c r="CC174" s="69"/>
      <c r="CD174" s="69"/>
      <c r="CE174" s="69"/>
      <c r="CF174" s="69"/>
      <c r="CG174" s="69"/>
      <c r="CH174" s="69"/>
    </row>
    <row r="175" spans="62:86" x14ac:dyDescent="0.2"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</row>
    <row r="176" spans="62:86" x14ac:dyDescent="0.2"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9"/>
      <c r="BY176" s="69"/>
      <c r="BZ176" s="69"/>
      <c r="CA176" s="69"/>
      <c r="CB176" s="69"/>
      <c r="CC176" s="69"/>
      <c r="CD176" s="69"/>
      <c r="CE176" s="69"/>
      <c r="CF176" s="69"/>
      <c r="CG176" s="69"/>
      <c r="CH176" s="69"/>
    </row>
    <row r="177" spans="62:86" x14ac:dyDescent="0.2"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9"/>
      <c r="BY177" s="69"/>
      <c r="BZ177" s="69"/>
      <c r="CA177" s="69"/>
      <c r="CB177" s="69"/>
      <c r="CC177" s="69"/>
      <c r="CD177" s="69"/>
      <c r="CE177" s="69"/>
      <c r="CF177" s="69"/>
      <c r="CG177" s="69"/>
      <c r="CH177" s="69"/>
    </row>
    <row r="178" spans="62:86" x14ac:dyDescent="0.2"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9"/>
      <c r="BY178" s="69"/>
      <c r="BZ178" s="69"/>
      <c r="CA178" s="69"/>
      <c r="CB178" s="69"/>
      <c r="CC178" s="69"/>
      <c r="CD178" s="69"/>
      <c r="CE178" s="69"/>
      <c r="CF178" s="69"/>
      <c r="CG178" s="69"/>
      <c r="CH178" s="69"/>
    </row>
    <row r="179" spans="62:86" x14ac:dyDescent="0.2"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9"/>
      <c r="BY179" s="69"/>
      <c r="BZ179" s="69"/>
      <c r="CA179" s="69"/>
      <c r="CB179" s="69"/>
      <c r="CC179" s="69"/>
      <c r="CD179" s="69"/>
      <c r="CE179" s="69"/>
      <c r="CF179" s="69"/>
      <c r="CG179" s="69"/>
      <c r="CH179" s="69"/>
    </row>
    <row r="180" spans="62:86" x14ac:dyDescent="0.2"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9"/>
      <c r="BY180" s="69"/>
      <c r="BZ180" s="69"/>
      <c r="CA180" s="69"/>
      <c r="CB180" s="69"/>
      <c r="CC180" s="69"/>
      <c r="CD180" s="69"/>
      <c r="CE180" s="69"/>
      <c r="CF180" s="69"/>
      <c r="CG180" s="69"/>
      <c r="CH180" s="69"/>
    </row>
    <row r="181" spans="62:86" x14ac:dyDescent="0.2"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9"/>
      <c r="BY181" s="69"/>
      <c r="BZ181" s="69"/>
      <c r="CA181" s="69"/>
      <c r="CB181" s="69"/>
      <c r="CC181" s="69"/>
      <c r="CD181" s="69"/>
      <c r="CE181" s="69"/>
      <c r="CF181" s="69"/>
      <c r="CG181" s="69"/>
      <c r="CH181" s="69"/>
    </row>
    <row r="182" spans="62:86" x14ac:dyDescent="0.2">
      <c r="BJ182" s="69"/>
      <c r="BK182" s="69"/>
      <c r="BL182" s="69"/>
      <c r="BM182" s="69"/>
      <c r="BN182" s="69"/>
      <c r="BO182" s="69"/>
      <c r="BP182" s="69"/>
      <c r="BQ182" s="69"/>
      <c r="BR182" s="69"/>
      <c r="BS182" s="69"/>
      <c r="BT182" s="69"/>
      <c r="BU182" s="69"/>
      <c r="BV182" s="69"/>
      <c r="BW182" s="69"/>
      <c r="BX182" s="69"/>
      <c r="BY182" s="69"/>
      <c r="BZ182" s="69"/>
      <c r="CA182" s="69"/>
      <c r="CB182" s="69"/>
      <c r="CC182" s="69"/>
      <c r="CD182" s="69"/>
      <c r="CE182" s="69"/>
      <c r="CF182" s="69"/>
      <c r="CG182" s="69"/>
      <c r="CH182" s="69"/>
    </row>
    <row r="183" spans="62:86" x14ac:dyDescent="0.2"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9"/>
      <c r="BY183" s="69"/>
      <c r="BZ183" s="69"/>
      <c r="CA183" s="69"/>
      <c r="CB183" s="69"/>
      <c r="CC183" s="69"/>
      <c r="CD183" s="69"/>
      <c r="CE183" s="69"/>
      <c r="CF183" s="69"/>
      <c r="CG183" s="69"/>
      <c r="CH183" s="69"/>
    </row>
    <row r="184" spans="62:86" x14ac:dyDescent="0.2"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9"/>
      <c r="BY184" s="69"/>
      <c r="BZ184" s="69"/>
      <c r="CA184" s="69"/>
      <c r="CB184" s="69"/>
      <c r="CC184" s="69"/>
      <c r="CD184" s="69"/>
      <c r="CE184" s="69"/>
      <c r="CF184" s="69"/>
      <c r="CG184" s="69"/>
      <c r="CH184" s="69"/>
    </row>
    <row r="185" spans="62:86" x14ac:dyDescent="0.2"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9"/>
      <c r="BY185" s="69"/>
      <c r="BZ185" s="69"/>
      <c r="CA185" s="69"/>
      <c r="CB185" s="69"/>
      <c r="CC185" s="69"/>
      <c r="CD185" s="69"/>
      <c r="CE185" s="69"/>
      <c r="CF185" s="69"/>
      <c r="CG185" s="69"/>
      <c r="CH185" s="69"/>
    </row>
    <row r="186" spans="62:86" x14ac:dyDescent="0.2"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9"/>
      <c r="BY186" s="69"/>
      <c r="BZ186" s="69"/>
      <c r="CA186" s="69"/>
      <c r="CB186" s="69"/>
      <c r="CC186" s="69"/>
      <c r="CD186" s="69"/>
      <c r="CE186" s="69"/>
      <c r="CF186" s="69"/>
      <c r="CG186" s="69"/>
      <c r="CH186" s="69"/>
    </row>
    <row r="187" spans="62:86" x14ac:dyDescent="0.2"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9"/>
      <c r="BY187" s="69"/>
      <c r="BZ187" s="69"/>
      <c r="CA187" s="69"/>
      <c r="CB187" s="69"/>
      <c r="CC187" s="69"/>
      <c r="CD187" s="69"/>
      <c r="CE187" s="69"/>
      <c r="CF187" s="69"/>
      <c r="CG187" s="69"/>
      <c r="CH187" s="69"/>
    </row>
    <row r="188" spans="62:86" x14ac:dyDescent="0.2"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9"/>
      <c r="BY188" s="69"/>
      <c r="BZ188" s="69"/>
      <c r="CA188" s="69"/>
      <c r="CB188" s="69"/>
      <c r="CC188" s="69"/>
      <c r="CD188" s="69"/>
      <c r="CE188" s="69"/>
      <c r="CF188" s="69"/>
      <c r="CG188" s="69"/>
      <c r="CH188" s="69"/>
    </row>
    <row r="189" spans="62:86" x14ac:dyDescent="0.2"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9"/>
      <c r="BY189" s="69"/>
      <c r="BZ189" s="69"/>
      <c r="CA189" s="69"/>
      <c r="CB189" s="69"/>
      <c r="CC189" s="69"/>
      <c r="CD189" s="69"/>
      <c r="CE189" s="69"/>
      <c r="CF189" s="69"/>
      <c r="CG189" s="69"/>
      <c r="CH189" s="69"/>
    </row>
    <row r="190" spans="62:86" x14ac:dyDescent="0.2"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9"/>
      <c r="BY190" s="69"/>
      <c r="BZ190" s="69"/>
      <c r="CA190" s="69"/>
      <c r="CB190" s="69"/>
      <c r="CC190" s="69"/>
      <c r="CD190" s="69"/>
      <c r="CE190" s="69"/>
      <c r="CF190" s="69"/>
      <c r="CG190" s="69"/>
      <c r="CH190" s="69"/>
    </row>
    <row r="191" spans="62:86" x14ac:dyDescent="0.2"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9"/>
      <c r="BY191" s="69"/>
      <c r="BZ191" s="69"/>
      <c r="CA191" s="69"/>
      <c r="CB191" s="69"/>
      <c r="CC191" s="69"/>
      <c r="CD191" s="69"/>
      <c r="CE191" s="69"/>
      <c r="CF191" s="69"/>
      <c r="CG191" s="69"/>
      <c r="CH191" s="69"/>
    </row>
    <row r="192" spans="62:86" x14ac:dyDescent="0.2"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9"/>
      <c r="BY192" s="69"/>
      <c r="BZ192" s="69"/>
      <c r="CA192" s="69"/>
      <c r="CB192" s="69"/>
      <c r="CC192" s="69"/>
      <c r="CD192" s="69"/>
      <c r="CE192" s="69"/>
      <c r="CF192" s="69"/>
      <c r="CG192" s="69"/>
      <c r="CH192" s="69"/>
    </row>
    <row r="193" spans="62:86" x14ac:dyDescent="0.2"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9"/>
      <c r="BY193" s="69"/>
      <c r="BZ193" s="69"/>
      <c r="CA193" s="69"/>
      <c r="CB193" s="69"/>
      <c r="CC193" s="69"/>
      <c r="CD193" s="69"/>
      <c r="CE193" s="69"/>
      <c r="CF193" s="69"/>
      <c r="CG193" s="69"/>
      <c r="CH193" s="69"/>
    </row>
    <row r="194" spans="62:86" x14ac:dyDescent="0.2"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9"/>
      <c r="BY194" s="69"/>
      <c r="BZ194" s="69"/>
      <c r="CA194" s="69"/>
      <c r="CB194" s="69"/>
      <c r="CC194" s="69"/>
      <c r="CD194" s="69"/>
      <c r="CE194" s="69"/>
      <c r="CF194" s="69"/>
      <c r="CG194" s="69"/>
      <c r="CH194" s="69"/>
    </row>
    <row r="195" spans="62:86" x14ac:dyDescent="0.2"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9"/>
      <c r="BY195" s="69"/>
      <c r="BZ195" s="69"/>
      <c r="CA195" s="69"/>
      <c r="CB195" s="69"/>
      <c r="CC195" s="69"/>
      <c r="CD195" s="69"/>
      <c r="CE195" s="69"/>
      <c r="CF195" s="69"/>
      <c r="CG195" s="69"/>
      <c r="CH195" s="69"/>
    </row>
    <row r="196" spans="62:86" x14ac:dyDescent="0.2"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9"/>
      <c r="BY196" s="69"/>
      <c r="BZ196" s="69"/>
      <c r="CA196" s="69"/>
      <c r="CB196" s="69"/>
      <c r="CC196" s="69"/>
      <c r="CD196" s="69"/>
      <c r="CE196" s="69"/>
      <c r="CF196" s="69"/>
      <c r="CG196" s="69"/>
      <c r="CH196" s="69"/>
    </row>
    <row r="197" spans="62:86" x14ac:dyDescent="0.2"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9"/>
      <c r="BY197" s="69"/>
      <c r="BZ197" s="69"/>
      <c r="CA197" s="69"/>
      <c r="CB197" s="69"/>
      <c r="CC197" s="69"/>
      <c r="CD197" s="69"/>
      <c r="CE197" s="69"/>
      <c r="CF197" s="69"/>
      <c r="CG197" s="69"/>
      <c r="CH197" s="69"/>
    </row>
    <row r="198" spans="62:86" x14ac:dyDescent="0.2"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9"/>
      <c r="BY198" s="69"/>
      <c r="BZ198" s="69"/>
      <c r="CA198" s="69"/>
      <c r="CB198" s="69"/>
      <c r="CC198" s="69"/>
      <c r="CD198" s="69"/>
      <c r="CE198" s="69"/>
      <c r="CF198" s="69"/>
      <c r="CG198" s="69"/>
      <c r="CH198" s="69"/>
    </row>
    <row r="199" spans="62:86" x14ac:dyDescent="0.2"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9"/>
      <c r="BY199" s="69"/>
      <c r="BZ199" s="69"/>
      <c r="CA199" s="69"/>
      <c r="CB199" s="69"/>
      <c r="CC199" s="69"/>
      <c r="CD199" s="69"/>
      <c r="CE199" s="69"/>
      <c r="CF199" s="69"/>
      <c r="CG199" s="69"/>
      <c r="CH199" s="69"/>
    </row>
    <row r="200" spans="62:86" x14ac:dyDescent="0.2"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69"/>
      <c r="CF200" s="69"/>
      <c r="CG200" s="69"/>
      <c r="CH200" s="69"/>
    </row>
    <row r="201" spans="62:86" x14ac:dyDescent="0.2"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9"/>
      <c r="BY201" s="69"/>
      <c r="BZ201" s="69"/>
      <c r="CA201" s="69"/>
      <c r="CB201" s="69"/>
      <c r="CC201" s="69"/>
      <c r="CD201" s="69"/>
      <c r="CE201" s="69"/>
      <c r="CF201" s="69"/>
      <c r="CG201" s="69"/>
      <c r="CH201" s="69"/>
    </row>
    <row r="202" spans="62:86" x14ac:dyDescent="0.2"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9"/>
      <c r="BY202" s="69"/>
      <c r="BZ202" s="69"/>
      <c r="CA202" s="69"/>
      <c r="CB202" s="69"/>
      <c r="CC202" s="69"/>
      <c r="CD202" s="69"/>
      <c r="CE202" s="69"/>
      <c r="CF202" s="69"/>
      <c r="CG202" s="69"/>
      <c r="CH202" s="69"/>
    </row>
    <row r="203" spans="62:86" x14ac:dyDescent="0.2"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9"/>
      <c r="BY203" s="69"/>
      <c r="BZ203" s="69"/>
      <c r="CA203" s="69"/>
      <c r="CB203" s="69"/>
      <c r="CC203" s="69"/>
      <c r="CD203" s="69"/>
      <c r="CE203" s="69"/>
      <c r="CF203" s="69"/>
      <c r="CG203" s="69"/>
      <c r="CH203" s="69"/>
    </row>
    <row r="204" spans="62:86" x14ac:dyDescent="0.2"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9"/>
      <c r="BY204" s="69"/>
      <c r="BZ204" s="69"/>
      <c r="CA204" s="69"/>
      <c r="CB204" s="69"/>
      <c r="CC204" s="69"/>
      <c r="CD204" s="69"/>
      <c r="CE204" s="69"/>
      <c r="CF204" s="69"/>
      <c r="CG204" s="69"/>
      <c r="CH204" s="69"/>
    </row>
    <row r="205" spans="62:86" x14ac:dyDescent="0.2"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9"/>
      <c r="BY205" s="69"/>
      <c r="BZ205" s="69"/>
      <c r="CA205" s="69"/>
      <c r="CB205" s="69"/>
      <c r="CC205" s="69"/>
      <c r="CD205" s="69"/>
      <c r="CE205" s="69"/>
      <c r="CF205" s="69"/>
      <c r="CG205" s="69"/>
      <c r="CH205" s="69"/>
    </row>
    <row r="206" spans="62:86" x14ac:dyDescent="0.2"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9"/>
      <c r="BY206" s="69"/>
      <c r="BZ206" s="69"/>
      <c r="CA206" s="69"/>
      <c r="CB206" s="69"/>
      <c r="CC206" s="69"/>
      <c r="CD206" s="69"/>
      <c r="CE206" s="69"/>
      <c r="CF206" s="69"/>
      <c r="CG206" s="69"/>
      <c r="CH206" s="69"/>
    </row>
    <row r="207" spans="62:86" x14ac:dyDescent="0.2"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9"/>
      <c r="BY207" s="69"/>
      <c r="BZ207" s="69"/>
      <c r="CA207" s="69"/>
      <c r="CB207" s="69"/>
      <c r="CC207" s="69"/>
      <c r="CD207" s="69"/>
      <c r="CE207" s="69"/>
      <c r="CF207" s="69"/>
      <c r="CG207" s="69"/>
      <c r="CH207" s="69"/>
    </row>
    <row r="208" spans="62:86" x14ac:dyDescent="0.2"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9"/>
      <c r="BY208" s="69"/>
      <c r="BZ208" s="69"/>
      <c r="CA208" s="69"/>
      <c r="CB208" s="69"/>
      <c r="CC208" s="69"/>
      <c r="CD208" s="69"/>
      <c r="CE208" s="69"/>
      <c r="CF208" s="69"/>
      <c r="CG208" s="69"/>
      <c r="CH208" s="69"/>
    </row>
    <row r="209" spans="62:86" x14ac:dyDescent="0.2"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9"/>
      <c r="BY209" s="69"/>
      <c r="BZ209" s="69"/>
      <c r="CA209" s="69"/>
      <c r="CB209" s="69"/>
      <c r="CC209" s="69"/>
      <c r="CD209" s="69"/>
      <c r="CE209" s="69"/>
      <c r="CF209" s="69"/>
      <c r="CG209" s="69"/>
      <c r="CH209" s="69"/>
    </row>
    <row r="210" spans="62:86" x14ac:dyDescent="0.2"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9"/>
      <c r="BY210" s="69"/>
      <c r="BZ210" s="69"/>
      <c r="CA210" s="69"/>
      <c r="CB210" s="69"/>
      <c r="CC210" s="69"/>
      <c r="CD210" s="69"/>
      <c r="CE210" s="69"/>
      <c r="CF210" s="69"/>
      <c r="CG210" s="69"/>
      <c r="CH210" s="69"/>
    </row>
    <row r="211" spans="62:86" x14ac:dyDescent="0.2"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69"/>
      <c r="CB211" s="69"/>
      <c r="CC211" s="69"/>
      <c r="CD211" s="69"/>
      <c r="CE211" s="69"/>
      <c r="CF211" s="69"/>
      <c r="CG211" s="69"/>
      <c r="CH211" s="69"/>
    </row>
    <row r="212" spans="62:86" x14ac:dyDescent="0.2"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69"/>
      <c r="CB212" s="69"/>
      <c r="CC212" s="69"/>
      <c r="CD212" s="69"/>
      <c r="CE212" s="69"/>
      <c r="CF212" s="69"/>
      <c r="CG212" s="69"/>
      <c r="CH212" s="69"/>
    </row>
    <row r="213" spans="62:86" x14ac:dyDescent="0.2"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69"/>
      <c r="CB213" s="69"/>
      <c r="CC213" s="69"/>
      <c r="CD213" s="69"/>
      <c r="CE213" s="69"/>
      <c r="CF213" s="69"/>
      <c r="CG213" s="69"/>
      <c r="CH213" s="69"/>
    </row>
    <row r="214" spans="62:86" x14ac:dyDescent="0.2"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69"/>
      <c r="CB214" s="69"/>
      <c r="CC214" s="69"/>
      <c r="CD214" s="69"/>
      <c r="CE214" s="69"/>
      <c r="CF214" s="69"/>
      <c r="CG214" s="69"/>
      <c r="CH214" s="69"/>
    </row>
    <row r="215" spans="62:86" x14ac:dyDescent="0.2"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69"/>
      <c r="CB215" s="69"/>
      <c r="CC215" s="69"/>
      <c r="CD215" s="69"/>
      <c r="CE215" s="69"/>
      <c r="CF215" s="69"/>
      <c r="CG215" s="69"/>
      <c r="CH215" s="69"/>
    </row>
    <row r="216" spans="62:86" x14ac:dyDescent="0.2"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69"/>
      <c r="CB216" s="69"/>
      <c r="CC216" s="69"/>
      <c r="CD216" s="69"/>
      <c r="CE216" s="69"/>
      <c r="CF216" s="69"/>
      <c r="CG216" s="69"/>
      <c r="CH216" s="69"/>
    </row>
    <row r="217" spans="62:86" x14ac:dyDescent="0.2"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69"/>
      <c r="CB217" s="69"/>
      <c r="CC217" s="69"/>
      <c r="CD217" s="69"/>
      <c r="CE217" s="69"/>
      <c r="CF217" s="69"/>
      <c r="CG217" s="69"/>
      <c r="CH217" s="69"/>
    </row>
    <row r="218" spans="62:86" x14ac:dyDescent="0.2"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69"/>
      <c r="CB218" s="69"/>
      <c r="CC218" s="69"/>
      <c r="CD218" s="69"/>
      <c r="CE218" s="69"/>
      <c r="CF218" s="69"/>
      <c r="CG218" s="69"/>
      <c r="CH218" s="69"/>
    </row>
    <row r="219" spans="62:86" x14ac:dyDescent="0.2"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69"/>
      <c r="CB219" s="69"/>
      <c r="CC219" s="69"/>
      <c r="CD219" s="69"/>
      <c r="CE219" s="69"/>
      <c r="CF219" s="69"/>
      <c r="CG219" s="69"/>
      <c r="CH219" s="69"/>
    </row>
    <row r="220" spans="62:86" x14ac:dyDescent="0.2"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9"/>
      <c r="BY220" s="69"/>
      <c r="BZ220" s="69"/>
      <c r="CA220" s="69"/>
      <c r="CB220" s="69"/>
      <c r="CC220" s="69"/>
      <c r="CD220" s="69"/>
      <c r="CE220" s="69"/>
      <c r="CF220" s="69"/>
      <c r="CG220" s="69"/>
      <c r="CH220" s="69"/>
    </row>
    <row r="221" spans="62:86" x14ac:dyDescent="0.2"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9"/>
      <c r="BY221" s="69"/>
      <c r="BZ221" s="69"/>
      <c r="CA221" s="69"/>
      <c r="CB221" s="69"/>
      <c r="CC221" s="69"/>
      <c r="CD221" s="69"/>
      <c r="CE221" s="69"/>
      <c r="CF221" s="69"/>
      <c r="CG221" s="69"/>
      <c r="CH221" s="69"/>
    </row>
    <row r="222" spans="62:86" x14ac:dyDescent="0.2"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9"/>
      <c r="BY222" s="69"/>
      <c r="BZ222" s="69"/>
      <c r="CA222" s="69"/>
      <c r="CB222" s="69"/>
      <c r="CC222" s="69"/>
      <c r="CD222" s="69"/>
      <c r="CE222" s="69"/>
      <c r="CF222" s="69"/>
      <c r="CG222" s="69"/>
      <c r="CH222" s="69"/>
    </row>
    <row r="223" spans="62:86" x14ac:dyDescent="0.2"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9"/>
      <c r="BY223" s="69"/>
      <c r="BZ223" s="69"/>
      <c r="CA223" s="69"/>
      <c r="CB223" s="69"/>
      <c r="CC223" s="69"/>
      <c r="CD223" s="69"/>
      <c r="CE223" s="69"/>
      <c r="CF223" s="69"/>
      <c r="CG223" s="69"/>
      <c r="CH223" s="69"/>
    </row>
    <row r="224" spans="62:86" x14ac:dyDescent="0.2"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9"/>
      <c r="BY224" s="69"/>
      <c r="BZ224" s="69"/>
      <c r="CA224" s="69"/>
      <c r="CB224" s="69"/>
      <c r="CC224" s="69"/>
      <c r="CD224" s="69"/>
      <c r="CE224" s="69"/>
      <c r="CF224" s="69"/>
      <c r="CG224" s="69"/>
      <c r="CH224" s="69"/>
    </row>
    <row r="225" spans="62:86" x14ac:dyDescent="0.2"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69"/>
      <c r="CB225" s="69"/>
      <c r="CC225" s="69"/>
      <c r="CD225" s="69"/>
      <c r="CE225" s="69"/>
      <c r="CF225" s="69"/>
      <c r="CG225" s="69"/>
      <c r="CH225" s="69"/>
    </row>
    <row r="226" spans="62:86" x14ac:dyDescent="0.2"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69"/>
      <c r="CB226" s="69"/>
      <c r="CC226" s="69"/>
      <c r="CD226" s="69"/>
      <c r="CE226" s="69"/>
      <c r="CF226" s="69"/>
      <c r="CG226" s="69"/>
      <c r="CH226" s="69"/>
    </row>
    <row r="227" spans="62:86" x14ac:dyDescent="0.2"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69"/>
      <c r="CC227" s="69"/>
      <c r="CD227" s="69"/>
      <c r="CE227" s="69"/>
      <c r="CF227" s="69"/>
      <c r="CG227" s="69"/>
      <c r="CH227" s="69"/>
    </row>
    <row r="228" spans="62:86" x14ac:dyDescent="0.2"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69"/>
      <c r="CB228" s="69"/>
      <c r="CC228" s="69"/>
      <c r="CD228" s="69"/>
      <c r="CE228" s="69"/>
      <c r="CF228" s="69"/>
      <c r="CG228" s="69"/>
      <c r="CH228" s="69"/>
    </row>
    <row r="229" spans="62:86" x14ac:dyDescent="0.2"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69"/>
      <c r="CB229" s="69"/>
      <c r="CC229" s="69"/>
      <c r="CD229" s="69"/>
      <c r="CE229" s="69"/>
      <c r="CF229" s="69"/>
      <c r="CG229" s="69"/>
      <c r="CH229" s="69"/>
    </row>
    <row r="230" spans="62:86" x14ac:dyDescent="0.2"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69"/>
      <c r="CB230" s="69"/>
      <c r="CC230" s="69"/>
      <c r="CD230" s="69"/>
      <c r="CE230" s="69"/>
      <c r="CF230" s="69"/>
      <c r="CG230" s="69"/>
      <c r="CH230" s="69"/>
    </row>
    <row r="231" spans="62:86" x14ac:dyDescent="0.2"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69"/>
      <c r="CB231" s="69"/>
      <c r="CC231" s="69"/>
      <c r="CD231" s="69"/>
      <c r="CE231" s="69"/>
      <c r="CF231" s="69"/>
      <c r="CG231" s="69"/>
      <c r="CH231" s="69"/>
    </row>
    <row r="232" spans="62:86" x14ac:dyDescent="0.2"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9"/>
      <c r="BY232" s="69"/>
      <c r="BZ232" s="69"/>
      <c r="CA232" s="69"/>
      <c r="CB232" s="69"/>
      <c r="CC232" s="69"/>
      <c r="CD232" s="69"/>
      <c r="CE232" s="69"/>
      <c r="CF232" s="69"/>
      <c r="CG232" s="69"/>
      <c r="CH232" s="69"/>
    </row>
    <row r="233" spans="62:86" x14ac:dyDescent="0.2"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9"/>
      <c r="BY233" s="69"/>
      <c r="BZ233" s="69"/>
      <c r="CA233" s="69"/>
      <c r="CB233" s="69"/>
      <c r="CC233" s="69"/>
      <c r="CD233" s="69"/>
      <c r="CE233" s="69"/>
      <c r="CF233" s="69"/>
      <c r="CG233" s="69"/>
      <c r="CH233" s="69"/>
    </row>
    <row r="234" spans="62:86" x14ac:dyDescent="0.2"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9"/>
      <c r="BY234" s="69"/>
      <c r="BZ234" s="69"/>
      <c r="CA234" s="69"/>
      <c r="CB234" s="69"/>
      <c r="CC234" s="69"/>
      <c r="CD234" s="69"/>
      <c r="CE234" s="69"/>
      <c r="CF234" s="69"/>
      <c r="CG234" s="69"/>
      <c r="CH234" s="69"/>
    </row>
    <row r="235" spans="62:86" x14ac:dyDescent="0.2"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9"/>
      <c r="BY235" s="69"/>
      <c r="BZ235" s="69"/>
      <c r="CA235" s="69"/>
      <c r="CB235" s="69"/>
      <c r="CC235" s="69"/>
      <c r="CD235" s="69"/>
      <c r="CE235" s="69"/>
      <c r="CF235" s="69"/>
      <c r="CG235" s="69"/>
      <c r="CH235" s="69"/>
    </row>
    <row r="236" spans="62:86" x14ac:dyDescent="0.2"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9"/>
      <c r="CB236" s="69"/>
      <c r="CC236" s="69"/>
      <c r="CD236" s="69"/>
      <c r="CE236" s="69"/>
      <c r="CF236" s="69"/>
      <c r="CG236" s="69"/>
      <c r="CH236" s="69"/>
    </row>
    <row r="237" spans="62:86" x14ac:dyDescent="0.2"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9"/>
      <c r="CB237" s="69"/>
      <c r="CC237" s="69"/>
      <c r="CD237" s="69"/>
      <c r="CE237" s="69"/>
      <c r="CF237" s="69"/>
      <c r="CG237" s="69"/>
      <c r="CH237" s="69"/>
    </row>
    <row r="238" spans="62:86" x14ac:dyDescent="0.2"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9"/>
      <c r="CB238" s="69"/>
      <c r="CC238" s="69"/>
      <c r="CD238" s="69"/>
      <c r="CE238" s="69"/>
      <c r="CF238" s="69"/>
      <c r="CG238" s="69"/>
      <c r="CH238" s="69"/>
    </row>
    <row r="239" spans="62:86" x14ac:dyDescent="0.2"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9"/>
      <c r="CB239" s="69"/>
      <c r="CC239" s="69"/>
      <c r="CD239" s="69"/>
      <c r="CE239" s="69"/>
      <c r="CF239" s="69"/>
      <c r="CG239" s="69"/>
      <c r="CH239" s="69"/>
    </row>
    <row r="240" spans="62:86" x14ac:dyDescent="0.2"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69"/>
      <c r="CF240" s="69"/>
      <c r="CG240" s="69"/>
      <c r="CH240" s="69"/>
    </row>
    <row r="241" spans="62:86" x14ac:dyDescent="0.2"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9"/>
      <c r="CB241" s="69"/>
      <c r="CC241" s="69"/>
      <c r="CD241" s="69"/>
      <c r="CE241" s="69"/>
      <c r="CF241" s="69"/>
      <c r="CG241" s="69"/>
      <c r="CH241" s="69"/>
    </row>
    <row r="242" spans="62:86" x14ac:dyDescent="0.2"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9"/>
      <c r="CB242" s="69"/>
      <c r="CC242" s="69"/>
      <c r="CD242" s="69"/>
      <c r="CE242" s="69"/>
      <c r="CF242" s="69"/>
      <c r="CG242" s="69"/>
      <c r="CH242" s="69"/>
    </row>
    <row r="243" spans="62:86" x14ac:dyDescent="0.2"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9"/>
      <c r="CB243" s="69"/>
      <c r="CC243" s="69"/>
      <c r="CD243" s="69"/>
      <c r="CE243" s="69"/>
      <c r="CF243" s="69"/>
      <c r="CG243" s="69"/>
      <c r="CH243" s="69"/>
    </row>
    <row r="244" spans="62:86" x14ac:dyDescent="0.2"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9"/>
      <c r="CB244" s="69"/>
      <c r="CC244" s="69"/>
      <c r="CD244" s="69"/>
      <c r="CE244" s="69"/>
      <c r="CF244" s="69"/>
      <c r="CG244" s="69"/>
      <c r="CH244" s="69"/>
    </row>
    <row r="245" spans="62:86" x14ac:dyDescent="0.2"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9"/>
      <c r="CB245" s="69"/>
      <c r="CC245" s="69"/>
      <c r="CD245" s="69"/>
      <c r="CE245" s="69"/>
      <c r="CF245" s="69"/>
      <c r="CG245" s="69"/>
      <c r="CH245" s="69"/>
    </row>
    <row r="246" spans="62:86" x14ac:dyDescent="0.2"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9"/>
      <c r="CB246" s="69"/>
      <c r="CC246" s="69"/>
      <c r="CD246" s="69"/>
      <c r="CE246" s="69"/>
      <c r="CF246" s="69"/>
      <c r="CG246" s="69"/>
      <c r="CH246" s="69"/>
    </row>
    <row r="247" spans="62:86" x14ac:dyDescent="0.2"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9"/>
      <c r="CB247" s="69"/>
      <c r="CC247" s="69"/>
      <c r="CD247" s="69"/>
      <c r="CE247" s="69"/>
      <c r="CF247" s="69"/>
      <c r="CG247" s="69"/>
      <c r="CH247" s="69"/>
    </row>
    <row r="248" spans="62:86" x14ac:dyDescent="0.2"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9"/>
      <c r="BY248" s="69"/>
      <c r="BZ248" s="69"/>
      <c r="CA248" s="69"/>
      <c r="CB248" s="69"/>
      <c r="CC248" s="69"/>
      <c r="CD248" s="69"/>
      <c r="CE248" s="69"/>
      <c r="CF248" s="69"/>
      <c r="CG248" s="69"/>
      <c r="CH248" s="69"/>
    </row>
    <row r="249" spans="62:86" x14ac:dyDescent="0.2"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9"/>
      <c r="BY249" s="69"/>
      <c r="BZ249" s="69"/>
      <c r="CA249" s="69"/>
      <c r="CB249" s="69"/>
      <c r="CC249" s="69"/>
      <c r="CD249" s="69"/>
      <c r="CE249" s="69"/>
      <c r="CF249" s="69"/>
      <c r="CG249" s="69"/>
      <c r="CH249" s="69"/>
    </row>
    <row r="250" spans="62:86" x14ac:dyDescent="0.2"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9"/>
      <c r="BY250" s="69"/>
      <c r="BZ250" s="69"/>
      <c r="CA250" s="69"/>
      <c r="CB250" s="69"/>
      <c r="CC250" s="69"/>
      <c r="CD250" s="69"/>
      <c r="CE250" s="69"/>
      <c r="CF250" s="69"/>
      <c r="CG250" s="69"/>
      <c r="CH250" s="69"/>
    </row>
    <row r="251" spans="62:86" x14ac:dyDescent="0.2"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9"/>
      <c r="BY251" s="69"/>
      <c r="BZ251" s="69"/>
      <c r="CA251" s="69"/>
      <c r="CB251" s="69"/>
      <c r="CC251" s="69"/>
      <c r="CD251" s="69"/>
      <c r="CE251" s="69"/>
      <c r="CF251" s="69"/>
      <c r="CG251" s="69"/>
      <c r="CH251" s="69"/>
    </row>
    <row r="252" spans="62:86" x14ac:dyDescent="0.2"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9"/>
      <c r="BY252" s="69"/>
      <c r="BZ252" s="69"/>
      <c r="CA252" s="69"/>
      <c r="CB252" s="69"/>
      <c r="CC252" s="69"/>
      <c r="CD252" s="69"/>
      <c r="CE252" s="69"/>
      <c r="CF252" s="69"/>
      <c r="CG252" s="69"/>
      <c r="CH252" s="69"/>
    </row>
    <row r="253" spans="62:86" x14ac:dyDescent="0.2"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9"/>
      <c r="BY253" s="69"/>
      <c r="BZ253" s="69"/>
      <c r="CA253" s="69"/>
      <c r="CB253" s="69"/>
      <c r="CC253" s="69"/>
      <c r="CD253" s="69"/>
      <c r="CE253" s="69"/>
      <c r="CF253" s="69"/>
      <c r="CG253" s="69"/>
      <c r="CH253" s="69"/>
    </row>
    <row r="254" spans="62:86" x14ac:dyDescent="0.2"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9"/>
      <c r="BY254" s="69"/>
      <c r="BZ254" s="69"/>
      <c r="CA254" s="69"/>
      <c r="CB254" s="69"/>
      <c r="CC254" s="69"/>
      <c r="CD254" s="69"/>
      <c r="CE254" s="69"/>
      <c r="CF254" s="69"/>
      <c r="CG254" s="69"/>
      <c r="CH254" s="69"/>
    </row>
    <row r="255" spans="62:86" x14ac:dyDescent="0.2"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9"/>
      <c r="BY255" s="69"/>
      <c r="BZ255" s="69"/>
      <c r="CA255" s="69"/>
      <c r="CB255" s="69"/>
      <c r="CC255" s="69"/>
      <c r="CD255" s="69"/>
      <c r="CE255" s="69"/>
      <c r="CF255" s="69"/>
      <c r="CG255" s="69"/>
      <c r="CH255" s="69"/>
    </row>
    <row r="256" spans="62:86" x14ac:dyDescent="0.2"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9"/>
      <c r="BY256" s="69"/>
      <c r="BZ256" s="69"/>
      <c r="CA256" s="69"/>
      <c r="CB256" s="69"/>
      <c r="CC256" s="69"/>
      <c r="CD256" s="69"/>
      <c r="CE256" s="69"/>
      <c r="CF256" s="69"/>
      <c r="CG256" s="69"/>
      <c r="CH256" s="69"/>
    </row>
    <row r="257" spans="62:86" x14ac:dyDescent="0.2"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</row>
    <row r="258" spans="62:86" x14ac:dyDescent="0.2"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69"/>
      <c r="CB258" s="69"/>
      <c r="CC258" s="69"/>
      <c r="CD258" s="69"/>
      <c r="CE258" s="69"/>
      <c r="CF258" s="69"/>
      <c r="CG258" s="69"/>
      <c r="CH258" s="69"/>
    </row>
    <row r="259" spans="62:86" x14ac:dyDescent="0.2"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69"/>
      <c r="CB259" s="69"/>
      <c r="CC259" s="69"/>
      <c r="CD259" s="69"/>
      <c r="CE259" s="69"/>
      <c r="CF259" s="69"/>
      <c r="CG259" s="69"/>
      <c r="CH259" s="69"/>
    </row>
    <row r="260" spans="62:86" x14ac:dyDescent="0.2"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69"/>
      <c r="CC260" s="69"/>
      <c r="CD260" s="69"/>
      <c r="CE260" s="69"/>
      <c r="CF260" s="69"/>
      <c r="CG260" s="69"/>
      <c r="CH260" s="69"/>
    </row>
    <row r="261" spans="62:86" x14ac:dyDescent="0.2"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69"/>
      <c r="CB261" s="69"/>
      <c r="CC261" s="69"/>
      <c r="CD261" s="69"/>
      <c r="CE261" s="69"/>
      <c r="CF261" s="69"/>
      <c r="CG261" s="69"/>
      <c r="CH261" s="69"/>
    </row>
    <row r="262" spans="62:86" x14ac:dyDescent="0.2"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69"/>
      <c r="CB262" s="69"/>
      <c r="CC262" s="69"/>
      <c r="CD262" s="69"/>
      <c r="CE262" s="69"/>
      <c r="CF262" s="69"/>
      <c r="CG262" s="69"/>
      <c r="CH262" s="69"/>
    </row>
    <row r="263" spans="62:86" x14ac:dyDescent="0.2"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69"/>
      <c r="CC263" s="69"/>
      <c r="CD263" s="69"/>
      <c r="CE263" s="69"/>
      <c r="CF263" s="69"/>
      <c r="CG263" s="69"/>
      <c r="CH263" s="69"/>
    </row>
    <row r="264" spans="62:86" x14ac:dyDescent="0.2"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69"/>
      <c r="CB264" s="69"/>
      <c r="CC264" s="69"/>
      <c r="CD264" s="69"/>
      <c r="CE264" s="69"/>
      <c r="CF264" s="69"/>
      <c r="CG264" s="69"/>
      <c r="CH264" s="69"/>
    </row>
    <row r="265" spans="62:86" x14ac:dyDescent="0.2"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69"/>
      <c r="CB265" s="69"/>
      <c r="CC265" s="69"/>
      <c r="CD265" s="69"/>
      <c r="CE265" s="69"/>
      <c r="CF265" s="69"/>
      <c r="CG265" s="69"/>
      <c r="CH265" s="69"/>
    </row>
  </sheetData>
  <mergeCells count="39">
    <mergeCell ref="AF3:AJ3"/>
    <mergeCell ref="AL3:AP3"/>
    <mergeCell ref="AR3:AV3"/>
    <mergeCell ref="B2:L2"/>
    <mergeCell ref="N2:X2"/>
    <mergeCell ref="Z2:AJ2"/>
    <mergeCell ref="AL2:AV2"/>
    <mergeCell ref="B3:F3"/>
    <mergeCell ref="H3:L3"/>
    <mergeCell ref="N3:R3"/>
    <mergeCell ref="T3:X3"/>
    <mergeCell ref="Z3:AD3"/>
    <mergeCell ref="AX50:BH50"/>
    <mergeCell ref="CB3:CF3"/>
    <mergeCell ref="BJ2:BT2"/>
    <mergeCell ref="BV2:CF2"/>
    <mergeCell ref="AX2:BH2"/>
    <mergeCell ref="AX3:BB3"/>
    <mergeCell ref="BD3:BH3"/>
    <mergeCell ref="BJ3:BN3"/>
    <mergeCell ref="BP3:BT3"/>
    <mergeCell ref="BV3:BZ3"/>
    <mergeCell ref="BV50:CF50"/>
    <mergeCell ref="BV51:BZ51"/>
    <mergeCell ref="CB51:CF51"/>
    <mergeCell ref="B50:L50"/>
    <mergeCell ref="N50:X50"/>
    <mergeCell ref="Z50:AJ50"/>
    <mergeCell ref="AF51:AJ51"/>
    <mergeCell ref="AL51:AP51"/>
    <mergeCell ref="AR51:AV51"/>
    <mergeCell ref="AX51:BB51"/>
    <mergeCell ref="BD51:BH51"/>
    <mergeCell ref="B51:F51"/>
    <mergeCell ref="H51:L51"/>
    <mergeCell ref="N51:R51"/>
    <mergeCell ref="T51:X51"/>
    <mergeCell ref="Z51:AD51"/>
    <mergeCell ref="AL50:AV5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M29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defaultColWidth="9.1796875" defaultRowHeight="10.5" x14ac:dyDescent="0.25"/>
  <cols>
    <col min="1" max="1" width="12.7265625" style="1" customWidth="1"/>
    <col min="2" max="2" width="19.1796875" style="1" customWidth="1"/>
    <col min="3" max="3" width="19.453125" style="1" customWidth="1"/>
    <col min="4" max="5" width="11.26953125" style="42" customWidth="1"/>
    <col min="6" max="6" width="16.7265625" style="1" customWidth="1"/>
    <col min="7" max="7" width="12.453125" style="47" customWidth="1"/>
    <col min="8" max="8" width="8.26953125" style="1" customWidth="1"/>
    <col min="9" max="10" width="12" style="42" customWidth="1"/>
    <col min="11" max="16384" width="9.1796875" style="1"/>
  </cols>
  <sheetData>
    <row r="1" spans="1:13" ht="21" x14ac:dyDescent="0.2">
      <c r="A1" s="43" t="s">
        <v>582</v>
      </c>
      <c r="B1" s="43" t="s">
        <v>749</v>
      </c>
      <c r="C1" s="43" t="s">
        <v>742</v>
      </c>
      <c r="D1" s="44" t="s">
        <v>743</v>
      </c>
      <c r="E1" s="44" t="s">
        <v>750</v>
      </c>
      <c r="F1" s="43" t="s">
        <v>745</v>
      </c>
      <c r="G1" s="46" t="s">
        <v>757</v>
      </c>
      <c r="H1" s="48"/>
      <c r="I1" s="41" t="s">
        <v>753</v>
      </c>
      <c r="J1" s="41"/>
    </row>
    <row r="2" spans="1:13" ht="10" x14ac:dyDescent="0.2">
      <c r="A2" s="1" t="s">
        <v>751</v>
      </c>
      <c r="B2" s="1">
        <v>5000</v>
      </c>
      <c r="C2" s="1" t="s">
        <v>10</v>
      </c>
      <c r="D2" s="2">
        <v>15</v>
      </c>
      <c r="E2" s="42" t="s">
        <v>752</v>
      </c>
      <c r="F2" s="1" t="s">
        <v>688</v>
      </c>
      <c r="G2" s="50">
        <f>I2</f>
        <v>157.7821078107562</v>
      </c>
      <c r="H2" s="49"/>
      <c r="I2" s="118">
        <v>157.7821078107562</v>
      </c>
    </row>
    <row r="3" spans="1:13" ht="10" x14ac:dyDescent="0.2">
      <c r="A3" s="1" t="s">
        <v>751</v>
      </c>
      <c r="B3" s="1">
        <v>5000</v>
      </c>
      <c r="C3" s="1" t="s">
        <v>9</v>
      </c>
      <c r="D3" s="2">
        <v>27</v>
      </c>
      <c r="E3" s="42" t="s">
        <v>752</v>
      </c>
      <c r="F3" s="1" t="s">
        <v>688</v>
      </c>
      <c r="G3" s="50">
        <f t="shared" ref="G3:G27" si="0">I3</f>
        <v>278.66019446650472</v>
      </c>
      <c r="H3" s="49"/>
      <c r="I3" s="118">
        <v>278.66019446650472</v>
      </c>
      <c r="K3" s="42"/>
      <c r="M3" s="42"/>
    </row>
    <row r="4" spans="1:13" ht="10" x14ac:dyDescent="0.2">
      <c r="A4" s="1" t="s">
        <v>751</v>
      </c>
      <c r="B4" s="1">
        <v>5000</v>
      </c>
      <c r="C4" s="1" t="s">
        <v>5</v>
      </c>
      <c r="D4" s="2">
        <v>44</v>
      </c>
      <c r="E4" s="42" t="s">
        <v>752</v>
      </c>
      <c r="F4" s="1" t="s">
        <v>688</v>
      </c>
      <c r="G4" s="50">
        <f t="shared" si="0"/>
        <v>118.97454988127701</v>
      </c>
      <c r="H4" s="49"/>
      <c r="I4" s="118">
        <v>118.97454988127701</v>
      </c>
    </row>
    <row r="5" spans="1:13" ht="10" x14ac:dyDescent="0.2">
      <c r="A5" s="1" t="s">
        <v>751</v>
      </c>
      <c r="B5" s="1">
        <v>5000</v>
      </c>
      <c r="C5" s="1" t="s">
        <v>6</v>
      </c>
      <c r="D5" s="2">
        <v>56</v>
      </c>
      <c r="E5" s="42" t="s">
        <v>752</v>
      </c>
      <c r="F5" s="1" t="s">
        <v>688</v>
      </c>
      <c r="G5" s="50">
        <f t="shared" si="0"/>
        <v>141.66393084922575</v>
      </c>
      <c r="H5" s="49"/>
      <c r="I5" s="118">
        <v>141.66393084922575</v>
      </c>
    </row>
    <row r="6" spans="1:13" ht="10" x14ac:dyDescent="0.2">
      <c r="A6" s="1" t="s">
        <v>751</v>
      </c>
      <c r="B6" s="1">
        <v>5000</v>
      </c>
      <c r="C6" s="1" t="s">
        <v>7</v>
      </c>
      <c r="D6" s="2">
        <v>79</v>
      </c>
      <c r="E6" s="42" t="s">
        <v>752</v>
      </c>
      <c r="F6" s="1" t="s">
        <v>688</v>
      </c>
      <c r="G6" s="50">
        <f t="shared" si="0"/>
        <v>181.4721385534427</v>
      </c>
      <c r="H6" s="49"/>
      <c r="I6" s="118">
        <v>181.4721385534427</v>
      </c>
    </row>
    <row r="7" spans="1:13" ht="10" x14ac:dyDescent="0.2">
      <c r="A7" s="1" t="s">
        <v>751</v>
      </c>
      <c r="B7" s="1">
        <v>5000</v>
      </c>
      <c r="C7" s="1" t="s">
        <v>15</v>
      </c>
      <c r="D7" s="2">
        <v>83</v>
      </c>
      <c r="E7" s="42" t="s">
        <v>752</v>
      </c>
      <c r="F7" s="1" t="s">
        <v>688</v>
      </c>
      <c r="G7" s="50">
        <f t="shared" si="0"/>
        <v>153.80412726647145</v>
      </c>
      <c r="H7" s="49"/>
      <c r="I7" s="118">
        <v>153.80412726647145</v>
      </c>
    </row>
    <row r="8" spans="1:13" ht="10" x14ac:dyDescent="0.2">
      <c r="A8" s="1" t="s">
        <v>751</v>
      </c>
      <c r="B8" s="1">
        <v>5000</v>
      </c>
      <c r="C8" s="1" t="s">
        <v>8</v>
      </c>
      <c r="D8" s="2">
        <v>116</v>
      </c>
      <c r="E8" s="42" t="s">
        <v>752</v>
      </c>
      <c r="F8" s="1" t="s">
        <v>735</v>
      </c>
      <c r="G8" s="50">
        <f t="shared" si="0"/>
        <v>168.78137028756313</v>
      </c>
      <c r="H8" s="49"/>
      <c r="I8" s="118">
        <v>168.78137028756313</v>
      </c>
    </row>
    <row r="9" spans="1:13" ht="10" x14ac:dyDescent="0.2">
      <c r="A9" s="1" t="s">
        <v>751</v>
      </c>
      <c r="B9" s="1">
        <v>5000</v>
      </c>
      <c r="C9" s="1" t="s">
        <v>17</v>
      </c>
      <c r="D9" s="2">
        <v>122</v>
      </c>
      <c r="E9" s="42" t="s">
        <v>752</v>
      </c>
      <c r="F9" s="1" t="s">
        <v>735</v>
      </c>
      <c r="G9" s="50">
        <f t="shared" si="0"/>
        <v>73.632349499848829</v>
      </c>
      <c r="H9" s="49"/>
      <c r="I9" s="118">
        <v>73.632349499848829</v>
      </c>
    </row>
    <row r="10" spans="1:13" ht="10" x14ac:dyDescent="0.2">
      <c r="A10" s="1" t="s">
        <v>751</v>
      </c>
      <c r="B10" s="1">
        <v>5000</v>
      </c>
      <c r="C10" s="1" t="s">
        <v>13</v>
      </c>
      <c r="D10" s="2">
        <v>125</v>
      </c>
      <c r="E10" s="42" t="s">
        <v>752</v>
      </c>
      <c r="F10" s="1" t="s">
        <v>735</v>
      </c>
      <c r="G10" s="50">
        <f t="shared" si="0"/>
        <v>104.46330696600198</v>
      </c>
      <c r="H10" s="49"/>
      <c r="I10" s="118">
        <v>104.46330696600198</v>
      </c>
    </row>
    <row r="11" spans="1:13" ht="10" x14ac:dyDescent="0.2">
      <c r="A11" s="1" t="s">
        <v>751</v>
      </c>
      <c r="B11" s="1">
        <v>5000</v>
      </c>
      <c r="C11" s="1" t="s">
        <v>18</v>
      </c>
      <c r="D11" s="2">
        <v>137</v>
      </c>
      <c r="E11" s="42" t="s">
        <v>752</v>
      </c>
      <c r="F11" s="1" t="s">
        <v>735</v>
      </c>
      <c r="G11" s="50">
        <f t="shared" si="0"/>
        <v>255.04790572798629</v>
      </c>
      <c r="H11" s="49"/>
      <c r="I11" s="118">
        <v>255.04790572798629</v>
      </c>
    </row>
    <row r="12" spans="1:13" ht="10" x14ac:dyDescent="0.2">
      <c r="A12" s="1" t="s">
        <v>751</v>
      </c>
      <c r="B12" s="1">
        <v>5000</v>
      </c>
      <c r="C12" s="1" t="s">
        <v>12</v>
      </c>
      <c r="D12" s="2">
        <v>176</v>
      </c>
      <c r="E12" s="42" t="s">
        <v>752</v>
      </c>
      <c r="F12" s="1" t="s">
        <v>627</v>
      </c>
      <c r="G12" s="50">
        <f t="shared" si="0"/>
        <v>601.92600237897977</v>
      </c>
      <c r="H12" s="49"/>
      <c r="I12" s="118">
        <v>601.92600237897977</v>
      </c>
    </row>
    <row r="13" spans="1:13" ht="10" x14ac:dyDescent="0.2">
      <c r="A13" s="1" t="s">
        <v>751</v>
      </c>
      <c r="B13" s="1">
        <v>5000</v>
      </c>
      <c r="C13" s="1" t="s">
        <v>690</v>
      </c>
      <c r="D13" s="2">
        <v>181</v>
      </c>
      <c r="E13" s="42" t="s">
        <v>752</v>
      </c>
      <c r="F13" s="1" t="s">
        <v>627</v>
      </c>
      <c r="G13" s="50">
        <f t="shared" si="0"/>
        <v>354.34131964406834</v>
      </c>
      <c r="H13" s="49"/>
      <c r="I13" s="42">
        <v>354.34131964406834</v>
      </c>
    </row>
    <row r="14" spans="1:13" ht="10" x14ac:dyDescent="0.2">
      <c r="A14" s="1" t="s">
        <v>751</v>
      </c>
      <c r="B14" s="1">
        <v>5000</v>
      </c>
      <c r="C14" s="1" t="s">
        <v>692</v>
      </c>
      <c r="D14" s="2">
        <v>187</v>
      </c>
      <c r="E14" s="42" t="s">
        <v>752</v>
      </c>
      <c r="F14" s="1" t="s">
        <v>627</v>
      </c>
      <c r="G14" s="50">
        <f t="shared" si="0"/>
        <v>190.88085458838611</v>
      </c>
      <c r="H14" s="49"/>
      <c r="I14" s="42">
        <v>190.88085458838611</v>
      </c>
    </row>
    <row r="15" spans="1:13" ht="10" x14ac:dyDescent="0.2">
      <c r="A15" s="1" t="s">
        <v>751</v>
      </c>
      <c r="B15" s="1">
        <v>5000</v>
      </c>
      <c r="C15" s="1" t="s">
        <v>693</v>
      </c>
      <c r="D15" s="2">
        <v>191</v>
      </c>
      <c r="E15" s="42" t="s">
        <v>752</v>
      </c>
      <c r="F15" s="1" t="s">
        <v>627</v>
      </c>
      <c r="G15" s="50">
        <f t="shared" si="0"/>
        <v>484.05350370565748</v>
      </c>
      <c r="H15" s="49"/>
      <c r="I15" s="118">
        <v>484.05350370565748</v>
      </c>
    </row>
    <row r="16" spans="1:13" ht="10" x14ac:dyDescent="0.2">
      <c r="A16" s="1" t="s">
        <v>751</v>
      </c>
      <c r="B16" s="1">
        <v>5000</v>
      </c>
      <c r="C16" s="1" t="s">
        <v>642</v>
      </c>
      <c r="D16" s="2">
        <v>195</v>
      </c>
      <c r="E16" s="42" t="s">
        <v>752</v>
      </c>
      <c r="F16" s="1" t="s">
        <v>627</v>
      </c>
      <c r="G16" s="50">
        <f t="shared" si="0"/>
        <v>336.06589888395456</v>
      </c>
      <c r="H16" s="49"/>
      <c r="I16" s="118">
        <v>336.06589888395456</v>
      </c>
    </row>
    <row r="17" spans="1:9" ht="10" x14ac:dyDescent="0.2">
      <c r="A17" s="1" t="s">
        <v>751</v>
      </c>
      <c r="B17" s="1">
        <v>5000</v>
      </c>
      <c r="C17" s="1" t="s">
        <v>698</v>
      </c>
      <c r="D17" s="2">
        <v>197</v>
      </c>
      <c r="E17" s="42" t="s">
        <v>752</v>
      </c>
      <c r="F17" s="1" t="s">
        <v>627</v>
      </c>
      <c r="G17" s="50">
        <f t="shared" si="0"/>
        <v>534.09466119608862</v>
      </c>
      <c r="H17" s="49"/>
      <c r="I17" s="118">
        <v>534.09466119608862</v>
      </c>
    </row>
    <row r="18" spans="1:9" ht="10" x14ac:dyDescent="0.2">
      <c r="A18" s="1" t="s">
        <v>751</v>
      </c>
      <c r="B18" s="1">
        <v>5000</v>
      </c>
      <c r="C18" s="1" t="s">
        <v>695</v>
      </c>
      <c r="D18" s="2">
        <v>201</v>
      </c>
      <c r="E18" s="42" t="s">
        <v>752</v>
      </c>
      <c r="F18" s="1" t="s">
        <v>627</v>
      </c>
      <c r="G18" s="50">
        <f t="shared" si="0"/>
        <v>407.11974118689596</v>
      </c>
      <c r="H18" s="49"/>
      <c r="I18" s="118">
        <v>407.11974118689596</v>
      </c>
    </row>
    <row r="19" spans="1:9" ht="10" x14ac:dyDescent="0.2">
      <c r="A19" s="1" t="s">
        <v>751</v>
      </c>
      <c r="B19" s="1">
        <v>5000</v>
      </c>
      <c r="C19" s="1" t="s">
        <v>700</v>
      </c>
      <c r="D19" s="2">
        <v>203</v>
      </c>
      <c r="E19" s="42" t="s">
        <v>752</v>
      </c>
      <c r="F19" s="1" t="s">
        <v>627</v>
      </c>
      <c r="G19" s="50">
        <f t="shared" si="0"/>
        <v>190.48288020123297</v>
      </c>
      <c r="H19" s="49"/>
      <c r="I19" s="42">
        <v>190.48288020123297</v>
      </c>
    </row>
    <row r="20" spans="1:9" ht="10" x14ac:dyDescent="0.2">
      <c r="A20" s="1" t="s">
        <v>751</v>
      </c>
      <c r="B20" s="1">
        <v>5000</v>
      </c>
      <c r="C20" s="1" t="s">
        <v>16</v>
      </c>
      <c r="D20" s="2">
        <v>236</v>
      </c>
      <c r="E20" s="42" t="s">
        <v>752</v>
      </c>
      <c r="F20" s="1" t="s">
        <v>746</v>
      </c>
      <c r="G20" s="50">
        <f t="shared" si="0"/>
        <v>274.29406571991461</v>
      </c>
      <c r="H20" s="25"/>
      <c r="I20" s="118">
        <v>274.29406571991461</v>
      </c>
    </row>
    <row r="21" spans="1:9" ht="10" x14ac:dyDescent="0.2">
      <c r="A21" s="1" t="s">
        <v>751</v>
      </c>
      <c r="B21" s="1">
        <v>5000</v>
      </c>
      <c r="C21" s="1" t="s">
        <v>14</v>
      </c>
      <c r="D21" s="2">
        <v>242</v>
      </c>
      <c r="E21" s="42" t="s">
        <v>752</v>
      </c>
      <c r="F21" s="1" t="s">
        <v>746</v>
      </c>
      <c r="G21" s="50">
        <f t="shared" si="0"/>
        <v>451.13817694964774</v>
      </c>
      <c r="H21" s="49"/>
      <c r="I21" s="118">
        <v>451.13817694964774</v>
      </c>
    </row>
    <row r="22" spans="1:9" ht="10" x14ac:dyDescent="0.2">
      <c r="A22" s="1" t="s">
        <v>751</v>
      </c>
      <c r="B22" s="1">
        <v>5000</v>
      </c>
      <c r="C22" s="1" t="s">
        <v>643</v>
      </c>
      <c r="D22" s="2">
        <v>289</v>
      </c>
      <c r="E22" s="42" t="s">
        <v>752</v>
      </c>
      <c r="F22" s="1" t="s">
        <v>746</v>
      </c>
      <c r="G22" s="50">
        <f t="shared" si="0"/>
        <v>676.42183444239924</v>
      </c>
      <c r="H22" s="25"/>
      <c r="I22" s="42">
        <v>676.42183444239924</v>
      </c>
    </row>
    <row r="23" spans="1:9" ht="10" x14ac:dyDescent="0.2">
      <c r="A23" s="1" t="s">
        <v>751</v>
      </c>
      <c r="B23" s="1">
        <v>5000</v>
      </c>
      <c r="C23" s="1" t="s">
        <v>701</v>
      </c>
      <c r="D23" s="2">
        <v>292</v>
      </c>
      <c r="E23" s="42" t="s">
        <v>752</v>
      </c>
      <c r="F23" s="1" t="s">
        <v>746</v>
      </c>
      <c r="G23" s="50">
        <f t="shared" si="0"/>
        <v>410.20841167500527</v>
      </c>
      <c r="H23" s="25"/>
      <c r="I23" s="42">
        <v>410.20841167500527</v>
      </c>
    </row>
    <row r="24" spans="1:9" ht="10" x14ac:dyDescent="0.2">
      <c r="A24" s="1" t="s">
        <v>751</v>
      </c>
      <c r="B24" s="1">
        <v>5000</v>
      </c>
      <c r="C24" s="1" t="s">
        <v>703</v>
      </c>
      <c r="D24" s="2">
        <v>296</v>
      </c>
      <c r="E24" s="42" t="s">
        <v>752</v>
      </c>
      <c r="F24" s="1" t="s">
        <v>746</v>
      </c>
      <c r="G24" s="50">
        <f t="shared" si="0"/>
        <v>812.10830308386596</v>
      </c>
      <c r="H24" s="25"/>
      <c r="I24" s="42">
        <v>812.10830308386596</v>
      </c>
    </row>
    <row r="25" spans="1:9" ht="10" x14ac:dyDescent="0.2">
      <c r="A25" s="1" t="s">
        <v>751</v>
      </c>
      <c r="B25" s="1">
        <v>5000</v>
      </c>
      <c r="C25" s="1" t="s">
        <v>702</v>
      </c>
      <c r="D25" s="2">
        <v>299</v>
      </c>
      <c r="E25" s="42" t="s">
        <v>752</v>
      </c>
      <c r="F25" s="1" t="s">
        <v>746</v>
      </c>
      <c r="G25" s="50">
        <f t="shared" si="0"/>
        <v>431.15403694559626</v>
      </c>
      <c r="H25" s="25"/>
      <c r="I25" s="42">
        <v>431.15403694559626</v>
      </c>
    </row>
    <row r="26" spans="1:9" ht="10" x14ac:dyDescent="0.2">
      <c r="A26" s="1" t="s">
        <v>751</v>
      </c>
      <c r="B26" s="1">
        <v>5000</v>
      </c>
      <c r="C26" s="1" t="s">
        <v>11</v>
      </c>
      <c r="D26" s="2">
        <v>486</v>
      </c>
      <c r="E26" s="42" t="s">
        <v>752</v>
      </c>
      <c r="F26" s="1" t="s">
        <v>747</v>
      </c>
      <c r="G26" s="50">
        <f t="shared" si="0"/>
        <v>281.63400963462686</v>
      </c>
      <c r="H26" s="25"/>
      <c r="I26" s="118">
        <v>281.63400963462686</v>
      </c>
    </row>
    <row r="27" spans="1:9" ht="10" x14ac:dyDescent="0.2">
      <c r="A27" s="1" t="s">
        <v>751</v>
      </c>
      <c r="B27" s="1">
        <v>5000</v>
      </c>
      <c r="C27" s="1" t="s">
        <v>744</v>
      </c>
      <c r="D27" s="2">
        <v>489</v>
      </c>
      <c r="E27" s="42" t="s">
        <v>752</v>
      </c>
      <c r="F27" s="1" t="s">
        <v>747</v>
      </c>
      <c r="G27" s="50">
        <f t="shared" si="0"/>
        <v>205.97597313154219</v>
      </c>
      <c r="H27" s="25"/>
      <c r="I27" s="118">
        <v>205.97597313154219</v>
      </c>
    </row>
    <row r="28" spans="1:9" ht="10" x14ac:dyDescent="0.2">
      <c r="A28" s="1" t="s">
        <v>751</v>
      </c>
      <c r="B28" s="1">
        <v>5001</v>
      </c>
      <c r="C28" s="1" t="s">
        <v>765</v>
      </c>
      <c r="G28" s="54">
        <v>80</v>
      </c>
      <c r="H28" s="25"/>
    </row>
    <row r="29" spans="1:9" x14ac:dyDescent="0.25">
      <c r="C29" s="1" t="s">
        <v>634</v>
      </c>
      <c r="G29" s="47">
        <f>+AVERAGE(G26:G27)</f>
        <v>243.80499138308454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120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defaultColWidth="9.1796875" defaultRowHeight="10" x14ac:dyDescent="0.2"/>
  <cols>
    <col min="1" max="1" width="26.81640625" style="1" customWidth="1"/>
    <col min="2" max="42" width="9.1796875" style="1" customWidth="1"/>
    <col min="43" max="49" width="7.54296875" style="1" customWidth="1"/>
    <col min="50" max="16384" width="9.1796875" style="1"/>
  </cols>
  <sheetData>
    <row r="1" spans="1:42" ht="10.5" x14ac:dyDescent="0.25">
      <c r="A1" s="24" t="s">
        <v>632</v>
      </c>
    </row>
    <row r="2" spans="1:42" ht="10.5" x14ac:dyDescent="0.25">
      <c r="A2" s="24" t="s">
        <v>758</v>
      </c>
    </row>
    <row r="3" spans="1:42" x14ac:dyDescent="0.2">
      <c r="A3" s="1" t="s">
        <v>629</v>
      </c>
    </row>
    <row r="4" spans="1:42" x14ac:dyDescent="0.2">
      <c r="A4" s="1" t="s">
        <v>630</v>
      </c>
    </row>
    <row r="5" spans="1:42" x14ac:dyDescent="0.2">
      <c r="A5" s="1" t="s">
        <v>631</v>
      </c>
    </row>
    <row r="6" spans="1:42" x14ac:dyDescent="0.2">
      <c r="B6" s="1" t="s">
        <v>688</v>
      </c>
      <c r="H6" s="1" t="s">
        <v>10</v>
      </c>
      <c r="N6" s="1" t="s">
        <v>558</v>
      </c>
      <c r="T6" s="1" t="s">
        <v>6</v>
      </c>
      <c r="Z6" s="1" t="s">
        <v>7</v>
      </c>
      <c r="AF6" s="1" t="s">
        <v>15</v>
      </c>
      <c r="AL6" s="1" t="s">
        <v>5</v>
      </c>
    </row>
    <row r="7" spans="1:42" x14ac:dyDescent="0.2">
      <c r="B7" s="1" t="s">
        <v>611</v>
      </c>
      <c r="C7" s="1" t="s">
        <v>727</v>
      </c>
      <c r="D7" s="1" t="s">
        <v>728</v>
      </c>
      <c r="E7" s="1" t="s">
        <v>628</v>
      </c>
      <c r="F7" s="1" t="s">
        <v>566</v>
      </c>
      <c r="H7" s="1" t="s">
        <v>611</v>
      </c>
      <c r="I7" s="1" t="s">
        <v>727</v>
      </c>
      <c r="J7" s="1" t="s">
        <v>728</v>
      </c>
      <c r="K7" s="1" t="s">
        <v>777</v>
      </c>
      <c r="L7" s="1" t="s">
        <v>778</v>
      </c>
      <c r="N7" s="1" t="s">
        <v>611</v>
      </c>
      <c r="O7" s="1" t="s">
        <v>727</v>
      </c>
      <c r="P7" s="1" t="s">
        <v>728</v>
      </c>
      <c r="Q7" s="1" t="s">
        <v>777</v>
      </c>
      <c r="R7" s="1" t="s">
        <v>778</v>
      </c>
      <c r="T7" s="1" t="s">
        <v>611</v>
      </c>
      <c r="U7" s="1" t="s">
        <v>727</v>
      </c>
      <c r="V7" s="1" t="s">
        <v>728</v>
      </c>
      <c r="W7" s="1" t="s">
        <v>777</v>
      </c>
      <c r="X7" s="1" t="s">
        <v>778</v>
      </c>
      <c r="Z7" s="1" t="s">
        <v>611</v>
      </c>
      <c r="AA7" s="1" t="s">
        <v>727</v>
      </c>
      <c r="AB7" s="1" t="s">
        <v>728</v>
      </c>
      <c r="AC7" s="1" t="s">
        <v>777</v>
      </c>
      <c r="AD7" s="1" t="s">
        <v>778</v>
      </c>
      <c r="AF7" s="1" t="s">
        <v>611</v>
      </c>
      <c r="AG7" s="1" t="s">
        <v>727</v>
      </c>
      <c r="AH7" s="1" t="s">
        <v>728</v>
      </c>
      <c r="AI7" s="1" t="s">
        <v>777</v>
      </c>
      <c r="AJ7" s="1" t="s">
        <v>778</v>
      </c>
      <c r="AL7" s="1" t="s">
        <v>611</v>
      </c>
      <c r="AM7" s="1" t="s">
        <v>727</v>
      </c>
      <c r="AN7" s="1" t="s">
        <v>728</v>
      </c>
      <c r="AO7" s="1" t="s">
        <v>777</v>
      </c>
      <c r="AP7" s="1" t="s">
        <v>778</v>
      </c>
    </row>
    <row r="8" spans="1:42" x14ac:dyDescent="0.2">
      <c r="A8" s="1" t="s">
        <v>766</v>
      </c>
      <c r="B8" s="2">
        <f t="shared" ref="B8:B18" si="0">+SUM(H8,N8,T8,Z8,AF8,AL8)</f>
        <v>24453.166658986131</v>
      </c>
      <c r="C8" s="2">
        <f t="shared" ref="C8:C18" si="1">+SUM(I8,O8,U8,AA8,AG8,AM8)</f>
        <v>10072.589456229303</v>
      </c>
      <c r="D8" s="2">
        <f t="shared" ref="D8:D18" si="2">+SUM(J8,P8,V8,AB8,AH8,AN8)</f>
        <v>1921.728552430438</v>
      </c>
      <c r="E8" s="2">
        <f t="shared" ref="E8:E18" si="3">+SUM(K8,Q8,W8,AC8,AI8,AO8)</f>
        <v>16469.002703010861</v>
      </c>
      <c r="F8" s="2">
        <f t="shared" ref="F8:F18" si="4">+SUM(L8,R8,X8,AD8,AJ8,AP8)</f>
        <v>5793.5748710915768</v>
      </c>
      <c r="H8" s="2">
        <f>+AVERAGE('Wheat-Region'!$H11:$J11)+AVERAGE('Wheat-Region'!$H4:$J4)</f>
        <v>1209.3920724521276</v>
      </c>
      <c r="I8" s="2">
        <f>+AVERAGE('Wheat-Region'!$L11:$N11)+AVERAGE('Wheat-Region'!$L4:$N4)</f>
        <v>348.03500742942657</v>
      </c>
      <c r="J8" s="2">
        <f>+AVERAGE('Wheat-Region'!$O11:$Q11)+AVERAGE('Wheat-Region'!$O4:$Q4)</f>
        <v>36.211464369569946</v>
      </c>
      <c r="K8" s="2">
        <f>+AVERAGE('Wheat-Region'!$R11:$T11)+AVERAGE('Wheat-Region'!$R4:$T4)</f>
        <v>728.05061768186079</v>
      </c>
      <c r="L8" s="2">
        <f>+AVERAGE('Wheat-Region'!$U11:$W11)+AVERAGE('Wheat-Region'!$U4:$W4)</f>
        <v>193.69138159535953</v>
      </c>
      <c r="N8" s="2">
        <f>+AVERAGE('Rice-Region'!$H11:$J11)+AVERAGE('Rice-Region'!$H4:$J4)</f>
        <v>7044.74753549858</v>
      </c>
      <c r="O8" s="2">
        <f>+AVERAGE('Rice-Region'!$L11:$N11)+AVERAGE('Rice-Region'!$L4:$N4)</f>
        <v>3507.186325410923</v>
      </c>
      <c r="P8" s="2">
        <f>+AVERAGE('Rice-Region'!$O11:$Q11)+AVERAGE('Rice-Region'!$O4:$Q4)</f>
        <v>802.9287500022275</v>
      </c>
      <c r="Q8" s="2">
        <f>+AVERAGE('Rice-Region'!$R11:$T11)+AVERAGE('Rice-Region'!$R4:$T4)</f>
        <v>5278.889541749556</v>
      </c>
      <c r="R8" s="2">
        <f>+AVERAGE('Rice-Region'!$U11:$W11)+AVERAGE('Rice-Region'!$U4:$W4)</f>
        <v>2099.8621207853994</v>
      </c>
      <c r="T8" s="2">
        <f>+AVERAGE('Maize-Region'!$H11:$J11)+AVERAGE('Maize-Region'!$H4:$J4)</f>
        <v>9298.7071842411187</v>
      </c>
      <c r="U8" s="2">
        <f>+AVERAGE('Maize-Region'!$L11:$N11)+AVERAGE('Maize-Region'!$L4:$N4)</f>
        <v>3589.2368468610362</v>
      </c>
      <c r="V8" s="2">
        <f>+AVERAGE('Maize-Region'!$O11:$Q11)+AVERAGE('Maize-Region'!$O4:$Q4)</f>
        <v>688.64937096399615</v>
      </c>
      <c r="W8" s="2">
        <f>+AVERAGE('Maize-Region'!$R11:$T11)+AVERAGE('Maize-Region'!$R4:$T4)</f>
        <v>5835.7492522617968</v>
      </c>
      <c r="X8" s="2">
        <f>+AVERAGE('Maize-Region'!$U11:$W11)+AVERAGE('Maize-Region'!$U4:$W4)</f>
        <v>2026.5009753611741</v>
      </c>
      <c r="Z8" s="2">
        <f>+AVERAGE('Millet-Region'!$H11:$J11)+AVERAGE('Millet-Region'!$H4:$J4)</f>
        <v>2319.0178803126469</v>
      </c>
      <c r="AA8" s="2">
        <f>+AVERAGE('Millet-Region'!$L11:$N11)+AVERAGE('Millet-Region'!$L4:$N4)</f>
        <v>953.85739458112164</v>
      </c>
      <c r="AB8" s="2">
        <f>+AVERAGE('Millet-Region'!$O11:$Q11)+AVERAGE('Millet-Region'!$O4:$Q4)</f>
        <v>139.81930513696366</v>
      </c>
      <c r="AC8" s="2">
        <f>+AVERAGE('Millet-Region'!$R11:$T11)+AVERAGE('Millet-Region'!$R4:$T4)</f>
        <v>1639.7591716617035</v>
      </c>
      <c r="AD8" s="2">
        <f>+AVERAGE('Millet-Region'!$U11:$W11)+AVERAGE('Millet-Region'!$U4:$W4)</f>
        <v>539.68311024573359</v>
      </c>
      <c r="AF8" s="2">
        <f>+AVERAGE('Sorghum-Region'!$H11:$J11)+AVERAGE('Sorghum-Region'!$H4:$J4)</f>
        <v>4279.5041237543655</v>
      </c>
      <c r="AG8" s="2">
        <f>+AVERAGE('Sorghum-Region'!$L11:$N11)+AVERAGE('Sorghum-Region'!$L4:$N4)</f>
        <v>1582.1976924219223</v>
      </c>
      <c r="AH8" s="2">
        <f>+AVERAGE('Sorghum-Region'!$O11:$Q11)+AVERAGE('Sorghum-Region'!$O4:$Q4)</f>
        <v>245.91791518408584</v>
      </c>
      <c r="AI8" s="2">
        <f>+AVERAGE('Sorghum-Region'!$R11:$T11)+AVERAGE('Sorghum-Region'!$R4:$T4)</f>
        <v>2786.9137120672226</v>
      </c>
      <c r="AJ8" s="2">
        <f>+AVERAGE('Sorghum-Region'!$U11:$W11)+AVERAGE('Sorghum-Region'!$U4:$W4)</f>
        <v>879.9393710077635</v>
      </c>
      <c r="AL8" s="2">
        <f>+AVERAGE('Barley-region'!$H11:$J11)+AVERAGE('Barley-region'!$H4:$J4)</f>
        <v>301.79786272729024</v>
      </c>
      <c r="AM8" s="2">
        <f>+AVERAGE('Barley-region'!$L11:$N11)+AVERAGE('Barley-region'!$L4:$N4)</f>
        <v>92.076189524873996</v>
      </c>
      <c r="AN8" s="2">
        <f>+AVERAGE('Barley-region'!$O11:$Q11)+AVERAGE('Barley-region'!$O4:$Q4)</f>
        <v>8.2017467735948895</v>
      </c>
      <c r="AO8" s="2">
        <f>+AVERAGE('Barley-region'!$R11:$T11)+AVERAGE('Barley-region'!$R4:$T4)</f>
        <v>199.64040758872241</v>
      </c>
      <c r="AP8" s="2">
        <f>+AVERAGE('Barley-region'!$U11:$W11)+AVERAGE('Barley-region'!$U4:$W4)</f>
        <v>53.897912096146264</v>
      </c>
    </row>
    <row r="9" spans="1:42" x14ac:dyDescent="0.2">
      <c r="A9" s="1" t="s">
        <v>768</v>
      </c>
      <c r="B9" s="2">
        <f t="shared" si="0"/>
        <v>10308.842568182135</v>
      </c>
      <c r="C9" s="2">
        <f t="shared" si="1"/>
        <v>393.09852736988023</v>
      </c>
      <c r="D9" s="2">
        <f t="shared" si="2"/>
        <v>8.5158516230713381</v>
      </c>
      <c r="E9" s="2">
        <f t="shared" si="3"/>
        <v>1207.1008221278237</v>
      </c>
      <c r="F9" s="2">
        <f t="shared" si="4"/>
        <v>60.639583883651099</v>
      </c>
      <c r="H9" s="2">
        <f>+AVERAGE('Wheat-Region'!$H12:$J12)+AVERAGE('Wheat-Region'!$H13:$J13)+AVERAGE('Wheat-Region'!$H14:$J14)</f>
        <v>670.48512686901654</v>
      </c>
      <c r="I9" s="2">
        <f>+AVERAGE('Wheat-Region'!$L12:$N12)+AVERAGE('Wheat-Region'!$L13:$N13)+AVERAGE('Wheat-Region'!$L14:$N14)</f>
        <v>22.004105888678374</v>
      </c>
      <c r="J9" s="2">
        <f>+AVERAGE('Wheat-Region'!$O12:$Q12)+AVERAGE('Wheat-Region'!$O13:$Q13)+AVERAGE('Wheat-Region'!$O14:$Q14)</f>
        <v>0.26123874036850048</v>
      </c>
      <c r="K9" s="2">
        <f>+AVERAGE('Wheat-Region'!$R12:$T12)+AVERAGE('Wheat-Region'!$R13:$T13)+AVERAGE('Wheat-Region'!$R14:$T14)</f>
        <v>78.85531005186273</v>
      </c>
      <c r="L9" s="2">
        <f>+AVERAGE('Wheat-Region'!$U12:$W12)+AVERAGE('Wheat-Region'!$U13:$W13)+AVERAGE('Wheat-Region'!$U14:$W14)</f>
        <v>2.7656670700362112</v>
      </c>
      <c r="N9" s="2">
        <f>+AVERAGE('Rice-Region'!$H12:$J12)+AVERAGE('Rice-Region'!$H13:$J13)+AVERAGE('Rice-Region'!$H14:$J14)</f>
        <v>3028.4292990606273</v>
      </c>
      <c r="O9" s="2">
        <f>+AVERAGE('Rice-Region'!$L12:$N12)+AVERAGE('Rice-Region'!$L13:$N13)+AVERAGE('Rice-Region'!$L14:$N14)</f>
        <v>117.8826648116132</v>
      </c>
      <c r="P9" s="2">
        <f>+AVERAGE('Rice-Region'!$O12:$Q12)+AVERAGE('Rice-Region'!$O13:$Q13)+AVERAGE('Rice-Region'!$O14:$Q14)</f>
        <v>2.8358163495538156</v>
      </c>
      <c r="Q9" s="2">
        <f>+AVERAGE('Rice-Region'!$R12:$T12)+AVERAGE('Rice-Region'!$R13:$T13)+AVERAGE('Rice-Region'!$R14:$T14)</f>
        <v>307.12854628330041</v>
      </c>
      <c r="R9" s="2">
        <f>+AVERAGE('Rice-Region'!$U12:$W12)+AVERAGE('Rice-Region'!$U13:$W13)+AVERAGE('Rice-Region'!$U14:$W14)</f>
        <v>16.324960181900206</v>
      </c>
      <c r="T9" s="2">
        <f>+AVERAGE('Maize-Region'!$H12:$J12)+AVERAGE('Maize-Region'!$H13:$J13)+AVERAGE('Maize-Region'!$H14:$J14)</f>
        <v>5312.9449379386979</v>
      </c>
      <c r="U9" s="2">
        <f>+AVERAGE('Maize-Region'!$L12:$N12)+AVERAGE('Maize-Region'!$L13:$N13)+AVERAGE('Maize-Region'!$L14:$N14)</f>
        <v>204.10441769973102</v>
      </c>
      <c r="V9" s="2">
        <f>+AVERAGE('Maize-Region'!$O12:$Q12)+AVERAGE('Maize-Region'!$O13:$Q13)+AVERAGE('Maize-Region'!$O14:$Q14)</f>
        <v>4.3845793837634819</v>
      </c>
      <c r="W9" s="2">
        <f>+AVERAGE('Maize-Region'!$R12:$T12)+AVERAGE('Maize-Region'!$R13:$T13)+AVERAGE('Maize-Region'!$R14:$T14)</f>
        <v>659.466743097571</v>
      </c>
      <c r="X9" s="2">
        <f>+AVERAGE('Maize-Region'!$U12:$W12)+AVERAGE('Maize-Region'!$U13:$W13)+AVERAGE('Maize-Region'!$U14:$W14)</f>
        <v>33.821865960343644</v>
      </c>
      <c r="Z9" s="2">
        <f>+AVERAGE('Millet-Region'!$H12:$J12)+AVERAGE('Millet-Region'!$H13:$J13)+AVERAGE('Millet-Region'!$H14:$J14)</f>
        <v>3.974239834320395E-2</v>
      </c>
      <c r="AA9" s="2">
        <f>+AVERAGE('Millet-Region'!$L12:$N12)+AVERAGE('Millet-Region'!$L13:$N13)+AVERAGE('Millet-Region'!$L14:$N14)</f>
        <v>1.1922719502961187E-3</v>
      </c>
      <c r="AB9" s="2">
        <f>+AVERAGE('Millet-Region'!$O12:$Q12)+AVERAGE('Millet-Region'!$O13:$Q13)+AVERAGE('Millet-Region'!$O14:$Q14)</f>
        <v>9.5381756023689487E-6</v>
      </c>
      <c r="AC9" s="2">
        <f>+AVERAGE('Millet-Region'!$R12:$T12)+AVERAGE('Millet-Region'!$R13:$T13)+AVERAGE('Millet-Region'!$R14:$T14)</f>
        <v>4.6896030044980665E-3</v>
      </c>
      <c r="AD9" s="2">
        <f>+AVERAGE('Millet-Region'!$U12:$W12)+AVERAGE('Millet-Region'!$U13:$W13)+AVERAGE('Millet-Region'!$U14:$W14)</f>
        <v>1.5475689914843621E-4</v>
      </c>
      <c r="AF9" s="2">
        <f>+AVERAGE('Sorghum-Region'!$H12:$J12)+AVERAGE('Sorghum-Region'!$H13:$J13)+AVERAGE('Sorghum-Region'!$H14:$J14)</f>
        <v>1160.6221450541991</v>
      </c>
      <c r="AG9" s="2">
        <f>+AVERAGE('Sorghum-Region'!$L12:$N12)+AVERAGE('Sorghum-Region'!$L13:$N13)+AVERAGE('Sorghum-Region'!$L14:$N14)</f>
        <v>44.721084540939799</v>
      </c>
      <c r="AH9" s="2">
        <f>+AVERAGE('Sorghum-Region'!$O12:$Q12)+AVERAGE('Sorghum-Region'!$O13:$Q13)+AVERAGE('Sorghum-Region'!$O14:$Q14)</f>
        <v>0.98651156657552597</v>
      </c>
      <c r="AI9" s="2">
        <f>+AVERAGE('Sorghum-Region'!$R12:$T12)+AVERAGE('Sorghum-Region'!$R13:$T13)+AVERAGE('Sorghum-Region'!$R14:$T14)</f>
        <v>146.13446021391132</v>
      </c>
      <c r="AJ9" s="2">
        <f>+AVERAGE('Sorghum-Region'!$U12:$W12)+AVERAGE('Sorghum-Region'!$U13:$W13)+AVERAGE('Sorghum-Region'!$U14:$W14)</f>
        <v>7.1966078033909477</v>
      </c>
      <c r="AL9" s="2">
        <f>+AVERAGE('Barley-region'!$H12:$J12)+AVERAGE('Barley-region'!$H13:$J13)+AVERAGE('Barley-region'!$H14:$J14)</f>
        <v>136.32131686125027</v>
      </c>
      <c r="AM9" s="2">
        <f>+AVERAGE('Barley-region'!$L12:$N12)+AVERAGE('Barley-region'!$L13:$N13)+AVERAGE('Barley-region'!$L14:$N14)</f>
        <v>4.3850621569675932</v>
      </c>
      <c r="AN9" s="2">
        <f>+AVERAGE('Barley-region'!$O12:$Q12)+AVERAGE('Barley-region'!$O13:$Q13)+AVERAGE('Barley-region'!$O14:$Q14)</f>
        <v>4.7696044634412238E-2</v>
      </c>
      <c r="AO9" s="2">
        <f>+AVERAGE('Barley-region'!$R12:$T12)+AVERAGE('Barley-region'!$R13:$T13)+AVERAGE('Barley-region'!$R14:$T14)</f>
        <v>15.511072878173691</v>
      </c>
      <c r="AP9" s="2">
        <f>+AVERAGE('Barley-region'!$U12:$W12)+AVERAGE('Barley-region'!$U13:$W13)+AVERAGE('Barley-region'!$U14:$W14)</f>
        <v>0.53032811108094258</v>
      </c>
    </row>
    <row r="10" spans="1:42" x14ac:dyDescent="0.2">
      <c r="A10" s="1" t="s">
        <v>769</v>
      </c>
      <c r="B10" s="2">
        <f t="shared" si="0"/>
        <v>63762.701371269068</v>
      </c>
      <c r="C10" s="2">
        <f t="shared" si="1"/>
        <v>3449.7671643406384</v>
      </c>
      <c r="D10" s="2">
        <f t="shared" si="2"/>
        <v>56.873997666919607</v>
      </c>
      <c r="E10" s="2">
        <f t="shared" si="3"/>
        <v>14764.589508872801</v>
      </c>
      <c r="F10" s="2">
        <f t="shared" si="4"/>
        <v>1314.3173584375111</v>
      </c>
      <c r="H10" s="2">
        <f>+AVERAGE('Wheat-Region'!$H21:$J21)+AVERAGE('Wheat-Region'!$H22:$J22)</f>
        <v>24.627367703605945</v>
      </c>
      <c r="I10" s="2">
        <f>+AVERAGE('Wheat-Region'!$L21:$N21)+AVERAGE('Wheat-Region'!$L22:$N22)</f>
        <v>1.5873847776023313</v>
      </c>
      <c r="J10" s="2">
        <f>+AVERAGE('Wheat-Region'!$O21:$Q21)+AVERAGE('Wheat-Region'!$O22:$Q22)</f>
        <v>2.3810771664034971E-2</v>
      </c>
      <c r="K10" s="2">
        <f>+AVERAGE('Wheat-Region'!$R21:$T21)+AVERAGE('Wheat-Region'!$R22:$T22)</f>
        <v>7.3774930665968093</v>
      </c>
      <c r="L10" s="2">
        <f>+AVERAGE('Wheat-Region'!$U21:$W21)+AVERAGE('Wheat-Region'!$U22:$W22)</f>
        <v>0.58264573646968165</v>
      </c>
      <c r="N10" s="2">
        <f>+AVERAGE('Rice-Region'!$H21:$J21)+AVERAGE('Rice-Region'!$H22:$J22)</f>
        <v>57827.370537061026</v>
      </c>
      <c r="O10" s="2">
        <f>+AVERAGE('Rice-Region'!$L21:$N21)+AVERAGE('Rice-Region'!$L22:$N22)</f>
        <v>3059.704311804639</v>
      </c>
      <c r="P10" s="2">
        <f>+AVERAGE('Rice-Region'!$O21:$Q21)+AVERAGE('Rice-Region'!$O22:$Q22)</f>
        <v>49.634564000657136</v>
      </c>
      <c r="Q10" s="2">
        <f>+AVERAGE('Rice-Region'!$R21:$T21)+AVERAGE('Rice-Region'!$R22:$T22)</f>
        <v>13138.128982708873</v>
      </c>
      <c r="R10" s="2">
        <f>+AVERAGE('Rice-Region'!$U21:$W21)+AVERAGE('Rice-Region'!$U22:$W22)</f>
        <v>1157.7343251203667</v>
      </c>
      <c r="T10" s="2">
        <f>+AVERAGE('Maize-Region'!$H21:$J21)+AVERAGE('Maize-Region'!$H22:$J22)</f>
        <v>5819.6077338094346</v>
      </c>
      <c r="U10" s="2">
        <f>+AVERAGE('Maize-Region'!$L21:$N21)+AVERAGE('Maize-Region'!$L22:$N22)</f>
        <v>382.8923336096118</v>
      </c>
      <c r="V10" s="2">
        <f>+AVERAGE('Maize-Region'!$O21:$Q21)+AVERAGE('Maize-Region'!$O22:$Q22)</f>
        <v>7.0952899433521104</v>
      </c>
      <c r="W10" s="2">
        <f>+AVERAGE('Maize-Region'!$R21:$T21)+AVERAGE('Maize-Region'!$R22:$T22)</f>
        <v>1593.8658132450389</v>
      </c>
      <c r="X10" s="2">
        <f>+AVERAGE('Maize-Region'!$U21:$W21)+AVERAGE('Maize-Region'!$U22:$W22)</f>
        <v>153.91116553409253</v>
      </c>
      <c r="Z10" s="2">
        <f>+AVERAGE('Millet-Region'!$H21:$J21)+AVERAGE('Millet-Region'!$H22:$J22)</f>
        <v>44.124466563566784</v>
      </c>
      <c r="AA10" s="2">
        <f>+AVERAGE('Millet-Region'!$L21:$N21)+AVERAGE('Millet-Region'!$L22:$N22)</f>
        <v>2.8524948530074101</v>
      </c>
      <c r="AB10" s="2">
        <f>+AVERAGE('Millet-Region'!$O21:$Q21)+AVERAGE('Millet-Region'!$O22:$Q22)</f>
        <v>4.2681204974750142E-2</v>
      </c>
      <c r="AC10" s="2">
        <f>+AVERAGE('Millet-Region'!$R21:$T21)+AVERAGE('Millet-Region'!$R22:$T22)</f>
        <v>13.247190034787863</v>
      </c>
      <c r="AD10" s="2">
        <f>+AVERAGE('Millet-Region'!$U21:$W21)+AVERAGE('Millet-Region'!$U22:$W22)</f>
        <v>1.0441811047174079</v>
      </c>
      <c r="AF10" s="2">
        <f>+AVERAGE('Sorghum-Region'!$H21:$J21)+AVERAGE('Sorghum-Region'!$H22:$J22)</f>
        <v>44.924903873475756</v>
      </c>
      <c r="AG10" s="2">
        <f>+AVERAGE('Sorghum-Region'!$L21:$N21)+AVERAGE('Sorghum-Region'!$L22:$N22)</f>
        <v>2.7306392957776127</v>
      </c>
      <c r="AH10" s="2">
        <f>+AVERAGE('Sorghum-Region'!$O21:$Q21)+AVERAGE('Sorghum-Region'!$O22:$Q22)</f>
        <v>7.7651746271574701E-2</v>
      </c>
      <c r="AI10" s="2">
        <f>+AVERAGE('Sorghum-Region'!$R21:$T21)+AVERAGE('Sorghum-Region'!$R22:$T22)</f>
        <v>11.947519832668101</v>
      </c>
      <c r="AJ10" s="2">
        <f>+AVERAGE('Sorghum-Region'!$U21:$W21)+AVERAGE('Sorghum-Region'!$U22:$W22)</f>
        <v>1.0450184318798619</v>
      </c>
      <c r="AL10" s="2">
        <f>+AVERAGE('Barley-region'!$H21:$J21)+AVERAGE('Barley-region'!$H22:$J22)</f>
        <v>2.0463622579579646</v>
      </c>
      <c r="AM10" s="2">
        <f>+AVERAGE('Barley-region'!$L21:$N21)+AVERAGE('Barley-region'!$L22:$N22)</f>
        <v>0</v>
      </c>
      <c r="AN10" s="2">
        <f>+AVERAGE('Barley-region'!$O21:$Q21)+AVERAGE('Barley-region'!$O22:$Q22)</f>
        <v>0</v>
      </c>
      <c r="AO10" s="2">
        <f>+AVERAGE('Barley-region'!$R21:$T21)+AVERAGE('Barley-region'!$R22:$T22)</f>
        <v>2.2509984837537616E-2</v>
      </c>
      <c r="AP10" s="2">
        <f>+AVERAGE('Barley-region'!$U21:$W21)+AVERAGE('Barley-region'!$U22:$W22)</f>
        <v>2.2509984837537612E-5</v>
      </c>
    </row>
    <row r="11" spans="1:42" x14ac:dyDescent="0.2">
      <c r="A11" s="1" t="s">
        <v>767</v>
      </c>
      <c r="B11" s="2">
        <f t="shared" si="0"/>
        <v>77175.14146468151</v>
      </c>
      <c r="C11" s="2">
        <f t="shared" si="1"/>
        <v>14622.037486546975</v>
      </c>
      <c r="D11" s="2">
        <f t="shared" si="2"/>
        <v>607.04570736407072</v>
      </c>
      <c r="E11" s="2">
        <f t="shared" si="3"/>
        <v>43709.894214147564</v>
      </c>
      <c r="F11" s="2">
        <f t="shared" si="4"/>
        <v>8222.2207295548287</v>
      </c>
      <c r="H11" s="2">
        <f>+AVERAGE('Wheat-Region'!$H23:$J23)</f>
        <v>19923.110463379388</v>
      </c>
      <c r="I11" s="2">
        <f>+AVERAGE('Wheat-Region'!$L23:$N23)</f>
        <v>3422.4671524930891</v>
      </c>
      <c r="J11" s="2">
        <f>+AVERAGE('Wheat-Region'!$O23:$Q23)</f>
        <v>137.63477161788146</v>
      </c>
      <c r="K11" s="2">
        <f>+AVERAGE('Wheat-Region'!$R23:$T23)</f>
        <v>10698.945780650613</v>
      </c>
      <c r="L11" s="2">
        <f>+AVERAGE('Wheat-Region'!$U23:$W23)</f>
        <v>1935.0548313406471</v>
      </c>
      <c r="N11" s="2">
        <f>+AVERAGE('Rice-Region'!$H23:$J23)</f>
        <v>49294.911955344665</v>
      </c>
      <c r="O11" s="2">
        <f>+AVERAGE('Rice-Region'!$L23:$N23)</f>
        <v>9698.2769901903248</v>
      </c>
      <c r="P11" s="2">
        <f>+AVERAGE('Rice-Region'!$O23:$Q23)</f>
        <v>407.64666503797667</v>
      </c>
      <c r="Q11" s="2">
        <f>+AVERAGE('Rice-Region'!$R23:$T23)</f>
        <v>28498.386180108053</v>
      </c>
      <c r="R11" s="2">
        <f>+AVERAGE('Rice-Region'!$U23:$W23)</f>
        <v>5442.7366738793435</v>
      </c>
      <c r="T11" s="2">
        <f>+AVERAGE('Maize-Region'!$H23:$J23)</f>
        <v>4708.0138870492274</v>
      </c>
      <c r="U11" s="2">
        <f>+AVERAGE('Maize-Region'!$L23:$N23)</f>
        <v>841.2106935759922</v>
      </c>
      <c r="V11" s="2">
        <f>+AVERAGE('Maize-Region'!$O23:$Q23)</f>
        <v>33.768841077833748</v>
      </c>
      <c r="W11" s="2">
        <f>+AVERAGE('Maize-Region'!$R23:$T23)</f>
        <v>2604.7328778989831</v>
      </c>
      <c r="X11" s="2">
        <f>+AVERAGE('Maize-Region'!$U23:$W23)</f>
        <v>473.68614318654016</v>
      </c>
      <c r="Z11" s="2">
        <f>+AVERAGE('Millet-Region'!$H23:$J23)</f>
        <v>2129.3519117592391</v>
      </c>
      <c r="AA11" s="2">
        <f>+AVERAGE('Millet-Region'!$L23:$N23)</f>
        <v>439.11945491811042</v>
      </c>
      <c r="AB11" s="2">
        <f>+AVERAGE('Millet-Region'!$O23:$Q23)</f>
        <v>18.658724785455576</v>
      </c>
      <c r="AC11" s="2">
        <f>+AVERAGE('Millet-Region'!$R23:$T23)</f>
        <v>1268.040236299008</v>
      </c>
      <c r="AD11" s="2">
        <f>+AVERAGE('Millet-Region'!$U23:$W23)</f>
        <v>246.43759762425748</v>
      </c>
      <c r="AF11" s="2">
        <f>+AVERAGE('Sorghum-Region'!$H23:$J23)</f>
        <v>811.28924039185631</v>
      </c>
      <c r="AG11" s="2">
        <f>+AVERAGE('Sorghum-Region'!$L23:$N23)</f>
        <v>168.70652481465709</v>
      </c>
      <c r="AH11" s="2">
        <f>+AVERAGE('Sorghum-Region'!$O23:$Q23)</f>
        <v>7.2092732514618403</v>
      </c>
      <c r="AI11" s="2">
        <f>+AVERAGE('Sorghum-Region'!$R23:$T23)</f>
        <v>485.50946005310101</v>
      </c>
      <c r="AJ11" s="2">
        <f>+AVERAGE('Sorghum-Region'!$U23:$W23)</f>
        <v>94.764437849406875</v>
      </c>
      <c r="AL11" s="2">
        <f>+AVERAGE('Barley-region'!$H23:$J23)</f>
        <v>308.46400675713824</v>
      </c>
      <c r="AM11" s="2">
        <f>+AVERAGE('Barley-region'!$L23:$N23)</f>
        <v>52.256670554799371</v>
      </c>
      <c r="AN11" s="2">
        <f>+AVERAGE('Barley-region'!$O23:$Q23)</f>
        <v>2.1274315934615493</v>
      </c>
      <c r="AO11" s="2">
        <f>+AVERAGE('Barley-region'!$R23:$T23)</f>
        <v>154.27967913780481</v>
      </c>
      <c r="AP11" s="2">
        <f>+AVERAGE('Barley-region'!$U23:$W23)</f>
        <v>29.54104567463472</v>
      </c>
    </row>
    <row r="12" spans="1:42" x14ac:dyDescent="0.2">
      <c r="A12" s="1" t="s">
        <v>770</v>
      </c>
      <c r="B12" s="2">
        <f t="shared" si="0"/>
        <v>19503.605539768432</v>
      </c>
      <c r="C12" s="2">
        <f t="shared" si="1"/>
        <v>158.44011837387555</v>
      </c>
      <c r="D12" s="2">
        <f t="shared" si="2"/>
        <v>1.5498363270570228</v>
      </c>
      <c r="E12" s="2">
        <f t="shared" si="3"/>
        <v>1262.6247898549484</v>
      </c>
      <c r="F12" s="2">
        <f t="shared" si="4"/>
        <v>45.404650659159827</v>
      </c>
      <c r="H12" s="2">
        <f>+AVERAGE('Wheat-Region'!$H31:$J31)+AVERAGE('Wheat-Region'!$H34:$J34)</f>
        <v>10940.719909688009</v>
      </c>
      <c r="I12" s="2">
        <f>+AVERAGE('Wheat-Region'!$L31:$N31)+AVERAGE('Wheat-Region'!$L34:$N34)</f>
        <v>73.361879407590777</v>
      </c>
      <c r="J12" s="2">
        <f>+AVERAGE('Wheat-Region'!$O31:$Q31)+AVERAGE('Wheat-Region'!$O34:$Q34)</f>
        <v>0.47154238570955609</v>
      </c>
      <c r="K12" s="2">
        <f>+AVERAGE('Wheat-Region'!$R31:$T31)+AVERAGE('Wheat-Region'!$R34:$T34)</f>
        <v>576.21621229682546</v>
      </c>
      <c r="L12" s="2">
        <f>+AVERAGE('Wheat-Region'!$U31:$W31)+AVERAGE('Wheat-Region'!$U34:$W34)</f>
        <v>17.854963359451734</v>
      </c>
      <c r="N12" s="2">
        <f>+AVERAGE('Rice-Region'!$H31:$J31)+AVERAGE('Rice-Region'!$H34:$J34)</f>
        <v>2687.3238629559282</v>
      </c>
      <c r="O12" s="2">
        <f>+AVERAGE('Rice-Region'!$L31:$N31)+AVERAGE('Rice-Region'!$L34:$N34)</f>
        <v>27.262569927785666</v>
      </c>
      <c r="P12" s="2">
        <f>+AVERAGE('Rice-Region'!$O31:$Q31)+AVERAGE('Rice-Region'!$O34:$Q34)</f>
        <v>6.4092365357426073E-2</v>
      </c>
      <c r="Q12" s="2">
        <f>+AVERAGE('Rice-Region'!$R31:$T31)+AVERAGE('Rice-Region'!$R34:$T34)</f>
        <v>288.87884093258839</v>
      </c>
      <c r="R12" s="2">
        <f>+AVERAGE('Rice-Region'!$U31:$W31)+AVERAGE('Rice-Region'!$U34:$W34)</f>
        <v>8.3510289187143218</v>
      </c>
      <c r="T12" s="2">
        <f>+AVERAGE('Maize-Region'!$H31:$J31)+AVERAGE('Maize-Region'!$H34:$J34)</f>
        <v>2553.2962906769985</v>
      </c>
      <c r="U12" s="2">
        <f>+AVERAGE('Maize-Region'!$L31:$N31)+AVERAGE('Maize-Region'!$L34:$N34)</f>
        <v>27.90031641060104</v>
      </c>
      <c r="V12" s="2">
        <f>+AVERAGE('Maize-Region'!$O31:$Q31)+AVERAGE('Maize-Region'!$O34:$Q34)</f>
        <v>0.19078026914658286</v>
      </c>
      <c r="W12" s="2">
        <f>+AVERAGE('Maize-Region'!$R31:$T31)+AVERAGE('Maize-Region'!$R34:$T34)</f>
        <v>253.45217621122839</v>
      </c>
      <c r="X12" s="2">
        <f>+AVERAGE('Maize-Region'!$U31:$W31)+AVERAGE('Maize-Region'!$U34:$W34)</f>
        <v>8.4829642409896167</v>
      </c>
      <c r="Z12" s="2">
        <f>+AVERAGE('Millet-Region'!$H31:$J31)+AVERAGE('Millet-Region'!$H34:$J34)</f>
        <v>22.115767562656657</v>
      </c>
      <c r="AA12" s="2">
        <f>+AVERAGE('Millet-Region'!$L31:$N31)+AVERAGE('Millet-Region'!$L34:$N34)</f>
        <v>2.4121411550813261</v>
      </c>
      <c r="AB12" s="2">
        <f>+AVERAGE('Millet-Region'!$O31:$Q31)+AVERAGE('Millet-Region'!$O34:$Q34)</f>
        <v>0.10739467443839727</v>
      </c>
      <c r="AC12" s="2">
        <f>+AVERAGE('Millet-Region'!$R31:$T31)+AVERAGE('Millet-Region'!$R34:$T34)</f>
        <v>6.8272207906962761</v>
      </c>
      <c r="AD12" s="2">
        <f>+AVERAGE('Millet-Region'!$U31:$W31)+AVERAGE('Millet-Region'!$U34:$W34)</f>
        <v>1.1504813635761051</v>
      </c>
      <c r="AF12" s="2">
        <f>+AVERAGE('Sorghum-Region'!$H31:$J31)+AVERAGE('Sorghum-Region'!$H34:$J34)</f>
        <v>1310.542871911319</v>
      </c>
      <c r="AG12" s="2">
        <f>+AVERAGE('Sorghum-Region'!$L31:$N31)+AVERAGE('Sorghum-Region'!$L34:$N34)</f>
        <v>16.132237189994388</v>
      </c>
      <c r="AH12" s="2">
        <f>+AVERAGE('Sorghum-Region'!$O31:$Q31)+AVERAGE('Sorghum-Region'!$O34:$Q34)</f>
        <v>0.65161120964148755</v>
      </c>
      <c r="AI12" s="2">
        <f>+AVERAGE('Sorghum-Region'!$R31:$T31)+AVERAGE('Sorghum-Region'!$R34:$T34)</f>
        <v>59.331130793872958</v>
      </c>
      <c r="AJ12" s="2">
        <f>+AVERAGE('Sorghum-Region'!$U31:$W31)+AVERAGE('Sorghum-Region'!$U34:$W34)</f>
        <v>7.5034447545267025</v>
      </c>
      <c r="AL12" s="2">
        <f>+AVERAGE('Barley-region'!$H31:$J31)+AVERAGE('Barley-region'!$H34:$J34)</f>
        <v>1989.6068369735167</v>
      </c>
      <c r="AM12" s="2">
        <f>+AVERAGE('Barley-region'!$L31:$N31)+AVERAGE('Barley-region'!$L34:$N34)</f>
        <v>11.37097428282237</v>
      </c>
      <c r="AN12" s="2">
        <f>+AVERAGE('Barley-region'!$O31:$Q31)+AVERAGE('Barley-region'!$O34:$Q34)</f>
        <v>6.4415422763572899E-2</v>
      </c>
      <c r="AO12" s="2">
        <f>+AVERAGE('Barley-region'!$R31:$T31)+AVERAGE('Barley-region'!$R34:$T34)</f>
        <v>77.919208829737073</v>
      </c>
      <c r="AP12" s="2">
        <f>+AVERAGE('Barley-region'!$U31:$W31)+AVERAGE('Barley-region'!$U34:$W34)</f>
        <v>2.0617680219013472</v>
      </c>
    </row>
    <row r="13" spans="1:42" x14ac:dyDescent="0.2">
      <c r="A13" s="55" t="s">
        <v>606</v>
      </c>
      <c r="B13" s="2">
        <f t="shared" si="0"/>
        <v>113026.59538199798</v>
      </c>
      <c r="C13" s="2">
        <f t="shared" si="1"/>
        <v>0</v>
      </c>
      <c r="D13" s="2">
        <f t="shared" si="2"/>
        <v>0</v>
      </c>
      <c r="E13" s="2">
        <f t="shared" si="3"/>
        <v>0</v>
      </c>
      <c r="F13" s="2">
        <f t="shared" si="4"/>
        <v>0</v>
      </c>
      <c r="G13" s="2"/>
      <c r="H13" s="2">
        <f>+AVERAGE('Wheat-Region'!$H38:$J38)</f>
        <v>35092.729883551314</v>
      </c>
      <c r="I13" s="2">
        <f>+AVERAGE('Wheat-Region'!$L38:$N38)</f>
        <v>0</v>
      </c>
      <c r="J13" s="2">
        <f>+AVERAGE('Wheat-Region'!$O38:$Q38)</f>
        <v>0</v>
      </c>
      <c r="K13" s="2">
        <f>+AVERAGE('Wheat-Region'!$R38:$T38)</f>
        <v>0</v>
      </c>
      <c r="L13" s="2">
        <f>+AVERAGE('Wheat-Region'!$U38:$W38)</f>
        <v>0</v>
      </c>
      <c r="N13" s="2">
        <f>+AVERAGE('Rice-Region'!$H38:$J38)</f>
        <v>8339.9301169646224</v>
      </c>
      <c r="O13" s="2">
        <f>+AVERAGE('Rice-Region'!$L38:$N38)</f>
        <v>0</v>
      </c>
      <c r="P13" s="2">
        <f>+AVERAGE('Rice-Region'!$O38:$Q38)</f>
        <v>0</v>
      </c>
      <c r="Q13" s="2">
        <f>+AVERAGE('Rice-Region'!$R38:$T38)</f>
        <v>0</v>
      </c>
      <c r="R13" s="2">
        <f>+AVERAGE('Rice-Region'!$U38:$W38)</f>
        <v>0</v>
      </c>
      <c r="T13" s="2">
        <f>+AVERAGE('Maize-Region'!$H38:$J38)</f>
        <v>58669.953008817545</v>
      </c>
      <c r="U13" s="2">
        <f>+AVERAGE('Maize-Region'!$L38:$N38)</f>
        <v>0</v>
      </c>
      <c r="V13" s="2">
        <f>+AVERAGE('Maize-Region'!$O38:$Q38)</f>
        <v>0</v>
      </c>
      <c r="W13" s="2">
        <f>+AVERAGE('Maize-Region'!$R38:$T38)</f>
        <v>0</v>
      </c>
      <c r="X13" s="2">
        <f>+AVERAGE('Maize-Region'!$U38:$W38)</f>
        <v>0</v>
      </c>
      <c r="Y13" s="2"/>
      <c r="Z13" s="2">
        <f>+AVERAGE('Millet-Region'!$H38:$J38)</f>
        <v>71.250135455268335</v>
      </c>
      <c r="AA13" s="2">
        <f>+AVERAGE('Millet-Region'!$L38:$N38)</f>
        <v>0</v>
      </c>
      <c r="AB13" s="2">
        <f>+AVERAGE('Millet-Region'!$O38:$Q38)</f>
        <v>0</v>
      </c>
      <c r="AC13" s="2">
        <f>+AVERAGE('Millet-Region'!$R38:$T38)</f>
        <v>0</v>
      </c>
      <c r="AD13" s="2">
        <f>+AVERAGE('Millet-Region'!$U38:$W38)</f>
        <v>0</v>
      </c>
      <c r="AF13" s="2">
        <f>+AVERAGE('Sorghum-Region'!$H38:$J38)</f>
        <v>2344.1327025756004</v>
      </c>
      <c r="AG13" s="2">
        <f>+AVERAGE('Sorghum-Region'!$L38:$N38)</f>
        <v>0</v>
      </c>
      <c r="AH13" s="2">
        <f>+AVERAGE('Sorghum-Region'!$O38:$Q38)</f>
        <v>0</v>
      </c>
      <c r="AI13" s="2">
        <f>+AVERAGE('Sorghum-Region'!$R38:$T38)</f>
        <v>0</v>
      </c>
      <c r="AJ13" s="2">
        <f>+AVERAGE('Sorghum-Region'!$U38:$W38)</f>
        <v>0</v>
      </c>
      <c r="AL13" s="2">
        <f>+AVERAGE('Barley-region'!$H38:$J38)</f>
        <v>8508.599534633624</v>
      </c>
      <c r="AM13" s="2">
        <f>+AVERAGE('Barley-region'!$L38:$N38)</f>
        <v>0</v>
      </c>
      <c r="AN13" s="2">
        <f>+AVERAGE('Barley-region'!$O38:$Q38)</f>
        <v>0</v>
      </c>
      <c r="AO13" s="2">
        <f>+AVERAGE('Barley-region'!$R38:$T38)</f>
        <v>0</v>
      </c>
      <c r="AP13" s="2">
        <f>+AVERAGE('Barley-region'!$U38:$W38)</f>
        <v>0</v>
      </c>
    </row>
    <row r="14" spans="1:42" x14ac:dyDescent="0.2">
      <c r="A14" s="55" t="s">
        <v>607</v>
      </c>
      <c r="B14" s="2">
        <f t="shared" si="0"/>
        <v>45604.519828980658</v>
      </c>
      <c r="C14" s="2">
        <f t="shared" si="1"/>
        <v>0</v>
      </c>
      <c r="D14" s="2">
        <f t="shared" si="2"/>
        <v>0</v>
      </c>
      <c r="E14" s="2">
        <f t="shared" si="3"/>
        <v>0</v>
      </c>
      <c r="F14" s="2">
        <f t="shared" si="4"/>
        <v>0</v>
      </c>
      <c r="G14" s="2"/>
      <c r="H14" s="2">
        <f>+AVERAGE('Wheat-Region'!$H39:$J39)</f>
        <v>26514.889866802809</v>
      </c>
      <c r="I14" s="2">
        <f>+AVERAGE('Wheat-Region'!$L39:$N39)</f>
        <v>0</v>
      </c>
      <c r="J14" s="2">
        <f>+AVERAGE('Wheat-Region'!$O39:$Q39)</f>
        <v>0</v>
      </c>
      <c r="K14" s="2">
        <f>+AVERAGE('Wheat-Region'!$R39:$T39)</f>
        <v>0</v>
      </c>
      <c r="L14" s="2">
        <f>+AVERAGE('Wheat-Region'!$U39:$W39)</f>
        <v>0</v>
      </c>
      <c r="N14" s="2">
        <f>+AVERAGE('Rice-Region'!$H39:$J39)</f>
        <v>636.50781371494497</v>
      </c>
      <c r="O14" s="2">
        <f>+AVERAGE('Rice-Region'!$L39:$N39)</f>
        <v>0</v>
      </c>
      <c r="P14" s="2">
        <f>+AVERAGE('Rice-Region'!$O39:$Q39)</f>
        <v>0</v>
      </c>
      <c r="Q14" s="2">
        <f>+AVERAGE('Rice-Region'!$R39:$T39)</f>
        <v>0</v>
      </c>
      <c r="R14" s="2">
        <f>+AVERAGE('Rice-Region'!$U39:$W39)</f>
        <v>0</v>
      </c>
      <c r="T14" s="2">
        <f>+AVERAGE('Maize-Region'!$H39:$J39)</f>
        <v>11656.524580567062</v>
      </c>
      <c r="U14" s="2">
        <f>+AVERAGE('Maize-Region'!$L39:$N39)</f>
        <v>0</v>
      </c>
      <c r="V14" s="2">
        <f>+AVERAGE('Maize-Region'!$O39:$Q39)</f>
        <v>0</v>
      </c>
      <c r="W14" s="2">
        <f>+AVERAGE('Maize-Region'!$R39:$T39)</f>
        <v>0</v>
      </c>
      <c r="X14" s="2">
        <f>+AVERAGE('Maize-Region'!$U39:$W39)</f>
        <v>0</v>
      </c>
      <c r="Y14" s="2"/>
      <c r="Z14" s="2">
        <f>+AVERAGE('Millet-Region'!$H39:$J39)</f>
        <v>159.74248321091491</v>
      </c>
      <c r="AA14" s="2">
        <f>+AVERAGE('Millet-Region'!$L39:$N39)</f>
        <v>0</v>
      </c>
      <c r="AB14" s="2">
        <f>+AVERAGE('Millet-Region'!$O39:$Q39)</f>
        <v>0</v>
      </c>
      <c r="AC14" s="2">
        <f>+AVERAGE('Millet-Region'!$R39:$T39)</f>
        <v>0</v>
      </c>
      <c r="AD14" s="2">
        <f>+AVERAGE('Millet-Region'!$U39:$W39)</f>
        <v>0</v>
      </c>
      <c r="AF14" s="2">
        <f>+AVERAGE('Sorghum-Region'!$H39:$J39)</f>
        <v>1155.2313103935091</v>
      </c>
      <c r="AG14" s="2">
        <f>+AVERAGE('Sorghum-Region'!$L39:$N39)</f>
        <v>0</v>
      </c>
      <c r="AH14" s="2">
        <f>+AVERAGE('Sorghum-Region'!$O39:$Q39)</f>
        <v>0</v>
      </c>
      <c r="AI14" s="2">
        <f>+AVERAGE('Sorghum-Region'!$R39:$T39)</f>
        <v>0</v>
      </c>
      <c r="AJ14" s="2">
        <f>+AVERAGE('Sorghum-Region'!$U39:$W39)</f>
        <v>0</v>
      </c>
      <c r="AL14" s="2">
        <f>+AVERAGE('Barley-region'!$H39:$J39)</f>
        <v>5481.6237742914163</v>
      </c>
      <c r="AM14" s="2">
        <f>+AVERAGE('Barley-region'!$L39:$N39)</f>
        <v>0</v>
      </c>
      <c r="AN14" s="2">
        <f>+AVERAGE('Barley-region'!$O39:$Q39)</f>
        <v>0</v>
      </c>
      <c r="AO14" s="2">
        <f>+AVERAGE('Barley-region'!$R39:$T39)</f>
        <v>0</v>
      </c>
      <c r="AP14" s="2">
        <f>+AVERAGE('Barley-region'!$U39:$W39)</f>
        <v>0</v>
      </c>
    </row>
    <row r="15" spans="1:42" x14ac:dyDescent="0.2">
      <c r="A15" s="55" t="s">
        <v>608</v>
      </c>
      <c r="B15" s="2">
        <f t="shared" si="0"/>
        <v>330529.99392405624</v>
      </c>
      <c r="C15" s="2">
        <f t="shared" si="1"/>
        <v>31628.62525820508</v>
      </c>
      <c r="D15" s="2">
        <f t="shared" si="2"/>
        <v>2616.7630079091696</v>
      </c>
      <c r="E15" s="2">
        <f t="shared" si="3"/>
        <v>92658.640340086538</v>
      </c>
      <c r="F15" s="2">
        <f t="shared" si="4"/>
        <v>15871.488348048735</v>
      </c>
      <c r="G15" s="2"/>
      <c r="H15" s="2">
        <f>+AVERAGE('Wheat-Region'!$H40:$J40)</f>
        <v>55231.77305057511</v>
      </c>
      <c r="I15" s="2">
        <f>+AVERAGE('Wheat-Region'!$L40:$N40)</f>
        <v>4331.9402480237595</v>
      </c>
      <c r="J15" s="2">
        <f>+AVERAGE('Wheat-Region'!$O40:$Q40)</f>
        <v>176.94430207840205</v>
      </c>
      <c r="K15" s="2">
        <f>+AVERAGE('Wheat-Region'!$R40:$T40)</f>
        <v>14708.42092656139</v>
      </c>
      <c r="L15" s="2">
        <f>+AVERAGE('Wheat-Region'!$U40:$W40)</f>
        <v>2221.7769747705511</v>
      </c>
      <c r="N15" s="2">
        <f>+AVERAGE('Rice-Region'!$H40:$J40)</f>
        <v>183046.23274558471</v>
      </c>
      <c r="O15" s="2">
        <f>+AVERAGE('Rice-Region'!$L40:$N40)</f>
        <v>17665.556184776739</v>
      </c>
      <c r="P15" s="2">
        <f>+AVERAGE('Rice-Region'!$O40:$Q40)</f>
        <v>1269.3246359790562</v>
      </c>
      <c r="Q15" s="2">
        <f>+AVERAGE('Rice-Region'!$R40:$T40)</f>
        <v>54866.677691486395</v>
      </c>
      <c r="R15" s="2">
        <f>+AVERAGE('Rice-Region'!$U40:$W40)</f>
        <v>8933.7306366244538</v>
      </c>
      <c r="T15" s="2">
        <f>+AVERAGE('Maize-Region'!$H40:$J40)</f>
        <v>76246.079989316713</v>
      </c>
      <c r="U15" s="2">
        <f>+AVERAGE('Maize-Region'!$L40:$N40)</f>
        <v>6211.2984761539519</v>
      </c>
      <c r="V15" s="2">
        <f>+AVERAGE('Maize-Region'!$O40:$Q40)</f>
        <v>746.10912425500476</v>
      </c>
      <c r="W15" s="2">
        <f>+AVERAGE('Maize-Region'!$R40:$T40)</f>
        <v>16037.88758673142</v>
      </c>
      <c r="X15" s="2">
        <f>+AVERAGE('Maize-Region'!$U40:$W40)</f>
        <v>2846.5181103936943</v>
      </c>
      <c r="Y15" s="2"/>
      <c r="Z15" s="2">
        <f>+AVERAGE('Millet-Region'!$H40:$J40)</f>
        <v>4935.3635838368782</v>
      </c>
      <c r="AA15" s="2">
        <f>+AVERAGE('Millet-Region'!$L40:$N40)</f>
        <v>1406.002442695818</v>
      </c>
      <c r="AB15" s="2">
        <f>+AVERAGE('Millet-Region'!$O40:$Q40)</f>
        <v>158.651489268304</v>
      </c>
      <c r="AC15" s="2">
        <f>+AVERAGE('Millet-Region'!$R40:$T40)</f>
        <v>2977.2428462444873</v>
      </c>
      <c r="AD15" s="2">
        <f>+AVERAGE('Millet-Region'!$U40:$W40)</f>
        <v>789.69719092493142</v>
      </c>
      <c r="AF15" s="2">
        <f>+AVERAGE('Sorghum-Region'!$H40:$J40)</f>
        <v>7790.1782257580999</v>
      </c>
      <c r="AG15" s="2">
        <f>+AVERAGE('Sorghum-Region'!$L40:$N40)</f>
        <v>1843.4807087447632</v>
      </c>
      <c r="AH15" s="2">
        <f>+AVERAGE('Sorghum-Region'!$O40:$Q40)</f>
        <v>255.19850553335812</v>
      </c>
      <c r="AI15" s="2">
        <f>+AVERAGE('Sorghum-Region'!$R40:$T40)</f>
        <v>3590.1623162600572</v>
      </c>
      <c r="AJ15" s="2">
        <f>+AVERAGE('Sorghum-Region'!$U40:$W40)</f>
        <v>993.30921230924412</v>
      </c>
      <c r="AL15" s="2">
        <f>+AVERAGE('Barley-region'!$H40:$J40)</f>
        <v>3280.3663289847532</v>
      </c>
      <c r="AM15" s="2">
        <f>+AVERAGE('Barley-region'!$L40:$N40)</f>
        <v>170.34719781004969</v>
      </c>
      <c r="AN15" s="2">
        <f>+AVERAGE('Barley-region'!$O40:$Q40)</f>
        <v>10.534950795044617</v>
      </c>
      <c r="AO15" s="2">
        <f>+AVERAGE('Barley-region'!$R40:$T40)</f>
        <v>478.24897280280692</v>
      </c>
      <c r="AP15" s="2">
        <f>+AVERAGE('Barley-region'!$U40:$W40)</f>
        <v>86.456223025859643</v>
      </c>
    </row>
    <row r="16" spans="1:42" x14ac:dyDescent="0.2">
      <c r="A16" s="55" t="s">
        <v>760</v>
      </c>
      <c r="B16" s="2">
        <f t="shared" si="0"/>
        <v>334115.62898567109</v>
      </c>
      <c r="C16" s="2">
        <f t="shared" si="1"/>
        <v>31652.396712344482</v>
      </c>
      <c r="D16" s="2">
        <f t="shared" si="2"/>
        <v>2616.9987818968002</v>
      </c>
      <c r="E16" s="2">
        <f t="shared" si="3"/>
        <v>92790.969082521813</v>
      </c>
      <c r="F16" s="2">
        <f t="shared" si="4"/>
        <v>15877.734711964265</v>
      </c>
      <c r="G16" s="2"/>
      <c r="H16" s="2">
        <f>+AVERAGE('Wheat-Region'!$H41:$J41)</f>
        <v>57119.155629200599</v>
      </c>
      <c r="I16" s="2">
        <f>+AVERAGE('Wheat-Region'!$L41:$N41)</f>
        <v>4344.7522129788385</v>
      </c>
      <c r="J16" s="2">
        <f>+AVERAGE('Wheat-Region'!$O41:$Q41)</f>
        <v>177.05782383284182</v>
      </c>
      <c r="K16" s="2">
        <f>+AVERAGE('Wheat-Region'!$R41:$T41)</f>
        <v>14778.725031636341</v>
      </c>
      <c r="L16" s="2">
        <f>+AVERAGE('Wheat-Region'!$U41:$W41)</f>
        <v>2224.9437251035092</v>
      </c>
      <c r="N16" s="2">
        <f>+AVERAGE('Rice-Region'!$H41:$J41)</f>
        <v>183208.80886201383</v>
      </c>
      <c r="O16" s="2">
        <f>+AVERAGE('Rice-Region'!$L41:$N41)</f>
        <v>17666.92262959417</v>
      </c>
      <c r="P16" s="2">
        <f>+AVERAGE('Rice-Region'!$O41:$Q41)</f>
        <v>1269.3371767406782</v>
      </c>
      <c r="Q16" s="2">
        <f>+AVERAGE('Rice-Region'!$R41:$T41)</f>
        <v>54873.595283867216</v>
      </c>
      <c r="R16" s="2">
        <f>+AVERAGE('Rice-Region'!$U41:$W41)</f>
        <v>8934.0790244848995</v>
      </c>
      <c r="T16" s="2">
        <f>+AVERAGE('Maize-Region'!$H41:$J41)</f>
        <v>76498.761740075861</v>
      </c>
      <c r="U16" s="2">
        <f>+AVERAGE('Maize-Region'!$L41:$N41)</f>
        <v>6217.8461279305338</v>
      </c>
      <c r="V16" s="2">
        <f>+AVERAGE('Maize-Region'!$O41:$Q41)</f>
        <v>746.1959511014137</v>
      </c>
      <c r="W16" s="2">
        <f>+AVERAGE('Maize-Region'!$R41:$T41)</f>
        <v>16073.720467928682</v>
      </c>
      <c r="X16" s="2">
        <f>+AVERAGE('Maize-Region'!$U41:$W41)</f>
        <v>2848.4577998738373</v>
      </c>
      <c r="Y16" s="2"/>
      <c r="Z16" s="2">
        <f>+AVERAGE('Millet-Region'!$H41:$J41)</f>
        <v>4936.580294035165</v>
      </c>
      <c r="AA16" s="2">
        <f>+AVERAGE('Millet-Region'!$L41:$N41)</f>
        <v>1406.0038512825574</v>
      </c>
      <c r="AB16" s="2">
        <f>+AVERAGE('Millet-Region'!$O41:$Q41)</f>
        <v>158.65150091216131</v>
      </c>
      <c r="AC16" s="2">
        <f>+AVERAGE('Millet-Region'!$R41:$T41)</f>
        <v>2977.2506761018681</v>
      </c>
      <c r="AD16" s="2">
        <f>+AVERAGE('Millet-Region'!$U41:$W41)</f>
        <v>789.69755988156214</v>
      </c>
      <c r="AF16" s="2">
        <f>+AVERAGE('Sorghum-Region'!$H41:$J41)</f>
        <v>8860.8225467634202</v>
      </c>
      <c r="AG16" s="2">
        <f>+AVERAGE('Sorghum-Region'!$L41:$N41)</f>
        <v>1843.4811968165268</v>
      </c>
      <c r="AH16" s="2">
        <f>+AVERAGE('Sorghum-Region'!$O41:$Q41)</f>
        <v>255.19850907931223</v>
      </c>
      <c r="AI16" s="2">
        <f>+AVERAGE('Sorghum-Region'!$R41:$T41)</f>
        <v>3590.1655150782967</v>
      </c>
      <c r="AJ16" s="2">
        <f>+AVERAGE('Sorghum-Region'!$U41:$W41)</f>
        <v>993.30936063784191</v>
      </c>
      <c r="AL16" s="2">
        <f>+AVERAGE('Barley-region'!$H41:$J41)</f>
        <v>3491.4999135822986</v>
      </c>
      <c r="AM16" s="2">
        <f>+AVERAGE('Barley-region'!$L41:$N41)</f>
        <v>173.39069374185746</v>
      </c>
      <c r="AN16" s="2">
        <f>+AVERAGE('Barley-region'!$O41:$Q41)</f>
        <v>10.557820230392606</v>
      </c>
      <c r="AO16" s="2">
        <f>+AVERAGE('Barley-region'!$R41:$T41)</f>
        <v>497.51210790941406</v>
      </c>
      <c r="AP16" s="2">
        <f>+AVERAGE('Barley-region'!$U41:$W41)</f>
        <v>87.247241982615492</v>
      </c>
    </row>
    <row r="17" spans="1:43" ht="10.5" x14ac:dyDescent="0.25">
      <c r="A17" s="56" t="s">
        <v>461</v>
      </c>
      <c r="B17" s="2">
        <f t="shared" si="0"/>
        <v>489161.10913503496</v>
      </c>
      <c r="C17" s="2">
        <f t="shared" si="1"/>
        <v>31628.62525820508</v>
      </c>
      <c r="D17" s="2">
        <f t="shared" si="2"/>
        <v>2616.7630079091696</v>
      </c>
      <c r="E17" s="2">
        <f t="shared" si="3"/>
        <v>92658.640340086538</v>
      </c>
      <c r="F17" s="2">
        <f t="shared" si="4"/>
        <v>15871.488348048735</v>
      </c>
      <c r="G17" s="2"/>
      <c r="H17" s="2">
        <f>+AVERAGE('Wheat-Region'!$H42:$J42)</f>
        <v>116839.39280092924</v>
      </c>
      <c r="I17" s="2">
        <f>+AVERAGE('Wheat-Region'!$L42:$N42)</f>
        <v>4331.9402480237595</v>
      </c>
      <c r="J17" s="2">
        <f>+AVERAGE('Wheat-Region'!$O42:$Q42)</f>
        <v>176.94430207840205</v>
      </c>
      <c r="K17" s="2">
        <f>+AVERAGE('Wheat-Region'!$R42:$T42)</f>
        <v>14708.42092656139</v>
      </c>
      <c r="L17" s="2">
        <f>+AVERAGE('Wheat-Region'!$U42:$W42)</f>
        <v>2221.7769747705511</v>
      </c>
      <c r="N17" s="2">
        <f>+AVERAGE('Rice-Region'!$H42:$J42)</f>
        <v>192022.6706762643</v>
      </c>
      <c r="O17" s="2">
        <f>+AVERAGE('Rice-Region'!$L42:$N42)</f>
        <v>17665.556184776739</v>
      </c>
      <c r="P17" s="2">
        <f>+AVERAGE('Rice-Region'!$O42:$Q42)</f>
        <v>1269.3246359790562</v>
      </c>
      <c r="Q17" s="2">
        <f>+AVERAGE('Rice-Region'!$R42:$T42)</f>
        <v>54866.677691486395</v>
      </c>
      <c r="R17" s="2">
        <f>+AVERAGE('Rice-Region'!$U42:$W42)</f>
        <v>8933.7306366244538</v>
      </c>
      <c r="T17" s="2">
        <f>+AVERAGE('Maize-Region'!$H42:$J42)</f>
        <v>146572.55757870132</v>
      </c>
      <c r="U17" s="2">
        <f>+AVERAGE('Maize-Region'!$L42:$N42)</f>
        <v>6211.2984761539519</v>
      </c>
      <c r="V17" s="2">
        <f>+AVERAGE('Maize-Region'!$O42:$Q42)</f>
        <v>746.10912425500476</v>
      </c>
      <c r="W17" s="2">
        <f>+AVERAGE('Maize-Region'!$R42:$T42)</f>
        <v>16037.88758673142</v>
      </c>
      <c r="X17" s="2">
        <f>+AVERAGE('Maize-Region'!$U42:$W42)</f>
        <v>2846.5181103936943</v>
      </c>
      <c r="Y17" s="2"/>
      <c r="Z17" s="2">
        <f>+AVERAGE('Millet-Region'!$H42:$J42)</f>
        <v>5166.3562025030606</v>
      </c>
      <c r="AA17" s="2">
        <f>+AVERAGE('Millet-Region'!$L42:$N42)</f>
        <v>1406.002442695818</v>
      </c>
      <c r="AB17" s="2">
        <f>+AVERAGE('Millet-Region'!$O42:$Q42)</f>
        <v>158.651489268304</v>
      </c>
      <c r="AC17" s="2">
        <f>+AVERAGE('Millet-Region'!$R42:$T42)</f>
        <v>2977.2428462444873</v>
      </c>
      <c r="AD17" s="2">
        <f>+AVERAGE('Millet-Region'!$U42:$W42)</f>
        <v>789.69719092493142</v>
      </c>
      <c r="AF17" s="2">
        <f>+AVERAGE('Sorghum-Region'!$H42:$J42)</f>
        <v>11289.54223872721</v>
      </c>
      <c r="AG17" s="2">
        <f>+AVERAGE('Sorghum-Region'!$L42:$N42)</f>
        <v>1843.4807087447632</v>
      </c>
      <c r="AH17" s="2">
        <f>+AVERAGE('Sorghum-Region'!$O42:$Q42)</f>
        <v>255.19850553335812</v>
      </c>
      <c r="AI17" s="2">
        <f>+AVERAGE('Sorghum-Region'!$R42:$T42)</f>
        <v>3590.1623162600572</v>
      </c>
      <c r="AJ17" s="2">
        <f>+AVERAGE('Sorghum-Region'!$U42:$W42)</f>
        <v>993.30921230924412</v>
      </c>
      <c r="AL17" s="2">
        <f>+AVERAGE('Barley-region'!$H42:$J42)</f>
        <v>17270.589637909794</v>
      </c>
      <c r="AM17" s="2">
        <f>+AVERAGE('Barley-region'!$L42:$N42)</f>
        <v>170.34719781004969</v>
      </c>
      <c r="AN17" s="2">
        <f>+AVERAGE('Barley-region'!$O42:$Q42)</f>
        <v>10.534950795044617</v>
      </c>
      <c r="AO17" s="2">
        <f>+AVERAGE('Barley-region'!$R42:$T42)</f>
        <v>478.24897280280692</v>
      </c>
      <c r="AP17" s="2">
        <f>+AVERAGE('Barley-region'!$U42:$W42)</f>
        <v>86.456223025859643</v>
      </c>
    </row>
    <row r="18" spans="1:43" x14ac:dyDescent="0.2">
      <c r="A18" s="55" t="s">
        <v>761</v>
      </c>
      <c r="B18" s="2">
        <f t="shared" si="0"/>
        <v>195203.45760288727</v>
      </c>
      <c r="C18" s="2">
        <f t="shared" si="1"/>
        <v>28695.932752860674</v>
      </c>
      <c r="D18" s="2">
        <f t="shared" si="2"/>
        <v>2595.7139454115577</v>
      </c>
      <c r="E18" s="2">
        <f t="shared" si="3"/>
        <v>77413.212038014011</v>
      </c>
      <c r="F18" s="2">
        <f t="shared" si="4"/>
        <v>15436.15719362673</v>
      </c>
      <c r="G18" s="2"/>
      <c r="H18" s="2">
        <f>+AVERAGE('Wheat-Region'!$H43:$J43)</f>
        <v>32768.334940092151</v>
      </c>
      <c r="I18" s="2">
        <f>+AVERAGE('Wheat-Region'!$L43:$N43)</f>
        <v>3867.4555299963868</v>
      </c>
      <c r="J18" s="2">
        <f>+AVERAGE('Wheat-Region'!$O43:$Q43)</f>
        <v>174.60282788519351</v>
      </c>
      <c r="K18" s="2">
        <f>+AVERAGE('Wheat-Region'!$R43:$T43)</f>
        <v>12089.445413747759</v>
      </c>
      <c r="L18" s="2">
        <f>+AVERAGE('Wheat-Region'!$U43:$W43)</f>
        <v>2149.9494891019644</v>
      </c>
      <c r="N18" s="2">
        <f>+AVERAGE('Rice-Region'!$H43:$J43)</f>
        <v>119882.78318992082</v>
      </c>
      <c r="O18" s="2">
        <f>+AVERAGE('Rice-Region'!$L43:$N43)</f>
        <v>16410.312862145289</v>
      </c>
      <c r="P18" s="2">
        <f>+AVERAGE('Rice-Region'!$O43:$Q43)</f>
        <v>1263.1098877557729</v>
      </c>
      <c r="Q18" s="2">
        <f>+AVERAGE('Rice-Region'!$R43:$T43)</f>
        <v>47511.412091782375</v>
      </c>
      <c r="R18" s="2">
        <f>+AVERAGE('Rice-Region'!$U43:$W43)</f>
        <v>8725.0091088857243</v>
      </c>
      <c r="T18" s="2">
        <f>+AVERAGE('Maize-Region'!$H43:$J43)</f>
        <v>27692.570033715474</v>
      </c>
      <c r="U18" s="2">
        <f>+AVERAGE('Maize-Region'!$L43:$N43)</f>
        <v>5045.3446081569718</v>
      </c>
      <c r="V18" s="2">
        <f>+AVERAGE('Maize-Region'!$O43:$Q43)</f>
        <v>734.088861638092</v>
      </c>
      <c r="W18" s="2">
        <f>+AVERAGE('Maize-Region'!$R43:$T43)</f>
        <v>10947.266862714618</v>
      </c>
      <c r="X18" s="2">
        <f>+AVERAGE('Maize-Region'!$U43:$W43)</f>
        <v>2696.4031142831404</v>
      </c>
      <c r="Y18" s="2"/>
      <c r="Z18" s="2">
        <f>+AVERAGE('Millet-Region'!$H43:$J43)</f>
        <v>4514.6497685964532</v>
      </c>
      <c r="AA18" s="2">
        <f>+AVERAGE('Millet-Region'!$L43:$N43)</f>
        <v>1398.2426777792709</v>
      </c>
      <c r="AB18" s="2">
        <f>+AVERAGE('Millet-Region'!$O43:$Q43)</f>
        <v>158.62811534000801</v>
      </c>
      <c r="AC18" s="2">
        <f>+AVERAGE('Millet-Region'!$R43:$T43)</f>
        <v>2927.8785083892003</v>
      </c>
      <c r="AD18" s="2">
        <f>+AVERAGE('Millet-Region'!$U43:$W43)</f>
        <v>788.31552509518372</v>
      </c>
      <c r="AF18" s="2">
        <f>+AVERAGE('Sorghum-Region'!$H43:$J43)</f>
        <v>7606.8832849852161</v>
      </c>
      <c r="AG18" s="2">
        <f>+AVERAGE('Sorghum-Region'!$L43:$N43)</f>
        <v>1814.4881782632908</v>
      </c>
      <c r="AH18" s="2">
        <f>+AVERAGE('Sorghum-Region'!$O43:$Q43)</f>
        <v>254.84296295803628</v>
      </c>
      <c r="AI18" s="2">
        <f>+AVERAGE('Sorghum-Region'!$R43:$T43)</f>
        <v>3489.8362829607763</v>
      </c>
      <c r="AJ18" s="2">
        <f>+AVERAGE('Sorghum-Region'!$U43:$W43)</f>
        <v>990.448879846968</v>
      </c>
      <c r="AL18" s="2">
        <f>+AVERAGE('Barley-region'!$H43:$J43)</f>
        <v>2738.2363855771532</v>
      </c>
      <c r="AM18" s="2">
        <f>+AVERAGE('Barley-region'!$L43:$N43)</f>
        <v>160.08889651946333</v>
      </c>
      <c r="AN18" s="2">
        <f>+AVERAGE('Barley-region'!$O43:$Q43)</f>
        <v>10.441289834454421</v>
      </c>
      <c r="AO18" s="2">
        <f>+AVERAGE('Barley-region'!$R43:$T43)</f>
        <v>447.37287841927559</v>
      </c>
      <c r="AP18" s="2">
        <f>+AVERAGE('Barley-region'!$U43:$W43)</f>
        <v>86.031076413748124</v>
      </c>
    </row>
    <row r="19" spans="1:43" x14ac:dyDescent="0.2">
      <c r="H19" s="2"/>
    </row>
    <row r="20" spans="1:43" x14ac:dyDescent="0.2">
      <c r="B20" s="1" t="s">
        <v>637</v>
      </c>
      <c r="H20" s="1" t="s">
        <v>559</v>
      </c>
      <c r="N20" s="1" t="s">
        <v>13</v>
      </c>
      <c r="T20" s="1" t="s">
        <v>561</v>
      </c>
      <c r="Z20" s="1" t="s">
        <v>754</v>
      </c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</row>
    <row r="21" spans="1:43" x14ac:dyDescent="0.2">
      <c r="B21" s="1" t="s">
        <v>611</v>
      </c>
      <c r="C21" s="1" t="s">
        <v>727</v>
      </c>
      <c r="D21" s="1" t="s">
        <v>728</v>
      </c>
      <c r="E21" s="1" t="s">
        <v>628</v>
      </c>
      <c r="F21" s="1" t="s">
        <v>566</v>
      </c>
      <c r="H21" s="1" t="s">
        <v>611</v>
      </c>
      <c r="I21" s="1" t="s">
        <v>727</v>
      </c>
      <c r="J21" s="1" t="s">
        <v>728</v>
      </c>
      <c r="K21" s="1" t="s">
        <v>777</v>
      </c>
      <c r="L21" s="1" t="s">
        <v>778</v>
      </c>
      <c r="N21" s="1" t="s">
        <v>611</v>
      </c>
      <c r="O21" s="1" t="s">
        <v>727</v>
      </c>
      <c r="P21" s="1" t="s">
        <v>728</v>
      </c>
      <c r="Q21" s="1" t="s">
        <v>777</v>
      </c>
      <c r="R21" s="1" t="s">
        <v>778</v>
      </c>
      <c r="T21" s="1" t="s">
        <v>611</v>
      </c>
      <c r="U21" s="1" t="s">
        <v>727</v>
      </c>
      <c r="V21" s="1" t="s">
        <v>728</v>
      </c>
      <c r="W21" s="1" t="s">
        <v>777</v>
      </c>
      <c r="X21" s="1" t="s">
        <v>778</v>
      </c>
      <c r="Z21" s="1" t="s">
        <v>611</v>
      </c>
      <c r="AA21" s="1" t="s">
        <v>727</v>
      </c>
      <c r="AB21" s="1" t="s">
        <v>728</v>
      </c>
      <c r="AC21" s="1" t="s">
        <v>777</v>
      </c>
      <c r="AD21" s="1" t="s">
        <v>778</v>
      </c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</row>
    <row r="22" spans="1:43" x14ac:dyDescent="0.2">
      <c r="A22" s="1" t="s">
        <v>766</v>
      </c>
      <c r="B22" s="2">
        <f t="shared" ref="B22:B32" si="5">+SUM(H22,N22,T22,Z22,AF22,AL22)</f>
        <v>36531.994460705784</v>
      </c>
      <c r="C22" s="2">
        <f t="shared" ref="C22:C32" si="6">+SUM(I22,O22,U22,AA22,AG22,AM22)</f>
        <v>17028.323352053951</v>
      </c>
      <c r="D22" s="2">
        <f t="shared" ref="D22:D32" si="7">+SUM(J22,P22,V22,AB22,AH22,AN22)</f>
        <v>3799.1278945585855</v>
      </c>
      <c r="E22" s="2">
        <f t="shared" ref="E22:E32" si="8">+SUM(K22,Q22,W22,AC22,AI22,AO22)</f>
        <v>25601.998368329951</v>
      </c>
      <c r="F22" s="2">
        <f t="shared" ref="F22:F32" si="9">+SUM(L22,R22,X22,AD22,AJ22,AP22)</f>
        <v>9904.0791418473</v>
      </c>
      <c r="H22" s="2">
        <f>+AVERAGE('Potato-Region'!$H11:$J11)+AVERAGE('Potato-Region'!$H4:$J4)</f>
        <v>2217.6180303850947</v>
      </c>
      <c r="I22" s="2">
        <f>+AVERAGE('Potato-Region'!$L11:$N11)+AVERAGE('Potato-Region'!$L4:$N4)</f>
        <v>835.24711382786847</v>
      </c>
      <c r="J22" s="2">
        <f>+AVERAGE('Potato-Region'!$O11:$Q11)+AVERAGE('Potato-Region'!$O4:$Q4)</f>
        <v>174.57245996641902</v>
      </c>
      <c r="K22" s="2">
        <f>+AVERAGE('Potato-Region'!$R11:$T11)+AVERAGE('Potato-Region'!$R4:$T4)</f>
        <v>1302.5518055769851</v>
      </c>
      <c r="L22" s="2">
        <f>+AVERAGE('Potato-Region'!$U11:$W11)+AVERAGE('Potato-Region'!$U4:$W4)</f>
        <v>477.27904347830281</v>
      </c>
      <c r="N22" s="2">
        <f>+AVERAGE('Cassava-Region'!$H11:$J11)+AVERAGE('Cassava-Region'!$H4:$J4)</f>
        <v>16132.923618978772</v>
      </c>
      <c r="O22" s="2">
        <f>+AVERAGE('Cassava-Region'!$L11:$N11)+AVERAGE('Cassava-Region'!$L4:$N4)</f>
        <v>7916.5494358101341</v>
      </c>
      <c r="P22" s="2">
        <f>+AVERAGE('Cassava-Region'!$O11:$Q11)+AVERAGE('Cassava-Region'!$O4:$Q4)</f>
        <v>1939.3163515296128</v>
      </c>
      <c r="Q22" s="2">
        <f>+AVERAGE('Cassava-Region'!$R11:$T11)+AVERAGE('Cassava-Region'!$R4:$T4)</f>
        <v>11556.827253164416</v>
      </c>
      <c r="R22" s="2">
        <f>+AVERAGE('Cassava-Region'!$U11:$W11)+AVERAGE('Cassava-Region'!$U4:$W4)</f>
        <v>4702.4438021912829</v>
      </c>
      <c r="T22" s="2">
        <f>+AVERAGE('Yam-Region'!$H11:$J11)+AVERAGE('Yam-Region'!$H4:$J4)</f>
        <v>16688.750848296946</v>
      </c>
      <c r="U22" s="2">
        <f>+AVERAGE('Yam-Region'!$L11:$N11)+AVERAGE('Yam-Region'!$L4:$N4)</f>
        <v>7605.3188709496935</v>
      </c>
      <c r="V22" s="2">
        <f>+AVERAGE('Yam-Region'!$O11:$Q11)+AVERAGE('Yam-Region'!$O4:$Q4)</f>
        <v>1548.4850254309147</v>
      </c>
      <c r="W22" s="2">
        <f>+AVERAGE('Yam-Region'!$R11:$T11)+AVERAGE('Yam-Region'!$R4:$T4)</f>
        <v>11691.056281476724</v>
      </c>
      <c r="X22" s="2">
        <f>+AVERAGE('Yam-Region'!$U11:$W11)+AVERAGE('Yam-Region'!$U4:$W4)</f>
        <v>4330.9510890223555</v>
      </c>
      <c r="Z22" s="2">
        <f>+AVERAGE('Sweet Potato-Region'!$H11:$J11)+AVERAGE('Sweet Potato-Region'!$H4:$J4)</f>
        <v>1492.7019630449688</v>
      </c>
      <c r="AA22" s="2">
        <f>+AVERAGE('Sweet Potato-Region'!$L11:$N11)+AVERAGE('Sweet Potato-Region'!$L4:$N4)</f>
        <v>671.20793146625545</v>
      </c>
      <c r="AB22" s="2">
        <f>+AVERAGE('Sweet Potato-Region'!$O11:$Q11)+AVERAGE('Sweet Potato-Region'!$O4:$Q4)</f>
        <v>136.75405763163863</v>
      </c>
      <c r="AC22" s="2">
        <f>+AVERAGE('Sweet Potato-Region'!$R11:$T11)+AVERAGE('Sweet Potato-Region'!$R4:$T4)</f>
        <v>1051.5630281118295</v>
      </c>
      <c r="AD22" s="2">
        <f>+AVERAGE('Sweet Potato-Region'!$U11:$W11)+AVERAGE('Sweet Potato-Region'!$U4:$W4)</f>
        <v>393.40520715535826</v>
      </c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</row>
    <row r="23" spans="1:43" x14ac:dyDescent="0.2">
      <c r="A23" s="1" t="s">
        <v>768</v>
      </c>
      <c r="B23" s="2">
        <f t="shared" si="5"/>
        <v>2982.0595391904635</v>
      </c>
      <c r="C23" s="2">
        <f t="shared" si="6"/>
        <v>162.0838703601141</v>
      </c>
      <c r="D23" s="2">
        <f t="shared" si="7"/>
        <v>6.5050418251550939</v>
      </c>
      <c r="E23" s="2">
        <f t="shared" si="8"/>
        <v>398.32422949730193</v>
      </c>
      <c r="F23" s="2">
        <f t="shared" si="9"/>
        <v>36.073563833132489</v>
      </c>
      <c r="H23" s="2">
        <f>+AVERAGE('Potato-Region'!$H12:$J12)+AVERAGE('Potato-Region'!$H13:$J13)+AVERAGE('Potato-Region'!$H14:$J14)</f>
        <v>1956.4099563516183</v>
      </c>
      <c r="I23" s="2">
        <f>+AVERAGE('Potato-Region'!$L12:$N12)+AVERAGE('Potato-Region'!$L13:$N13)+AVERAGE('Potato-Region'!$L14:$N14)</f>
        <v>81.734434037540268</v>
      </c>
      <c r="J23" s="2">
        <f>+AVERAGE('Potato-Region'!$O12:$Q12)+AVERAGE('Potato-Region'!$O13:$Q13)+AVERAGE('Potato-Region'!$O14:$Q14)</f>
        <v>1.6565160475167191</v>
      </c>
      <c r="K23" s="2">
        <f>+AVERAGE('Potato-Region'!$R12:$T12)+AVERAGE('Potato-Region'!$R13:$T13)+AVERAGE('Potato-Region'!$R14:$T14)</f>
        <v>220.50233771869159</v>
      </c>
      <c r="L23" s="2">
        <f>+AVERAGE('Potato-Region'!$U12:$W12)+AVERAGE('Potato-Region'!$U13:$W13)+AVERAGE('Potato-Region'!$U14:$W14)</f>
        <v>10.572141431135609</v>
      </c>
      <c r="N23" s="2">
        <f>+AVERAGE('Cassava-Region'!$H12:$J12)+AVERAGE('Cassava-Region'!$H13:$J13)+AVERAGE('Cassava-Region'!$H14:$J14)</f>
        <v>616.15606276197877</v>
      </c>
      <c r="O23" s="2">
        <f>+AVERAGE('Cassava-Region'!$L12:$N12)+AVERAGE('Cassava-Region'!$L13:$N13)+AVERAGE('Cassava-Region'!$L14:$N14)</f>
        <v>34.710632235599704</v>
      </c>
      <c r="P23" s="2">
        <f>+AVERAGE('Cassava-Region'!$O12:$Q12)+AVERAGE('Cassava-Region'!$O13:$Q13)+AVERAGE('Cassava-Region'!$O14:$Q14)</f>
        <v>1.5685965060266762</v>
      </c>
      <c r="Q23" s="2">
        <f>+AVERAGE('Cassava-Region'!$R12:$T12)+AVERAGE('Cassava-Region'!$R13:$T13)+AVERAGE('Cassava-Region'!$R14:$T14)</f>
        <v>81.336615888922069</v>
      </c>
      <c r="R23" s="2">
        <f>+AVERAGE('Cassava-Region'!$U12:$W12)+AVERAGE('Cassava-Region'!$U13:$W13)+AVERAGE('Cassava-Region'!$U14:$W14)</f>
        <v>8.3803074178223831</v>
      </c>
      <c r="T23" s="2">
        <f>+AVERAGE('Yam-Region'!$H12:$J12)+AVERAGE('Yam-Region'!$H13:$J13)+AVERAGE('Yam-Region'!$H14:$J14)</f>
        <v>294.35682413443783</v>
      </c>
      <c r="U23" s="2">
        <f>+AVERAGE('Yam-Region'!$L12:$N12)+AVERAGE('Yam-Region'!$L13:$N13)+AVERAGE('Yam-Region'!$L14:$N14)</f>
        <v>34.582430383726447</v>
      </c>
      <c r="V23" s="2">
        <f>+AVERAGE('Yam-Region'!$O12:$Q12)+AVERAGE('Yam-Region'!$O13:$Q13)+AVERAGE('Yam-Region'!$O14:$Q14)</f>
        <v>2.4572531085207192</v>
      </c>
      <c r="W23" s="2">
        <f>+AVERAGE('Yam-Region'!$R12:$T12)+AVERAGE('Yam-Region'!$R13:$T13)+AVERAGE('Yam-Region'!$R14:$T14)</f>
        <v>72.857367917226938</v>
      </c>
      <c r="X23" s="2">
        <f>+AVERAGE('Yam-Region'!$U12:$W12)+AVERAGE('Yam-Region'!$U13:$W13)+AVERAGE('Yam-Region'!$U14:$W14)</f>
        <v>12.805858242213043</v>
      </c>
      <c r="Z23" s="2">
        <f>+AVERAGE('Sweet Potato-Region'!$H12:$J12)+AVERAGE('Sweet Potato-Region'!$H13:$J13)+AVERAGE('Sweet Potato-Region'!$H14:$J14)</f>
        <v>115.13669594242862</v>
      </c>
      <c r="AA23" s="2">
        <f>+AVERAGE('Sweet Potato-Region'!$L12:$N12)+AVERAGE('Sweet Potato-Region'!$L13:$N13)+AVERAGE('Sweet Potato-Region'!$L14:$N14)</f>
        <v>11.056373703247679</v>
      </c>
      <c r="AB23" s="2">
        <f>+AVERAGE('Sweet Potato-Region'!$O12:$Q12)+AVERAGE('Sweet Potato-Region'!$O13:$Q13)+AVERAGE('Sweet Potato-Region'!$O14:$Q14)</f>
        <v>0.82267616309097935</v>
      </c>
      <c r="AC23" s="2">
        <f>+AVERAGE('Sweet Potato-Region'!$R12:$T12)+AVERAGE('Sweet Potato-Region'!$R13:$T13)+AVERAGE('Sweet Potato-Region'!$R14:$T14)</f>
        <v>23.627907972461283</v>
      </c>
      <c r="AD23" s="2">
        <f>+AVERAGE('Sweet Potato-Region'!$U12:$W12)+AVERAGE('Sweet Potato-Region'!$U13:$W13)+AVERAGE('Sweet Potato-Region'!$U14:$W14)</f>
        <v>4.3152567419614565</v>
      </c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</row>
    <row r="24" spans="1:43" x14ac:dyDescent="0.2">
      <c r="A24" s="1" t="s">
        <v>769</v>
      </c>
      <c r="B24" s="2">
        <f t="shared" si="5"/>
        <v>9170.0473785241593</v>
      </c>
      <c r="C24" s="2">
        <f t="shared" si="6"/>
        <v>398.9965340566041</v>
      </c>
      <c r="D24" s="2">
        <f t="shared" si="7"/>
        <v>15.726099361770064</v>
      </c>
      <c r="E24" s="2">
        <f t="shared" si="8"/>
        <v>1518.6880314668083</v>
      </c>
      <c r="F24" s="2">
        <f t="shared" si="9"/>
        <v>166.58013055639378</v>
      </c>
      <c r="H24" s="2">
        <f>+AVERAGE('Potato-Region'!$H21:$J21)+AVERAGE('Potato-Region'!$H22:$J22)</f>
        <v>405.56424831987454</v>
      </c>
      <c r="I24" s="2">
        <f>+AVERAGE('Potato-Region'!$L21:$N21)+AVERAGE('Potato-Region'!$L22:$N22)</f>
        <v>26.491446566620734</v>
      </c>
      <c r="J24" s="2">
        <f>+AVERAGE('Potato-Region'!$O21:$Q21)+AVERAGE('Potato-Region'!$O22:$Q22)</f>
        <v>0.41103970984553717</v>
      </c>
      <c r="K24" s="2">
        <f>+AVERAGE('Potato-Region'!$R21:$T21)+AVERAGE('Potato-Region'!$R22:$T22)</f>
        <v>116.52589644873041</v>
      </c>
      <c r="L24" s="2">
        <f>+AVERAGE('Potato-Region'!$U21:$W21)+AVERAGE('Potato-Region'!$U22:$W22)</f>
        <v>10.34885082208544</v>
      </c>
      <c r="N24" s="2">
        <f>+AVERAGE('Cassava-Region'!$H21:$J21)+AVERAGE('Cassava-Region'!$H22:$J22)</f>
        <v>8263.157894262913</v>
      </c>
      <c r="O24" s="2">
        <f>+AVERAGE('Cassava-Region'!$L21:$N21)+AVERAGE('Cassava-Region'!$L22:$N22)</f>
        <v>292.20679454411663</v>
      </c>
      <c r="P24" s="2">
        <f>+AVERAGE('Cassava-Region'!$O21:$Q21)+AVERAGE('Cassava-Region'!$O22:$Q22)</f>
        <v>6.6453093550291307</v>
      </c>
      <c r="Q24" s="2">
        <f>+AVERAGE('Cassava-Region'!$R21:$T21)+AVERAGE('Cassava-Region'!$R22:$T22)</f>
        <v>1207.1526735201076</v>
      </c>
      <c r="R24" s="2">
        <f>+AVERAGE('Cassava-Region'!$U21:$W21)+AVERAGE('Cassava-Region'!$U22:$W22)</f>
        <v>117.47855860136292</v>
      </c>
      <c r="T24" s="2">
        <f>+AVERAGE('Yam-Region'!$H21:$J21)+AVERAGE('Yam-Region'!$H22:$J22)</f>
        <v>112.82044109877474</v>
      </c>
      <c r="U24" s="2">
        <f>+AVERAGE('Yam-Region'!$L21:$N21)+AVERAGE('Yam-Region'!$L22:$N22)</f>
        <v>37.971307167513778</v>
      </c>
      <c r="V24" s="2">
        <f>+AVERAGE('Yam-Region'!$O21:$Q21)+AVERAGE('Yam-Region'!$O22:$Q22)</f>
        <v>5.3499049581232967</v>
      </c>
      <c r="W24" s="2">
        <f>+AVERAGE('Yam-Region'!$R21:$T21)+AVERAGE('Yam-Region'!$R22:$T22)</f>
        <v>68.160865281666474</v>
      </c>
      <c r="X24" s="2">
        <f>+AVERAGE('Yam-Region'!$U21:$W21)+AVERAGE('Yam-Region'!$U22:$W22)</f>
        <v>19.692465972679194</v>
      </c>
      <c r="Z24" s="2">
        <f>+AVERAGE('Sweet Potato-Region'!$H21:$J21)+AVERAGE('Sweet Potato-Region'!$H22:$J22)</f>
        <v>388.50479484259631</v>
      </c>
      <c r="AA24" s="2">
        <f>+AVERAGE('Sweet Potato-Region'!$L21:$N21)+AVERAGE('Sweet Potato-Region'!$L22:$N22)</f>
        <v>42.326985778352991</v>
      </c>
      <c r="AB24" s="2">
        <f>+AVERAGE('Sweet Potato-Region'!$O21:$Q21)+AVERAGE('Sweet Potato-Region'!$O22:$Q22)</f>
        <v>3.3198453387720983</v>
      </c>
      <c r="AC24" s="2">
        <f>+AVERAGE('Sweet Potato-Region'!$R21:$T21)+AVERAGE('Sweet Potato-Region'!$R22:$T22)</f>
        <v>126.84859621630389</v>
      </c>
      <c r="AD24" s="2">
        <f>+AVERAGE('Sweet Potato-Region'!$U21:$W21)+AVERAGE('Sweet Potato-Region'!$U22:$W22)</f>
        <v>19.06025516026623</v>
      </c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</row>
    <row r="25" spans="1:43" x14ac:dyDescent="0.2">
      <c r="A25" s="1" t="s">
        <v>767</v>
      </c>
      <c r="B25" s="2">
        <f t="shared" si="5"/>
        <v>10303.7412058149</v>
      </c>
      <c r="C25" s="2">
        <f t="shared" si="6"/>
        <v>2021.5110383687363</v>
      </c>
      <c r="D25" s="2">
        <f t="shared" si="7"/>
        <v>83.507374883817761</v>
      </c>
      <c r="E25" s="2">
        <f t="shared" si="8"/>
        <v>5982.1342284264965</v>
      </c>
      <c r="F25" s="2">
        <f t="shared" si="9"/>
        <v>1137.2175300756803</v>
      </c>
      <c r="H25" s="2">
        <f>+AVERAGE('Potato-Region'!$H23:$J23)</f>
        <v>9579.7724545464571</v>
      </c>
      <c r="I25" s="2">
        <f>+AVERAGE('Potato-Region'!$L23:$N23)</f>
        <v>1875.0823871353771</v>
      </c>
      <c r="J25" s="2">
        <f>+AVERAGE('Potato-Region'!$O23:$Q23)</f>
        <v>77.239966604391682</v>
      </c>
      <c r="K25" s="2">
        <f>+AVERAGE('Potato-Region'!$R23:$T23)</f>
        <v>5560.9276376513744</v>
      </c>
      <c r="L25" s="2">
        <f>+AVERAGE('Potato-Region'!$U23:$W23)</f>
        <v>1055.2156792035789</v>
      </c>
      <c r="N25" s="2">
        <f>+AVERAGE('Cassava-Region'!$H23:$J23)</f>
        <v>626.48553383918636</v>
      </c>
      <c r="O25" s="2">
        <f>+AVERAGE('Cassava-Region'!$L23:$N23)</f>
        <v>126.59770286608806</v>
      </c>
      <c r="P25" s="2">
        <f>+AVERAGE('Cassava-Region'!$O23:$Q23)</f>
        <v>5.4192188655529634</v>
      </c>
      <c r="Q25" s="2">
        <f>+AVERAGE('Cassava-Region'!$R23:$T23)</f>
        <v>364.1266249965679</v>
      </c>
      <c r="R25" s="2">
        <f>+AVERAGE('Cassava-Region'!$U23:$W23)</f>
        <v>70.887562870603119</v>
      </c>
      <c r="T25" s="2">
        <f>+AVERAGE('Yam-Region'!$H23:$J23)</f>
        <v>0</v>
      </c>
      <c r="U25" s="2">
        <f>+AVERAGE('Yam-Region'!$L23:$N23)</f>
        <v>0</v>
      </c>
      <c r="V25" s="2">
        <f>+AVERAGE('Yam-Region'!$O23:$Q23)</f>
        <v>0</v>
      </c>
      <c r="W25" s="2">
        <f>+AVERAGE('Yam-Region'!$R23:$T23)</f>
        <v>0</v>
      </c>
      <c r="X25" s="2">
        <f>+AVERAGE('Yam-Region'!$U23:$W23)</f>
        <v>0</v>
      </c>
      <c r="Z25" s="2">
        <f>+AVERAGE('Sweet Potato-Region'!$H23:$J23)</f>
        <v>97.483217429257365</v>
      </c>
      <c r="AA25" s="2">
        <f>+AVERAGE('Sweet Potato-Region'!$L23:$N23)</f>
        <v>19.830948367271308</v>
      </c>
      <c r="AB25" s="2">
        <f>+AVERAGE('Sweet Potato-Region'!$O23:$Q23)</f>
        <v>0.84818941387311997</v>
      </c>
      <c r="AC25" s="2">
        <f>+AVERAGE('Sweet Potato-Region'!$R23:$T23)</f>
        <v>57.079965778554346</v>
      </c>
      <c r="AD25" s="2">
        <f>+AVERAGE('Sweet Potato-Region'!$U23:$W23)</f>
        <v>11.114288001498181</v>
      </c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</row>
    <row r="26" spans="1:43" x14ac:dyDescent="0.2">
      <c r="A26" s="1" t="s">
        <v>770</v>
      </c>
      <c r="B26" s="2">
        <f t="shared" si="5"/>
        <v>5375.2927585185871</v>
      </c>
      <c r="C26" s="2">
        <f t="shared" si="6"/>
        <v>50.63786211657068</v>
      </c>
      <c r="D26" s="2">
        <f t="shared" si="7"/>
        <v>0.61195238921327544</v>
      </c>
      <c r="E26" s="2">
        <f t="shared" si="8"/>
        <v>358.23155655845653</v>
      </c>
      <c r="F26" s="2">
        <f t="shared" si="9"/>
        <v>14.517339807539981</v>
      </c>
      <c r="H26" s="2">
        <f>+AVERAGE('Potato-Region'!$H31:$J31)+AVERAGE('Potato-Region'!$H34:$J34)</f>
        <v>5343.5082503717349</v>
      </c>
      <c r="I26" s="2">
        <f>+AVERAGE('Potato-Region'!$L31:$N31)+AVERAGE('Potato-Region'!$L34:$N34)</f>
        <v>50.243757434283921</v>
      </c>
      <c r="J26" s="2">
        <f>+AVERAGE('Potato-Region'!$O31:$Q31)+AVERAGE('Potato-Region'!$O34:$Q34)</f>
        <v>0.61095584447902707</v>
      </c>
      <c r="K26" s="2">
        <f>+AVERAGE('Potato-Region'!$R31:$T31)+AVERAGE('Potato-Region'!$R34:$T34)</f>
        <v>353.7416176807717</v>
      </c>
      <c r="L26" s="2">
        <f>+AVERAGE('Potato-Region'!$U31:$W31)+AVERAGE('Potato-Region'!$U34:$W34)</f>
        <v>14.380717915083169</v>
      </c>
      <c r="N26" s="2">
        <f>+AVERAGE('Cassava-Region'!$H31:$J31)+AVERAGE('Cassava-Region'!$H34:$J34)</f>
        <v>0</v>
      </c>
      <c r="O26" s="2">
        <f>+AVERAGE('Cassava-Region'!$L31:$N31)+AVERAGE('Cassava-Region'!$L34:$N34)</f>
        <v>0</v>
      </c>
      <c r="P26" s="2">
        <f>+AVERAGE('Cassava-Region'!$O31:$Q31)+AVERAGE('Cassava-Region'!$O34:$Q34)</f>
        <v>0</v>
      </c>
      <c r="Q26" s="2">
        <f>+AVERAGE('Cassava-Region'!$R31:$T31)+AVERAGE('Cassava-Region'!$R34:$T34)</f>
        <v>0</v>
      </c>
      <c r="R26" s="2">
        <f>+AVERAGE('Cassava-Region'!$U31:$W31)+AVERAGE('Cassava-Region'!$U34:$W34)</f>
        <v>0</v>
      </c>
      <c r="T26" s="2">
        <f>+AVERAGE('Yam-Region'!$H31:$J31)+AVERAGE('Yam-Region'!$H34:$J34)</f>
        <v>0</v>
      </c>
      <c r="U26" s="2">
        <f>+AVERAGE('Yam-Region'!$L31:$N31)+AVERAGE('Yam-Region'!$L34:$N34)</f>
        <v>0</v>
      </c>
      <c r="V26" s="2">
        <f>+AVERAGE('Yam-Region'!$O31:$Q31)+AVERAGE('Yam-Region'!$O34:$Q34)</f>
        <v>0</v>
      </c>
      <c r="W26" s="2">
        <f>+AVERAGE('Yam-Region'!$R31:$T31)+AVERAGE('Yam-Region'!$R34:$T34)</f>
        <v>0</v>
      </c>
      <c r="X26" s="2">
        <f>+AVERAGE('Yam-Region'!$U31:$W31)+AVERAGE('Yam-Region'!$U34:$W34)</f>
        <v>0</v>
      </c>
      <c r="Z26" s="2">
        <f>+AVERAGE('Sweet Potato-Region'!$H31:$J31)+AVERAGE('Sweet Potato-Region'!$H34:$J34)</f>
        <v>31.784508146852247</v>
      </c>
      <c r="AA26" s="2">
        <f>+AVERAGE('Sweet Potato-Region'!$L31:$N31)+AVERAGE('Sweet Potato-Region'!$L34:$N34)</f>
        <v>0.39410468228675882</v>
      </c>
      <c r="AB26" s="2">
        <f>+AVERAGE('Sweet Potato-Region'!$O31:$Q31)+AVERAGE('Sweet Potato-Region'!$O34:$Q34)</f>
        <v>9.9654473424838999E-4</v>
      </c>
      <c r="AC26" s="2">
        <f>+AVERAGE('Sweet Potato-Region'!$R31:$T31)+AVERAGE('Sweet Potato-Region'!$R34:$T34)</f>
        <v>4.489938877684815</v>
      </c>
      <c r="AD26" s="2">
        <f>+AVERAGE('Sweet Potato-Region'!$U31:$W31)+AVERAGE('Sweet Potato-Region'!$U34:$W34)</f>
        <v>0.13662189245681242</v>
      </c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</row>
    <row r="27" spans="1:43" x14ac:dyDescent="0.2">
      <c r="A27" s="55" t="s">
        <v>606</v>
      </c>
      <c r="B27" s="2">
        <f t="shared" si="5"/>
        <v>12654.364028120684</v>
      </c>
      <c r="C27" s="2">
        <f t="shared" si="6"/>
        <v>0</v>
      </c>
      <c r="D27" s="2">
        <f t="shared" si="7"/>
        <v>0</v>
      </c>
      <c r="E27" s="2">
        <f t="shared" si="8"/>
        <v>0</v>
      </c>
      <c r="F27" s="2">
        <f t="shared" si="9"/>
        <v>0</v>
      </c>
      <c r="G27" s="2"/>
      <c r="H27" s="2">
        <f>+AVERAGE('Potato-Region'!$H38:$J38)</f>
        <v>12394.912823744138</v>
      </c>
      <c r="I27" s="2">
        <f>+AVERAGE('Potato-Region'!$L38:$N38)</f>
        <v>0</v>
      </c>
      <c r="J27" s="2">
        <f>+AVERAGE('Potato-Region'!$O38:$Q38)</f>
        <v>0</v>
      </c>
      <c r="K27" s="2">
        <f>+AVERAGE('Potato-Region'!$R38:$T38)</f>
        <v>0</v>
      </c>
      <c r="L27" s="2">
        <f>+AVERAGE('Potato-Region'!$U38:$W38)</f>
        <v>0</v>
      </c>
      <c r="N27" s="2">
        <f>+AVERAGE('Cassava-Region'!$H38:$J38)</f>
        <v>1.8247650460821225</v>
      </c>
      <c r="O27" s="2">
        <f>+AVERAGE('Cassava-Region'!$L38:$N38)</f>
        <v>0</v>
      </c>
      <c r="P27" s="2">
        <f>+AVERAGE('Cassava-Region'!$O38:$Q38)</f>
        <v>0</v>
      </c>
      <c r="Q27" s="2">
        <f>+AVERAGE('Cassava-Region'!$R38:$T38)</f>
        <v>0</v>
      </c>
      <c r="R27" s="2">
        <f>+AVERAGE('Cassava-Region'!$U38:$W38)</f>
        <v>0</v>
      </c>
      <c r="T27" s="2">
        <f>+AVERAGE('Yam-Region'!$H38:$J38)</f>
        <v>42.585518851339025</v>
      </c>
      <c r="U27" s="2">
        <f>+AVERAGE('Yam-Region'!$L38:$N38)</f>
        <v>0</v>
      </c>
      <c r="V27" s="2">
        <f>+AVERAGE('Yam-Region'!$O38:$Q38)</f>
        <v>0</v>
      </c>
      <c r="W27" s="2">
        <f>+AVERAGE('Yam-Region'!$R38:$T38)</f>
        <v>0</v>
      </c>
      <c r="X27" s="2">
        <f>+AVERAGE('Yam-Region'!$U38:$W38)</f>
        <v>0</v>
      </c>
      <c r="Y27" s="2"/>
      <c r="Z27" s="2">
        <f>+AVERAGE('Sweet Potato-Region'!$H38:$J38)</f>
        <v>215.04092047912454</v>
      </c>
      <c r="AA27" s="2">
        <f>+AVERAGE('Sweet Potato-Region'!$L38:$N38)</f>
        <v>0</v>
      </c>
      <c r="AB27" s="2">
        <f>+AVERAGE('Sweet Potato-Region'!$O38:$Q38)</f>
        <v>0</v>
      </c>
      <c r="AC27" s="2">
        <f>+AVERAGE('Sweet Potato-Region'!$R38:$T38)</f>
        <v>0</v>
      </c>
      <c r="AD27" s="2">
        <f>+AVERAGE('Sweet Potato-Region'!$U38:$W38)</f>
        <v>0</v>
      </c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</row>
    <row r="28" spans="1:43" x14ac:dyDescent="0.2">
      <c r="A28" s="55" t="s">
        <v>607</v>
      </c>
      <c r="B28" s="2">
        <f t="shared" si="5"/>
        <v>14462.681465104999</v>
      </c>
      <c r="C28" s="2">
        <f t="shared" si="6"/>
        <v>0</v>
      </c>
      <c r="D28" s="2">
        <f t="shared" si="7"/>
        <v>0</v>
      </c>
      <c r="E28" s="2">
        <f t="shared" si="8"/>
        <v>0</v>
      </c>
      <c r="F28" s="2">
        <f t="shared" si="9"/>
        <v>0</v>
      </c>
      <c r="G28" s="2"/>
      <c r="H28" s="2">
        <f>+AVERAGE('Potato-Region'!$H39:$J39)</f>
        <v>14462.681465104999</v>
      </c>
      <c r="I28" s="2">
        <f>+AVERAGE('Potato-Region'!$L39:$N39)</f>
        <v>0</v>
      </c>
      <c r="J28" s="2">
        <f>+AVERAGE('Potato-Region'!$O39:$Q39)</f>
        <v>0</v>
      </c>
      <c r="K28" s="2">
        <f>+AVERAGE('Potato-Region'!$R39:$T39)</f>
        <v>0</v>
      </c>
      <c r="L28" s="2">
        <f>+AVERAGE('Potato-Region'!$U39:$W39)</f>
        <v>0</v>
      </c>
      <c r="N28" s="2">
        <f>+AVERAGE('Cassava-Region'!$H39:$J39)</f>
        <v>0</v>
      </c>
      <c r="O28" s="2">
        <f>+AVERAGE('Cassava-Region'!$L39:$N39)</f>
        <v>0</v>
      </c>
      <c r="P28" s="2">
        <f>+AVERAGE('Cassava-Region'!$O39:$Q39)</f>
        <v>0</v>
      </c>
      <c r="Q28" s="2">
        <f>+AVERAGE('Cassava-Region'!$R39:$T39)</f>
        <v>0</v>
      </c>
      <c r="R28" s="2">
        <f>+AVERAGE('Cassava-Region'!$U39:$W39)</f>
        <v>0</v>
      </c>
      <c r="T28" s="2">
        <f>+AVERAGE('Yam-Region'!$H39:$J39)</f>
        <v>0</v>
      </c>
      <c r="U28" s="2">
        <f>+AVERAGE('Yam-Region'!$L39:$N39)</f>
        <v>0</v>
      </c>
      <c r="V28" s="2">
        <f>+AVERAGE('Yam-Region'!$O39:$Q39)</f>
        <v>0</v>
      </c>
      <c r="W28" s="2">
        <f>+AVERAGE('Yam-Region'!$R39:$T39)</f>
        <v>0</v>
      </c>
      <c r="X28" s="2">
        <f>+AVERAGE('Yam-Region'!$U39:$W39)</f>
        <v>0</v>
      </c>
      <c r="Y28" s="2"/>
      <c r="Z28" s="2">
        <f>+AVERAGE('Sweet Potato-Region'!$H39:$J39)</f>
        <v>0</v>
      </c>
      <c r="AA28" s="2">
        <f>+AVERAGE('Sweet Potato-Region'!$L39:$N39)</f>
        <v>0</v>
      </c>
      <c r="AB28" s="2">
        <f>+AVERAGE('Sweet Potato-Region'!$O39:$Q39)</f>
        <v>0</v>
      </c>
      <c r="AC28" s="2">
        <f>+AVERAGE('Sweet Potato-Region'!$R39:$T39)</f>
        <v>0</v>
      </c>
      <c r="AD28" s="2">
        <f>+AVERAGE('Sweet Potato-Region'!$U39:$W39)</f>
        <v>0</v>
      </c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</row>
    <row r="29" spans="1:43" x14ac:dyDescent="0.2">
      <c r="A29" s="55" t="s">
        <v>608</v>
      </c>
      <c r="B29" s="2">
        <f t="shared" si="5"/>
        <v>89511.882672216845</v>
      </c>
      <c r="C29" s="2">
        <f t="shared" si="6"/>
        <v>20210.876545892712</v>
      </c>
      <c r="D29" s="2">
        <f t="shared" si="7"/>
        <v>3909.357992357031</v>
      </c>
      <c r="E29" s="2">
        <f t="shared" si="8"/>
        <v>36745.590655171247</v>
      </c>
      <c r="F29" s="2">
        <f t="shared" si="9"/>
        <v>11339.933225938072</v>
      </c>
      <c r="G29" s="2"/>
      <c r="H29" s="2">
        <f>+AVERAGE('Potato-Region'!$H40:$J40)</f>
        <v>36056.645818791534</v>
      </c>
      <c r="I29" s="2">
        <f>+AVERAGE('Potato-Region'!$L40:$N40)</f>
        <v>3194.7980009869611</v>
      </c>
      <c r="J29" s="2">
        <f>+AVERAGE('Potato-Region'!$O40:$Q40)</f>
        <v>255.86812043977889</v>
      </c>
      <c r="K29" s="2">
        <f>+AVERAGE('Potato-Region'!$R40:$T40)</f>
        <v>9493.1651308105811</v>
      </c>
      <c r="L29" s="2">
        <f>+AVERAGE('Potato-Region'!$U40:$W40)</f>
        <v>1620.3473940675092</v>
      </c>
      <c r="N29" s="2">
        <f>+AVERAGE('Cassava-Region'!$H40:$J40)</f>
        <v>28831.527123175998</v>
      </c>
      <c r="O29" s="2">
        <f>+AVERAGE('Cassava-Region'!$L40:$N40)</f>
        <v>8488.8931369410438</v>
      </c>
      <c r="P29" s="2">
        <f>+AVERAGE('Cassava-Region'!$O40:$Q40)</f>
        <v>1955.0565426336632</v>
      </c>
      <c r="Q29" s="2">
        <f>+AVERAGE('Cassava-Region'!$R40:$T40)</f>
        <v>13512.666354508938</v>
      </c>
      <c r="R29" s="2">
        <f>+AVERAGE('Cassava-Region'!$U40:$W40)</f>
        <v>4909.975537101901</v>
      </c>
      <c r="T29" s="2">
        <f>+AVERAGE('Yam-Region'!$H40:$J40)</f>
        <v>17159.835042188581</v>
      </c>
      <c r="U29" s="2">
        <f>+AVERAGE('Yam-Region'!$L40:$N40)</f>
        <v>7680.6008401355357</v>
      </c>
      <c r="V29" s="2">
        <f>+AVERAGE('Yam-Region'!$O40:$Q40)</f>
        <v>1556.3467481302505</v>
      </c>
      <c r="W29" s="2">
        <f>+AVERAGE('Yam-Region'!$R40:$T40)</f>
        <v>11837.975108676035</v>
      </c>
      <c r="X29" s="2">
        <f>+AVERAGE('Yam-Region'!$U40:$W40)</f>
        <v>4363.6795364032632</v>
      </c>
      <c r="Y29" s="2"/>
      <c r="Z29" s="2">
        <f>+AVERAGE('Sweet Potato-Region'!$H40:$J40)</f>
        <v>7463.8746880607323</v>
      </c>
      <c r="AA29" s="2">
        <f>+AVERAGE('Sweet Potato-Region'!$L40:$N40)</f>
        <v>846.58456782916949</v>
      </c>
      <c r="AB29" s="2">
        <f>+AVERAGE('Sweet Potato-Region'!$O40:$Q40)</f>
        <v>142.08658115333856</v>
      </c>
      <c r="AC29" s="2">
        <f>+AVERAGE('Sweet Potato-Region'!$R40:$T40)</f>
        <v>1901.7840611756899</v>
      </c>
      <c r="AD29" s="2">
        <f>+AVERAGE('Sweet Potato-Region'!$U40:$W40)</f>
        <v>445.9307583653968</v>
      </c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</row>
    <row r="30" spans="1:43" x14ac:dyDescent="0.2">
      <c r="A30" s="55" t="s">
        <v>760</v>
      </c>
      <c r="B30" s="2">
        <f t="shared" si="5"/>
        <v>90686.624638810157</v>
      </c>
      <c r="C30" s="2">
        <f t="shared" si="6"/>
        <v>20229.459325758511</v>
      </c>
      <c r="D30" s="2">
        <f t="shared" si="7"/>
        <v>3909.5312179588077</v>
      </c>
      <c r="E30" s="2">
        <f t="shared" si="8"/>
        <v>36857.029632685182</v>
      </c>
      <c r="F30" s="2">
        <f t="shared" si="9"/>
        <v>11345.204231724829</v>
      </c>
      <c r="G30" s="2"/>
      <c r="H30" s="2">
        <f>+AVERAGE('Potato-Region'!$H41:$J41)</f>
        <v>37231.387785384832</v>
      </c>
      <c r="I30" s="2">
        <f>+AVERAGE('Potato-Region'!$L41:$N41)</f>
        <v>3213.380780852764</v>
      </c>
      <c r="J30" s="2">
        <f>+AVERAGE('Potato-Region'!$O41:$Q41)</f>
        <v>256.04134604155541</v>
      </c>
      <c r="K30" s="2">
        <f>+AVERAGE('Potato-Region'!$R41:$T41)</f>
        <v>9604.6041083245163</v>
      </c>
      <c r="L30" s="2">
        <f>+AVERAGE('Potato-Region'!$U41:$W41)</f>
        <v>1625.6183998542672</v>
      </c>
      <c r="N30" s="2">
        <f>+AVERAGE('Cassava-Region'!$H41:$J41)</f>
        <v>28831.527123175998</v>
      </c>
      <c r="O30" s="2">
        <f>+AVERAGE('Cassava-Region'!$L41:$N41)</f>
        <v>8488.8931369410438</v>
      </c>
      <c r="P30" s="2">
        <f>+AVERAGE('Cassava-Region'!$O41:$Q41)</f>
        <v>1955.0565426336632</v>
      </c>
      <c r="Q30" s="2">
        <f>+AVERAGE('Cassava-Region'!$R41:$T41)</f>
        <v>13512.666354508938</v>
      </c>
      <c r="R30" s="2">
        <f>+AVERAGE('Cassava-Region'!$U41:$W41)</f>
        <v>4909.975537101901</v>
      </c>
      <c r="T30" s="2">
        <f>+AVERAGE('Yam-Region'!$H41:$J41)</f>
        <v>17159.835042188581</v>
      </c>
      <c r="U30" s="2">
        <f>+AVERAGE('Yam-Region'!$L41:$N41)</f>
        <v>7680.6008401355357</v>
      </c>
      <c r="V30" s="2">
        <f>+AVERAGE('Yam-Region'!$O41:$Q41)</f>
        <v>1556.3467481302505</v>
      </c>
      <c r="W30" s="2">
        <f>+AVERAGE('Yam-Region'!$R41:$T41)</f>
        <v>11837.975108676035</v>
      </c>
      <c r="X30" s="2">
        <f>+AVERAGE('Yam-Region'!$U41:$W41)</f>
        <v>4363.6795364032632</v>
      </c>
      <c r="Y30" s="2"/>
      <c r="Z30" s="2">
        <f>+AVERAGE('Sweet Potato-Region'!$H41:$J41)</f>
        <v>7463.8746880607323</v>
      </c>
      <c r="AA30" s="2">
        <f>+AVERAGE('Sweet Potato-Region'!$L41:$N41)</f>
        <v>846.58456782916949</v>
      </c>
      <c r="AB30" s="2">
        <f>+AVERAGE('Sweet Potato-Region'!$O41:$Q41)</f>
        <v>142.08658115333856</v>
      </c>
      <c r="AC30" s="2">
        <f>+AVERAGE('Sweet Potato-Region'!$R41:$T41)</f>
        <v>1901.7840611756899</v>
      </c>
      <c r="AD30" s="2">
        <f>+AVERAGE('Sweet Potato-Region'!$U41:$W41)</f>
        <v>445.9307583653968</v>
      </c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</row>
    <row r="31" spans="1:43" ht="10.5" x14ac:dyDescent="0.25">
      <c r="A31" s="56" t="s">
        <v>461</v>
      </c>
      <c r="B31" s="2">
        <f t="shared" si="5"/>
        <v>116628.92816544254</v>
      </c>
      <c r="C31" s="2">
        <f t="shared" si="6"/>
        <v>20210.876545892712</v>
      </c>
      <c r="D31" s="2">
        <f t="shared" si="7"/>
        <v>3909.357992357031</v>
      </c>
      <c r="E31" s="2">
        <f t="shared" si="8"/>
        <v>36745.590655171247</v>
      </c>
      <c r="F31" s="2">
        <f t="shared" si="9"/>
        <v>11339.933225938072</v>
      </c>
      <c r="G31" s="2"/>
      <c r="H31" s="2">
        <f>+AVERAGE('Potato-Region'!$H42:$J42)</f>
        <v>62914.240107640682</v>
      </c>
      <c r="I31" s="2">
        <f>+AVERAGE('Potato-Region'!$L42:$N42)</f>
        <v>3194.7980009869611</v>
      </c>
      <c r="J31" s="2">
        <f>+AVERAGE('Potato-Region'!$O42:$Q42)</f>
        <v>255.86812043977889</v>
      </c>
      <c r="K31" s="2">
        <f>+AVERAGE('Potato-Region'!$R42:$T42)</f>
        <v>9493.1651308105811</v>
      </c>
      <c r="L31" s="2">
        <f>+AVERAGE('Potato-Region'!$U42:$W42)</f>
        <v>1620.3473940675092</v>
      </c>
      <c r="N31" s="2">
        <f>+AVERAGE('Cassava-Region'!$H42:$J42)</f>
        <v>28833.351888222085</v>
      </c>
      <c r="O31" s="2">
        <f>+AVERAGE('Cassava-Region'!$L42:$N42)</f>
        <v>8488.8931369410438</v>
      </c>
      <c r="P31" s="2">
        <f>+AVERAGE('Cassava-Region'!$O42:$Q42)</f>
        <v>1955.0565426336632</v>
      </c>
      <c r="Q31" s="2">
        <f>+AVERAGE('Cassava-Region'!$R42:$T42)</f>
        <v>13512.666354508938</v>
      </c>
      <c r="R31" s="2">
        <f>+AVERAGE('Cassava-Region'!$U42:$W42)</f>
        <v>4909.975537101901</v>
      </c>
      <c r="T31" s="2">
        <f>+AVERAGE('Yam-Region'!$H42:$J42)</f>
        <v>17202.420561039919</v>
      </c>
      <c r="U31" s="2">
        <f>+AVERAGE('Yam-Region'!$L42:$N42)</f>
        <v>7680.6008401355357</v>
      </c>
      <c r="V31" s="2">
        <f>+AVERAGE('Yam-Region'!$O42:$Q42)</f>
        <v>1556.3467481302505</v>
      </c>
      <c r="W31" s="2">
        <f>+AVERAGE('Yam-Region'!$R42:$T42)</f>
        <v>11837.975108676035</v>
      </c>
      <c r="X31" s="2">
        <f>+AVERAGE('Yam-Region'!$U42:$W42)</f>
        <v>4363.6795364032632</v>
      </c>
      <c r="Y31" s="2"/>
      <c r="Z31" s="2">
        <f>+AVERAGE('Sweet Potato-Region'!$H42:$J42)</f>
        <v>7678.9156085398572</v>
      </c>
      <c r="AA31" s="2">
        <f>+AVERAGE('Sweet Potato-Region'!$L42:$N42)</f>
        <v>846.58456782916949</v>
      </c>
      <c r="AB31" s="2">
        <f>+AVERAGE('Sweet Potato-Region'!$O42:$Q42)</f>
        <v>142.08658115333856</v>
      </c>
      <c r="AC31" s="2">
        <f>+AVERAGE('Sweet Potato-Region'!$R42:$T42)</f>
        <v>1901.7840611756899</v>
      </c>
      <c r="AD31" s="2">
        <f>+AVERAGE('Sweet Potato-Region'!$U42:$W42)</f>
        <v>445.9307583653968</v>
      </c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</row>
    <row r="32" spans="1:43" x14ac:dyDescent="0.2">
      <c r="A32" s="55" t="s">
        <v>761</v>
      </c>
      <c r="B32" s="2">
        <f t="shared" si="5"/>
        <v>64363.135342753885</v>
      </c>
      <c r="C32" s="2">
        <f t="shared" si="6"/>
        <v>19661.552656955981</v>
      </c>
      <c r="D32" s="2">
        <f t="shared" si="7"/>
        <v>3905.4783630185416</v>
      </c>
      <c r="E32" s="2">
        <f t="shared" si="8"/>
        <v>33859.376414279017</v>
      </c>
      <c r="F32" s="2">
        <f t="shared" si="9"/>
        <v>11258.467706120044</v>
      </c>
      <c r="G32" s="2"/>
      <c r="H32" s="2">
        <f>+AVERAGE('Potato-Region'!$H43:$J43)</f>
        <v>19502.872939974779</v>
      </c>
      <c r="I32" s="2">
        <f>+AVERAGE('Potato-Region'!$L43:$N43)</f>
        <v>2868.7991390016905</v>
      </c>
      <c r="J32" s="2">
        <f>+AVERAGE('Potato-Region'!$O43:$Q43)</f>
        <v>254.49093817265199</v>
      </c>
      <c r="K32" s="2">
        <f>+AVERAGE('Potato-Region'!$R43:$T43)</f>
        <v>7554.2492950765545</v>
      </c>
      <c r="L32" s="2">
        <f>+AVERAGE('Potato-Region'!$U43:$W43)</f>
        <v>1567.796432850186</v>
      </c>
      <c r="N32" s="2">
        <f>+AVERAGE('Cassava-Region'!$H43:$J43)</f>
        <v>25638.723109842849</v>
      </c>
      <c r="O32" s="2">
        <f>+AVERAGE('Cassava-Region'!$L43:$N43)</f>
        <v>8370.0645654559394</v>
      </c>
      <c r="P32" s="2">
        <f>+AVERAGE('Cassava-Region'!$O43:$Q43)</f>
        <v>1952.9494762562217</v>
      </c>
      <c r="Q32" s="2">
        <f>+AVERAGE('Cassava-Region'!$R43:$T43)</f>
        <v>13209.443167570013</v>
      </c>
      <c r="R32" s="2">
        <f>+AVERAGE('Cassava-Region'!$U43:$W43)</f>
        <v>4899.190231081071</v>
      </c>
      <c r="T32" s="2">
        <f>+AVERAGE('Yam-Region'!$H43:$J43)</f>
        <v>17095.928113530161</v>
      </c>
      <c r="U32" s="2">
        <f>+AVERAGE('Yam-Region'!$L43:$N43)</f>
        <v>7677.8726085009339</v>
      </c>
      <c r="V32" s="2">
        <f>+AVERAGE('Yam-Region'!$O43:$Q43)</f>
        <v>1556.2921834975587</v>
      </c>
      <c r="W32" s="2">
        <f>+AVERAGE('Yam-Region'!$R43:$T43)</f>
        <v>11832.074514675616</v>
      </c>
      <c r="X32" s="2">
        <f>+AVERAGE('Yam-Region'!$U43:$W43)</f>
        <v>4363.4494132372465</v>
      </c>
      <c r="Y32" s="2"/>
      <c r="Z32" s="2">
        <f>+AVERAGE('Sweet Potato-Region'!$H43:$J43)</f>
        <v>2125.6111794061035</v>
      </c>
      <c r="AA32" s="2">
        <f>+AVERAGE('Sweet Potato-Region'!$L43:$N43)</f>
        <v>744.81634399741415</v>
      </c>
      <c r="AB32" s="2">
        <f>+AVERAGE('Sweet Potato-Region'!$O43:$Q43)</f>
        <v>141.74576509210908</v>
      </c>
      <c r="AC32" s="2">
        <f>+AVERAGE('Sweet Potato-Region'!$R43:$T43)</f>
        <v>1263.6094369568339</v>
      </c>
      <c r="AD32" s="2">
        <f>+AVERAGE('Sweet Potato-Region'!$U43:$W43)</f>
        <v>428.03162895154099</v>
      </c>
    </row>
    <row r="34" spans="1:55" x14ac:dyDescent="0.2">
      <c r="B34" s="1" t="s">
        <v>627</v>
      </c>
      <c r="H34" s="1" t="s">
        <v>625</v>
      </c>
      <c r="N34" s="1" t="s">
        <v>706</v>
      </c>
      <c r="T34" s="1" t="s">
        <v>639</v>
      </c>
      <c r="Z34" s="1" t="s">
        <v>709</v>
      </c>
      <c r="AF34" s="1" t="s">
        <v>696</v>
      </c>
      <c r="AL34" s="1" t="s">
        <v>691</v>
      </c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</row>
    <row r="35" spans="1:55" x14ac:dyDescent="0.2">
      <c r="B35" s="1" t="s">
        <v>611</v>
      </c>
      <c r="C35" s="1" t="s">
        <v>727</v>
      </c>
      <c r="D35" s="1" t="s">
        <v>728</v>
      </c>
      <c r="E35" s="1" t="s">
        <v>628</v>
      </c>
      <c r="F35" s="1" t="s">
        <v>566</v>
      </c>
      <c r="H35" s="1" t="s">
        <v>611</v>
      </c>
      <c r="I35" s="1" t="s">
        <v>727</v>
      </c>
      <c r="J35" s="1" t="s">
        <v>728</v>
      </c>
      <c r="K35" s="1" t="s">
        <v>777</v>
      </c>
      <c r="L35" s="1" t="s">
        <v>778</v>
      </c>
      <c r="N35" s="1" t="s">
        <v>611</v>
      </c>
      <c r="O35" s="1" t="s">
        <v>727</v>
      </c>
      <c r="P35" s="1" t="s">
        <v>728</v>
      </c>
      <c r="Q35" s="1" t="s">
        <v>777</v>
      </c>
      <c r="R35" s="1" t="s">
        <v>778</v>
      </c>
      <c r="T35" s="1" t="s">
        <v>611</v>
      </c>
      <c r="U35" s="1" t="s">
        <v>727</v>
      </c>
      <c r="V35" s="1" t="s">
        <v>728</v>
      </c>
      <c r="W35" s="1" t="s">
        <v>777</v>
      </c>
      <c r="X35" s="1" t="s">
        <v>778</v>
      </c>
      <c r="Z35" s="1" t="s">
        <v>611</v>
      </c>
      <c r="AA35" s="1" t="s">
        <v>727</v>
      </c>
      <c r="AB35" s="1" t="s">
        <v>728</v>
      </c>
      <c r="AC35" s="1" t="s">
        <v>777</v>
      </c>
      <c r="AD35" s="1" t="s">
        <v>778</v>
      </c>
      <c r="AF35" s="1" t="s">
        <v>611</v>
      </c>
      <c r="AG35" s="1" t="s">
        <v>727</v>
      </c>
      <c r="AH35" s="1" t="s">
        <v>728</v>
      </c>
      <c r="AI35" s="1" t="s">
        <v>777</v>
      </c>
      <c r="AJ35" s="1" t="s">
        <v>778</v>
      </c>
      <c r="AL35" s="1" t="s">
        <v>611</v>
      </c>
      <c r="AM35" s="1" t="s">
        <v>727</v>
      </c>
      <c r="AN35" s="1" t="s">
        <v>728</v>
      </c>
      <c r="AO35" s="1" t="s">
        <v>777</v>
      </c>
      <c r="AP35" s="1" t="s">
        <v>778</v>
      </c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</row>
    <row r="36" spans="1:55" x14ac:dyDescent="0.2">
      <c r="A36" s="1" t="s">
        <v>766</v>
      </c>
      <c r="B36" s="2">
        <f t="shared" ref="B36:B46" si="10">+SUM(H36,N36,T36,Z36,AF36,AL36)</f>
        <v>6779.7992410439538</v>
      </c>
      <c r="C36" s="2">
        <f t="shared" ref="C36:C46" si="11">+SUM(I36,O36,U36,AA36,AG36,AM36)</f>
        <v>2855.1888452820212</v>
      </c>
      <c r="D36" s="2">
        <f t="shared" ref="D36:D46" si="12">+SUM(J36,P36,V36,AB36,AH36,AN36)</f>
        <v>553.84647033575959</v>
      </c>
      <c r="E36" s="2">
        <f t="shared" ref="E36:E46" si="13">+SUM(K36,Q36,W36,AC36,AI36,AO36)</f>
        <v>4550.6845302075053</v>
      </c>
      <c r="F36" s="2">
        <f t="shared" ref="F36:F46" si="14">+SUM(L36,R36,X36,AD36,AJ36,AP36)</f>
        <v>1669.6861545433446</v>
      </c>
      <c r="H36" s="2">
        <f>+AVERAGE('Bean-Region'!$H11:$J11)+AVERAGE('Bean-Region'!$H4:$J4)</f>
        <v>3846.5573557766693</v>
      </c>
      <c r="I36" s="2">
        <f>+AVERAGE('Bean-Region'!$L11:$N11)+AVERAGE('Bean-Region'!$L4:$N4)</f>
        <v>1521.064779480979</v>
      </c>
      <c r="J36" s="2">
        <f>+AVERAGE('Bean-Region'!$O11:$Q11)+AVERAGE('Bean-Region'!$O4:$Q4)</f>
        <v>298.77713577520564</v>
      </c>
      <c r="K36" s="2">
        <f>+AVERAGE('Bean-Region'!$R11:$T11)+AVERAGE('Bean-Region'!$R4:$T4)</f>
        <v>2433.455525285834</v>
      </c>
      <c r="L36" s="2">
        <f>+AVERAGE('Bean-Region'!$U11:$W11)+AVERAGE('Bean-Region'!$U4:$W4)</f>
        <v>879.69574819086813</v>
      </c>
      <c r="N36" s="2">
        <f>+AVERAGE('Chickpea-Region'!$H11:$J11)+AVERAGE('Chickpea-Region'!$H4:$J4)</f>
        <v>323.1738039163809</v>
      </c>
      <c r="O36" s="2">
        <f>+AVERAGE('Chickpea-Region'!$L11:$N11)+AVERAGE('Chickpea-Region'!$L4:$N4)</f>
        <v>126.66731931163297</v>
      </c>
      <c r="P36" s="2">
        <f>+AVERAGE('Chickpea-Region'!$O11:$Q11)+AVERAGE('Chickpea-Region'!$O4:$Q4)</f>
        <v>18.48849865202682</v>
      </c>
      <c r="Q36" s="2">
        <f>+AVERAGE('Chickpea-Region'!$R11:$T11)+AVERAGE('Chickpea-Region'!$R4:$T4)</f>
        <v>241.23093029791451</v>
      </c>
      <c r="R36" s="2">
        <f>+AVERAGE('Chickpea-Region'!$U11:$W11)+AVERAGE('Chickpea-Region'!$U4:$W4)</f>
        <v>77.535461733860657</v>
      </c>
      <c r="T36" s="2">
        <f>+AVERAGE('Cowpea-Region'!$H11:$J11)+AVERAGE('Cowpea-Region'!$H4:$J4)</f>
        <v>1974.7012655367234</v>
      </c>
      <c r="U36" s="2">
        <f>+AVERAGE('Cowpea-Region'!$L11:$N11)+AVERAGE('Cowpea-Region'!$L4:$N4)</f>
        <v>932.97842658345405</v>
      </c>
      <c r="V36" s="2">
        <f>+AVERAGE('Cowpea-Region'!$O11:$Q11)+AVERAGE('Cowpea-Region'!$O4:$Q4)</f>
        <v>171.05115459166294</v>
      </c>
      <c r="W36" s="2">
        <f>+AVERAGE('Cowpea-Region'!$R11:$T11)+AVERAGE('Cowpea-Region'!$R4:$T4)</f>
        <v>1461.3995364335169</v>
      </c>
      <c r="X36" s="2">
        <f>+AVERAGE('Cowpea-Region'!$U11:$W11)+AVERAGE('Cowpea-Region'!$U4:$W4)</f>
        <v>540.29147201445073</v>
      </c>
      <c r="Z36" s="2">
        <f>+AVERAGE('Pigeonpea-Region'!$H11:$J11)+AVERAGE('Pigeonpea-Region'!$H4:$J4)</f>
        <v>455.12591703338722</v>
      </c>
      <c r="AA36" s="2">
        <f>+AVERAGE('Pigeonpea-Region'!$L11:$N11)+AVERAGE('Pigeonpea-Region'!$L4:$N4)</f>
        <v>203.89302484883706</v>
      </c>
      <c r="AB36" s="2">
        <f>+AVERAGE('Pigeonpea-Region'!$O11:$Q11)+AVERAGE('Pigeonpea-Region'!$O4:$Q4)</f>
        <v>55.228183295222301</v>
      </c>
      <c r="AC36" s="2">
        <f>+AVERAGE('Pigeonpea-Region'!$R11:$T11)+AVERAGE('Pigeonpea-Region'!$R4:$T4)</f>
        <v>280.44949077320985</v>
      </c>
      <c r="AD36" s="2">
        <f>+AVERAGE('Pigeonpea-Region'!$U11:$W11)+AVERAGE('Pigeonpea-Region'!$U4:$W4)</f>
        <v>129.05441571730435</v>
      </c>
      <c r="AF36" s="2">
        <f>+AVERAGE('Lentil-Region'!$H11:$J11)+AVERAGE('Lentil-Region'!$H4:$J4)</f>
        <v>62.851145644432997</v>
      </c>
      <c r="AG36" s="2">
        <f>+AVERAGE('Lentil-Region'!$L11:$N11)+AVERAGE('Lentil-Region'!$L4:$N4)</f>
        <v>21.111547694888422</v>
      </c>
      <c r="AH36" s="2">
        <f>+AVERAGE('Lentil-Region'!$O11:$Q11)+AVERAGE('Lentil-Region'!$O4:$Q4)</f>
        <v>2.0557129971314221</v>
      </c>
      <c r="AI36" s="2">
        <f>+AVERAGE('Lentil-Region'!$R11:$T11)+AVERAGE('Lentil-Region'!$R4:$T4)</f>
        <v>45.507814678716962</v>
      </c>
      <c r="AJ36" s="2">
        <f>+AVERAGE('Lentil-Region'!$U11:$W11)+AVERAGE('Lentil-Region'!$U4:$W4)</f>
        <v>12.932624120225798</v>
      </c>
      <c r="AL36" s="2">
        <f>+AVERAGE('Pea-Region'!$H11:$J11)+AVERAGE('Pea-Region'!$H4:$J4)</f>
        <v>117.38975313636006</v>
      </c>
      <c r="AM36" s="2">
        <f>+AVERAGE('Pea-Region'!$L11:$N11)+AVERAGE('Pea-Region'!$L4:$N4)</f>
        <v>49.473747362229602</v>
      </c>
      <c r="AN36" s="2">
        <f>+AVERAGE('Pea-Region'!$O11:$Q11)+AVERAGE('Pea-Region'!$O4:$Q4)</f>
        <v>8.2457850245104733</v>
      </c>
      <c r="AO36" s="2">
        <f>+AVERAGE('Pea-Region'!$R11:$T11)+AVERAGE('Pea-Region'!$R4:$T4)</f>
        <v>88.641232738311842</v>
      </c>
      <c r="AP36" s="2">
        <f>+AVERAGE('Pea-Region'!$U11:$W11)+AVERAGE('Pea-Region'!$U4:$W4)</f>
        <v>30.176432766634587</v>
      </c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</row>
    <row r="37" spans="1:55" x14ac:dyDescent="0.2">
      <c r="A37" s="1" t="s">
        <v>768</v>
      </c>
      <c r="B37" s="2">
        <f t="shared" si="10"/>
        <v>1626.5775865883486</v>
      </c>
      <c r="C37" s="2">
        <f t="shared" si="11"/>
        <v>97.803889007769399</v>
      </c>
      <c r="D37" s="2">
        <f t="shared" si="12"/>
        <v>4.2358162708358433</v>
      </c>
      <c r="E37" s="2">
        <f t="shared" si="13"/>
        <v>264.47462827743004</v>
      </c>
      <c r="F37" s="2">
        <f t="shared" si="14"/>
        <v>25.000814101978058</v>
      </c>
      <c r="H37" s="2">
        <f>+AVERAGE('Bean-Region'!$H12:$J12)+AVERAGE('Bean-Region'!$H13:$J13)+AVERAGE('Bean-Region'!$H14:$J14)</f>
        <v>1438.4143415630153</v>
      </c>
      <c r="I37" s="2">
        <f>+AVERAGE('Bean-Region'!$L12:$N12)+AVERAGE('Bean-Region'!$L13:$N13)+AVERAGE('Bean-Region'!$L14:$N14)</f>
        <v>77.462449741979256</v>
      </c>
      <c r="J37" s="2">
        <f>+AVERAGE('Bean-Region'!$O12:$Q12)+AVERAGE('Bean-Region'!$O13:$Q13)+AVERAGE('Bean-Region'!$O14:$Q14)</f>
        <v>2.8651443525902534</v>
      </c>
      <c r="K37" s="2">
        <f>+AVERAGE('Bean-Region'!$R12:$T12)+AVERAGE('Bean-Region'!$R13:$T13)+AVERAGE('Bean-Region'!$R14:$T14)</f>
        <v>217.55409316985657</v>
      </c>
      <c r="L37" s="2">
        <f>+AVERAGE('Bean-Region'!$U12:$W12)+AVERAGE('Bean-Region'!$U13:$W13)+AVERAGE('Bean-Region'!$U14:$W14)</f>
        <v>17.648890299149564</v>
      </c>
      <c r="N37" s="2">
        <f>+AVERAGE('Chickpea-Region'!$H12:$J12)+AVERAGE('Chickpea-Region'!$H13:$J13)+AVERAGE('Chickpea-Region'!$H14:$J14)</f>
        <v>70.427203170486735</v>
      </c>
      <c r="O37" s="2">
        <f>+AVERAGE('Chickpea-Region'!$L12:$N12)+AVERAGE('Chickpea-Region'!$L13:$N13)+AVERAGE('Chickpea-Region'!$L14:$N14)</f>
        <v>2.1185121140438743</v>
      </c>
      <c r="P37" s="2">
        <f>+AVERAGE('Chickpea-Region'!$O12:$Q12)+AVERAGE('Chickpea-Region'!$O13:$Q13)+AVERAGE('Chickpea-Region'!$O14:$Q14)</f>
        <v>1.7186143614945186E-2</v>
      </c>
      <c r="Q37" s="2">
        <f>+AVERAGE('Chickpea-Region'!$R12:$T12)+AVERAGE('Chickpea-Region'!$R13:$T13)+AVERAGE('Chickpea-Region'!$R14:$T14)</f>
        <v>8.2942943808185614</v>
      </c>
      <c r="R37" s="2">
        <f>+AVERAGE('Chickpea-Region'!$U12:$W12)+AVERAGE('Chickpea-Region'!$U13:$W13)+AVERAGE('Chickpea-Region'!$U14:$W14)</f>
        <v>0.27401501991081589</v>
      </c>
      <c r="T37" s="2">
        <f>+AVERAGE('Cowpea-Region'!$H12:$J12)+AVERAGE('Cowpea-Region'!$H13:$J13)+AVERAGE('Cowpea-Region'!$H14:$J14)</f>
        <v>17.031371667573637</v>
      </c>
      <c r="U37" s="2">
        <f>+AVERAGE('Cowpea-Region'!$L12:$N12)+AVERAGE('Cowpea-Region'!$L13:$N13)+AVERAGE('Cowpea-Region'!$L14:$N14)</f>
        <v>2.6733733075591615</v>
      </c>
      <c r="V37" s="2">
        <f>+AVERAGE('Cowpea-Region'!$O12:$Q12)+AVERAGE('Cowpea-Region'!$O13:$Q13)+AVERAGE('Cowpea-Region'!$O14:$Q14)</f>
        <v>0.19905589158502479</v>
      </c>
      <c r="W37" s="2">
        <f>+AVERAGE('Cowpea-Region'!$R12:$T12)+AVERAGE('Cowpea-Region'!$R13:$T13)+AVERAGE('Cowpea-Region'!$R14:$T14)</f>
        <v>5.6919928261620898</v>
      </c>
      <c r="X37" s="2">
        <f>+AVERAGE('Cowpea-Region'!$U12:$W12)+AVERAGE('Cowpea-Region'!$U13:$W13)+AVERAGE('Cowpea-Region'!$U14:$W14)</f>
        <v>1.0451310196766066</v>
      </c>
      <c r="Z37" s="2">
        <f>+AVERAGE('Pigeonpea-Region'!$H12:$J12)+AVERAGE('Pigeonpea-Region'!$H13:$J13)+AVERAGE('Pigeonpea-Region'!$H14:$J14)</f>
        <v>72.560142323009543</v>
      </c>
      <c r="AA37" s="2">
        <f>+AVERAGE('Pigeonpea-Region'!$L12:$N12)+AVERAGE('Pigeonpea-Region'!$L13:$N13)+AVERAGE('Pigeonpea-Region'!$L14:$N14)</f>
        <v>14.411731718333664</v>
      </c>
      <c r="AB37" s="2">
        <f>+AVERAGE('Pigeonpea-Region'!$O12:$Q12)+AVERAGE('Pigeonpea-Region'!$O13:$Q13)+AVERAGE('Pigeonpea-Region'!$O14:$Q14)</f>
        <v>1.134223085923092</v>
      </c>
      <c r="AC37" s="2">
        <f>+AVERAGE('Pigeonpea-Region'!$R12:$T12)+AVERAGE('Pigeonpea-Region'!$R13:$T13)+AVERAGE('Pigeonpea-Region'!$R14:$T14)</f>
        <v>29.903145942073788</v>
      </c>
      <c r="AD37" s="2">
        <f>+AVERAGE('Pigeonpea-Region'!$U12:$W12)+AVERAGE('Pigeonpea-Region'!$U13:$W13)+AVERAGE('Pigeonpea-Region'!$U14:$W14)</f>
        <v>5.9063574151278573</v>
      </c>
      <c r="AF37" s="2">
        <f>+AVERAGE('Lentil-Region'!$H12:$J12)+AVERAGE('Lentil-Region'!$H13:$J13)+AVERAGE('Lentil-Region'!$H14:$J14)</f>
        <v>5.3319115437443809</v>
      </c>
      <c r="AG37" s="2">
        <f>+AVERAGE('Lentil-Region'!$L12:$N12)+AVERAGE('Lentil-Region'!$L13:$N13)+AVERAGE('Lentil-Region'!$L14:$N14)</f>
        <v>0.17391096832177108</v>
      </c>
      <c r="AH37" s="2">
        <f>+AVERAGE('Lentil-Region'!$O12:$Q12)+AVERAGE('Lentil-Region'!$O13:$Q13)+AVERAGE('Lentil-Region'!$O14:$Q14)</f>
        <v>2.4842804872596638E-3</v>
      </c>
      <c r="AI37" s="2">
        <f>+AVERAGE('Lentil-Region'!$R12:$T12)+AVERAGE('Lentil-Region'!$R13:$T13)+AVERAGE('Lentil-Region'!$R14:$T14)</f>
        <v>0.53799394596121997</v>
      </c>
      <c r="AJ37" s="2">
        <f>+AVERAGE('Lentil-Region'!$U12:$W12)+AVERAGE('Lentil-Region'!$U13:$W13)+AVERAGE('Lentil-Region'!$U14:$W14)</f>
        <v>1.9991049808781761E-2</v>
      </c>
      <c r="AL37" s="2">
        <f>+AVERAGE('Pea-Region'!$H12:$J12)+AVERAGE('Pea-Region'!$H13:$J13)+AVERAGE('Pea-Region'!$H14:$J14)</f>
        <v>22.812616320518732</v>
      </c>
      <c r="AM37" s="2">
        <f>+AVERAGE('Pea-Region'!$L12:$N12)+AVERAGE('Pea-Region'!$L13:$N13)+AVERAGE('Pea-Region'!$L14:$N14)</f>
        <v>0.96391115753165668</v>
      </c>
      <c r="AN37" s="2">
        <f>+AVERAGE('Pea-Region'!$O12:$Q12)+AVERAGE('Pea-Region'!$O13:$Q13)+AVERAGE('Pea-Region'!$O14:$Q14)</f>
        <v>1.7722516635267773E-2</v>
      </c>
      <c r="AO37" s="2">
        <f>+AVERAGE('Pea-Region'!$R12:$T12)+AVERAGE('Pea-Region'!$R13:$T13)+AVERAGE('Pea-Region'!$R14:$T14)</f>
        <v>2.4931080125578777</v>
      </c>
      <c r="AP37" s="2">
        <f>+AVERAGE('Pea-Region'!$U12:$W12)+AVERAGE('Pea-Region'!$U13:$W13)+AVERAGE('Pea-Region'!$U14:$W14)</f>
        <v>0.10642929830443394</v>
      </c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</row>
    <row r="38" spans="1:55" x14ac:dyDescent="0.2">
      <c r="A38" s="1" t="s">
        <v>769</v>
      </c>
      <c r="B38" s="2">
        <f t="shared" si="10"/>
        <v>3991.9697417993339</v>
      </c>
      <c r="C38" s="2">
        <f t="shared" si="11"/>
        <v>251.74190024845689</v>
      </c>
      <c r="D38" s="2">
        <f t="shared" si="12"/>
        <v>3.7518769665860208</v>
      </c>
      <c r="E38" s="2">
        <f t="shared" si="13"/>
        <v>1164.8645246795929</v>
      </c>
      <c r="F38" s="2">
        <f t="shared" si="14"/>
        <v>92.433443010382319</v>
      </c>
      <c r="H38" s="2">
        <f>+AVERAGE('Bean-Region'!$H21:$J21)+AVERAGE('Bean-Region'!$H22:$J22)</f>
        <v>3341.8357815958693</v>
      </c>
      <c r="I38" s="2">
        <f>+AVERAGE('Bean-Region'!$L21:$N21)+AVERAGE('Bean-Region'!$L22:$N22)</f>
        <v>209.47036961436945</v>
      </c>
      <c r="J38" s="2">
        <f>+AVERAGE('Bean-Region'!$O21:$Q21)+AVERAGE('Bean-Region'!$O22:$Q22)</f>
        <v>3.1177448777785113</v>
      </c>
      <c r="K38" s="2">
        <f>+AVERAGE('Bean-Region'!$R21:$T21)+AVERAGE('Bean-Region'!$R22:$T22)</f>
        <v>968.49913465758118</v>
      </c>
      <c r="L38" s="2">
        <f>+AVERAGE('Bean-Region'!$U21:$W21)+AVERAGE('Bean-Region'!$U22:$W22)</f>
        <v>76.91697601078458</v>
      </c>
      <c r="N38" s="2">
        <f>+AVERAGE('Chickpea-Region'!$H21:$J21)+AVERAGE('Chickpea-Region'!$H22:$J22)</f>
        <v>274.55353379016992</v>
      </c>
      <c r="O38" s="2">
        <f>+AVERAGE('Chickpea-Region'!$L21:$N21)+AVERAGE('Chickpea-Region'!$L22:$N22)</f>
        <v>17.845979696361045</v>
      </c>
      <c r="P38" s="2">
        <f>+AVERAGE('Chickpea-Region'!$O21:$Q21)+AVERAGE('Chickpea-Region'!$O22:$Q22)</f>
        <v>0.2676896954454156</v>
      </c>
      <c r="Q38" s="2">
        <f>+AVERAGE('Chickpea-Region'!$R21:$T21)+AVERAGE('Chickpea-Region'!$R22:$T22)</f>
        <v>82.915167204631317</v>
      </c>
      <c r="R38" s="2">
        <f>+AVERAGE('Chickpea-Region'!$U21:$W21)+AVERAGE('Chickpea-Region'!$U22:$W22)</f>
        <v>6.5502982091658737</v>
      </c>
      <c r="T38" s="2">
        <f>+AVERAGE('Cowpea-Region'!$H21:$J21)+AVERAGE('Cowpea-Region'!$H22:$J22)</f>
        <v>39.002463960876234</v>
      </c>
      <c r="U38" s="2">
        <f>+AVERAGE('Cowpea-Region'!$L21:$N21)+AVERAGE('Cowpea-Region'!$L22:$N22)</f>
        <v>2.5398341619786327</v>
      </c>
      <c r="V38" s="2">
        <f>+AVERAGE('Cowpea-Region'!$O21:$Q21)+AVERAGE('Cowpea-Region'!$O22:$Q22)</f>
        <v>3.8119064783862788E-2</v>
      </c>
      <c r="W38" s="2">
        <f>+AVERAGE('Cowpea-Region'!$R21:$T21)+AVERAGE('Cowpea-Region'!$R22:$T22)</f>
        <v>11.787832458310106</v>
      </c>
      <c r="X38" s="2">
        <f>+AVERAGE('Cowpea-Region'!$U21:$W21)+AVERAGE('Cowpea-Region'!$U22:$W22)</f>
        <v>0.93255138047633634</v>
      </c>
      <c r="Z38" s="2">
        <f>+AVERAGE('Pigeonpea-Region'!$H21:$J21)+AVERAGE('Pigeonpea-Region'!$H22:$J22)</f>
        <v>321.80022282211507</v>
      </c>
      <c r="AA38" s="2">
        <f>+AVERAGE('Pigeonpea-Region'!$L21:$N21)+AVERAGE('Pigeonpea-Region'!$L22:$N22)</f>
        <v>20.925163699778007</v>
      </c>
      <c r="AB38" s="2">
        <f>+AVERAGE('Pigeonpea-Region'!$O21:$Q21)+AVERAGE('Pigeonpea-Region'!$O22:$Q22)</f>
        <v>0.31391503243868479</v>
      </c>
      <c r="AC38" s="2">
        <f>+AVERAGE('Pigeonpea-Region'!$R21:$T21)+AVERAGE('Pigeonpea-Region'!$R22:$T22)</f>
        <v>97.199512990718674</v>
      </c>
      <c r="AD38" s="2">
        <f>+AVERAGE('Pigeonpea-Region'!$U21:$W21)+AVERAGE('Pigeonpea-Region'!$U22:$W22)</f>
        <v>7.6810500978557412</v>
      </c>
      <c r="AF38" s="2">
        <f>+AVERAGE('Lentil-Region'!$H21:$J21)+AVERAGE('Lentil-Region'!$H22:$J22)</f>
        <v>0.4167549083949858</v>
      </c>
      <c r="AG38" s="2">
        <f>+AVERAGE('Lentil-Region'!$L21:$N21)+AVERAGE('Lentil-Region'!$L22:$N22)</f>
        <v>2.7089069045674083E-2</v>
      </c>
      <c r="AH38" s="2">
        <f>+AVERAGE('Lentil-Region'!$O21:$Q21)+AVERAGE('Lentil-Region'!$O22:$Q22)</f>
        <v>4.0633603568511126E-4</v>
      </c>
      <c r="AI38" s="2">
        <f>+AVERAGE('Lentil-Region'!$R21:$T21)+AVERAGE('Lentil-Region'!$R22:$T22)</f>
        <v>0.12585998233528572</v>
      </c>
      <c r="AJ38" s="2">
        <f>+AVERAGE('Lentil-Region'!$U21:$W21)+AVERAGE('Lentil-Region'!$U22:$W22)</f>
        <v>9.9429386044875712E-3</v>
      </c>
      <c r="AL38" s="2">
        <f>+AVERAGE('Pea-Region'!$H21:$J21)+AVERAGE('Pea-Region'!$H22:$J22)</f>
        <v>14.360984721908759</v>
      </c>
      <c r="AM38" s="2">
        <f>+AVERAGE('Pea-Region'!$L21:$N21)+AVERAGE('Pea-Region'!$L22:$N22)</f>
        <v>0.93346400692406928</v>
      </c>
      <c r="AN38" s="2">
        <f>+AVERAGE('Pea-Region'!$O21:$Q21)+AVERAGE('Pea-Region'!$O22:$Q22)</f>
        <v>1.4001960103861039E-2</v>
      </c>
      <c r="AO38" s="2">
        <f>+AVERAGE('Pea-Region'!$R21:$T21)+AVERAGE('Pea-Region'!$R22:$T22)</f>
        <v>4.3370173860164449</v>
      </c>
      <c r="AP38" s="2">
        <f>+AVERAGE('Pea-Region'!$U21:$W21)+AVERAGE('Pea-Region'!$U22:$W22)</f>
        <v>0.34262437349529917</v>
      </c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</row>
    <row r="39" spans="1:55" x14ac:dyDescent="0.2">
      <c r="A39" s="1" t="s">
        <v>767</v>
      </c>
      <c r="B39" s="2">
        <f t="shared" si="10"/>
        <v>9069.8431330829517</v>
      </c>
      <c r="C39" s="2">
        <f t="shared" si="11"/>
        <v>1870.0831158998408</v>
      </c>
      <c r="D39" s="2">
        <f t="shared" si="12"/>
        <v>79.575896740603085</v>
      </c>
      <c r="E39" s="2">
        <f t="shared" si="13"/>
        <v>5402.6376732476983</v>
      </c>
      <c r="F39" s="2">
        <f t="shared" si="14"/>
        <v>1050.0831598850523</v>
      </c>
      <c r="H39" s="2">
        <f>+AVERAGE('Bean-Region'!$H23:$J23)</f>
        <v>2569.9158440450251</v>
      </c>
      <c r="I39" s="2">
        <f>+AVERAGE('Bean-Region'!$L23:$N23)</f>
        <v>532.89782244683909</v>
      </c>
      <c r="J39" s="2">
        <f>+AVERAGE('Bean-Region'!$O23:$Q23)</f>
        <v>22.748907698553797</v>
      </c>
      <c r="K39" s="2">
        <f>+AVERAGE('Bean-Region'!$R23:$T23)</f>
        <v>1534.6280083895269</v>
      </c>
      <c r="L39" s="2">
        <f>+AVERAGE('Bean-Region'!$U23:$W23)</f>
        <v>299.24702322489537</v>
      </c>
      <c r="N39" s="2">
        <f>+AVERAGE('Chickpea-Region'!$H23:$J23)</f>
        <v>4195.7781903881578</v>
      </c>
      <c r="O39" s="2">
        <f>+AVERAGE('Chickpea-Region'!$L23:$N23)</f>
        <v>857.64841442212571</v>
      </c>
      <c r="P39" s="2">
        <f>+AVERAGE('Chickpea-Region'!$O23:$Q23)</f>
        <v>36.43606463338287</v>
      </c>
      <c r="Q39" s="2">
        <f>+AVERAGE('Chickpea-Region'!$R23:$T23)</f>
        <v>2490.5311546952835</v>
      </c>
      <c r="R39" s="2">
        <f>+AVERAGE('Chickpea-Region'!$U23:$W23)</f>
        <v>482.07614121750726</v>
      </c>
      <c r="T39" s="2">
        <f>+AVERAGE('Cowpea-Region'!$H23:$J23)</f>
        <v>5.0045813442135563</v>
      </c>
      <c r="U39" s="2">
        <f>+AVERAGE('Cowpea-Region'!$L23:$N23)</f>
        <v>9.5087045540057577E-2</v>
      </c>
      <c r="V39" s="2">
        <f>+AVERAGE('Cowpea-Region'!$O23:$Q23)</f>
        <v>2.8526113662017273E-4</v>
      </c>
      <c r="W39" s="2">
        <f>+AVERAGE('Cowpea-Region'!$R23:$T23)</f>
        <v>0.80573759641838272</v>
      </c>
      <c r="X39" s="2">
        <f>+AVERAGE('Cowpea-Region'!$U23:$W23)</f>
        <v>2.7395078278225012E-2</v>
      </c>
      <c r="Z39" s="2">
        <f>+AVERAGE('Pigeonpea-Region'!$H23:$J23)</f>
        <v>1580.6170094044166</v>
      </c>
      <c r="AA39" s="2">
        <f>+AVERAGE('Pigeonpea-Region'!$L23:$N23)</f>
        <v>334.5464004570743</v>
      </c>
      <c r="AB39" s="2">
        <f>+AVERAGE('Pigeonpea-Region'!$O23:$Q23)</f>
        <v>14.368378502679093</v>
      </c>
      <c r="AC39" s="2">
        <f>+AVERAGE('Pigeonpea-Region'!$R23:$T23)</f>
        <v>953.85855597196496</v>
      </c>
      <c r="AD39" s="2">
        <f>+AVERAGE('Pigeonpea-Region'!$U23:$W23)</f>
        <v>187.73584594319971</v>
      </c>
      <c r="AF39" s="2">
        <f>+AVERAGE('Lentil-Region'!$H23:$J23)</f>
        <v>521.58077788868979</v>
      </c>
      <c r="AG39" s="2">
        <f>+AVERAGE('Lentil-Region'!$L23:$N23)</f>
        <v>104.10002764932091</v>
      </c>
      <c r="AH39" s="2">
        <f>+AVERAGE('Lentil-Region'!$O23:$Q23)</f>
        <v>4.281923191087448</v>
      </c>
      <c r="AI39" s="2">
        <f>+AVERAGE('Lentil-Region'!$R23:$T23)</f>
        <v>305.19775814839414</v>
      </c>
      <c r="AJ39" s="2">
        <f>+AVERAGE('Lentil-Region'!$U23:$W23)</f>
        <v>58.078002165225122</v>
      </c>
      <c r="AL39" s="2">
        <f>+AVERAGE('Pea-Region'!$H23:$J23)</f>
        <v>196.94673001244738</v>
      </c>
      <c r="AM39" s="2">
        <f>+AVERAGE('Pea-Region'!$L23:$N23)</f>
        <v>40.795363878940528</v>
      </c>
      <c r="AN39" s="2">
        <f>+AVERAGE('Pea-Region'!$O23:$Q23)</f>
        <v>1.7403374537632654</v>
      </c>
      <c r="AO39" s="2">
        <f>+AVERAGE('Pea-Region'!$R23:$T23)</f>
        <v>117.61645844611064</v>
      </c>
      <c r="AP39" s="2">
        <f>+AVERAGE('Pea-Region'!$U23:$W23)</f>
        <v>22.918752255946554</v>
      </c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</row>
    <row r="40" spans="1:55" x14ac:dyDescent="0.2">
      <c r="A40" s="1" t="s">
        <v>770</v>
      </c>
      <c r="B40" s="2">
        <f t="shared" si="10"/>
        <v>1107.959273569435</v>
      </c>
      <c r="C40" s="2">
        <f t="shared" si="11"/>
        <v>12.623074469910458</v>
      </c>
      <c r="D40" s="2">
        <f t="shared" si="12"/>
        <v>0.32034753945235656</v>
      </c>
      <c r="E40" s="2">
        <f t="shared" si="13"/>
        <v>68.111549231259602</v>
      </c>
      <c r="F40" s="2">
        <f t="shared" si="14"/>
        <v>4.4997667775592101</v>
      </c>
      <c r="H40" s="2">
        <f>+AVERAGE('Bean-Region'!$H31:$J31)+AVERAGE('Bean-Region'!$H34:$J34)</f>
        <v>425.74747817467301</v>
      </c>
      <c r="I40" s="2">
        <f>+AVERAGE('Bean-Region'!$L31:$N31)+AVERAGE('Bean-Region'!$L34:$N34)</f>
        <v>4.5919845235428056</v>
      </c>
      <c r="J40" s="2">
        <f>+AVERAGE('Bean-Region'!$O31:$Q31)+AVERAGE('Bean-Region'!$O34:$Q34)</f>
        <v>4.033680640289633E-2</v>
      </c>
      <c r="K40" s="2">
        <f>+AVERAGE('Bean-Region'!$R31:$T31)+AVERAGE('Bean-Region'!$R34:$T34)</f>
        <v>36.508462926667647</v>
      </c>
      <c r="L40" s="2">
        <f>+AVERAGE('Bean-Region'!$U31:$W31)+AVERAGE('Bean-Region'!$U34:$W34)</f>
        <v>1.4101149195739742</v>
      </c>
      <c r="N40" s="2">
        <f>+AVERAGE('Chickpea-Region'!$H31:$J31)+AVERAGE('Chickpea-Region'!$H34:$J34)</f>
        <v>427.9712261174879</v>
      </c>
      <c r="O40" s="2">
        <f>+AVERAGE('Chickpea-Region'!$L31:$N31)+AVERAGE('Chickpea-Region'!$L34:$N34)</f>
        <v>6.4954589454779637</v>
      </c>
      <c r="P40" s="2">
        <f>+AVERAGE('Chickpea-Region'!$O31:$Q31)+AVERAGE('Chickpea-Region'!$O34:$Q34)</f>
        <v>0.24289048982538972</v>
      </c>
      <c r="Q40" s="2">
        <f>+AVERAGE('Chickpea-Region'!$R31:$T31)+AVERAGE('Chickpea-Region'!$R34:$T34)</f>
        <v>23.781810348653284</v>
      </c>
      <c r="R40" s="2">
        <f>+AVERAGE('Chickpea-Region'!$U31:$W31)+AVERAGE('Chickpea-Region'!$U34:$W34)</f>
        <v>2.6417254003378638</v>
      </c>
      <c r="T40" s="2">
        <f>+AVERAGE('Cowpea-Region'!$H31:$J31)+AVERAGE('Cowpea-Region'!$H34:$J34)</f>
        <v>2.6572730624754288</v>
      </c>
      <c r="U40" s="2">
        <f>+AVERAGE('Cowpea-Region'!$L31:$N31)+AVERAGE('Cowpea-Region'!$L34:$N34)</f>
        <v>4.0049533279832329E-2</v>
      </c>
      <c r="V40" s="2">
        <f>+AVERAGE('Cowpea-Region'!$O31:$Q31)+AVERAGE('Cowpea-Region'!$O34:$Q34)</f>
        <v>9.3043204765011638E-5</v>
      </c>
      <c r="W40" s="2">
        <f>+AVERAGE('Cowpea-Region'!$R31:$T31)+AVERAGE('Cowpea-Region'!$R34:$T34)</f>
        <v>0.4324808528124689</v>
      </c>
      <c r="X40" s="2">
        <f>+AVERAGE('Cowpea-Region'!$U31:$W31)+AVERAGE('Cowpea-Region'!$U34:$W34)</f>
        <v>1.3391485717350349E-2</v>
      </c>
      <c r="Z40" s="2">
        <f>+AVERAGE('Pigeonpea-Region'!$H31:$J31)+AVERAGE('Pigeonpea-Region'!$H34:$J34)</f>
        <v>0</v>
      </c>
      <c r="AA40" s="2">
        <f>+AVERAGE('Pigeonpea-Region'!$L31:$N31)+AVERAGE('Pigeonpea-Region'!$L34:$N34)</f>
        <v>0</v>
      </c>
      <c r="AB40" s="2">
        <f>+AVERAGE('Pigeonpea-Region'!$O31:$Q31)+AVERAGE('Pigeonpea-Region'!$O34:$Q34)</f>
        <v>0</v>
      </c>
      <c r="AC40" s="2">
        <f>+AVERAGE('Pigeonpea-Region'!$R31:$T31)+AVERAGE('Pigeonpea-Region'!$R34:$T34)</f>
        <v>0</v>
      </c>
      <c r="AD40" s="2">
        <f>+AVERAGE('Pigeonpea-Region'!$U31:$W31)+AVERAGE('Pigeonpea-Region'!$U34:$W34)</f>
        <v>0</v>
      </c>
      <c r="AF40" s="2">
        <f>+AVERAGE('Lentil-Region'!$H31:$J31)+AVERAGE('Lentil-Region'!$H34:$J34)</f>
        <v>234.13347750394072</v>
      </c>
      <c r="AG40" s="2">
        <f>+AVERAGE('Lentil-Region'!$L31:$N31)+AVERAGE('Lentil-Region'!$L34:$N34)</f>
        <v>1.2580381338165996</v>
      </c>
      <c r="AH40" s="2">
        <f>+AVERAGE('Lentil-Region'!$O31:$Q31)+AVERAGE('Lentil-Region'!$O34:$Q34)</f>
        <v>3.089015078736693E-2</v>
      </c>
      <c r="AI40" s="2">
        <f>+AVERAGE('Lentil-Region'!$R31:$T31)+AVERAGE('Lentil-Region'!$R34:$T34)</f>
        <v>6.452849390584686</v>
      </c>
      <c r="AJ40" s="2">
        <f>+AVERAGE('Lentil-Region'!$U31:$W31)+AVERAGE('Lentil-Region'!$U34:$W34)</f>
        <v>0.35569196917466556</v>
      </c>
      <c r="AL40" s="2">
        <f>+AVERAGE('Pea-Region'!$H31:$J31)+AVERAGE('Pea-Region'!$H34:$J34)</f>
        <v>17.449818710858025</v>
      </c>
      <c r="AM40" s="2">
        <f>+AVERAGE('Pea-Region'!$L31:$N31)+AVERAGE('Pea-Region'!$L34:$N34)</f>
        <v>0.23754333379325682</v>
      </c>
      <c r="AN40" s="2">
        <f>+AVERAGE('Pea-Region'!$O31:$Q31)+AVERAGE('Pea-Region'!$O34:$Q34)</f>
        <v>6.1370492319385858E-3</v>
      </c>
      <c r="AO40" s="2">
        <f>+AVERAGE('Pea-Region'!$R31:$T31)+AVERAGE('Pea-Region'!$R34:$T34)</f>
        <v>0.93594571254152437</v>
      </c>
      <c r="AP40" s="2">
        <f>+AVERAGE('Pea-Region'!$U31:$W31)+AVERAGE('Pea-Region'!$U34:$W34)</f>
        <v>7.8843002755356495E-2</v>
      </c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</row>
    <row r="41" spans="1:55" x14ac:dyDescent="0.2">
      <c r="A41" s="55" t="s">
        <v>606</v>
      </c>
      <c r="B41" s="2">
        <f t="shared" si="10"/>
        <v>4079.9170855051143</v>
      </c>
      <c r="C41" s="2">
        <f t="shared" si="11"/>
        <v>0</v>
      </c>
      <c r="D41" s="2">
        <f t="shared" si="12"/>
        <v>0</v>
      </c>
      <c r="E41" s="2">
        <f t="shared" si="13"/>
        <v>0</v>
      </c>
      <c r="F41" s="2">
        <f t="shared" si="14"/>
        <v>0</v>
      </c>
      <c r="G41" s="2"/>
      <c r="H41" s="2">
        <f>+AVERAGE('Bean-Region'!$H38:$J38)</f>
        <v>1140.6951196003458</v>
      </c>
      <c r="I41" s="2">
        <f>+AVERAGE('Bean-Region'!$L38:$N38)</f>
        <v>0</v>
      </c>
      <c r="J41" s="2">
        <f>+AVERAGE('Bean-Region'!$O38:$Q38)</f>
        <v>0</v>
      </c>
      <c r="K41" s="2">
        <f>+AVERAGE('Bean-Region'!$R38:$T38)</f>
        <v>0</v>
      </c>
      <c r="L41" s="2">
        <f>+AVERAGE('Bean-Region'!$U38:$W38)</f>
        <v>0</v>
      </c>
      <c r="M41" s="2"/>
      <c r="N41" s="2">
        <f>+AVERAGE('Chickpea-Region'!$H38:$J38)</f>
        <v>466.06639821029103</v>
      </c>
      <c r="O41" s="2">
        <f>+AVERAGE('Chickpea-Region'!$L38:$N38)</f>
        <v>0</v>
      </c>
      <c r="P41" s="2">
        <f>+AVERAGE('Chickpea-Region'!$O38:$Q38)</f>
        <v>0</v>
      </c>
      <c r="Q41" s="2">
        <f>+AVERAGE('Chickpea-Region'!$R38:$T38)</f>
        <v>0</v>
      </c>
      <c r="R41" s="2">
        <f>+AVERAGE('Chickpea-Region'!$U38:$W38)</f>
        <v>0</v>
      </c>
      <c r="T41" s="2">
        <f>+AVERAGE('Cowpea-Region'!$H38:$J38)</f>
        <v>8.2722621010285415</v>
      </c>
      <c r="U41" s="2">
        <f>+AVERAGE('Cowpea-Region'!$L38:$N38)</f>
        <v>0</v>
      </c>
      <c r="V41" s="2">
        <f>+AVERAGE('Cowpea-Region'!$O38:$Q38)</f>
        <v>0</v>
      </c>
      <c r="W41" s="2">
        <f>+AVERAGE('Cowpea-Region'!$R38:$T38)</f>
        <v>0</v>
      </c>
      <c r="X41" s="2">
        <f>+AVERAGE('Cowpea-Region'!$U38:$W38)</f>
        <v>0</v>
      </c>
      <c r="Z41" s="2">
        <f>+AVERAGE('Pigeonpea-Region'!$H38:$J38)</f>
        <v>0</v>
      </c>
      <c r="AA41" s="2">
        <f>+AVERAGE('Pigeonpea-Region'!$L38:$N38)</f>
        <v>0</v>
      </c>
      <c r="AB41" s="2">
        <f>+AVERAGE('Pigeonpea-Region'!$O38:$Q38)</f>
        <v>0</v>
      </c>
      <c r="AC41" s="2">
        <f>+AVERAGE('Pigeonpea-Region'!$R38:$T38)</f>
        <v>0</v>
      </c>
      <c r="AD41" s="2">
        <f>+AVERAGE('Pigeonpea-Region'!$U38:$W38)</f>
        <v>0</v>
      </c>
      <c r="AE41" s="2"/>
      <c r="AF41" s="2">
        <f>+AVERAGE('Lentil-Region'!$H38:$J38)</f>
        <v>1250.1368895862249</v>
      </c>
      <c r="AG41" s="2">
        <f>+AVERAGE('Lentil-Region'!$L38:$N38)</f>
        <v>0</v>
      </c>
      <c r="AH41" s="2">
        <f>+AVERAGE('Lentil-Region'!$O38:$Q38)</f>
        <v>0</v>
      </c>
      <c r="AI41" s="2">
        <f>+AVERAGE('Lentil-Region'!$R38:$T38)</f>
        <v>0</v>
      </c>
      <c r="AJ41" s="2">
        <f>+AVERAGE('Lentil-Region'!$U38:$W38)</f>
        <v>0</v>
      </c>
      <c r="AL41" s="2">
        <f>+AVERAGE('Pea-Region'!$H38:$J38)</f>
        <v>1214.7464160072241</v>
      </c>
      <c r="AM41" s="2">
        <f>+AVERAGE('Pea-Region'!$L38:$N38)</f>
        <v>0</v>
      </c>
      <c r="AN41" s="2">
        <f>+AVERAGE('Pea-Region'!$O38:$Q38)</f>
        <v>0</v>
      </c>
      <c r="AO41" s="2">
        <f>+AVERAGE('Pea-Region'!$R38:$T38)</f>
        <v>0</v>
      </c>
      <c r="AP41" s="2">
        <f>+AVERAGE('Pea-Region'!$U38:$W38)</f>
        <v>0</v>
      </c>
      <c r="AQ41" s="29"/>
      <c r="AR41" s="29"/>
      <c r="AS41" s="30"/>
      <c r="AT41" s="30"/>
      <c r="AU41" s="30"/>
      <c r="AV41" s="30"/>
      <c r="AW41" s="30"/>
      <c r="AX41" s="29"/>
      <c r="AY41" s="30"/>
      <c r="AZ41" s="30"/>
      <c r="BA41" s="30"/>
      <c r="BB41" s="30"/>
      <c r="BC41" s="30"/>
    </row>
    <row r="42" spans="1:55" x14ac:dyDescent="0.2">
      <c r="A42" s="55" t="s">
        <v>607</v>
      </c>
      <c r="B42" s="2">
        <f t="shared" si="10"/>
        <v>1350.6793851918228</v>
      </c>
      <c r="C42" s="2">
        <f t="shared" si="11"/>
        <v>0</v>
      </c>
      <c r="D42" s="2">
        <f t="shared" si="12"/>
        <v>0</v>
      </c>
      <c r="E42" s="2">
        <f t="shared" si="13"/>
        <v>0</v>
      </c>
      <c r="F42" s="2">
        <f t="shared" si="14"/>
        <v>0</v>
      </c>
      <c r="G42" s="2"/>
      <c r="H42" s="2">
        <f>+AVERAGE('Bean-Region'!$H39:$J39)</f>
        <v>611.21392123768817</v>
      </c>
      <c r="I42" s="2">
        <f>+AVERAGE('Bean-Region'!$L39:$N39)</f>
        <v>0</v>
      </c>
      <c r="J42" s="2">
        <f>+AVERAGE('Bean-Region'!$O39:$Q39)</f>
        <v>0</v>
      </c>
      <c r="K42" s="2">
        <f>+AVERAGE('Bean-Region'!$R39:$T39)</f>
        <v>0</v>
      </c>
      <c r="L42" s="2">
        <f>+AVERAGE('Bean-Region'!$U39:$W39)</f>
        <v>0</v>
      </c>
      <c r="M42" s="2"/>
      <c r="N42" s="2">
        <f>+AVERAGE('Chickpea-Region'!$H39:$J39)</f>
        <v>98.328531177584523</v>
      </c>
      <c r="O42" s="2">
        <f>+AVERAGE('Chickpea-Region'!$L39:$N39)</f>
        <v>0</v>
      </c>
      <c r="P42" s="2">
        <f>+AVERAGE('Chickpea-Region'!$O39:$Q39)</f>
        <v>0</v>
      </c>
      <c r="Q42" s="2">
        <f>+AVERAGE('Chickpea-Region'!$R39:$T39)</f>
        <v>0</v>
      </c>
      <c r="R42" s="2">
        <f>+AVERAGE('Chickpea-Region'!$U39:$W39)</f>
        <v>0</v>
      </c>
      <c r="T42" s="2">
        <f>+AVERAGE('Cowpea-Region'!$H39:$J39)</f>
        <v>8.8916315526716705</v>
      </c>
      <c r="U42" s="2">
        <f>+AVERAGE('Cowpea-Region'!$L39:$N39)</f>
        <v>0</v>
      </c>
      <c r="V42" s="2">
        <f>+AVERAGE('Cowpea-Region'!$O39:$Q39)</f>
        <v>0</v>
      </c>
      <c r="W42" s="2">
        <f>+AVERAGE('Cowpea-Region'!$R39:$T39)</f>
        <v>0</v>
      </c>
      <c r="X42" s="2">
        <f>+AVERAGE('Cowpea-Region'!$U39:$W39)</f>
        <v>0</v>
      </c>
      <c r="Z42" s="2">
        <f>+AVERAGE('Pigeonpea-Region'!$H39:$J39)</f>
        <v>0</v>
      </c>
      <c r="AA42" s="2">
        <f>+AVERAGE('Pigeonpea-Region'!$L39:$N39)</f>
        <v>0</v>
      </c>
      <c r="AB42" s="2">
        <f>+AVERAGE('Pigeonpea-Region'!$O39:$Q39)</f>
        <v>0</v>
      </c>
      <c r="AC42" s="2">
        <f>+AVERAGE('Pigeonpea-Region'!$R39:$T39)</f>
        <v>0</v>
      </c>
      <c r="AD42" s="2">
        <f>+AVERAGE('Pigeonpea-Region'!$U39:$W39)</f>
        <v>0</v>
      </c>
      <c r="AE42" s="2"/>
      <c r="AF42" s="2">
        <f>+AVERAGE('Lentil-Region'!$H39:$J39)</f>
        <v>43.775278757960201</v>
      </c>
      <c r="AG42" s="2">
        <f>+AVERAGE('Lentil-Region'!$L39:$N39)</f>
        <v>0</v>
      </c>
      <c r="AH42" s="2">
        <f>+AVERAGE('Lentil-Region'!$O39:$Q39)</f>
        <v>0</v>
      </c>
      <c r="AI42" s="2">
        <f>+AVERAGE('Lentil-Region'!$R39:$T39)</f>
        <v>0</v>
      </c>
      <c r="AJ42" s="2">
        <f>+AVERAGE('Lentil-Region'!$U39:$W39)</f>
        <v>0</v>
      </c>
      <c r="AL42" s="2">
        <f>+AVERAGE('Pea-Region'!$H39:$J39)</f>
        <v>588.47002246591819</v>
      </c>
      <c r="AM42" s="2">
        <f>+AVERAGE('Pea-Region'!$L39:$N39)</f>
        <v>0</v>
      </c>
      <c r="AN42" s="2">
        <f>+AVERAGE('Pea-Region'!$O39:$Q39)</f>
        <v>0</v>
      </c>
      <c r="AO42" s="2">
        <f>+AVERAGE('Pea-Region'!$R39:$T39)</f>
        <v>0</v>
      </c>
      <c r="AP42" s="2">
        <f>+AVERAGE('Pea-Region'!$U39:$W39)</f>
        <v>0</v>
      </c>
      <c r="AQ42" s="29"/>
      <c r="AR42" s="29"/>
      <c r="AS42" s="30"/>
      <c r="AT42" s="30"/>
      <c r="AU42" s="30"/>
      <c r="AV42" s="30"/>
      <c r="AW42" s="30"/>
      <c r="AX42" s="29"/>
      <c r="AY42" s="30"/>
      <c r="AZ42" s="30"/>
      <c r="BA42" s="30"/>
      <c r="BB42" s="30"/>
      <c r="BC42" s="30"/>
    </row>
    <row r="43" spans="1:55" x14ac:dyDescent="0.2">
      <c r="A43" s="55" t="s">
        <v>608</v>
      </c>
      <c r="B43" s="2">
        <f t="shared" si="10"/>
        <v>25822.245012931999</v>
      </c>
      <c r="C43" s="2">
        <f t="shared" si="11"/>
        <v>5187.610503567058</v>
      </c>
      <c r="D43" s="2">
        <f t="shared" si="12"/>
        <v>643.38135433937077</v>
      </c>
      <c r="E43" s="2">
        <f t="shared" si="13"/>
        <v>11736.054122648655</v>
      </c>
      <c r="F43" s="2">
        <f t="shared" si="14"/>
        <v>2851.0248382398581</v>
      </c>
      <c r="G43" s="2"/>
      <c r="H43" s="2">
        <f>+AVERAGE('Bean-Region'!$H40:$J40)</f>
        <v>14526.239485085758</v>
      </c>
      <c r="I43" s="2">
        <f>+AVERAGE('Bean-Region'!$L40:$N40)</f>
        <v>2439.1290907794937</v>
      </c>
      <c r="J43" s="2">
        <f>+AVERAGE('Bean-Region'!$O40:$Q40)</f>
        <v>329.17571789238224</v>
      </c>
      <c r="K43" s="2">
        <f>+AVERAGE('Bean-Region'!$R40:$T40)</f>
        <v>5437.048130492466</v>
      </c>
      <c r="L43" s="2">
        <f>+AVERAGE('Bean-Region'!$U40:$W40)</f>
        <v>1283.1799187912375</v>
      </c>
      <c r="M43" s="2"/>
      <c r="N43" s="2">
        <f>+AVERAGE('Chickpea-Region'!$H40:$J40)</f>
        <v>5325.3449550373562</v>
      </c>
      <c r="O43" s="2">
        <f>+AVERAGE('Chickpea-Region'!$L40:$N40)</f>
        <v>1011.4057119108944</v>
      </c>
      <c r="P43" s="2">
        <f>+AVERAGE('Chickpea-Region'!$O40:$Q40)</f>
        <v>55.457824971587733</v>
      </c>
      <c r="Q43" s="2">
        <f>+AVERAGE('Chickpea-Region'!$R40:$T40)</f>
        <v>2848.8465809568534</v>
      </c>
      <c r="R43" s="2">
        <f>+AVERAGE('Chickpea-Region'!$U40:$W40)</f>
        <v>569.1225878315696</v>
      </c>
      <c r="T43" s="2">
        <f>+AVERAGE('Cowpea-Region'!$H40:$J40)</f>
        <v>2042.9593862151107</v>
      </c>
      <c r="U43" s="2">
        <f>+AVERAGE('Cowpea-Region'!$L40:$N40)</f>
        <v>938.41246497154373</v>
      </c>
      <c r="V43" s="2">
        <f>+AVERAGE('Cowpea-Region'!$O40:$Q40)</f>
        <v>171.28896493539244</v>
      </c>
      <c r="W43" s="2">
        <f>+AVERAGE('Cowpea-Region'!$R40:$T40)</f>
        <v>1480.6633178044613</v>
      </c>
      <c r="X43" s="2">
        <f>+AVERAGE('Cowpea-Region'!$U40:$W40)</f>
        <v>542.32522163244198</v>
      </c>
      <c r="Z43" s="2">
        <f>+AVERAGE('Pigeonpea-Region'!$H40:$J40)</f>
        <v>2430.1032915829287</v>
      </c>
      <c r="AA43" s="2">
        <f>+AVERAGE('Pigeonpea-Region'!$L40:$N40)</f>
        <v>573.77632072402309</v>
      </c>
      <c r="AB43" s="2">
        <f>+AVERAGE('Pigeonpea-Region'!$O40:$Q40)</f>
        <v>71.04469991626317</v>
      </c>
      <c r="AC43" s="2">
        <f>+AVERAGE('Pigeonpea-Region'!$R40:$T40)</f>
        <v>1361.4107056779674</v>
      </c>
      <c r="AD43" s="2">
        <f>+AVERAGE('Pigeonpea-Region'!$U40:$W40)</f>
        <v>330.37766917348767</v>
      </c>
      <c r="AE43" s="2"/>
      <c r="AF43" s="2">
        <f>+AVERAGE('Lentil-Region'!$H40:$J40)</f>
        <v>879.89663298106552</v>
      </c>
      <c r="AG43" s="2">
        <f>+AVERAGE('Lentil-Region'!$L40:$N40)</f>
        <v>127.72767291777564</v>
      </c>
      <c r="AH43" s="2">
        <f>+AVERAGE('Lentil-Region'!$O40:$Q40)</f>
        <v>6.3745853377736523</v>
      </c>
      <c r="AI43" s="2">
        <f>+AVERAGE('Lentil-Region'!$R40:$T40)</f>
        <v>364.52564979056774</v>
      </c>
      <c r="AJ43" s="2">
        <f>+AVERAGE('Lentil-Region'!$U40:$W40)</f>
        <v>71.581852308112403</v>
      </c>
      <c r="AL43" s="2">
        <f>+AVERAGE('Pea-Region'!$H40:$J40)</f>
        <v>617.70126202977747</v>
      </c>
      <c r="AM43" s="2">
        <f>+AVERAGE('Pea-Region'!$L40:$N40)</f>
        <v>97.159242263327613</v>
      </c>
      <c r="AN43" s="2">
        <f>+AVERAGE('Pea-Region'!$O40:$Q40)</f>
        <v>10.03956128597153</v>
      </c>
      <c r="AO43" s="2">
        <f>+AVERAGE('Pea-Region'!$R40:$T40)</f>
        <v>243.55973792633799</v>
      </c>
      <c r="AP43" s="2">
        <f>+AVERAGE('Pea-Region'!$U40:$W40)</f>
        <v>54.437588503009074</v>
      </c>
      <c r="AQ43" s="29"/>
      <c r="AR43" s="29"/>
      <c r="AS43" s="30"/>
      <c r="AT43" s="30"/>
      <c r="AU43" s="30"/>
      <c r="AV43" s="30"/>
      <c r="AW43" s="30"/>
      <c r="AX43" s="29"/>
      <c r="AY43" s="30"/>
      <c r="AZ43" s="30"/>
      <c r="BA43" s="30"/>
      <c r="BB43" s="30"/>
      <c r="BC43" s="30"/>
    </row>
    <row r="44" spans="1:55" x14ac:dyDescent="0.2">
      <c r="A44" s="55" t="s">
        <v>760</v>
      </c>
      <c r="B44" s="2">
        <f t="shared" si="10"/>
        <v>25912.977810434022</v>
      </c>
      <c r="C44" s="2">
        <f t="shared" si="11"/>
        <v>5190.0147353827415</v>
      </c>
      <c r="D44" s="2">
        <f t="shared" si="12"/>
        <v>643.40138693345466</v>
      </c>
      <c r="E44" s="2">
        <f t="shared" si="13"/>
        <v>11753.258290131607</v>
      </c>
      <c r="F44" s="2">
        <f t="shared" si="14"/>
        <v>2851.859212629472</v>
      </c>
      <c r="G44" s="2"/>
      <c r="H44" s="2">
        <f>+AVERAGE('Bean-Region'!$H41:$J41)</f>
        <v>14605.873893916496</v>
      </c>
      <c r="I44" s="2">
        <f>+AVERAGE('Bean-Region'!$L41:$N41)</f>
        <v>2441.4226615932789</v>
      </c>
      <c r="J44" s="2">
        <f>+AVERAGE('Bean-Region'!$O41:$Q41)</f>
        <v>329.19476752391324</v>
      </c>
      <c r="K44" s="2">
        <f>+AVERAGE('Bean-Region'!$R41:$T41)</f>
        <v>5453.7274362142307</v>
      </c>
      <c r="L44" s="2">
        <f>+AVERAGE('Bean-Region'!$U41:$W41)</f>
        <v>1283.9902216637245</v>
      </c>
      <c r="M44" s="2"/>
      <c r="N44" s="2">
        <f>+AVERAGE('Chickpea-Region'!$H41:$J41)</f>
        <v>5328.2884843933898</v>
      </c>
      <c r="O44" s="2">
        <f>+AVERAGE('Chickpea-Region'!$L41:$N41)</f>
        <v>1011.4057119108944</v>
      </c>
      <c r="P44" s="2">
        <f>+AVERAGE('Chickpea-Region'!$O41:$Q41)</f>
        <v>55.457824971587733</v>
      </c>
      <c r="Q44" s="2">
        <f>+AVERAGE('Chickpea-Region'!$R41:$T41)</f>
        <v>2848.8465809568534</v>
      </c>
      <c r="R44" s="2">
        <f>+AVERAGE('Chickpea-Region'!$U41:$W41)</f>
        <v>569.1225878315696</v>
      </c>
      <c r="T44" s="2">
        <f>+AVERAGE('Cowpea-Region'!$H41:$J41)</f>
        <v>2042.9593862151107</v>
      </c>
      <c r="U44" s="2">
        <f>+AVERAGE('Cowpea-Region'!$L41:$N41)</f>
        <v>938.41246497154373</v>
      </c>
      <c r="V44" s="2">
        <f>+AVERAGE('Cowpea-Region'!$O41:$Q41)</f>
        <v>171.28896493539244</v>
      </c>
      <c r="W44" s="2">
        <f>+AVERAGE('Cowpea-Region'!$R41:$T41)</f>
        <v>1480.6633178044613</v>
      </c>
      <c r="X44" s="2">
        <f>+AVERAGE('Cowpea-Region'!$U41:$W41)</f>
        <v>542.32522163244198</v>
      </c>
      <c r="Z44" s="2">
        <f>+AVERAGE('Pigeonpea-Region'!$H41:$J41)</f>
        <v>2430.1032915829287</v>
      </c>
      <c r="AA44" s="2">
        <f>+AVERAGE('Pigeonpea-Region'!$L41:$N41)</f>
        <v>573.77632072402309</v>
      </c>
      <c r="AB44" s="2">
        <f>+AVERAGE('Pigeonpea-Region'!$O41:$Q41)</f>
        <v>71.04469991626317</v>
      </c>
      <c r="AC44" s="2">
        <f>+AVERAGE('Pigeonpea-Region'!$R41:$T41)</f>
        <v>1361.4107056779674</v>
      </c>
      <c r="AD44" s="2">
        <f>+AVERAGE('Pigeonpea-Region'!$U41:$W41)</f>
        <v>330.37766917348767</v>
      </c>
      <c r="AE44" s="2"/>
      <c r="AF44" s="2">
        <f>+AVERAGE('Lentil-Region'!$H41:$J41)</f>
        <v>881.2151581161894</v>
      </c>
      <c r="AG44" s="2">
        <f>+AVERAGE('Lentil-Region'!$L41:$N41)</f>
        <v>127.74853427614039</v>
      </c>
      <c r="AH44" s="2">
        <f>+AVERAGE('Lentil-Region'!$O41:$Q41)</f>
        <v>6.3747720468224509</v>
      </c>
      <c r="AI44" s="2">
        <f>+AVERAGE('Lentil-Region'!$R41:$T41)</f>
        <v>364.6183516341689</v>
      </c>
      <c r="AJ44" s="2">
        <f>+AVERAGE('Lentil-Region'!$U41:$W41)</f>
        <v>71.586031700309647</v>
      </c>
      <c r="AL44" s="2">
        <f>+AVERAGE('Pea-Region'!$H41:$J41)</f>
        <v>624.537596209909</v>
      </c>
      <c r="AM44" s="2">
        <f>+AVERAGE('Pea-Region'!$L41:$N41)</f>
        <v>97.24904190686091</v>
      </c>
      <c r="AN44" s="2">
        <f>+AVERAGE('Pea-Region'!$O41:$Q41)</f>
        <v>10.040357539475512</v>
      </c>
      <c r="AO44" s="2">
        <f>+AVERAGE('Pea-Region'!$R41:$T41)</f>
        <v>243.99189784392479</v>
      </c>
      <c r="AP44" s="2">
        <f>+AVERAGE('Pea-Region'!$U41:$W41)</f>
        <v>54.457480627938331</v>
      </c>
      <c r="AQ44" s="29"/>
      <c r="AR44" s="29"/>
      <c r="AS44" s="30"/>
      <c r="AT44" s="30"/>
      <c r="AU44" s="30"/>
      <c r="AV44" s="30"/>
      <c r="AW44" s="30"/>
      <c r="AX44" s="29"/>
      <c r="AY44" s="30"/>
      <c r="AZ44" s="30"/>
      <c r="BA44" s="30"/>
      <c r="BB44" s="30"/>
      <c r="BC44" s="30"/>
    </row>
    <row r="45" spans="1:55" ht="10.5" x14ac:dyDescent="0.25">
      <c r="A45" s="56" t="s">
        <v>461</v>
      </c>
      <c r="B45" s="2">
        <f t="shared" si="10"/>
        <v>31252.841483628927</v>
      </c>
      <c r="C45" s="2">
        <f t="shared" si="11"/>
        <v>5187.610503567058</v>
      </c>
      <c r="D45" s="2">
        <f t="shared" si="12"/>
        <v>643.38135433937077</v>
      </c>
      <c r="E45" s="2">
        <f t="shared" si="13"/>
        <v>11736.054122648655</v>
      </c>
      <c r="F45" s="2">
        <f t="shared" si="14"/>
        <v>2851.0248382398581</v>
      </c>
      <c r="G45" s="2"/>
      <c r="H45" s="2">
        <f>+AVERAGE('Bean-Region'!$H42:$J42)</f>
        <v>16278.148525923791</v>
      </c>
      <c r="I45" s="2">
        <f>+AVERAGE('Bean-Region'!$L42:$N42)</f>
        <v>2439.1290907794937</v>
      </c>
      <c r="J45" s="2">
        <f>+AVERAGE('Bean-Region'!$O42:$Q42)</f>
        <v>329.17571789238224</v>
      </c>
      <c r="K45" s="2">
        <f>+AVERAGE('Bean-Region'!$R42:$T42)</f>
        <v>5437.048130492466</v>
      </c>
      <c r="L45" s="2">
        <f>+AVERAGE('Bean-Region'!$U42:$W42)</f>
        <v>1283.1799187912375</v>
      </c>
      <c r="M45" s="2"/>
      <c r="N45" s="2">
        <f>+AVERAGE('Chickpea-Region'!$H42:$J42)</f>
        <v>5889.7398844252311</v>
      </c>
      <c r="O45" s="2">
        <f>+AVERAGE('Chickpea-Region'!$L42:$N42)</f>
        <v>1011.4057119108944</v>
      </c>
      <c r="P45" s="2">
        <f>+AVERAGE('Chickpea-Region'!$O42:$Q42)</f>
        <v>55.457824971587733</v>
      </c>
      <c r="Q45" s="2">
        <f>+AVERAGE('Chickpea-Region'!$R42:$T42)</f>
        <v>2848.8465809568534</v>
      </c>
      <c r="R45" s="2">
        <f>+AVERAGE('Chickpea-Region'!$U42:$W42)</f>
        <v>569.1225878315696</v>
      </c>
      <c r="T45" s="2">
        <f>+AVERAGE('Cowpea-Region'!$H42:$J42)</f>
        <v>2060.1232798688106</v>
      </c>
      <c r="U45" s="2">
        <f>+AVERAGE('Cowpea-Region'!$L42:$N42)</f>
        <v>938.41246497154373</v>
      </c>
      <c r="V45" s="2">
        <f>+AVERAGE('Cowpea-Region'!$O42:$Q42)</f>
        <v>171.28896493539244</v>
      </c>
      <c r="W45" s="2">
        <f>+AVERAGE('Cowpea-Region'!$R42:$T42)</f>
        <v>1480.6633178044613</v>
      </c>
      <c r="X45" s="2">
        <f>+AVERAGE('Cowpea-Region'!$U42:$W42)</f>
        <v>542.32522163244198</v>
      </c>
      <c r="Z45" s="2">
        <f>+AVERAGE('Pigeonpea-Region'!$H42:$J42)</f>
        <v>2430.1032915829287</v>
      </c>
      <c r="AA45" s="2">
        <f>+AVERAGE('Pigeonpea-Region'!$L42:$N42)</f>
        <v>573.77632072402309</v>
      </c>
      <c r="AB45" s="2">
        <f>+AVERAGE('Pigeonpea-Region'!$O42:$Q42)</f>
        <v>71.04469991626317</v>
      </c>
      <c r="AC45" s="2">
        <f>+AVERAGE('Pigeonpea-Region'!$R42:$T42)</f>
        <v>1361.4107056779674</v>
      </c>
      <c r="AD45" s="2">
        <f>+AVERAGE('Pigeonpea-Region'!$U42:$W42)</f>
        <v>330.37766917348767</v>
      </c>
      <c r="AE45" s="2"/>
      <c r="AF45" s="2">
        <f>+AVERAGE('Lentil-Region'!$H42:$J42)</f>
        <v>2173.8088013252504</v>
      </c>
      <c r="AG45" s="2">
        <f>+AVERAGE('Lentil-Region'!$L42:$N42)</f>
        <v>127.72767291777564</v>
      </c>
      <c r="AH45" s="2">
        <f>+AVERAGE('Lentil-Region'!$O42:$Q42)</f>
        <v>6.3745853377736523</v>
      </c>
      <c r="AI45" s="2">
        <f>+AVERAGE('Lentil-Region'!$R42:$T42)</f>
        <v>364.52564979056774</v>
      </c>
      <c r="AJ45" s="2">
        <f>+AVERAGE('Lentil-Region'!$U42:$W42)</f>
        <v>71.581852308112403</v>
      </c>
      <c r="AL45" s="2">
        <f>+AVERAGE('Pea-Region'!$H42:$J42)</f>
        <v>2420.9177005029196</v>
      </c>
      <c r="AM45" s="2">
        <f>+AVERAGE('Pea-Region'!$L42:$N42)</f>
        <v>97.159242263327613</v>
      </c>
      <c r="AN45" s="2">
        <f>+AVERAGE('Pea-Region'!$O42:$Q42)</f>
        <v>10.03956128597153</v>
      </c>
      <c r="AO45" s="2">
        <f>+AVERAGE('Pea-Region'!$R42:$T42)</f>
        <v>243.55973792633799</v>
      </c>
      <c r="AP45" s="2">
        <f>+AVERAGE('Pea-Region'!$U42:$W42)</f>
        <v>54.437588503009074</v>
      </c>
      <c r="AQ45" s="29"/>
      <c r="AR45" s="29"/>
      <c r="AS45" s="30"/>
      <c r="AT45" s="30"/>
      <c r="AU45" s="30"/>
      <c r="AV45" s="30"/>
      <c r="AW45" s="30"/>
      <c r="AX45" s="29"/>
      <c r="AY45" s="30"/>
      <c r="AZ45" s="30"/>
      <c r="BA45" s="30"/>
      <c r="BB45" s="30"/>
      <c r="BC45" s="30"/>
    </row>
    <row r="46" spans="1:55" x14ac:dyDescent="0.2">
      <c r="A46" s="55" t="s">
        <v>761</v>
      </c>
      <c r="B46" s="2">
        <f t="shared" si="10"/>
        <v>22576.14897608402</v>
      </c>
      <c r="C46" s="2">
        <f t="shared" si="11"/>
        <v>5087.4408249079997</v>
      </c>
      <c r="D46" s="2">
        <f t="shared" si="12"/>
        <v>641.73040785323701</v>
      </c>
      <c r="E46" s="2">
        <f t="shared" si="13"/>
        <v>11450.772905643486</v>
      </c>
      <c r="F46" s="2">
        <f t="shared" si="14"/>
        <v>2841.7033383183161</v>
      </c>
      <c r="G46" s="2"/>
      <c r="H46" s="2">
        <f>+AVERAGE('Bean-Region'!$H43:$J43)</f>
        <v>11622.470801155252</v>
      </c>
      <c r="I46" s="2">
        <f>+AVERAGE('Bean-Region'!$L43:$N43)</f>
        <v>2345.4874058077098</v>
      </c>
      <c r="J46" s="2">
        <f>+AVERAGE('Bean-Region'!$O43:$Q43)</f>
        <v>327.54926951053113</v>
      </c>
      <c r="K46" s="2">
        <f>+AVERAGE('Bean-Region'!$R43:$T43)</f>
        <v>5190.645224429466</v>
      </c>
      <c r="L46" s="2">
        <f>+AVERAGE('Bean-Region'!$U43:$W43)</f>
        <v>1274.9187526452718</v>
      </c>
      <c r="M46" s="2"/>
      <c r="N46" s="2">
        <f>+AVERAGE('Chickpea-Region'!$H43:$J43)</f>
        <v>5291.9039573826822</v>
      </c>
      <c r="O46" s="2">
        <f>+AVERAGE('Chickpea-Region'!$L43:$N43)</f>
        <v>1010.7756844896415</v>
      </c>
      <c r="P46" s="2">
        <f>+AVERAGE('Chickpea-Region'!$O43:$Q43)</f>
        <v>55.452329614295444</v>
      </c>
      <c r="Q46" s="2">
        <f>+AVERAGE('Chickpea-Region'!$R43:$T43)</f>
        <v>2846.7533569273014</v>
      </c>
      <c r="R46" s="2">
        <f>+AVERAGE('Chickpea-Region'!$U43:$W43)</f>
        <v>569.0776415807826</v>
      </c>
      <c r="T46" s="2">
        <f>+AVERAGE('Cowpea-Region'!$H43:$J43)</f>
        <v>2038.396955571862</v>
      </c>
      <c r="U46" s="2">
        <f>+AVERAGE('Cowpea-Region'!$L43:$N43)</f>
        <v>938.32677063181166</v>
      </c>
      <c r="V46" s="2">
        <f>+AVERAGE('Cowpea-Region'!$O43:$Q43)</f>
        <v>171.28870785237325</v>
      </c>
      <c r="W46" s="2">
        <f>+AVERAGE('Cowpea-Region'!$R43:$T43)</f>
        <v>1480.1175801672198</v>
      </c>
      <c r="X46" s="2">
        <f>+AVERAGE('Cowpea-Region'!$U43:$W43)</f>
        <v>542.30994097859923</v>
      </c>
      <c r="Z46" s="2">
        <f>+AVERAGE('Pigeonpea-Region'!$H43:$J43)</f>
        <v>2430.1032915829287</v>
      </c>
      <c r="AA46" s="2">
        <f>+AVERAGE('Pigeonpea-Region'!$L43:$N43)</f>
        <v>573.77632072402309</v>
      </c>
      <c r="AB46" s="2">
        <f>+AVERAGE('Pigeonpea-Region'!$O43:$Q43)</f>
        <v>71.04469991626317</v>
      </c>
      <c r="AC46" s="2">
        <f>+AVERAGE('Pigeonpea-Region'!$R43:$T43)</f>
        <v>1361.4107056779674</v>
      </c>
      <c r="AD46" s="2">
        <f>+AVERAGE('Pigeonpea-Region'!$U43:$W43)</f>
        <v>330.37766917348767</v>
      </c>
      <c r="AE46" s="2"/>
      <c r="AF46" s="2">
        <f>+AVERAGE('Lentil-Region'!$H43:$J43)</f>
        <v>824.3140674892029</v>
      </c>
      <c r="AG46" s="2">
        <f>+AVERAGE('Lentil-Region'!$L43:$N43)</f>
        <v>126.67061351539337</v>
      </c>
      <c r="AH46" s="2">
        <f>+AVERAGE('Lentil-Region'!$O43:$Q43)</f>
        <v>6.3714169555291811</v>
      </c>
      <c r="AI46" s="2">
        <f>+AVERAGE('Lentil-Region'!$R43:$T43)</f>
        <v>357.82227614599236</v>
      </c>
      <c r="AJ46" s="2">
        <f>+AVERAGE('Lentil-Region'!$U43:$W43)</f>
        <v>71.396252243038859</v>
      </c>
      <c r="AL46" s="2">
        <f>+AVERAGE('Pea-Region'!$H43:$J43)</f>
        <v>368.95990290209289</v>
      </c>
      <c r="AM46" s="2">
        <f>+AVERAGE('Pea-Region'!$L43:$N43)</f>
        <v>92.404029739419116</v>
      </c>
      <c r="AN46" s="2">
        <f>+AVERAGE('Pea-Region'!$O43:$Q43)</f>
        <v>10.023984004244804</v>
      </c>
      <c r="AO46" s="2">
        <f>+AVERAGE('Pea-Region'!$R43:$T43)</f>
        <v>214.02376229553832</v>
      </c>
      <c r="AP46" s="2">
        <f>+AVERAGE('Pea-Region'!$U43:$W43)</f>
        <v>53.62308169713625</v>
      </c>
    </row>
    <row r="48" spans="1:55" x14ac:dyDescent="0.2">
      <c r="B48" s="1" t="s">
        <v>564</v>
      </c>
      <c r="G48" s="29"/>
      <c r="H48" s="1" t="s">
        <v>780</v>
      </c>
      <c r="M48" s="29"/>
      <c r="N48" s="1" t="s">
        <v>563</v>
      </c>
      <c r="S48" s="29"/>
      <c r="T48" s="1" t="s">
        <v>837</v>
      </c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</row>
    <row r="49" spans="1:49" x14ac:dyDescent="0.2">
      <c r="B49" s="1" t="s">
        <v>611</v>
      </c>
      <c r="C49" s="1" t="s">
        <v>727</v>
      </c>
      <c r="D49" s="1" t="s">
        <v>728</v>
      </c>
      <c r="E49" s="1" t="s">
        <v>777</v>
      </c>
      <c r="F49" s="1" t="s">
        <v>778</v>
      </c>
      <c r="G49" s="29"/>
      <c r="H49" s="1" t="s">
        <v>611</v>
      </c>
      <c r="I49" s="1" t="s">
        <v>727</v>
      </c>
      <c r="J49" s="1" t="s">
        <v>728</v>
      </c>
      <c r="K49" s="1" t="s">
        <v>777</v>
      </c>
      <c r="L49" s="1" t="s">
        <v>778</v>
      </c>
      <c r="M49" s="29"/>
      <c r="N49" s="1" t="s">
        <v>611</v>
      </c>
      <c r="O49" s="1" t="s">
        <v>727</v>
      </c>
      <c r="P49" s="1" t="s">
        <v>728</v>
      </c>
      <c r="Q49" s="1" t="s">
        <v>777</v>
      </c>
      <c r="R49" s="1" t="s">
        <v>778</v>
      </c>
      <c r="S49" s="29"/>
      <c r="T49" s="1" t="s">
        <v>611</v>
      </c>
      <c r="U49" s="1" t="s">
        <v>727</v>
      </c>
      <c r="V49" s="1" t="s">
        <v>728</v>
      </c>
      <c r="W49" s="1" t="s">
        <v>777</v>
      </c>
      <c r="X49" s="1" t="s">
        <v>778</v>
      </c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</row>
    <row r="50" spans="1:49" x14ac:dyDescent="0.2">
      <c r="A50" s="1" t="s">
        <v>766</v>
      </c>
      <c r="B50" s="2">
        <f>+AVERAGE('Groundnut-Region'!$H11:$J11)+AVERAGE('Groundnut-Region'!$H4:$J4)</f>
        <v>5997.4294205746928</v>
      </c>
      <c r="C50" s="2">
        <f>+AVERAGE('Groundnut-Region'!$L11:$N11)+AVERAGE('Groundnut-Region'!$L4:$N4)</f>
        <v>2495.0093676838496</v>
      </c>
      <c r="D50" s="2">
        <f>+AVERAGE('Groundnut-Region'!$O11:$Q11)+AVERAGE('Groundnut-Region'!$O4:$Q4)</f>
        <v>476.53595334996891</v>
      </c>
      <c r="E50" s="2">
        <f>+AVERAGE('Groundnut-Region'!$R11:$T11)+AVERAGE('Groundnut-Region'!$R4:$T4)</f>
        <v>4028.0392602552661</v>
      </c>
      <c r="F50" s="2">
        <f>+AVERAGE('Groundnut-Region'!$U11:$W11)+AVERAGE('Groundnut-Region'!$U4:$W4)</f>
        <v>1408.6955518382838</v>
      </c>
      <c r="G50" s="62"/>
      <c r="H50" s="2">
        <f>+AVERAGE('Soybean-Region'!$H11:$J11)+AVERAGE('Soybean-Region'!$H4:$J4)</f>
        <v>651.14192818203276</v>
      </c>
      <c r="I50" s="2">
        <f>+AVERAGE('Soybean-Region'!$L11:$N11)+AVERAGE('Soybean-Region'!$L4:$N4)</f>
        <v>240.44341138869893</v>
      </c>
      <c r="J50" s="2">
        <f>+AVERAGE('Soybean-Region'!$O11:$Q11)+AVERAGE('Soybean-Region'!$O4:$Q4)</f>
        <v>46.960914937167558</v>
      </c>
      <c r="K50" s="2">
        <f>+AVERAGE('Soybean-Region'!$R11:$T11)+AVERAGE('Soybean-Region'!$R4:$T4)</f>
        <v>387.63930545214947</v>
      </c>
      <c r="L50" s="2">
        <f>+AVERAGE('Soybean-Region'!$U11:$W11)+AVERAGE('Soybean-Region'!$U4:$W4)</f>
        <v>129.15903009468752</v>
      </c>
      <c r="M50" s="29"/>
      <c r="N50" s="2">
        <f>+AVERAGE('Banana-Region'!$H11:$J11)+AVERAGE('Banana-Region'!$H4:$J4)</f>
        <v>4680.5155626943188</v>
      </c>
      <c r="O50" s="2">
        <f>+AVERAGE('Banana-Region'!$L11:$N11)+AVERAGE('Banana-Region'!$L4:$N4)</f>
        <v>1924.0748705115393</v>
      </c>
      <c r="P50" s="2">
        <f>+AVERAGE('Banana-Region'!$O11:$Q11)+AVERAGE('Banana-Region'!$O4:$Q4)</f>
        <v>392.40000694154872</v>
      </c>
      <c r="Q50" s="2">
        <f>+AVERAGE('Banana-Region'!$R11:$T11)+AVERAGE('Banana-Region'!$R4:$T4)</f>
        <v>2983.0738698998266</v>
      </c>
      <c r="R50" s="2">
        <f>+AVERAGE('Banana-Region'!$U11:$W11)+AVERAGE('Banana-Region'!$U4:$W4)</f>
        <v>1091.9494276758965</v>
      </c>
      <c r="S50" s="29"/>
      <c r="T50" s="2">
        <f>+AVERAGE('Plantain-Region'!$H11:$J11)+AVERAGE('Plantain-Region'!$H4:$J4)</f>
        <v>4898.3254157494948</v>
      </c>
      <c r="U50" s="2">
        <f>+AVERAGE('Plantain-Region'!$L11:$N11)+AVERAGE('Plantain-Region'!$L4:$N4)</f>
        <v>1660.8525295772979</v>
      </c>
      <c r="V50" s="2">
        <f>+AVERAGE('Plantain-Region'!$O11:$Q11)+AVERAGE('Plantain-Region'!$O4:$Q4)</f>
        <v>286.67318283476504</v>
      </c>
      <c r="W50" s="2">
        <f>+AVERAGE('Plantain-Region'!$R11:$T11)+AVERAGE('Plantain-Region'!$R4:$T4)</f>
        <v>2851.8228860370195</v>
      </c>
      <c r="X50" s="2">
        <f>+AVERAGE('Plantain-Region'!$U11:$W11)+AVERAGE('Plantain-Region'!$U4:$W4)</f>
        <v>874.69811842175477</v>
      </c>
      <c r="Y50" s="29"/>
      <c r="Z50" s="30"/>
      <c r="AA50" s="30"/>
      <c r="AB50" s="30"/>
      <c r="AC50" s="30"/>
      <c r="AD50" s="30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</row>
    <row r="51" spans="1:49" x14ac:dyDescent="0.2">
      <c r="A51" s="1" t="s">
        <v>851</v>
      </c>
      <c r="B51" s="2">
        <f>+AVERAGE('Groundnut-Region'!$H12:$J12)+AVERAGE('Groundnut-Region'!$H13:$J13)+AVERAGE('Groundnut-Region'!$H14:$J14)</f>
        <v>176.32991291043919</v>
      </c>
      <c r="C51" s="2">
        <f>+AVERAGE('Groundnut-Region'!$L12:$N12)+AVERAGE('Groundnut-Region'!$L13:$N13)+AVERAGE('Groundnut-Region'!$L14:$N14)</f>
        <v>10.08319344865339</v>
      </c>
      <c r="D51" s="2">
        <f>+AVERAGE('Groundnut-Region'!$O12:$Q12)+AVERAGE('Groundnut-Region'!$O13:$Q13)+AVERAGE('Groundnut-Region'!$O14:$Q14)</f>
        <v>0.41300726333023241</v>
      </c>
      <c r="E51" s="2">
        <f>+AVERAGE('Groundnut-Region'!$R12:$T12)+AVERAGE('Groundnut-Region'!$R13:$T13)+AVERAGE('Groundnut-Region'!$R14:$T14)</f>
        <v>28.798171084108144</v>
      </c>
      <c r="F51" s="2">
        <f>+AVERAGE('Groundnut-Region'!$U12:$W12)+AVERAGE('Groundnut-Region'!$U13:$W13)+AVERAGE('Groundnut-Region'!$U14:$W14)</f>
        <v>2.5590640991788414</v>
      </c>
      <c r="G51" s="29"/>
      <c r="H51" s="2">
        <f>+AVERAGE('Soybean-Region'!$H12:$J12)+AVERAGE('Soybean-Region'!$H13:$J13)+AVERAGE('Soybean-Region'!$H14:$J14)</f>
        <v>999.18937090033637</v>
      </c>
      <c r="I51" s="2">
        <f>+AVERAGE('Soybean-Region'!$L12:$N12)+AVERAGE('Soybean-Region'!$L13:$N13)+AVERAGE('Soybean-Region'!$L14:$N14)</f>
        <v>65.558811064070937</v>
      </c>
      <c r="J51" s="2">
        <f>+AVERAGE('Soybean-Region'!$O12:$Q12)+AVERAGE('Soybean-Region'!$O13:$Q13)+AVERAGE('Soybean-Region'!$O14:$Q14)</f>
        <v>2.1125740844902863</v>
      </c>
      <c r="K51" s="2">
        <f>+AVERAGE('Soybean-Region'!$R12:$T12)+AVERAGE('Soybean-Region'!$R13:$T13)+AVERAGE('Soybean-Region'!$R14:$T14)</f>
        <v>128.40549082042389</v>
      </c>
      <c r="L51" s="2">
        <f>+AVERAGE('Soybean-Region'!$U12:$W12)+AVERAGE('Soybean-Region'!$U13:$W13)+AVERAGE('Soybean-Region'!$U14:$W14)</f>
        <v>7.4727954478444882</v>
      </c>
      <c r="M51" s="29"/>
      <c r="N51" s="2">
        <f>+AVERAGE('Banana-Region'!$H12:$J12)+AVERAGE('Banana-Region'!$H13:$J13)+AVERAGE('Banana-Region'!$H14:$J14)</f>
        <v>5226.3978640609412</v>
      </c>
      <c r="O51" s="2">
        <f>+AVERAGE('Banana-Region'!$L12:$N12)+AVERAGE('Banana-Region'!$L13:$N13)+AVERAGE('Banana-Region'!$L14:$N14)</f>
        <v>279.19780805858778</v>
      </c>
      <c r="P51" s="2">
        <f>+AVERAGE('Banana-Region'!$O12:$Q12)+AVERAGE('Banana-Region'!$O13:$Q13)+AVERAGE('Banana-Region'!$O14:$Q14)</f>
        <v>8.4710407184975587</v>
      </c>
      <c r="Q51" s="2">
        <f>+AVERAGE('Banana-Region'!$R12:$T12)+AVERAGE('Banana-Region'!$R13:$T13)+AVERAGE('Banana-Region'!$R14:$T14)</f>
        <v>711.28813768867758</v>
      </c>
      <c r="R51" s="2">
        <f>+AVERAGE('Banana-Region'!$U12:$W12)+AVERAGE('Banana-Region'!$U13:$W13)+AVERAGE('Banana-Region'!$U14:$W14)</f>
        <v>51.301919809433933</v>
      </c>
      <c r="S51" s="29"/>
      <c r="T51" s="2">
        <f>+AVERAGE('Plantain-Region'!$H12:$J12)+AVERAGE('Plantain-Region'!$H13:$J13)+AVERAGE('Plantain-Region'!$H14:$J14)</f>
        <v>2485.6039961317856</v>
      </c>
      <c r="U51" s="2">
        <f>+AVERAGE('Plantain-Region'!$L12:$N12)+AVERAGE('Plantain-Region'!$L13:$N13)+AVERAGE('Plantain-Region'!$L14:$N14)</f>
        <v>111.00385141889656</v>
      </c>
      <c r="V51" s="2">
        <f>+AVERAGE('Plantain-Region'!$O12:$Q12)+AVERAGE('Plantain-Region'!$O13:$Q13)+AVERAGE('Plantain-Region'!$O14:$Q14)</f>
        <v>3.2493122889811845</v>
      </c>
      <c r="W51" s="2">
        <f>+AVERAGE('Plantain-Region'!$R12:$T12)+AVERAGE('Plantain-Region'!$R13:$T13)+AVERAGE('Plantain-Region'!$R14:$T14)</f>
        <v>275.60390476774381</v>
      </c>
      <c r="X51" s="2">
        <f>+AVERAGE('Plantain-Region'!$U12:$W12)+AVERAGE('Plantain-Region'!$U13:$W13)+AVERAGE('Plantain-Region'!$U14:$W14)</f>
        <v>18.154292447573575</v>
      </c>
      <c r="Y51" s="29"/>
      <c r="Z51" s="30"/>
      <c r="AA51" s="30"/>
      <c r="AB51" s="30"/>
      <c r="AC51" s="30"/>
      <c r="AD51" s="30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</row>
    <row r="52" spans="1:49" x14ac:dyDescent="0.2">
      <c r="A52" s="1" t="s">
        <v>769</v>
      </c>
      <c r="B52" s="2">
        <f>+AVERAGE('Groundnut-Region'!$H21:$J21)+AVERAGE('Groundnut-Region'!$H22:$J22)</f>
        <v>1228.42324019902</v>
      </c>
      <c r="C52" s="2">
        <f>+AVERAGE('Groundnut-Region'!$L21:$N21)+AVERAGE('Groundnut-Region'!$L22:$N22)</f>
        <v>78.016656850180325</v>
      </c>
      <c r="D52" s="2">
        <f>+AVERAGE('Groundnut-Region'!$O21:$Q21)+AVERAGE('Groundnut-Region'!$O22:$Q22)</f>
        <v>1.350443858887735</v>
      </c>
      <c r="E52" s="2">
        <f>+AVERAGE('Groundnut-Region'!$R21:$T21)+AVERAGE('Groundnut-Region'!$R22:$T22)</f>
        <v>342.44483987279881</v>
      </c>
      <c r="F52" s="2">
        <f>+AVERAGE('Groundnut-Region'!$U21:$W21)+AVERAGE('Groundnut-Region'!$U22:$W22)</f>
        <v>29.207941672377686</v>
      </c>
      <c r="G52" s="29"/>
      <c r="H52" s="2">
        <f>+AVERAGE('Soybean-Region'!$H21:$J21)+AVERAGE('Soybean-Region'!$H22:$J22)</f>
        <v>412.36720677709758</v>
      </c>
      <c r="I52" s="2">
        <f>+AVERAGE('Soybean-Region'!$L21:$N21)+AVERAGE('Soybean-Region'!$L22:$N22)</f>
        <v>24.862963631477228</v>
      </c>
      <c r="J52" s="2">
        <f>+AVERAGE('Soybean-Region'!$O21:$Q21)+AVERAGE('Soybean-Region'!$O22:$Q22)</f>
        <v>0.36480863281785686</v>
      </c>
      <c r="K52" s="2">
        <f>+AVERAGE('Soybean-Region'!$R21:$T21)+AVERAGE('Soybean-Region'!$R22:$T22)</f>
        <v>109.95198908075501</v>
      </c>
      <c r="L52" s="2">
        <f>+AVERAGE('Soybean-Region'!$U21:$W21)+AVERAGE('Soybean-Region'!$U22:$W22)</f>
        <v>9.9503453991358359</v>
      </c>
      <c r="M52" s="29"/>
      <c r="N52" s="2">
        <f>+AVERAGE('Banana-Region'!$H21:$J21)+AVERAGE('Banana-Region'!$H22:$J22)</f>
        <v>4649.7707780609453</v>
      </c>
      <c r="O52" s="2">
        <f>+AVERAGE('Banana-Region'!$L21:$N21)+AVERAGE('Banana-Region'!$L22:$N22)</f>
        <v>422.91775513074549</v>
      </c>
      <c r="P52" s="2">
        <f>+AVERAGE('Banana-Region'!$O21:$Q21)+AVERAGE('Banana-Region'!$O22:$Q22)</f>
        <v>22.236832649343526</v>
      </c>
      <c r="Q52" s="2">
        <f>+AVERAGE('Banana-Region'!$R21:$T21)+AVERAGE('Banana-Region'!$R22:$T22)</f>
        <v>1469.9076263776838</v>
      </c>
      <c r="R52" s="2">
        <f>+AVERAGE('Banana-Region'!$U21:$W21)+AVERAGE('Banana-Region'!$U22:$W22)</f>
        <v>183.27404739509205</v>
      </c>
      <c r="S52" s="29"/>
      <c r="T52" s="2">
        <f>+AVERAGE('Plantain-Region'!$H21:$J21)+AVERAGE('Plantain-Region'!$H22:$J22)</f>
        <v>1037.1249785043999</v>
      </c>
      <c r="U52" s="2">
        <f>+AVERAGE('Plantain-Region'!$L21:$N21)+AVERAGE('Plantain-Region'!$L22:$N22)</f>
        <v>81.257699181842256</v>
      </c>
      <c r="V52" s="2">
        <f>+AVERAGE('Plantain-Region'!$O21:$Q21)+AVERAGE('Plantain-Region'!$O22:$Q22)</f>
        <v>1.2829194688409986</v>
      </c>
      <c r="W52" s="2">
        <f>+AVERAGE('Plantain-Region'!$R21:$T21)+AVERAGE('Plantain-Region'!$R22:$T22)</f>
        <v>340.0057188865083</v>
      </c>
      <c r="X52" s="2">
        <f>+AVERAGE('Plantain-Region'!$U21:$W21)+AVERAGE('Plantain-Region'!$U22:$W22)</f>
        <v>30.761570762251736</v>
      </c>
      <c r="Y52" s="29"/>
      <c r="Z52" s="30"/>
      <c r="AA52" s="30"/>
      <c r="AB52" s="30"/>
      <c r="AC52" s="30"/>
      <c r="AD52" s="30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</row>
    <row r="53" spans="1:49" x14ac:dyDescent="0.2">
      <c r="A53" s="1" t="s">
        <v>767</v>
      </c>
      <c r="B53" s="2">
        <f>+AVERAGE('Groundnut-Region'!$H23:$J23)</f>
        <v>3214.2533429152645</v>
      </c>
      <c r="C53" s="2">
        <f>+AVERAGE('Groundnut-Region'!$L23:$N23)</f>
        <v>673.1066868211775</v>
      </c>
      <c r="D53" s="2">
        <f>+AVERAGE('Groundnut-Region'!$O23:$Q23)</f>
        <v>28.851756972097572</v>
      </c>
      <c r="E53" s="2">
        <f>+AVERAGE('Groundnut-Region'!$R23:$T23)</f>
        <v>1927.8987669924581</v>
      </c>
      <c r="F53" s="2">
        <f>+AVERAGE('Groundnut-Region'!$U23:$W23)</f>
        <v>377.8681414763002</v>
      </c>
      <c r="G53" s="29"/>
      <c r="H53" s="2">
        <f>+AVERAGE('Soybean-Region'!$H23:$J23)</f>
        <v>3022.5722111439045</v>
      </c>
      <c r="I53" s="2">
        <f>+AVERAGE('Soybean-Region'!$L23:$N23)</f>
        <v>639.93267443662751</v>
      </c>
      <c r="J53" s="2">
        <f>+AVERAGE('Soybean-Region'!$O23:$Q23)</f>
        <v>27.500389083550999</v>
      </c>
      <c r="K53" s="2">
        <f>+AVERAGE('Soybean-Region'!$R23:$T23)</f>
        <v>1824.0468010457334</v>
      </c>
      <c r="L53" s="2">
        <f>+AVERAGE('Soybean-Region'!$U23:$W23)</f>
        <v>359.13188106153285</v>
      </c>
      <c r="M53" s="29"/>
      <c r="N53" s="2">
        <f>+AVERAGE('Banana-Region'!$H23:$J23)</f>
        <v>7242.6557156727167</v>
      </c>
      <c r="O53" s="2">
        <f>+AVERAGE('Banana-Region'!$L23:$N23)</f>
        <v>1527.4362907496161</v>
      </c>
      <c r="P53" s="2">
        <f>+AVERAGE('Banana-Region'!$O23:$Q23)</f>
        <v>65.510191681949223</v>
      </c>
      <c r="Q53" s="2">
        <f>+AVERAGE('Banana-Region'!$R23:$T23)</f>
        <v>4362.9231712473729</v>
      </c>
      <c r="R53" s="2">
        <f>+AVERAGE('Banana-Region'!$U23:$W23)</f>
        <v>857.18626377304008</v>
      </c>
      <c r="S53" s="29"/>
      <c r="T53" s="2">
        <f>+AVERAGE('Plantain-Region'!$H23:$J23)</f>
        <v>158.91810723994863</v>
      </c>
      <c r="U53" s="2">
        <f>+AVERAGE('Plantain-Region'!$L23:$N23)</f>
        <v>3.0194440375590239</v>
      </c>
      <c r="V53" s="2">
        <f>+AVERAGE('Plantain-Region'!$O23:$Q23)</f>
        <v>9.0583321126770713E-3</v>
      </c>
      <c r="W53" s="2">
        <f>+AVERAGE('Plantain-Region'!$R23:$T23)</f>
        <v>25.585815265631727</v>
      </c>
      <c r="X53" s="2">
        <f>+AVERAGE('Plantain-Region'!$U23:$W23)</f>
        <v>0.86991771903147885</v>
      </c>
      <c r="Y53" s="29"/>
      <c r="Z53" s="30"/>
      <c r="AA53" s="30"/>
      <c r="AB53" s="30"/>
      <c r="AC53" s="30"/>
      <c r="AD53" s="30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</row>
    <row r="54" spans="1:49" x14ac:dyDescent="0.2">
      <c r="A54" s="1" t="s">
        <v>770</v>
      </c>
      <c r="B54" s="2">
        <f>+AVERAGE('Groundnut-Region'!$H31:$J31)+AVERAGE('Groundnut-Region'!$H34:$J34)</f>
        <v>209.30766250728149</v>
      </c>
      <c r="C54" s="2">
        <f>+AVERAGE('Groundnut-Region'!$L31:$N31)+AVERAGE('Groundnut-Region'!$L34:$N34)</f>
        <v>1.6437870619929145</v>
      </c>
      <c r="D54" s="2">
        <f>+AVERAGE('Groundnut-Region'!$O31:$Q31)+AVERAGE('Groundnut-Region'!$O34:$Q34)</f>
        <v>4.4087237735376617E-3</v>
      </c>
      <c r="E54" s="2">
        <f>+AVERAGE('Groundnut-Region'!$R31:$T31)+AVERAGE('Groundnut-Region'!$R34:$T34)</f>
        <v>16.692626694279294</v>
      </c>
      <c r="F54" s="2">
        <f>+AVERAGE('Groundnut-Region'!$U31:$W31)+AVERAGE('Groundnut-Region'!$U34:$W34)</f>
        <v>0.47622297992370449</v>
      </c>
      <c r="G54" s="29"/>
      <c r="H54" s="2">
        <f>+AVERAGE('Soybean-Region'!$H31:$J31)+AVERAGE('Soybean-Region'!$H34:$J34)</f>
        <v>95.035579263531218</v>
      </c>
      <c r="I54" s="2">
        <f>+AVERAGE('Soybean-Region'!$L31:$N31)+AVERAGE('Soybean-Region'!$L34:$N34)</f>
        <v>0.47074576137239843</v>
      </c>
      <c r="J54" s="2">
        <f>+AVERAGE('Soybean-Region'!$O31:$Q31)+AVERAGE('Soybean-Region'!$O34:$Q34)</f>
        <v>1.7887930233993219E-3</v>
      </c>
      <c r="K54" s="2">
        <f>+AVERAGE('Soybean-Region'!$R31:$T31)+AVERAGE('Soybean-Region'!$R34:$T34)</f>
        <v>4.0597130918399582</v>
      </c>
      <c r="L54" s="2">
        <f>+AVERAGE('Soybean-Region'!$U31:$W31)+AVERAGE('Soybean-Region'!$U34:$W34)</f>
        <v>8.1178686688296739E-2</v>
      </c>
      <c r="M54" s="29"/>
      <c r="N54" s="2">
        <f>+AVERAGE('Banana-Region'!$H31:$J31)+AVERAGE('Banana-Region'!$H34:$J34)</f>
        <v>600.48056001526402</v>
      </c>
      <c r="O54" s="2">
        <f>+AVERAGE('Banana-Region'!$L31:$N31)+AVERAGE('Banana-Region'!$L34:$N34)</f>
        <v>10.71228461333231</v>
      </c>
      <c r="P54" s="2">
        <f>+AVERAGE('Banana-Region'!$O31:$Q31)+AVERAGE('Banana-Region'!$O34:$Q34)</f>
        <v>0.27523020307753837</v>
      </c>
      <c r="Q54" s="2">
        <f>+AVERAGE('Banana-Region'!$R31:$T31)+AVERAGE('Banana-Region'!$R34:$T34)</f>
        <v>70.751340472333482</v>
      </c>
      <c r="R54" s="2">
        <f>+AVERAGE('Banana-Region'!$U31:$W31)+AVERAGE('Banana-Region'!$U34:$W34)</f>
        <v>4.4011822678947992</v>
      </c>
      <c r="S54" s="29"/>
      <c r="T54" s="2">
        <f>+AVERAGE('Plantain-Region'!$H31:$J31)+AVERAGE('Plantain-Region'!$H34:$J34)</f>
        <v>0</v>
      </c>
      <c r="U54" s="2">
        <f>+AVERAGE('Plantain-Region'!$L31:$N31)+AVERAGE('Plantain-Region'!$L34:$N34)</f>
        <v>0</v>
      </c>
      <c r="V54" s="2">
        <f>+AVERAGE('Plantain-Region'!$O31:$Q31)+AVERAGE('Plantain-Region'!$O34:$Q34)</f>
        <v>0</v>
      </c>
      <c r="W54" s="2">
        <f>+AVERAGE('Plantain-Region'!$R31:$T31)+AVERAGE('Plantain-Region'!$R34:$T34)</f>
        <v>0</v>
      </c>
      <c r="X54" s="2">
        <f>+AVERAGE('Plantain-Region'!$U31:$W31)+AVERAGE('Plantain-Region'!$U34:$W34)</f>
        <v>0</v>
      </c>
      <c r="Y54" s="29"/>
      <c r="Z54" s="30"/>
      <c r="AA54" s="30"/>
      <c r="AB54" s="30"/>
      <c r="AC54" s="30"/>
      <c r="AD54" s="30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</row>
    <row r="55" spans="1:49" x14ac:dyDescent="0.2">
      <c r="A55" s="55" t="s">
        <v>606</v>
      </c>
      <c r="B55" s="2">
        <f>+AVERAGE('Groundnut-Region'!$H38:$J38)</f>
        <v>1216.2425094213795</v>
      </c>
      <c r="C55" s="2">
        <f>+AVERAGE('Groundnut-Region'!$L38:$N38)</f>
        <v>0</v>
      </c>
      <c r="D55" s="2">
        <f>+AVERAGE('Groundnut-Region'!$O38:$Q38)</f>
        <v>0</v>
      </c>
      <c r="E55" s="2">
        <f>+AVERAGE('Groundnut-Region'!$R38:$T38)</f>
        <v>0</v>
      </c>
      <c r="F55" s="2">
        <f>+AVERAGE('Groundnut-Region'!$U38:$W38)</f>
        <v>0</v>
      </c>
      <c r="G55" s="29"/>
      <c r="H55" s="2">
        <f>+AVERAGE('Soybean-Region'!$H38:$J38)</f>
        <v>32466.942075600306</v>
      </c>
      <c r="I55" s="2">
        <f>+AVERAGE('Soybean-Region'!$L38:$N38)</f>
        <v>0</v>
      </c>
      <c r="J55" s="2">
        <f>+AVERAGE('Soybean-Region'!$O38:$Q38)</f>
        <v>0</v>
      </c>
      <c r="K55" s="2">
        <f>+AVERAGE('Soybean-Region'!$R38:$T38)</f>
        <v>0</v>
      </c>
      <c r="L55" s="2">
        <f>+AVERAGE('Soybean-Region'!$U38:$W38)</f>
        <v>0</v>
      </c>
      <c r="M55" s="29"/>
      <c r="N55" s="2">
        <f>+AVERAGE('Banana-Region'!$H38:$J38)</f>
        <v>238.55513850363261</v>
      </c>
      <c r="O55" s="2">
        <f>+AVERAGE('Banana-Region'!$L38:$N38)</f>
        <v>0</v>
      </c>
      <c r="P55" s="2">
        <f>+AVERAGE('Banana-Region'!$O38:$Q38)</f>
        <v>0</v>
      </c>
      <c r="Q55" s="2">
        <f>+AVERAGE('Banana-Region'!$R38:$T38)</f>
        <v>0</v>
      </c>
      <c r="R55" s="2">
        <f>+AVERAGE('Banana-Region'!$U38:$W38)</f>
        <v>0</v>
      </c>
      <c r="S55" s="30"/>
      <c r="T55" s="2">
        <f>+AVERAGE('Plantain-Region'!$H38:$J38)</f>
        <v>0</v>
      </c>
      <c r="U55" s="2">
        <f>+AVERAGE('Plantain-Region'!$L38:$N38)</f>
        <v>0</v>
      </c>
      <c r="V55" s="2">
        <f>+AVERAGE('Plantain-Region'!$O38:$Q38)</f>
        <v>0</v>
      </c>
      <c r="W55" s="2">
        <f>+AVERAGE('Plantain-Region'!$R38:$T38)</f>
        <v>0</v>
      </c>
      <c r="X55" s="2">
        <f>+AVERAGE('Plantain-Region'!$U38:$W38)</f>
        <v>0</v>
      </c>
      <c r="Y55" s="29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29"/>
      <c r="AL55" s="30"/>
      <c r="AM55" s="30"/>
      <c r="AN55" s="30"/>
      <c r="AO55" s="30"/>
      <c r="AP55" s="30"/>
      <c r="AQ55" s="29"/>
      <c r="AS55" s="2"/>
      <c r="AT55" s="2"/>
      <c r="AU55" s="2"/>
      <c r="AV55" s="2"/>
      <c r="AW55" s="2"/>
    </row>
    <row r="56" spans="1:49" x14ac:dyDescent="0.2">
      <c r="A56" s="55" t="s">
        <v>607</v>
      </c>
      <c r="B56" s="2">
        <f>+AVERAGE('Groundnut-Region'!$H39:$J39)</f>
        <v>6.9054216951759422</v>
      </c>
      <c r="C56" s="2">
        <f>+AVERAGE('Groundnut-Region'!$L39:$N39)</f>
        <v>0</v>
      </c>
      <c r="D56" s="2">
        <f>+AVERAGE('Groundnut-Region'!$O39:$Q39)</f>
        <v>0</v>
      </c>
      <c r="E56" s="2">
        <f>+AVERAGE('Groundnut-Region'!$R39:$T39)</f>
        <v>0</v>
      </c>
      <c r="F56" s="2">
        <f>+AVERAGE('Groundnut-Region'!$U39:$W39)</f>
        <v>0</v>
      </c>
      <c r="G56" s="29"/>
      <c r="H56" s="2">
        <f>+AVERAGE('Soybean-Region'!$H39:$J39)</f>
        <v>2275.8289264721157</v>
      </c>
      <c r="I56" s="2">
        <f>+AVERAGE('Soybean-Region'!$L39:$N39)</f>
        <v>0</v>
      </c>
      <c r="J56" s="2">
        <f>+AVERAGE('Soybean-Region'!$O39:$Q39)</f>
        <v>0</v>
      </c>
      <c r="K56" s="2">
        <f>+AVERAGE('Soybean-Region'!$R39:$T39)</f>
        <v>0</v>
      </c>
      <c r="L56" s="2">
        <f>+AVERAGE('Soybean-Region'!$U39:$W39)</f>
        <v>0</v>
      </c>
      <c r="M56" s="29"/>
      <c r="N56" s="2">
        <f>+AVERAGE('Banana-Region'!$H39:$J39)</f>
        <v>0</v>
      </c>
      <c r="O56" s="2">
        <f>+AVERAGE('Banana-Region'!$L39:$N39)</f>
        <v>0</v>
      </c>
      <c r="P56" s="2">
        <f>+AVERAGE('Banana-Region'!$O39:$Q39)</f>
        <v>0</v>
      </c>
      <c r="Q56" s="2">
        <f>+AVERAGE('Banana-Region'!$R39:$T39)</f>
        <v>0</v>
      </c>
      <c r="R56" s="2">
        <f>+AVERAGE('Banana-Region'!$U39:$W39)</f>
        <v>0</v>
      </c>
      <c r="S56" s="30"/>
      <c r="T56" s="2">
        <f>+AVERAGE('Plantain-Region'!$H39:$J39)</f>
        <v>0</v>
      </c>
      <c r="U56" s="2">
        <f>+AVERAGE('Plantain-Region'!$L39:$N39)</f>
        <v>0</v>
      </c>
      <c r="V56" s="2">
        <f>+AVERAGE('Plantain-Region'!$O39:$Q39)</f>
        <v>0</v>
      </c>
      <c r="W56" s="2">
        <f>+AVERAGE('Plantain-Region'!$R39:$T39)</f>
        <v>0</v>
      </c>
      <c r="X56" s="2">
        <f>+AVERAGE('Plantain-Region'!$U39:$W39)</f>
        <v>0</v>
      </c>
      <c r="Y56" s="29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29"/>
      <c r="AL56" s="30"/>
      <c r="AM56" s="30"/>
      <c r="AN56" s="30"/>
      <c r="AO56" s="30"/>
      <c r="AP56" s="30"/>
      <c r="AQ56" s="29"/>
      <c r="AS56" s="2"/>
      <c r="AT56" s="2"/>
      <c r="AU56" s="2"/>
      <c r="AV56" s="2"/>
      <c r="AW56" s="2"/>
    </row>
    <row r="57" spans="1:49" x14ac:dyDescent="0.2">
      <c r="A57" s="55" t="s">
        <v>608</v>
      </c>
      <c r="B57" s="2">
        <f>+AVERAGE('Groundnut-Region'!$H40:$J40)</f>
        <v>18980.93321504768</v>
      </c>
      <c r="C57" s="2">
        <f>+AVERAGE('Groundnut-Region'!$L40:$N40)</f>
        <v>3417.1616684289606</v>
      </c>
      <c r="D57" s="2">
        <f>+AVERAGE('Groundnut-Region'!$O40:$Q40)</f>
        <v>507.85155950940083</v>
      </c>
      <c r="E57" s="2">
        <f>+AVERAGE('Groundnut-Region'!$R40:$T40)</f>
        <v>7287.5863465000557</v>
      </c>
      <c r="F57" s="2">
        <f>+AVERAGE('Groundnut-Region'!$U40:$W40)</f>
        <v>1845.2199103437779</v>
      </c>
      <c r="G57" s="29"/>
      <c r="H57" s="2">
        <f>+AVERAGE('Soybean-Region'!$H40:$J40)</f>
        <v>53413.200946556542</v>
      </c>
      <c r="I57" s="2">
        <f>+AVERAGE('Soybean-Region'!$L40:$N40)</f>
        <v>2472.5969086917216</v>
      </c>
      <c r="J57" s="2">
        <f>+AVERAGE('Soybean-Region'!$O40:$Q40)</f>
        <v>102.33245008395677</v>
      </c>
      <c r="K57" s="2">
        <f>+AVERAGE('Soybean-Region'!$R40:$T40)</f>
        <v>6150.8665781713607</v>
      </c>
      <c r="L57" s="2">
        <f>+AVERAGE('Soybean-Region'!$U40:$W40)</f>
        <v>627.37211698879605</v>
      </c>
      <c r="M57" s="29"/>
      <c r="N57" s="2">
        <f>+AVERAGE('Banana-Region'!$H40:$J40)</f>
        <v>27187.032421577485</v>
      </c>
      <c r="O57" s="2">
        <f>+AVERAGE('Banana-Region'!$L40:$N40)</f>
        <v>4295.0042925566058</v>
      </c>
      <c r="P57" s="2">
        <f>+AVERAGE('Banana-Region'!$O40:$Q40)</f>
        <v>490.51396210488127</v>
      </c>
      <c r="Q57" s="2">
        <f>+AVERAGE('Banana-Region'!$R40:$T40)</f>
        <v>10123.625099154278</v>
      </c>
      <c r="R57" s="2">
        <f>+AVERAGE('Banana-Region'!$U40:$W40)</f>
        <v>2204.5174509475523</v>
      </c>
      <c r="S57" s="30"/>
      <c r="T57" s="2">
        <f>+AVERAGE('Plantain-Region'!$H40:$J40)</f>
        <v>8601.9482668655965</v>
      </c>
      <c r="U57" s="2">
        <f>+AVERAGE('Plantain-Region'!$L40:$N40)</f>
        <v>1856.1335242155958</v>
      </c>
      <c r="V57" s="2">
        <f>+AVERAGE('Plantain-Region'!$O40:$Q40)</f>
        <v>291.21447292469992</v>
      </c>
      <c r="W57" s="2">
        <f>+AVERAGE('Plantain-Region'!$R40:$T40)</f>
        <v>3493.0183249569031</v>
      </c>
      <c r="X57" s="2">
        <f>+AVERAGE('Plantain-Region'!$U40:$W40)</f>
        <v>924.48389935061152</v>
      </c>
      <c r="Y57" s="29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29"/>
      <c r="AL57" s="30"/>
      <c r="AM57" s="30"/>
      <c r="AN57" s="30"/>
      <c r="AO57" s="30"/>
      <c r="AP57" s="30"/>
      <c r="AQ57" s="29"/>
      <c r="AS57" s="2"/>
      <c r="AT57" s="2"/>
      <c r="AU57" s="2"/>
      <c r="AV57" s="2"/>
      <c r="AW57" s="2"/>
    </row>
    <row r="58" spans="1:49" x14ac:dyDescent="0.2">
      <c r="A58" s="55" t="s">
        <v>760</v>
      </c>
      <c r="B58" s="2">
        <f>+AVERAGE('Groundnut-Region'!$H41:$J41)</f>
        <v>18987.626752179083</v>
      </c>
      <c r="C58" s="2">
        <f>+AVERAGE('Groundnut-Region'!$L41:$N41)</f>
        <v>3417.3317362432167</v>
      </c>
      <c r="D58" s="2">
        <f>+AVERAGE('Groundnut-Region'!$O41:$Q41)</f>
        <v>507.85334042096434</v>
      </c>
      <c r="E58" s="2">
        <f>+AVERAGE('Groundnut-Region'!$R41:$T41)</f>
        <v>7288.3128069378072</v>
      </c>
      <c r="F58" s="2">
        <f>+AVERAGE('Groundnut-Region'!$U41:$W41)</f>
        <v>1845.258183920522</v>
      </c>
      <c r="G58" s="29"/>
      <c r="H58" s="2">
        <f>+AVERAGE('Soybean-Region'!$H41:$J41)</f>
        <v>53414.211171600589</v>
      </c>
      <c r="I58" s="2">
        <f>+AVERAGE('Soybean-Region'!$L41:$N41)</f>
        <v>2472.6640682222433</v>
      </c>
      <c r="J58" s="2">
        <f>+AVERAGE('Soybean-Region'!$O41:$Q41)</f>
        <v>102.33380949933547</v>
      </c>
      <c r="K58" s="2">
        <f>+AVERAGE('Soybean-Region'!$R41:$T41)</f>
        <v>6151.1134447505674</v>
      </c>
      <c r="L58" s="2">
        <f>+AVERAGE('Soybean-Region'!$U41:$W41)</f>
        <v>627.38939388657445</v>
      </c>
      <c r="M58" s="29"/>
      <c r="N58" s="2">
        <f>+AVERAGE('Banana-Region'!$H41:$J41)</f>
        <v>27187.032421577485</v>
      </c>
      <c r="O58" s="2">
        <f>+AVERAGE('Banana-Region'!$L41:$N41)</f>
        <v>4295.0042925566058</v>
      </c>
      <c r="P58" s="2">
        <f>+AVERAGE('Banana-Region'!$O41:$Q41)</f>
        <v>490.51396210488127</v>
      </c>
      <c r="Q58" s="2">
        <f>+AVERAGE('Banana-Region'!$R41:$T41)</f>
        <v>10123.625099154278</v>
      </c>
      <c r="R58" s="2">
        <f>+AVERAGE('Banana-Region'!$U41:$W41)</f>
        <v>2204.5174509475523</v>
      </c>
      <c r="S58" s="30"/>
      <c r="T58" s="2">
        <f>+AVERAGE('Plantain-Region'!$H41:$J41)</f>
        <v>8601.9482668655965</v>
      </c>
      <c r="U58" s="2">
        <f>+AVERAGE('Plantain-Region'!$L41:$N41)</f>
        <v>1856.1335242155958</v>
      </c>
      <c r="V58" s="2">
        <f>+AVERAGE('Plantain-Region'!$O41:$Q41)</f>
        <v>291.21447292469992</v>
      </c>
      <c r="W58" s="2">
        <f>+AVERAGE('Plantain-Region'!$R41:$T41)</f>
        <v>3493.0183249569031</v>
      </c>
      <c r="X58" s="2">
        <f>+AVERAGE('Plantain-Region'!$U41:$W41)</f>
        <v>924.48389935061152</v>
      </c>
      <c r="Y58" s="29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29"/>
      <c r="AL58" s="30"/>
      <c r="AM58" s="30"/>
      <c r="AN58" s="30"/>
      <c r="AO58" s="30"/>
      <c r="AP58" s="30"/>
      <c r="AQ58" s="29"/>
      <c r="AS58" s="2"/>
      <c r="AT58" s="2"/>
      <c r="AU58" s="2"/>
      <c r="AV58" s="2"/>
      <c r="AW58" s="2"/>
    </row>
    <row r="59" spans="1:49" ht="10.5" x14ac:dyDescent="0.25">
      <c r="A59" s="56" t="s">
        <v>461</v>
      </c>
      <c r="B59" s="2">
        <f>+AVERAGE('Groundnut-Region'!$H42:$J42)</f>
        <v>20204.081146164233</v>
      </c>
      <c r="C59" s="2">
        <f>+AVERAGE('Groundnut-Region'!$L42:$N42)</f>
        <v>3417.1616684289606</v>
      </c>
      <c r="D59" s="2">
        <f>+AVERAGE('Groundnut-Region'!$O42:$Q42)</f>
        <v>507.85155950940083</v>
      </c>
      <c r="E59" s="2">
        <f>+AVERAGE('Groundnut-Region'!$R42:$T42)</f>
        <v>7287.5863465000557</v>
      </c>
      <c r="F59" s="2">
        <f>+AVERAGE('Groundnut-Region'!$U42:$W42)</f>
        <v>1845.2199103437779</v>
      </c>
      <c r="G59" s="29"/>
      <c r="H59" s="2">
        <f>+AVERAGE('Soybean-Region'!$H42:$J42)</f>
        <v>88155.971948628969</v>
      </c>
      <c r="I59" s="2">
        <f>+AVERAGE('Soybean-Region'!$L42:$N42)</f>
        <v>2472.5969086917216</v>
      </c>
      <c r="J59" s="2">
        <f>+AVERAGE('Soybean-Region'!$O42:$Q42)</f>
        <v>102.33245008395677</v>
      </c>
      <c r="K59" s="2">
        <f>+AVERAGE('Soybean-Region'!$R42:$T42)</f>
        <v>6150.8665781713607</v>
      </c>
      <c r="L59" s="2">
        <f>+AVERAGE('Soybean-Region'!$U42:$W42)</f>
        <v>627.37211698879605</v>
      </c>
      <c r="M59" s="29"/>
      <c r="N59" s="2">
        <f>+AVERAGE('Banana-Region'!$H42:$J42)</f>
        <v>27425.587560081116</v>
      </c>
      <c r="O59" s="2">
        <f>+AVERAGE('Banana-Region'!$L42:$N42)</f>
        <v>4295.0042925566058</v>
      </c>
      <c r="P59" s="2">
        <f>+AVERAGE('Banana-Region'!$O42:$Q42)</f>
        <v>490.51396210488127</v>
      </c>
      <c r="Q59" s="2">
        <f>+AVERAGE('Banana-Region'!$R42:$T42)</f>
        <v>10123.625099154278</v>
      </c>
      <c r="R59" s="2">
        <f>+AVERAGE('Banana-Region'!$U42:$W42)</f>
        <v>2204.5174509475523</v>
      </c>
      <c r="S59" s="30"/>
      <c r="T59" s="2">
        <f>+AVERAGE('Plantain-Region'!$H42:$J42)</f>
        <v>8601.9482668655965</v>
      </c>
      <c r="U59" s="2">
        <f>+AVERAGE('Plantain-Region'!$L42:$N42)</f>
        <v>1856.1335242155958</v>
      </c>
      <c r="V59" s="2">
        <f>+AVERAGE('Plantain-Region'!$O42:$Q42)</f>
        <v>291.21447292469992</v>
      </c>
      <c r="W59" s="2">
        <f>+AVERAGE('Plantain-Region'!$R42:$T42)</f>
        <v>3493.0183249569031</v>
      </c>
      <c r="X59" s="2">
        <f>+AVERAGE('Plantain-Region'!$U42:$W42)</f>
        <v>924.48389935061152</v>
      </c>
      <c r="Y59" s="29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29"/>
      <c r="AL59" s="30"/>
      <c r="AM59" s="30"/>
      <c r="AN59" s="30"/>
      <c r="AO59" s="30"/>
      <c r="AP59" s="30"/>
      <c r="AQ59" s="29"/>
      <c r="AS59" s="2"/>
      <c r="AT59" s="2"/>
      <c r="AU59" s="2"/>
      <c r="AV59" s="2"/>
      <c r="AW59" s="2"/>
    </row>
    <row r="60" spans="1:49" x14ac:dyDescent="0.2">
      <c r="A60" s="55" t="s">
        <v>761</v>
      </c>
      <c r="B60" s="2">
        <f>+AVERAGE('Groundnut-Region'!$H43:$J43)</f>
        <v>10825.743579106698</v>
      </c>
      <c r="C60" s="2">
        <f>+AVERAGE('Groundnut-Region'!$L43:$N43)</f>
        <v>3257.8596918658536</v>
      </c>
      <c r="D60" s="2">
        <f>+AVERAGE('Groundnut-Region'!$O43:$Q43)</f>
        <v>507.15557016805798</v>
      </c>
      <c r="E60" s="2">
        <f>+AVERAGE('Groundnut-Region'!$R43:$T43)</f>
        <v>6343.8736648989097</v>
      </c>
      <c r="F60" s="2">
        <f>+AVERAGE('Groundnut-Region'!$U43:$W43)</f>
        <v>1818.8069220660643</v>
      </c>
      <c r="H60" s="2">
        <f>+AVERAGE('Soybean-Region'!$H43:$J43)</f>
        <v>5180.3062962669028</v>
      </c>
      <c r="I60" s="2">
        <f>+AVERAGE('Soybean-Region'!$L43:$N43)</f>
        <v>971.26860628224676</v>
      </c>
      <c r="J60" s="2">
        <f>+AVERAGE('Soybean-Region'!$O43:$Q43)</f>
        <v>76.940475531050083</v>
      </c>
      <c r="K60" s="2">
        <f>+AVERAGE('Soybean-Region'!$R43:$T43)</f>
        <v>2454.1032994909015</v>
      </c>
      <c r="L60" s="2">
        <f>+AVERAGE('Soybean-Region'!$U43:$W43)</f>
        <v>505.79523068988891</v>
      </c>
      <c r="N60" s="2">
        <f>+AVERAGE('Banana-Region'!$H43:$J43)</f>
        <v>22399.820480504186</v>
      </c>
      <c r="O60" s="2">
        <f>+AVERAGE('Banana-Region'!$L43:$N43)</f>
        <v>4164.3390090638204</v>
      </c>
      <c r="P60" s="2">
        <f>+AVERAGE('Banana-Region'!$O43:$Q43)</f>
        <v>488.89330219441655</v>
      </c>
      <c r="Q60" s="2">
        <f>+AVERAGE('Banana-Region'!$R43:$T43)</f>
        <v>9597.9441456858949</v>
      </c>
      <c r="R60" s="2">
        <f>+AVERAGE('Banana-Region'!$U43:$W43)</f>
        <v>2188.1128409213575</v>
      </c>
      <c r="T60" s="2">
        <f>+AVERAGE('Plantain-Region'!$H43:$J43)</f>
        <v>8579.9724976256275</v>
      </c>
      <c r="U60" s="2">
        <f>+AVERAGE('Plantain-Region'!$L43:$N43)</f>
        <v>1856.1335242155958</v>
      </c>
      <c r="V60" s="2">
        <f>+AVERAGE('Plantain-Region'!$O43:$Q43)</f>
        <v>291.21447292469992</v>
      </c>
      <c r="W60" s="2">
        <f>+AVERAGE('Plantain-Region'!$R43:$T43)</f>
        <v>3493.0183249569031</v>
      </c>
      <c r="X60" s="2">
        <f>+AVERAGE('Plantain-Region'!$U43:$W43)</f>
        <v>924.48389935061152</v>
      </c>
      <c r="Z60" s="30"/>
      <c r="AA60" s="30"/>
      <c r="AB60" s="30"/>
      <c r="AC60" s="30"/>
      <c r="AD60" s="30"/>
    </row>
    <row r="61" spans="1:49" x14ac:dyDescent="0.2">
      <c r="A61" s="55"/>
      <c r="B61" s="2"/>
      <c r="C61" s="2"/>
      <c r="D61" s="2"/>
      <c r="E61" s="2"/>
      <c r="F61" s="2"/>
      <c r="H61" s="2"/>
      <c r="I61" s="2"/>
      <c r="J61" s="2"/>
      <c r="K61" s="2"/>
      <c r="L61" s="2"/>
      <c r="N61" s="2"/>
      <c r="O61" s="2"/>
      <c r="P61" s="2"/>
      <c r="Q61" s="2"/>
      <c r="R61" s="2"/>
      <c r="T61" s="2"/>
      <c r="U61" s="2"/>
      <c r="V61" s="2"/>
      <c r="W61" s="2"/>
      <c r="X61" s="2"/>
    </row>
    <row r="62" spans="1:49" x14ac:dyDescent="0.2">
      <c r="A62" s="55"/>
      <c r="B62" s="2" t="s">
        <v>802</v>
      </c>
      <c r="C62" s="2"/>
      <c r="D62" s="2"/>
      <c r="E62" s="2"/>
      <c r="F62" s="2"/>
      <c r="H62" s="2"/>
      <c r="I62" s="2"/>
      <c r="J62" s="2"/>
      <c r="K62" s="2"/>
      <c r="L62" s="2"/>
      <c r="N62" s="2"/>
      <c r="O62" s="2"/>
      <c r="P62" s="2"/>
      <c r="Q62" s="2"/>
      <c r="R62" s="2"/>
      <c r="T62" s="2"/>
      <c r="U62" s="2"/>
      <c r="V62" s="2"/>
      <c r="W62" s="2"/>
      <c r="X62" s="2"/>
    </row>
    <row r="63" spans="1:49" x14ac:dyDescent="0.2">
      <c r="A63" s="55"/>
      <c r="B63" s="1" t="s">
        <v>611</v>
      </c>
      <c r="C63" s="1" t="s">
        <v>727</v>
      </c>
      <c r="D63" s="1" t="s">
        <v>728</v>
      </c>
      <c r="E63" s="1" t="s">
        <v>777</v>
      </c>
      <c r="F63" s="1" t="s">
        <v>778</v>
      </c>
    </row>
    <row r="64" spans="1:49" x14ac:dyDescent="0.2">
      <c r="A64" s="1" t="s">
        <v>766</v>
      </c>
      <c r="B64" s="2">
        <f>+SUM(B8,B22,B36,B50,H50,N50,T50)</f>
        <v>83992.372687936397</v>
      </c>
    </row>
    <row r="65" spans="1:42" x14ac:dyDescent="0.2">
      <c r="A65" s="1" t="s">
        <v>768</v>
      </c>
      <c r="B65" s="2">
        <f t="shared" ref="B65:B74" si="15">+SUM(B9,B23,B37,B51,H51,N51,T51)</f>
        <v>23805.00083796445</v>
      </c>
    </row>
    <row r="66" spans="1:42" x14ac:dyDescent="0.2">
      <c r="A66" s="1" t="s">
        <v>769</v>
      </c>
      <c r="B66" s="2">
        <f t="shared" si="15"/>
        <v>84252.404695134028</v>
      </c>
    </row>
    <row r="67" spans="1:42" x14ac:dyDescent="0.2">
      <c r="A67" s="1" t="s">
        <v>767</v>
      </c>
      <c r="B67" s="2">
        <f t="shared" si="15"/>
        <v>110187.12518055121</v>
      </c>
    </row>
    <row r="68" spans="1:42" x14ac:dyDescent="0.2">
      <c r="A68" s="1" t="s">
        <v>770</v>
      </c>
      <c r="B68" s="2">
        <f t="shared" si="15"/>
        <v>26891.681373642532</v>
      </c>
    </row>
    <row r="69" spans="1:42" x14ac:dyDescent="0.2">
      <c r="A69" s="55" t="s">
        <v>606</v>
      </c>
      <c r="B69" s="2">
        <f t="shared" si="15"/>
        <v>163682.61621914912</v>
      </c>
    </row>
    <row r="70" spans="1:42" x14ac:dyDescent="0.2">
      <c r="A70" s="55" t="s">
        <v>607</v>
      </c>
      <c r="B70" s="2">
        <f t="shared" si="15"/>
        <v>63700.615027444779</v>
      </c>
    </row>
    <row r="71" spans="1:42" x14ac:dyDescent="0.2">
      <c r="A71" s="55" t="s">
        <v>608</v>
      </c>
      <c r="B71" s="2">
        <f t="shared" si="15"/>
        <v>554047.23645925231</v>
      </c>
    </row>
    <row r="72" spans="1:42" x14ac:dyDescent="0.2">
      <c r="A72" s="55" t="s">
        <v>760</v>
      </c>
      <c r="B72" s="2">
        <f t="shared" si="15"/>
        <v>558906.05004713801</v>
      </c>
    </row>
    <row r="73" spans="1:42" ht="10.5" x14ac:dyDescent="0.25">
      <c r="A73" s="56" t="s">
        <v>461</v>
      </c>
      <c r="B73" s="2">
        <f t="shared" si="15"/>
        <v>781430.46770584641</v>
      </c>
    </row>
    <row r="74" spans="1:42" x14ac:dyDescent="0.2">
      <c r="A74" s="55" t="s">
        <v>761</v>
      </c>
      <c r="B74" s="2">
        <f t="shared" si="15"/>
        <v>329128.58477522858</v>
      </c>
    </row>
    <row r="77" spans="1:42" s="68" customFormat="1" ht="24" customHeight="1" x14ac:dyDescent="0.2"/>
    <row r="78" spans="1:42" x14ac:dyDescent="0.2">
      <c r="A78" s="1" t="s">
        <v>814</v>
      </c>
    </row>
    <row r="79" spans="1:42" x14ac:dyDescent="0.2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x14ac:dyDescent="0.2">
      <c r="B80" s="1" t="s">
        <v>688</v>
      </c>
      <c r="H80" s="1" t="s">
        <v>10</v>
      </c>
      <c r="N80" s="1" t="s">
        <v>558</v>
      </c>
      <c r="T80" s="1" t="s">
        <v>6</v>
      </c>
      <c r="Z80" s="1" t="s">
        <v>7</v>
      </c>
      <c r="AF80" s="1" t="s">
        <v>15</v>
      </c>
      <c r="AL80" s="1" t="s">
        <v>5</v>
      </c>
    </row>
    <row r="81" spans="1:55" x14ac:dyDescent="0.2">
      <c r="B81" s="1" t="s">
        <v>611</v>
      </c>
      <c r="C81" s="1" t="s">
        <v>727</v>
      </c>
      <c r="D81" s="1" t="s">
        <v>728</v>
      </c>
      <c r="E81" s="1" t="s">
        <v>628</v>
      </c>
      <c r="F81" s="1" t="s">
        <v>566</v>
      </c>
      <c r="H81" s="1" t="s">
        <v>611</v>
      </c>
      <c r="I81" s="1" t="s">
        <v>727</v>
      </c>
      <c r="J81" s="1" t="s">
        <v>728</v>
      </c>
      <c r="K81" s="1" t="s">
        <v>777</v>
      </c>
      <c r="L81" s="1" t="s">
        <v>778</v>
      </c>
      <c r="N81" s="1" t="s">
        <v>611</v>
      </c>
      <c r="O81" s="1" t="s">
        <v>727</v>
      </c>
      <c r="P81" s="1" t="s">
        <v>728</v>
      </c>
      <c r="Q81" s="1" t="s">
        <v>777</v>
      </c>
      <c r="R81" s="1" t="s">
        <v>778</v>
      </c>
      <c r="T81" s="1" t="s">
        <v>611</v>
      </c>
      <c r="U81" s="1" t="s">
        <v>727</v>
      </c>
      <c r="V81" s="1" t="s">
        <v>728</v>
      </c>
      <c r="W81" s="1" t="s">
        <v>777</v>
      </c>
      <c r="X81" s="1" t="s">
        <v>778</v>
      </c>
      <c r="Z81" s="1" t="s">
        <v>611</v>
      </c>
      <c r="AA81" s="1" t="s">
        <v>727</v>
      </c>
      <c r="AB81" s="1" t="s">
        <v>728</v>
      </c>
      <c r="AC81" s="1" t="s">
        <v>777</v>
      </c>
      <c r="AD81" s="1" t="s">
        <v>778</v>
      </c>
      <c r="AF81" s="1" t="s">
        <v>611</v>
      </c>
      <c r="AG81" s="1" t="s">
        <v>727</v>
      </c>
      <c r="AH81" s="1" t="s">
        <v>728</v>
      </c>
      <c r="AI81" s="1" t="s">
        <v>777</v>
      </c>
      <c r="AJ81" s="1" t="s">
        <v>778</v>
      </c>
      <c r="AL81" s="1" t="s">
        <v>611</v>
      </c>
      <c r="AM81" s="1" t="s">
        <v>727</v>
      </c>
      <c r="AN81" s="1" t="s">
        <v>728</v>
      </c>
      <c r="AO81" s="1" t="s">
        <v>777</v>
      </c>
      <c r="AP81" s="1" t="s">
        <v>778</v>
      </c>
    </row>
    <row r="82" spans="1:55" x14ac:dyDescent="0.2">
      <c r="A82" s="13" t="s">
        <v>246</v>
      </c>
      <c r="B82" s="2">
        <f t="shared" ref="B82:B85" si="16">+SUM(H82,N82,T82,Z82,AF82,AL82)</f>
        <v>869.01783400312024</v>
      </c>
      <c r="C82" s="2">
        <f t="shared" ref="C82:C85" si="17">+SUM(I82,O82,U82,AA82,AG82,AM82)</f>
        <v>356.05877831318986</v>
      </c>
      <c r="D82" s="2">
        <f t="shared" ref="D82:D85" si="18">+SUM(J82,P82,V82,AB82,AH82,AN82)</f>
        <v>94.929226537250017</v>
      </c>
      <c r="E82" s="2">
        <f t="shared" ref="E82:E85" si="19">+SUM(K82,Q82,W82,AC82,AI82,AO82)</f>
        <v>518.52340266177907</v>
      </c>
      <c r="F82" s="2">
        <f t="shared" ref="F82:F85" si="20">+SUM(L82,R82,X82,AD82,AJ82,AP82)</f>
        <v>197.40778324065511</v>
      </c>
      <c r="G82" s="2"/>
      <c r="H82" s="2">
        <f>+AVERAGE('Wheat-Region'!$H5:$J5)</f>
        <v>1.4383942888387906</v>
      </c>
      <c r="I82" s="2">
        <f>+AVERAGE('Wheat-Region'!$L5:$N5)</f>
        <v>1.0352456459238146</v>
      </c>
      <c r="J82" s="2">
        <f>+AVERAGE('Wheat-Region'!$O5:$Q5)</f>
        <v>0.39531538902458457</v>
      </c>
      <c r="K82" s="2">
        <f>+AVERAGE('Wheat-Region'!$R5:$T5)</f>
        <v>1.2489428926647623</v>
      </c>
      <c r="L82" s="2">
        <f>+AVERAGE('Wheat-Region'!$U5:$W5)</f>
        <v>0.69988476799794341</v>
      </c>
      <c r="N82" s="2">
        <f>+AVERAGE('Rice-Region'!$H5:$J5)</f>
        <v>163.10399172416223</v>
      </c>
      <c r="O82" s="2">
        <f>+AVERAGE('Rice-Region'!$L5:$N5)</f>
        <v>85.917595146069218</v>
      </c>
      <c r="P82" s="2">
        <f>+AVERAGE('Rice-Region'!$O5:$Q5)</f>
        <v>27.968079846368198</v>
      </c>
      <c r="Q82" s="2">
        <f>+AVERAGE('Rice-Region'!$R5:$T5)</f>
        <v>114.12310249928221</v>
      </c>
      <c r="R82" s="2">
        <f>+AVERAGE('Rice-Region'!$U5:$W5)</f>
        <v>52.977494832859939</v>
      </c>
      <c r="T82" s="2">
        <f>+AVERAGE('Maize-Region'!$H5:$J5)</f>
        <v>479.03030173238926</v>
      </c>
      <c r="U82" s="2">
        <f>+AVERAGE('Maize-Region'!$L5:$N5)</f>
        <v>207.27089205425318</v>
      </c>
      <c r="V82" s="2">
        <f>+AVERAGE('Maize-Region'!$O5:$Q5)</f>
        <v>58.516794132056226</v>
      </c>
      <c r="W82" s="2">
        <f>+AVERAGE('Maize-Region'!$R5:$T5)</f>
        <v>294.75680898233037</v>
      </c>
      <c r="X82" s="2">
        <f>+AVERAGE('Maize-Region'!$U5:$W5)</f>
        <v>118.34700135011214</v>
      </c>
      <c r="Y82" s="2"/>
      <c r="Z82" s="2">
        <f>+AVERAGE('Millet-Region'!$H5:$J5)</f>
        <v>29.996558123617017</v>
      </c>
      <c r="AA82" s="2">
        <f>+AVERAGE('Millet-Region'!$L5:$N5)</f>
        <v>12.54382713320703</v>
      </c>
      <c r="AB82" s="2">
        <f>+AVERAGE('Millet-Region'!$O5:$Q5)</f>
        <v>3.2798273116769452</v>
      </c>
      <c r="AC82" s="2">
        <f>+AVERAGE('Millet-Region'!$R5:$T5)</f>
        <v>18.307860735203025</v>
      </c>
      <c r="AD82" s="2">
        <f>+AVERAGE('Millet-Region'!$U5:$W5)</f>
        <v>6.9412260020823737</v>
      </c>
      <c r="AF82" s="2">
        <f>+AVERAGE('Sorghum-Region'!$H5:$J5)</f>
        <v>195.32878076238248</v>
      </c>
      <c r="AG82" s="2">
        <f>+AVERAGE('Sorghum-Region'!$L5:$N5)</f>
        <v>49.198846850132497</v>
      </c>
      <c r="AH82" s="2">
        <f>+AVERAGE('Sorghum-Region'!$O5:$Q5)</f>
        <v>4.7330002365512316</v>
      </c>
      <c r="AI82" s="2">
        <f>+AVERAGE('Sorghum-Region'!$R5:$T5)</f>
        <v>89.977303421908843</v>
      </c>
      <c r="AJ82" s="2">
        <f>+AVERAGE('Sorghum-Region'!$U5:$W5)</f>
        <v>18.378733491976558</v>
      </c>
      <c r="AL82" s="2">
        <f>+AVERAGE('Barley-region'!$H5:$J5)</f>
        <v>0.11980737173044594</v>
      </c>
      <c r="AM82" s="2">
        <f>+AVERAGE('Barley-region'!$L5:$N5)</f>
        <v>9.2371483604173812E-2</v>
      </c>
      <c r="AN82" s="2">
        <f>+AVERAGE('Barley-region'!$O5:$Q5)</f>
        <v>3.6209621572836137E-2</v>
      </c>
      <c r="AO82" s="2">
        <f>+AVERAGE('Barley-region'!$R5:$T5)</f>
        <v>0.10938413038989715</v>
      </c>
      <c r="AP82" s="2">
        <f>+AVERAGE('Barley-region'!$U5:$W5)</f>
        <v>6.3442795626140344E-2</v>
      </c>
    </row>
    <row r="83" spans="1:55" x14ac:dyDescent="0.2">
      <c r="A83" s="13" t="s">
        <v>254</v>
      </c>
      <c r="B83" s="2">
        <f t="shared" si="16"/>
        <v>5601.8486902395389</v>
      </c>
      <c r="C83" s="2">
        <f t="shared" si="17"/>
        <v>1488.0455554032139</v>
      </c>
      <c r="D83" s="2">
        <f t="shared" si="18"/>
        <v>147.72678949073176</v>
      </c>
      <c r="E83" s="2">
        <f t="shared" si="19"/>
        <v>3196.4638981834914</v>
      </c>
      <c r="F83" s="2">
        <f t="shared" si="20"/>
        <v>849.08798085425383</v>
      </c>
      <c r="G83" s="2"/>
      <c r="H83" s="2">
        <f>+AVERAGE('Wheat-Region'!$H6:$J6)</f>
        <v>856.84699159000195</v>
      </c>
      <c r="I83" s="2">
        <f>+AVERAGE('Wheat-Region'!$L6:$N6)</f>
        <v>261.28673337298557</v>
      </c>
      <c r="J83" s="2">
        <f>+AVERAGE('Wheat-Region'!$O6:$Q6)</f>
        <v>24.101920546807332</v>
      </c>
      <c r="K83" s="2">
        <f>+AVERAGE('Wheat-Region'!$R6:$T6)</f>
        <v>570.37914631694332</v>
      </c>
      <c r="L83" s="2">
        <f>+AVERAGE('Wheat-Region'!$U6:$W6)</f>
        <v>156.0710506400867</v>
      </c>
      <c r="N83" s="2">
        <f>+AVERAGE('Rice-Region'!$H6:$J6)</f>
        <v>194.11079022264462</v>
      </c>
      <c r="O83" s="2">
        <f>+AVERAGE('Rice-Region'!$L6:$N6)</f>
        <v>69.952096482946132</v>
      </c>
      <c r="P83" s="2">
        <f>+AVERAGE('Rice-Region'!$O6:$Q6)</f>
        <v>12.906299503825258</v>
      </c>
      <c r="Q83" s="2">
        <f>+AVERAGE('Rice-Region'!$R6:$T6)</f>
        <v>117.54205325425983</v>
      </c>
      <c r="R83" s="2">
        <f>+AVERAGE('Rice-Region'!$U6:$W6)</f>
        <v>40.937686617668788</v>
      </c>
      <c r="T83" s="2">
        <f>+AVERAGE('Maize-Region'!$H6:$J6)</f>
        <v>2104.8233710418904</v>
      </c>
      <c r="U83" s="2">
        <f>+AVERAGE('Maize-Region'!$L6:$N6)</f>
        <v>557.13049492613573</v>
      </c>
      <c r="V83" s="2">
        <f>+AVERAGE('Maize-Region'!$O6:$Q6)</f>
        <v>61.524560907245984</v>
      </c>
      <c r="W83" s="2">
        <f>+AVERAGE('Maize-Region'!$R6:$T6)</f>
        <v>1134.9643234095217</v>
      </c>
      <c r="X83" s="2">
        <f>+AVERAGE('Maize-Region'!$U6:$W6)</f>
        <v>328.42803559372504</v>
      </c>
      <c r="Y83" s="2"/>
      <c r="Z83" s="2">
        <f>+AVERAGE('Millet-Region'!$H6:$J6)</f>
        <v>439.72380813316425</v>
      </c>
      <c r="AA83" s="2">
        <f>+AVERAGE('Millet-Region'!$L6:$N6)</f>
        <v>107.03890635602806</v>
      </c>
      <c r="AB83" s="2">
        <f>+AVERAGE('Millet-Region'!$O6:$Q6)</f>
        <v>8.7851670132474897</v>
      </c>
      <c r="AC83" s="2">
        <f>+AVERAGE('Millet-Region'!$R6:$T6)</f>
        <v>243.48275049223943</v>
      </c>
      <c r="AD83" s="2">
        <f>+AVERAGE('Millet-Region'!$U6:$W6)</f>
        <v>57.261741123172705</v>
      </c>
      <c r="AF83" s="2">
        <f>+AVERAGE('Sorghum-Region'!$H6:$J6)</f>
        <v>1752.7338905138611</v>
      </c>
      <c r="AG83" s="2">
        <f>+AVERAGE('Sorghum-Region'!$L6:$N6)</f>
        <v>409.97485061270044</v>
      </c>
      <c r="AH83" s="2">
        <f>+AVERAGE('Sorghum-Region'!$O6:$Q6)</f>
        <v>32.969218890888101</v>
      </c>
      <c r="AI83" s="2">
        <f>+AVERAGE('Sorghum-Region'!$R6:$T6)</f>
        <v>949.71870459137017</v>
      </c>
      <c r="AJ83" s="2">
        <f>+AVERAGE('Sorghum-Region'!$U6:$W6)</f>
        <v>215.88392924623679</v>
      </c>
      <c r="AL83" s="2">
        <f>+AVERAGE('Barley-region'!$H6:$J6)</f>
        <v>253.60983873797639</v>
      </c>
      <c r="AM83" s="2">
        <f>+AVERAGE('Barley-region'!$L6:$N6)</f>
        <v>82.662473652417916</v>
      </c>
      <c r="AN83" s="2">
        <f>+AVERAGE('Barley-region'!$O6:$Q6)</f>
        <v>7.4396226287176113</v>
      </c>
      <c r="AO83" s="2">
        <f>+AVERAGE('Barley-region'!$R6:$T6)</f>
        <v>180.37692011915667</v>
      </c>
      <c r="AP83" s="2">
        <f>+AVERAGE('Barley-region'!$U6:$W6)</f>
        <v>50.505537633363872</v>
      </c>
    </row>
    <row r="84" spans="1:55" x14ac:dyDescent="0.2">
      <c r="A84" s="13" t="s">
        <v>277</v>
      </c>
      <c r="B84" s="2">
        <f t="shared" si="16"/>
        <v>6543.9614562244769</v>
      </c>
      <c r="C84" s="2">
        <f t="shared" si="17"/>
        <v>3024.2963991515617</v>
      </c>
      <c r="D84" s="2">
        <f t="shared" si="18"/>
        <v>762.14003821317237</v>
      </c>
      <c r="E84" s="2">
        <f t="shared" si="19"/>
        <v>4424.5203228561459</v>
      </c>
      <c r="F84" s="2">
        <f t="shared" si="20"/>
        <v>1780.4300043501323</v>
      </c>
      <c r="G84" s="2"/>
      <c r="H84" s="2">
        <f>+AVERAGE('Wheat-Region'!$H8:$J8)</f>
        <v>332.40898085735279</v>
      </c>
      <c r="I84" s="2">
        <f>+AVERAGE('Wheat-Region'!$L8:$N8)</f>
        <v>76.640916954604606</v>
      </c>
      <c r="J84" s="2">
        <f>+AVERAGE('Wheat-Region'!$O8:$Q8)</f>
        <v>9.9988408389763404</v>
      </c>
      <c r="K84" s="2">
        <f>+AVERAGE('Wheat-Region'!$R8:$T8)</f>
        <v>142.47861716192554</v>
      </c>
      <c r="L84" s="2">
        <f>+AVERAGE('Wheat-Region'!$U8:$W8)</f>
        <v>31.675835977885495</v>
      </c>
      <c r="N84" s="2">
        <f>+AVERAGE('Rice-Region'!$H8:$J8)</f>
        <v>1968.3333747727499</v>
      </c>
      <c r="O84" s="2">
        <f>+AVERAGE('Rice-Region'!$L8:$N8)</f>
        <v>1280.6361608649947</v>
      </c>
      <c r="P84" s="2">
        <f>+AVERAGE('Rice-Region'!$O8:$Q8)</f>
        <v>403.72498392710025</v>
      </c>
      <c r="Q84" s="2">
        <f>+AVERAGE('Rice-Region'!$R8:$T8)</f>
        <v>1679.3847129276094</v>
      </c>
      <c r="R84" s="2">
        <f>+AVERAGE('Rice-Region'!$U8:$W8)</f>
        <v>831.95570222668596</v>
      </c>
      <c r="T84" s="2">
        <f>+AVERAGE('Maize-Region'!$H8:$J8)</f>
        <v>3863.3231969595722</v>
      </c>
      <c r="U84" s="2">
        <f>+AVERAGE('Maize-Region'!$L8:$N8)</f>
        <v>1504.3899690520436</v>
      </c>
      <c r="V84" s="2">
        <f>+AVERAGE('Maize-Region'!$O8:$Q8)</f>
        <v>317.85504775119114</v>
      </c>
      <c r="W84" s="2">
        <f>+AVERAGE('Maize-Region'!$R8:$T8)</f>
        <v>2345.3835385239195</v>
      </c>
      <c r="X84" s="2">
        <f>+AVERAGE('Maize-Region'!$U8:$W8)</f>
        <v>825.44794320971766</v>
      </c>
      <c r="Y84" s="2"/>
      <c r="Z84" s="2">
        <f>+AVERAGE('Millet-Region'!$H8:$J8)</f>
        <v>98.309567016397878</v>
      </c>
      <c r="AA84" s="2">
        <f>+AVERAGE('Millet-Region'!$L8:$N8)</f>
        <v>44.958991598804197</v>
      </c>
      <c r="AB84" s="2">
        <f>+AVERAGE('Millet-Region'!$O8:$Q8)</f>
        <v>8.0121467953411099</v>
      </c>
      <c r="AC84" s="2">
        <f>+AVERAGE('Millet-Region'!$R8:$T8)</f>
        <v>71.428355008191787</v>
      </c>
      <c r="AD84" s="2">
        <f>+AVERAGE('Millet-Region'!$U8:$W8)</f>
        <v>25.687727393330576</v>
      </c>
      <c r="AF84" s="2">
        <f>+AVERAGE('Sorghum-Region'!$H8:$J8)</f>
        <v>233.68722249438591</v>
      </c>
      <c r="AG84" s="2">
        <f>+AVERAGE('Sorghum-Region'!$L8:$N8)</f>
        <v>108.35899333938312</v>
      </c>
      <c r="AH84" s="2">
        <f>+AVERAGE('Sorghum-Region'!$O8:$Q8)</f>
        <v>21.823244055918895</v>
      </c>
      <c r="AI84" s="2">
        <f>+AVERAGE('Sorghum-Region'!$R8:$T8)</f>
        <v>166.73090408380571</v>
      </c>
      <c r="AJ84" s="2">
        <f>+AVERAGE('Sorghum-Region'!$U8:$W8)</f>
        <v>62.33645790760761</v>
      </c>
      <c r="AL84" s="2">
        <f>+AVERAGE('Barley-region'!$H8:$J8)</f>
        <v>47.89911412401883</v>
      </c>
      <c r="AM84" s="2">
        <f>+AVERAGE('Barley-region'!$L8:$N8)</f>
        <v>9.3113673417316036</v>
      </c>
      <c r="AN84" s="2">
        <f>+AVERAGE('Barley-region'!$O8:$Q8)</f>
        <v>0.72577484464475661</v>
      </c>
      <c r="AO84" s="2">
        <f>+AVERAGE('Barley-region'!$R8:$T8)</f>
        <v>19.11419515069462</v>
      </c>
      <c r="AP84" s="2">
        <f>+AVERAGE('Barley-region'!$U8:$W8)</f>
        <v>3.3263376349049785</v>
      </c>
    </row>
    <row r="85" spans="1:55" x14ac:dyDescent="0.2">
      <c r="A85" s="13" t="s">
        <v>292</v>
      </c>
      <c r="B85" s="2">
        <f t="shared" si="16"/>
        <v>11438.338678518994</v>
      </c>
      <c r="C85" s="2">
        <f t="shared" si="17"/>
        <v>5204.1887233613397</v>
      </c>
      <c r="D85" s="2">
        <f t="shared" si="18"/>
        <v>916.93249818928371</v>
      </c>
      <c r="E85" s="2">
        <f t="shared" si="19"/>
        <v>8329.4950793094449</v>
      </c>
      <c r="F85" s="2">
        <f t="shared" si="20"/>
        <v>2966.6491026465342</v>
      </c>
      <c r="G85" s="2"/>
      <c r="H85" s="2">
        <f>+AVERAGE('Wheat-Region'!$H10:$J10)</f>
        <v>18.697705715933978</v>
      </c>
      <c r="I85" s="2">
        <f>+AVERAGE('Wheat-Region'!$L10:$N10)</f>
        <v>9.0721114559126743</v>
      </c>
      <c r="J85" s="2">
        <f>+AVERAGE('Wheat-Region'!$O10:$Q10)</f>
        <v>1.7153875947616901</v>
      </c>
      <c r="K85" s="2">
        <f>+AVERAGE('Wheat-Region'!$R10:$T10)</f>
        <v>13.943911310327229</v>
      </c>
      <c r="L85" s="2">
        <f>+AVERAGE('Wheat-Region'!$U10:$W10)</f>
        <v>5.2446102093893581</v>
      </c>
      <c r="N85" s="2">
        <f>+AVERAGE('Rice-Region'!$H10:$J10)</f>
        <v>4719.1993787790234</v>
      </c>
      <c r="O85" s="2">
        <f>+AVERAGE('Rice-Region'!$L10:$N10)</f>
        <v>2070.6804729169139</v>
      </c>
      <c r="P85" s="2">
        <f>+AVERAGE('Rice-Region'!$O10:$Q10)</f>
        <v>358.32938672493384</v>
      </c>
      <c r="Q85" s="2">
        <f>+AVERAGE('Rice-Region'!$R10:$T10)</f>
        <v>3367.8396730684049</v>
      </c>
      <c r="R85" s="2">
        <f>+AVERAGE('Rice-Region'!$U10:$W10)</f>
        <v>1173.9912371081844</v>
      </c>
      <c r="T85" s="2">
        <f>+AVERAGE('Maize-Region'!$H10:$J10)</f>
        <v>2851.530314507268</v>
      </c>
      <c r="U85" s="2">
        <f>+AVERAGE('Maize-Region'!$L10:$N10)</f>
        <v>1320.4454908286034</v>
      </c>
      <c r="V85" s="2">
        <f>+AVERAGE('Maize-Region'!$O10:$Q10)</f>
        <v>250.75296817350275</v>
      </c>
      <c r="W85" s="2">
        <f>+AVERAGE('Maize-Region'!$R10:$T10)</f>
        <v>2060.6445813460246</v>
      </c>
      <c r="X85" s="2">
        <f>+AVERAGE('Maize-Region'!$U10:$W10)</f>
        <v>754.27799520761903</v>
      </c>
      <c r="Y85" s="2"/>
      <c r="Z85" s="2">
        <f>+AVERAGE('Millet-Region'!$H10:$J10)</f>
        <v>1750.9879470394678</v>
      </c>
      <c r="AA85" s="2">
        <f>+AVERAGE('Millet-Region'!$L10:$N10)</f>
        <v>789.31566949308228</v>
      </c>
      <c r="AB85" s="2">
        <f>+AVERAGE('Millet-Region'!$O10:$Q10)</f>
        <v>119.74216401669811</v>
      </c>
      <c r="AC85" s="2">
        <f>+AVERAGE('Millet-Region'!$R10:$T10)</f>
        <v>1306.5402054260692</v>
      </c>
      <c r="AD85" s="2">
        <f>+AVERAGE('Millet-Region'!$U10:$W10)</f>
        <v>449.7924157271479</v>
      </c>
      <c r="AF85" s="2">
        <f>+AVERAGE('Sorghum-Region'!$H10:$J10)</f>
        <v>2097.7542299837369</v>
      </c>
      <c r="AG85" s="2">
        <f>+AVERAGE('Sorghum-Region'!$L10:$N10)</f>
        <v>1014.6650016197059</v>
      </c>
      <c r="AH85" s="2">
        <f>+AVERAGE('Sorghum-Region'!$O10:$Q10)</f>
        <v>186.39245200072762</v>
      </c>
      <c r="AI85" s="2">
        <f>+AVERAGE('Sorghum-Region'!$R10:$T10)</f>
        <v>1580.486799970138</v>
      </c>
      <c r="AJ85" s="2">
        <f>+AVERAGE('Sorghum-Region'!$U10:$W10)</f>
        <v>583.34025036194271</v>
      </c>
      <c r="AL85" s="2">
        <f>+AVERAGE('Barley-region'!$H10:$J10)</f>
        <v>0.1691024935645884</v>
      </c>
      <c r="AM85" s="2">
        <f>+AVERAGE('Barley-region'!$L10:$N10)</f>
        <v>9.9770471203107156E-3</v>
      </c>
      <c r="AN85" s="2">
        <f>+AVERAGE('Barley-region'!$O10:$Q10)</f>
        <v>1.3967865968434999E-4</v>
      </c>
      <c r="AO85" s="2">
        <f>+AVERAGE('Barley-region'!$R10:$T10)</f>
        <v>3.9908188481242862E-2</v>
      </c>
      <c r="AP85" s="2">
        <f>+AVERAGE('Barley-region'!$U10:$W10)</f>
        <v>2.5940322512807861E-3</v>
      </c>
    </row>
    <row r="86" spans="1:55" x14ac:dyDescent="0.2">
      <c r="A86" s="1" t="s">
        <v>815</v>
      </c>
      <c r="B86" s="2">
        <f t="shared" ref="B86" si="21">+SUM(H86,N86,T86,Z86,AF86,AL86)</f>
        <v>24453.166658986131</v>
      </c>
      <c r="C86" s="2">
        <f t="shared" ref="C86" si="22">+SUM(I86,O86,U86,AA86,AG86,AM86)</f>
        <v>10072.589456229303</v>
      </c>
      <c r="D86" s="2">
        <f t="shared" ref="D86" si="23">+SUM(J86,P86,V86,AB86,AH86,AN86)</f>
        <v>1921.728552430438</v>
      </c>
      <c r="E86" s="2">
        <f t="shared" ref="E86" si="24">+SUM(K86,Q86,W86,AC86,AI86,AO86)</f>
        <v>16469.002703010861</v>
      </c>
      <c r="F86" s="2">
        <f t="shared" ref="F86" si="25">+SUM(L86,R86,X86,AD86,AJ86,AP86)</f>
        <v>5793.5748710915768</v>
      </c>
      <c r="G86" s="2"/>
      <c r="H86" s="2">
        <f>+AVERAGE('Wheat-Region'!$H11:$J11)</f>
        <v>1209.3920724521276</v>
      </c>
      <c r="I86" s="2">
        <f>+AVERAGE('Wheat-Region'!$L11:$N11)</f>
        <v>348.03500742942657</v>
      </c>
      <c r="J86" s="2">
        <f>+AVERAGE('Wheat-Region'!$O11:$Q11)</f>
        <v>36.211464369569946</v>
      </c>
      <c r="K86" s="2">
        <f>+AVERAGE('Wheat-Region'!$R11:$T11)</f>
        <v>728.05061768186079</v>
      </c>
      <c r="L86" s="2">
        <f>+AVERAGE('Wheat-Region'!$U11:$W11)</f>
        <v>193.69138159535953</v>
      </c>
      <c r="N86" s="2">
        <f>+AVERAGE('Rice-Region'!$H11:$J11)</f>
        <v>7044.74753549858</v>
      </c>
      <c r="O86" s="2">
        <f>+AVERAGE('Rice-Region'!$L11:$N11)</f>
        <v>3507.186325410923</v>
      </c>
      <c r="P86" s="2">
        <f>+AVERAGE('Rice-Region'!$O11:$Q11)</f>
        <v>802.9287500022275</v>
      </c>
      <c r="Q86" s="2">
        <f>+AVERAGE('Rice-Region'!$R11:$T11)</f>
        <v>5278.889541749556</v>
      </c>
      <c r="R86" s="2">
        <f>+AVERAGE('Rice-Region'!$U11:$W11)</f>
        <v>2099.8621207853994</v>
      </c>
      <c r="T86" s="2">
        <f>+AVERAGE('Maize-Region'!$H11:$J11)</f>
        <v>9298.7071842411187</v>
      </c>
      <c r="U86" s="2">
        <f>+AVERAGE('Maize-Region'!$L11:$N11)</f>
        <v>3589.2368468610362</v>
      </c>
      <c r="V86" s="2">
        <f>+AVERAGE('Maize-Region'!$O11:$Q11)</f>
        <v>688.64937096399615</v>
      </c>
      <c r="W86" s="2">
        <f>+AVERAGE('Maize-Region'!$R11:$T11)</f>
        <v>5835.7492522617968</v>
      </c>
      <c r="X86" s="2">
        <f>+AVERAGE('Maize-Region'!$U11:$W11)</f>
        <v>2026.5009753611741</v>
      </c>
      <c r="Y86" s="2"/>
      <c r="Z86" s="2">
        <f>+AVERAGE('Millet-Region'!$H11:$J11)</f>
        <v>2319.0178803126469</v>
      </c>
      <c r="AA86" s="2">
        <f>+AVERAGE('Millet-Region'!$L11:$N11)</f>
        <v>953.85739458112164</v>
      </c>
      <c r="AB86" s="2">
        <f>+AVERAGE('Millet-Region'!$O11:$Q11)</f>
        <v>139.81930513696366</v>
      </c>
      <c r="AC86" s="2">
        <f>+AVERAGE('Millet-Region'!$R11:$T11)</f>
        <v>1639.7591716617035</v>
      </c>
      <c r="AD86" s="2">
        <f>+AVERAGE('Millet-Region'!$U11:$W11)</f>
        <v>539.68311024573359</v>
      </c>
      <c r="AF86" s="2">
        <f>+AVERAGE('Sorghum-Region'!$H11:$J11)</f>
        <v>4279.5041237543655</v>
      </c>
      <c r="AG86" s="2">
        <f>+AVERAGE('Sorghum-Region'!$L11:$N11)</f>
        <v>1582.1976924219223</v>
      </c>
      <c r="AH86" s="2">
        <f>+AVERAGE('Sorghum-Region'!$O11:$Q11)</f>
        <v>245.91791518408584</v>
      </c>
      <c r="AI86" s="2">
        <f>+AVERAGE('Sorghum-Region'!$R11:$T11)</f>
        <v>2786.9137120672226</v>
      </c>
      <c r="AJ86" s="2">
        <f>+AVERAGE('Sorghum-Region'!$U11:$W11)</f>
        <v>879.9393710077635</v>
      </c>
      <c r="AL86" s="2">
        <f>+AVERAGE('Barley-region'!$H11:$J11)</f>
        <v>301.79786272729024</v>
      </c>
      <c r="AM86" s="2">
        <f>+AVERAGE('Barley-region'!$L11:$N11)</f>
        <v>92.076189524873996</v>
      </c>
      <c r="AN86" s="2">
        <f>+AVERAGE('Barley-region'!$O11:$Q11)</f>
        <v>8.2017467735948895</v>
      </c>
      <c r="AO86" s="2">
        <f>+AVERAGE('Barley-region'!$R11:$T11)</f>
        <v>199.64040758872241</v>
      </c>
      <c r="AP86" s="2">
        <f>+AVERAGE('Barley-region'!$U11:$W11)</f>
        <v>53.897912096146264</v>
      </c>
    </row>
    <row r="87" spans="1:55" x14ac:dyDescent="0.2">
      <c r="H87" s="2"/>
    </row>
    <row r="88" spans="1:55" x14ac:dyDescent="0.2">
      <c r="B88" s="1" t="s">
        <v>637</v>
      </c>
      <c r="H88" s="1" t="s">
        <v>559</v>
      </c>
      <c r="N88" s="1" t="s">
        <v>13</v>
      </c>
      <c r="T88" s="1" t="s">
        <v>561</v>
      </c>
      <c r="Z88" s="1" t="s">
        <v>754</v>
      </c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</row>
    <row r="89" spans="1:55" x14ac:dyDescent="0.2">
      <c r="B89" s="1" t="s">
        <v>611</v>
      </c>
      <c r="C89" s="1" t="s">
        <v>727</v>
      </c>
      <c r="D89" s="1" t="s">
        <v>728</v>
      </c>
      <c r="E89" s="1" t="s">
        <v>628</v>
      </c>
      <c r="F89" s="1" t="s">
        <v>566</v>
      </c>
      <c r="H89" s="1" t="s">
        <v>611</v>
      </c>
      <c r="I89" s="1" t="s">
        <v>727</v>
      </c>
      <c r="J89" s="1" t="s">
        <v>728</v>
      </c>
      <c r="K89" s="1" t="s">
        <v>777</v>
      </c>
      <c r="L89" s="1" t="s">
        <v>778</v>
      </c>
      <c r="N89" s="1" t="s">
        <v>611</v>
      </c>
      <c r="O89" s="1" t="s">
        <v>727</v>
      </c>
      <c r="P89" s="1" t="s">
        <v>728</v>
      </c>
      <c r="Q89" s="1" t="s">
        <v>777</v>
      </c>
      <c r="R89" s="1" t="s">
        <v>778</v>
      </c>
      <c r="T89" s="1" t="s">
        <v>611</v>
      </c>
      <c r="U89" s="1" t="s">
        <v>727</v>
      </c>
      <c r="V89" s="1" t="s">
        <v>728</v>
      </c>
      <c r="W89" s="1" t="s">
        <v>777</v>
      </c>
      <c r="X89" s="1" t="s">
        <v>778</v>
      </c>
      <c r="Z89" s="1" t="s">
        <v>611</v>
      </c>
      <c r="AA89" s="1" t="s">
        <v>727</v>
      </c>
      <c r="AB89" s="1" t="s">
        <v>728</v>
      </c>
      <c r="AC89" s="1" t="s">
        <v>777</v>
      </c>
      <c r="AD89" s="1" t="s">
        <v>778</v>
      </c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</row>
    <row r="90" spans="1:55" x14ac:dyDescent="0.2">
      <c r="A90" s="13" t="s">
        <v>246</v>
      </c>
      <c r="B90" s="2">
        <f t="shared" ref="B90:B93" si="26">+SUM(H90,N90,T90,Z90,AF90,AL90)</f>
        <v>2820.5883156876434</v>
      </c>
      <c r="C90" s="2">
        <f t="shared" ref="C90:C93" si="27">+SUM(I90,O90,U90,AA90,AG90,AM90)</f>
        <v>1601.428614653875</v>
      </c>
      <c r="D90" s="2">
        <f t="shared" ref="D90:D93" si="28">+SUM(J90,P90,V90,AB90,AH90,AN90)</f>
        <v>547.84848729790963</v>
      </c>
      <c r="E90" s="2">
        <f t="shared" ref="E90:E93" si="29">+SUM(K90,Q90,W90,AC90,AI90,AO90)</f>
        <v>2060.0240849168704</v>
      </c>
      <c r="F90" s="2">
        <f t="shared" ref="F90:F93" si="30">+SUM(L90,R90,X90,AD90,AJ90,AP90)</f>
        <v>1019.3501221732588</v>
      </c>
      <c r="G90" s="2"/>
      <c r="H90" s="2">
        <f>+AVERAGE('Potato-Region'!$H5:$J5)</f>
        <v>71.17234708788402</v>
      </c>
      <c r="I90" s="2">
        <f>+AVERAGE('Potato-Region'!$L5:$N5)</f>
        <v>26.274144828170208</v>
      </c>
      <c r="J90" s="2">
        <f>+AVERAGE('Potato-Region'!$O5:$Q5)</f>
        <v>6.1917775726209214</v>
      </c>
      <c r="K90" s="2">
        <f>+AVERAGE('Potato-Region'!$R5:$T5)</f>
        <v>40.091629068443886</v>
      </c>
      <c r="L90" s="2">
        <f>+AVERAGE('Potato-Region'!$U5:$W5)</f>
        <v>13.705782469772382</v>
      </c>
      <c r="N90" s="2">
        <f>+AVERAGE('Cassava-Region'!$H5:$J5)</f>
        <v>2334.3771365510529</v>
      </c>
      <c r="O90" s="2">
        <f>+AVERAGE('Cassava-Region'!$L5:$N5)</f>
        <v>1415.7497195077901</v>
      </c>
      <c r="P90" s="2">
        <f>+AVERAGE('Cassava-Region'!$O5:$Q5)</f>
        <v>498.32538378459958</v>
      </c>
      <c r="Q90" s="2">
        <f>+AVERAGE('Cassava-Region'!$R5:$T5)</f>
        <v>1794.4615331861403</v>
      </c>
      <c r="R90" s="2">
        <f>+AVERAGE('Cassava-Region'!$U5:$W5)</f>
        <v>915.5257483336444</v>
      </c>
      <c r="T90" s="2">
        <f>+AVERAGE('Yam-Region'!$H5:$J5)</f>
        <v>359.2328498186543</v>
      </c>
      <c r="U90" s="2">
        <f>+AVERAGE('Yam-Region'!$L5:$N5)</f>
        <v>137.79523736257636</v>
      </c>
      <c r="V90" s="2">
        <f>+AVERAGE('Yam-Region'!$O5:$Q5)</f>
        <v>37.127638088871585</v>
      </c>
      <c r="W90" s="2">
        <f>+AVERAGE('Yam-Region'!$R5:$T5)</f>
        <v>194.9215110284448</v>
      </c>
      <c r="X90" s="2">
        <f>+AVERAGE('Yam-Region'!$U5:$W5)</f>
        <v>77.672140817663291</v>
      </c>
      <c r="Y90" s="2"/>
      <c r="Z90" s="2">
        <f>+AVERAGE('Sweet Potato-Region'!$H5:$J5)</f>
        <v>55.805982230051931</v>
      </c>
      <c r="AA90" s="2">
        <f>+AVERAGE('Sweet Potato-Region'!$L5:$N5)</f>
        <v>21.609512955338374</v>
      </c>
      <c r="AB90" s="2">
        <f>+AVERAGE('Sweet Potato-Region'!$O5:$Q5)</f>
        <v>6.2036878518176151</v>
      </c>
      <c r="AC90" s="2">
        <f>+AVERAGE('Sweet Potato-Region'!$R5:$T5)</f>
        <v>30.549411633841192</v>
      </c>
      <c r="AD90" s="2">
        <f>+AVERAGE('Sweet Potato-Region'!$U5:$W5)</f>
        <v>12.446450552178705</v>
      </c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</row>
    <row r="91" spans="1:55" x14ac:dyDescent="0.2">
      <c r="A91" s="13" t="s">
        <v>254</v>
      </c>
      <c r="B91" s="2">
        <f t="shared" si="26"/>
        <v>2640.784907653926</v>
      </c>
      <c r="C91" s="2">
        <f t="shared" si="27"/>
        <v>1028.8768278855466</v>
      </c>
      <c r="D91" s="2">
        <f t="shared" si="28"/>
        <v>210.14824610986867</v>
      </c>
      <c r="E91" s="2">
        <f t="shared" si="29"/>
        <v>1644.5451400641357</v>
      </c>
      <c r="F91" s="2">
        <f t="shared" si="30"/>
        <v>610.55953953608287</v>
      </c>
      <c r="G91" s="2"/>
      <c r="H91" s="2">
        <f>+AVERAGE('Potato-Region'!$H6:$J6)</f>
        <v>796.8576942191952</v>
      </c>
      <c r="I91" s="2">
        <f>+AVERAGE('Potato-Region'!$L6:$N6)</f>
        <v>234.3501858400009</v>
      </c>
      <c r="J91" s="2">
        <f>+AVERAGE('Potato-Region'!$O6:$Q6)</f>
        <v>45.759665579944944</v>
      </c>
      <c r="K91" s="2">
        <f>+AVERAGE('Potato-Region'!$R6:$T6)</f>
        <v>379.20315228065238</v>
      </c>
      <c r="L91" s="2">
        <f>+AVERAGE('Potato-Region'!$U6:$W6)</f>
        <v>137.58034922419066</v>
      </c>
      <c r="N91" s="2">
        <f>+AVERAGE('Cassava-Region'!$H6:$J6)</f>
        <v>1004.6625879055395</v>
      </c>
      <c r="O91" s="2">
        <f>+AVERAGE('Cassava-Region'!$L6:$N6)</f>
        <v>506.89352629533659</v>
      </c>
      <c r="P91" s="2">
        <f>+AVERAGE('Cassava-Region'!$O6:$Q6)</f>
        <v>122.37380934895647</v>
      </c>
      <c r="Q91" s="2">
        <f>+AVERAGE('Cassava-Region'!$R6:$T6)</f>
        <v>722.23956595144421</v>
      </c>
      <c r="R91" s="2">
        <f>+AVERAGE('Cassava-Region'!$U6:$W6)</f>
        <v>303.73189092234242</v>
      </c>
      <c r="T91" s="2">
        <f>+AVERAGE('Yam-Region'!$H6:$J6)</f>
        <v>340.21273726495832</v>
      </c>
      <c r="U91" s="2">
        <f>+AVERAGE('Yam-Region'!$L6:$N6)</f>
        <v>106.54590801626132</v>
      </c>
      <c r="V91" s="2">
        <f>+AVERAGE('Yam-Region'!$O6:$Q6)</f>
        <v>10.759537150091624</v>
      </c>
      <c r="W91" s="2">
        <f>+AVERAGE('Yam-Region'!$R6:$T6)</f>
        <v>228.32084754627999</v>
      </c>
      <c r="X91" s="2">
        <f>+AVERAGE('Yam-Region'!$U6:$W6)</f>
        <v>62.861107813266869</v>
      </c>
      <c r="Y91" s="2"/>
      <c r="Z91" s="2">
        <f>+AVERAGE('Sweet Potato-Region'!$H6:$J6)</f>
        <v>499.05188826423341</v>
      </c>
      <c r="AA91" s="2">
        <f>+AVERAGE('Sweet Potato-Region'!$L6:$N6)</f>
        <v>181.08720773394768</v>
      </c>
      <c r="AB91" s="2">
        <f>+AVERAGE('Sweet Potato-Region'!$O6:$Q6)</f>
        <v>31.255234030875613</v>
      </c>
      <c r="AC91" s="2">
        <f>+AVERAGE('Sweet Potato-Region'!$R6:$T6)</f>
        <v>314.78157428575923</v>
      </c>
      <c r="AD91" s="2">
        <f>+AVERAGE('Sweet Potato-Region'!$U6:$W6)</f>
        <v>106.38619157628288</v>
      </c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</row>
    <row r="92" spans="1:55" x14ac:dyDescent="0.2">
      <c r="A92" s="13" t="s">
        <v>277</v>
      </c>
      <c r="B92" s="2">
        <f t="shared" si="26"/>
        <v>4903.7461353215713</v>
      </c>
      <c r="C92" s="2">
        <f t="shared" si="27"/>
        <v>2518.9934251318582</v>
      </c>
      <c r="D92" s="2">
        <f t="shared" si="28"/>
        <v>642.94307770427145</v>
      </c>
      <c r="E92" s="2">
        <f t="shared" si="29"/>
        <v>3618.8596814060479</v>
      </c>
      <c r="F92" s="2">
        <f t="shared" si="30"/>
        <v>1520.6658054341724</v>
      </c>
      <c r="G92" s="2"/>
      <c r="H92" s="2">
        <f>+AVERAGE('Potato-Region'!$H8:$J8)</f>
        <v>1069.5905540391034</v>
      </c>
      <c r="I92" s="2">
        <f>+AVERAGE('Potato-Region'!$L8:$N8)</f>
        <v>431.95072204463094</v>
      </c>
      <c r="J92" s="2">
        <f>+AVERAGE('Potato-Region'!$O8:$Q8)</f>
        <v>94.123530182845229</v>
      </c>
      <c r="K92" s="2">
        <f>+AVERAGE('Potato-Region'!$R8:$T8)</f>
        <v>668.13562174712786</v>
      </c>
      <c r="L92" s="2">
        <f>+AVERAGE('Potato-Region'!$U8:$W8)</f>
        <v>243.17727681512807</v>
      </c>
      <c r="N92" s="2">
        <f>+AVERAGE('Cassava-Region'!$H8:$J8)</f>
        <v>3287.0837148195728</v>
      </c>
      <c r="O92" s="2">
        <f>+AVERAGE('Cassava-Region'!$L8:$N8)</f>
        <v>1815.2935733383911</v>
      </c>
      <c r="P92" s="2">
        <f>+AVERAGE('Cassava-Region'!$O8:$Q8)</f>
        <v>489.07916325371099</v>
      </c>
      <c r="Q92" s="2">
        <f>+AVERAGE('Cassava-Region'!$R8:$T8)</f>
        <v>2541.5842217724125</v>
      </c>
      <c r="R92" s="2">
        <f>+AVERAGE('Cassava-Region'!$U8:$W8)</f>
        <v>1116.9726274914194</v>
      </c>
      <c r="T92" s="2">
        <f>+AVERAGE('Yam-Region'!$H8:$J8)</f>
        <v>3.8268237935112821</v>
      </c>
      <c r="U92" s="2">
        <f>+AVERAGE('Yam-Region'!$L8:$N8)</f>
        <v>1.3042550536350759</v>
      </c>
      <c r="V92" s="2">
        <f>+AVERAGE('Yam-Region'!$O8:$Q8)</f>
        <v>0.20085527825980165</v>
      </c>
      <c r="W92" s="2">
        <f>+AVERAGE('Yam-Region'!$R8:$T8)</f>
        <v>2.098495911144012</v>
      </c>
      <c r="X92" s="2">
        <f>+AVERAGE('Yam-Region'!$U8:$W8)</f>
        <v>0.76175401574527635</v>
      </c>
      <c r="Y92" s="2"/>
      <c r="Z92" s="2">
        <f>+AVERAGE('Sweet Potato-Region'!$H8:$J8)</f>
        <v>543.24504266938266</v>
      </c>
      <c r="AA92" s="2">
        <f>+AVERAGE('Sweet Potato-Region'!$L8:$N8)</f>
        <v>270.44487469520118</v>
      </c>
      <c r="AB92" s="2">
        <f>+AVERAGE('Sweet Potato-Region'!$O8:$Q8)</f>
        <v>59.539528989455334</v>
      </c>
      <c r="AC92" s="2">
        <f>+AVERAGE('Sweet Potato-Region'!$R8:$T8)</f>
        <v>407.04134197536376</v>
      </c>
      <c r="AD92" s="2">
        <f>+AVERAGE('Sweet Potato-Region'!$U8:$W8)</f>
        <v>159.75414711187958</v>
      </c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</row>
    <row r="93" spans="1:55" x14ac:dyDescent="0.2">
      <c r="A93" s="13" t="s">
        <v>292</v>
      </c>
      <c r="B93" s="2">
        <f t="shared" si="26"/>
        <v>26166.875102042646</v>
      </c>
      <c r="C93" s="2">
        <f t="shared" si="27"/>
        <v>11879.024484382675</v>
      </c>
      <c r="D93" s="2">
        <f t="shared" si="28"/>
        <v>2398.1880834465351</v>
      </c>
      <c r="E93" s="2">
        <f t="shared" si="29"/>
        <v>18278.569461942901</v>
      </c>
      <c r="F93" s="2">
        <f t="shared" si="30"/>
        <v>6753.5036747037839</v>
      </c>
      <c r="G93" s="2"/>
      <c r="H93" s="2">
        <f>+AVERAGE('Potato-Region'!$H10:$J10)</f>
        <v>279.9974350389121</v>
      </c>
      <c r="I93" s="2">
        <f>+AVERAGE('Potato-Region'!$L10:$N10)</f>
        <v>142.67206111506638</v>
      </c>
      <c r="J93" s="2">
        <f>+AVERAGE('Potato-Region'!$O10:$Q10)</f>
        <v>28.497486631007892</v>
      </c>
      <c r="K93" s="2">
        <f>+AVERAGE('Potato-Region'!$R10:$T10)</f>
        <v>215.12140248076082</v>
      </c>
      <c r="L93" s="2">
        <f>+AVERAGE('Potato-Region'!$U10:$W10)</f>
        <v>82.8156349692117</v>
      </c>
      <c r="N93" s="2">
        <f>+AVERAGE('Cassava-Region'!$H10:$J10)</f>
        <v>9506.8001797026081</v>
      </c>
      <c r="O93" s="2">
        <f>+AVERAGE('Cassava-Region'!$L10:$N10)</f>
        <v>4178.6126166686181</v>
      </c>
      <c r="P93" s="2">
        <f>+AVERAGE('Cassava-Region'!$O10:$Q10)</f>
        <v>829.53799514234561</v>
      </c>
      <c r="Q93" s="2">
        <f>+AVERAGE('Cassava-Region'!$R10:$T10)</f>
        <v>6498.5419322544185</v>
      </c>
      <c r="R93" s="2">
        <f>+AVERAGE('Cassava-Region'!$U10:$W10)</f>
        <v>2366.2135354438765</v>
      </c>
      <c r="T93" s="2">
        <f>+AVERAGE('Yam-Region'!$H10:$J10)</f>
        <v>15985.478437419823</v>
      </c>
      <c r="U93" s="2">
        <f>+AVERAGE('Yam-Region'!$L10:$N10)</f>
        <v>7359.6734705172203</v>
      </c>
      <c r="V93" s="2">
        <f>+AVERAGE('Yam-Region'!$O10:$Q10)</f>
        <v>1500.3969949136917</v>
      </c>
      <c r="W93" s="2">
        <f>+AVERAGE('Yam-Region'!$R10:$T10)</f>
        <v>11265.715426990855</v>
      </c>
      <c r="X93" s="2">
        <f>+AVERAGE('Yam-Region'!$U10:$W10)</f>
        <v>4189.6560863756795</v>
      </c>
      <c r="Y93" s="2"/>
      <c r="Z93" s="2">
        <f>+AVERAGE('Sweet Potato-Region'!$H10:$J10)</f>
        <v>394.59904988130091</v>
      </c>
      <c r="AA93" s="2">
        <f>+AVERAGE('Sweet Potato-Region'!$L10:$N10)</f>
        <v>198.06633608176813</v>
      </c>
      <c r="AB93" s="2">
        <f>+AVERAGE('Sweet Potato-Region'!$O10:$Q10)</f>
        <v>39.755606759490085</v>
      </c>
      <c r="AC93" s="2">
        <f>+AVERAGE('Sweet Potato-Region'!$R10:$T10)</f>
        <v>299.19070021686525</v>
      </c>
      <c r="AD93" s="2">
        <f>+AVERAGE('Sweet Potato-Region'!$U10:$W10)</f>
        <v>114.81841791501709</v>
      </c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</row>
    <row r="94" spans="1:55" x14ac:dyDescent="0.2">
      <c r="A94" s="1" t="s">
        <v>815</v>
      </c>
      <c r="B94" s="2">
        <f t="shared" ref="B94" si="31">+SUM(H94,N94,T94,Z94,AF94,AL94)</f>
        <v>36531.994460705784</v>
      </c>
      <c r="C94" s="2">
        <f t="shared" ref="C94" si="32">+SUM(I94,O94,U94,AA94,AG94,AM94)</f>
        <v>17028.323352053951</v>
      </c>
      <c r="D94" s="2">
        <f t="shared" ref="D94" si="33">+SUM(J94,P94,V94,AB94,AH94,AN94)</f>
        <v>3799.1278945585855</v>
      </c>
      <c r="E94" s="2">
        <f t="shared" ref="E94" si="34">+SUM(K94,Q94,W94,AC94,AI94,AO94)</f>
        <v>25601.998368329951</v>
      </c>
      <c r="F94" s="2">
        <f t="shared" ref="F94" si="35">+SUM(L94,R94,X94,AD94,AJ94,AP94)</f>
        <v>9904.0791418473</v>
      </c>
      <c r="G94" s="2"/>
      <c r="H94" s="2">
        <f>+AVERAGE('Potato-Region'!$H11:$J11)</f>
        <v>2217.6180303850947</v>
      </c>
      <c r="I94" s="2">
        <f>+AVERAGE('Potato-Region'!$L11:$N11)</f>
        <v>835.24711382786847</v>
      </c>
      <c r="J94" s="2">
        <f>+AVERAGE('Potato-Region'!$O11:$Q11)</f>
        <v>174.57245996641902</v>
      </c>
      <c r="K94" s="2">
        <f>+AVERAGE('Potato-Region'!$R11:$T11)</f>
        <v>1302.5518055769851</v>
      </c>
      <c r="L94" s="2">
        <f>+AVERAGE('Potato-Region'!$U11:$W11)</f>
        <v>477.27904347830281</v>
      </c>
      <c r="N94" s="2">
        <f>+AVERAGE('Cassava-Region'!$H11:$J11)</f>
        <v>16132.923618978772</v>
      </c>
      <c r="O94" s="2">
        <f>+AVERAGE('Cassava-Region'!$L11:$N11)</f>
        <v>7916.5494358101341</v>
      </c>
      <c r="P94" s="2">
        <f>+AVERAGE('Cassava-Region'!$O11:$Q11)</f>
        <v>1939.3163515296128</v>
      </c>
      <c r="Q94" s="2">
        <f>+AVERAGE('Cassava-Region'!$R11:$T11)</f>
        <v>11556.827253164416</v>
      </c>
      <c r="R94" s="2">
        <f>+AVERAGE('Cassava-Region'!$U11:$W11)</f>
        <v>4702.4438021912829</v>
      </c>
      <c r="T94" s="2">
        <f>+AVERAGE('Yam-Region'!$H11:$J11)</f>
        <v>16688.750848296946</v>
      </c>
      <c r="U94" s="2">
        <f>+AVERAGE('Yam-Region'!$L11:$N11)</f>
        <v>7605.3188709496935</v>
      </c>
      <c r="V94" s="2">
        <f>+AVERAGE('Yam-Region'!$O11:$Q11)</f>
        <v>1548.4850254309147</v>
      </c>
      <c r="W94" s="2">
        <f>+AVERAGE('Yam-Region'!$R11:$T11)</f>
        <v>11691.056281476724</v>
      </c>
      <c r="X94" s="2">
        <f>+AVERAGE('Yam-Region'!$U11:$W11)</f>
        <v>4330.9510890223555</v>
      </c>
      <c r="Y94" s="2"/>
      <c r="Z94" s="2">
        <f>+AVERAGE('Sweet Potato-Region'!$H11:$J11)</f>
        <v>1492.7019630449688</v>
      </c>
      <c r="AA94" s="2">
        <f>+AVERAGE('Sweet Potato-Region'!$L11:$N11)</f>
        <v>671.20793146625545</v>
      </c>
      <c r="AB94" s="2">
        <f>+AVERAGE('Sweet Potato-Region'!$O11:$Q11)</f>
        <v>136.75405763163863</v>
      </c>
      <c r="AC94" s="2">
        <f>+AVERAGE('Sweet Potato-Region'!$R11:$T11)</f>
        <v>1051.5630281118295</v>
      </c>
      <c r="AD94" s="2">
        <f>+AVERAGE('Sweet Potato-Region'!$U11:$W11)</f>
        <v>393.40520715535826</v>
      </c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</row>
    <row r="96" spans="1:55" x14ac:dyDescent="0.2">
      <c r="B96" s="1" t="s">
        <v>627</v>
      </c>
      <c r="H96" s="1" t="s">
        <v>625</v>
      </c>
      <c r="N96" s="1" t="s">
        <v>706</v>
      </c>
      <c r="T96" s="1" t="s">
        <v>639</v>
      </c>
      <c r="Z96" s="1" t="s">
        <v>709</v>
      </c>
      <c r="AF96" s="1" t="s">
        <v>696</v>
      </c>
      <c r="AL96" s="1" t="s">
        <v>691</v>
      </c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</row>
    <row r="97" spans="1:55" x14ac:dyDescent="0.2">
      <c r="B97" s="1" t="s">
        <v>611</v>
      </c>
      <c r="C97" s="1" t="s">
        <v>727</v>
      </c>
      <c r="D97" s="1" t="s">
        <v>728</v>
      </c>
      <c r="E97" s="1" t="s">
        <v>628</v>
      </c>
      <c r="F97" s="1" t="s">
        <v>566</v>
      </c>
      <c r="H97" s="1" t="s">
        <v>611</v>
      </c>
      <c r="I97" s="1" t="s">
        <v>727</v>
      </c>
      <c r="J97" s="1" t="s">
        <v>728</v>
      </c>
      <c r="K97" s="1" t="s">
        <v>777</v>
      </c>
      <c r="L97" s="1" t="s">
        <v>778</v>
      </c>
      <c r="N97" s="1" t="s">
        <v>611</v>
      </c>
      <c r="O97" s="1" t="s">
        <v>727</v>
      </c>
      <c r="P97" s="1" t="s">
        <v>728</v>
      </c>
      <c r="Q97" s="1" t="s">
        <v>777</v>
      </c>
      <c r="R97" s="1" t="s">
        <v>778</v>
      </c>
      <c r="T97" s="1" t="s">
        <v>611</v>
      </c>
      <c r="U97" s="1" t="s">
        <v>727</v>
      </c>
      <c r="V97" s="1" t="s">
        <v>728</v>
      </c>
      <c r="W97" s="1" t="s">
        <v>777</v>
      </c>
      <c r="X97" s="1" t="s">
        <v>778</v>
      </c>
      <c r="Z97" s="1" t="s">
        <v>611</v>
      </c>
      <c r="AA97" s="1" t="s">
        <v>727</v>
      </c>
      <c r="AB97" s="1" t="s">
        <v>728</v>
      </c>
      <c r="AC97" s="1" t="s">
        <v>777</v>
      </c>
      <c r="AD97" s="1" t="s">
        <v>778</v>
      </c>
      <c r="AF97" s="1" t="s">
        <v>611</v>
      </c>
      <c r="AG97" s="1" t="s">
        <v>727</v>
      </c>
      <c r="AH97" s="1" t="s">
        <v>728</v>
      </c>
      <c r="AI97" s="1" t="s">
        <v>777</v>
      </c>
      <c r="AJ97" s="1" t="s">
        <v>778</v>
      </c>
      <c r="AL97" s="1" t="s">
        <v>611</v>
      </c>
      <c r="AM97" s="1" t="s">
        <v>727</v>
      </c>
      <c r="AN97" s="1" t="s">
        <v>728</v>
      </c>
      <c r="AO97" s="1" t="s">
        <v>777</v>
      </c>
      <c r="AP97" s="1" t="s">
        <v>778</v>
      </c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</row>
    <row r="98" spans="1:55" x14ac:dyDescent="0.2">
      <c r="A98" s="13" t="s">
        <v>246</v>
      </c>
      <c r="B98" s="2">
        <f t="shared" ref="B98:B101" si="36">+SUM(H98,N98,T98,Z98,AF98,AL98)</f>
        <v>454.66311353387249</v>
      </c>
      <c r="C98" s="2">
        <f t="shared" ref="C98:C101" si="37">+SUM(I98,O98,U98,AA98,AG98,AM98)</f>
        <v>199.58985333516432</v>
      </c>
      <c r="D98" s="2">
        <f t="shared" ref="D98:D101" si="38">+SUM(J98,P98,V98,AB98,AH98,AN98)</f>
        <v>56.624784714574901</v>
      </c>
      <c r="E98" s="2">
        <f t="shared" ref="E98:E101" si="39">+SUM(K98,Q98,W98,AC98,AI98,AO98)</f>
        <v>283.66869490801417</v>
      </c>
      <c r="F98" s="2">
        <f t="shared" ref="F98:F101" si="40">+SUM(L98,R98,X98,AD98,AJ98,AP98)</f>
        <v>114.21594416910801</v>
      </c>
      <c r="G98" s="2"/>
      <c r="H98" s="2">
        <f>+AVERAGE('Bean-Region'!$H5:$J5)</f>
        <v>364.79504667977199</v>
      </c>
      <c r="I98" s="2">
        <f>+AVERAGE('Bean-Region'!$L5:$N5)</f>
        <v>163.50970556965805</v>
      </c>
      <c r="J98" s="2">
        <f>+AVERAGE('Bean-Region'!$O5:$Q5)</f>
        <v>47.250714090569609</v>
      </c>
      <c r="K98" s="2">
        <f>+AVERAGE('Bean-Region'!$R5:$T5)</f>
        <v>230.5119945921858</v>
      </c>
      <c r="L98" s="2">
        <f>+AVERAGE('Bean-Region'!$U5:$W5)</f>
        <v>94.472359154420658</v>
      </c>
      <c r="M98" s="2"/>
      <c r="N98" s="2">
        <f>+AVERAGE('Chickpea-Region'!$H5:$J5)</f>
        <v>0</v>
      </c>
      <c r="O98" s="2">
        <f>+AVERAGE('Chickpea-Region'!$L5:$N5)</f>
        <v>0</v>
      </c>
      <c r="P98" s="2">
        <f>+AVERAGE('Chickpea-Region'!$O5:$Q5)</f>
        <v>0</v>
      </c>
      <c r="Q98" s="2">
        <f>+AVERAGE('Chickpea-Region'!$R5:$T5)</f>
        <v>0</v>
      </c>
      <c r="R98" s="2">
        <f>+AVERAGE('Chickpea-Region'!$U5:$W5)</f>
        <v>0</v>
      </c>
      <c r="T98" s="2">
        <f>+AVERAGE('Cowpea-Region'!$H5:$J5)</f>
        <v>85.252301053151243</v>
      </c>
      <c r="U98" s="2">
        <f>+AVERAGE('Cowpea-Region'!$L5:$N5)</f>
        <v>33.0273685493625</v>
      </c>
      <c r="V98" s="2">
        <f>+AVERAGE('Cowpea-Region'!$O5:$Q5)</f>
        <v>8.2908283573503763</v>
      </c>
      <c r="W98" s="2">
        <f>+AVERAGE('Cowpea-Region'!$R5:$T5)</f>
        <v>49.321041962295965</v>
      </c>
      <c r="X98" s="2">
        <f>+AVERAGE('Cowpea-Region'!$U5:$W5)</f>
        <v>17.742437405465637</v>
      </c>
      <c r="Z98" s="2">
        <f>+AVERAGE('Pigeonpea-Region'!$H5:$J5)</f>
        <v>3.0906277727880327</v>
      </c>
      <c r="AA98" s="2">
        <f>+AVERAGE('Pigeonpea-Region'!$L5:$N5)</f>
        <v>2.3828740128195727</v>
      </c>
      <c r="AB98" s="2">
        <f>+AVERAGE('Pigeonpea-Region'!$O5:$Q5)</f>
        <v>0.93408661302527263</v>
      </c>
      <c r="AC98" s="2">
        <f>+AVERAGE('Pigeonpea-Region'!$R5:$T5)</f>
        <v>2.821743156555474</v>
      </c>
      <c r="AD98" s="2">
        <f>+AVERAGE('Pigeonpea-Region'!$U5:$W5)</f>
        <v>1.6366110308021746</v>
      </c>
      <c r="AE98" s="2"/>
      <c r="AF98" s="2">
        <f>+AVERAGE('Lentil-Region'!$H5:$J5)</f>
        <v>0</v>
      </c>
      <c r="AG98" s="2">
        <f>+AVERAGE('Lentil-Region'!$L5:$N5)</f>
        <v>0</v>
      </c>
      <c r="AH98" s="2">
        <f>+AVERAGE('Lentil-Region'!$O5:$Q5)</f>
        <v>0</v>
      </c>
      <c r="AI98" s="2">
        <f>+AVERAGE('Lentil-Region'!$R5:$T5)</f>
        <v>0</v>
      </c>
      <c r="AJ98" s="2">
        <f>+AVERAGE('Lentil-Region'!$U5:$W5)</f>
        <v>0</v>
      </c>
      <c r="AL98" s="2">
        <f>+AVERAGE('Pea-Region'!$H5:$J5)</f>
        <v>1.525138028161205</v>
      </c>
      <c r="AM98" s="2">
        <f>+AVERAGE('Pea-Region'!$L5:$N5)</f>
        <v>0.66990520332420367</v>
      </c>
      <c r="AN98" s="2">
        <f>+AVERAGE('Pea-Region'!$O5:$Q5)</f>
        <v>0.14915565362963953</v>
      </c>
      <c r="AO98" s="2">
        <f>+AVERAGE('Pea-Region'!$R5:$T5)</f>
        <v>1.0139151969769518</v>
      </c>
      <c r="AP98" s="2">
        <f>+AVERAGE('Pea-Region'!$U5:$W5)</f>
        <v>0.36453657841953957</v>
      </c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</row>
    <row r="99" spans="1:55" x14ac:dyDescent="0.2">
      <c r="A99" s="13" t="s">
        <v>254</v>
      </c>
      <c r="B99" s="2">
        <f t="shared" si="36"/>
        <v>2415.4824194086918</v>
      </c>
      <c r="C99" s="2">
        <f t="shared" si="37"/>
        <v>745.84530134892839</v>
      </c>
      <c r="D99" s="2">
        <f t="shared" si="38"/>
        <v>124.66284352324897</v>
      </c>
      <c r="E99" s="2">
        <f t="shared" si="39"/>
        <v>1313.4947996781709</v>
      </c>
      <c r="F99" s="2">
        <f t="shared" si="40"/>
        <v>438.16625664933281</v>
      </c>
      <c r="G99" s="2"/>
      <c r="H99" s="2">
        <f>+AVERAGE('Bean-Region'!$H6:$J6)</f>
        <v>1818.3594644386649</v>
      </c>
      <c r="I99" s="2">
        <f>+AVERAGE('Bean-Region'!$L6:$N6)</f>
        <v>609.41740105310998</v>
      </c>
      <c r="J99" s="2">
        <f>+AVERAGE('Bean-Region'!$O6:$Q6)</f>
        <v>111.80595620602129</v>
      </c>
      <c r="K99" s="2">
        <f>+AVERAGE('Bean-Region'!$R6:$T6)</f>
        <v>1017.8475895277501</v>
      </c>
      <c r="L99" s="2">
        <f>+AVERAGE('Bean-Region'!$U6:$W6)</f>
        <v>356.68687479556525</v>
      </c>
      <c r="M99" s="2"/>
      <c r="N99" s="2">
        <f>+AVERAGE('Chickpea-Region'!$H6:$J6)</f>
        <v>240.79596514407316</v>
      </c>
      <c r="O99" s="2">
        <f>+AVERAGE('Chickpea-Region'!$L6:$N6)</f>
        <v>79.280597742118474</v>
      </c>
      <c r="P99" s="2">
        <f>+AVERAGE('Chickpea-Region'!$O6:$Q6)</f>
        <v>7.102669452178767</v>
      </c>
      <c r="Q99" s="2">
        <f>+AVERAGE('Chickpea-Region'!$R6:$T6)</f>
        <v>173.24715047476403</v>
      </c>
      <c r="R99" s="2">
        <f>+AVERAGE('Chickpea-Region'!$U6:$W6)</f>
        <v>48.160056001014546</v>
      </c>
      <c r="T99" s="2">
        <f>+AVERAGE('Cowpea-Region'!$H6:$J6)</f>
        <v>89.937395749492453</v>
      </c>
      <c r="U99" s="2">
        <f>+AVERAGE('Cowpea-Region'!$L6:$N6)</f>
        <v>6.5927198969878873</v>
      </c>
      <c r="V99" s="2">
        <f>+AVERAGE('Cowpea-Region'!$O6:$Q6)</f>
        <v>0.35727578892173689</v>
      </c>
      <c r="W99" s="2">
        <f>+AVERAGE('Cowpea-Region'!$R6:$T6)</f>
        <v>16.741659114078814</v>
      </c>
      <c r="X99" s="2">
        <f>+AVERAGE('Cowpea-Region'!$U6:$W6)</f>
        <v>2.6742356190491079</v>
      </c>
      <c r="Z99" s="2">
        <f>+AVERAGE('Pigeonpea-Region'!$H6:$J6)</f>
        <v>130.13536876839419</v>
      </c>
      <c r="AA99" s="2">
        <f>+AVERAGE('Pigeonpea-Region'!$L6:$N6)</f>
        <v>3.7721354089791017</v>
      </c>
      <c r="AB99" s="2">
        <f>+AVERAGE('Pigeonpea-Region'!$O6:$Q6)</f>
        <v>0.67972028520280825</v>
      </c>
      <c r="AC99" s="2">
        <f>+AVERAGE('Pigeonpea-Region'!$R6:$T6)</f>
        <v>6.335420901340993</v>
      </c>
      <c r="AD99" s="2">
        <f>+AVERAGE('Pigeonpea-Region'!$U6:$W6)</f>
        <v>2.156216699748525</v>
      </c>
      <c r="AE99" s="2"/>
      <c r="AF99" s="2">
        <f>+AVERAGE('Lentil-Region'!$H6:$J6)</f>
        <v>62.070289980836527</v>
      </c>
      <c r="AG99" s="2">
        <f>+AVERAGE('Lentil-Region'!$L6:$N6)</f>
        <v>20.534642736836943</v>
      </c>
      <c r="AH99" s="2">
        <f>+AVERAGE('Lentil-Region'!$O6:$Q6)</f>
        <v>1.8481178463153247</v>
      </c>
      <c r="AI99" s="2">
        <f>+AVERAGE('Lentil-Region'!$R6:$T6)</f>
        <v>44.808429375008366</v>
      </c>
      <c r="AJ99" s="2">
        <f>+AVERAGE('Lentil-Region'!$U6:$W6)</f>
        <v>12.546360225002344</v>
      </c>
      <c r="AL99" s="2">
        <f>+AVERAGE('Pea-Region'!$H6:$J6)</f>
        <v>74.183935327230373</v>
      </c>
      <c r="AM99" s="2">
        <f>+AVERAGE('Pea-Region'!$L6:$N6)</f>
        <v>26.247804510895946</v>
      </c>
      <c r="AN99" s="2">
        <f>+AVERAGE('Pea-Region'!$O6:$Q6)</f>
        <v>2.8691039446090323</v>
      </c>
      <c r="AO99" s="2">
        <f>+AVERAGE('Pea-Region'!$R6:$T6)</f>
        <v>54.514550285228459</v>
      </c>
      <c r="AP99" s="2">
        <f>+AVERAGE('Pea-Region'!$U6:$W6)</f>
        <v>15.942513308953059</v>
      </c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</row>
    <row r="100" spans="1:55" x14ac:dyDescent="0.2">
      <c r="A100" s="13" t="s">
        <v>277</v>
      </c>
      <c r="B100" s="2">
        <f t="shared" si="36"/>
        <v>1727.0568716587463</v>
      </c>
      <c r="C100" s="2">
        <f t="shared" si="37"/>
        <v>891.47318097483185</v>
      </c>
      <c r="D100" s="2">
        <f t="shared" si="38"/>
        <v>193.88329609028213</v>
      </c>
      <c r="E100" s="2">
        <f t="shared" si="39"/>
        <v>1333.7683363004899</v>
      </c>
      <c r="F100" s="2">
        <f t="shared" si="40"/>
        <v>534.2300887552957</v>
      </c>
      <c r="G100" s="2"/>
      <c r="H100" s="2">
        <f>+AVERAGE('Bean-Region'!$H8:$J8)</f>
        <v>1177.6718352104881</v>
      </c>
      <c r="I100" s="2">
        <f>+AVERAGE('Bean-Region'!$L8:$N8)</f>
        <v>563.99352037173799</v>
      </c>
      <c r="J100" s="2">
        <f>+AVERAGE('Bean-Region'!$O8:$Q8)</f>
        <v>109.42603422758174</v>
      </c>
      <c r="K100" s="2">
        <f>+AVERAGE('Bean-Region'!$R8:$T8)</f>
        <v>875.30959643458425</v>
      </c>
      <c r="L100" s="2">
        <f>+AVERAGE('Bean-Region'!$U8:$W8)</f>
        <v>328.51294899900864</v>
      </c>
      <c r="M100" s="2"/>
      <c r="N100" s="2">
        <f>+AVERAGE('Chickpea-Region'!$H8:$J8)</f>
        <v>81.519289207901878</v>
      </c>
      <c r="O100" s="2">
        <f>+AVERAGE('Chickpea-Region'!$L8:$N8)</f>
        <v>46.969204930970044</v>
      </c>
      <c r="P100" s="2">
        <f>+AVERAGE('Chickpea-Region'!$O8:$Q8)</f>
        <v>11.305953229849877</v>
      </c>
      <c r="Q100" s="2">
        <f>+AVERAGE('Chickpea-Region'!$R8:$T8)</f>
        <v>67.350506500452852</v>
      </c>
      <c r="R100" s="2">
        <f>+AVERAGE('Chickpea-Region'!$U8:$W8)</f>
        <v>29.143238377346254</v>
      </c>
      <c r="T100" s="2">
        <f>+AVERAGE('Cowpea-Region'!$H8:$J8)</f>
        <v>106.17318741244146</v>
      </c>
      <c r="U100" s="2">
        <f>+AVERAGE('Cowpea-Region'!$L8:$N8)</f>
        <v>60.181797654890424</v>
      </c>
      <c r="V100" s="2">
        <f>+AVERAGE('Cowpea-Region'!$O8:$Q8)</f>
        <v>14.172813401553249</v>
      </c>
      <c r="W100" s="2">
        <f>+AVERAGE('Cowpea-Region'!$R8:$T8)</f>
        <v>87.122940969384103</v>
      </c>
      <c r="X100" s="2">
        <f>+AVERAGE('Cowpea-Region'!$U8:$W8)</f>
        <v>37.340891608880987</v>
      </c>
      <c r="Z100" s="2">
        <f>+AVERAGE('Pigeonpea-Region'!$H8:$J8)</f>
        <v>321.89992049220501</v>
      </c>
      <c r="AA100" s="2">
        <f>+AVERAGE('Pigeonpea-Region'!$L8:$N8)</f>
        <v>197.73801542703836</v>
      </c>
      <c r="AB100" s="2">
        <f>+AVERAGE('Pigeonpea-Region'!$O8:$Q8)</f>
        <v>53.61437639699421</v>
      </c>
      <c r="AC100" s="2">
        <f>+AVERAGE('Pigeonpea-Region'!$R8:$T8)</f>
        <v>271.29232671531344</v>
      </c>
      <c r="AD100" s="2">
        <f>+AVERAGE('Pigeonpea-Region'!$U8:$W8)</f>
        <v>125.26158798675367</v>
      </c>
      <c r="AE100" s="2"/>
      <c r="AF100" s="2">
        <f>+AVERAGE('Lentil-Region'!$H8:$J8)</f>
        <v>0.78085566359646652</v>
      </c>
      <c r="AG100" s="2">
        <f>+AVERAGE('Lentil-Region'!$L8:$N8)</f>
        <v>0.57690495805147912</v>
      </c>
      <c r="AH100" s="2">
        <f>+AVERAGE('Lentil-Region'!$O8:$Q8)</f>
        <v>0.20759515081609681</v>
      </c>
      <c r="AI100" s="2">
        <f>+AVERAGE('Lentil-Region'!$R8:$T8)</f>
        <v>0.69938530370859198</v>
      </c>
      <c r="AJ100" s="2">
        <f>+AVERAGE('Lentil-Region'!$U8:$W8)</f>
        <v>0.38626389522345345</v>
      </c>
      <c r="AL100" s="2">
        <f>+AVERAGE('Pea-Region'!$H8:$J8)</f>
        <v>39.011783672113644</v>
      </c>
      <c r="AM100" s="2">
        <f>+AVERAGE('Pea-Region'!$L8:$N8)</f>
        <v>22.01373763214357</v>
      </c>
      <c r="AN100" s="2">
        <f>+AVERAGE('Pea-Region'!$O8:$Q8)</f>
        <v>5.1565236834869603</v>
      </c>
      <c r="AO100" s="2">
        <f>+AVERAGE('Pea-Region'!$R8:$T8)</f>
        <v>31.993580377046666</v>
      </c>
      <c r="AP100" s="2">
        <f>+AVERAGE('Pea-Region'!$U8:$W8)</f>
        <v>13.585157888082643</v>
      </c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</row>
    <row r="101" spans="1:55" x14ac:dyDescent="0.2">
      <c r="A101" s="13" t="s">
        <v>292</v>
      </c>
      <c r="B101" s="2">
        <f t="shared" si="36"/>
        <v>2182.5968364426435</v>
      </c>
      <c r="C101" s="2">
        <f t="shared" si="37"/>
        <v>1018.2805096230967</v>
      </c>
      <c r="D101" s="2">
        <f t="shared" si="38"/>
        <v>178.67554600765359</v>
      </c>
      <c r="E101" s="2">
        <f t="shared" si="39"/>
        <v>1619.7526993208296</v>
      </c>
      <c r="F101" s="2">
        <f t="shared" si="40"/>
        <v>583.07386496960771</v>
      </c>
      <c r="G101" s="2"/>
      <c r="H101" s="2">
        <f>+AVERAGE('Bean-Region'!$H10:$J10)</f>
        <v>485.73100944774473</v>
      </c>
      <c r="I101" s="2">
        <f>+AVERAGE('Bean-Region'!$L10:$N10)</f>
        <v>184.14415248647313</v>
      </c>
      <c r="J101" s="2">
        <f>+AVERAGE('Bean-Region'!$O10:$Q10)</f>
        <v>30.294431251032989</v>
      </c>
      <c r="K101" s="2">
        <f>+AVERAGE('Bean-Region'!$R10:$T10)</f>
        <v>309.78634473131422</v>
      </c>
      <c r="L101" s="2">
        <f>+AVERAGE('Bean-Region'!$U10:$W10)</f>
        <v>100.02356524187356</v>
      </c>
      <c r="M101" s="2"/>
      <c r="N101" s="2">
        <f>+AVERAGE('Chickpea-Region'!$H10:$J10)</f>
        <v>0.85854956440593444</v>
      </c>
      <c r="O101" s="2">
        <f>+AVERAGE('Chickpea-Region'!$L10:$N10)</f>
        <v>0.41751663854445314</v>
      </c>
      <c r="P101" s="2">
        <f>+AVERAGE('Chickpea-Region'!$O10:$Q10)</f>
        <v>7.9875969998178309E-2</v>
      </c>
      <c r="Q101" s="2">
        <f>+AVERAGE('Chickpea-Region'!$R10:$T10)</f>
        <v>0.63327332269767211</v>
      </c>
      <c r="R101" s="2">
        <f>+AVERAGE('Chickpea-Region'!$U10:$W10)</f>
        <v>0.23216735549984344</v>
      </c>
      <c r="T101" s="2">
        <f>+AVERAGE('Cowpea-Region'!$H10:$J10)</f>
        <v>1693.3383813216381</v>
      </c>
      <c r="U101" s="2">
        <f>+AVERAGE('Cowpea-Region'!$L10:$N10)</f>
        <v>833.17654048221323</v>
      </c>
      <c r="V101" s="2">
        <f>+AVERAGE('Cowpea-Region'!$O10:$Q10)</f>
        <v>148.2302370438376</v>
      </c>
      <c r="W101" s="2">
        <f>+AVERAGE('Cowpea-Region'!$R10:$T10)</f>
        <v>1308.213894387758</v>
      </c>
      <c r="X101" s="2">
        <f>+AVERAGE('Cowpea-Region'!$U10:$W10)</f>
        <v>482.53390738105492</v>
      </c>
      <c r="Z101" s="2">
        <f>+AVERAGE('Pigeonpea-Region'!$H10:$J10)</f>
        <v>0</v>
      </c>
      <c r="AA101" s="2">
        <f>+AVERAGE('Pigeonpea-Region'!$L10:$N10)</f>
        <v>0</v>
      </c>
      <c r="AB101" s="2">
        <f>+AVERAGE('Pigeonpea-Region'!$O10:$Q10)</f>
        <v>0</v>
      </c>
      <c r="AC101" s="2">
        <f>+AVERAGE('Pigeonpea-Region'!$R10:$T10)</f>
        <v>0</v>
      </c>
      <c r="AD101" s="2">
        <f>+AVERAGE('Pigeonpea-Region'!$U10:$W10)</f>
        <v>0</v>
      </c>
      <c r="AE101" s="2"/>
      <c r="AF101" s="2">
        <f>+AVERAGE('Lentil-Region'!$H10:$J10)</f>
        <v>0</v>
      </c>
      <c r="AG101" s="2">
        <f>+AVERAGE('Lentil-Region'!$L10:$N10)</f>
        <v>0</v>
      </c>
      <c r="AH101" s="2">
        <f>+AVERAGE('Lentil-Region'!$O10:$Q10)</f>
        <v>0</v>
      </c>
      <c r="AI101" s="2">
        <f>+AVERAGE('Lentil-Region'!$R10:$T10)</f>
        <v>0</v>
      </c>
      <c r="AJ101" s="2">
        <f>+AVERAGE('Lentil-Region'!$U10:$W10)</f>
        <v>0</v>
      </c>
      <c r="AL101" s="2">
        <f>+AVERAGE('Pea-Region'!$H10:$J10)</f>
        <v>2.6688961088548147</v>
      </c>
      <c r="AM101" s="2">
        <f>+AVERAGE('Pea-Region'!$L10:$N10)</f>
        <v>0.54230001586588539</v>
      </c>
      <c r="AN101" s="2">
        <f>+AVERAGE('Pea-Region'!$O10:$Q10)</f>
        <v>7.1001742784840963E-2</v>
      </c>
      <c r="AO101" s="2">
        <f>+AVERAGE('Pea-Region'!$R10:$T10)</f>
        <v>1.1191868790597681</v>
      </c>
      <c r="AP101" s="2">
        <f>+AVERAGE('Pea-Region'!$U10:$W10)</f>
        <v>0.2842249911793498</v>
      </c>
      <c r="AQ101" s="29"/>
      <c r="AR101" s="29"/>
      <c r="AS101" s="30"/>
      <c r="AT101" s="30"/>
      <c r="AU101" s="30"/>
      <c r="AV101" s="30"/>
      <c r="AW101" s="30"/>
      <c r="AX101" s="29"/>
      <c r="AY101" s="30"/>
      <c r="AZ101" s="30"/>
      <c r="BA101" s="30"/>
      <c r="BB101" s="30"/>
      <c r="BC101" s="30"/>
    </row>
    <row r="102" spans="1:55" x14ac:dyDescent="0.2">
      <c r="A102" s="1" t="s">
        <v>815</v>
      </c>
      <c r="B102" s="2">
        <f t="shared" ref="B102" si="41">+SUM(H102,N102,T102,Z102,AF102,AL102)</f>
        <v>6779.7992410439538</v>
      </c>
      <c r="C102" s="2">
        <f t="shared" ref="C102" si="42">+SUM(I102,O102,U102,AA102,AG102,AM102)</f>
        <v>2855.1888452820212</v>
      </c>
      <c r="D102" s="2">
        <f t="shared" ref="D102" si="43">+SUM(J102,P102,V102,AB102,AH102,AN102)</f>
        <v>553.84647033575959</v>
      </c>
      <c r="E102" s="2">
        <f t="shared" ref="E102" si="44">+SUM(K102,Q102,W102,AC102,AI102,AO102)</f>
        <v>4550.6845302075053</v>
      </c>
      <c r="F102" s="2">
        <f t="shared" ref="F102" si="45">+SUM(L102,R102,X102,AD102,AJ102,AP102)</f>
        <v>1669.6861545433446</v>
      </c>
      <c r="G102" s="2"/>
      <c r="H102" s="2">
        <f>+AVERAGE('Bean-Region'!$H11:$J11)</f>
        <v>3846.5573557766693</v>
      </c>
      <c r="I102" s="2">
        <f>+AVERAGE('Bean-Region'!$L11:$N11)</f>
        <v>1521.064779480979</v>
      </c>
      <c r="J102" s="2">
        <f>+AVERAGE('Bean-Region'!$O11:$Q11)</f>
        <v>298.77713577520564</v>
      </c>
      <c r="K102" s="2">
        <f>+AVERAGE('Bean-Region'!$R11:$T11)</f>
        <v>2433.455525285834</v>
      </c>
      <c r="L102" s="2">
        <f>+AVERAGE('Bean-Region'!$U11:$W11)</f>
        <v>879.69574819086813</v>
      </c>
      <c r="M102" s="2"/>
      <c r="N102" s="2">
        <f>+AVERAGE('Chickpea-Region'!$H11:$J11)</f>
        <v>323.1738039163809</v>
      </c>
      <c r="O102" s="2">
        <f>+AVERAGE('Chickpea-Region'!$L11:$N11)</f>
        <v>126.66731931163297</v>
      </c>
      <c r="P102" s="2">
        <f>+AVERAGE('Chickpea-Region'!$O11:$Q11)</f>
        <v>18.48849865202682</v>
      </c>
      <c r="Q102" s="2">
        <f>+AVERAGE('Chickpea-Region'!$R11:$T11)</f>
        <v>241.23093029791451</v>
      </c>
      <c r="R102" s="2">
        <f>+AVERAGE('Chickpea-Region'!$U11:$W11)</f>
        <v>77.535461733860657</v>
      </c>
      <c r="T102" s="2">
        <f>+AVERAGE('Cowpea-Region'!$H11:$J11)</f>
        <v>1974.7012655367234</v>
      </c>
      <c r="U102" s="2">
        <f>+AVERAGE('Cowpea-Region'!$L11:$N11)</f>
        <v>932.97842658345405</v>
      </c>
      <c r="V102" s="2">
        <f>+AVERAGE('Cowpea-Region'!$O11:$Q11)</f>
        <v>171.05115459166294</v>
      </c>
      <c r="W102" s="2">
        <f>+AVERAGE('Cowpea-Region'!$R11:$T11)</f>
        <v>1461.3995364335169</v>
      </c>
      <c r="X102" s="2">
        <f>+AVERAGE('Cowpea-Region'!$U11:$W11)</f>
        <v>540.29147201445073</v>
      </c>
      <c r="Z102" s="2">
        <f>+AVERAGE('Pigeonpea-Region'!$H11:$J11)</f>
        <v>455.12591703338722</v>
      </c>
      <c r="AA102" s="2">
        <f>+AVERAGE('Pigeonpea-Region'!$L11:$N11)</f>
        <v>203.89302484883706</v>
      </c>
      <c r="AB102" s="2">
        <f>+AVERAGE('Pigeonpea-Region'!$O11:$Q11)</f>
        <v>55.228183295222301</v>
      </c>
      <c r="AC102" s="2">
        <f>+AVERAGE('Pigeonpea-Region'!$R11:$T11)</f>
        <v>280.44949077320985</v>
      </c>
      <c r="AD102" s="2">
        <f>+AVERAGE('Pigeonpea-Region'!$U11:$W11)</f>
        <v>129.05441571730435</v>
      </c>
      <c r="AE102" s="2"/>
      <c r="AF102" s="2">
        <f>+AVERAGE('Lentil-Region'!$H11:$J11)</f>
        <v>62.851145644432997</v>
      </c>
      <c r="AG102" s="2">
        <f>+AVERAGE('Lentil-Region'!$L11:$N11)</f>
        <v>21.111547694888422</v>
      </c>
      <c r="AH102" s="2">
        <f>+AVERAGE('Lentil-Region'!$O11:$Q11)</f>
        <v>2.0557129971314221</v>
      </c>
      <c r="AI102" s="2">
        <f>+AVERAGE('Lentil-Region'!$R11:$T11)</f>
        <v>45.507814678716962</v>
      </c>
      <c r="AJ102" s="2">
        <f>+AVERAGE('Lentil-Region'!$U11:$W11)</f>
        <v>12.932624120225798</v>
      </c>
      <c r="AL102" s="2">
        <f>+AVERAGE('Pea-Region'!$H11:$J11)</f>
        <v>117.38975313636006</v>
      </c>
      <c r="AM102" s="2">
        <f>+AVERAGE('Pea-Region'!$L11:$N11)</f>
        <v>49.473747362229602</v>
      </c>
      <c r="AN102" s="2">
        <f>+AVERAGE('Pea-Region'!$O11:$Q11)</f>
        <v>8.2457850245104733</v>
      </c>
      <c r="AO102" s="2">
        <f>+AVERAGE('Pea-Region'!$R11:$T11)</f>
        <v>88.641232738311842</v>
      </c>
      <c r="AP102" s="2">
        <f>+AVERAGE('Pea-Region'!$U11:$W11)</f>
        <v>30.176432766634587</v>
      </c>
      <c r="AQ102" s="29"/>
      <c r="AR102" s="29"/>
      <c r="AS102" s="30"/>
      <c r="AT102" s="30"/>
      <c r="AU102" s="30"/>
      <c r="AV102" s="30"/>
      <c r="AW102" s="30"/>
      <c r="AX102" s="29"/>
      <c r="AY102" s="30"/>
      <c r="AZ102" s="30"/>
      <c r="BA102" s="30"/>
      <c r="BB102" s="30"/>
      <c r="BC102" s="30"/>
    </row>
    <row r="104" spans="1:55" x14ac:dyDescent="0.2">
      <c r="B104" s="1" t="s">
        <v>564</v>
      </c>
      <c r="G104" s="29"/>
      <c r="H104" s="1" t="s">
        <v>780</v>
      </c>
      <c r="M104" s="29"/>
      <c r="N104" s="1" t="s">
        <v>563</v>
      </c>
      <c r="S104" s="29"/>
      <c r="T104" s="1" t="s">
        <v>837</v>
      </c>
      <c r="Y104" s="29"/>
      <c r="Z104" s="29" t="s">
        <v>779</v>
      </c>
      <c r="AA104" s="29"/>
      <c r="AB104" s="29" t="s">
        <v>831</v>
      </c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</row>
    <row r="105" spans="1:55" x14ac:dyDescent="0.2">
      <c r="B105" s="1" t="s">
        <v>611</v>
      </c>
      <c r="C105" s="1" t="s">
        <v>727</v>
      </c>
      <c r="D105" s="1" t="s">
        <v>728</v>
      </c>
      <c r="E105" s="1" t="s">
        <v>777</v>
      </c>
      <c r="F105" s="1" t="s">
        <v>778</v>
      </c>
      <c r="G105" s="29"/>
      <c r="H105" s="1" t="s">
        <v>611</v>
      </c>
      <c r="I105" s="1" t="s">
        <v>727</v>
      </c>
      <c r="J105" s="1" t="s">
        <v>728</v>
      </c>
      <c r="K105" s="1" t="s">
        <v>777</v>
      </c>
      <c r="L105" s="1" t="s">
        <v>778</v>
      </c>
      <c r="M105" s="29"/>
      <c r="N105" s="1" t="s">
        <v>611</v>
      </c>
      <c r="O105" s="1" t="s">
        <v>727</v>
      </c>
      <c r="P105" s="1" t="s">
        <v>728</v>
      </c>
      <c r="Q105" s="1" t="s">
        <v>777</v>
      </c>
      <c r="R105" s="1" t="s">
        <v>778</v>
      </c>
      <c r="S105" s="29"/>
      <c r="T105" s="1" t="s">
        <v>611</v>
      </c>
      <c r="U105" s="1" t="s">
        <v>727</v>
      </c>
      <c r="V105" s="1" t="s">
        <v>728</v>
      </c>
      <c r="W105" s="1" t="s">
        <v>777</v>
      </c>
      <c r="X105" s="1" t="s">
        <v>778</v>
      </c>
      <c r="Y105" s="29"/>
      <c r="Z105" s="29" t="s">
        <v>611</v>
      </c>
      <c r="AA105" s="29" t="s">
        <v>727</v>
      </c>
      <c r="AB105" s="29" t="s">
        <v>728</v>
      </c>
      <c r="AC105" s="29" t="s">
        <v>777</v>
      </c>
      <c r="AD105" s="29" t="s">
        <v>778</v>
      </c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</row>
    <row r="106" spans="1:55" x14ac:dyDescent="0.2">
      <c r="A106" s="13" t="s">
        <v>246</v>
      </c>
      <c r="B106" s="2">
        <f>+AVERAGE('Groundnut-Region'!$H5:$J5)</f>
        <v>556.49924248535319</v>
      </c>
      <c r="C106" s="2">
        <f>+AVERAGE('Groundnut-Region'!$L5:$N5)</f>
        <v>257.26803036645089</v>
      </c>
      <c r="D106" s="2">
        <f>+AVERAGE('Groundnut-Region'!$O5:$Q5)</f>
        <v>75.511805598046536</v>
      </c>
      <c r="E106" s="2">
        <f>+AVERAGE('Groundnut-Region'!$R5:$T5)</f>
        <v>357.54663831491848</v>
      </c>
      <c r="F106" s="2">
        <f>+AVERAGE('Groundnut-Region'!$U5:$W5)</f>
        <v>150.4447182488079</v>
      </c>
      <c r="G106" s="29"/>
      <c r="H106" s="2">
        <f>+AVERAGE('Soybean-Region'!$H5:$J5)</f>
        <v>12.349267426841996</v>
      </c>
      <c r="I106" s="2">
        <f>+AVERAGE('Soybean-Region'!$L5:$N5)</f>
        <v>5.8008781508244498</v>
      </c>
      <c r="J106" s="2">
        <f>+AVERAGE('Soybean-Region'!$O5:$Q5)</f>
        <v>1.8665523752590962</v>
      </c>
      <c r="K106" s="2">
        <f>+AVERAGE('Soybean-Region'!$R5:$T5)</f>
        <v>7.7627103170340233</v>
      </c>
      <c r="L106" s="2">
        <f>+AVERAGE('Soybean-Region'!$U5:$W5)</f>
        <v>3.5517909775301937</v>
      </c>
      <c r="M106" s="29"/>
      <c r="N106" s="2">
        <f>+AVERAGE('Banana-Region'!$H5:$J5)</f>
        <v>410.72843551509669</v>
      </c>
      <c r="O106" s="2">
        <f>+AVERAGE('Banana-Region'!$L5:$N5)</f>
        <v>145.49618427346266</v>
      </c>
      <c r="P106" s="2">
        <f>+AVERAGE('Banana-Region'!$O5:$Q5)</f>
        <v>33.865659337647763</v>
      </c>
      <c r="Q106" s="2">
        <f>+AVERAGE('Banana-Region'!$R5:$T5)</f>
        <v>221.72661461824941</v>
      </c>
      <c r="R106" s="2">
        <f>+AVERAGE('Banana-Region'!$U5:$W5)</f>
        <v>75.886611300230115</v>
      </c>
      <c r="S106" s="30"/>
      <c r="T106" s="2">
        <f>+AVERAGE('Plantain-Region'!$H5:$J5)</f>
        <v>1385.652584324557</v>
      </c>
      <c r="U106" s="2">
        <f>+AVERAGE('Plantain-Region'!$L5:$N5)</f>
        <v>470.38258107448695</v>
      </c>
      <c r="V106" s="2">
        <f>+AVERAGE('Plantain-Region'!$O5:$Q5)</f>
        <v>106.31621481317939</v>
      </c>
      <c r="W106" s="2">
        <f>+AVERAGE('Plantain-Region'!$R5:$T5)</f>
        <v>726.88455038423274</v>
      </c>
      <c r="X106" s="2">
        <f>+AVERAGE('Plantain-Region'!$U5:$W5)</f>
        <v>240.76607822463453</v>
      </c>
      <c r="Y106" s="29"/>
      <c r="Z106" s="30" t="e">
        <f>+AVERAGE(#REF!)</f>
        <v>#REF!</v>
      </c>
      <c r="AA106" s="30" t="e">
        <f>+AVERAGE(#REF!)</f>
        <v>#REF!</v>
      </c>
      <c r="AB106" s="30" t="e">
        <f>+AVERAGE(#REF!)</f>
        <v>#REF!</v>
      </c>
      <c r="AC106" s="30" t="e">
        <f>+AVERAGE(#REF!)</f>
        <v>#REF!</v>
      </c>
      <c r="AD106" s="30" t="e">
        <f>+AVERAGE(#REF!)</f>
        <v>#REF!</v>
      </c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</row>
    <row r="107" spans="1:55" x14ac:dyDescent="0.2">
      <c r="A107" s="13" t="s">
        <v>254</v>
      </c>
      <c r="B107" s="2">
        <f>+AVERAGE('Groundnut-Region'!$H6:$J6)</f>
        <v>972.05840710986706</v>
      </c>
      <c r="C107" s="2">
        <f>+AVERAGE('Groundnut-Region'!$L6:$N6)</f>
        <v>177.5901316174527</v>
      </c>
      <c r="D107" s="2">
        <f>+AVERAGE('Groundnut-Region'!$O6:$Q6)</f>
        <v>11.851790475028006</v>
      </c>
      <c r="E107" s="2">
        <f>+AVERAGE('Groundnut-Region'!$R6:$T6)</f>
        <v>434.6694731406356</v>
      </c>
      <c r="F107" s="2">
        <f>+AVERAGE('Groundnut-Region'!$U6:$W6)</f>
        <v>77.472385018341299</v>
      </c>
      <c r="G107" s="29"/>
      <c r="H107" s="2">
        <f>+AVERAGE('Soybean-Region'!$H6:$J6)</f>
        <v>76.993247071317157</v>
      </c>
      <c r="I107" s="2">
        <f>+AVERAGE('Soybean-Region'!$L6:$N6)</f>
        <v>27.923403052707318</v>
      </c>
      <c r="J107" s="2">
        <f>+AVERAGE('Soybean-Region'!$O6:$Q6)</f>
        <v>3.3597065824832413</v>
      </c>
      <c r="K107" s="2">
        <f>+AVERAGE('Soybean-Region'!$R6:$T6)</f>
        <v>53.309569905586898</v>
      </c>
      <c r="L107" s="2">
        <f>+AVERAGE('Soybean-Region'!$U6:$W6)</f>
        <v>15.661912013411028</v>
      </c>
      <c r="M107" s="29"/>
      <c r="N107" s="2">
        <f>+AVERAGE('Banana-Region'!$H6:$J6)</f>
        <v>1814.272649132301</v>
      </c>
      <c r="O107" s="2">
        <f>+AVERAGE('Banana-Region'!$L6:$N6)</f>
        <v>748.39679806219192</v>
      </c>
      <c r="P107" s="2">
        <f>+AVERAGE('Banana-Region'!$O6:$Q6)</f>
        <v>174.60869219840865</v>
      </c>
      <c r="Q107" s="2">
        <f>+AVERAGE('Banana-Region'!$R6:$T6)</f>
        <v>1093.6246918665054</v>
      </c>
      <c r="R107" s="2">
        <f>+AVERAGE('Banana-Region'!$U6:$W6)</f>
        <v>443.3485276146468</v>
      </c>
      <c r="S107" s="30"/>
      <c r="T107" s="2">
        <f>+AVERAGE('Plantain-Region'!$H6:$J6)</f>
        <v>1043.2742279970641</v>
      </c>
      <c r="U107" s="2">
        <f>+AVERAGE('Plantain-Region'!$L6:$N6)</f>
        <v>358.27195560490441</v>
      </c>
      <c r="V107" s="2">
        <f>+AVERAGE('Plantain-Region'!$O6:$Q6)</f>
        <v>36.902011427305155</v>
      </c>
      <c r="W107" s="2">
        <f>+AVERAGE('Plantain-Region'!$R6:$T6)</f>
        <v>689.62174113545154</v>
      </c>
      <c r="X107" s="2">
        <f>+AVERAGE('Plantain-Region'!$U6:$W6)</f>
        <v>189.64597881224918</v>
      </c>
      <c r="Y107" s="29"/>
      <c r="Z107" s="30" t="e">
        <f>+AVERAGE(#REF!)</f>
        <v>#REF!</v>
      </c>
      <c r="AA107" s="30" t="e">
        <f>+AVERAGE(#REF!)</f>
        <v>#REF!</v>
      </c>
      <c r="AB107" s="30" t="e">
        <f>+AVERAGE(#REF!)</f>
        <v>#REF!</v>
      </c>
      <c r="AC107" s="30" t="e">
        <f>+AVERAGE(#REF!)</f>
        <v>#REF!</v>
      </c>
      <c r="AD107" s="30" t="e">
        <f>+AVERAGE(#REF!)</f>
        <v>#REF!</v>
      </c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</row>
    <row r="108" spans="1:55" x14ac:dyDescent="0.2">
      <c r="A108" s="13" t="s">
        <v>277</v>
      </c>
      <c r="B108" s="2">
        <f>+AVERAGE('Groundnut-Region'!$H8:$J8)</f>
        <v>1060.9416507324866</v>
      </c>
      <c r="C108" s="2">
        <f>+AVERAGE('Groundnut-Region'!$L8:$N8)</f>
        <v>538.36186397529912</v>
      </c>
      <c r="D108" s="2">
        <f>+AVERAGE('Groundnut-Region'!$O8:$Q8)</f>
        <v>114.25765326617723</v>
      </c>
      <c r="E108" s="2">
        <f>+AVERAGE('Groundnut-Region'!$R8:$T8)</f>
        <v>810.21869198364709</v>
      </c>
      <c r="F108" s="2">
        <f>+AVERAGE('Groundnut-Region'!$U8:$W8)</f>
        <v>319.15608546678817</v>
      </c>
      <c r="G108" s="29"/>
      <c r="H108" s="2">
        <f>+AVERAGE('Soybean-Region'!$H8:$J8)</f>
        <v>352.69992722968937</v>
      </c>
      <c r="I108" s="2">
        <f>+AVERAGE('Soybean-Region'!$L8:$N8)</f>
        <v>97.040915200014808</v>
      </c>
      <c r="J108" s="2">
        <f>+AVERAGE('Soybean-Region'!$O8:$Q8)</f>
        <v>18.05000015294911</v>
      </c>
      <c r="K108" s="2">
        <f>+AVERAGE('Soybean-Region'!$R8:$T8)</f>
        <v>164.92115328745501</v>
      </c>
      <c r="L108" s="2">
        <f>+AVERAGE('Soybean-Region'!$U8:$W8)</f>
        <v>45.476378655236338</v>
      </c>
      <c r="M108" s="29"/>
      <c r="N108" s="2">
        <f>+AVERAGE('Banana-Region'!$H8:$J8)</f>
        <v>2208.3969895142441</v>
      </c>
      <c r="O108" s="2">
        <f>+AVERAGE('Banana-Region'!$L8:$N8)</f>
        <v>945.97426481201956</v>
      </c>
      <c r="P108" s="2">
        <f>+AVERAGE('Banana-Region'!$O8:$Q8)</f>
        <v>173.80891203444477</v>
      </c>
      <c r="Q108" s="2">
        <f>+AVERAGE('Banana-Region'!$R8:$T8)</f>
        <v>1509.2813421515384</v>
      </c>
      <c r="R108" s="2">
        <f>+AVERAGE('Banana-Region'!$U8:$W8)</f>
        <v>527.49071273588413</v>
      </c>
      <c r="S108" s="30"/>
      <c r="T108" s="2">
        <f>+AVERAGE('Plantain-Region'!$H8:$J8)</f>
        <v>238.08670784685523</v>
      </c>
      <c r="U108" s="2">
        <f>+AVERAGE('Plantain-Region'!$L8:$N8)</f>
        <v>138.29595314560888</v>
      </c>
      <c r="V108" s="2">
        <f>+AVERAGE('Plantain-Region'!$O8:$Q8)</f>
        <v>33.7531227454431</v>
      </c>
      <c r="W108" s="2">
        <f>+AVERAGE('Plantain-Region'!$R8:$T8)</f>
        <v>197.31402984912333</v>
      </c>
      <c r="X108" s="2">
        <f>+AVERAGE('Plantain-Region'!$U8:$W8)</f>
        <v>86.027027619480734</v>
      </c>
      <c r="Y108" s="29"/>
      <c r="Z108" s="30" t="e">
        <f>+AVERAGE(#REF!)</f>
        <v>#REF!</v>
      </c>
      <c r="AA108" s="30" t="e">
        <f>+AVERAGE(#REF!)</f>
        <v>#REF!</v>
      </c>
      <c r="AB108" s="30" t="e">
        <f>+AVERAGE(#REF!)</f>
        <v>#REF!</v>
      </c>
      <c r="AC108" s="30" t="e">
        <f>+AVERAGE(#REF!)</f>
        <v>#REF!</v>
      </c>
      <c r="AD108" s="30" t="e">
        <f>+AVERAGE(#REF!)</f>
        <v>#REF!</v>
      </c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</row>
    <row r="109" spans="1:55" x14ac:dyDescent="0.2">
      <c r="A109" s="13" t="s">
        <v>292</v>
      </c>
      <c r="B109" s="2">
        <f>+AVERAGE('Groundnut-Region'!$H10:$J10)</f>
        <v>3407.9301202469869</v>
      </c>
      <c r="C109" s="2">
        <f>+AVERAGE('Groundnut-Region'!$L10:$N10)</f>
        <v>1521.7893417246469</v>
      </c>
      <c r="D109" s="2">
        <f>+AVERAGE('Groundnut-Region'!$O10:$Q10)</f>
        <v>274.91470401071717</v>
      </c>
      <c r="E109" s="2">
        <f>+AVERAGE('Groundnut-Region'!$R10:$T10)</f>
        <v>2425.6044568160651</v>
      </c>
      <c r="F109" s="2">
        <f>+AVERAGE('Groundnut-Region'!$U10:$W10)</f>
        <v>861.62236310434628</v>
      </c>
      <c r="G109" s="29"/>
      <c r="H109" s="2">
        <f>+AVERAGE('Soybean-Region'!$H10:$J10)</f>
        <v>209.09948645418436</v>
      </c>
      <c r="I109" s="2">
        <f>+AVERAGE('Soybean-Region'!$L10:$N10)</f>
        <v>109.67821498515237</v>
      </c>
      <c r="J109" s="2">
        <f>+AVERAGE('Soybean-Region'!$O10:$Q10)</f>
        <v>23.684655826476114</v>
      </c>
      <c r="K109" s="2">
        <f>+AVERAGE('Soybean-Region'!$R10:$T10)</f>
        <v>161.64587194207354</v>
      </c>
      <c r="L109" s="2">
        <f>+AVERAGE('Soybean-Region'!$U10:$W10)</f>
        <v>64.468948448509977</v>
      </c>
      <c r="M109" s="29"/>
      <c r="N109" s="2">
        <f>+AVERAGE('Banana-Region'!$H10:$J10)</f>
        <v>247.11748853267605</v>
      </c>
      <c r="O109" s="2">
        <f>+AVERAGE('Banana-Region'!$L10:$N10)</f>
        <v>84.207623363865025</v>
      </c>
      <c r="P109" s="2">
        <f>+AVERAGE('Banana-Region'!$O10:$Q10)</f>
        <v>10.11674337104756</v>
      </c>
      <c r="Q109" s="2">
        <f>+AVERAGE('Banana-Region'!$R10:$T10)</f>
        <v>158.44122126353341</v>
      </c>
      <c r="R109" s="2">
        <f>+AVERAGE('Banana-Region'!$U10:$W10)</f>
        <v>45.223576025135536</v>
      </c>
      <c r="S109" s="30"/>
      <c r="T109" s="2">
        <f>+AVERAGE('Plantain-Region'!$H10:$J10)</f>
        <v>2231.3118955810182</v>
      </c>
      <c r="U109" s="2">
        <f>+AVERAGE('Plantain-Region'!$L10:$N10)</f>
        <v>693.90203975229758</v>
      </c>
      <c r="V109" s="2">
        <f>+AVERAGE('Plantain-Region'!$O10:$Q10)</f>
        <v>109.70183384883738</v>
      </c>
      <c r="W109" s="2">
        <f>+AVERAGE('Plantain-Region'!$R10:$T10)</f>
        <v>1238.0025646682113</v>
      </c>
      <c r="X109" s="2">
        <f>+AVERAGE('Plantain-Region'!$U10:$W10)</f>
        <v>358.25903376539026</v>
      </c>
      <c r="Y109" s="29"/>
      <c r="Z109" s="30" t="e">
        <f>+AVERAGE(#REF!)</f>
        <v>#REF!</v>
      </c>
      <c r="AA109" s="30" t="e">
        <f>+AVERAGE(#REF!)</f>
        <v>#REF!</v>
      </c>
      <c r="AB109" s="30" t="e">
        <f>+AVERAGE(#REF!)</f>
        <v>#REF!</v>
      </c>
      <c r="AC109" s="30" t="e">
        <f>+AVERAGE(#REF!)</f>
        <v>#REF!</v>
      </c>
      <c r="AD109" s="30" t="e">
        <f>+AVERAGE(#REF!)</f>
        <v>#REF!</v>
      </c>
      <c r="AE109" s="30"/>
      <c r="AF109" s="30"/>
      <c r="AG109" s="30"/>
      <c r="AH109" s="30"/>
      <c r="AI109" s="30"/>
      <c r="AJ109" s="30"/>
      <c r="AK109" s="29"/>
      <c r="AL109" s="30"/>
      <c r="AM109" s="30"/>
      <c r="AN109" s="30"/>
      <c r="AO109" s="30"/>
      <c r="AP109" s="30"/>
      <c r="AQ109" s="29"/>
      <c r="AS109" s="2"/>
      <c r="AT109" s="2"/>
      <c r="AU109" s="2"/>
      <c r="AV109" s="2"/>
      <c r="AW109" s="2"/>
    </row>
    <row r="110" spans="1:55" x14ac:dyDescent="0.2">
      <c r="A110" s="1" t="s">
        <v>815</v>
      </c>
      <c r="B110" s="2">
        <f>+AVERAGE('Groundnut-Region'!$H11:$J11)</f>
        <v>5997.4294205746928</v>
      </c>
      <c r="C110" s="2">
        <f>+AVERAGE('Groundnut-Region'!$L11:$N11)</f>
        <v>2495.0093676838496</v>
      </c>
      <c r="D110" s="2">
        <f>+AVERAGE('Groundnut-Region'!$O11:$Q11)</f>
        <v>476.53595334996891</v>
      </c>
      <c r="E110" s="2">
        <f>+AVERAGE('Groundnut-Region'!$R11:$T11)</f>
        <v>4028.0392602552661</v>
      </c>
      <c r="F110" s="2">
        <f>+AVERAGE('Groundnut-Region'!$U11:$W11)</f>
        <v>1408.6955518382838</v>
      </c>
      <c r="G110" s="29"/>
      <c r="H110" s="2">
        <f>+AVERAGE('Soybean-Region'!$H11:$J11)</f>
        <v>651.14192818203276</v>
      </c>
      <c r="I110" s="2">
        <f>+AVERAGE('Soybean-Region'!$L11:$N11)</f>
        <v>240.44341138869893</v>
      </c>
      <c r="J110" s="2">
        <f>+AVERAGE('Soybean-Region'!$O11:$Q11)</f>
        <v>46.960914937167558</v>
      </c>
      <c r="K110" s="2">
        <f>+AVERAGE('Soybean-Region'!$R11:$T11)</f>
        <v>387.63930545214947</v>
      </c>
      <c r="L110" s="2">
        <f>+AVERAGE('Soybean-Region'!$U11:$W11)</f>
        <v>129.15903009468752</v>
      </c>
      <c r="M110" s="29"/>
      <c r="N110" s="2">
        <f>+AVERAGE('Banana-Region'!$H11:$J11)</f>
        <v>4680.5155626943188</v>
      </c>
      <c r="O110" s="2">
        <f>+AVERAGE('Banana-Region'!$L11:$N11)</f>
        <v>1924.0748705115393</v>
      </c>
      <c r="P110" s="2">
        <f>+AVERAGE('Banana-Region'!$O11:$Q11)</f>
        <v>392.40000694154872</v>
      </c>
      <c r="Q110" s="2">
        <f>+AVERAGE('Banana-Region'!$R11:$T11)</f>
        <v>2983.0738698998266</v>
      </c>
      <c r="R110" s="2">
        <f>+AVERAGE('Banana-Region'!$U11:$W11)</f>
        <v>1091.9494276758965</v>
      </c>
      <c r="S110" s="30"/>
      <c r="T110" s="2">
        <f>+AVERAGE('Plantain-Region'!$H11:$J11)</f>
        <v>4898.3254157494948</v>
      </c>
      <c r="U110" s="2">
        <f>+AVERAGE('Plantain-Region'!$L11:$N11)</f>
        <v>1660.8525295772979</v>
      </c>
      <c r="V110" s="2">
        <f>+AVERAGE('Plantain-Region'!$O11:$Q11)</f>
        <v>286.67318283476504</v>
      </c>
      <c r="W110" s="2">
        <f>+AVERAGE('Plantain-Region'!$R11:$T11)</f>
        <v>2851.8228860370195</v>
      </c>
      <c r="X110" s="2">
        <f>+AVERAGE('Plantain-Region'!$U11:$W11)</f>
        <v>874.69811842175477</v>
      </c>
      <c r="Y110" s="29"/>
      <c r="Z110" s="30" t="e">
        <f>+AVERAGE(#REF!)</f>
        <v>#REF!</v>
      </c>
      <c r="AA110" s="30" t="e">
        <f>+AVERAGE(#REF!)</f>
        <v>#REF!</v>
      </c>
      <c r="AB110" s="30" t="e">
        <f>+AVERAGE(#REF!)</f>
        <v>#REF!</v>
      </c>
      <c r="AC110" s="30" t="e">
        <f>+AVERAGE(#REF!)</f>
        <v>#REF!</v>
      </c>
      <c r="AD110" s="30" t="e">
        <f>+AVERAGE(#REF!)</f>
        <v>#REF!</v>
      </c>
      <c r="AE110" s="30"/>
      <c r="AF110" s="30"/>
      <c r="AG110" s="30"/>
      <c r="AH110" s="30"/>
      <c r="AI110" s="30"/>
      <c r="AJ110" s="30"/>
      <c r="AK110" s="29"/>
      <c r="AL110" s="30"/>
      <c r="AM110" s="30"/>
      <c r="AN110" s="30"/>
      <c r="AO110" s="30"/>
      <c r="AP110" s="30"/>
      <c r="AQ110" s="29"/>
      <c r="AS110" s="2"/>
      <c r="AT110" s="2"/>
      <c r="AU110" s="2"/>
      <c r="AV110" s="2"/>
      <c r="AW110" s="2"/>
    </row>
    <row r="111" spans="1:55" x14ac:dyDescent="0.2">
      <c r="A111" s="55"/>
      <c r="B111" s="2"/>
      <c r="C111" s="2"/>
      <c r="D111" s="2"/>
      <c r="E111" s="2"/>
      <c r="F111" s="2"/>
      <c r="H111" s="2"/>
      <c r="I111" s="2"/>
      <c r="J111" s="2"/>
      <c r="K111" s="2"/>
      <c r="L111" s="2"/>
      <c r="N111" s="2"/>
      <c r="O111" s="2"/>
      <c r="P111" s="2"/>
      <c r="Q111" s="2"/>
      <c r="R111" s="2"/>
      <c r="T111" s="2"/>
      <c r="U111" s="2"/>
      <c r="V111" s="2"/>
      <c r="W111" s="2"/>
      <c r="X111" s="2"/>
    </row>
    <row r="112" spans="1:55" x14ac:dyDescent="0.2">
      <c r="A112" s="55"/>
      <c r="B112" s="2" t="s">
        <v>802</v>
      </c>
      <c r="C112" s="2"/>
      <c r="D112" s="2"/>
      <c r="E112" s="2"/>
      <c r="F112" s="2"/>
      <c r="H112" s="2"/>
      <c r="I112" s="2"/>
      <c r="J112" s="2"/>
      <c r="K112" s="2"/>
      <c r="L112" s="2"/>
      <c r="N112" s="2"/>
      <c r="O112" s="2"/>
      <c r="P112" s="2"/>
      <c r="Q112" s="2"/>
      <c r="R112" s="2"/>
      <c r="T112" s="2"/>
      <c r="U112" s="2"/>
      <c r="V112" s="2"/>
      <c r="W112" s="2"/>
      <c r="X112" s="2"/>
    </row>
    <row r="113" spans="1:6" x14ac:dyDescent="0.2">
      <c r="A113" s="55"/>
      <c r="B113" s="1" t="s">
        <v>611</v>
      </c>
      <c r="C113" s="1" t="s">
        <v>727</v>
      </c>
      <c r="D113" s="1" t="s">
        <v>728</v>
      </c>
      <c r="E113" s="1" t="s">
        <v>777</v>
      </c>
      <c r="F113" s="1" t="s">
        <v>778</v>
      </c>
    </row>
    <row r="114" spans="1:6" x14ac:dyDescent="0.2">
      <c r="A114" s="13" t="s">
        <v>246</v>
      </c>
      <c r="B114" s="2">
        <f t="shared" ref="B114:F118" si="46">+SUM(B82,B90,B98,B106,H106,N106,T106)</f>
        <v>6509.4987929764857</v>
      </c>
      <c r="C114" s="2">
        <f t="shared" si="46"/>
        <v>3036.0249201674542</v>
      </c>
      <c r="D114" s="2">
        <f t="shared" si="46"/>
        <v>916.96273067386721</v>
      </c>
      <c r="E114" s="2">
        <f t="shared" si="46"/>
        <v>4176.1366961210988</v>
      </c>
      <c r="F114" s="2">
        <f t="shared" si="46"/>
        <v>1801.6230483342247</v>
      </c>
    </row>
    <row r="115" spans="1:6" x14ac:dyDescent="0.2">
      <c r="A115" s="13" t="s">
        <v>254</v>
      </c>
      <c r="B115" s="2">
        <f t="shared" si="46"/>
        <v>14564.714548612708</v>
      </c>
      <c r="C115" s="2">
        <f t="shared" si="46"/>
        <v>4574.949972974945</v>
      </c>
      <c r="D115" s="2">
        <f t="shared" si="46"/>
        <v>709.26007980707448</v>
      </c>
      <c r="E115" s="2">
        <f t="shared" si="46"/>
        <v>8425.7293139739777</v>
      </c>
      <c r="F115" s="2">
        <f t="shared" si="46"/>
        <v>2623.942580498318</v>
      </c>
    </row>
    <row r="116" spans="1:6" x14ac:dyDescent="0.2">
      <c r="A116" s="13" t="s">
        <v>277</v>
      </c>
      <c r="B116" s="2">
        <f t="shared" si="46"/>
        <v>17034.889738528069</v>
      </c>
      <c r="C116" s="2">
        <f t="shared" si="46"/>
        <v>8154.4360023911941</v>
      </c>
      <c r="D116" s="2">
        <f t="shared" si="46"/>
        <v>1938.8361002067402</v>
      </c>
      <c r="E116" s="2">
        <f t="shared" si="46"/>
        <v>12058.883557834446</v>
      </c>
      <c r="F116" s="2">
        <f t="shared" si="46"/>
        <v>4813.4761030169893</v>
      </c>
    </row>
    <row r="117" spans="1:6" x14ac:dyDescent="0.2">
      <c r="A117" s="13" t="s">
        <v>292</v>
      </c>
      <c r="B117" s="2">
        <f t="shared" si="46"/>
        <v>45883.269607819151</v>
      </c>
      <c r="C117" s="2">
        <f t="shared" si="46"/>
        <v>20511.070937193075</v>
      </c>
      <c r="D117" s="2">
        <f t="shared" si="46"/>
        <v>3912.2140647005508</v>
      </c>
      <c r="E117" s="2">
        <f t="shared" si="46"/>
        <v>32211.511355263057</v>
      </c>
      <c r="F117" s="2">
        <f t="shared" si="46"/>
        <v>11632.800563663308</v>
      </c>
    </row>
    <row r="118" spans="1:6" x14ac:dyDescent="0.2">
      <c r="A118" s="1" t="s">
        <v>815</v>
      </c>
      <c r="B118" s="2">
        <f t="shared" si="46"/>
        <v>83992.372687936397</v>
      </c>
      <c r="C118" s="2">
        <f t="shared" si="46"/>
        <v>36276.481832726662</v>
      </c>
      <c r="D118" s="2">
        <f t="shared" si="46"/>
        <v>7477.2729753882322</v>
      </c>
      <c r="E118" s="2">
        <f t="shared" si="46"/>
        <v>56872.260923192582</v>
      </c>
      <c r="F118" s="2">
        <f t="shared" si="46"/>
        <v>20871.842295512844</v>
      </c>
    </row>
    <row r="120" spans="1:6" x14ac:dyDescent="0.2">
      <c r="B120" s="2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74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defaultColWidth="9.1796875" defaultRowHeight="10" x14ac:dyDescent="0.2"/>
  <cols>
    <col min="1" max="3" width="9.1796875" style="1"/>
    <col min="4" max="4" width="13.453125" style="1" customWidth="1"/>
    <col min="5" max="5" width="9.1796875" style="1"/>
    <col min="6" max="6" width="15" style="1" customWidth="1"/>
    <col min="7" max="17" width="11.453125" style="1" customWidth="1"/>
    <col min="18" max="16384" width="9.1796875" style="1"/>
  </cols>
  <sheetData>
    <row r="1" spans="1:17" ht="10.5" x14ac:dyDescent="0.25">
      <c r="A1" s="12" t="s">
        <v>236</v>
      </c>
      <c r="B1" s="12" t="s">
        <v>237</v>
      </c>
      <c r="C1" s="12" t="s">
        <v>238</v>
      </c>
      <c r="D1" s="5" t="s">
        <v>582</v>
      </c>
      <c r="E1" s="12" t="s">
        <v>239</v>
      </c>
      <c r="F1" s="12" t="s">
        <v>240</v>
      </c>
      <c r="G1" s="1" t="s">
        <v>713</v>
      </c>
      <c r="H1" s="12" t="s">
        <v>714</v>
      </c>
      <c r="I1" s="1" t="s">
        <v>715</v>
      </c>
      <c r="J1" s="12" t="s">
        <v>716</v>
      </c>
      <c r="K1" s="1" t="s">
        <v>717</v>
      </c>
      <c r="L1" s="12" t="s">
        <v>718</v>
      </c>
      <c r="M1" s="1" t="s">
        <v>719</v>
      </c>
      <c r="N1" s="12" t="s">
        <v>720</v>
      </c>
      <c r="O1" s="2" t="s">
        <v>721</v>
      </c>
      <c r="P1" s="33" t="s">
        <v>722</v>
      </c>
      <c r="Q1" s="34" t="s">
        <v>723</v>
      </c>
    </row>
    <row r="2" spans="1:17" x14ac:dyDescent="0.2">
      <c r="A2" s="6">
        <v>1</v>
      </c>
      <c r="B2" s="7">
        <v>202</v>
      </c>
      <c r="C2" s="8" t="s">
        <v>242</v>
      </c>
      <c r="D2" s="6" t="s">
        <v>195</v>
      </c>
      <c r="E2" s="6" t="s">
        <v>243</v>
      </c>
      <c r="F2" s="6" t="s">
        <v>277</v>
      </c>
      <c r="G2" s="32">
        <v>16.600000000000001</v>
      </c>
      <c r="H2" s="12">
        <v>2011</v>
      </c>
      <c r="I2" s="32">
        <v>4.9000000000000004</v>
      </c>
      <c r="J2" s="12">
        <v>2011</v>
      </c>
      <c r="K2" s="32">
        <v>35.9</v>
      </c>
      <c r="L2" s="12">
        <v>2011</v>
      </c>
      <c r="M2" s="32">
        <v>13.8</v>
      </c>
      <c r="N2" s="12">
        <v>2011</v>
      </c>
      <c r="O2" s="2">
        <v>55011976.682029396</v>
      </c>
      <c r="P2" s="33">
        <f t="shared" ref="P2:P8" si="0">+IFERROR(O2*G2/100,"")</f>
        <v>9131988.1292168815</v>
      </c>
      <c r="Q2" s="34">
        <f t="shared" ref="Q2:Q8" si="1">IFERROR(+P2/SUM(P$2:P$174),"")</f>
        <v>1.0953976825799214E-2</v>
      </c>
    </row>
    <row r="3" spans="1:17" x14ac:dyDescent="0.2">
      <c r="A3" s="6">
        <v>2</v>
      </c>
      <c r="B3" s="7">
        <v>32</v>
      </c>
      <c r="C3" s="8" t="s">
        <v>244</v>
      </c>
      <c r="D3" s="6" t="s">
        <v>50</v>
      </c>
      <c r="E3" s="6" t="s">
        <v>245</v>
      </c>
      <c r="F3" s="6" t="s">
        <v>246</v>
      </c>
      <c r="G3" s="32">
        <v>24</v>
      </c>
      <c r="H3" s="12">
        <v>2014</v>
      </c>
      <c r="I3" s="32">
        <v>7.7</v>
      </c>
      <c r="J3" s="12">
        <v>2014</v>
      </c>
      <c r="K3" s="32">
        <v>45</v>
      </c>
      <c r="L3" s="12">
        <v>2014</v>
      </c>
      <c r="M3" s="32">
        <v>18.8</v>
      </c>
      <c r="N3" s="12">
        <v>2014</v>
      </c>
      <c r="O3" s="2">
        <v>22834522</v>
      </c>
      <c r="P3" s="33">
        <f t="shared" si="0"/>
        <v>5480285.2800000003</v>
      </c>
      <c r="Q3" s="34">
        <f t="shared" si="1"/>
        <v>6.5736964510308164E-3</v>
      </c>
    </row>
    <row r="4" spans="1:17" x14ac:dyDescent="0.2">
      <c r="A4" s="6">
        <v>3</v>
      </c>
      <c r="B4" s="7">
        <v>37</v>
      </c>
      <c r="C4" s="8" t="s">
        <v>247</v>
      </c>
      <c r="D4" s="6" t="s">
        <v>54</v>
      </c>
      <c r="E4" s="6" t="s">
        <v>245</v>
      </c>
      <c r="F4" s="6" t="s">
        <v>246</v>
      </c>
      <c r="G4" s="32">
        <v>66.3</v>
      </c>
      <c r="H4" s="12">
        <v>2008</v>
      </c>
      <c r="I4" s="32">
        <v>33.1</v>
      </c>
      <c r="J4" s="12">
        <v>2008</v>
      </c>
      <c r="K4" s="32">
        <v>83.1</v>
      </c>
      <c r="L4" s="12">
        <v>2008</v>
      </c>
      <c r="M4" s="32">
        <v>50.5</v>
      </c>
      <c r="N4" s="12">
        <v>2008</v>
      </c>
      <c r="O4" s="2">
        <v>4546100</v>
      </c>
      <c r="P4" s="33">
        <f t="shared" si="0"/>
        <v>3014064.3</v>
      </c>
      <c r="Q4" s="34">
        <f t="shared" si="1"/>
        <v>3.6154219679762145E-3</v>
      </c>
    </row>
    <row r="5" spans="1:17" x14ac:dyDescent="0.2">
      <c r="A5" s="6">
        <v>4</v>
      </c>
      <c r="B5" s="7">
        <v>46</v>
      </c>
      <c r="C5" s="8" t="s">
        <v>248</v>
      </c>
      <c r="D5" s="6" t="s">
        <v>60</v>
      </c>
      <c r="E5" s="6" t="s">
        <v>245</v>
      </c>
      <c r="F5" s="6" t="s">
        <v>246</v>
      </c>
      <c r="G5" s="32">
        <v>37</v>
      </c>
      <c r="H5" s="12">
        <v>2011</v>
      </c>
      <c r="I5" s="32">
        <v>14.9</v>
      </c>
      <c r="J5" s="12">
        <v>2011</v>
      </c>
      <c r="K5" s="32">
        <v>61.3</v>
      </c>
      <c r="L5" s="12">
        <v>2011</v>
      </c>
      <c r="M5" s="32">
        <v>29.1</v>
      </c>
      <c r="N5" s="12">
        <v>2011</v>
      </c>
      <c r="O5" s="2">
        <v>4995648</v>
      </c>
      <c r="P5" s="33">
        <f t="shared" si="0"/>
        <v>1848389.76</v>
      </c>
      <c r="Q5" s="34">
        <f t="shared" si="1"/>
        <v>2.2171753083324347E-3</v>
      </c>
    </row>
    <row r="6" spans="1:17" x14ac:dyDescent="0.2">
      <c r="A6" s="6">
        <v>5</v>
      </c>
      <c r="B6" s="7">
        <v>250</v>
      </c>
      <c r="C6" s="8" t="s">
        <v>583</v>
      </c>
      <c r="D6" s="6" t="s">
        <v>249</v>
      </c>
      <c r="E6" s="6" t="s">
        <v>245</v>
      </c>
      <c r="F6" s="6" t="s">
        <v>246</v>
      </c>
      <c r="G6" s="32">
        <v>77.099999999999994</v>
      </c>
      <c r="H6" s="12">
        <v>2012</v>
      </c>
      <c r="I6" s="32">
        <v>39.200000000000003</v>
      </c>
      <c r="J6" s="12">
        <v>2012</v>
      </c>
      <c r="K6" s="32">
        <v>91.3</v>
      </c>
      <c r="L6" s="12">
        <v>2012</v>
      </c>
      <c r="M6" s="32">
        <v>58</v>
      </c>
      <c r="N6" s="12">
        <v>2012</v>
      </c>
      <c r="O6" s="2">
        <v>76196619</v>
      </c>
      <c r="P6" s="33">
        <f t="shared" si="0"/>
        <v>58747593.248999998</v>
      </c>
      <c r="Q6" s="34">
        <f t="shared" si="1"/>
        <v>7.0468748526090086E-2</v>
      </c>
    </row>
    <row r="7" spans="1:17" x14ac:dyDescent="0.2">
      <c r="A7" s="6">
        <v>6</v>
      </c>
      <c r="B7" s="7">
        <v>61</v>
      </c>
      <c r="C7" s="8" t="s">
        <v>250</v>
      </c>
      <c r="D7" s="6" t="s">
        <v>78</v>
      </c>
      <c r="E7" s="6" t="s">
        <v>245</v>
      </c>
      <c r="F7" s="6" t="s">
        <v>246</v>
      </c>
      <c r="G7" s="35" t="s">
        <v>724</v>
      </c>
      <c r="H7" s="35" t="s">
        <v>724</v>
      </c>
      <c r="I7" s="35" t="s">
        <v>724</v>
      </c>
      <c r="J7" s="35" t="s">
        <v>724</v>
      </c>
      <c r="K7" s="35" t="s">
        <v>724</v>
      </c>
      <c r="L7" s="35" t="s">
        <v>724</v>
      </c>
      <c r="M7" s="35" t="s">
        <v>724</v>
      </c>
      <c r="N7" s="35" t="s">
        <v>724</v>
      </c>
      <c r="O7" s="2">
        <v>1175389</v>
      </c>
      <c r="P7" s="33" t="str">
        <f t="shared" si="0"/>
        <v/>
      </c>
      <c r="Q7" s="34" t="str">
        <f t="shared" si="1"/>
        <v/>
      </c>
    </row>
    <row r="8" spans="1:17" x14ac:dyDescent="0.2">
      <c r="A8" s="6">
        <v>7</v>
      </c>
      <c r="B8" s="7">
        <v>74</v>
      </c>
      <c r="C8" s="8" t="s">
        <v>251</v>
      </c>
      <c r="D8" s="6" t="s">
        <v>89</v>
      </c>
      <c r="E8" s="6" t="s">
        <v>245</v>
      </c>
      <c r="F8" s="6" t="s">
        <v>246</v>
      </c>
      <c r="G8" s="35" t="s">
        <v>724</v>
      </c>
      <c r="H8" s="35" t="s">
        <v>724</v>
      </c>
      <c r="I8" s="35" t="s">
        <v>724</v>
      </c>
      <c r="J8" s="35" t="s">
        <v>724</v>
      </c>
      <c r="K8" s="35" t="s">
        <v>724</v>
      </c>
      <c r="L8" s="35" t="s">
        <v>724</v>
      </c>
      <c r="M8" s="35" t="s">
        <v>724</v>
      </c>
      <c r="N8" s="35" t="s">
        <v>724</v>
      </c>
      <c r="O8" s="2">
        <v>1930175</v>
      </c>
      <c r="P8" s="33" t="str">
        <f t="shared" si="0"/>
        <v/>
      </c>
      <c r="Q8" s="34" t="str">
        <f t="shared" si="1"/>
        <v/>
      </c>
    </row>
    <row r="9" spans="1:17" x14ac:dyDescent="0.2">
      <c r="A9" s="6">
        <v>8</v>
      </c>
      <c r="B9" s="7">
        <v>193</v>
      </c>
      <c r="C9" s="8" t="s">
        <v>252</v>
      </c>
      <c r="D9" s="6" t="s">
        <v>183</v>
      </c>
      <c r="E9" s="6" t="s">
        <v>245</v>
      </c>
      <c r="F9" s="6" t="s">
        <v>246</v>
      </c>
      <c r="G9" s="35"/>
      <c r="H9" s="35"/>
      <c r="I9" s="35"/>
      <c r="J9" s="35"/>
      <c r="K9" s="35"/>
      <c r="L9" s="35"/>
      <c r="M9" s="35"/>
      <c r="N9" s="35"/>
      <c r="O9" s="2"/>
      <c r="P9" s="33"/>
      <c r="Q9" s="34"/>
    </row>
    <row r="10" spans="1:17" x14ac:dyDescent="0.2">
      <c r="A10" s="6">
        <v>9</v>
      </c>
      <c r="B10" s="7">
        <v>29</v>
      </c>
      <c r="C10" s="8" t="s">
        <v>253</v>
      </c>
      <c r="D10" s="6" t="s">
        <v>48</v>
      </c>
      <c r="E10" s="6" t="s">
        <v>245</v>
      </c>
      <c r="F10" s="6" t="s">
        <v>254</v>
      </c>
      <c r="G10" s="32">
        <v>73.7</v>
      </c>
      <c r="H10" s="12">
        <v>2013</v>
      </c>
      <c r="I10" s="32">
        <v>32.4</v>
      </c>
      <c r="J10" s="12">
        <v>2013</v>
      </c>
      <c r="K10" s="32">
        <v>90.1</v>
      </c>
      <c r="L10" s="12">
        <v>2013</v>
      </c>
      <c r="M10" s="32">
        <v>53.2</v>
      </c>
      <c r="N10" s="12">
        <v>2013</v>
      </c>
      <c r="O10" s="2">
        <v>10199270</v>
      </c>
      <c r="P10" s="33">
        <f>+IFERROR(O10*G10/100,"")</f>
        <v>7516861.9900000002</v>
      </c>
      <c r="Q10" s="34">
        <f>IFERROR(+P10/SUM(P$2:P$174),"")</f>
        <v>9.0166052425926704E-3</v>
      </c>
    </row>
    <row r="11" spans="1:17" x14ac:dyDescent="0.2">
      <c r="A11" s="6">
        <v>10</v>
      </c>
      <c r="B11" s="7">
        <v>114</v>
      </c>
      <c r="C11" s="8" t="s">
        <v>255</v>
      </c>
      <c r="D11" s="6" t="s">
        <v>117</v>
      </c>
      <c r="E11" s="6" t="s">
        <v>245</v>
      </c>
      <c r="F11" s="6" t="s">
        <v>254</v>
      </c>
      <c r="G11" s="35" t="s">
        <v>724</v>
      </c>
      <c r="H11" s="35" t="s">
        <v>724</v>
      </c>
      <c r="I11" s="35" t="s">
        <v>724</v>
      </c>
      <c r="J11" s="35" t="s">
        <v>724</v>
      </c>
      <c r="K11" s="35" t="s">
        <v>724</v>
      </c>
      <c r="L11" s="35" t="s">
        <v>724</v>
      </c>
      <c r="M11" s="35" t="s">
        <v>724</v>
      </c>
      <c r="N11" s="35" t="s">
        <v>724</v>
      </c>
      <c r="O11" s="2">
        <v>47236259</v>
      </c>
      <c r="P11" s="33" t="str">
        <f>+IFERROR(O11*G11/100,"")</f>
        <v/>
      </c>
      <c r="Q11" s="34" t="str">
        <f>IFERROR(+P11/SUM(P$2:P$174),"")</f>
        <v/>
      </c>
    </row>
    <row r="12" spans="1:17" x14ac:dyDescent="0.2">
      <c r="A12" s="6">
        <v>11</v>
      </c>
      <c r="B12" s="7">
        <v>184</v>
      </c>
      <c r="C12" s="8" t="s">
        <v>256</v>
      </c>
      <c r="D12" s="6" t="s">
        <v>177</v>
      </c>
      <c r="E12" s="6" t="s">
        <v>245</v>
      </c>
      <c r="F12" s="6" t="s">
        <v>254</v>
      </c>
      <c r="G12" s="32">
        <v>60.4</v>
      </c>
      <c r="H12" s="12">
        <v>2013</v>
      </c>
      <c r="I12" s="32">
        <v>23.7</v>
      </c>
      <c r="J12" s="12">
        <v>2013</v>
      </c>
      <c r="K12" s="32">
        <v>81.5</v>
      </c>
      <c r="L12" s="12">
        <v>2013</v>
      </c>
      <c r="M12" s="32">
        <v>43.7</v>
      </c>
      <c r="N12" s="12">
        <v>2013</v>
      </c>
      <c r="O12" s="2">
        <v>11629553</v>
      </c>
      <c r="P12" s="33">
        <f>+IFERROR(O12*G12/100,"")</f>
        <v>7024250.0119999992</v>
      </c>
      <c r="Q12" s="34">
        <f>IFERROR(+P12/SUM(P$2:P$174),"")</f>
        <v>8.4257087023465252E-3</v>
      </c>
    </row>
    <row r="13" spans="1:17" x14ac:dyDescent="0.2">
      <c r="A13" s="6">
        <v>12</v>
      </c>
      <c r="B13" s="7">
        <v>196</v>
      </c>
      <c r="C13" s="8" t="s">
        <v>257</v>
      </c>
      <c r="D13" s="6" t="s">
        <v>188</v>
      </c>
      <c r="E13" s="6" t="s">
        <v>245</v>
      </c>
      <c r="F13" s="6" t="s">
        <v>254</v>
      </c>
      <c r="G13" s="32"/>
      <c r="H13" s="12"/>
      <c r="I13" s="32"/>
      <c r="J13" s="12"/>
      <c r="K13" s="32"/>
      <c r="L13" s="12"/>
      <c r="M13" s="32"/>
      <c r="N13" s="12"/>
      <c r="O13" s="2"/>
      <c r="P13" s="33"/>
      <c r="Q13" s="34"/>
    </row>
    <row r="14" spans="1:17" x14ac:dyDescent="0.2">
      <c r="A14" s="6">
        <v>13</v>
      </c>
      <c r="B14" s="7">
        <v>215</v>
      </c>
      <c r="C14" s="8" t="s">
        <v>258</v>
      </c>
      <c r="D14" s="6" t="s">
        <v>259</v>
      </c>
      <c r="E14" s="6" t="s">
        <v>245</v>
      </c>
      <c r="F14" s="6" t="s">
        <v>277</v>
      </c>
      <c r="G14" s="32">
        <v>49.1</v>
      </c>
      <c r="H14" s="12">
        <v>2011</v>
      </c>
      <c r="I14" s="32">
        <v>15.4</v>
      </c>
      <c r="J14" s="12">
        <v>2011</v>
      </c>
      <c r="K14" s="32">
        <v>79</v>
      </c>
      <c r="L14" s="12">
        <v>2011</v>
      </c>
      <c r="M14" s="32">
        <v>36.299999999999997</v>
      </c>
      <c r="N14" s="12">
        <v>2011</v>
      </c>
      <c r="O14" s="2">
        <v>53879957</v>
      </c>
      <c r="P14" s="33">
        <f t="shared" ref="P14:P20" si="2">+IFERROR(O14*G14/100,"")</f>
        <v>26455058.887000002</v>
      </c>
      <c r="Q14" s="34">
        <f t="shared" ref="Q14:Q20" si="3">IFERROR(+P14/SUM(P$2:P$174),"")</f>
        <v>3.173329814634817E-2</v>
      </c>
    </row>
    <row r="15" spans="1:17" x14ac:dyDescent="0.2">
      <c r="A15" s="6">
        <v>14</v>
      </c>
      <c r="B15" s="7">
        <v>226</v>
      </c>
      <c r="C15" s="8" t="s">
        <v>260</v>
      </c>
      <c r="D15" s="6" t="s">
        <v>216</v>
      </c>
      <c r="E15" s="6" t="s">
        <v>245</v>
      </c>
      <c r="F15" s="6" t="s">
        <v>254</v>
      </c>
      <c r="G15" s="32">
        <v>34.6</v>
      </c>
      <c r="H15" s="12">
        <v>2012</v>
      </c>
      <c r="I15" s="32">
        <v>10.3</v>
      </c>
      <c r="J15" s="12">
        <v>2012</v>
      </c>
      <c r="K15" s="32">
        <v>66.599999999999994</v>
      </c>
      <c r="L15" s="12">
        <v>2012</v>
      </c>
      <c r="M15" s="32">
        <v>27.5</v>
      </c>
      <c r="N15" s="12">
        <v>2012</v>
      </c>
      <c r="O15" s="2">
        <v>40144870</v>
      </c>
      <c r="P15" s="33">
        <f t="shared" si="2"/>
        <v>13890125.02</v>
      </c>
      <c r="Q15" s="34">
        <f t="shared" si="3"/>
        <v>1.6661443863438499E-2</v>
      </c>
    </row>
    <row r="16" spans="1:17" x14ac:dyDescent="0.2">
      <c r="A16" s="6">
        <v>15</v>
      </c>
      <c r="B16" s="7">
        <v>72</v>
      </c>
      <c r="C16" s="8" t="s">
        <v>261</v>
      </c>
      <c r="D16" s="6" t="s">
        <v>72</v>
      </c>
      <c r="E16" s="6" t="s">
        <v>245</v>
      </c>
      <c r="F16" s="6" t="s">
        <v>254</v>
      </c>
      <c r="G16" s="32">
        <v>22.5</v>
      </c>
      <c r="H16" s="12">
        <v>2013</v>
      </c>
      <c r="I16" s="32">
        <v>7.5</v>
      </c>
      <c r="J16" s="12">
        <v>2013</v>
      </c>
      <c r="K16" s="32">
        <v>44.6</v>
      </c>
      <c r="L16" s="12">
        <v>2013</v>
      </c>
      <c r="M16" s="32">
        <v>18</v>
      </c>
      <c r="N16" s="12">
        <v>2013</v>
      </c>
      <c r="O16" s="2">
        <v>927414</v>
      </c>
      <c r="P16" s="33">
        <f t="shared" si="2"/>
        <v>208668.15</v>
      </c>
      <c r="Q16" s="34">
        <f t="shared" si="3"/>
        <v>2.5030103489396557E-4</v>
      </c>
    </row>
    <row r="17" spans="1:17" x14ac:dyDescent="0.2">
      <c r="A17" s="6">
        <v>16</v>
      </c>
      <c r="B17" s="7">
        <v>62</v>
      </c>
      <c r="C17" s="8" t="s">
        <v>263</v>
      </c>
      <c r="D17" s="6" t="s">
        <v>264</v>
      </c>
      <c r="E17" s="6" t="s">
        <v>245</v>
      </c>
      <c r="F17" s="6" t="s">
        <v>254</v>
      </c>
      <c r="G17" s="32">
        <v>33.5</v>
      </c>
      <c r="H17" s="12">
        <v>2010</v>
      </c>
      <c r="I17" s="32">
        <v>9</v>
      </c>
      <c r="J17" s="12">
        <v>2010</v>
      </c>
      <c r="K17" s="32">
        <v>73.099999999999994</v>
      </c>
      <c r="L17" s="12">
        <v>2010</v>
      </c>
      <c r="M17" s="32">
        <v>28</v>
      </c>
      <c r="N17" s="12">
        <v>2010</v>
      </c>
      <c r="O17" s="2">
        <v>99873033</v>
      </c>
      <c r="P17" s="33">
        <f t="shared" si="2"/>
        <v>33457466.055</v>
      </c>
      <c r="Q17" s="34">
        <f t="shared" si="3"/>
        <v>4.0132805981632678E-2</v>
      </c>
    </row>
    <row r="18" spans="1:17" x14ac:dyDescent="0.2">
      <c r="A18" s="6">
        <v>17</v>
      </c>
      <c r="B18" s="7">
        <v>201</v>
      </c>
      <c r="C18" s="8" t="s">
        <v>265</v>
      </c>
      <c r="D18" s="6" t="s">
        <v>194</v>
      </c>
      <c r="E18" s="6" t="s">
        <v>245</v>
      </c>
      <c r="F18" s="6" t="s">
        <v>254</v>
      </c>
      <c r="G18" s="35" t="s">
        <v>724</v>
      </c>
      <c r="H18" s="35" t="s">
        <v>724</v>
      </c>
      <c r="I18" s="35" t="s">
        <v>724</v>
      </c>
      <c r="J18" s="35" t="s">
        <v>724</v>
      </c>
      <c r="K18" s="35" t="s">
        <v>724</v>
      </c>
      <c r="L18" s="35" t="s">
        <v>724</v>
      </c>
      <c r="M18" s="35" t="s">
        <v>724</v>
      </c>
      <c r="N18" s="35" t="s">
        <v>724</v>
      </c>
      <c r="O18" s="2">
        <v>13908129</v>
      </c>
      <c r="P18" s="33" t="str">
        <f t="shared" si="2"/>
        <v/>
      </c>
      <c r="Q18" s="34" t="str">
        <f t="shared" si="3"/>
        <v/>
      </c>
    </row>
    <row r="19" spans="1:17" x14ac:dyDescent="0.2">
      <c r="A19" s="6">
        <v>18</v>
      </c>
      <c r="B19" s="7">
        <v>206</v>
      </c>
      <c r="C19" s="8" t="s">
        <v>266</v>
      </c>
      <c r="D19" s="6" t="s">
        <v>584</v>
      </c>
      <c r="E19" s="6" t="s">
        <v>245</v>
      </c>
      <c r="F19" s="6" t="s">
        <v>254</v>
      </c>
      <c r="G19" s="32">
        <v>14.9</v>
      </c>
      <c r="H19" s="12">
        <v>2009</v>
      </c>
      <c r="I19" s="32">
        <v>4</v>
      </c>
      <c r="J19" s="12">
        <v>2009</v>
      </c>
      <c r="K19" s="32">
        <v>40.5</v>
      </c>
      <c r="L19" s="12">
        <v>2009</v>
      </c>
      <c r="M19" s="32">
        <v>13.6</v>
      </c>
      <c r="N19" s="12">
        <v>2009</v>
      </c>
      <c r="O19" s="2">
        <v>38647803</v>
      </c>
      <c r="P19" s="33">
        <f t="shared" si="2"/>
        <v>5758522.6470000008</v>
      </c>
      <c r="Q19" s="34">
        <f t="shared" si="3"/>
        <v>6.9074469582657361E-3</v>
      </c>
    </row>
    <row r="20" spans="1:17" x14ac:dyDescent="0.2">
      <c r="A20" s="6">
        <v>19</v>
      </c>
      <c r="B20" s="7">
        <v>233</v>
      </c>
      <c r="C20" s="8" t="s">
        <v>267</v>
      </c>
      <c r="D20" s="6" t="s">
        <v>47</v>
      </c>
      <c r="E20" s="6" t="s">
        <v>245</v>
      </c>
      <c r="F20" s="6" t="s">
        <v>292</v>
      </c>
      <c r="G20" s="32">
        <v>43.7</v>
      </c>
      <c r="H20" s="12">
        <v>2014</v>
      </c>
      <c r="I20" s="32">
        <v>11.1</v>
      </c>
      <c r="J20" s="12">
        <v>2014</v>
      </c>
      <c r="K20" s="32">
        <v>76.400000000000006</v>
      </c>
      <c r="L20" s="12">
        <v>2014</v>
      </c>
      <c r="M20" s="32">
        <v>32.200000000000003</v>
      </c>
      <c r="N20" s="12">
        <v>2014</v>
      </c>
      <c r="O20" s="2">
        <v>18110624</v>
      </c>
      <c r="P20" s="33">
        <f t="shared" si="2"/>
        <v>7914342.688000001</v>
      </c>
      <c r="Q20" s="34">
        <f t="shared" si="3"/>
        <v>9.493390176276973E-3</v>
      </c>
    </row>
    <row r="21" spans="1:17" x14ac:dyDescent="0.2">
      <c r="A21" s="6">
        <v>20</v>
      </c>
      <c r="B21" s="7">
        <v>35</v>
      </c>
      <c r="C21" s="8" t="s">
        <v>269</v>
      </c>
      <c r="D21" s="6" t="s">
        <v>52</v>
      </c>
      <c r="E21" s="6" t="s">
        <v>245</v>
      </c>
      <c r="F21" s="6" t="s">
        <v>292</v>
      </c>
      <c r="G21" s="32"/>
      <c r="H21" s="12"/>
      <c r="I21" s="32"/>
      <c r="J21" s="12"/>
      <c r="K21" s="32"/>
      <c r="L21" s="12"/>
      <c r="M21" s="32"/>
      <c r="N21" s="12"/>
      <c r="O21" s="2"/>
      <c r="P21" s="33"/>
      <c r="Q21" s="34"/>
    </row>
    <row r="22" spans="1:17" x14ac:dyDescent="0.2">
      <c r="A22" s="6">
        <v>21</v>
      </c>
      <c r="B22" s="7">
        <v>39</v>
      </c>
      <c r="C22" s="8" t="s">
        <v>270</v>
      </c>
      <c r="D22" s="6" t="s">
        <v>55</v>
      </c>
      <c r="E22" s="6" t="s">
        <v>245</v>
      </c>
      <c r="F22" s="6" t="s">
        <v>292</v>
      </c>
      <c r="G22" s="32">
        <v>38.4</v>
      </c>
      <c r="H22" s="12">
        <v>2011</v>
      </c>
      <c r="I22" s="32">
        <v>15.3</v>
      </c>
      <c r="J22" s="12">
        <v>2011</v>
      </c>
      <c r="K22" s="32">
        <v>66.5</v>
      </c>
      <c r="L22" s="12">
        <v>2011</v>
      </c>
      <c r="M22" s="32">
        <v>30.8</v>
      </c>
      <c r="N22" s="12">
        <v>2011</v>
      </c>
      <c r="O22" s="2">
        <v>14009413</v>
      </c>
      <c r="P22" s="33">
        <f t="shared" ref="P22:P29" si="4">+IFERROR(O22*G22/100,"")</f>
        <v>5379614.5919999992</v>
      </c>
      <c r="Q22" s="34">
        <f t="shared" ref="Q22:Q29" si="5">IFERROR(+P22/SUM(P$2:P$174),"")</f>
        <v>6.4529402292984256E-3</v>
      </c>
    </row>
    <row r="23" spans="1:17" x14ac:dyDescent="0.2">
      <c r="A23" s="6">
        <v>22</v>
      </c>
      <c r="B23" s="7">
        <v>75</v>
      </c>
      <c r="C23" s="8" t="s">
        <v>271</v>
      </c>
      <c r="D23" s="6" t="s">
        <v>90</v>
      </c>
      <c r="E23" s="6" t="s">
        <v>245</v>
      </c>
      <c r="F23" s="6" t="s">
        <v>292</v>
      </c>
      <c r="G23" s="35" t="s">
        <v>724</v>
      </c>
      <c r="H23" s="35" t="s">
        <v>724</v>
      </c>
      <c r="I23" s="35" t="s">
        <v>724</v>
      </c>
      <c r="J23" s="35" t="s">
        <v>724</v>
      </c>
      <c r="K23" s="35" t="s">
        <v>724</v>
      </c>
      <c r="L23" s="35" t="s">
        <v>724</v>
      </c>
      <c r="M23" s="35" t="s">
        <v>724</v>
      </c>
      <c r="N23" s="35" t="s">
        <v>724</v>
      </c>
      <c r="O23" s="2">
        <v>1977590</v>
      </c>
      <c r="P23" s="33" t="str">
        <f t="shared" si="4"/>
        <v/>
      </c>
      <c r="Q23" s="34" t="str">
        <f t="shared" si="5"/>
        <v/>
      </c>
    </row>
    <row r="24" spans="1:17" x14ac:dyDescent="0.2">
      <c r="A24" s="6">
        <v>23</v>
      </c>
      <c r="B24" s="7">
        <v>133</v>
      </c>
      <c r="C24" s="8" t="s">
        <v>272</v>
      </c>
      <c r="D24" s="6" t="s">
        <v>134</v>
      </c>
      <c r="E24" s="6" t="s">
        <v>245</v>
      </c>
      <c r="F24" s="6" t="s">
        <v>292</v>
      </c>
      <c r="G24" s="32">
        <v>49.3</v>
      </c>
      <c r="H24" s="12">
        <v>2009</v>
      </c>
      <c r="I24" s="32">
        <v>15.2</v>
      </c>
      <c r="J24" s="12">
        <v>2009</v>
      </c>
      <c r="K24" s="32">
        <v>79</v>
      </c>
      <c r="L24" s="12">
        <v>2009</v>
      </c>
      <c r="M24" s="32">
        <v>35.9</v>
      </c>
      <c r="N24" s="12">
        <v>2009</v>
      </c>
      <c r="O24" s="2">
        <v>17467905</v>
      </c>
      <c r="P24" s="33">
        <f t="shared" si="4"/>
        <v>8611677.1649999991</v>
      </c>
      <c r="Q24" s="34">
        <f t="shared" si="5"/>
        <v>1.0329854875179713E-2</v>
      </c>
    </row>
    <row r="25" spans="1:17" x14ac:dyDescent="0.2">
      <c r="A25" s="6">
        <v>24</v>
      </c>
      <c r="B25" s="7">
        <v>136</v>
      </c>
      <c r="C25" s="8" t="s">
        <v>273</v>
      </c>
      <c r="D25" s="6" t="s">
        <v>138</v>
      </c>
      <c r="E25" s="6" t="s">
        <v>245</v>
      </c>
      <c r="F25" s="6" t="s">
        <v>292</v>
      </c>
      <c r="G25" s="32">
        <v>5.9</v>
      </c>
      <c r="H25" s="12">
        <v>2014</v>
      </c>
      <c r="I25" s="32">
        <v>1.4</v>
      </c>
      <c r="J25" s="12">
        <v>2014</v>
      </c>
      <c r="K25" s="32">
        <v>23.6</v>
      </c>
      <c r="L25" s="12">
        <v>2014</v>
      </c>
      <c r="M25" s="32">
        <v>6.5</v>
      </c>
      <c r="N25" s="12">
        <v>2014</v>
      </c>
      <c r="O25" s="2">
        <v>4182341</v>
      </c>
      <c r="P25" s="33">
        <f t="shared" si="4"/>
        <v>246758.11900000004</v>
      </c>
      <c r="Q25" s="34">
        <f t="shared" si="5"/>
        <v>2.9599060783444108E-4</v>
      </c>
    </row>
    <row r="26" spans="1:17" x14ac:dyDescent="0.2">
      <c r="A26" s="6">
        <v>25</v>
      </c>
      <c r="B26" s="7">
        <v>158</v>
      </c>
      <c r="C26" s="8" t="s">
        <v>274</v>
      </c>
      <c r="D26" s="6" t="s">
        <v>155</v>
      </c>
      <c r="E26" s="6" t="s">
        <v>245</v>
      </c>
      <c r="F26" s="6" t="s">
        <v>292</v>
      </c>
      <c r="G26" s="32">
        <v>45.5</v>
      </c>
      <c r="H26" s="12">
        <v>2014</v>
      </c>
      <c r="I26" s="32">
        <v>13.6</v>
      </c>
      <c r="J26" s="12">
        <v>2014</v>
      </c>
      <c r="K26" s="32">
        <v>77.5</v>
      </c>
      <c r="L26" s="12">
        <v>2014</v>
      </c>
      <c r="M26" s="32">
        <v>33.9</v>
      </c>
      <c r="N26" s="12">
        <v>2014</v>
      </c>
      <c r="O26" s="2">
        <v>19896965</v>
      </c>
      <c r="P26" s="33">
        <f t="shared" si="4"/>
        <v>9053119.0749999993</v>
      </c>
      <c r="Q26" s="34">
        <f t="shared" si="5"/>
        <v>1.0859372038764902E-2</v>
      </c>
    </row>
    <row r="27" spans="1:17" x14ac:dyDescent="0.2">
      <c r="A27" s="6">
        <v>26</v>
      </c>
      <c r="B27" s="7">
        <v>195</v>
      </c>
      <c r="C27" s="8" t="s">
        <v>275</v>
      </c>
      <c r="D27" s="6" t="s">
        <v>185</v>
      </c>
      <c r="E27" s="6" t="s">
        <v>245</v>
      </c>
      <c r="F27" s="6" t="s">
        <v>292</v>
      </c>
      <c r="G27" s="32">
        <v>38</v>
      </c>
      <c r="H27" s="12">
        <v>2011</v>
      </c>
      <c r="I27" s="32">
        <v>12.8</v>
      </c>
      <c r="J27" s="12">
        <v>2011</v>
      </c>
      <c r="K27" s="32">
        <v>67.5</v>
      </c>
      <c r="L27" s="12">
        <v>2011</v>
      </c>
      <c r="M27" s="32">
        <v>29.6</v>
      </c>
      <c r="N27" s="12">
        <v>2011</v>
      </c>
      <c r="O27" s="2">
        <v>14976994</v>
      </c>
      <c r="P27" s="33">
        <f t="shared" si="4"/>
        <v>5691257.7199999997</v>
      </c>
      <c r="Q27" s="34">
        <f t="shared" si="5"/>
        <v>6.8267615214122092E-3</v>
      </c>
    </row>
    <row r="28" spans="1:17" x14ac:dyDescent="0.2">
      <c r="A28" s="6">
        <v>27</v>
      </c>
      <c r="B28" s="7">
        <v>7</v>
      </c>
      <c r="C28" s="8" t="s">
        <v>276</v>
      </c>
      <c r="D28" s="6" t="s">
        <v>22</v>
      </c>
      <c r="E28" s="6" t="s">
        <v>245</v>
      </c>
      <c r="F28" s="6" t="s">
        <v>277</v>
      </c>
      <c r="G28" s="32">
        <v>30.1</v>
      </c>
      <c r="H28" s="12">
        <v>2008</v>
      </c>
      <c r="I28" s="32">
        <v>9.6</v>
      </c>
      <c r="J28" s="12">
        <v>2008</v>
      </c>
      <c r="K28" s="32">
        <v>55.7</v>
      </c>
      <c r="L28" s="12">
        <v>2008</v>
      </c>
      <c r="M28" s="32">
        <v>23.6</v>
      </c>
      <c r="N28" s="12">
        <v>2008</v>
      </c>
      <c r="O28" s="2">
        <v>27859305</v>
      </c>
      <c r="P28" s="33">
        <f t="shared" si="4"/>
        <v>8385650.8049999997</v>
      </c>
      <c r="Q28" s="34">
        <f t="shared" si="5"/>
        <v>1.0058732368839786E-2</v>
      </c>
    </row>
    <row r="29" spans="1:17" x14ac:dyDescent="0.2">
      <c r="A29" s="6">
        <v>28</v>
      </c>
      <c r="B29" s="7">
        <v>20</v>
      </c>
      <c r="C29" s="8" t="s">
        <v>278</v>
      </c>
      <c r="D29" s="6" t="s">
        <v>42</v>
      </c>
      <c r="E29" s="6" t="s">
        <v>245</v>
      </c>
      <c r="F29" s="6" t="s">
        <v>277</v>
      </c>
      <c r="G29" s="32">
        <v>18.2</v>
      </c>
      <c r="H29" s="12">
        <v>2009</v>
      </c>
      <c r="I29" s="32">
        <v>5.8</v>
      </c>
      <c r="J29" s="12">
        <v>2009</v>
      </c>
      <c r="K29" s="32">
        <v>37.1</v>
      </c>
      <c r="L29" s="12">
        <v>2009</v>
      </c>
      <c r="M29" s="32">
        <v>14.7</v>
      </c>
      <c r="N29" s="12">
        <v>2009</v>
      </c>
      <c r="O29" s="2">
        <v>2209197</v>
      </c>
      <c r="P29" s="33">
        <f t="shared" si="4"/>
        <v>402073.85399999999</v>
      </c>
      <c r="Q29" s="34">
        <f t="shared" si="5"/>
        <v>4.8229450330587216E-4</v>
      </c>
    </row>
    <row r="30" spans="1:17" x14ac:dyDescent="0.2">
      <c r="A30" s="6">
        <v>29</v>
      </c>
      <c r="B30" s="7">
        <v>45</v>
      </c>
      <c r="C30" s="8" t="s">
        <v>279</v>
      </c>
      <c r="D30" s="6" t="s">
        <v>59</v>
      </c>
      <c r="E30" s="6" t="s">
        <v>245</v>
      </c>
      <c r="F30" s="6" t="s">
        <v>277</v>
      </c>
      <c r="G30" s="32"/>
      <c r="H30" s="12"/>
      <c r="I30" s="32"/>
      <c r="J30" s="12"/>
      <c r="K30" s="32"/>
      <c r="L30" s="12"/>
      <c r="M30" s="32"/>
      <c r="N30" s="12"/>
      <c r="O30" s="2"/>
      <c r="P30" s="33"/>
      <c r="Q30" s="34"/>
    </row>
    <row r="31" spans="1:17" x14ac:dyDescent="0.2">
      <c r="A31" s="6">
        <v>30</v>
      </c>
      <c r="B31" s="7">
        <v>122</v>
      </c>
      <c r="C31" s="8" t="s">
        <v>280</v>
      </c>
      <c r="D31" s="6" t="s">
        <v>124</v>
      </c>
      <c r="E31" s="6" t="s">
        <v>245</v>
      </c>
      <c r="F31" s="6" t="s">
        <v>277</v>
      </c>
      <c r="G31" s="32">
        <v>59.7</v>
      </c>
      <c r="H31" s="12">
        <v>2010</v>
      </c>
      <c r="I31" s="32">
        <v>31.8</v>
      </c>
      <c r="J31" s="12">
        <v>2010</v>
      </c>
      <c r="K31" s="32">
        <v>78</v>
      </c>
      <c r="L31" s="12">
        <v>2010</v>
      </c>
      <c r="M31" s="32">
        <v>47.5</v>
      </c>
      <c r="N31" s="12">
        <v>2010</v>
      </c>
      <c r="O31" s="2">
        <v>2174645</v>
      </c>
      <c r="P31" s="33">
        <f>+IFERROR(O31*G31/100,"")</f>
        <v>1298263.0649999999</v>
      </c>
      <c r="Q31" s="34">
        <f>IFERROR(+P31/SUM(P$2:P$174),"")</f>
        <v>1.5572888758256193E-3</v>
      </c>
    </row>
    <row r="32" spans="1:17" x14ac:dyDescent="0.2">
      <c r="A32" s="6">
        <v>31</v>
      </c>
      <c r="B32" s="7">
        <v>129</v>
      </c>
      <c r="C32" s="8" t="s">
        <v>281</v>
      </c>
      <c r="D32" s="6" t="s">
        <v>130</v>
      </c>
      <c r="E32" s="6" t="s">
        <v>245</v>
      </c>
      <c r="F32" s="6" t="s">
        <v>277</v>
      </c>
      <c r="G32" s="32">
        <v>77.8</v>
      </c>
      <c r="H32" s="12">
        <v>2012</v>
      </c>
      <c r="I32" s="32">
        <v>39.200000000000003</v>
      </c>
      <c r="J32" s="12">
        <v>2012</v>
      </c>
      <c r="K32" s="32">
        <v>91.1</v>
      </c>
      <c r="L32" s="12">
        <v>2012</v>
      </c>
      <c r="M32" s="32">
        <v>58.2</v>
      </c>
      <c r="N32" s="12">
        <v>2012</v>
      </c>
      <c r="O32" s="2">
        <v>24234088</v>
      </c>
      <c r="P32" s="33">
        <f>+IFERROR(O32*G32/100,"")</f>
        <v>18854120.463999998</v>
      </c>
      <c r="Q32" s="34">
        <f>IFERROR(+P32/SUM(P$2:P$174),"")</f>
        <v>2.2615841776306995E-2</v>
      </c>
    </row>
    <row r="33" spans="1:17" x14ac:dyDescent="0.2">
      <c r="A33" s="6">
        <v>32</v>
      </c>
      <c r="B33" s="7">
        <v>130</v>
      </c>
      <c r="C33" s="8" t="s">
        <v>282</v>
      </c>
      <c r="D33" s="6" t="s">
        <v>131</v>
      </c>
      <c r="E33" s="6" t="s">
        <v>245</v>
      </c>
      <c r="F33" s="6" t="s">
        <v>277</v>
      </c>
      <c r="G33" s="32">
        <v>70.900000000000006</v>
      </c>
      <c r="H33" s="12">
        <v>2010</v>
      </c>
      <c r="I33" s="32">
        <v>33.299999999999997</v>
      </c>
      <c r="J33" s="12">
        <v>2010</v>
      </c>
      <c r="K33" s="32">
        <v>88.4</v>
      </c>
      <c r="L33" s="12">
        <v>2010</v>
      </c>
      <c r="M33" s="32">
        <v>52.9</v>
      </c>
      <c r="N33" s="12">
        <v>2010</v>
      </c>
      <c r="O33" s="2">
        <v>17573607</v>
      </c>
      <c r="P33" s="33">
        <f>+IFERROR(O33*G33/100,"")</f>
        <v>12459687.363000002</v>
      </c>
      <c r="Q33" s="34">
        <f>IFERROR(+P33/SUM(P$2:P$174),"")</f>
        <v>1.4945609291183947E-2</v>
      </c>
    </row>
    <row r="34" spans="1:17" x14ac:dyDescent="0.2">
      <c r="A34" s="6">
        <v>33</v>
      </c>
      <c r="B34" s="7">
        <v>137</v>
      </c>
      <c r="C34" s="8" t="s">
        <v>283</v>
      </c>
      <c r="D34" s="6" t="s">
        <v>139</v>
      </c>
      <c r="E34" s="6" t="s">
        <v>245</v>
      </c>
      <c r="F34" s="6" t="s">
        <v>277</v>
      </c>
      <c r="G34" s="32"/>
      <c r="H34" s="12"/>
      <c r="I34" s="32"/>
      <c r="J34" s="12"/>
      <c r="K34" s="32"/>
      <c r="L34" s="12"/>
      <c r="M34" s="32"/>
      <c r="N34" s="12"/>
      <c r="O34" s="2"/>
      <c r="P34" s="33"/>
      <c r="Q34" s="34"/>
    </row>
    <row r="35" spans="1:17" x14ac:dyDescent="0.2">
      <c r="A35" s="6">
        <v>34</v>
      </c>
      <c r="B35" s="7">
        <v>144</v>
      </c>
      <c r="C35" s="8" t="s">
        <v>284</v>
      </c>
      <c r="D35" s="6" t="s">
        <v>146</v>
      </c>
      <c r="E35" s="6" t="s">
        <v>245</v>
      </c>
      <c r="F35" s="6" t="s">
        <v>277</v>
      </c>
      <c r="G35" s="32">
        <v>68.7</v>
      </c>
      <c r="H35" s="12">
        <v>2008</v>
      </c>
      <c r="I35" s="32">
        <v>31.4</v>
      </c>
      <c r="J35" s="12">
        <v>2008</v>
      </c>
      <c r="K35" s="32">
        <v>88.5</v>
      </c>
      <c r="L35" s="12">
        <v>2008</v>
      </c>
      <c r="M35" s="32">
        <v>51.4</v>
      </c>
      <c r="N35" s="12">
        <v>2008</v>
      </c>
      <c r="O35" s="2">
        <v>28010691</v>
      </c>
      <c r="P35" s="33">
        <f>+IFERROR(O35*G35/100,"")</f>
        <v>19243344.717</v>
      </c>
      <c r="Q35" s="34">
        <f>IFERROR(+P35/SUM(P$2:P$174),"")</f>
        <v>2.308272296220782E-2</v>
      </c>
    </row>
    <row r="36" spans="1:17" x14ac:dyDescent="0.2">
      <c r="A36" s="6">
        <v>35</v>
      </c>
      <c r="B36" s="7">
        <v>147</v>
      </c>
      <c r="C36" s="8" t="s">
        <v>285</v>
      </c>
      <c r="D36" s="6" t="s">
        <v>148</v>
      </c>
      <c r="E36" s="6" t="s">
        <v>245</v>
      </c>
      <c r="F36" s="6" t="s">
        <v>277</v>
      </c>
      <c r="G36" s="32">
        <v>22.6</v>
      </c>
      <c r="H36" s="12">
        <v>2009</v>
      </c>
      <c r="I36" s="32">
        <v>6.7</v>
      </c>
      <c r="J36" s="12">
        <v>2009</v>
      </c>
      <c r="K36" s="32">
        <v>47</v>
      </c>
      <c r="L36" s="12">
        <v>2009</v>
      </c>
      <c r="M36" s="32">
        <v>18.600000000000001</v>
      </c>
      <c r="N36" s="12">
        <v>2009</v>
      </c>
      <c r="O36" s="2">
        <v>2425561</v>
      </c>
      <c r="P36" s="33">
        <f>+IFERROR(O36*G36/100,"")</f>
        <v>548176.78599999996</v>
      </c>
      <c r="Q36" s="34">
        <f>IFERROR(+P36/SUM(P$2:P$174),"")</f>
        <v>6.5754748312403164E-4</v>
      </c>
    </row>
    <row r="37" spans="1:17" x14ac:dyDescent="0.2">
      <c r="A37" s="6">
        <v>36</v>
      </c>
      <c r="B37" s="7">
        <v>182</v>
      </c>
      <c r="C37" s="8" t="s">
        <v>286</v>
      </c>
      <c r="D37" s="6" t="s">
        <v>287</v>
      </c>
      <c r="E37" s="6" t="s">
        <v>245</v>
      </c>
      <c r="F37" s="6" t="s">
        <v>277</v>
      </c>
      <c r="G37" s="32"/>
      <c r="H37" s="12"/>
      <c r="I37" s="32"/>
      <c r="J37" s="12"/>
      <c r="K37" s="32"/>
      <c r="L37" s="12"/>
      <c r="M37" s="32"/>
      <c r="N37" s="12"/>
      <c r="O37" s="2"/>
      <c r="P37" s="33"/>
      <c r="Q37" s="34"/>
    </row>
    <row r="38" spans="1:17" x14ac:dyDescent="0.2">
      <c r="A38" s="6">
        <v>37</v>
      </c>
      <c r="B38" s="7">
        <v>209</v>
      </c>
      <c r="C38" s="8" t="s">
        <v>288</v>
      </c>
      <c r="D38" s="6" t="s">
        <v>200</v>
      </c>
      <c r="E38" s="6" t="s">
        <v>245</v>
      </c>
      <c r="F38" s="6" t="s">
        <v>277</v>
      </c>
      <c r="G38" s="32">
        <v>42</v>
      </c>
      <c r="H38" s="12">
        <v>2009</v>
      </c>
      <c r="I38" s="32">
        <v>16.600000000000001</v>
      </c>
      <c r="J38" s="12">
        <v>2009</v>
      </c>
      <c r="K38" s="32">
        <v>64.400000000000006</v>
      </c>
      <c r="L38" s="12">
        <v>2009</v>
      </c>
      <c r="M38" s="32">
        <v>32.1</v>
      </c>
      <c r="N38" s="12">
        <v>2009</v>
      </c>
      <c r="O38" s="2">
        <v>1319011</v>
      </c>
      <c r="P38" s="33">
        <f t="shared" ref="P38:P49" si="6">+IFERROR(O38*G38/100,"")</f>
        <v>553984.62</v>
      </c>
      <c r="Q38" s="34">
        <f t="shared" ref="Q38:Q49" si="7">IFERROR(+P38/SUM(P$2:P$174),"")</f>
        <v>6.6451407989834711E-4</v>
      </c>
    </row>
    <row r="39" spans="1:17" x14ac:dyDescent="0.2">
      <c r="A39" s="6">
        <v>38</v>
      </c>
      <c r="B39" s="7">
        <v>251</v>
      </c>
      <c r="C39" s="8" t="s">
        <v>289</v>
      </c>
      <c r="D39" s="6" t="s">
        <v>233</v>
      </c>
      <c r="E39" s="6" t="s">
        <v>245</v>
      </c>
      <c r="F39" s="6" t="s">
        <v>277</v>
      </c>
      <c r="G39" s="32">
        <v>57.5</v>
      </c>
      <c r="H39" s="12">
        <v>2015</v>
      </c>
      <c r="I39" s="32">
        <v>29.5</v>
      </c>
      <c r="J39" s="12">
        <v>2015</v>
      </c>
      <c r="K39" s="32">
        <v>74.3</v>
      </c>
      <c r="L39" s="12">
        <v>2015</v>
      </c>
      <c r="M39" s="32">
        <v>44.5</v>
      </c>
      <c r="N39" s="12">
        <v>2015</v>
      </c>
      <c r="O39" s="2">
        <v>16100587</v>
      </c>
      <c r="P39" s="33">
        <f t="shared" si="6"/>
        <v>9257837.5250000004</v>
      </c>
      <c r="Q39" s="34">
        <f t="shared" si="7"/>
        <v>1.110493534057636E-2</v>
      </c>
    </row>
    <row r="40" spans="1:17" x14ac:dyDescent="0.2">
      <c r="A40" s="6">
        <v>39</v>
      </c>
      <c r="B40" s="7">
        <v>181</v>
      </c>
      <c r="C40" s="8" t="s">
        <v>290</v>
      </c>
      <c r="D40" s="6" t="s">
        <v>234</v>
      </c>
      <c r="E40" s="6" t="s">
        <v>245</v>
      </c>
      <c r="F40" s="6" t="s">
        <v>277</v>
      </c>
      <c r="G40" s="32">
        <v>21.4</v>
      </c>
      <c r="H40" s="12">
        <v>2011</v>
      </c>
      <c r="I40" s="32">
        <v>5.2</v>
      </c>
      <c r="J40" s="12">
        <v>2011</v>
      </c>
      <c r="K40" s="32">
        <v>47.2</v>
      </c>
      <c r="L40" s="12">
        <v>2011</v>
      </c>
      <c r="M40" s="32">
        <v>17.3</v>
      </c>
      <c r="N40" s="12">
        <v>2011</v>
      </c>
      <c r="O40" s="2">
        <v>15777451</v>
      </c>
      <c r="P40" s="33">
        <f t="shared" si="6"/>
        <v>3376374.514</v>
      </c>
      <c r="Q40" s="34">
        <f t="shared" si="7"/>
        <v>4.0500193011909586E-3</v>
      </c>
    </row>
    <row r="41" spans="1:17" x14ac:dyDescent="0.2">
      <c r="A41" s="6">
        <v>40</v>
      </c>
      <c r="B41" s="7">
        <v>53</v>
      </c>
      <c r="C41" s="8" t="s">
        <v>291</v>
      </c>
      <c r="D41" s="6" t="s">
        <v>37</v>
      </c>
      <c r="E41" s="6" t="s">
        <v>245</v>
      </c>
      <c r="F41" s="6" t="s">
        <v>292</v>
      </c>
      <c r="G41" s="32">
        <v>49.5</v>
      </c>
      <c r="H41" s="12">
        <v>2015</v>
      </c>
      <c r="I41" s="32">
        <v>22.4</v>
      </c>
      <c r="J41" s="12">
        <v>2015</v>
      </c>
      <c r="K41" s="32">
        <v>76.2</v>
      </c>
      <c r="L41" s="12">
        <v>2015</v>
      </c>
      <c r="M41" s="32">
        <v>39.5</v>
      </c>
      <c r="N41" s="12">
        <v>2015</v>
      </c>
      <c r="O41" s="2">
        <v>10575952</v>
      </c>
      <c r="P41" s="33">
        <f t="shared" si="6"/>
        <v>5235096.24</v>
      </c>
      <c r="Q41" s="34">
        <f t="shared" si="7"/>
        <v>6.2795879804441075E-3</v>
      </c>
    </row>
    <row r="42" spans="1:17" x14ac:dyDescent="0.2">
      <c r="A42" s="6">
        <v>41</v>
      </c>
      <c r="B42" s="7">
        <v>107</v>
      </c>
      <c r="C42" s="8" t="s">
        <v>293</v>
      </c>
      <c r="D42" s="6" t="s">
        <v>63</v>
      </c>
      <c r="E42" s="6" t="s">
        <v>245</v>
      </c>
      <c r="F42" s="6" t="s">
        <v>292</v>
      </c>
      <c r="G42" s="32">
        <v>27.9</v>
      </c>
      <c r="H42" s="12">
        <v>2015</v>
      </c>
      <c r="I42" s="32">
        <v>9</v>
      </c>
      <c r="J42" s="12">
        <v>2015</v>
      </c>
      <c r="K42" s="32">
        <v>57</v>
      </c>
      <c r="L42" s="12">
        <v>2015</v>
      </c>
      <c r="M42" s="32">
        <v>23.1</v>
      </c>
      <c r="N42" s="12">
        <v>2015</v>
      </c>
      <c r="O42" s="2">
        <v>23108472</v>
      </c>
      <c r="P42" s="33">
        <f t="shared" si="6"/>
        <v>6447263.6879999992</v>
      </c>
      <c r="Q42" s="34">
        <f t="shared" si="7"/>
        <v>7.7336036828844516E-3</v>
      </c>
    </row>
    <row r="43" spans="1:17" x14ac:dyDescent="0.2">
      <c r="A43" s="6">
        <v>42</v>
      </c>
      <c r="B43" s="7">
        <v>81</v>
      </c>
      <c r="C43" s="8" t="s">
        <v>294</v>
      </c>
      <c r="D43" s="6" t="s">
        <v>93</v>
      </c>
      <c r="E43" s="6" t="s">
        <v>245</v>
      </c>
      <c r="F43" s="6" t="s">
        <v>292</v>
      </c>
      <c r="G43" s="32">
        <v>13.6</v>
      </c>
      <c r="H43" s="12">
        <v>2012</v>
      </c>
      <c r="I43" s="32">
        <v>4</v>
      </c>
      <c r="J43" s="12">
        <v>2012</v>
      </c>
      <c r="K43" s="32">
        <v>34.9</v>
      </c>
      <c r="L43" s="12">
        <v>2012</v>
      </c>
      <c r="M43" s="32">
        <v>12.3</v>
      </c>
      <c r="N43" s="12">
        <v>2012</v>
      </c>
      <c r="O43" s="2">
        <v>27582821</v>
      </c>
      <c r="P43" s="33">
        <f t="shared" si="6"/>
        <v>3751263.6559999995</v>
      </c>
      <c r="Q43" s="34">
        <f t="shared" si="7"/>
        <v>4.4997052748918355E-3</v>
      </c>
    </row>
    <row r="44" spans="1:17" x14ac:dyDescent="0.2">
      <c r="A44" s="6">
        <v>43</v>
      </c>
      <c r="B44" s="7">
        <v>90</v>
      </c>
      <c r="C44" s="8" t="s">
        <v>295</v>
      </c>
      <c r="D44" s="6" t="s">
        <v>99</v>
      </c>
      <c r="E44" s="6" t="s">
        <v>245</v>
      </c>
      <c r="F44" s="6" t="s">
        <v>292</v>
      </c>
      <c r="G44" s="32">
        <v>35.299999999999997</v>
      </c>
      <c r="H44" s="12">
        <v>2012</v>
      </c>
      <c r="I44" s="32">
        <v>10.3</v>
      </c>
      <c r="J44" s="12">
        <v>2012</v>
      </c>
      <c r="K44" s="32">
        <v>70.3</v>
      </c>
      <c r="L44" s="12">
        <v>2012</v>
      </c>
      <c r="M44" s="32">
        <v>28.4</v>
      </c>
      <c r="N44" s="12">
        <v>2012</v>
      </c>
      <c r="O44" s="2">
        <v>12091533</v>
      </c>
      <c r="P44" s="33">
        <f t="shared" si="6"/>
        <v>4268311.1490000002</v>
      </c>
      <c r="Q44" s="34">
        <f t="shared" si="7"/>
        <v>5.1199126356569098E-3</v>
      </c>
    </row>
    <row r="45" spans="1:17" x14ac:dyDescent="0.2">
      <c r="A45" s="6">
        <v>44</v>
      </c>
      <c r="B45" s="7">
        <v>175</v>
      </c>
      <c r="C45" s="8" t="s">
        <v>296</v>
      </c>
      <c r="D45" s="6" t="s">
        <v>100</v>
      </c>
      <c r="E45" s="6" t="s">
        <v>245</v>
      </c>
      <c r="F45" s="6" t="s">
        <v>292</v>
      </c>
      <c r="G45" s="32">
        <v>67.099999999999994</v>
      </c>
      <c r="H45" s="12">
        <v>2010</v>
      </c>
      <c r="I45" s="32">
        <v>30.5</v>
      </c>
      <c r="J45" s="12">
        <v>2010</v>
      </c>
      <c r="K45" s="32">
        <v>84.5</v>
      </c>
      <c r="L45" s="12">
        <v>2010</v>
      </c>
      <c r="M45" s="32">
        <v>49.6</v>
      </c>
      <c r="N45" s="12">
        <v>2010</v>
      </c>
      <c r="O45" s="2">
        <v>1770526</v>
      </c>
      <c r="P45" s="33">
        <f t="shared" si="6"/>
        <v>1188022.946</v>
      </c>
      <c r="Q45" s="34">
        <f t="shared" si="7"/>
        <v>1.4250539570201672E-3</v>
      </c>
    </row>
    <row r="46" spans="1:17" x14ac:dyDescent="0.2">
      <c r="A46" s="6">
        <v>45</v>
      </c>
      <c r="B46" s="7">
        <v>123</v>
      </c>
      <c r="C46" s="8" t="s">
        <v>297</v>
      </c>
      <c r="D46" s="6" t="s">
        <v>125</v>
      </c>
      <c r="E46" s="6" t="s">
        <v>245</v>
      </c>
      <c r="F46" s="6" t="s">
        <v>292</v>
      </c>
      <c r="G46" s="32">
        <v>38.6</v>
      </c>
      <c r="H46" s="12">
        <v>2014</v>
      </c>
      <c r="I46" s="32">
        <v>11.7</v>
      </c>
      <c r="J46" s="12">
        <v>2014</v>
      </c>
      <c r="K46" s="32">
        <v>73.8</v>
      </c>
      <c r="L46" s="12">
        <v>2014</v>
      </c>
      <c r="M46" s="32">
        <v>30.7</v>
      </c>
      <c r="N46" s="12">
        <v>2014</v>
      </c>
      <c r="O46" s="2">
        <v>4499621</v>
      </c>
      <c r="P46" s="33">
        <f t="shared" si="6"/>
        <v>1736853.706</v>
      </c>
      <c r="Q46" s="34">
        <f t="shared" si="7"/>
        <v>2.0833858932051657E-3</v>
      </c>
    </row>
    <row r="47" spans="1:17" x14ac:dyDescent="0.2">
      <c r="A47" s="6">
        <v>46</v>
      </c>
      <c r="B47" s="7">
        <v>159</v>
      </c>
      <c r="C47" s="8" t="s">
        <v>298</v>
      </c>
      <c r="D47" s="6" t="s">
        <v>156</v>
      </c>
      <c r="E47" s="6" t="s">
        <v>245</v>
      </c>
      <c r="F47" s="119" t="s">
        <v>292</v>
      </c>
      <c r="G47" s="32">
        <v>53.5</v>
      </c>
      <c r="H47" s="12">
        <v>2009</v>
      </c>
      <c r="I47" s="32">
        <v>21.8</v>
      </c>
      <c r="J47" s="12">
        <v>2009</v>
      </c>
      <c r="K47" s="32">
        <v>77.599999999999994</v>
      </c>
      <c r="L47" s="12">
        <v>2009</v>
      </c>
      <c r="M47" s="32">
        <v>40.299999999999997</v>
      </c>
      <c r="N47" s="12">
        <v>2009</v>
      </c>
      <c r="O47" s="2">
        <v>181181744</v>
      </c>
      <c r="P47" s="33">
        <f t="shared" si="6"/>
        <v>96932233.040000007</v>
      </c>
      <c r="Q47" s="34">
        <f t="shared" si="7"/>
        <v>0.11627188070865174</v>
      </c>
    </row>
    <row r="48" spans="1:17" x14ac:dyDescent="0.2">
      <c r="A48" s="6">
        <v>47</v>
      </c>
      <c r="B48" s="7">
        <v>197</v>
      </c>
      <c r="C48" s="8" t="s">
        <v>299</v>
      </c>
      <c r="D48" s="6" t="s">
        <v>189</v>
      </c>
      <c r="E48" s="6" t="s">
        <v>245</v>
      </c>
      <c r="F48" s="6" t="s">
        <v>292</v>
      </c>
      <c r="G48" s="32">
        <v>52.3</v>
      </c>
      <c r="H48" s="12">
        <v>2011</v>
      </c>
      <c r="I48" s="32">
        <v>16.7</v>
      </c>
      <c r="J48" s="12">
        <v>2011</v>
      </c>
      <c r="K48" s="32">
        <v>81.3</v>
      </c>
      <c r="L48" s="12">
        <v>2011</v>
      </c>
      <c r="M48" s="32">
        <v>38.1</v>
      </c>
      <c r="N48" s="12">
        <v>2011</v>
      </c>
      <c r="O48" s="2">
        <v>7237025</v>
      </c>
      <c r="P48" s="33">
        <f t="shared" si="6"/>
        <v>3784964.0750000002</v>
      </c>
      <c r="Q48" s="34">
        <f t="shared" si="7"/>
        <v>4.5401295071096437E-3</v>
      </c>
    </row>
    <row r="49" spans="1:17" x14ac:dyDescent="0.2">
      <c r="A49" s="6">
        <v>48</v>
      </c>
      <c r="B49" s="7">
        <v>217</v>
      </c>
      <c r="C49" s="8" t="s">
        <v>300</v>
      </c>
      <c r="D49" s="6" t="s">
        <v>208</v>
      </c>
      <c r="E49" s="6" t="s">
        <v>245</v>
      </c>
      <c r="F49" s="6" t="s">
        <v>292</v>
      </c>
      <c r="G49" s="32">
        <v>49.1</v>
      </c>
      <c r="H49" s="12">
        <v>2015</v>
      </c>
      <c r="I49" s="32">
        <v>19.899999999999999</v>
      </c>
      <c r="J49" s="12">
        <v>2015</v>
      </c>
      <c r="K49" s="32">
        <v>73.2</v>
      </c>
      <c r="L49" s="12">
        <v>2015</v>
      </c>
      <c r="M49" s="32">
        <v>37.1</v>
      </c>
      <c r="N49" s="12">
        <v>2015</v>
      </c>
      <c r="O49" s="2">
        <v>7416802</v>
      </c>
      <c r="P49" s="33">
        <f t="shared" si="6"/>
        <v>3641649.7819999997</v>
      </c>
      <c r="Q49" s="34">
        <f t="shared" si="7"/>
        <v>4.368221547734928E-3</v>
      </c>
    </row>
    <row r="50" spans="1:17" x14ac:dyDescent="0.2">
      <c r="A50" s="6">
        <v>49</v>
      </c>
      <c r="B50" s="7">
        <v>12</v>
      </c>
      <c r="C50" s="8" t="s">
        <v>301</v>
      </c>
      <c r="D50" s="6" t="s">
        <v>302</v>
      </c>
      <c r="E50" s="6" t="s">
        <v>303</v>
      </c>
      <c r="F50" s="6" t="s">
        <v>304</v>
      </c>
      <c r="G50" s="32"/>
      <c r="H50" s="12"/>
      <c r="I50" s="32"/>
      <c r="J50" s="12"/>
      <c r="K50" s="32"/>
      <c r="L50" s="12"/>
      <c r="M50" s="32"/>
      <c r="N50" s="12"/>
      <c r="O50" s="2"/>
      <c r="P50" s="33"/>
      <c r="Q50" s="34"/>
    </row>
    <row r="51" spans="1:17" x14ac:dyDescent="0.2">
      <c r="A51" s="6">
        <v>50</v>
      </c>
      <c r="B51" s="7">
        <v>49</v>
      </c>
      <c r="C51" s="8" t="s">
        <v>305</v>
      </c>
      <c r="D51" s="6" t="s">
        <v>65</v>
      </c>
      <c r="E51" s="6" t="s">
        <v>303</v>
      </c>
      <c r="F51" s="6" t="s">
        <v>304</v>
      </c>
      <c r="G51" s="35" t="s">
        <v>724</v>
      </c>
      <c r="H51" s="35" t="s">
        <v>724</v>
      </c>
      <c r="I51" s="35" t="s">
        <v>724</v>
      </c>
      <c r="J51" s="35" t="s">
        <v>724</v>
      </c>
      <c r="K51" s="35" t="s">
        <v>724</v>
      </c>
      <c r="L51" s="35" t="s">
        <v>724</v>
      </c>
      <c r="M51" s="35" t="s">
        <v>724</v>
      </c>
      <c r="N51" s="35" t="s">
        <v>724</v>
      </c>
      <c r="O51" s="2">
        <v>11461432</v>
      </c>
      <c r="P51" s="33" t="str">
        <f>+IFERROR(O51*G51/100,"")</f>
        <v/>
      </c>
      <c r="Q51" s="34" t="str">
        <f>IFERROR(+P51/SUM(P$2:P$174),"")</f>
        <v/>
      </c>
    </row>
    <row r="52" spans="1:17" x14ac:dyDescent="0.2">
      <c r="A52" s="6">
        <v>51</v>
      </c>
      <c r="B52" s="7">
        <v>56</v>
      </c>
      <c r="C52" s="8" t="s">
        <v>306</v>
      </c>
      <c r="D52" s="6" t="s">
        <v>74</v>
      </c>
      <c r="E52" s="6" t="s">
        <v>303</v>
      </c>
      <c r="F52" s="6" t="s">
        <v>304</v>
      </c>
      <c r="G52" s="32">
        <v>1.9</v>
      </c>
      <c r="H52" s="12">
        <v>2015</v>
      </c>
      <c r="I52" s="32">
        <v>0.5</v>
      </c>
      <c r="J52" s="12">
        <v>2015</v>
      </c>
      <c r="K52" s="32">
        <v>6.9</v>
      </c>
      <c r="L52" s="12">
        <v>2015</v>
      </c>
      <c r="M52" s="32">
        <v>2</v>
      </c>
      <c r="N52" s="12">
        <v>2015</v>
      </c>
      <c r="O52" s="2">
        <v>10528394</v>
      </c>
      <c r="P52" s="33">
        <f>+IFERROR(O52*G52/100,"")</f>
        <v>200039.48599999998</v>
      </c>
      <c r="Q52" s="34">
        <f>IFERROR(+P52/SUM(P$2:P$174),"")</f>
        <v>2.3995080401803981E-4</v>
      </c>
    </row>
    <row r="53" spans="1:17" x14ac:dyDescent="0.2">
      <c r="A53" s="6">
        <v>52</v>
      </c>
      <c r="B53" s="7">
        <v>93</v>
      </c>
      <c r="C53" s="8" t="s">
        <v>307</v>
      </c>
      <c r="D53" s="6" t="s">
        <v>102</v>
      </c>
      <c r="E53" s="6" t="s">
        <v>303</v>
      </c>
      <c r="F53" s="6" t="s">
        <v>304</v>
      </c>
      <c r="G53" s="32">
        <v>24.9</v>
      </c>
      <c r="H53" s="12">
        <v>2012</v>
      </c>
      <c r="I53" s="32">
        <v>8</v>
      </c>
      <c r="J53" s="12">
        <v>2012</v>
      </c>
      <c r="K53" s="32">
        <v>51</v>
      </c>
      <c r="L53" s="12">
        <v>2012</v>
      </c>
      <c r="M53" s="32">
        <v>20.3</v>
      </c>
      <c r="N53" s="12">
        <v>2012</v>
      </c>
      <c r="O53" s="2">
        <v>10711061</v>
      </c>
      <c r="P53" s="33">
        <f>+IFERROR(O53*G53/100,"")</f>
        <v>2667054.1889999998</v>
      </c>
      <c r="Q53" s="34">
        <f>IFERROR(+P53/SUM(P$2:P$174),"")</f>
        <v>3.1991773714627079E-3</v>
      </c>
    </row>
    <row r="54" spans="1:17" x14ac:dyDescent="0.2">
      <c r="A54" s="6">
        <v>53</v>
      </c>
      <c r="B54" s="7">
        <v>109</v>
      </c>
      <c r="C54" s="8" t="s">
        <v>308</v>
      </c>
      <c r="D54" s="6" t="s">
        <v>113</v>
      </c>
      <c r="E54" s="6" t="s">
        <v>303</v>
      </c>
      <c r="F54" s="6" t="s">
        <v>304</v>
      </c>
      <c r="G54" s="35" t="s">
        <v>724</v>
      </c>
      <c r="H54" s="35" t="s">
        <v>724</v>
      </c>
      <c r="I54" s="35" t="s">
        <v>724</v>
      </c>
      <c r="J54" s="35" t="s">
        <v>724</v>
      </c>
      <c r="K54" s="35" t="s">
        <v>724</v>
      </c>
      <c r="L54" s="35" t="s">
        <v>724</v>
      </c>
      <c r="M54" s="35" t="s">
        <v>724</v>
      </c>
      <c r="N54" s="35" t="s">
        <v>724</v>
      </c>
      <c r="O54" s="2">
        <v>2871934</v>
      </c>
      <c r="P54" s="33" t="str">
        <f>+IFERROR(O54*G54/100,"")</f>
        <v/>
      </c>
      <c r="Q54" s="34" t="str">
        <f>IFERROR(+P54/SUM(P$2:P$174),"")</f>
        <v/>
      </c>
    </row>
    <row r="55" spans="1:17" x14ac:dyDescent="0.2">
      <c r="A55" s="6">
        <v>54</v>
      </c>
      <c r="B55" s="10">
        <v>411</v>
      </c>
      <c r="C55" s="8"/>
      <c r="D55" s="6" t="s">
        <v>309</v>
      </c>
      <c r="E55" s="6" t="s">
        <v>303</v>
      </c>
      <c r="F55" s="6" t="s">
        <v>304</v>
      </c>
      <c r="G55" s="35" t="s">
        <v>724</v>
      </c>
      <c r="H55" s="35" t="s">
        <v>724</v>
      </c>
      <c r="I55" s="35" t="s">
        <v>724</v>
      </c>
      <c r="J55" s="35" t="s">
        <v>724</v>
      </c>
      <c r="K55" s="35" t="s">
        <v>724</v>
      </c>
      <c r="L55" s="35" t="s">
        <v>724</v>
      </c>
      <c r="M55" s="35" t="s">
        <v>724</v>
      </c>
      <c r="N55" s="35" t="s">
        <v>724</v>
      </c>
      <c r="O55" s="2">
        <v>7204948</v>
      </c>
      <c r="P55" s="33" t="str">
        <f>+IFERROR(O55*G55/100,"")</f>
        <v/>
      </c>
      <c r="Q55" s="34" t="str">
        <f>IFERROR(+P55/SUM(P$2:P$174),"")</f>
        <v/>
      </c>
    </row>
    <row r="56" spans="1:17" x14ac:dyDescent="0.2">
      <c r="A56" s="6">
        <v>55</v>
      </c>
      <c r="B56" s="7">
        <v>177</v>
      </c>
      <c r="C56" s="8" t="s">
        <v>310</v>
      </c>
      <c r="D56" s="6" t="s">
        <v>311</v>
      </c>
      <c r="E56" s="6" t="s">
        <v>303</v>
      </c>
      <c r="F56" s="6" t="s">
        <v>304</v>
      </c>
      <c r="G56" s="35"/>
      <c r="H56" s="35"/>
      <c r="I56" s="35"/>
      <c r="J56" s="35"/>
      <c r="K56" s="35"/>
      <c r="L56" s="35"/>
      <c r="M56" s="35"/>
      <c r="N56" s="35"/>
      <c r="O56" s="2"/>
      <c r="P56" s="33"/>
      <c r="Q56" s="34"/>
    </row>
    <row r="57" spans="1:17" x14ac:dyDescent="0.2">
      <c r="A57" s="6">
        <v>56</v>
      </c>
      <c r="B57" s="7">
        <v>220</v>
      </c>
      <c r="C57" s="8" t="s">
        <v>312</v>
      </c>
      <c r="D57" s="6" t="s">
        <v>211</v>
      </c>
      <c r="E57" s="6" t="s">
        <v>303</v>
      </c>
      <c r="F57" s="6" t="s">
        <v>304</v>
      </c>
      <c r="G57" s="35"/>
      <c r="H57" s="35"/>
      <c r="I57" s="35"/>
      <c r="J57" s="35"/>
      <c r="K57" s="35"/>
      <c r="L57" s="35"/>
      <c r="M57" s="35"/>
      <c r="N57" s="35"/>
      <c r="O57" s="2"/>
      <c r="P57" s="33"/>
      <c r="Q57" s="34"/>
    </row>
    <row r="58" spans="1:17" x14ac:dyDescent="0.2">
      <c r="A58" s="6">
        <v>57</v>
      </c>
      <c r="B58" s="7">
        <v>23</v>
      </c>
      <c r="C58" s="8" t="s">
        <v>313</v>
      </c>
      <c r="D58" s="6" t="s">
        <v>36</v>
      </c>
      <c r="E58" s="6" t="s">
        <v>303</v>
      </c>
      <c r="F58" s="6" t="s">
        <v>314</v>
      </c>
      <c r="G58" s="35" t="s">
        <v>724</v>
      </c>
      <c r="H58" s="35" t="s">
        <v>724</v>
      </c>
      <c r="I58" s="35" t="s">
        <v>724</v>
      </c>
      <c r="J58" s="35" t="s">
        <v>724</v>
      </c>
      <c r="K58" s="35" t="s">
        <v>724</v>
      </c>
      <c r="L58" s="35" t="s">
        <v>724</v>
      </c>
      <c r="M58" s="35" t="s">
        <v>724</v>
      </c>
      <c r="N58" s="35" t="s">
        <v>724</v>
      </c>
      <c r="O58" s="2">
        <v>359288</v>
      </c>
      <c r="P58" s="33" t="str">
        <f t="shared" ref="P58:P72" si="8">+IFERROR(O58*G58/100,"")</f>
        <v/>
      </c>
      <c r="Q58" s="34" t="str">
        <f t="shared" ref="Q58:Q72" si="9">IFERROR(+P58/SUM(P$2:P$174),"")</f>
        <v/>
      </c>
    </row>
    <row r="59" spans="1:17" x14ac:dyDescent="0.2">
      <c r="A59" s="6">
        <v>58</v>
      </c>
      <c r="B59" s="7">
        <v>48</v>
      </c>
      <c r="C59" s="8" t="s">
        <v>315</v>
      </c>
      <c r="D59" s="6" t="s">
        <v>62</v>
      </c>
      <c r="E59" s="6" t="s">
        <v>303</v>
      </c>
      <c r="F59" s="6" t="s">
        <v>314</v>
      </c>
      <c r="G59" s="32">
        <v>1.6</v>
      </c>
      <c r="H59" s="12">
        <v>2015</v>
      </c>
      <c r="I59" s="32">
        <v>0.6</v>
      </c>
      <c r="J59" s="12">
        <v>2015</v>
      </c>
      <c r="K59" s="32">
        <v>4.2</v>
      </c>
      <c r="L59" s="12">
        <v>2015</v>
      </c>
      <c r="M59" s="32">
        <v>1.5</v>
      </c>
      <c r="N59" s="12">
        <v>2015</v>
      </c>
      <c r="O59" s="2">
        <v>4807852</v>
      </c>
      <c r="P59" s="33">
        <f t="shared" si="8"/>
        <v>76925.631999999998</v>
      </c>
      <c r="Q59" s="34">
        <f t="shared" si="9"/>
        <v>9.2273618659447336E-5</v>
      </c>
    </row>
    <row r="60" spans="1:17" x14ac:dyDescent="0.2">
      <c r="A60" s="6">
        <v>59</v>
      </c>
      <c r="B60" s="7">
        <v>60</v>
      </c>
      <c r="C60" s="8" t="s">
        <v>316</v>
      </c>
      <c r="D60" s="6" t="s">
        <v>77</v>
      </c>
      <c r="E60" s="6" t="s">
        <v>303</v>
      </c>
      <c r="F60" s="6" t="s">
        <v>314</v>
      </c>
      <c r="G60" s="32">
        <v>1.9</v>
      </c>
      <c r="H60" s="12">
        <v>2015</v>
      </c>
      <c r="I60" s="32">
        <v>0.4</v>
      </c>
      <c r="J60" s="12">
        <v>2015</v>
      </c>
      <c r="K60" s="32">
        <v>9.8000000000000007</v>
      </c>
      <c r="L60" s="12">
        <v>2015</v>
      </c>
      <c r="M60" s="32">
        <v>2.4</v>
      </c>
      <c r="N60" s="12">
        <v>2015</v>
      </c>
      <c r="O60" s="2">
        <v>6312478</v>
      </c>
      <c r="P60" s="33">
        <f t="shared" si="8"/>
        <v>119937.08199999999</v>
      </c>
      <c r="Q60" s="34">
        <f t="shared" si="9"/>
        <v>1.4386659270598993E-4</v>
      </c>
    </row>
    <row r="61" spans="1:17" x14ac:dyDescent="0.2">
      <c r="A61" s="6">
        <v>60</v>
      </c>
      <c r="B61" s="7">
        <v>89</v>
      </c>
      <c r="C61" s="8" t="s">
        <v>317</v>
      </c>
      <c r="D61" s="6" t="s">
        <v>98</v>
      </c>
      <c r="E61" s="6" t="s">
        <v>303</v>
      </c>
      <c r="F61" s="6" t="s">
        <v>314</v>
      </c>
      <c r="G61" s="32">
        <v>9.5</v>
      </c>
      <c r="H61" s="12">
        <v>2014</v>
      </c>
      <c r="I61" s="32">
        <v>2.8</v>
      </c>
      <c r="J61" s="12">
        <v>2014</v>
      </c>
      <c r="K61" s="32">
        <v>25.3</v>
      </c>
      <c r="L61" s="12">
        <v>2014</v>
      </c>
      <c r="M61" s="32">
        <v>8.6999999999999993</v>
      </c>
      <c r="N61" s="12">
        <v>2014</v>
      </c>
      <c r="O61" s="2">
        <v>16252429</v>
      </c>
      <c r="P61" s="33">
        <f t="shared" si="8"/>
        <v>1543980.7549999999</v>
      </c>
      <c r="Q61" s="34">
        <f t="shared" si="9"/>
        <v>1.8520314711797958E-3</v>
      </c>
    </row>
    <row r="62" spans="1:17" x14ac:dyDescent="0.2">
      <c r="A62" s="6">
        <v>61</v>
      </c>
      <c r="B62" s="7">
        <v>95</v>
      </c>
      <c r="C62" s="8" t="s">
        <v>318</v>
      </c>
      <c r="D62" s="6" t="s">
        <v>103</v>
      </c>
      <c r="E62" s="6" t="s">
        <v>303</v>
      </c>
      <c r="F62" s="6" t="s">
        <v>314</v>
      </c>
      <c r="G62" s="32">
        <v>17.8</v>
      </c>
      <c r="H62" s="12">
        <v>2015</v>
      </c>
      <c r="I62" s="32">
        <v>6.4</v>
      </c>
      <c r="J62" s="12">
        <v>2015</v>
      </c>
      <c r="K62" s="32">
        <v>34.799999999999997</v>
      </c>
      <c r="L62" s="12">
        <v>2015</v>
      </c>
      <c r="M62" s="32">
        <v>14.5</v>
      </c>
      <c r="N62" s="12">
        <v>2015</v>
      </c>
      <c r="O62" s="2">
        <v>8960829</v>
      </c>
      <c r="P62" s="33">
        <f t="shared" si="8"/>
        <v>1595027.5620000002</v>
      </c>
      <c r="Q62" s="34">
        <f t="shared" si="9"/>
        <v>1.9132629941512344E-3</v>
      </c>
    </row>
    <row r="63" spans="1:17" x14ac:dyDescent="0.2">
      <c r="A63" s="6">
        <v>62</v>
      </c>
      <c r="B63" s="7">
        <v>138</v>
      </c>
      <c r="C63" s="8" t="s">
        <v>319</v>
      </c>
      <c r="D63" s="6" t="s">
        <v>140</v>
      </c>
      <c r="E63" s="6" t="s">
        <v>303</v>
      </c>
      <c r="F63" s="6" t="s">
        <v>314</v>
      </c>
      <c r="G63" s="32">
        <v>3</v>
      </c>
      <c r="H63" s="12">
        <v>2014</v>
      </c>
      <c r="I63" s="32">
        <v>0.8</v>
      </c>
      <c r="J63" s="12">
        <v>2014</v>
      </c>
      <c r="K63" s="32">
        <v>11.8</v>
      </c>
      <c r="L63" s="12">
        <v>2014</v>
      </c>
      <c r="M63" s="32">
        <v>3.3</v>
      </c>
      <c r="N63" s="12">
        <v>2014</v>
      </c>
      <c r="O63" s="2">
        <v>125890949</v>
      </c>
      <c r="P63" s="33">
        <f t="shared" si="8"/>
        <v>3776728.47</v>
      </c>
      <c r="Q63" s="34">
        <f t="shared" si="9"/>
        <v>4.5302507572646013E-3</v>
      </c>
    </row>
    <row r="64" spans="1:17" x14ac:dyDescent="0.2">
      <c r="A64" s="6">
        <v>63</v>
      </c>
      <c r="B64" s="7">
        <v>157</v>
      </c>
      <c r="C64" s="8" t="s">
        <v>320</v>
      </c>
      <c r="D64" s="6" t="s">
        <v>154</v>
      </c>
      <c r="E64" s="6" t="s">
        <v>303</v>
      </c>
      <c r="F64" s="6" t="s">
        <v>314</v>
      </c>
      <c r="G64" s="32">
        <v>3.6</v>
      </c>
      <c r="H64" s="12">
        <v>2014</v>
      </c>
      <c r="I64" s="32">
        <v>0.9</v>
      </c>
      <c r="J64" s="12">
        <v>2014</v>
      </c>
      <c r="K64" s="32">
        <v>13.8</v>
      </c>
      <c r="L64" s="12">
        <v>2014</v>
      </c>
      <c r="M64" s="32">
        <v>3.9</v>
      </c>
      <c r="N64" s="12">
        <v>2014</v>
      </c>
      <c r="O64" s="2">
        <v>6082035</v>
      </c>
      <c r="P64" s="33">
        <f t="shared" si="8"/>
        <v>218953.26</v>
      </c>
      <c r="Q64" s="34">
        <f t="shared" si="9"/>
        <v>2.6263820123678444E-4</v>
      </c>
    </row>
    <row r="65" spans="1:17" x14ac:dyDescent="0.2">
      <c r="A65" s="6">
        <v>64</v>
      </c>
      <c r="B65" s="7">
        <v>166</v>
      </c>
      <c r="C65" s="8" t="s">
        <v>321</v>
      </c>
      <c r="D65" s="6" t="s">
        <v>163</v>
      </c>
      <c r="E65" s="6" t="s">
        <v>303</v>
      </c>
      <c r="F65" s="6" t="s">
        <v>314</v>
      </c>
      <c r="G65" s="32">
        <v>2.2000000000000002</v>
      </c>
      <c r="H65" s="12">
        <v>2015</v>
      </c>
      <c r="I65" s="32">
        <v>0.6</v>
      </c>
      <c r="J65" s="12">
        <v>2015</v>
      </c>
      <c r="K65" s="32">
        <v>7</v>
      </c>
      <c r="L65" s="12">
        <v>2015</v>
      </c>
      <c r="M65" s="32">
        <v>2.2000000000000002</v>
      </c>
      <c r="N65" s="12">
        <v>2015</v>
      </c>
      <c r="O65" s="2">
        <v>3969249</v>
      </c>
      <c r="P65" s="33">
        <f t="shared" si="8"/>
        <v>87323.478000000003</v>
      </c>
      <c r="Q65" s="34">
        <f t="shared" si="9"/>
        <v>1.0474601377325882E-4</v>
      </c>
    </row>
    <row r="66" spans="1:17" x14ac:dyDescent="0.2">
      <c r="A66" s="6">
        <v>65</v>
      </c>
      <c r="B66" s="7">
        <v>19</v>
      </c>
      <c r="C66" s="8" t="s">
        <v>322</v>
      </c>
      <c r="D66" s="6" t="s">
        <v>323</v>
      </c>
      <c r="E66" s="6" t="s">
        <v>303</v>
      </c>
      <c r="F66" s="6" t="s">
        <v>324</v>
      </c>
      <c r="G66" s="32">
        <v>7.1</v>
      </c>
      <c r="H66" s="12">
        <v>2015</v>
      </c>
      <c r="I66" s="32">
        <v>3.4</v>
      </c>
      <c r="J66" s="12">
        <v>2015</v>
      </c>
      <c r="K66" s="32">
        <v>12.9</v>
      </c>
      <c r="L66" s="12">
        <v>2015</v>
      </c>
      <c r="M66" s="32">
        <v>6.1</v>
      </c>
      <c r="N66" s="12">
        <v>2015</v>
      </c>
      <c r="O66" s="2">
        <v>10724705</v>
      </c>
      <c r="P66" s="33">
        <f t="shared" si="8"/>
        <v>761454.05500000005</v>
      </c>
      <c r="Q66" s="34">
        <f t="shared" si="9"/>
        <v>9.1337723553262253E-4</v>
      </c>
    </row>
    <row r="67" spans="1:17" x14ac:dyDescent="0.2">
      <c r="A67" s="6">
        <v>66</v>
      </c>
      <c r="B67" s="7">
        <v>44</v>
      </c>
      <c r="C67" s="8" t="s">
        <v>325</v>
      </c>
      <c r="D67" s="6" t="s">
        <v>58</v>
      </c>
      <c r="E67" s="6" t="s">
        <v>303</v>
      </c>
      <c r="F67" s="6" t="s">
        <v>324</v>
      </c>
      <c r="G67" s="32">
        <v>5.5</v>
      </c>
      <c r="H67" s="12">
        <v>2015</v>
      </c>
      <c r="I67" s="32">
        <v>2.2000000000000002</v>
      </c>
      <c r="J67" s="12">
        <v>2015</v>
      </c>
      <c r="K67" s="32">
        <v>13.1</v>
      </c>
      <c r="L67" s="12">
        <v>2015</v>
      </c>
      <c r="M67" s="32">
        <v>5</v>
      </c>
      <c r="N67" s="12">
        <v>2015</v>
      </c>
      <c r="O67" s="2">
        <v>48228697</v>
      </c>
      <c r="P67" s="33">
        <f t="shared" si="8"/>
        <v>2652578.335</v>
      </c>
      <c r="Q67" s="34">
        <f t="shared" si="9"/>
        <v>3.1818133356135672E-3</v>
      </c>
    </row>
    <row r="68" spans="1:17" x14ac:dyDescent="0.2">
      <c r="A68" s="6">
        <v>67</v>
      </c>
      <c r="B68" s="7">
        <v>58</v>
      </c>
      <c r="C68" s="8" t="s">
        <v>326</v>
      </c>
      <c r="D68" s="6" t="s">
        <v>75</v>
      </c>
      <c r="E68" s="6" t="s">
        <v>303</v>
      </c>
      <c r="F68" s="6" t="s">
        <v>324</v>
      </c>
      <c r="G68" s="32">
        <v>4.8</v>
      </c>
      <c r="H68" s="12">
        <v>2015</v>
      </c>
      <c r="I68" s="32">
        <v>2.2000000000000002</v>
      </c>
      <c r="J68" s="12">
        <v>2015</v>
      </c>
      <c r="K68" s="32">
        <v>11.8</v>
      </c>
      <c r="L68" s="12">
        <v>2015</v>
      </c>
      <c r="M68" s="32">
        <v>4.5</v>
      </c>
      <c r="N68" s="12">
        <v>2015</v>
      </c>
      <c r="O68" s="2">
        <v>16144368</v>
      </c>
      <c r="P68" s="33">
        <f t="shared" si="8"/>
        <v>774929.66399999987</v>
      </c>
      <c r="Q68" s="34">
        <f t="shared" si="9"/>
        <v>9.2954146030064003E-4</v>
      </c>
    </row>
    <row r="69" spans="1:17" x14ac:dyDescent="0.2">
      <c r="A69" s="6">
        <v>68</v>
      </c>
      <c r="B69" s="7">
        <v>170</v>
      </c>
      <c r="C69" s="8" t="s">
        <v>327</v>
      </c>
      <c r="D69" s="6" t="s">
        <v>166</v>
      </c>
      <c r="E69" s="6" t="s">
        <v>303</v>
      </c>
      <c r="F69" s="6" t="s">
        <v>324</v>
      </c>
      <c r="G69" s="32">
        <v>3</v>
      </c>
      <c r="H69" s="12">
        <v>2015</v>
      </c>
      <c r="I69" s="32">
        <v>0.8</v>
      </c>
      <c r="J69" s="12">
        <v>2015</v>
      </c>
      <c r="K69" s="32">
        <v>9.3000000000000007</v>
      </c>
      <c r="L69" s="12">
        <v>2015</v>
      </c>
      <c r="M69" s="32">
        <v>3</v>
      </c>
      <c r="N69" s="12">
        <v>2015</v>
      </c>
      <c r="O69" s="2">
        <v>31376671</v>
      </c>
      <c r="P69" s="33">
        <f t="shared" si="8"/>
        <v>941300.13</v>
      </c>
      <c r="Q69" s="34">
        <f t="shared" si="9"/>
        <v>1.129105695741417E-3</v>
      </c>
    </row>
    <row r="70" spans="1:17" x14ac:dyDescent="0.2">
      <c r="A70" s="6">
        <v>69</v>
      </c>
      <c r="B70" s="7">
        <v>236</v>
      </c>
      <c r="C70" s="8" t="s">
        <v>328</v>
      </c>
      <c r="D70" s="6" t="s">
        <v>329</v>
      </c>
      <c r="E70" s="6" t="s">
        <v>303</v>
      </c>
      <c r="F70" s="6" t="s">
        <v>324</v>
      </c>
      <c r="G70" s="35" t="s">
        <v>724</v>
      </c>
      <c r="H70" s="35" t="s">
        <v>724</v>
      </c>
      <c r="I70" s="35" t="s">
        <v>724</v>
      </c>
      <c r="J70" s="35" t="s">
        <v>724</v>
      </c>
      <c r="K70" s="35" t="s">
        <v>724</v>
      </c>
      <c r="L70" s="35" t="s">
        <v>724</v>
      </c>
      <c r="M70" s="35" t="s">
        <v>724</v>
      </c>
      <c r="N70" s="35" t="s">
        <v>724</v>
      </c>
      <c r="O70" s="2">
        <v>31155134</v>
      </c>
      <c r="P70" s="33" t="str">
        <f t="shared" si="8"/>
        <v/>
      </c>
      <c r="Q70" s="34" t="str">
        <f t="shared" si="9"/>
        <v/>
      </c>
    </row>
    <row r="71" spans="1:17" x14ac:dyDescent="0.2">
      <c r="A71" s="6">
        <v>70</v>
      </c>
      <c r="B71" s="7">
        <v>21</v>
      </c>
      <c r="C71" s="8" t="s">
        <v>330</v>
      </c>
      <c r="D71" s="6" t="s">
        <v>43</v>
      </c>
      <c r="E71" s="6" t="s">
        <v>303</v>
      </c>
      <c r="F71" s="6" t="s">
        <v>331</v>
      </c>
      <c r="G71" s="32">
        <v>4.3</v>
      </c>
      <c r="H71" s="12">
        <v>2015</v>
      </c>
      <c r="I71" s="32">
        <v>2</v>
      </c>
      <c r="J71" s="12">
        <v>2015</v>
      </c>
      <c r="K71" s="32">
        <v>9.3000000000000007</v>
      </c>
      <c r="L71" s="12">
        <v>2015</v>
      </c>
      <c r="M71" s="32">
        <v>3.9</v>
      </c>
      <c r="N71" s="12">
        <v>2015</v>
      </c>
      <c r="O71" s="2">
        <v>205962108</v>
      </c>
      <c r="P71" s="33">
        <f t="shared" si="8"/>
        <v>8856370.6439999994</v>
      </c>
      <c r="Q71" s="34">
        <f t="shared" si="9"/>
        <v>1.0623368911823566E-2</v>
      </c>
    </row>
    <row r="72" spans="1:17" x14ac:dyDescent="0.2">
      <c r="A72" s="6">
        <v>71</v>
      </c>
      <c r="B72" s="7">
        <v>69</v>
      </c>
      <c r="C72" s="8" t="s">
        <v>332</v>
      </c>
      <c r="D72" s="6" t="s">
        <v>333</v>
      </c>
      <c r="E72" s="6" t="s">
        <v>303</v>
      </c>
      <c r="F72" s="6" t="s">
        <v>331</v>
      </c>
      <c r="G72" s="35" t="s">
        <v>724</v>
      </c>
      <c r="H72" s="35" t="s">
        <v>724</v>
      </c>
      <c r="I72" s="35" t="s">
        <v>724</v>
      </c>
      <c r="J72" s="35" t="s">
        <v>724</v>
      </c>
      <c r="K72" s="35" t="s">
        <v>724</v>
      </c>
      <c r="L72" s="35" t="s">
        <v>724</v>
      </c>
      <c r="M72" s="35" t="s">
        <v>724</v>
      </c>
      <c r="N72" s="35" t="s">
        <v>724</v>
      </c>
      <c r="O72" s="2">
        <v>1321722</v>
      </c>
      <c r="P72" s="33" t="str">
        <f t="shared" si="8"/>
        <v/>
      </c>
      <c r="Q72" s="34" t="str">
        <f t="shared" si="9"/>
        <v/>
      </c>
    </row>
    <row r="73" spans="1:17" x14ac:dyDescent="0.2">
      <c r="A73" s="6">
        <v>72</v>
      </c>
      <c r="B73" s="7">
        <v>91</v>
      </c>
      <c r="C73" s="8" t="s">
        <v>334</v>
      </c>
      <c r="D73" s="6" t="s">
        <v>101</v>
      </c>
      <c r="E73" s="6" t="s">
        <v>303</v>
      </c>
      <c r="F73" s="6" t="s">
        <v>331</v>
      </c>
      <c r="G73" s="35"/>
      <c r="H73" s="35"/>
      <c r="I73" s="35"/>
      <c r="J73" s="35"/>
      <c r="K73" s="35"/>
      <c r="L73" s="35"/>
      <c r="M73" s="35"/>
      <c r="N73" s="35"/>
      <c r="O73" s="2"/>
      <c r="P73" s="33"/>
      <c r="Q73" s="34"/>
    </row>
    <row r="74" spans="1:17" x14ac:dyDescent="0.2">
      <c r="A74" s="6">
        <v>73</v>
      </c>
      <c r="B74" s="7">
        <v>207</v>
      </c>
      <c r="C74" s="8" t="s">
        <v>335</v>
      </c>
      <c r="D74" s="6" t="s">
        <v>199</v>
      </c>
      <c r="E74" s="6" t="s">
        <v>303</v>
      </c>
      <c r="F74" s="6" t="s">
        <v>331</v>
      </c>
      <c r="G74" s="35"/>
      <c r="H74" s="35"/>
      <c r="I74" s="35"/>
      <c r="J74" s="35"/>
      <c r="K74" s="35"/>
      <c r="L74" s="35"/>
      <c r="M74" s="35"/>
      <c r="N74" s="35"/>
      <c r="O74" s="2"/>
      <c r="P74" s="33"/>
      <c r="Q74" s="34"/>
    </row>
    <row r="75" spans="1:17" x14ac:dyDescent="0.2">
      <c r="A75" s="6">
        <v>74</v>
      </c>
      <c r="B75" s="7">
        <v>9</v>
      </c>
      <c r="C75" s="8" t="s">
        <v>336</v>
      </c>
      <c r="D75" s="6" t="s">
        <v>24</v>
      </c>
      <c r="E75" s="6" t="s">
        <v>303</v>
      </c>
      <c r="F75" s="6" t="s">
        <v>337</v>
      </c>
      <c r="G75" s="32">
        <v>1.7</v>
      </c>
      <c r="H75" s="12">
        <v>2014</v>
      </c>
      <c r="I75" s="32">
        <v>1</v>
      </c>
      <c r="J75" s="12">
        <v>2014</v>
      </c>
      <c r="K75" s="32">
        <v>4.5</v>
      </c>
      <c r="L75" s="12">
        <v>2014</v>
      </c>
      <c r="M75" s="32">
        <v>1.8</v>
      </c>
      <c r="N75" s="12">
        <v>2014</v>
      </c>
      <c r="O75" s="2">
        <v>43417765</v>
      </c>
      <c r="P75" s="33">
        <f t="shared" ref="P75:P82" si="10">+IFERROR(O75*G75/100,"")</f>
        <v>738102.005</v>
      </c>
      <c r="Q75" s="34">
        <f t="shared" ref="Q75:Q82" si="11">IFERROR(+P75/SUM(P$2:P$174),"")</f>
        <v>8.8536604991615146E-4</v>
      </c>
    </row>
    <row r="76" spans="1:17" x14ac:dyDescent="0.2">
      <c r="A76" s="6">
        <v>75</v>
      </c>
      <c r="B76" s="7">
        <v>40</v>
      </c>
      <c r="C76" s="8" t="s">
        <v>338</v>
      </c>
      <c r="D76" s="6" t="s">
        <v>56</v>
      </c>
      <c r="E76" s="6" t="s">
        <v>303</v>
      </c>
      <c r="F76" s="6" t="s">
        <v>337</v>
      </c>
      <c r="G76" s="32">
        <v>1.3</v>
      </c>
      <c r="H76" s="12">
        <v>2015</v>
      </c>
      <c r="I76" s="32">
        <v>0.8</v>
      </c>
      <c r="J76" s="12">
        <v>2015</v>
      </c>
      <c r="K76" s="32">
        <v>3.1</v>
      </c>
      <c r="L76" s="12">
        <v>2015</v>
      </c>
      <c r="M76" s="32">
        <v>1.3</v>
      </c>
      <c r="N76" s="12">
        <v>2015</v>
      </c>
      <c r="O76" s="2">
        <v>17762681</v>
      </c>
      <c r="P76" s="33">
        <f t="shared" si="10"/>
        <v>230914.853</v>
      </c>
      <c r="Q76" s="34">
        <f t="shared" si="11"/>
        <v>2.7698633777262097E-4</v>
      </c>
    </row>
    <row r="77" spans="1:17" x14ac:dyDescent="0.2">
      <c r="A77" s="6">
        <v>76</v>
      </c>
      <c r="B77" s="7">
        <v>169</v>
      </c>
      <c r="C77" s="8" t="s">
        <v>339</v>
      </c>
      <c r="D77" s="6" t="s">
        <v>165</v>
      </c>
      <c r="E77" s="6" t="s">
        <v>303</v>
      </c>
      <c r="F77" s="6" t="s">
        <v>337</v>
      </c>
      <c r="G77" s="32">
        <v>2.5</v>
      </c>
      <c r="H77" s="12">
        <v>2015</v>
      </c>
      <c r="I77" s="32">
        <v>0.7</v>
      </c>
      <c r="J77" s="12">
        <v>2015</v>
      </c>
      <c r="K77" s="32">
        <v>7.4</v>
      </c>
      <c r="L77" s="12">
        <v>2015</v>
      </c>
      <c r="M77" s="32">
        <v>2.4</v>
      </c>
      <c r="N77" s="12">
        <v>2015</v>
      </c>
      <c r="O77" s="2">
        <v>6639119</v>
      </c>
      <c r="P77" s="33">
        <f t="shared" si="10"/>
        <v>165977.97500000001</v>
      </c>
      <c r="Q77" s="34">
        <f t="shared" si="11"/>
        <v>1.990934357356633E-4</v>
      </c>
    </row>
    <row r="78" spans="1:17" x14ac:dyDescent="0.2">
      <c r="A78" s="6">
        <v>77</v>
      </c>
      <c r="B78" s="7">
        <v>234</v>
      </c>
      <c r="C78" s="8" t="s">
        <v>340</v>
      </c>
      <c r="D78" s="6" t="s">
        <v>223</v>
      </c>
      <c r="E78" s="6" t="s">
        <v>303</v>
      </c>
      <c r="F78" s="6" t="s">
        <v>337</v>
      </c>
      <c r="G78" s="32">
        <v>0.3</v>
      </c>
      <c r="H78" s="12">
        <v>2015</v>
      </c>
      <c r="I78" s="32">
        <v>0.1</v>
      </c>
      <c r="J78" s="12">
        <v>2015</v>
      </c>
      <c r="K78" s="32">
        <v>1.4</v>
      </c>
      <c r="L78" s="12">
        <v>2015</v>
      </c>
      <c r="M78" s="32">
        <v>0.4</v>
      </c>
      <c r="N78" s="12">
        <v>2015</v>
      </c>
      <c r="O78" s="2">
        <v>3431552</v>
      </c>
      <c r="P78" s="33">
        <f t="shared" si="10"/>
        <v>10294.655999999999</v>
      </c>
      <c r="Q78" s="34">
        <f t="shared" si="11"/>
        <v>1.2348616934004409E-5</v>
      </c>
    </row>
    <row r="79" spans="1:17" x14ac:dyDescent="0.2">
      <c r="A79" s="6">
        <v>78</v>
      </c>
      <c r="B79" s="7">
        <v>33</v>
      </c>
      <c r="C79" s="8" t="s">
        <v>341</v>
      </c>
      <c r="D79" s="6" t="s">
        <v>51</v>
      </c>
      <c r="E79" s="6" t="s">
        <v>342</v>
      </c>
      <c r="F79" s="6" t="s">
        <v>342</v>
      </c>
      <c r="G79" s="36"/>
      <c r="H79" s="37"/>
      <c r="I79" s="36"/>
      <c r="J79" s="37"/>
      <c r="K79" s="36"/>
      <c r="L79" s="37"/>
      <c r="M79" s="36"/>
      <c r="N79" s="37"/>
      <c r="O79" s="2">
        <v>35848610</v>
      </c>
      <c r="P79" s="33">
        <f t="shared" si="10"/>
        <v>0</v>
      </c>
      <c r="Q79" s="34">
        <f t="shared" si="11"/>
        <v>0</v>
      </c>
    </row>
    <row r="80" spans="1:17" x14ac:dyDescent="0.2">
      <c r="A80" s="6">
        <v>79</v>
      </c>
      <c r="B80" s="7">
        <v>231</v>
      </c>
      <c r="C80" s="8" t="s">
        <v>343</v>
      </c>
      <c r="D80" s="6" t="s">
        <v>344</v>
      </c>
      <c r="E80" s="6" t="s">
        <v>342</v>
      </c>
      <c r="F80" s="6" t="s">
        <v>342</v>
      </c>
      <c r="G80" s="36"/>
      <c r="H80" s="37"/>
      <c r="I80" s="36"/>
      <c r="J80" s="37"/>
      <c r="K80" s="36"/>
      <c r="L80" s="37"/>
      <c r="M80" s="36"/>
      <c r="N80" s="37"/>
      <c r="O80" s="2">
        <v>320896618</v>
      </c>
      <c r="P80" s="33">
        <f t="shared" si="10"/>
        <v>0</v>
      </c>
      <c r="Q80" s="34">
        <f t="shared" si="11"/>
        <v>0</v>
      </c>
    </row>
    <row r="81" spans="1:17" x14ac:dyDescent="0.2">
      <c r="A81" s="6">
        <v>80</v>
      </c>
      <c r="B81" s="7">
        <v>110</v>
      </c>
      <c r="C81" s="8" t="s">
        <v>345</v>
      </c>
      <c r="D81" s="6" t="s">
        <v>114</v>
      </c>
      <c r="E81" s="6" t="s">
        <v>346</v>
      </c>
      <c r="F81" s="6" t="s">
        <v>347</v>
      </c>
      <c r="G81" s="36"/>
      <c r="H81" s="37"/>
      <c r="I81" s="36"/>
      <c r="J81" s="37"/>
      <c r="K81" s="36"/>
      <c r="L81" s="37"/>
      <c r="M81" s="36"/>
      <c r="N81" s="37"/>
      <c r="O81" s="2">
        <v>127141000</v>
      </c>
      <c r="P81" s="33">
        <f t="shared" si="10"/>
        <v>0</v>
      </c>
      <c r="Q81" s="34">
        <f t="shared" si="11"/>
        <v>0</v>
      </c>
    </row>
    <row r="82" spans="1:17" x14ac:dyDescent="0.2">
      <c r="A82" s="6">
        <v>81</v>
      </c>
      <c r="B82" s="7">
        <v>117</v>
      </c>
      <c r="C82" s="8" t="s">
        <v>348</v>
      </c>
      <c r="D82" s="6" t="s">
        <v>349</v>
      </c>
      <c r="E82" s="6" t="s">
        <v>346</v>
      </c>
      <c r="F82" s="6" t="s">
        <v>347</v>
      </c>
      <c r="G82" s="36"/>
      <c r="H82" s="37"/>
      <c r="I82" s="36"/>
      <c r="J82" s="37"/>
      <c r="K82" s="36"/>
      <c r="L82" s="37"/>
      <c r="M82" s="36"/>
      <c r="N82" s="37"/>
      <c r="O82" s="2">
        <v>51014947</v>
      </c>
      <c r="P82" s="33">
        <f t="shared" si="10"/>
        <v>0</v>
      </c>
      <c r="Q82" s="34">
        <f t="shared" si="11"/>
        <v>0</v>
      </c>
    </row>
    <row r="83" spans="1:17" x14ac:dyDescent="0.2">
      <c r="A83" s="6">
        <v>82</v>
      </c>
      <c r="B83" s="7">
        <v>200</v>
      </c>
      <c r="C83" s="8" t="s">
        <v>350</v>
      </c>
      <c r="D83" s="6" t="s">
        <v>190</v>
      </c>
      <c r="E83" s="6" t="s">
        <v>346</v>
      </c>
      <c r="F83" s="6" t="s">
        <v>347</v>
      </c>
      <c r="G83" s="36"/>
      <c r="H83" s="37"/>
      <c r="I83" s="36"/>
      <c r="J83" s="37"/>
      <c r="K83" s="36"/>
      <c r="L83" s="37"/>
      <c r="M83" s="36"/>
      <c r="N83" s="37"/>
      <c r="O83" s="2"/>
      <c r="P83" s="33"/>
      <c r="Q83" s="34"/>
    </row>
    <row r="84" spans="1:17" x14ac:dyDescent="0.2">
      <c r="A84" s="6">
        <v>83</v>
      </c>
      <c r="B84" s="10">
        <v>214</v>
      </c>
      <c r="C84" s="8" t="s">
        <v>351</v>
      </c>
      <c r="D84" s="6" t="s">
        <v>352</v>
      </c>
      <c r="E84" s="6" t="s">
        <v>346</v>
      </c>
      <c r="F84" s="6" t="s">
        <v>347</v>
      </c>
      <c r="G84" s="36"/>
      <c r="H84" s="37"/>
      <c r="I84" s="36"/>
      <c r="J84" s="37"/>
      <c r="K84" s="36"/>
      <c r="L84" s="37"/>
      <c r="M84" s="36"/>
      <c r="N84" s="37"/>
      <c r="O84" s="2"/>
      <c r="P84" s="33"/>
      <c r="Q84" s="34"/>
    </row>
    <row r="85" spans="1:17" x14ac:dyDescent="0.2">
      <c r="A85" s="6">
        <v>84</v>
      </c>
      <c r="B85" s="14">
        <v>41</v>
      </c>
      <c r="C85" s="8" t="s">
        <v>353</v>
      </c>
      <c r="D85" s="6" t="s">
        <v>57</v>
      </c>
      <c r="E85" s="6" t="s">
        <v>346</v>
      </c>
      <c r="F85" s="6" t="s">
        <v>354</v>
      </c>
      <c r="G85" s="32">
        <v>1.9</v>
      </c>
      <c r="H85" s="12">
        <v>2013</v>
      </c>
      <c r="I85" s="32">
        <v>0.3</v>
      </c>
      <c r="J85" s="12">
        <v>2013</v>
      </c>
      <c r="K85" s="32">
        <v>12.1</v>
      </c>
      <c r="L85" s="12">
        <v>2013</v>
      </c>
      <c r="M85" s="32">
        <v>2.8</v>
      </c>
      <c r="N85" s="12">
        <v>2013</v>
      </c>
      <c r="O85" s="2">
        <v>1371220000</v>
      </c>
      <c r="P85" s="33">
        <f>+IFERROR(O85*G85/100,"")</f>
        <v>26053180</v>
      </c>
      <c r="Q85" s="34">
        <f>IFERROR(+P85/SUM(P$2:P$174),"")</f>
        <v>3.1251237509312114E-2</v>
      </c>
    </row>
    <row r="86" spans="1:17" x14ac:dyDescent="0.2">
      <c r="A86" s="6">
        <v>85</v>
      </c>
      <c r="B86" s="7">
        <v>116</v>
      </c>
      <c r="C86" s="8" t="s">
        <v>355</v>
      </c>
      <c r="D86" s="6" t="s">
        <v>356</v>
      </c>
      <c r="E86" s="6" t="s">
        <v>346</v>
      </c>
      <c r="F86" s="6" t="s">
        <v>354</v>
      </c>
      <c r="G86" s="35" t="s">
        <v>724</v>
      </c>
      <c r="H86" s="35" t="s">
        <v>724</v>
      </c>
      <c r="I86" s="35" t="s">
        <v>724</v>
      </c>
      <c r="J86" s="35" t="s">
        <v>724</v>
      </c>
      <c r="K86" s="35" t="s">
        <v>724</v>
      </c>
      <c r="L86" s="35" t="s">
        <v>724</v>
      </c>
      <c r="M86" s="35" t="s">
        <v>724</v>
      </c>
      <c r="N86" s="35" t="s">
        <v>724</v>
      </c>
      <c r="O86" s="2">
        <v>25243917</v>
      </c>
      <c r="P86" s="33" t="str">
        <f>+IFERROR(O86*G86/100,"")</f>
        <v/>
      </c>
      <c r="Q86" s="34" t="str">
        <f>IFERROR(+P86/SUM(P$2:P$174),"")</f>
        <v/>
      </c>
    </row>
    <row r="87" spans="1:17" x14ac:dyDescent="0.2">
      <c r="A87" s="6">
        <v>86</v>
      </c>
      <c r="B87" s="7">
        <v>141</v>
      </c>
      <c r="C87" s="8" t="s">
        <v>357</v>
      </c>
      <c r="D87" s="6" t="s">
        <v>142</v>
      </c>
      <c r="E87" s="6" t="s">
        <v>346</v>
      </c>
      <c r="F87" s="6" t="s">
        <v>354</v>
      </c>
      <c r="G87" s="32">
        <v>0.2</v>
      </c>
      <c r="H87" s="12">
        <v>2014</v>
      </c>
      <c r="I87" s="32">
        <v>0</v>
      </c>
      <c r="J87" s="12">
        <v>2014</v>
      </c>
      <c r="K87" s="32">
        <v>3.2</v>
      </c>
      <c r="L87" s="12">
        <v>2014</v>
      </c>
      <c r="M87" s="32">
        <v>0.5</v>
      </c>
      <c r="N87" s="12">
        <v>2014</v>
      </c>
      <c r="O87" s="2">
        <v>2976877</v>
      </c>
      <c r="P87" s="33">
        <f>+IFERROR(O87*G87/100,"")</f>
        <v>5953.7539999999999</v>
      </c>
      <c r="Q87" s="34">
        <f>IFERROR(+P87/SUM(P$2:P$174),"")</f>
        <v>7.1416303240532265E-6</v>
      </c>
    </row>
    <row r="88" spans="1:17" x14ac:dyDescent="0.2">
      <c r="A88" s="6">
        <v>87</v>
      </c>
      <c r="B88" s="7">
        <v>26</v>
      </c>
      <c r="C88" s="8" t="s">
        <v>358</v>
      </c>
      <c r="D88" s="6" t="s">
        <v>45</v>
      </c>
      <c r="E88" s="6" t="s">
        <v>346</v>
      </c>
      <c r="F88" s="6" t="s">
        <v>359</v>
      </c>
      <c r="G88" s="32"/>
      <c r="H88" s="12"/>
      <c r="I88" s="32"/>
      <c r="J88" s="12"/>
      <c r="K88" s="32"/>
      <c r="L88" s="12"/>
      <c r="M88" s="32"/>
      <c r="N88" s="12"/>
      <c r="O88" s="2"/>
      <c r="P88" s="33"/>
      <c r="Q88" s="34"/>
    </row>
    <row r="89" spans="1:17" x14ac:dyDescent="0.2">
      <c r="A89" s="6">
        <v>88</v>
      </c>
      <c r="B89" s="7">
        <v>115</v>
      </c>
      <c r="C89" s="8" t="s">
        <v>360</v>
      </c>
      <c r="D89" s="6" t="s">
        <v>49</v>
      </c>
      <c r="E89" s="6" t="s">
        <v>346</v>
      </c>
      <c r="F89" s="6" t="s">
        <v>359</v>
      </c>
      <c r="G89" s="35" t="s">
        <v>724</v>
      </c>
      <c r="H89" s="35" t="s">
        <v>724</v>
      </c>
      <c r="I89" s="35" t="s">
        <v>724</v>
      </c>
      <c r="J89" s="35" t="s">
        <v>724</v>
      </c>
      <c r="K89" s="35" t="s">
        <v>724</v>
      </c>
      <c r="L89" s="35" t="s">
        <v>724</v>
      </c>
      <c r="M89" s="35" t="s">
        <v>724</v>
      </c>
      <c r="N89" s="35" t="s">
        <v>724</v>
      </c>
      <c r="O89" s="2">
        <v>15517635</v>
      </c>
      <c r="P89" s="33" t="str">
        <f t="shared" ref="P89:P98" si="12">+IFERROR(O89*G89/100,"")</f>
        <v/>
      </c>
      <c r="Q89" s="34" t="str">
        <f t="shared" ref="Q89:Q98" si="13">IFERROR(+P89/SUM(P$2:P$174),"")</f>
        <v/>
      </c>
    </row>
    <row r="90" spans="1:17" x14ac:dyDescent="0.2">
      <c r="A90" s="6">
        <v>89</v>
      </c>
      <c r="B90" s="7">
        <v>101</v>
      </c>
      <c r="C90" s="8" t="s">
        <v>361</v>
      </c>
      <c r="D90" s="6" t="s">
        <v>107</v>
      </c>
      <c r="E90" s="6" t="s">
        <v>346</v>
      </c>
      <c r="F90" s="6" t="s">
        <v>359</v>
      </c>
      <c r="G90" s="32">
        <v>7.5</v>
      </c>
      <c r="H90" s="12">
        <v>2015</v>
      </c>
      <c r="I90" s="32">
        <v>1.3</v>
      </c>
      <c r="J90" s="12">
        <v>2015</v>
      </c>
      <c r="K90" s="32">
        <v>33.799999999999997</v>
      </c>
      <c r="L90" s="12">
        <v>2015</v>
      </c>
      <c r="M90" s="32">
        <v>9.1999999999999993</v>
      </c>
      <c r="N90" s="12">
        <v>2015</v>
      </c>
      <c r="O90" s="2">
        <v>258162113</v>
      </c>
      <c r="P90" s="33">
        <f t="shared" si="12"/>
        <v>19362158.475000001</v>
      </c>
      <c r="Q90" s="34">
        <f t="shared" si="13"/>
        <v>2.32252421084553E-2</v>
      </c>
    </row>
    <row r="91" spans="1:17" x14ac:dyDescent="0.2">
      <c r="A91" s="6">
        <v>90</v>
      </c>
      <c r="B91" s="7">
        <v>120</v>
      </c>
      <c r="C91" s="8" t="s">
        <v>362</v>
      </c>
      <c r="D91" s="6" t="s">
        <v>363</v>
      </c>
      <c r="E91" s="6" t="s">
        <v>346</v>
      </c>
      <c r="F91" s="6" t="s">
        <v>359</v>
      </c>
      <c r="G91" s="32">
        <v>22.7</v>
      </c>
      <c r="H91" s="12">
        <v>2012</v>
      </c>
      <c r="I91" s="32">
        <v>5.2</v>
      </c>
      <c r="J91" s="12">
        <v>2012</v>
      </c>
      <c r="K91" s="32">
        <v>58.5</v>
      </c>
      <c r="L91" s="12">
        <v>2012</v>
      </c>
      <c r="M91" s="32">
        <v>19.899999999999999</v>
      </c>
      <c r="N91" s="12">
        <v>2012</v>
      </c>
      <c r="O91" s="2">
        <v>6663967</v>
      </c>
      <c r="P91" s="33">
        <f t="shared" si="12"/>
        <v>1512720.5090000001</v>
      </c>
      <c r="Q91" s="34">
        <f t="shared" si="13"/>
        <v>1.8145342684450234E-3</v>
      </c>
    </row>
    <row r="92" spans="1:17" x14ac:dyDescent="0.2">
      <c r="A92" s="6">
        <v>91</v>
      </c>
      <c r="B92" s="7">
        <v>131</v>
      </c>
      <c r="C92" s="8" t="s">
        <v>364</v>
      </c>
      <c r="D92" s="6" t="s">
        <v>132</v>
      </c>
      <c r="E92" s="6" t="s">
        <v>346</v>
      </c>
      <c r="F92" s="6" t="s">
        <v>359</v>
      </c>
      <c r="G92" s="32">
        <v>0.3</v>
      </c>
      <c r="H92" s="12">
        <v>2009</v>
      </c>
      <c r="I92" s="32">
        <v>0</v>
      </c>
      <c r="J92" s="12">
        <v>2009</v>
      </c>
      <c r="K92" s="32">
        <v>3.1</v>
      </c>
      <c r="L92" s="12">
        <v>2009</v>
      </c>
      <c r="M92" s="32">
        <v>0.6</v>
      </c>
      <c r="N92" s="12">
        <v>2009</v>
      </c>
      <c r="O92" s="2">
        <v>30723155</v>
      </c>
      <c r="P92" s="33">
        <f t="shared" si="12"/>
        <v>92169.464999999997</v>
      </c>
      <c r="Q92" s="34">
        <f t="shared" si="13"/>
        <v>1.1055885852787376E-4</v>
      </c>
    </row>
    <row r="93" spans="1:17" x14ac:dyDescent="0.2">
      <c r="A93" s="6">
        <v>92</v>
      </c>
      <c r="B93" s="7">
        <v>28</v>
      </c>
      <c r="C93" s="8" t="s">
        <v>365</v>
      </c>
      <c r="D93" s="6" t="s">
        <v>147</v>
      </c>
      <c r="E93" s="6" t="s">
        <v>346</v>
      </c>
      <c r="F93" s="6" t="s">
        <v>359</v>
      </c>
      <c r="G93" s="32">
        <v>6.5</v>
      </c>
      <c r="H93" s="12">
        <v>2015</v>
      </c>
      <c r="I93" s="32">
        <v>1.5</v>
      </c>
      <c r="J93" s="12">
        <v>2015</v>
      </c>
      <c r="K93" s="32">
        <v>30.2</v>
      </c>
      <c r="L93" s="12">
        <v>2015</v>
      </c>
      <c r="M93" s="32">
        <v>7.9</v>
      </c>
      <c r="N93" s="12">
        <v>2015</v>
      </c>
      <c r="O93" s="2">
        <v>52403669</v>
      </c>
      <c r="P93" s="33">
        <f t="shared" si="12"/>
        <v>3406238.4849999999</v>
      </c>
      <c r="Q93" s="34">
        <f t="shared" si="13"/>
        <v>4.0858416480481254E-3</v>
      </c>
    </row>
    <row r="94" spans="1:17" x14ac:dyDescent="0.2">
      <c r="A94" s="6">
        <v>93</v>
      </c>
      <c r="B94" s="7">
        <v>171</v>
      </c>
      <c r="C94" s="8" t="s">
        <v>366</v>
      </c>
      <c r="D94" s="6" t="s">
        <v>167</v>
      </c>
      <c r="E94" s="6" t="s">
        <v>346</v>
      </c>
      <c r="F94" s="6" t="s">
        <v>359</v>
      </c>
      <c r="G94" s="32">
        <v>8.3000000000000007</v>
      </c>
      <c r="H94" s="12">
        <v>2015</v>
      </c>
      <c r="I94" s="32">
        <v>1.6</v>
      </c>
      <c r="J94" s="12">
        <v>2015</v>
      </c>
      <c r="K94" s="32">
        <v>33.700000000000003</v>
      </c>
      <c r="L94" s="12">
        <v>2015</v>
      </c>
      <c r="M94" s="32">
        <v>9.4</v>
      </c>
      <c r="N94" s="12">
        <v>2015</v>
      </c>
      <c r="O94" s="2">
        <v>101716359</v>
      </c>
      <c r="P94" s="33">
        <f t="shared" si="12"/>
        <v>8442457.7970000003</v>
      </c>
      <c r="Q94" s="34">
        <f t="shared" si="13"/>
        <v>1.0126873332790505E-2</v>
      </c>
    </row>
    <row r="95" spans="1:17" x14ac:dyDescent="0.2">
      <c r="A95" s="6">
        <v>94</v>
      </c>
      <c r="B95" s="7">
        <v>216</v>
      </c>
      <c r="C95" s="8" t="s">
        <v>367</v>
      </c>
      <c r="D95" s="6" t="s">
        <v>205</v>
      </c>
      <c r="E95" s="6" t="s">
        <v>346</v>
      </c>
      <c r="F95" s="6" t="s">
        <v>359</v>
      </c>
      <c r="G95" s="32">
        <v>0</v>
      </c>
      <c r="H95" s="12">
        <v>2013</v>
      </c>
      <c r="I95" s="32">
        <v>0</v>
      </c>
      <c r="J95" s="12">
        <v>2013</v>
      </c>
      <c r="K95" s="32">
        <v>1.1000000000000001</v>
      </c>
      <c r="L95" s="12">
        <v>2013</v>
      </c>
      <c r="M95" s="32">
        <v>0.1</v>
      </c>
      <c r="N95" s="12">
        <v>2013</v>
      </c>
      <c r="O95" s="2">
        <v>68657600</v>
      </c>
      <c r="P95" s="33">
        <f t="shared" si="12"/>
        <v>0</v>
      </c>
      <c r="Q95" s="34">
        <f t="shared" si="13"/>
        <v>0</v>
      </c>
    </row>
    <row r="96" spans="1:17" x14ac:dyDescent="0.2">
      <c r="A96" s="6">
        <v>95</v>
      </c>
      <c r="B96" s="7">
        <v>176</v>
      </c>
      <c r="C96" s="8" t="s">
        <v>585</v>
      </c>
      <c r="D96" s="6" t="s">
        <v>368</v>
      </c>
      <c r="E96" s="6" t="s">
        <v>346</v>
      </c>
      <c r="F96" s="6" t="s">
        <v>359</v>
      </c>
      <c r="G96" s="35" t="s">
        <v>724</v>
      </c>
      <c r="H96" s="35" t="s">
        <v>724</v>
      </c>
      <c r="I96" s="35" t="s">
        <v>724</v>
      </c>
      <c r="J96" s="35" t="s">
        <v>724</v>
      </c>
      <c r="K96" s="35" t="s">
        <v>724</v>
      </c>
      <c r="L96" s="35" t="s">
        <v>724</v>
      </c>
      <c r="M96" s="35" t="s">
        <v>724</v>
      </c>
      <c r="N96" s="35" t="s">
        <v>724</v>
      </c>
      <c r="O96" s="2">
        <v>1240977</v>
      </c>
      <c r="P96" s="33" t="str">
        <f t="shared" si="12"/>
        <v/>
      </c>
      <c r="Q96" s="34" t="str">
        <f t="shared" si="13"/>
        <v/>
      </c>
    </row>
    <row r="97" spans="1:17" x14ac:dyDescent="0.2">
      <c r="A97" s="6">
        <v>96</v>
      </c>
      <c r="B97" s="7">
        <v>237</v>
      </c>
      <c r="C97" s="8" t="s">
        <v>369</v>
      </c>
      <c r="D97" s="6" t="s">
        <v>228</v>
      </c>
      <c r="E97" s="6" t="s">
        <v>346</v>
      </c>
      <c r="F97" s="6" t="s">
        <v>359</v>
      </c>
      <c r="G97" s="32">
        <v>2.8</v>
      </c>
      <c r="H97" s="12">
        <v>2014</v>
      </c>
      <c r="I97" s="32">
        <v>0.6</v>
      </c>
      <c r="J97" s="12">
        <v>2014</v>
      </c>
      <c r="K97" s="32">
        <v>11.6</v>
      </c>
      <c r="L97" s="12">
        <v>2014</v>
      </c>
      <c r="M97" s="32">
        <v>3.1</v>
      </c>
      <c r="N97" s="12">
        <v>2014</v>
      </c>
      <c r="O97" s="2">
        <v>91713300</v>
      </c>
      <c r="P97" s="33">
        <f t="shared" si="12"/>
        <v>2567972.4</v>
      </c>
      <c r="Q97" s="34">
        <f t="shared" si="13"/>
        <v>3.0803270614089434E-3</v>
      </c>
    </row>
    <row r="98" spans="1:17" x14ac:dyDescent="0.2">
      <c r="A98" s="6">
        <v>97</v>
      </c>
      <c r="B98" s="7">
        <v>66</v>
      </c>
      <c r="C98" s="8" t="s">
        <v>433</v>
      </c>
      <c r="D98" s="6" t="s">
        <v>84</v>
      </c>
      <c r="E98" s="6" t="s">
        <v>346</v>
      </c>
      <c r="F98" s="6" t="s">
        <v>586</v>
      </c>
      <c r="G98" s="32">
        <v>1.5</v>
      </c>
      <c r="H98" s="12">
        <v>2013</v>
      </c>
      <c r="I98" s="32">
        <v>0.2</v>
      </c>
      <c r="J98" s="12">
        <v>2013</v>
      </c>
      <c r="K98" s="32">
        <v>14.5</v>
      </c>
      <c r="L98" s="12">
        <v>2013</v>
      </c>
      <c r="M98" s="32">
        <v>3</v>
      </c>
      <c r="N98" s="12">
        <v>2013</v>
      </c>
      <c r="O98" s="2">
        <v>892149</v>
      </c>
      <c r="P98" s="33">
        <f t="shared" si="12"/>
        <v>13382.235000000001</v>
      </c>
      <c r="Q98" s="34">
        <f t="shared" si="13"/>
        <v>1.6052221049040056E-5</v>
      </c>
    </row>
    <row r="99" spans="1:17" x14ac:dyDescent="0.2">
      <c r="A99" s="6">
        <v>98</v>
      </c>
      <c r="B99" s="7">
        <v>412</v>
      </c>
      <c r="C99" s="8"/>
      <c r="D99" s="6" t="s">
        <v>434</v>
      </c>
      <c r="E99" s="6" t="s">
        <v>346</v>
      </c>
      <c r="F99" s="6" t="s">
        <v>586</v>
      </c>
      <c r="G99" s="32"/>
      <c r="H99" s="12"/>
      <c r="I99" s="32"/>
      <c r="J99" s="12"/>
      <c r="K99" s="32"/>
      <c r="L99" s="12"/>
      <c r="M99" s="32"/>
      <c r="N99" s="12"/>
      <c r="O99" s="2"/>
      <c r="P99" s="33"/>
      <c r="Q99" s="34"/>
    </row>
    <row r="100" spans="1:17" x14ac:dyDescent="0.2">
      <c r="A100" s="6">
        <v>99</v>
      </c>
      <c r="B100" s="7">
        <v>153</v>
      </c>
      <c r="C100" s="8" t="s">
        <v>435</v>
      </c>
      <c r="D100" s="6" t="s">
        <v>436</v>
      </c>
      <c r="E100" s="6" t="s">
        <v>346</v>
      </c>
      <c r="F100" s="6" t="s">
        <v>586</v>
      </c>
      <c r="G100" s="35" t="s">
        <v>724</v>
      </c>
      <c r="H100" s="35" t="s">
        <v>724</v>
      </c>
      <c r="I100" s="35" t="s">
        <v>724</v>
      </c>
      <c r="J100" s="35" t="s">
        <v>724</v>
      </c>
      <c r="K100" s="35" t="s">
        <v>724</v>
      </c>
      <c r="L100" s="35" t="s">
        <v>724</v>
      </c>
      <c r="M100" s="35" t="s">
        <v>724</v>
      </c>
      <c r="N100" s="35" t="s">
        <v>724</v>
      </c>
      <c r="O100" s="2">
        <v>1381777</v>
      </c>
      <c r="P100" s="33" t="str">
        <f>+IFERROR(O100*G100/100,"")</f>
        <v/>
      </c>
      <c r="Q100" s="34" t="str">
        <f>IFERROR(+P100/SUM(P$2:P$174),"")</f>
        <v/>
      </c>
    </row>
    <row r="101" spans="1:17" x14ac:dyDescent="0.2">
      <c r="A101" s="6">
        <v>100</v>
      </c>
      <c r="B101" s="7">
        <v>168</v>
      </c>
      <c r="C101" s="8" t="s">
        <v>437</v>
      </c>
      <c r="D101" s="6" t="s">
        <v>164</v>
      </c>
      <c r="E101" s="6" t="s">
        <v>346</v>
      </c>
      <c r="F101" s="6" t="s">
        <v>586</v>
      </c>
      <c r="G101" s="32">
        <v>38</v>
      </c>
      <c r="H101" s="12">
        <v>2009</v>
      </c>
      <c r="I101" s="32">
        <v>14.8</v>
      </c>
      <c r="J101" s="12">
        <v>2009</v>
      </c>
      <c r="K101" s="32">
        <v>65.599999999999994</v>
      </c>
      <c r="L101" s="12">
        <v>2009</v>
      </c>
      <c r="M101" s="32">
        <v>30.2</v>
      </c>
      <c r="N101" s="12">
        <v>2009</v>
      </c>
      <c r="O101" s="2">
        <v>7919825</v>
      </c>
      <c r="P101" s="33">
        <f>+IFERROR(O101*G101/100,"")</f>
        <v>3009533.5</v>
      </c>
      <c r="Q101" s="34">
        <f>IFERROR(+P101/SUM(P$2:P$174),"")</f>
        <v>3.6099871954491302E-3</v>
      </c>
    </row>
    <row r="102" spans="1:17" x14ac:dyDescent="0.2">
      <c r="A102" s="6">
        <v>101</v>
      </c>
      <c r="B102" s="7">
        <v>413</v>
      </c>
      <c r="C102" s="8"/>
      <c r="D102" s="6" t="s">
        <v>438</v>
      </c>
      <c r="E102" s="6" t="s">
        <v>346</v>
      </c>
      <c r="F102" s="6" t="s">
        <v>586</v>
      </c>
      <c r="G102" s="32"/>
      <c r="H102" s="12"/>
      <c r="I102" s="32"/>
      <c r="J102" s="12"/>
      <c r="K102" s="32"/>
      <c r="L102" s="12"/>
      <c r="M102" s="32"/>
      <c r="N102" s="12"/>
      <c r="O102" s="2"/>
      <c r="P102" s="33"/>
      <c r="Q102" s="34"/>
    </row>
    <row r="103" spans="1:17" x14ac:dyDescent="0.2">
      <c r="A103" s="6">
        <v>102</v>
      </c>
      <c r="B103" s="7">
        <v>25</v>
      </c>
      <c r="C103" s="8" t="s">
        <v>439</v>
      </c>
      <c r="D103" s="6" t="s">
        <v>193</v>
      </c>
      <c r="E103" s="6" t="s">
        <v>346</v>
      </c>
      <c r="F103" s="6" t="s">
        <v>586</v>
      </c>
      <c r="G103" s="32">
        <v>25.1</v>
      </c>
      <c r="H103" s="12">
        <v>2013</v>
      </c>
      <c r="I103" s="32">
        <v>6.8</v>
      </c>
      <c r="J103" s="12">
        <v>2013</v>
      </c>
      <c r="K103" s="32">
        <v>58.8</v>
      </c>
      <c r="L103" s="12">
        <v>2013</v>
      </c>
      <c r="M103" s="32">
        <v>21.4</v>
      </c>
      <c r="N103" s="12">
        <v>2013</v>
      </c>
      <c r="O103" s="2">
        <v>587482</v>
      </c>
      <c r="P103" s="33">
        <f t="shared" ref="P103:P127" si="14">+IFERROR(O103*G103/100,"")</f>
        <v>147457.98200000002</v>
      </c>
      <c r="Q103" s="34">
        <f t="shared" ref="Q103:Q127" si="15">IFERROR(+P103/SUM(P$2:P$174),"")</f>
        <v>1.7687838559921941E-4</v>
      </c>
    </row>
    <row r="104" spans="1:17" x14ac:dyDescent="0.2">
      <c r="A104" s="6">
        <v>103</v>
      </c>
      <c r="B104" s="7">
        <v>155</v>
      </c>
      <c r="C104" s="8" t="s">
        <v>440</v>
      </c>
      <c r="D104" s="6" t="s">
        <v>226</v>
      </c>
      <c r="E104" s="6" t="s">
        <v>346</v>
      </c>
      <c r="F104" s="6" t="s">
        <v>586</v>
      </c>
      <c r="G104" s="32">
        <v>13.1</v>
      </c>
      <c r="H104" s="12">
        <v>2010</v>
      </c>
      <c r="I104" s="32">
        <v>3.3</v>
      </c>
      <c r="J104" s="12">
        <v>2010</v>
      </c>
      <c r="K104" s="32">
        <v>39.4</v>
      </c>
      <c r="L104" s="12">
        <v>2010</v>
      </c>
      <c r="M104" s="32">
        <v>12.7</v>
      </c>
      <c r="N104" s="12">
        <v>2010</v>
      </c>
      <c r="O104" s="2">
        <v>264603</v>
      </c>
      <c r="P104" s="33">
        <f t="shared" si="14"/>
        <v>34662.992999999995</v>
      </c>
      <c r="Q104" s="34">
        <f t="shared" si="15"/>
        <v>4.1578856286511783E-5</v>
      </c>
    </row>
    <row r="105" spans="1:17" x14ac:dyDescent="0.2">
      <c r="A105" s="6">
        <v>104</v>
      </c>
      <c r="B105" s="7">
        <v>2</v>
      </c>
      <c r="C105" s="8" t="s">
        <v>370</v>
      </c>
      <c r="D105" s="6" t="s">
        <v>3</v>
      </c>
      <c r="E105" s="6" t="s">
        <v>346</v>
      </c>
      <c r="F105" s="6" t="s">
        <v>371</v>
      </c>
      <c r="G105" s="35" t="s">
        <v>724</v>
      </c>
      <c r="H105" s="35" t="s">
        <v>724</v>
      </c>
      <c r="I105" s="35" t="s">
        <v>724</v>
      </c>
      <c r="J105" s="35" t="s">
        <v>724</v>
      </c>
      <c r="K105" s="35" t="s">
        <v>724</v>
      </c>
      <c r="L105" s="35" t="s">
        <v>724</v>
      </c>
      <c r="M105" s="35" t="s">
        <v>724</v>
      </c>
      <c r="N105" s="35" t="s">
        <v>724</v>
      </c>
      <c r="O105" s="2">
        <v>33736494</v>
      </c>
      <c r="P105" s="33" t="str">
        <f t="shared" si="14"/>
        <v/>
      </c>
      <c r="Q105" s="34" t="str">
        <f t="shared" si="15"/>
        <v/>
      </c>
    </row>
    <row r="106" spans="1:17" x14ac:dyDescent="0.2">
      <c r="A106" s="6">
        <v>105</v>
      </c>
      <c r="B106" s="7">
        <v>16</v>
      </c>
      <c r="C106" s="8" t="s">
        <v>372</v>
      </c>
      <c r="D106" s="6" t="s">
        <v>31</v>
      </c>
      <c r="E106" s="6" t="s">
        <v>346</v>
      </c>
      <c r="F106" s="6" t="s">
        <v>371</v>
      </c>
      <c r="G106" s="32">
        <v>18.5</v>
      </c>
      <c r="H106" s="12">
        <v>2010</v>
      </c>
      <c r="I106" s="32">
        <v>3.3</v>
      </c>
      <c r="J106" s="12">
        <v>2010</v>
      </c>
      <c r="K106" s="32">
        <v>59.2</v>
      </c>
      <c r="L106" s="12">
        <v>2010</v>
      </c>
      <c r="M106" s="32">
        <v>18.2</v>
      </c>
      <c r="N106" s="12">
        <v>2010</v>
      </c>
      <c r="O106" s="2">
        <v>161200886</v>
      </c>
      <c r="P106" s="33">
        <f t="shared" si="14"/>
        <v>29822163.91</v>
      </c>
      <c r="Q106" s="34">
        <f t="shared" si="15"/>
        <v>3.5772198533654855E-2</v>
      </c>
    </row>
    <row r="107" spans="1:17" x14ac:dyDescent="0.2">
      <c r="A107" s="6">
        <v>106</v>
      </c>
      <c r="B107" s="7">
        <v>18</v>
      </c>
      <c r="C107" s="8" t="s">
        <v>373</v>
      </c>
      <c r="D107" s="6" t="s">
        <v>39</v>
      </c>
      <c r="E107" s="6" t="s">
        <v>346</v>
      </c>
      <c r="F107" s="6" t="s">
        <v>371</v>
      </c>
      <c r="G107" s="32">
        <v>2.2000000000000002</v>
      </c>
      <c r="H107" s="12">
        <v>2012</v>
      </c>
      <c r="I107" s="32">
        <v>0.4</v>
      </c>
      <c r="J107" s="12">
        <v>2012</v>
      </c>
      <c r="K107" s="32">
        <v>14.5</v>
      </c>
      <c r="L107" s="12">
        <v>2012</v>
      </c>
      <c r="M107" s="32">
        <v>3.3</v>
      </c>
      <c r="N107" s="12">
        <v>2012</v>
      </c>
      <c r="O107" s="2">
        <v>787386</v>
      </c>
      <c r="P107" s="33">
        <f t="shared" si="14"/>
        <v>17322.492000000002</v>
      </c>
      <c r="Q107" s="34">
        <f t="shared" si="15"/>
        <v>2.0778627090633815E-5</v>
      </c>
    </row>
    <row r="108" spans="1:17" x14ac:dyDescent="0.2">
      <c r="A108" s="6">
        <v>107</v>
      </c>
      <c r="B108" s="7">
        <v>100</v>
      </c>
      <c r="C108" s="8" t="s">
        <v>374</v>
      </c>
      <c r="D108" s="6" t="s">
        <v>106</v>
      </c>
      <c r="E108" s="6" t="s">
        <v>346</v>
      </c>
      <c r="F108" s="6" t="s">
        <v>371</v>
      </c>
      <c r="G108" s="32">
        <v>21.2</v>
      </c>
      <c r="H108" s="12">
        <v>2011</v>
      </c>
      <c r="I108" s="32">
        <v>4.3</v>
      </c>
      <c r="J108" s="12">
        <v>2011</v>
      </c>
      <c r="K108" s="32">
        <v>60.4</v>
      </c>
      <c r="L108" s="12">
        <v>2011</v>
      </c>
      <c r="M108" s="32">
        <v>19.7</v>
      </c>
      <c r="N108" s="12">
        <v>2011</v>
      </c>
      <c r="O108" s="2">
        <v>1309053980</v>
      </c>
      <c r="P108" s="33">
        <f t="shared" si="14"/>
        <v>277519443.75999999</v>
      </c>
      <c r="Q108" s="34">
        <f t="shared" si="15"/>
        <v>0.33288934596068293</v>
      </c>
    </row>
    <row r="109" spans="1:17" x14ac:dyDescent="0.2">
      <c r="A109" s="6">
        <v>108</v>
      </c>
      <c r="B109" s="7">
        <v>149</v>
      </c>
      <c r="C109" s="8" t="s">
        <v>375</v>
      </c>
      <c r="D109" s="6" t="s">
        <v>150</v>
      </c>
      <c r="E109" s="6" t="s">
        <v>346</v>
      </c>
      <c r="F109" s="6" t="s">
        <v>371</v>
      </c>
      <c r="G109" s="32">
        <v>15</v>
      </c>
      <c r="H109" s="12">
        <v>2010</v>
      </c>
      <c r="I109" s="32">
        <v>3</v>
      </c>
      <c r="J109" s="12">
        <v>2010</v>
      </c>
      <c r="K109" s="32">
        <v>50.9</v>
      </c>
      <c r="L109" s="12">
        <v>2010</v>
      </c>
      <c r="M109" s="32">
        <v>15.8</v>
      </c>
      <c r="N109" s="12">
        <v>2010</v>
      </c>
      <c r="O109" s="2">
        <v>28656282</v>
      </c>
      <c r="P109" s="33">
        <f t="shared" si="14"/>
        <v>4298442.3</v>
      </c>
      <c r="Q109" s="34">
        <f t="shared" si="15"/>
        <v>5.1560554695194152E-3</v>
      </c>
    </row>
    <row r="110" spans="1:17" x14ac:dyDescent="0.2">
      <c r="A110" s="6">
        <v>109</v>
      </c>
      <c r="B110" s="7">
        <v>165</v>
      </c>
      <c r="C110" s="8" t="s">
        <v>376</v>
      </c>
      <c r="D110" s="6" t="s">
        <v>162</v>
      </c>
      <c r="E110" s="6" t="s">
        <v>346</v>
      </c>
      <c r="F110" s="6" t="s">
        <v>371</v>
      </c>
      <c r="G110" s="32">
        <v>6.1</v>
      </c>
      <c r="H110" s="12">
        <v>2013</v>
      </c>
      <c r="I110" s="32">
        <v>0.9</v>
      </c>
      <c r="J110" s="12">
        <v>2013</v>
      </c>
      <c r="K110" s="32">
        <v>39.700000000000003</v>
      </c>
      <c r="L110" s="12">
        <v>2013</v>
      </c>
      <c r="M110" s="32">
        <v>9.5</v>
      </c>
      <c r="N110" s="12">
        <v>2013</v>
      </c>
      <c r="O110" s="2">
        <v>189380513</v>
      </c>
      <c r="P110" s="33">
        <f t="shared" si="14"/>
        <v>11552211.293</v>
      </c>
      <c r="Q110" s="34">
        <f t="shared" si="15"/>
        <v>1.3857076137166387E-2</v>
      </c>
    </row>
    <row r="111" spans="1:17" x14ac:dyDescent="0.2">
      <c r="A111" s="6">
        <v>110</v>
      </c>
      <c r="B111" s="7">
        <v>38</v>
      </c>
      <c r="C111" s="8" t="s">
        <v>377</v>
      </c>
      <c r="D111" s="6" t="s">
        <v>197</v>
      </c>
      <c r="E111" s="6" t="s">
        <v>346</v>
      </c>
      <c r="F111" s="6" t="s">
        <v>371</v>
      </c>
      <c r="G111" s="32">
        <v>1.9</v>
      </c>
      <c r="H111" s="12">
        <v>2012</v>
      </c>
      <c r="I111" s="32">
        <v>0.3</v>
      </c>
      <c r="J111" s="12">
        <v>2012</v>
      </c>
      <c r="K111" s="32">
        <v>16.100000000000001</v>
      </c>
      <c r="L111" s="12">
        <v>2012</v>
      </c>
      <c r="M111" s="32">
        <v>3.4</v>
      </c>
      <c r="N111" s="12">
        <v>2012</v>
      </c>
      <c r="O111" s="2">
        <v>20966000</v>
      </c>
      <c r="P111" s="33">
        <f t="shared" si="14"/>
        <v>398354</v>
      </c>
      <c r="Q111" s="34">
        <f t="shared" si="15"/>
        <v>4.7783247445357986E-4</v>
      </c>
    </row>
    <row r="112" spans="1:17" x14ac:dyDescent="0.2">
      <c r="A112" s="6">
        <v>111</v>
      </c>
      <c r="B112" s="7">
        <v>11</v>
      </c>
      <c r="C112" s="8" t="s">
        <v>378</v>
      </c>
      <c r="D112" s="6" t="s">
        <v>27</v>
      </c>
      <c r="E112" s="6" t="s">
        <v>379</v>
      </c>
      <c r="F112" s="6" t="s">
        <v>380</v>
      </c>
      <c r="G112" s="36"/>
      <c r="H112" s="37"/>
      <c r="I112" s="36"/>
      <c r="J112" s="37"/>
      <c r="K112" s="36"/>
      <c r="L112" s="37"/>
      <c r="M112" s="36"/>
      <c r="N112" s="37"/>
      <c r="O112" s="2">
        <v>8633169</v>
      </c>
      <c r="P112" s="33">
        <f t="shared" si="14"/>
        <v>0</v>
      </c>
      <c r="Q112" s="34">
        <f t="shared" si="15"/>
        <v>0</v>
      </c>
    </row>
    <row r="113" spans="1:17" x14ac:dyDescent="0.2">
      <c r="A113" s="6">
        <v>112</v>
      </c>
      <c r="B113" s="7">
        <v>15</v>
      </c>
      <c r="C113" s="8"/>
      <c r="D113" s="6" t="s">
        <v>35</v>
      </c>
      <c r="E113" s="6" t="s">
        <v>379</v>
      </c>
      <c r="F113" s="6" t="s">
        <v>380</v>
      </c>
      <c r="G113" s="36"/>
      <c r="H113" s="37"/>
      <c r="I113" s="36"/>
      <c r="J113" s="37"/>
      <c r="K113" s="36"/>
      <c r="L113" s="37"/>
      <c r="M113" s="36"/>
      <c r="N113" s="37"/>
      <c r="O113" s="2">
        <v>11274196</v>
      </c>
      <c r="P113" s="33">
        <f t="shared" si="14"/>
        <v>0</v>
      </c>
      <c r="Q113" s="34">
        <f t="shared" si="15"/>
        <v>0</v>
      </c>
    </row>
    <row r="114" spans="1:17" x14ac:dyDescent="0.2">
      <c r="A114" s="6">
        <v>113</v>
      </c>
      <c r="B114" s="7">
        <v>54</v>
      </c>
      <c r="C114" s="8" t="s">
        <v>381</v>
      </c>
      <c r="D114" s="6" t="s">
        <v>71</v>
      </c>
      <c r="E114" s="6" t="s">
        <v>379</v>
      </c>
      <c r="F114" s="6" t="s">
        <v>380</v>
      </c>
      <c r="G114" s="36"/>
      <c r="H114" s="37"/>
      <c r="I114" s="36"/>
      <c r="J114" s="37"/>
      <c r="K114" s="36"/>
      <c r="L114" s="37"/>
      <c r="M114" s="36"/>
      <c r="N114" s="37"/>
      <c r="O114" s="2">
        <v>5683483</v>
      </c>
      <c r="P114" s="33">
        <f t="shared" si="14"/>
        <v>0</v>
      </c>
      <c r="Q114" s="34">
        <f t="shared" si="15"/>
        <v>0</v>
      </c>
    </row>
    <row r="115" spans="1:17" x14ac:dyDescent="0.2">
      <c r="A115" s="6">
        <v>114</v>
      </c>
      <c r="B115" s="7">
        <v>67</v>
      </c>
      <c r="C115" s="8" t="s">
        <v>382</v>
      </c>
      <c r="D115" s="6" t="s">
        <v>85</v>
      </c>
      <c r="E115" s="6" t="s">
        <v>379</v>
      </c>
      <c r="F115" s="6" t="s">
        <v>380</v>
      </c>
      <c r="G115" s="36"/>
      <c r="H115" s="37"/>
      <c r="I115" s="36"/>
      <c r="J115" s="37"/>
      <c r="K115" s="36"/>
      <c r="L115" s="37"/>
      <c r="M115" s="36"/>
      <c r="N115" s="37"/>
      <c r="O115" s="2">
        <v>5479531</v>
      </c>
      <c r="P115" s="33">
        <f t="shared" si="14"/>
        <v>0</v>
      </c>
      <c r="Q115" s="34">
        <f t="shared" si="15"/>
        <v>0</v>
      </c>
    </row>
    <row r="116" spans="1:17" x14ac:dyDescent="0.2">
      <c r="A116" s="6">
        <v>115</v>
      </c>
      <c r="B116" s="7">
        <v>68</v>
      </c>
      <c r="C116" s="8" t="s">
        <v>383</v>
      </c>
      <c r="D116" s="6" t="s">
        <v>86</v>
      </c>
      <c r="E116" s="6" t="s">
        <v>379</v>
      </c>
      <c r="F116" s="6" t="s">
        <v>380</v>
      </c>
      <c r="G116" s="36"/>
      <c r="H116" s="37"/>
      <c r="I116" s="36"/>
      <c r="J116" s="37"/>
      <c r="K116" s="36"/>
      <c r="L116" s="37"/>
      <c r="M116" s="36"/>
      <c r="N116" s="37"/>
      <c r="O116" s="2">
        <v>66624068</v>
      </c>
      <c r="P116" s="33">
        <f t="shared" si="14"/>
        <v>0</v>
      </c>
      <c r="Q116" s="34">
        <f t="shared" si="15"/>
        <v>0</v>
      </c>
    </row>
    <row r="117" spans="1:17" x14ac:dyDescent="0.2">
      <c r="A117" s="6">
        <v>116</v>
      </c>
      <c r="B117" s="7">
        <v>79</v>
      </c>
      <c r="C117" s="8" t="s">
        <v>384</v>
      </c>
      <c r="D117" s="6" t="s">
        <v>92</v>
      </c>
      <c r="E117" s="6" t="s">
        <v>379</v>
      </c>
      <c r="F117" s="6" t="s">
        <v>380</v>
      </c>
      <c r="G117" s="36"/>
      <c r="H117" s="37"/>
      <c r="I117" s="36"/>
      <c r="J117" s="37"/>
      <c r="K117" s="36"/>
      <c r="L117" s="37"/>
      <c r="M117" s="36"/>
      <c r="N117" s="37"/>
      <c r="O117" s="2">
        <v>81686611</v>
      </c>
      <c r="P117" s="33">
        <f t="shared" si="14"/>
        <v>0</v>
      </c>
      <c r="Q117" s="34">
        <f t="shared" si="15"/>
        <v>0</v>
      </c>
    </row>
    <row r="118" spans="1:17" x14ac:dyDescent="0.2">
      <c r="A118" s="6">
        <v>117</v>
      </c>
      <c r="B118" s="7">
        <v>99</v>
      </c>
      <c r="C118" s="8" t="s">
        <v>385</v>
      </c>
      <c r="D118" s="6" t="s">
        <v>105</v>
      </c>
      <c r="E118" s="6" t="s">
        <v>379</v>
      </c>
      <c r="F118" s="6" t="s">
        <v>380</v>
      </c>
      <c r="G118" s="36"/>
      <c r="H118" s="37"/>
      <c r="I118" s="36"/>
      <c r="J118" s="37"/>
      <c r="K118" s="36"/>
      <c r="L118" s="37"/>
      <c r="M118" s="36"/>
      <c r="N118" s="37"/>
      <c r="O118" s="2">
        <v>330815</v>
      </c>
      <c r="P118" s="33">
        <f t="shared" si="14"/>
        <v>0</v>
      </c>
      <c r="Q118" s="34">
        <f t="shared" si="15"/>
        <v>0</v>
      </c>
    </row>
    <row r="119" spans="1:17" x14ac:dyDescent="0.2">
      <c r="A119" s="6">
        <v>118</v>
      </c>
      <c r="B119" s="7">
        <v>104</v>
      </c>
      <c r="C119" s="8" t="s">
        <v>386</v>
      </c>
      <c r="D119" s="6" t="s">
        <v>110</v>
      </c>
      <c r="E119" s="6" t="s">
        <v>379</v>
      </c>
      <c r="F119" s="6" t="s">
        <v>380</v>
      </c>
      <c r="G119" s="36"/>
      <c r="H119" s="37"/>
      <c r="I119" s="36"/>
      <c r="J119" s="37"/>
      <c r="K119" s="36"/>
      <c r="L119" s="37"/>
      <c r="M119" s="36"/>
      <c r="N119" s="37"/>
      <c r="O119" s="2">
        <v>4676835</v>
      </c>
      <c r="P119" s="33">
        <f t="shared" si="14"/>
        <v>0</v>
      </c>
      <c r="Q119" s="34">
        <f t="shared" si="15"/>
        <v>0</v>
      </c>
    </row>
    <row r="120" spans="1:17" x14ac:dyDescent="0.2">
      <c r="A120" s="6">
        <v>119</v>
      </c>
      <c r="B120" s="7">
        <v>150</v>
      </c>
      <c r="C120" s="8" t="s">
        <v>387</v>
      </c>
      <c r="D120" s="6" t="s">
        <v>151</v>
      </c>
      <c r="E120" s="6" t="s">
        <v>379</v>
      </c>
      <c r="F120" s="6" t="s">
        <v>380</v>
      </c>
      <c r="G120" s="36"/>
      <c r="H120" s="37"/>
      <c r="I120" s="36"/>
      <c r="J120" s="37"/>
      <c r="K120" s="36"/>
      <c r="L120" s="37"/>
      <c r="M120" s="36"/>
      <c r="N120" s="37"/>
      <c r="O120" s="2">
        <v>16939923</v>
      </c>
      <c r="P120" s="33">
        <f t="shared" si="14"/>
        <v>0</v>
      </c>
      <c r="Q120" s="34">
        <f t="shared" si="15"/>
        <v>0</v>
      </c>
    </row>
    <row r="121" spans="1:17" x14ac:dyDescent="0.2">
      <c r="A121" s="6">
        <v>120</v>
      </c>
      <c r="B121" s="7">
        <v>162</v>
      </c>
      <c r="C121" s="8" t="s">
        <v>388</v>
      </c>
      <c r="D121" s="6" t="s">
        <v>158</v>
      </c>
      <c r="E121" s="6" t="s">
        <v>379</v>
      </c>
      <c r="F121" s="6" t="s">
        <v>380</v>
      </c>
      <c r="G121" s="36"/>
      <c r="H121" s="37"/>
      <c r="I121" s="36"/>
      <c r="J121" s="37"/>
      <c r="K121" s="36"/>
      <c r="L121" s="37"/>
      <c r="M121" s="36"/>
      <c r="N121" s="37"/>
      <c r="O121" s="2">
        <v>5188607</v>
      </c>
      <c r="P121" s="33">
        <f t="shared" si="14"/>
        <v>0</v>
      </c>
      <c r="Q121" s="34">
        <f t="shared" si="15"/>
        <v>0</v>
      </c>
    </row>
    <row r="122" spans="1:17" x14ac:dyDescent="0.2">
      <c r="A122" s="6">
        <v>121</v>
      </c>
      <c r="B122" s="7">
        <v>210</v>
      </c>
      <c r="C122" s="8" t="s">
        <v>389</v>
      </c>
      <c r="D122" s="6" t="s">
        <v>201</v>
      </c>
      <c r="E122" s="6" t="s">
        <v>379</v>
      </c>
      <c r="F122" s="6" t="s">
        <v>380</v>
      </c>
      <c r="G122" s="36"/>
      <c r="H122" s="37"/>
      <c r="I122" s="36"/>
      <c r="J122" s="37"/>
      <c r="K122" s="36"/>
      <c r="L122" s="37"/>
      <c r="M122" s="36"/>
      <c r="N122" s="37"/>
      <c r="O122" s="2">
        <v>9799186</v>
      </c>
      <c r="P122" s="33">
        <f t="shared" si="14"/>
        <v>0</v>
      </c>
      <c r="Q122" s="34">
        <f t="shared" si="15"/>
        <v>0</v>
      </c>
    </row>
    <row r="123" spans="1:17" x14ac:dyDescent="0.2">
      <c r="A123" s="6">
        <v>122</v>
      </c>
      <c r="B123" s="7">
        <v>211</v>
      </c>
      <c r="C123" s="8" t="s">
        <v>390</v>
      </c>
      <c r="D123" s="6" t="s">
        <v>202</v>
      </c>
      <c r="E123" s="6" t="s">
        <v>379</v>
      </c>
      <c r="F123" s="6" t="s">
        <v>380</v>
      </c>
      <c r="G123" s="36"/>
      <c r="H123" s="37"/>
      <c r="I123" s="36"/>
      <c r="J123" s="37"/>
      <c r="K123" s="36"/>
      <c r="L123" s="37"/>
      <c r="M123" s="36"/>
      <c r="N123" s="37"/>
      <c r="O123" s="2">
        <v>8282396</v>
      </c>
      <c r="P123" s="33">
        <f t="shared" si="14"/>
        <v>0</v>
      </c>
      <c r="Q123" s="34">
        <f t="shared" si="15"/>
        <v>0</v>
      </c>
    </row>
    <row r="124" spans="1:17" x14ac:dyDescent="0.2">
      <c r="A124" s="6">
        <v>123</v>
      </c>
      <c r="B124" s="7">
        <v>229</v>
      </c>
      <c r="C124" s="8" t="s">
        <v>391</v>
      </c>
      <c r="D124" s="6" t="s">
        <v>219</v>
      </c>
      <c r="E124" s="6" t="s">
        <v>379</v>
      </c>
      <c r="F124" s="6" t="s">
        <v>380</v>
      </c>
      <c r="G124" s="36"/>
      <c r="H124" s="37"/>
      <c r="I124" s="36"/>
      <c r="J124" s="37"/>
      <c r="K124" s="36"/>
      <c r="L124" s="37"/>
      <c r="M124" s="36"/>
      <c r="N124" s="37"/>
      <c r="O124" s="2">
        <v>65128861</v>
      </c>
      <c r="P124" s="33">
        <f t="shared" si="14"/>
        <v>0</v>
      </c>
      <c r="Q124" s="34">
        <f t="shared" si="15"/>
        <v>0</v>
      </c>
    </row>
    <row r="125" spans="1:17" x14ac:dyDescent="0.2">
      <c r="A125" s="6">
        <v>124</v>
      </c>
      <c r="B125" s="7">
        <v>50</v>
      </c>
      <c r="C125" s="8" t="s">
        <v>392</v>
      </c>
      <c r="D125" s="6" t="s">
        <v>66</v>
      </c>
      <c r="E125" s="6" t="s">
        <v>379</v>
      </c>
      <c r="F125" s="6" t="s">
        <v>393</v>
      </c>
      <c r="G125" s="36"/>
      <c r="H125" s="37"/>
      <c r="I125" s="36"/>
      <c r="J125" s="37"/>
      <c r="K125" s="36"/>
      <c r="L125" s="37"/>
      <c r="M125" s="36"/>
      <c r="N125" s="37"/>
      <c r="O125" s="2">
        <v>1160985</v>
      </c>
      <c r="P125" s="33">
        <f t="shared" si="14"/>
        <v>0</v>
      </c>
      <c r="Q125" s="34">
        <f t="shared" si="15"/>
        <v>0</v>
      </c>
    </row>
    <row r="126" spans="1:17" x14ac:dyDescent="0.2">
      <c r="A126" s="6">
        <v>125</v>
      </c>
      <c r="B126" s="7">
        <v>84</v>
      </c>
      <c r="C126" s="8" t="s">
        <v>394</v>
      </c>
      <c r="D126" s="6" t="s">
        <v>94</v>
      </c>
      <c r="E126" s="6" t="s">
        <v>379</v>
      </c>
      <c r="F126" s="6" t="s">
        <v>393</v>
      </c>
      <c r="G126" s="36"/>
      <c r="H126" s="37"/>
      <c r="I126" s="36"/>
      <c r="J126" s="37"/>
      <c r="K126" s="36"/>
      <c r="L126" s="37"/>
      <c r="M126" s="36"/>
      <c r="N126" s="37"/>
      <c r="O126" s="2">
        <v>10820883</v>
      </c>
      <c r="P126" s="33">
        <f t="shared" si="14"/>
        <v>0</v>
      </c>
      <c r="Q126" s="34">
        <f t="shared" si="15"/>
        <v>0</v>
      </c>
    </row>
    <row r="127" spans="1:17" x14ac:dyDescent="0.2">
      <c r="A127" s="6">
        <v>126</v>
      </c>
      <c r="B127" s="7">
        <v>106</v>
      </c>
      <c r="C127" s="8" t="s">
        <v>395</v>
      </c>
      <c r="D127" s="6" t="s">
        <v>112</v>
      </c>
      <c r="E127" s="6" t="s">
        <v>379</v>
      </c>
      <c r="F127" s="6" t="s">
        <v>393</v>
      </c>
      <c r="G127" s="36"/>
      <c r="H127" s="37"/>
      <c r="I127" s="36"/>
      <c r="J127" s="37"/>
      <c r="K127" s="36"/>
      <c r="L127" s="37"/>
      <c r="M127" s="36"/>
      <c r="N127" s="37"/>
      <c r="O127" s="2">
        <v>60730582</v>
      </c>
      <c r="P127" s="33">
        <f t="shared" si="14"/>
        <v>0</v>
      </c>
      <c r="Q127" s="34">
        <f t="shared" si="15"/>
        <v>0</v>
      </c>
    </row>
    <row r="128" spans="1:17" x14ac:dyDescent="0.2">
      <c r="A128" s="6">
        <v>127</v>
      </c>
      <c r="B128" s="7">
        <v>134</v>
      </c>
      <c r="C128" s="8" t="s">
        <v>396</v>
      </c>
      <c r="D128" s="6" t="s">
        <v>135</v>
      </c>
      <c r="E128" s="6" t="s">
        <v>379</v>
      </c>
      <c r="F128" s="6" t="s">
        <v>393</v>
      </c>
      <c r="G128" s="36"/>
      <c r="H128" s="37"/>
      <c r="I128" s="36"/>
      <c r="J128" s="37"/>
      <c r="K128" s="36"/>
      <c r="L128" s="37"/>
      <c r="M128" s="36"/>
      <c r="N128" s="37"/>
      <c r="O128" s="2"/>
      <c r="P128" s="33"/>
      <c r="Q128" s="34"/>
    </row>
    <row r="129" spans="1:17" x14ac:dyDescent="0.2">
      <c r="A129" s="6">
        <v>128</v>
      </c>
      <c r="B129" s="7">
        <v>174</v>
      </c>
      <c r="C129" s="8" t="s">
        <v>397</v>
      </c>
      <c r="D129" s="6" t="s">
        <v>169</v>
      </c>
      <c r="E129" s="6" t="s">
        <v>379</v>
      </c>
      <c r="F129" s="6" t="s">
        <v>393</v>
      </c>
      <c r="G129" s="36"/>
      <c r="H129" s="37"/>
      <c r="I129" s="36"/>
      <c r="J129" s="37"/>
      <c r="K129" s="36"/>
      <c r="L129" s="37"/>
      <c r="M129" s="36"/>
      <c r="N129" s="37"/>
      <c r="O129" s="2">
        <v>10358076</v>
      </c>
      <c r="P129" s="33">
        <f>+IFERROR(O129*G129/100,"")</f>
        <v>0</v>
      </c>
      <c r="Q129" s="34">
        <f>IFERROR(+P129/SUM(P$2:P$174),"")</f>
        <v>0</v>
      </c>
    </row>
    <row r="130" spans="1:17" x14ac:dyDescent="0.2">
      <c r="A130" s="6">
        <v>129</v>
      </c>
      <c r="B130" s="7">
        <v>203</v>
      </c>
      <c r="C130" s="8" t="s">
        <v>398</v>
      </c>
      <c r="D130" s="6" t="s">
        <v>196</v>
      </c>
      <c r="E130" s="6" t="s">
        <v>379</v>
      </c>
      <c r="F130" s="6" t="s">
        <v>393</v>
      </c>
      <c r="G130" s="36"/>
      <c r="H130" s="37"/>
      <c r="I130" s="36"/>
      <c r="J130" s="37"/>
      <c r="K130" s="36"/>
      <c r="L130" s="37"/>
      <c r="M130" s="36"/>
      <c r="N130" s="37"/>
      <c r="O130" s="2">
        <v>46447697</v>
      </c>
      <c r="P130" s="33">
        <f>+IFERROR(O130*G130/100,"")</f>
        <v>0</v>
      </c>
      <c r="Q130" s="34">
        <f>IFERROR(+P130/SUM(P$2:P$174),"")</f>
        <v>0</v>
      </c>
    </row>
    <row r="131" spans="1:17" x14ac:dyDescent="0.2">
      <c r="A131" s="6">
        <v>130</v>
      </c>
      <c r="B131" s="7">
        <v>3</v>
      </c>
      <c r="C131" s="8" t="s">
        <v>399</v>
      </c>
      <c r="D131" s="6" t="s">
        <v>19</v>
      </c>
      <c r="E131" s="6" t="s">
        <v>379</v>
      </c>
      <c r="F131" s="6" t="s">
        <v>400</v>
      </c>
      <c r="G131" s="36"/>
      <c r="H131" s="37"/>
      <c r="I131" s="36"/>
      <c r="J131" s="37"/>
      <c r="K131" s="36"/>
      <c r="L131" s="37"/>
      <c r="M131" s="36"/>
      <c r="N131" s="37"/>
      <c r="O131" s="2">
        <v>2880703</v>
      </c>
      <c r="P131" s="33">
        <f>+IFERROR(O131*G131/100,"")</f>
        <v>0</v>
      </c>
      <c r="Q131" s="34">
        <f>IFERROR(+P131/SUM(P$2:P$174),"")</f>
        <v>0</v>
      </c>
    </row>
    <row r="132" spans="1:17" x14ac:dyDescent="0.2">
      <c r="A132" s="6">
        <v>131</v>
      </c>
      <c r="B132" s="7">
        <v>27</v>
      </c>
      <c r="C132" s="8" t="s">
        <v>401</v>
      </c>
      <c r="D132" s="6" t="s">
        <v>46</v>
      </c>
      <c r="E132" s="6" t="s">
        <v>379</v>
      </c>
      <c r="F132" s="6" t="s">
        <v>400</v>
      </c>
      <c r="G132" s="36"/>
      <c r="H132" s="37"/>
      <c r="I132" s="36"/>
      <c r="J132" s="37"/>
      <c r="K132" s="36"/>
      <c r="L132" s="37"/>
      <c r="M132" s="36"/>
      <c r="N132" s="37"/>
      <c r="O132" s="2">
        <v>7177991</v>
      </c>
      <c r="P132" s="33">
        <f>+IFERROR(O132*G132/100,"")</f>
        <v>0</v>
      </c>
      <c r="Q132" s="34">
        <f>IFERROR(+P132/SUM(P$2:P$174),"")</f>
        <v>0</v>
      </c>
    </row>
    <row r="133" spans="1:17" x14ac:dyDescent="0.2">
      <c r="A133" s="6">
        <v>132</v>
      </c>
      <c r="B133" s="7">
        <v>51</v>
      </c>
      <c r="C133" s="8"/>
      <c r="D133" s="6" t="s">
        <v>402</v>
      </c>
      <c r="E133" s="6" t="s">
        <v>379</v>
      </c>
      <c r="F133" s="6" t="s">
        <v>400</v>
      </c>
      <c r="G133" s="36"/>
      <c r="H133" s="37"/>
      <c r="I133" s="36"/>
      <c r="J133" s="37"/>
      <c r="K133" s="36"/>
      <c r="L133" s="37"/>
      <c r="M133" s="36"/>
      <c r="N133" s="37"/>
      <c r="O133" s="2"/>
      <c r="P133" s="33"/>
      <c r="Q133" s="34"/>
    </row>
    <row r="134" spans="1:17" x14ac:dyDescent="0.2">
      <c r="A134" s="6">
        <v>133</v>
      </c>
      <c r="B134" s="7">
        <v>97</v>
      </c>
      <c r="C134" s="8" t="s">
        <v>403</v>
      </c>
      <c r="D134" s="6" t="s">
        <v>104</v>
      </c>
      <c r="E134" s="6" t="s">
        <v>379</v>
      </c>
      <c r="F134" s="6" t="s">
        <v>400</v>
      </c>
      <c r="G134" s="36"/>
      <c r="H134" s="37"/>
      <c r="I134" s="36"/>
      <c r="J134" s="37"/>
      <c r="K134" s="36"/>
      <c r="L134" s="37"/>
      <c r="M134" s="36"/>
      <c r="N134" s="37"/>
      <c r="O134" s="2">
        <v>9843028</v>
      </c>
      <c r="P134" s="33">
        <f>+IFERROR(O134*G134/100,"")</f>
        <v>0</v>
      </c>
      <c r="Q134" s="34">
        <f>IFERROR(+P134/SUM(P$2:P$174),"")</f>
        <v>0</v>
      </c>
    </row>
    <row r="135" spans="1:17" x14ac:dyDescent="0.2">
      <c r="A135" s="6">
        <v>134</v>
      </c>
      <c r="B135" s="7">
        <v>173</v>
      </c>
      <c r="C135" s="8" t="s">
        <v>404</v>
      </c>
      <c r="D135" s="6" t="s">
        <v>168</v>
      </c>
      <c r="E135" s="6" t="s">
        <v>379</v>
      </c>
      <c r="F135" s="6" t="s">
        <v>400</v>
      </c>
      <c r="G135" s="36"/>
      <c r="H135" s="37"/>
      <c r="I135" s="36"/>
      <c r="J135" s="37"/>
      <c r="K135" s="36"/>
      <c r="L135" s="37"/>
      <c r="M135" s="36"/>
      <c r="N135" s="37"/>
      <c r="O135" s="2">
        <v>37986412</v>
      </c>
      <c r="P135" s="33">
        <f>+IFERROR(O135*G135/100,"")</f>
        <v>0</v>
      </c>
      <c r="Q135" s="34">
        <f>IFERROR(+P135/SUM(P$2:P$174),"")</f>
        <v>0</v>
      </c>
    </row>
    <row r="136" spans="1:17" x14ac:dyDescent="0.2">
      <c r="A136" s="6">
        <v>135</v>
      </c>
      <c r="B136" s="7">
        <v>183</v>
      </c>
      <c r="C136" s="8" t="s">
        <v>587</v>
      </c>
      <c r="D136" s="6" t="s">
        <v>175</v>
      </c>
      <c r="E136" s="6" t="s">
        <v>379</v>
      </c>
      <c r="F136" s="6" t="s">
        <v>400</v>
      </c>
      <c r="G136" s="36"/>
      <c r="H136" s="37"/>
      <c r="I136" s="36"/>
      <c r="J136" s="37"/>
      <c r="K136" s="36"/>
      <c r="L136" s="37"/>
      <c r="M136" s="36"/>
      <c r="N136" s="37"/>
      <c r="O136" s="2">
        <v>19815481</v>
      </c>
      <c r="P136" s="33">
        <f>+IFERROR(O136*G136/100,"")</f>
        <v>0</v>
      </c>
      <c r="Q136" s="34">
        <f>IFERROR(+P136/SUM(P$2:P$174),"")</f>
        <v>0</v>
      </c>
    </row>
    <row r="137" spans="1:17" x14ac:dyDescent="0.2">
      <c r="A137" s="6">
        <v>136</v>
      </c>
      <c r="B137" s="7">
        <v>248</v>
      </c>
      <c r="C137" s="8" t="s">
        <v>405</v>
      </c>
      <c r="D137" s="6" t="s">
        <v>406</v>
      </c>
      <c r="E137" s="6" t="s">
        <v>379</v>
      </c>
      <c r="F137" s="6" t="s">
        <v>400</v>
      </c>
      <c r="G137" s="36"/>
      <c r="H137" s="37"/>
      <c r="I137" s="36"/>
      <c r="J137" s="37"/>
      <c r="K137" s="36"/>
      <c r="L137" s="37"/>
      <c r="M137" s="36"/>
      <c r="N137" s="37"/>
      <c r="O137" s="2"/>
      <c r="P137" s="33"/>
      <c r="Q137" s="34"/>
    </row>
    <row r="138" spans="1:17" x14ac:dyDescent="0.2">
      <c r="A138" s="6">
        <v>137</v>
      </c>
      <c r="B138" s="7">
        <v>4</v>
      </c>
      <c r="C138" s="8" t="s">
        <v>407</v>
      </c>
      <c r="D138" s="6" t="s">
        <v>20</v>
      </c>
      <c r="E138" s="6" t="s">
        <v>588</v>
      </c>
      <c r="F138" s="6" t="s">
        <v>408</v>
      </c>
      <c r="G138" s="32">
        <v>0.5</v>
      </c>
      <c r="H138" s="12">
        <v>2011</v>
      </c>
      <c r="I138" s="32">
        <v>0.1</v>
      </c>
      <c r="J138" s="12">
        <v>2011</v>
      </c>
      <c r="K138" s="32">
        <v>3.9</v>
      </c>
      <c r="L138" s="12">
        <v>2011</v>
      </c>
      <c r="M138" s="32">
        <v>0.8</v>
      </c>
      <c r="N138" s="12">
        <v>2011</v>
      </c>
      <c r="O138" s="2">
        <v>39871528</v>
      </c>
      <c r="P138" s="33">
        <f>+IFERROR(O138*G138/100,"")</f>
        <v>199357.64</v>
      </c>
      <c r="Q138" s="34">
        <f>IFERROR(+P138/SUM(P$2:P$174),"")</f>
        <v>2.391329180136913E-4</v>
      </c>
    </row>
    <row r="139" spans="1:17" x14ac:dyDescent="0.2">
      <c r="A139" s="6">
        <v>138</v>
      </c>
      <c r="B139" s="7">
        <v>59</v>
      </c>
      <c r="C139" s="8" t="s">
        <v>409</v>
      </c>
      <c r="D139" s="6" t="s">
        <v>76</v>
      </c>
      <c r="E139" s="6" t="s">
        <v>588</v>
      </c>
      <c r="F139" s="6" t="s">
        <v>408</v>
      </c>
      <c r="G139" s="32">
        <v>1.4</v>
      </c>
      <c r="H139" s="12">
        <v>2015</v>
      </c>
      <c r="I139" s="32">
        <v>0.2</v>
      </c>
      <c r="J139" s="12">
        <v>2015</v>
      </c>
      <c r="K139" s="32">
        <v>16.100000000000001</v>
      </c>
      <c r="L139" s="12">
        <v>2015</v>
      </c>
      <c r="M139" s="32">
        <v>3</v>
      </c>
      <c r="N139" s="12">
        <v>2015</v>
      </c>
      <c r="O139" s="2">
        <v>93778172</v>
      </c>
      <c r="P139" s="33">
        <f>+IFERROR(O139*G139/100,"")</f>
        <v>1312894.4080000001</v>
      </c>
      <c r="Q139" s="34">
        <f>IFERROR(+P139/SUM(P$2:P$174),"")</f>
        <v>1.5748394234045796E-3</v>
      </c>
    </row>
    <row r="140" spans="1:17" x14ac:dyDescent="0.2">
      <c r="A140" s="6">
        <v>139</v>
      </c>
      <c r="B140" s="7">
        <v>124</v>
      </c>
      <c r="C140" s="8" t="s">
        <v>410</v>
      </c>
      <c r="D140" s="6" t="s">
        <v>126</v>
      </c>
      <c r="E140" s="6" t="s">
        <v>588</v>
      </c>
      <c r="F140" s="6" t="s">
        <v>408</v>
      </c>
      <c r="G140" s="35" t="s">
        <v>724</v>
      </c>
      <c r="H140" s="35" t="s">
        <v>724</v>
      </c>
      <c r="I140" s="35" t="s">
        <v>724</v>
      </c>
      <c r="J140" s="35" t="s">
        <v>724</v>
      </c>
      <c r="K140" s="35" t="s">
        <v>724</v>
      </c>
      <c r="L140" s="35" t="s">
        <v>724</v>
      </c>
      <c r="M140" s="35" t="s">
        <v>724</v>
      </c>
      <c r="N140" s="35" t="s">
        <v>724</v>
      </c>
      <c r="O140" s="2">
        <v>6234955</v>
      </c>
      <c r="P140" s="33" t="str">
        <f>+IFERROR(O140*G140/100,"")</f>
        <v/>
      </c>
      <c r="Q140" s="34" t="str">
        <f>IFERROR(+P140/SUM(P$2:P$174),"")</f>
        <v/>
      </c>
    </row>
    <row r="141" spans="1:17" x14ac:dyDescent="0.2">
      <c r="A141" s="6">
        <v>140</v>
      </c>
      <c r="B141" s="7">
        <v>143</v>
      </c>
      <c r="C141" s="8" t="s">
        <v>411</v>
      </c>
      <c r="D141" s="6" t="s">
        <v>145</v>
      </c>
      <c r="E141" s="6" t="s">
        <v>588</v>
      </c>
      <c r="F141" s="6" t="s">
        <v>408</v>
      </c>
      <c r="G141" s="35" t="s">
        <v>724</v>
      </c>
      <c r="H141" s="35" t="s">
        <v>724</v>
      </c>
      <c r="I141" s="35" t="s">
        <v>724</v>
      </c>
      <c r="J141" s="35" t="s">
        <v>724</v>
      </c>
      <c r="K141" s="35" t="s">
        <v>724</v>
      </c>
      <c r="L141" s="35" t="s">
        <v>724</v>
      </c>
      <c r="M141" s="35" t="s">
        <v>724</v>
      </c>
      <c r="N141" s="35" t="s">
        <v>724</v>
      </c>
      <c r="O141" s="2">
        <v>34803322</v>
      </c>
      <c r="P141" s="33" t="str">
        <f>+IFERROR(O141*G141/100,"")</f>
        <v/>
      </c>
      <c r="Q141" s="34" t="str">
        <f>IFERROR(+P141/SUM(P$2:P$174),"")</f>
        <v/>
      </c>
    </row>
    <row r="142" spans="1:17" x14ac:dyDescent="0.2">
      <c r="A142" s="6">
        <v>141</v>
      </c>
      <c r="B142" s="7">
        <v>222</v>
      </c>
      <c r="C142" s="8" t="s">
        <v>412</v>
      </c>
      <c r="D142" s="6" t="s">
        <v>212</v>
      </c>
      <c r="E142" s="6" t="s">
        <v>588</v>
      </c>
      <c r="F142" s="6" t="s">
        <v>408</v>
      </c>
      <c r="G142" s="32">
        <v>2</v>
      </c>
      <c r="H142" s="12">
        <v>2010</v>
      </c>
      <c r="I142" s="32">
        <v>0.4</v>
      </c>
      <c r="J142" s="12">
        <v>2010</v>
      </c>
      <c r="K142" s="32">
        <v>9.1</v>
      </c>
      <c r="L142" s="12">
        <v>2010</v>
      </c>
      <c r="M142" s="32">
        <v>2.2999999999999998</v>
      </c>
      <c r="N142" s="12">
        <v>2010</v>
      </c>
      <c r="O142" s="2">
        <v>11273661</v>
      </c>
      <c r="P142" s="33">
        <f>+IFERROR(O142*G142/100,"")</f>
        <v>225473.22</v>
      </c>
      <c r="Q142" s="34">
        <f>IFERROR(+P142/SUM(P$2:P$174),"")</f>
        <v>2.7045900539624651E-4</v>
      </c>
    </row>
    <row r="143" spans="1:17" x14ac:dyDescent="0.2">
      <c r="A143" s="6">
        <v>142</v>
      </c>
      <c r="B143" s="7">
        <v>13</v>
      </c>
      <c r="C143" s="8" t="s">
        <v>413</v>
      </c>
      <c r="D143" s="6" t="s">
        <v>30</v>
      </c>
      <c r="E143" s="6" t="s">
        <v>588</v>
      </c>
      <c r="F143" s="6" t="s">
        <v>414</v>
      </c>
      <c r="G143" s="32"/>
      <c r="H143" s="12"/>
      <c r="I143" s="32"/>
      <c r="J143" s="12"/>
      <c r="K143" s="32"/>
      <c r="L143" s="12"/>
      <c r="M143" s="32"/>
      <c r="N143" s="12"/>
      <c r="O143" s="2"/>
      <c r="P143" s="33"/>
      <c r="Q143" s="34"/>
    </row>
    <row r="144" spans="1:17" x14ac:dyDescent="0.2">
      <c r="A144" s="6">
        <v>143</v>
      </c>
      <c r="B144" s="7">
        <v>102</v>
      </c>
      <c r="C144" s="8" t="s">
        <v>415</v>
      </c>
      <c r="D144" s="6" t="s">
        <v>416</v>
      </c>
      <c r="E144" s="6" t="s">
        <v>588</v>
      </c>
      <c r="F144" s="6" t="s">
        <v>414</v>
      </c>
      <c r="G144" s="32">
        <v>0.3</v>
      </c>
      <c r="H144" s="12">
        <v>2014</v>
      </c>
      <c r="I144" s="32">
        <v>0.1</v>
      </c>
      <c r="J144" s="12">
        <v>2014</v>
      </c>
      <c r="K144" s="32">
        <v>2.5</v>
      </c>
      <c r="L144" s="12">
        <v>2014</v>
      </c>
      <c r="M144" s="32">
        <v>0.5</v>
      </c>
      <c r="N144" s="12">
        <v>2014</v>
      </c>
      <c r="O144" s="2">
        <v>79360487</v>
      </c>
      <c r="P144" s="33">
        <f>+IFERROR(O144*G144/100,"")</f>
        <v>238081.46099999998</v>
      </c>
      <c r="Q144" s="34">
        <f>IFERROR(+P144/SUM(P$2:P$174),"")</f>
        <v>2.8558280733004677E-4</v>
      </c>
    </row>
    <row r="145" spans="1:17" x14ac:dyDescent="0.2">
      <c r="A145" s="6">
        <v>144</v>
      </c>
      <c r="B145" s="7">
        <v>103</v>
      </c>
      <c r="C145" s="8" t="s">
        <v>417</v>
      </c>
      <c r="D145" s="6" t="s">
        <v>109</v>
      </c>
      <c r="E145" s="6" t="s">
        <v>588</v>
      </c>
      <c r="F145" s="6" t="s">
        <v>414</v>
      </c>
      <c r="G145" s="32">
        <v>2.5</v>
      </c>
      <c r="H145" s="12">
        <v>2012</v>
      </c>
      <c r="I145" s="32">
        <v>0.4</v>
      </c>
      <c r="J145" s="12">
        <v>2012</v>
      </c>
      <c r="K145" s="32">
        <v>17.899999999999999</v>
      </c>
      <c r="L145" s="12">
        <v>2012</v>
      </c>
      <c r="M145" s="32">
        <v>3.9</v>
      </c>
      <c r="N145" s="12">
        <v>2012</v>
      </c>
      <c r="O145" s="2">
        <v>36115649</v>
      </c>
      <c r="P145" s="33">
        <f>+IFERROR(O145*G145/100,"")</f>
        <v>902891.22499999998</v>
      </c>
      <c r="Q145" s="34">
        <f>IFERROR(+P145/SUM(P$2:P$174),"")</f>
        <v>1.0830335535834306E-3</v>
      </c>
    </row>
    <row r="146" spans="1:17" x14ac:dyDescent="0.2">
      <c r="A146" s="6">
        <v>145</v>
      </c>
      <c r="B146" s="7">
        <v>105</v>
      </c>
      <c r="C146" s="8" t="s">
        <v>418</v>
      </c>
      <c r="D146" s="6" t="s">
        <v>111</v>
      </c>
      <c r="E146" s="6" t="s">
        <v>588</v>
      </c>
      <c r="F146" s="6" t="s">
        <v>414</v>
      </c>
      <c r="G146" s="36"/>
      <c r="H146" s="37"/>
      <c r="I146" s="36"/>
      <c r="J146" s="37"/>
      <c r="K146" s="36"/>
      <c r="L146" s="37"/>
      <c r="M146" s="36"/>
      <c r="N146" s="37"/>
      <c r="O146" s="2">
        <v>8380100</v>
      </c>
      <c r="P146" s="33">
        <f>+IFERROR(O146*G146/100,"")</f>
        <v>0</v>
      </c>
      <c r="Q146" s="34">
        <f>IFERROR(+P146/SUM(P$2:P$174),"")</f>
        <v>0</v>
      </c>
    </row>
    <row r="147" spans="1:17" x14ac:dyDescent="0.2">
      <c r="A147" s="6">
        <v>146</v>
      </c>
      <c r="B147" s="7">
        <v>112</v>
      </c>
      <c r="C147" s="8" t="s">
        <v>419</v>
      </c>
      <c r="D147" s="6" t="s">
        <v>115</v>
      </c>
      <c r="E147" s="6" t="s">
        <v>588</v>
      </c>
      <c r="F147" s="6" t="s">
        <v>414</v>
      </c>
      <c r="G147" s="32">
        <v>0.1</v>
      </c>
      <c r="H147" s="12">
        <v>2010</v>
      </c>
      <c r="I147" s="32">
        <v>0</v>
      </c>
      <c r="J147" s="12">
        <v>2010</v>
      </c>
      <c r="K147" s="32">
        <v>2.1</v>
      </c>
      <c r="L147" s="12">
        <v>2010</v>
      </c>
      <c r="M147" s="32">
        <v>0.4</v>
      </c>
      <c r="N147" s="12">
        <v>2010</v>
      </c>
      <c r="O147" s="2">
        <v>9159302</v>
      </c>
      <c r="P147" s="33">
        <f>+IFERROR(O147*G147/100,"")</f>
        <v>9159.3020000000015</v>
      </c>
      <c r="Q147" s="34">
        <f>IFERROR(+P147/SUM(P$2:P$174),"")</f>
        <v>1.0986740283586016E-5</v>
      </c>
    </row>
    <row r="148" spans="1:17" x14ac:dyDescent="0.2">
      <c r="A148" s="6">
        <v>147</v>
      </c>
      <c r="B148" s="7">
        <v>118</v>
      </c>
      <c r="C148" s="8" t="s">
        <v>420</v>
      </c>
      <c r="D148" s="6" t="s">
        <v>119</v>
      </c>
      <c r="E148" s="6" t="s">
        <v>588</v>
      </c>
      <c r="F148" s="6" t="s">
        <v>414</v>
      </c>
      <c r="G148" s="32"/>
      <c r="H148" s="12"/>
      <c r="I148" s="32"/>
      <c r="J148" s="12"/>
      <c r="K148" s="32"/>
      <c r="L148" s="12"/>
      <c r="M148" s="32"/>
      <c r="N148" s="12"/>
      <c r="O148" s="2"/>
      <c r="P148" s="33"/>
      <c r="Q148" s="34"/>
    </row>
    <row r="149" spans="1:17" x14ac:dyDescent="0.2">
      <c r="A149" s="6">
        <v>148</v>
      </c>
      <c r="B149" s="7">
        <v>121</v>
      </c>
      <c r="C149" s="8" t="s">
        <v>421</v>
      </c>
      <c r="D149" s="6" t="s">
        <v>123</v>
      </c>
      <c r="E149" s="6" t="s">
        <v>588</v>
      </c>
      <c r="F149" s="6" t="s">
        <v>414</v>
      </c>
      <c r="G149" s="32">
        <v>0</v>
      </c>
      <c r="H149" s="12">
        <v>2011</v>
      </c>
      <c r="I149" s="32">
        <v>0</v>
      </c>
      <c r="J149" s="12">
        <v>2011</v>
      </c>
      <c r="K149" s="32">
        <v>0.1</v>
      </c>
      <c r="L149" s="12">
        <v>2011</v>
      </c>
      <c r="M149" s="32">
        <v>0</v>
      </c>
      <c r="N149" s="12">
        <v>2011</v>
      </c>
      <c r="O149" s="2">
        <v>5851479</v>
      </c>
      <c r="P149" s="33">
        <f t="shared" ref="P149:P154" si="16">+IFERROR(O149*G149/100,"")</f>
        <v>0</v>
      </c>
      <c r="Q149" s="34">
        <f t="shared" ref="Q149:Q154" si="17">IFERROR(+P149/SUM(P$2:P$174),"")</f>
        <v>0</v>
      </c>
    </row>
    <row r="150" spans="1:17" x14ac:dyDescent="0.2">
      <c r="A150" s="6">
        <v>149</v>
      </c>
      <c r="B150" s="7">
        <v>221</v>
      </c>
      <c r="C150" s="8" t="s">
        <v>422</v>
      </c>
      <c r="D150" s="6" t="s">
        <v>160</v>
      </c>
      <c r="E150" s="6" t="s">
        <v>588</v>
      </c>
      <c r="F150" s="6" t="s">
        <v>414</v>
      </c>
      <c r="G150" s="32">
        <v>0.2</v>
      </c>
      <c r="H150" s="12">
        <v>2011</v>
      </c>
      <c r="I150" s="32">
        <v>0.1</v>
      </c>
      <c r="J150" s="12">
        <v>2011</v>
      </c>
      <c r="K150" s="32">
        <v>3.4</v>
      </c>
      <c r="L150" s="12">
        <v>2011</v>
      </c>
      <c r="M150" s="32">
        <v>0.6</v>
      </c>
      <c r="N150" s="12">
        <v>2011</v>
      </c>
      <c r="O150" s="2">
        <v>4422143</v>
      </c>
      <c r="P150" s="33">
        <f t="shared" si="16"/>
        <v>8844.2860000000001</v>
      </c>
      <c r="Q150" s="34">
        <f t="shared" si="17"/>
        <v>1.0608873173496824E-5</v>
      </c>
    </row>
    <row r="151" spans="1:17" x14ac:dyDescent="0.2">
      <c r="A151" s="6">
        <v>150</v>
      </c>
      <c r="B151" s="7">
        <v>179</v>
      </c>
      <c r="C151" s="8" t="s">
        <v>423</v>
      </c>
      <c r="D151" s="6" t="s">
        <v>171</v>
      </c>
      <c r="E151" s="6" t="s">
        <v>588</v>
      </c>
      <c r="F151" s="6" t="s">
        <v>414</v>
      </c>
      <c r="G151" s="35" t="s">
        <v>724</v>
      </c>
      <c r="H151" s="35" t="s">
        <v>724</v>
      </c>
      <c r="I151" s="35" t="s">
        <v>724</v>
      </c>
      <c r="J151" s="35" t="s">
        <v>724</v>
      </c>
      <c r="K151" s="35" t="s">
        <v>724</v>
      </c>
      <c r="L151" s="35" t="s">
        <v>724</v>
      </c>
      <c r="M151" s="35" t="s">
        <v>724</v>
      </c>
      <c r="N151" s="35" t="s">
        <v>724</v>
      </c>
      <c r="O151" s="2">
        <v>11988998</v>
      </c>
      <c r="P151" s="33" t="str">
        <f t="shared" si="16"/>
        <v/>
      </c>
      <c r="Q151" s="34" t="str">
        <f t="shared" si="17"/>
        <v/>
      </c>
    </row>
    <row r="152" spans="1:17" x14ac:dyDescent="0.2">
      <c r="A152" s="6">
        <v>151</v>
      </c>
      <c r="B152" s="7">
        <v>194</v>
      </c>
      <c r="C152" s="8" t="s">
        <v>424</v>
      </c>
      <c r="D152" s="6" t="s">
        <v>184</v>
      </c>
      <c r="E152" s="6" t="s">
        <v>588</v>
      </c>
      <c r="F152" s="6" t="s">
        <v>414</v>
      </c>
      <c r="G152" s="35" t="s">
        <v>724</v>
      </c>
      <c r="H152" s="35" t="s">
        <v>724</v>
      </c>
      <c r="I152" s="35" t="s">
        <v>724</v>
      </c>
      <c r="J152" s="35" t="s">
        <v>724</v>
      </c>
      <c r="K152" s="35" t="s">
        <v>724</v>
      </c>
      <c r="L152" s="35" t="s">
        <v>724</v>
      </c>
      <c r="M152" s="35" t="s">
        <v>724</v>
      </c>
      <c r="N152" s="35" t="s">
        <v>724</v>
      </c>
      <c r="O152" s="2">
        <v>31557144</v>
      </c>
      <c r="P152" s="33" t="str">
        <f t="shared" si="16"/>
        <v/>
      </c>
      <c r="Q152" s="34" t="str">
        <f t="shared" si="17"/>
        <v/>
      </c>
    </row>
    <row r="153" spans="1:17" x14ac:dyDescent="0.2">
      <c r="A153" s="6">
        <v>152</v>
      </c>
      <c r="B153" s="10">
        <v>212</v>
      </c>
      <c r="C153" s="8" t="s">
        <v>425</v>
      </c>
      <c r="D153" s="6" t="s">
        <v>426</v>
      </c>
      <c r="E153" s="6" t="s">
        <v>588</v>
      </c>
      <c r="F153" s="6" t="s">
        <v>414</v>
      </c>
      <c r="G153" s="35" t="s">
        <v>724</v>
      </c>
      <c r="H153" s="35" t="s">
        <v>724</v>
      </c>
      <c r="I153" s="35" t="s">
        <v>724</v>
      </c>
      <c r="J153" s="35" t="s">
        <v>724</v>
      </c>
      <c r="K153" s="35" t="s">
        <v>724</v>
      </c>
      <c r="L153" s="35" t="s">
        <v>724</v>
      </c>
      <c r="M153" s="35" t="s">
        <v>724</v>
      </c>
      <c r="N153" s="35" t="s">
        <v>724</v>
      </c>
      <c r="O153" s="2">
        <v>18734987</v>
      </c>
      <c r="P153" s="33" t="str">
        <f t="shared" si="16"/>
        <v/>
      </c>
      <c r="Q153" s="34" t="str">
        <f t="shared" si="17"/>
        <v/>
      </c>
    </row>
    <row r="154" spans="1:17" x14ac:dyDescent="0.2">
      <c r="A154" s="6">
        <v>153</v>
      </c>
      <c r="B154" s="7">
        <v>223</v>
      </c>
      <c r="C154" s="8" t="s">
        <v>427</v>
      </c>
      <c r="D154" s="6" t="s">
        <v>213</v>
      </c>
      <c r="E154" s="6" t="s">
        <v>588</v>
      </c>
      <c r="F154" s="6" t="s">
        <v>414</v>
      </c>
      <c r="G154" s="32">
        <v>0.3</v>
      </c>
      <c r="H154" s="12">
        <v>2014</v>
      </c>
      <c r="I154" s="32">
        <v>0</v>
      </c>
      <c r="J154" s="12">
        <v>2014</v>
      </c>
      <c r="K154" s="32">
        <v>2.4</v>
      </c>
      <c r="L154" s="12">
        <v>2014</v>
      </c>
      <c r="M154" s="32">
        <v>0.5</v>
      </c>
      <c r="N154" s="12">
        <v>2014</v>
      </c>
      <c r="O154" s="2">
        <v>78271472</v>
      </c>
      <c r="P154" s="33">
        <f t="shared" si="16"/>
        <v>234814.41599999997</v>
      </c>
      <c r="Q154" s="34">
        <f t="shared" si="17"/>
        <v>2.8166393066130191E-4</v>
      </c>
    </row>
    <row r="155" spans="1:17" x14ac:dyDescent="0.2">
      <c r="A155" s="6">
        <v>154</v>
      </c>
      <c r="B155" s="7">
        <v>225</v>
      </c>
      <c r="C155" s="8" t="s">
        <v>428</v>
      </c>
      <c r="D155" s="6" t="s">
        <v>218</v>
      </c>
      <c r="E155" s="6" t="s">
        <v>588</v>
      </c>
      <c r="F155" s="6" t="s">
        <v>414</v>
      </c>
      <c r="G155" s="32"/>
      <c r="H155" s="12"/>
      <c r="I155" s="32"/>
      <c r="J155" s="12"/>
      <c r="K155" s="32"/>
      <c r="L155" s="12"/>
      <c r="M155" s="32"/>
      <c r="N155" s="12"/>
      <c r="O155" s="2"/>
      <c r="P155" s="33"/>
      <c r="Q155" s="34"/>
    </row>
    <row r="156" spans="1:17" x14ac:dyDescent="0.2">
      <c r="A156" s="6">
        <v>155</v>
      </c>
      <c r="B156" s="10">
        <v>249</v>
      </c>
      <c r="C156" s="8" t="s">
        <v>429</v>
      </c>
      <c r="D156" s="6" t="s">
        <v>231</v>
      </c>
      <c r="E156" s="6" t="s">
        <v>588</v>
      </c>
      <c r="F156" s="6" t="s">
        <v>414</v>
      </c>
      <c r="G156" s="32">
        <v>18.8</v>
      </c>
      <c r="H156" s="12">
        <v>2014</v>
      </c>
      <c r="I156" s="32">
        <v>4.5</v>
      </c>
      <c r="J156" s="12">
        <v>2014</v>
      </c>
      <c r="K156" s="32">
        <v>52.2</v>
      </c>
      <c r="L156" s="12">
        <v>2014</v>
      </c>
      <c r="M156" s="32">
        <v>17.3</v>
      </c>
      <c r="N156" s="12">
        <v>2014</v>
      </c>
      <c r="O156" s="2">
        <v>26916207</v>
      </c>
      <c r="P156" s="33">
        <f>+IFERROR(O156*G156/100,"")</f>
        <v>5060246.9160000002</v>
      </c>
      <c r="Q156" s="34">
        <f>IFERROR(+P156/SUM(P$2:P$174),"")</f>
        <v>6.0698532090009798E-3</v>
      </c>
    </row>
    <row r="157" spans="1:17" x14ac:dyDescent="0.2">
      <c r="A157" s="6">
        <v>156</v>
      </c>
      <c r="B157" s="7">
        <v>10</v>
      </c>
      <c r="C157" s="8" t="s">
        <v>430</v>
      </c>
      <c r="D157" s="6" t="s">
        <v>26</v>
      </c>
      <c r="E157" s="6" t="s">
        <v>431</v>
      </c>
      <c r="F157" s="6" t="s">
        <v>589</v>
      </c>
      <c r="G157" s="38"/>
      <c r="H157" s="38"/>
      <c r="I157" s="38"/>
      <c r="J157" s="38"/>
      <c r="K157" s="38"/>
      <c r="L157" s="38"/>
      <c r="M157" s="38"/>
      <c r="N157" s="38"/>
      <c r="O157" s="2">
        <v>4595700</v>
      </c>
      <c r="P157" s="33">
        <f>+IFERROR(O157*G157/100,"")</f>
        <v>0</v>
      </c>
      <c r="Q157" s="34">
        <f>IFERROR(+P157/SUM(P$2:P$174),"")</f>
        <v>0</v>
      </c>
    </row>
    <row r="158" spans="1:17" x14ac:dyDescent="0.2">
      <c r="A158" s="6">
        <v>157</v>
      </c>
      <c r="B158" s="7">
        <v>156</v>
      </c>
      <c r="C158" s="8" t="s">
        <v>432</v>
      </c>
      <c r="D158" s="6" t="s">
        <v>153</v>
      </c>
      <c r="E158" s="6" t="s">
        <v>431</v>
      </c>
      <c r="F158" s="6" t="s">
        <v>589</v>
      </c>
      <c r="G158" s="38"/>
      <c r="H158" s="38"/>
      <c r="I158" s="38"/>
      <c r="J158" s="38"/>
      <c r="K158" s="38"/>
      <c r="L158" s="38"/>
      <c r="M158" s="38"/>
      <c r="N158" s="38"/>
      <c r="O158" s="2"/>
      <c r="P158" s="33"/>
      <c r="Q158" s="34"/>
    </row>
    <row r="159" spans="1:17" x14ac:dyDescent="0.2">
      <c r="A159" s="6">
        <v>158</v>
      </c>
      <c r="B159" s="7">
        <v>63</v>
      </c>
      <c r="C159" s="8" t="s">
        <v>441</v>
      </c>
      <c r="D159" s="6" t="s">
        <v>80</v>
      </c>
      <c r="E159" s="6" t="s">
        <v>224</v>
      </c>
      <c r="F159" s="6" t="s">
        <v>442</v>
      </c>
      <c r="G159" s="38"/>
      <c r="H159" s="38"/>
      <c r="I159" s="38"/>
      <c r="J159" s="38"/>
      <c r="K159" s="38"/>
      <c r="L159" s="38"/>
      <c r="M159" s="38"/>
      <c r="N159" s="38"/>
      <c r="O159" s="2"/>
      <c r="P159" s="33"/>
      <c r="Q159" s="34"/>
    </row>
    <row r="160" spans="1:17" x14ac:dyDescent="0.2">
      <c r="A160" s="6">
        <v>159</v>
      </c>
      <c r="B160" s="7">
        <v>119</v>
      </c>
      <c r="C160" s="8" t="s">
        <v>443</v>
      </c>
      <c r="D160" s="6" t="s">
        <v>122</v>
      </c>
      <c r="E160" s="6" t="s">
        <v>224</v>
      </c>
      <c r="F160" s="6" t="s">
        <v>442</v>
      </c>
      <c r="G160" s="38"/>
      <c r="H160" s="38"/>
      <c r="I160" s="38"/>
      <c r="J160" s="38"/>
      <c r="K160" s="38"/>
      <c r="L160" s="38"/>
      <c r="M160" s="38"/>
      <c r="N160" s="38"/>
      <c r="O160" s="2"/>
      <c r="P160" s="33"/>
      <c r="Q160" s="34"/>
    </row>
    <row r="161" spans="1:17" x14ac:dyDescent="0.2">
      <c r="A161" s="6">
        <v>160</v>
      </c>
      <c r="B161" s="7">
        <v>126</v>
      </c>
      <c r="C161" s="8" t="s">
        <v>444</v>
      </c>
      <c r="D161" s="6" t="s">
        <v>128</v>
      </c>
      <c r="E161" s="6" t="s">
        <v>224</v>
      </c>
      <c r="F161" s="6" t="s">
        <v>442</v>
      </c>
      <c r="G161" s="38"/>
      <c r="H161" s="38"/>
      <c r="I161" s="38"/>
      <c r="J161" s="38"/>
      <c r="K161" s="38"/>
      <c r="L161" s="38"/>
      <c r="M161" s="38"/>
      <c r="N161" s="38"/>
      <c r="O161" s="2">
        <v>6197844</v>
      </c>
      <c r="P161" s="33">
        <f t="shared" ref="P161:P173" si="18">+IFERROR(O161*G161/100,"")</f>
        <v>0</v>
      </c>
      <c r="Q161" s="34">
        <f t="shared" ref="Q161:Q173" si="19">IFERROR(+P161/SUM(P$2:P$174),"")</f>
        <v>0</v>
      </c>
    </row>
    <row r="162" spans="1:17" x14ac:dyDescent="0.2">
      <c r="A162" s="6">
        <v>161</v>
      </c>
      <c r="B162" s="7">
        <v>1</v>
      </c>
      <c r="C162" s="8" t="s">
        <v>445</v>
      </c>
      <c r="D162" s="6" t="s">
        <v>25</v>
      </c>
      <c r="E162" s="6" t="s">
        <v>224</v>
      </c>
      <c r="F162" s="6" t="s">
        <v>446</v>
      </c>
      <c r="G162" s="32">
        <v>1.9</v>
      </c>
      <c r="H162" s="12">
        <v>2015</v>
      </c>
      <c r="I162" s="32">
        <v>0.3</v>
      </c>
      <c r="J162" s="12">
        <v>2015</v>
      </c>
      <c r="K162" s="32">
        <v>13.5</v>
      </c>
      <c r="L162" s="12">
        <v>2015</v>
      </c>
      <c r="M162" s="32">
        <v>3</v>
      </c>
      <c r="N162" s="12">
        <v>2015</v>
      </c>
      <c r="O162" s="2">
        <v>2916950</v>
      </c>
      <c r="P162" s="33">
        <f t="shared" si="18"/>
        <v>55422.05</v>
      </c>
      <c r="Q162" s="34">
        <f t="shared" si="19"/>
        <v>6.6479702201534385E-5</v>
      </c>
    </row>
    <row r="163" spans="1:17" x14ac:dyDescent="0.2">
      <c r="A163" s="6">
        <v>162</v>
      </c>
      <c r="B163" s="7">
        <v>52</v>
      </c>
      <c r="C163" s="8" t="s">
        <v>447</v>
      </c>
      <c r="D163" s="6" t="s">
        <v>28</v>
      </c>
      <c r="E163" s="6" t="s">
        <v>224</v>
      </c>
      <c r="F163" s="6" t="s">
        <v>446</v>
      </c>
      <c r="G163" s="32">
        <v>0.5</v>
      </c>
      <c r="H163" s="12">
        <v>2008</v>
      </c>
      <c r="I163" s="32">
        <v>0.2</v>
      </c>
      <c r="J163" s="12">
        <v>2008</v>
      </c>
      <c r="K163" s="32">
        <v>2.7</v>
      </c>
      <c r="L163" s="12">
        <v>2008</v>
      </c>
      <c r="M163" s="32">
        <v>0.7</v>
      </c>
      <c r="N163" s="12">
        <v>2008</v>
      </c>
      <c r="O163" s="2">
        <v>9649341</v>
      </c>
      <c r="P163" s="33">
        <f t="shared" si="18"/>
        <v>48246.705000000002</v>
      </c>
      <c r="Q163" s="34">
        <f t="shared" si="19"/>
        <v>5.7872752462337282E-5</v>
      </c>
    </row>
    <row r="164" spans="1:17" x14ac:dyDescent="0.2">
      <c r="A164" s="6">
        <v>163</v>
      </c>
      <c r="B164" s="7">
        <v>73</v>
      </c>
      <c r="C164" s="8" t="s">
        <v>448</v>
      </c>
      <c r="D164" s="6" t="s">
        <v>91</v>
      </c>
      <c r="E164" s="6" t="s">
        <v>224</v>
      </c>
      <c r="F164" s="6" t="s">
        <v>446</v>
      </c>
      <c r="G164" s="32">
        <v>8.3000000000000007</v>
      </c>
      <c r="H164" s="12">
        <v>2015</v>
      </c>
      <c r="I164" s="32">
        <v>2.2000000000000002</v>
      </c>
      <c r="J164" s="12">
        <v>2015</v>
      </c>
      <c r="K164" s="32">
        <v>25.3</v>
      </c>
      <c r="L164" s="12">
        <v>2015</v>
      </c>
      <c r="M164" s="32">
        <v>7.8</v>
      </c>
      <c r="N164" s="12">
        <v>2015</v>
      </c>
      <c r="O164" s="2">
        <v>3717100</v>
      </c>
      <c r="P164" s="33">
        <f t="shared" si="18"/>
        <v>308519.30000000005</v>
      </c>
      <c r="Q164" s="34">
        <f t="shared" si="19"/>
        <v>3.7007420669978551E-4</v>
      </c>
    </row>
    <row r="165" spans="1:17" x14ac:dyDescent="0.2">
      <c r="A165" s="6">
        <v>164</v>
      </c>
      <c r="B165" s="7">
        <v>113</v>
      </c>
      <c r="C165" s="8" t="s">
        <v>449</v>
      </c>
      <c r="D165" s="6" t="s">
        <v>120</v>
      </c>
      <c r="E165" s="6" t="s">
        <v>224</v>
      </c>
      <c r="F165" s="6" t="s">
        <v>446</v>
      </c>
      <c r="G165" s="32">
        <v>2.5</v>
      </c>
      <c r="H165" s="12">
        <v>2015</v>
      </c>
      <c r="I165" s="32">
        <v>0.5</v>
      </c>
      <c r="J165" s="12">
        <v>2015</v>
      </c>
      <c r="K165" s="32">
        <v>23.3</v>
      </c>
      <c r="L165" s="12">
        <v>2015</v>
      </c>
      <c r="M165" s="32">
        <v>4.7</v>
      </c>
      <c r="N165" s="12">
        <v>2015</v>
      </c>
      <c r="O165" s="2">
        <v>5956900</v>
      </c>
      <c r="P165" s="33">
        <f t="shared" si="18"/>
        <v>148922.5</v>
      </c>
      <c r="Q165" s="34">
        <f t="shared" si="19"/>
        <v>1.7863510012906421E-4</v>
      </c>
    </row>
    <row r="166" spans="1:17" x14ac:dyDescent="0.2">
      <c r="A166" s="6">
        <v>165</v>
      </c>
      <c r="B166" s="7">
        <v>208</v>
      </c>
      <c r="C166" s="8" t="s">
        <v>450</v>
      </c>
      <c r="D166" s="6" t="s">
        <v>204</v>
      </c>
      <c r="E166" s="6" t="s">
        <v>224</v>
      </c>
      <c r="F166" s="6" t="s">
        <v>446</v>
      </c>
      <c r="G166" s="32">
        <v>4.7</v>
      </c>
      <c r="H166" s="12">
        <v>2015</v>
      </c>
      <c r="I166" s="32">
        <v>1</v>
      </c>
      <c r="J166" s="12">
        <v>2015</v>
      </c>
      <c r="K166" s="32">
        <v>20</v>
      </c>
      <c r="L166" s="12">
        <v>2015</v>
      </c>
      <c r="M166" s="32">
        <v>5.2</v>
      </c>
      <c r="N166" s="12">
        <v>2015</v>
      </c>
      <c r="O166" s="2">
        <v>8548651</v>
      </c>
      <c r="P166" s="33">
        <f t="shared" si="18"/>
        <v>401786.59700000001</v>
      </c>
      <c r="Q166" s="34">
        <f t="shared" si="19"/>
        <v>4.8194993359372139E-4</v>
      </c>
    </row>
    <row r="167" spans="1:17" x14ac:dyDescent="0.2">
      <c r="A167" s="6">
        <v>166</v>
      </c>
      <c r="B167" s="7">
        <v>213</v>
      </c>
      <c r="C167" s="8" t="s">
        <v>451</v>
      </c>
      <c r="D167" s="6" t="s">
        <v>214</v>
      </c>
      <c r="E167" s="6" t="s">
        <v>224</v>
      </c>
      <c r="F167" s="6" t="s">
        <v>446</v>
      </c>
      <c r="G167" s="35" t="s">
        <v>724</v>
      </c>
      <c r="H167" s="35" t="s">
        <v>724</v>
      </c>
      <c r="I167" s="35" t="s">
        <v>724</v>
      </c>
      <c r="J167" s="35" t="s">
        <v>724</v>
      </c>
      <c r="K167" s="35" t="s">
        <v>724</v>
      </c>
      <c r="L167" s="35" t="s">
        <v>724</v>
      </c>
      <c r="M167" s="35" t="s">
        <v>724</v>
      </c>
      <c r="N167" s="35" t="s">
        <v>724</v>
      </c>
      <c r="O167" s="2">
        <v>5565284</v>
      </c>
      <c r="P167" s="33" t="str">
        <f t="shared" si="18"/>
        <v/>
      </c>
      <c r="Q167" s="34" t="str">
        <f t="shared" si="19"/>
        <v/>
      </c>
    </row>
    <row r="168" spans="1:17" x14ac:dyDescent="0.2">
      <c r="A168" s="6">
        <v>167</v>
      </c>
      <c r="B168" s="7">
        <v>235</v>
      </c>
      <c r="C168" s="8" t="s">
        <v>452</v>
      </c>
      <c r="D168" s="6" t="s">
        <v>225</v>
      </c>
      <c r="E168" s="6" t="s">
        <v>224</v>
      </c>
      <c r="F168" s="6" t="s">
        <v>446</v>
      </c>
      <c r="G168" s="35" t="s">
        <v>724</v>
      </c>
      <c r="H168" s="35" t="s">
        <v>724</v>
      </c>
      <c r="I168" s="35" t="s">
        <v>724</v>
      </c>
      <c r="J168" s="35" t="s">
        <v>724</v>
      </c>
      <c r="K168" s="35" t="s">
        <v>724</v>
      </c>
      <c r="L168" s="35" t="s">
        <v>724</v>
      </c>
      <c r="M168" s="35" t="s">
        <v>724</v>
      </c>
      <c r="N168" s="35" t="s">
        <v>724</v>
      </c>
      <c r="O168" s="2">
        <v>31298900</v>
      </c>
      <c r="P168" s="33" t="str">
        <f t="shared" si="18"/>
        <v/>
      </c>
      <c r="Q168" s="34" t="str">
        <f t="shared" si="19"/>
        <v/>
      </c>
    </row>
    <row r="169" spans="1:17" x14ac:dyDescent="0.2">
      <c r="A169" s="6">
        <v>168</v>
      </c>
      <c r="B169" s="7">
        <v>57</v>
      </c>
      <c r="C169" s="8" t="s">
        <v>453</v>
      </c>
      <c r="D169" s="6" t="s">
        <v>33</v>
      </c>
      <c r="E169" s="6" t="s">
        <v>224</v>
      </c>
      <c r="F169" s="6" t="s">
        <v>454</v>
      </c>
      <c r="G169" s="36">
        <v>0</v>
      </c>
      <c r="H169" s="37">
        <v>2015</v>
      </c>
      <c r="I169" s="36">
        <v>0</v>
      </c>
      <c r="J169" s="37">
        <v>2015</v>
      </c>
      <c r="K169" s="36">
        <v>0</v>
      </c>
      <c r="L169" s="37">
        <v>2015</v>
      </c>
      <c r="M169" s="36">
        <v>0</v>
      </c>
      <c r="N169" s="37">
        <v>2015</v>
      </c>
      <c r="O169" s="2">
        <v>9489616</v>
      </c>
      <c r="P169" s="33">
        <f t="shared" si="18"/>
        <v>0</v>
      </c>
      <c r="Q169" s="34">
        <f t="shared" si="19"/>
        <v>0</v>
      </c>
    </row>
    <row r="170" spans="1:17" x14ac:dyDescent="0.2">
      <c r="A170" s="6">
        <v>169</v>
      </c>
      <c r="B170" s="7">
        <v>108</v>
      </c>
      <c r="C170" s="8" t="s">
        <v>455</v>
      </c>
      <c r="D170" s="6" t="s">
        <v>116</v>
      </c>
      <c r="E170" s="6" t="s">
        <v>224</v>
      </c>
      <c r="F170" s="6" t="s">
        <v>454</v>
      </c>
      <c r="G170" s="39">
        <v>0</v>
      </c>
      <c r="H170" s="40">
        <v>2015</v>
      </c>
      <c r="I170" s="39">
        <v>0</v>
      </c>
      <c r="J170" s="40">
        <v>2015</v>
      </c>
      <c r="K170" s="39">
        <v>0.4</v>
      </c>
      <c r="L170" s="40">
        <v>2015</v>
      </c>
      <c r="M170" s="39">
        <v>0.1</v>
      </c>
      <c r="N170" s="40">
        <v>2015</v>
      </c>
      <c r="O170" s="2">
        <v>17544126</v>
      </c>
      <c r="P170" s="33">
        <f t="shared" si="18"/>
        <v>0</v>
      </c>
      <c r="Q170" s="34">
        <f t="shared" si="19"/>
        <v>0</v>
      </c>
    </row>
    <row r="171" spans="1:17" x14ac:dyDescent="0.2">
      <c r="A171" s="6">
        <v>170</v>
      </c>
      <c r="B171" s="7">
        <v>146</v>
      </c>
      <c r="C171" s="8" t="s">
        <v>456</v>
      </c>
      <c r="D171" s="6" t="s">
        <v>457</v>
      </c>
      <c r="E171" s="6" t="s">
        <v>224</v>
      </c>
      <c r="F171" s="6" t="s">
        <v>454</v>
      </c>
      <c r="G171" s="39">
        <v>0</v>
      </c>
      <c r="H171" s="40">
        <v>2015</v>
      </c>
      <c r="I171" s="39">
        <v>0</v>
      </c>
      <c r="J171" s="40">
        <v>2015</v>
      </c>
      <c r="K171" s="39">
        <v>1.4</v>
      </c>
      <c r="L171" s="40">
        <v>2015</v>
      </c>
      <c r="M171" s="39">
        <v>0.2</v>
      </c>
      <c r="N171" s="40">
        <v>2015</v>
      </c>
      <c r="O171" s="2">
        <v>3554108</v>
      </c>
      <c r="P171" s="33">
        <f t="shared" si="18"/>
        <v>0</v>
      </c>
      <c r="Q171" s="34">
        <f t="shared" si="19"/>
        <v>0</v>
      </c>
    </row>
    <row r="172" spans="1:17" x14ac:dyDescent="0.2">
      <c r="A172" s="6">
        <v>171</v>
      </c>
      <c r="B172" s="7">
        <v>185</v>
      </c>
      <c r="C172" s="8" t="s">
        <v>458</v>
      </c>
      <c r="D172" s="6" t="s">
        <v>176</v>
      </c>
      <c r="E172" s="6" t="s">
        <v>224</v>
      </c>
      <c r="F172" s="6" t="s">
        <v>454</v>
      </c>
      <c r="G172" s="36">
        <v>0</v>
      </c>
      <c r="H172" s="37">
        <v>2015</v>
      </c>
      <c r="I172" s="36">
        <v>0</v>
      </c>
      <c r="J172" s="37">
        <v>2015</v>
      </c>
      <c r="K172" s="36">
        <v>0.3</v>
      </c>
      <c r="L172" s="37">
        <v>2015</v>
      </c>
      <c r="M172" s="36">
        <v>0.1</v>
      </c>
      <c r="N172" s="37">
        <v>2015</v>
      </c>
      <c r="O172" s="2">
        <v>144096870</v>
      </c>
      <c r="P172" s="33">
        <f t="shared" si="18"/>
        <v>0</v>
      </c>
      <c r="Q172" s="34">
        <f t="shared" si="19"/>
        <v>0</v>
      </c>
    </row>
    <row r="173" spans="1:17" x14ac:dyDescent="0.2">
      <c r="A173" s="6">
        <v>172</v>
      </c>
      <c r="B173" s="7">
        <v>230</v>
      </c>
      <c r="C173" s="8" t="s">
        <v>459</v>
      </c>
      <c r="D173" s="6" t="s">
        <v>217</v>
      </c>
      <c r="E173" s="6" t="s">
        <v>224</v>
      </c>
      <c r="F173" s="6" t="s">
        <v>454</v>
      </c>
      <c r="G173" s="39">
        <v>0.1</v>
      </c>
      <c r="H173" s="40">
        <v>2015</v>
      </c>
      <c r="I173" s="39">
        <v>0</v>
      </c>
      <c r="J173" s="40">
        <v>2015</v>
      </c>
      <c r="K173" s="39">
        <v>0.5</v>
      </c>
      <c r="L173" s="40">
        <v>2015</v>
      </c>
      <c r="M173" s="39">
        <v>0.1</v>
      </c>
      <c r="N173" s="40">
        <v>2015</v>
      </c>
      <c r="O173" s="2">
        <v>45154029</v>
      </c>
      <c r="P173" s="33">
        <f t="shared" si="18"/>
        <v>45154.029000000002</v>
      </c>
      <c r="Q173" s="34">
        <f t="shared" si="19"/>
        <v>5.4163034408136242E-5</v>
      </c>
    </row>
    <row r="174" spans="1:17" x14ac:dyDescent="0.2">
      <c r="A174" s="6">
        <v>173</v>
      </c>
      <c r="B174" s="7">
        <v>228</v>
      </c>
      <c r="C174" s="8"/>
      <c r="D174" s="6" t="s">
        <v>460</v>
      </c>
      <c r="E174" s="6" t="s">
        <v>460</v>
      </c>
      <c r="F174" s="6" t="s">
        <v>460</v>
      </c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W172"/>
  <sheetViews>
    <sheetView topLeftCell="D1" workbookViewId="0">
      <pane xSplit="4" ySplit="3" topLeftCell="H4" activePane="bottomRight" state="frozen"/>
      <selection activeCell="D140" sqref="A140:XFD140"/>
      <selection pane="topRight" activeCell="D140" sqref="A140:XFD140"/>
      <selection pane="bottomLeft" activeCell="D140" sqref="A140:XFD140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623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+Prices!G20</f>
        <v>274.29406571991461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10.415768557582316</v>
      </c>
      <c r="I5" s="2">
        <f t="shared" si="0"/>
        <v>12.999892950729633</v>
      </c>
      <c r="J5" s="2">
        <f t="shared" si="0"/>
        <v>13.632140772214036</v>
      </c>
      <c r="L5" s="2">
        <f t="shared" ref="L5:W5" si="2">+$E$2*L48/1000000</f>
        <v>5.2831925374167588</v>
      </c>
      <c r="M5" s="2">
        <f t="shared" si="2"/>
        <v>6.0616794171575368</v>
      </c>
      <c r="N5" s="2">
        <f t="shared" si="2"/>
        <v>6.0577624978990565</v>
      </c>
      <c r="O5" s="2">
        <f t="shared" si="2"/>
        <v>1.8019536826620477</v>
      </c>
      <c r="P5" s="2">
        <f t="shared" si="2"/>
        <v>1.9323107370846053</v>
      </c>
      <c r="Q5" s="2">
        <f t="shared" si="2"/>
        <v>1.8653927060306355</v>
      </c>
      <c r="R5" s="2">
        <f t="shared" si="2"/>
        <v>6.8463000607959446</v>
      </c>
      <c r="S5" s="2">
        <f t="shared" si="2"/>
        <v>8.151539618580852</v>
      </c>
      <c r="T5" s="2">
        <f t="shared" si="2"/>
        <v>8.2902912717252715</v>
      </c>
      <c r="U5" s="2">
        <f t="shared" si="2"/>
        <v>3.3430525205825639</v>
      </c>
      <c r="V5" s="2">
        <f t="shared" si="2"/>
        <v>3.6922019250808802</v>
      </c>
      <c r="W5" s="2">
        <f t="shared" si="2"/>
        <v>3.6201184869271361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78.501864432776685</v>
      </c>
      <c r="I6" s="2">
        <f t="shared" si="0"/>
        <v>81.27388026094215</v>
      </c>
      <c r="J6" s="2">
        <f t="shared" si="0"/>
        <v>71.203996520232636</v>
      </c>
      <c r="L6" s="2">
        <f t="shared" ref="L6:W6" si="3">+$E$2*L49/1000000</f>
        <v>28.368156068392612</v>
      </c>
      <c r="M6" s="2">
        <f t="shared" si="3"/>
        <v>29.399981221526371</v>
      </c>
      <c r="N6" s="2">
        <f t="shared" si="3"/>
        <v>26.002071868202975</v>
      </c>
      <c r="O6" s="2">
        <f t="shared" si="3"/>
        <v>3.3960783230368521</v>
      </c>
      <c r="P6" s="2">
        <f t="shared" si="3"/>
        <v>3.5113237504526924</v>
      </c>
      <c r="Q6" s="2">
        <f t="shared" si="3"/>
        <v>3.1717176739601802</v>
      </c>
      <c r="R6" s="2">
        <f t="shared" si="3"/>
        <v>54.086035420926024</v>
      </c>
      <c r="S6" s="2">
        <f t="shared" si="3"/>
        <v>56.29311464274663</v>
      </c>
      <c r="T6" s="2">
        <f t="shared" si="3"/>
        <v>49.549559653088046</v>
      </c>
      <c r="U6" s="2">
        <f t="shared" si="3"/>
        <v>15.826014630416502</v>
      </c>
      <c r="V6" s="2">
        <f t="shared" si="3"/>
        <v>16.510483693355859</v>
      </c>
      <c r="W6" s="2">
        <f t="shared" si="3"/>
        <v>14.649237716460725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380.0393653481247</v>
      </c>
      <c r="I8" s="2">
        <f t="shared" si="5"/>
        <v>405.93958250372759</v>
      </c>
      <c r="J8" s="2">
        <f t="shared" si="5"/>
        <v>272.12083383721574</v>
      </c>
      <c r="L8" s="2">
        <f t="shared" ref="L8:W8" si="6">+$E$2*L51/1000000</f>
        <v>108.79456750930012</v>
      </c>
      <c r="M8" s="2">
        <f t="shared" si="6"/>
        <v>112.43377938670679</v>
      </c>
      <c r="N8" s="2">
        <f t="shared" si="6"/>
        <v>69.894398704037499</v>
      </c>
      <c r="O8" s="2">
        <f t="shared" si="6"/>
        <v>21.095469418085564</v>
      </c>
      <c r="P8" s="2">
        <f t="shared" si="6"/>
        <v>21.123363032528442</v>
      </c>
      <c r="Q8" s="2">
        <f t="shared" si="6"/>
        <v>11.931168008233328</v>
      </c>
      <c r="R8" s="2">
        <f t="shared" si="6"/>
        <v>181.70492766320362</v>
      </c>
      <c r="S8" s="2">
        <f t="shared" si="6"/>
        <v>189.80675724254814</v>
      </c>
      <c r="T8" s="2">
        <f t="shared" si="6"/>
        <v>123.25177495661332</v>
      </c>
      <c r="U8" s="2">
        <f t="shared" si="6"/>
        <v>51.835221462713484</v>
      </c>
      <c r="V8" s="2">
        <f t="shared" si="6"/>
        <v>52.530120429680814</v>
      </c>
      <c r="W8" s="2">
        <f t="shared" si="6"/>
        <v>32.063794073314703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204.65875696153418</v>
      </c>
      <c r="I10" s="2">
        <f t="shared" si="9"/>
        <v>208.01940785473457</v>
      </c>
      <c r="J10" s="2">
        <f t="shared" si="9"/>
        <v>214.62029454628433</v>
      </c>
      <c r="L10" s="2">
        <f t="shared" ref="L10:W10" si="10">+$E$2*L53/1000000</f>
        <v>107.79395345502246</v>
      </c>
      <c r="M10" s="2">
        <f t="shared" si="10"/>
        <v>108.99027797095569</v>
      </c>
      <c r="N10" s="2">
        <f t="shared" si="10"/>
        <v>112.25041352947896</v>
      </c>
      <c r="O10" s="2">
        <f t="shared" si="10"/>
        <v>23.325164656039085</v>
      </c>
      <c r="P10" s="2">
        <f t="shared" si="10"/>
        <v>23.535075232605681</v>
      </c>
      <c r="Q10" s="2">
        <f t="shared" si="10"/>
        <v>24.19372759078357</v>
      </c>
      <c r="R10" s="2">
        <f t="shared" si="10"/>
        <v>158.32205033021464</v>
      </c>
      <c r="S10" s="2">
        <f t="shared" si="10"/>
        <v>160.76509760512835</v>
      </c>
      <c r="T10" s="2">
        <f t="shared" si="10"/>
        <v>165.85046789087764</v>
      </c>
      <c r="U10" s="2">
        <f t="shared" si="10"/>
        <v>63.278035192007692</v>
      </c>
      <c r="V10" s="2">
        <f t="shared" si="10"/>
        <v>64.089093064626383</v>
      </c>
      <c r="W10" s="2">
        <f t="shared" si="10"/>
        <v>66.039717088895841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673.61575530001778</v>
      </c>
      <c r="I11" s="3">
        <f t="shared" si="11"/>
        <v>708.2327635701339</v>
      </c>
      <c r="J11" s="3">
        <f t="shared" si="11"/>
        <v>571.57726567594671</v>
      </c>
      <c r="K11" s="22"/>
      <c r="L11" s="3">
        <f t="shared" ref="L11:W11" si="12">+$E$2*L54/1000000</f>
        <v>250.23986957013199</v>
      </c>
      <c r="M11" s="3">
        <f t="shared" si="12"/>
        <v>256.88571799634633</v>
      </c>
      <c r="N11" s="3">
        <f t="shared" si="12"/>
        <v>214.20464659961848</v>
      </c>
      <c r="O11" s="3">
        <f t="shared" si="12"/>
        <v>49.618666079823548</v>
      </c>
      <c r="P11" s="3">
        <f t="shared" si="12"/>
        <v>50.102072752671418</v>
      </c>
      <c r="Q11" s="3">
        <f t="shared" si="12"/>
        <v>41.162005979007709</v>
      </c>
      <c r="R11" s="3">
        <f t="shared" si="12"/>
        <v>400.95931347514016</v>
      </c>
      <c r="S11" s="3">
        <f t="shared" si="12"/>
        <v>415.01650910900395</v>
      </c>
      <c r="T11" s="3">
        <f t="shared" si="12"/>
        <v>346.9420937723043</v>
      </c>
      <c r="U11" s="3">
        <f t="shared" si="12"/>
        <v>134.28232380572024</v>
      </c>
      <c r="V11" s="3">
        <f t="shared" si="12"/>
        <v>136.82189911274395</v>
      </c>
      <c r="W11" s="3">
        <f t="shared" si="12"/>
        <v>116.37286736559841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0</v>
      </c>
      <c r="I12" s="2">
        <f t="shared" si="13"/>
        <v>0</v>
      </c>
      <c r="J12" s="2">
        <f t="shared" si="13"/>
        <v>0</v>
      </c>
      <c r="L12" s="2">
        <f t="shared" ref="L12:W12" si="14">+$E$2*L55/1000000</f>
        <v>0</v>
      </c>
      <c r="M12" s="2">
        <f t="shared" si="14"/>
        <v>0</v>
      </c>
      <c r="N12" s="2">
        <f t="shared" si="14"/>
        <v>0</v>
      </c>
      <c r="O12" s="2">
        <f t="shared" si="14"/>
        <v>0</v>
      </c>
      <c r="P12" s="2">
        <f t="shared" si="14"/>
        <v>0</v>
      </c>
      <c r="Q12" s="2">
        <f t="shared" si="14"/>
        <v>0</v>
      </c>
      <c r="R12" s="2">
        <f t="shared" si="14"/>
        <v>0</v>
      </c>
      <c r="S12" s="2">
        <f t="shared" si="14"/>
        <v>0</v>
      </c>
      <c r="T12" s="2">
        <f t="shared" si="14"/>
        <v>0</v>
      </c>
      <c r="U12" s="2">
        <f t="shared" si="14"/>
        <v>0</v>
      </c>
      <c r="V12" s="2">
        <f t="shared" si="14"/>
        <v>0</v>
      </c>
      <c r="W12" s="2">
        <f t="shared" si="14"/>
        <v>0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120.27657634785396</v>
      </c>
      <c r="I13" s="2">
        <f t="shared" si="15"/>
        <v>108.75375694102607</v>
      </c>
      <c r="J13" s="2">
        <f t="shared" si="15"/>
        <v>156.01243011204159</v>
      </c>
      <c r="L13" s="2">
        <f t="shared" ref="L13:W13" si="16">+$E$2*L56/1000000</f>
        <v>4.2907790528219003</v>
      </c>
      <c r="M13" s="2">
        <f t="shared" si="16"/>
        <v>3.9391941309693634</v>
      </c>
      <c r="N13" s="2">
        <f t="shared" si="16"/>
        <v>5.3362102887916292</v>
      </c>
      <c r="O13" s="2">
        <f t="shared" si="16"/>
        <v>5.7278952475703977E-2</v>
      </c>
      <c r="P13" s="2">
        <f t="shared" si="16"/>
        <v>5.4490712702139316E-2</v>
      </c>
      <c r="Q13" s="2">
        <f t="shared" si="16"/>
        <v>6.5673931917728176E-2</v>
      </c>
      <c r="R13" s="2">
        <f t="shared" si="16"/>
        <v>15.534763455671886</v>
      </c>
      <c r="S13" s="2">
        <f t="shared" si="16"/>
        <v>14.15017364190893</v>
      </c>
      <c r="T13" s="2">
        <f t="shared" si="16"/>
        <v>19.645593806736699</v>
      </c>
      <c r="U13" s="2">
        <f t="shared" si="16"/>
        <v>0.66705303004465555</v>
      </c>
      <c r="V13" s="2">
        <f t="shared" si="16"/>
        <v>0.6219669370336387</v>
      </c>
      <c r="W13" s="2">
        <f t="shared" si="16"/>
        <v>0.80354514467859661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807.48552266275362</v>
      </c>
      <c r="I14" s="2">
        <f t="shared" si="17"/>
        <v>888.14635568681172</v>
      </c>
      <c r="J14" s="2">
        <f t="shared" si="17"/>
        <v>916.89347095052176</v>
      </c>
      <c r="L14" s="2">
        <f t="shared" ref="L14:W14" si="18">+$E$2*L57/1000000</f>
        <v>56.615935168809301</v>
      </c>
      <c r="M14" s="2">
        <f t="shared" si="18"/>
        <v>62.256543022739542</v>
      </c>
      <c r="N14" s="2">
        <f t="shared" si="18"/>
        <v>64.237771528081083</v>
      </c>
      <c r="O14" s="2">
        <f t="shared" si="18"/>
        <v>1.9030091775111528</v>
      </c>
      <c r="P14" s="2">
        <f t="shared" si="18"/>
        <v>2.0952769809309131</v>
      </c>
      <c r="Q14" s="2">
        <f t="shared" si="18"/>
        <v>2.1619924979332215</v>
      </c>
      <c r="R14" s="2">
        <f t="shared" si="18"/>
        <v>103.93203481971801</v>
      </c>
      <c r="S14" s="2">
        <f t="shared" si="18"/>
        <v>114.15744549004326</v>
      </c>
      <c r="T14" s="2">
        <f t="shared" si="18"/>
        <v>117.79646124719292</v>
      </c>
      <c r="U14" s="2">
        <f t="shared" si="18"/>
        <v>6.2856310227400565</v>
      </c>
      <c r="V14" s="2">
        <f t="shared" si="18"/>
        <v>6.9105092108354444</v>
      </c>
      <c r="W14" s="2">
        <f t="shared" si="18"/>
        <v>7.1296809982010751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23797.898243420557</v>
      </c>
      <c r="I15" s="2">
        <f t="shared" si="19"/>
        <v>26734.056029217863</v>
      </c>
      <c r="J15" s="2">
        <f t="shared" si="19"/>
        <v>26413.619118586281</v>
      </c>
      <c r="L15" s="2">
        <f t="shared" ref="L15:W15" si="20">+$E$2*L58/1000000</f>
        <v>1023.3095183152806</v>
      </c>
      <c r="M15" s="2">
        <f t="shared" si="20"/>
        <v>1149.5643031045647</v>
      </c>
      <c r="N15" s="2">
        <f t="shared" si="20"/>
        <v>1135.7855395366962</v>
      </c>
      <c r="O15" s="2">
        <f t="shared" si="20"/>
        <v>20.466190366305611</v>
      </c>
      <c r="P15" s="2">
        <f t="shared" si="20"/>
        <v>22.991286062091294</v>
      </c>
      <c r="Q15" s="2">
        <f t="shared" si="20"/>
        <v>22.715710790733926</v>
      </c>
      <c r="R15" s="2">
        <f t="shared" si="20"/>
        <v>2213.2043070539794</v>
      </c>
      <c r="S15" s="2">
        <f t="shared" si="20"/>
        <v>2486.266981133128</v>
      </c>
      <c r="T15" s="2">
        <f t="shared" si="20"/>
        <v>2456.4663994630878</v>
      </c>
      <c r="U15" s="2">
        <f t="shared" si="20"/>
        <v>86.314967975105176</v>
      </c>
      <c r="V15" s="2">
        <f t="shared" si="20"/>
        <v>96.964412264192006</v>
      </c>
      <c r="W15" s="2">
        <f t="shared" si="20"/>
        <v>95.802189579060425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18250.296924118367</v>
      </c>
      <c r="I16" s="2">
        <f t="shared" si="21"/>
        <v>20123.194085380081</v>
      </c>
      <c r="J16" s="2">
        <f t="shared" si="21"/>
        <v>19247.293588257337</v>
      </c>
      <c r="L16" s="2">
        <f t="shared" ref="L16:W16" si="22">+$E$2*L59/1000000</f>
        <v>319.99819235963611</v>
      </c>
      <c r="M16" s="2">
        <f t="shared" si="22"/>
        <v>349.58922460952374</v>
      </c>
      <c r="N16" s="2">
        <f t="shared" si="22"/>
        <v>338.83193086494913</v>
      </c>
      <c r="O16" s="2">
        <f t="shared" si="22"/>
        <v>2.9713521693610585</v>
      </c>
      <c r="P16" s="2">
        <f t="shared" si="22"/>
        <v>3.2906748481247536</v>
      </c>
      <c r="Q16" s="2">
        <f t="shared" si="22"/>
        <v>3.1834646371515167</v>
      </c>
      <c r="R16" s="2">
        <f t="shared" si="22"/>
        <v>873.71612204362737</v>
      </c>
      <c r="S16" s="2">
        <f t="shared" si="22"/>
        <v>949.55524748396306</v>
      </c>
      <c r="T16" s="2">
        <f t="shared" si="22"/>
        <v>920.24090909857625</v>
      </c>
      <c r="U16" s="2">
        <f t="shared" si="22"/>
        <v>16.77167387932467</v>
      </c>
      <c r="V16" s="2">
        <f t="shared" si="22"/>
        <v>18.003428126421582</v>
      </c>
      <c r="W16" s="2">
        <f t="shared" si="22"/>
        <v>17.561564619878919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42975.957266549529</v>
      </c>
      <c r="I17" s="3">
        <f t="shared" si="21"/>
        <v>47854.150227225786</v>
      </c>
      <c r="J17" s="3">
        <f t="shared" si="21"/>
        <v>46733.818607906178</v>
      </c>
      <c r="K17" s="22"/>
      <c r="L17" s="3">
        <f t="shared" ref="L17:W17" si="23">+$E$2*L60/1000000</f>
        <v>1404.2144248965478</v>
      </c>
      <c r="M17" s="3">
        <f t="shared" si="23"/>
        <v>1565.349264867797</v>
      </c>
      <c r="N17" s="3">
        <f t="shared" si="23"/>
        <v>1544.191452218518</v>
      </c>
      <c r="O17" s="3">
        <f t="shared" si="23"/>
        <v>25.397830665653526</v>
      </c>
      <c r="P17" s="3">
        <f t="shared" si="23"/>
        <v>28.431728603849102</v>
      </c>
      <c r="Q17" s="3">
        <f t="shared" si="23"/>
        <v>28.126841857736395</v>
      </c>
      <c r="R17" s="3">
        <f t="shared" si="23"/>
        <v>3206.3872273729962</v>
      </c>
      <c r="S17" s="3">
        <f t="shared" si="23"/>
        <v>3564.1298477490432</v>
      </c>
      <c r="T17" s="3">
        <f t="shared" si="23"/>
        <v>3514.1493636155933</v>
      </c>
      <c r="U17" s="3">
        <f t="shared" si="23"/>
        <v>110.03932590721456</v>
      </c>
      <c r="V17" s="3">
        <f t="shared" si="23"/>
        <v>122.50031653848266</v>
      </c>
      <c r="W17" s="3">
        <f t="shared" si="23"/>
        <v>121.29698034181899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30975.060583697967</v>
      </c>
      <c r="I18" s="3">
        <f t="shared" si="21"/>
        <v>31084.358540065379</v>
      </c>
      <c r="J18" s="3">
        <f t="shared" si="21"/>
        <v>33747.902037001237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102.10322302358101</v>
      </c>
      <c r="I19" s="2">
        <f t="shared" si="21"/>
        <v>95.818871683872061</v>
      </c>
      <c r="J19" s="2">
        <f t="shared" si="21"/>
        <v>86.822849210456013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3429.7729977618123</v>
      </c>
      <c r="I20" s="2">
        <f t="shared" si="26"/>
        <v>3328.5584875111635</v>
      </c>
      <c r="J20" s="2">
        <f t="shared" si="26"/>
        <v>3377.0251517476099</v>
      </c>
      <c r="L20" s="2">
        <f t="shared" si="25"/>
        <v>63.341631420437004</v>
      </c>
      <c r="M20" s="2">
        <f t="shared" si="25"/>
        <v>61.418555725674679</v>
      </c>
      <c r="N20" s="2">
        <f t="shared" si="25"/>
        <v>62.347489883228107</v>
      </c>
      <c r="O20" s="2">
        <f t="shared" si="25"/>
        <v>0.190024894261311</v>
      </c>
      <c r="P20" s="2">
        <f t="shared" si="25"/>
        <v>0.18425566717702405</v>
      </c>
      <c r="Q20" s="2">
        <f t="shared" si="25"/>
        <v>0.18704246964968432</v>
      </c>
      <c r="R20" s="2">
        <f t="shared" si="25"/>
        <v>403.38617904594093</v>
      </c>
      <c r="S20" s="2">
        <f t="shared" si="25"/>
        <v>391.13922330561246</v>
      </c>
      <c r="T20" s="2">
        <f t="shared" si="25"/>
        <v>397.05506715108424</v>
      </c>
      <c r="U20" s="2">
        <f t="shared" si="25"/>
        <v>11.294813013286342</v>
      </c>
      <c r="V20" s="2">
        <f t="shared" si="25"/>
        <v>10.951898252557147</v>
      </c>
      <c r="W20" s="2">
        <f t="shared" si="25"/>
        <v>11.117541880230357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413.39160368120622</v>
      </c>
      <c r="I21" s="2">
        <f t="shared" si="26"/>
        <v>412.27742118625196</v>
      </c>
      <c r="J21" s="2">
        <f t="shared" si="26"/>
        <v>411.43259546383456</v>
      </c>
      <c r="L21" s="2">
        <f t="shared" si="25"/>
        <v>24.71534277114911</v>
      </c>
      <c r="M21" s="2">
        <f t="shared" si="25"/>
        <v>24.864820968027569</v>
      </c>
      <c r="N21" s="2">
        <f t="shared" si="25"/>
        <v>25.008727155254999</v>
      </c>
      <c r="O21" s="2">
        <f t="shared" si="25"/>
        <v>0.3598776288321</v>
      </c>
      <c r="P21" s="2">
        <f t="shared" si="25"/>
        <v>0.36626340479131386</v>
      </c>
      <c r="Q21" s="2">
        <f t="shared" si="25"/>
        <v>0.36828486483015677</v>
      </c>
      <c r="R21" s="2">
        <f t="shared" si="25"/>
        <v>109.45776146157313</v>
      </c>
      <c r="S21" s="2">
        <f t="shared" si="25"/>
        <v>109.95492987886495</v>
      </c>
      <c r="T21" s="2">
        <f t="shared" si="25"/>
        <v>110.44327590182698</v>
      </c>
      <c r="U21" s="2">
        <f t="shared" si="25"/>
        <v>9.8743397470252603</v>
      </c>
      <c r="V21" s="2">
        <f t="shared" si="25"/>
        <v>9.9707570010880868</v>
      </c>
      <c r="W21" s="2">
        <f t="shared" si="25"/>
        <v>10.005939449294159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2855.2001665941384</v>
      </c>
      <c r="I23" s="2">
        <f t="shared" si="26"/>
        <v>2360.3385623950003</v>
      </c>
      <c r="J23" s="2">
        <f t="shared" si="26"/>
        <v>3852.1779044425748</v>
      </c>
      <c r="L23" s="2">
        <f t="shared" si="25"/>
        <v>604.45094232968438</v>
      </c>
      <c r="M23" s="2">
        <f t="shared" si="25"/>
        <v>499.54956791647419</v>
      </c>
      <c r="N23" s="2">
        <f t="shared" si="25"/>
        <v>815.79751306372384</v>
      </c>
      <c r="O23" s="2">
        <f t="shared" si="25"/>
        <v>25.974794336335115</v>
      </c>
      <c r="P23" s="2">
        <f t="shared" si="25"/>
        <v>21.464048775722151</v>
      </c>
      <c r="Q23" s="2">
        <f t="shared" si="25"/>
        <v>35.06232413859572</v>
      </c>
      <c r="R23" s="2">
        <f t="shared" si="25"/>
        <v>1722.9541728145994</v>
      </c>
      <c r="S23" s="2">
        <f t="shared" si="25"/>
        <v>1424.0783019207847</v>
      </c>
      <c r="T23" s="2">
        <f t="shared" si="25"/>
        <v>2325.107928401816</v>
      </c>
      <c r="U23" s="2">
        <f t="shared" si="25"/>
        <v>339.21749052564235</v>
      </c>
      <c r="V23" s="2">
        <f t="shared" si="25"/>
        <v>280.34019842920708</v>
      </c>
      <c r="W23" s="2">
        <f t="shared" si="25"/>
        <v>457.83795422974913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6800.4679910607374</v>
      </c>
      <c r="I24" s="3">
        <f t="shared" si="26"/>
        <v>6196.993342776288</v>
      </c>
      <c r="J24" s="3">
        <f t="shared" si="26"/>
        <v>7727.4585008644754</v>
      </c>
      <c r="K24" s="22"/>
      <c r="L24" s="3">
        <f t="shared" si="25"/>
        <v>692.50791652127043</v>
      </c>
      <c r="M24" s="3">
        <f t="shared" si="25"/>
        <v>585.83294461017647</v>
      </c>
      <c r="N24" s="3">
        <f t="shared" si="25"/>
        <v>903.15373010220696</v>
      </c>
      <c r="O24" s="3">
        <f t="shared" si="25"/>
        <v>26.524696859428527</v>
      </c>
      <c r="P24" s="3">
        <f t="shared" si="25"/>
        <v>22.01456784769049</v>
      </c>
      <c r="Q24" s="3">
        <f t="shared" si="25"/>
        <v>35.617651473075561</v>
      </c>
      <c r="R24" s="3">
        <f t="shared" si="25"/>
        <v>2235.7981133221128</v>
      </c>
      <c r="S24" s="3">
        <f t="shared" si="25"/>
        <v>1925.1724551052623</v>
      </c>
      <c r="T24" s="3">
        <f t="shared" si="25"/>
        <v>2832.6062714547265</v>
      </c>
      <c r="U24" s="3">
        <f t="shared" si="25"/>
        <v>360.38664328595394</v>
      </c>
      <c r="V24" s="3">
        <f t="shared" si="25"/>
        <v>301.26285368285232</v>
      </c>
      <c r="W24" s="3">
        <f t="shared" si="25"/>
        <v>478.96143555927364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100.74162728134736</v>
      </c>
      <c r="I25" s="2">
        <f t="shared" si="26"/>
        <v>138.26587835402884</v>
      </c>
      <c r="J25" s="2">
        <f t="shared" si="26"/>
        <v>147.28576441116249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258.83375499967735</v>
      </c>
      <c r="I26" s="2">
        <f t="shared" si="26"/>
        <v>308.86828411577841</v>
      </c>
      <c r="J26" s="2">
        <f t="shared" si="26"/>
        <v>298.20482801685102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303.78424360765979</v>
      </c>
      <c r="I27" s="2">
        <f t="shared" si="26"/>
        <v>328.35523172078399</v>
      </c>
      <c r="J27" s="2">
        <f t="shared" si="26"/>
        <v>386.84597258896434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663.35962588868449</v>
      </c>
      <c r="I28" s="3">
        <f t="shared" si="27"/>
        <v>775.48939419059127</v>
      </c>
      <c r="J28" s="3">
        <f t="shared" si="27"/>
        <v>832.33656501697794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11.21094705410435</v>
      </c>
      <c r="I29" s="2">
        <f t="shared" si="28"/>
        <v>13.123050986237875</v>
      </c>
      <c r="J29" s="2">
        <f t="shared" si="28"/>
        <v>9.874586365916926</v>
      </c>
      <c r="L29" s="2">
        <f t="shared" si="25"/>
        <v>0.15311314183738209</v>
      </c>
      <c r="M29" s="2">
        <f t="shared" si="25"/>
        <v>0.17988259688725142</v>
      </c>
      <c r="N29" s="2">
        <f t="shared" si="25"/>
        <v>0.13440409220275815</v>
      </c>
      <c r="O29" s="2">
        <f t="shared" si="25"/>
        <v>3.0622628367476417E-4</v>
      </c>
      <c r="P29" s="2">
        <f t="shared" si="25"/>
        <v>3.5976519377450285E-4</v>
      </c>
      <c r="Q29" s="2">
        <f t="shared" si="25"/>
        <v>2.6880818440551629E-4</v>
      </c>
      <c r="R29" s="2">
        <f t="shared" si="25"/>
        <v>1.7608011311298941</v>
      </c>
      <c r="S29" s="2">
        <f t="shared" si="25"/>
        <v>2.0686498642033917</v>
      </c>
      <c r="T29" s="2">
        <f t="shared" si="25"/>
        <v>1.5456470603317187</v>
      </c>
      <c r="U29" s="2">
        <f t="shared" si="25"/>
        <v>5.282403393389682E-2</v>
      </c>
      <c r="V29" s="2">
        <f t="shared" si="25"/>
        <v>6.205949592610175E-2</v>
      </c>
      <c r="W29" s="2">
        <f t="shared" si="25"/>
        <v>4.6369411809951563E-2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80.328114322339871</v>
      </c>
      <c r="I30" s="2">
        <f t="shared" si="28"/>
        <v>82.652482235250432</v>
      </c>
      <c r="J30" s="2">
        <f t="shared" si="28"/>
        <v>84.886881694604853</v>
      </c>
      <c r="L30" s="2">
        <f t="shared" si="25"/>
        <v>0.24089794033631787</v>
      </c>
      <c r="M30" s="2">
        <f t="shared" si="25"/>
        <v>0.24784964913792337</v>
      </c>
      <c r="N30" s="2">
        <f t="shared" si="25"/>
        <v>0.25461127215198498</v>
      </c>
      <c r="O30" s="2">
        <f t="shared" si="25"/>
        <v>1.1802105624543909E-4</v>
      </c>
      <c r="P30" s="2">
        <f t="shared" si="25"/>
        <v>1.1592106087828744E-4</v>
      </c>
      <c r="Q30" s="2">
        <f t="shared" si="25"/>
        <v>1.1939115510371008E-4</v>
      </c>
      <c r="R30" s="2">
        <f t="shared" si="25"/>
        <v>1.966121485377945</v>
      </c>
      <c r="S30" s="2">
        <f t="shared" si="25"/>
        <v>2.0210351573350716</v>
      </c>
      <c r="T30" s="2">
        <f t="shared" si="25"/>
        <v>2.0762848395227058</v>
      </c>
      <c r="U30" s="2">
        <f t="shared" si="25"/>
        <v>9.8756799763569519E-3</v>
      </c>
      <c r="V30" s="2">
        <f t="shared" si="25"/>
        <v>1.0150248336142585E-2</v>
      </c>
      <c r="W30" s="2">
        <f t="shared" si="25"/>
        <v>1.0426496747080755E-2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91.539061376444224</v>
      </c>
      <c r="I31" s="3">
        <f t="shared" si="28"/>
        <v>95.775533221488317</v>
      </c>
      <c r="J31" s="3">
        <f t="shared" si="28"/>
        <v>94.761468060521779</v>
      </c>
      <c r="K31" s="22"/>
      <c r="L31" s="3">
        <f t="shared" si="25"/>
        <v>0.3940110821736999</v>
      </c>
      <c r="M31" s="3">
        <f t="shared" si="25"/>
        <v>0.42773224602517479</v>
      </c>
      <c r="N31" s="3">
        <f t="shared" si="25"/>
        <v>0.38901536435474315</v>
      </c>
      <c r="O31" s="3">
        <f t="shared" si="25"/>
        <v>4.2424733992020325E-4</v>
      </c>
      <c r="P31" s="3">
        <f t="shared" si="25"/>
        <v>4.7568625465279024E-4</v>
      </c>
      <c r="Q31" s="3">
        <f t="shared" si="25"/>
        <v>3.8819933950922633E-4</v>
      </c>
      <c r="R31" s="3">
        <f t="shared" si="25"/>
        <v>3.7269226165078391</v>
      </c>
      <c r="S31" s="3">
        <f t="shared" si="25"/>
        <v>4.0896850215384628</v>
      </c>
      <c r="T31" s="3">
        <f t="shared" si="25"/>
        <v>3.6219318998544243</v>
      </c>
      <c r="U31" s="3">
        <f t="shared" si="25"/>
        <v>6.2699713910253765E-2</v>
      </c>
      <c r="V31" s="3">
        <f t="shared" si="25"/>
        <v>7.2209744262244316E-2</v>
      </c>
      <c r="W31" s="3">
        <f t="shared" si="25"/>
        <v>5.6795908557032315E-2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21.943525257593169</v>
      </c>
      <c r="I32" s="3">
        <f t="shared" si="28"/>
        <v>17.457720106809688</v>
      </c>
      <c r="J32" s="3">
        <f t="shared" si="28"/>
        <v>17.15873957517498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0.91065629819011651</v>
      </c>
      <c r="I34" s="2">
        <f t="shared" si="29"/>
        <v>1.0346372158955179</v>
      </c>
      <c r="J34" s="2">
        <f t="shared" si="29"/>
        <v>1.0853816180537021</v>
      </c>
      <c r="L34" s="2">
        <f t="shared" si="25"/>
        <v>6.4674151991704343E-2</v>
      </c>
      <c r="M34" s="2">
        <f t="shared" si="25"/>
        <v>6.7769834817419314E-2</v>
      </c>
      <c r="N34" s="2">
        <f t="shared" si="25"/>
        <v>6.9034604754453832E-2</v>
      </c>
      <c r="O34" s="2">
        <f t="shared" si="25"/>
        <v>1.3472465967736505E-3</v>
      </c>
      <c r="P34" s="2">
        <f t="shared" si="25"/>
        <v>1.3624669001863826E-3</v>
      </c>
      <c r="Q34" s="2">
        <f t="shared" si="25"/>
        <v>1.3685326391557132E-3</v>
      </c>
      <c r="R34" s="2">
        <f t="shared" si="25"/>
        <v>0.22369065071151045</v>
      </c>
      <c r="S34" s="2">
        <f t="shared" si="25"/>
        <v>0.25255461524721706</v>
      </c>
      <c r="T34" s="2">
        <f t="shared" si="25"/>
        <v>0.26435447166042209</v>
      </c>
      <c r="U34" s="2">
        <f t="shared" si="25"/>
        <v>1.6189231839420261E-2</v>
      </c>
      <c r="V34" s="2">
        <f t="shared" si="25"/>
        <v>1.7544235472372473E-2</v>
      </c>
      <c r="W34" s="2">
        <f t="shared" si="25"/>
        <v>1.8097226023567104E-2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1802.840536818391</v>
      </c>
      <c r="I35" s="2">
        <f t="shared" si="29"/>
        <v>1894.5540492206333</v>
      </c>
      <c r="J35" s="2">
        <f t="shared" si="29"/>
        <v>2108.0760703277751</v>
      </c>
      <c r="L35" s="2">
        <f t="shared" ref="L35:W35" si="30">+$E$2*L78/1000000</f>
        <v>1.0647903625401081</v>
      </c>
      <c r="M35" s="2">
        <f t="shared" si="30"/>
        <v>1.0781402547186965</v>
      </c>
      <c r="N35" s="2">
        <f t="shared" si="30"/>
        <v>1.1731529761434176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7.9275296895768435</v>
      </c>
      <c r="S35" s="2">
        <f t="shared" si="30"/>
        <v>8.0448918914764249</v>
      </c>
      <c r="T35" s="2">
        <f t="shared" si="30"/>
        <v>8.8610431865574686</v>
      </c>
      <c r="U35" s="2">
        <f t="shared" si="30"/>
        <v>8.3470931840308148E-3</v>
      </c>
      <c r="V35" s="2">
        <f t="shared" si="30"/>
        <v>8.2288104512466785E-3</v>
      </c>
      <c r="W35" s="2">
        <f t="shared" si="30"/>
        <v>9.0228081118157877E-3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1803.7511931165811</v>
      </c>
      <c r="I36" s="3">
        <f t="shared" si="29"/>
        <v>1895.5886864365286</v>
      </c>
      <c r="J36" s="3">
        <f t="shared" si="29"/>
        <v>2109.1614519458285</v>
      </c>
      <c r="K36" s="22"/>
      <c r="L36" s="3">
        <f>+SUM(L33:L35)</f>
        <v>1.1294645145318123</v>
      </c>
      <c r="M36" s="3">
        <f t="shared" ref="M36:Q36" si="31">+SUM(M33:M35)</f>
        <v>1.1459100895361158</v>
      </c>
      <c r="N36" s="3">
        <f t="shared" si="31"/>
        <v>1.2421875808978715</v>
      </c>
      <c r="O36" s="3">
        <f t="shared" si="31"/>
        <v>1.3472465967736505E-3</v>
      </c>
      <c r="P36" s="3">
        <f t="shared" si="31"/>
        <v>1.3624669001863826E-3</v>
      </c>
      <c r="Q36" s="3">
        <f t="shared" si="31"/>
        <v>1.3685326391557132E-3</v>
      </c>
      <c r="R36" s="3">
        <f>+SUM(R33:R35)</f>
        <v>8.1512203402883543</v>
      </c>
      <c r="S36" s="3">
        <f t="shared" ref="S36:W36" si="32">+SUM(S33:S35)</f>
        <v>8.2974465067236416</v>
      </c>
      <c r="T36" s="3">
        <f t="shared" si="32"/>
        <v>9.1253976582178904</v>
      </c>
      <c r="U36" s="3">
        <f t="shared" si="32"/>
        <v>2.4536325023451076E-2</v>
      </c>
      <c r="V36" s="3">
        <f t="shared" si="32"/>
        <v>2.5773045923619151E-2</v>
      </c>
      <c r="W36" s="3">
        <f t="shared" si="32"/>
        <v>2.7120034135382894E-2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31458.682714260165</v>
      </c>
      <c r="I38" s="2">
        <f t="shared" si="33"/>
        <v>31644.76929432587</v>
      </c>
      <c r="J38" s="2">
        <f t="shared" si="33"/>
        <v>34297.374218214885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2107.5354367242412</v>
      </c>
      <c r="I39" s="2">
        <f t="shared" si="33"/>
        <v>2223.943918157313</v>
      </c>
      <c r="J39" s="2">
        <f t="shared" si="33"/>
        <v>2496.0074245347928</v>
      </c>
      <c r="L39" s="2">
        <f>+$E$2*L82/1000000</f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50439.476851263149</v>
      </c>
      <c r="I40" s="2">
        <f t="shared" si="33"/>
        <v>54759.33299510982</v>
      </c>
      <c r="J40" s="2">
        <f t="shared" si="33"/>
        <v>55040.792993296665</v>
      </c>
      <c r="L40" s="2">
        <f t="shared" si="34"/>
        <v>2347.3562220701237</v>
      </c>
      <c r="M40" s="2">
        <f t="shared" si="34"/>
        <v>2408.4956597203445</v>
      </c>
      <c r="N40" s="2">
        <f t="shared" si="34"/>
        <v>2661.938844284698</v>
      </c>
      <c r="O40" s="2">
        <f t="shared" si="34"/>
        <v>101.54161785224551</v>
      </c>
      <c r="P40" s="2">
        <f t="shared" si="34"/>
        <v>100.54884489046565</v>
      </c>
      <c r="Q40" s="2">
        <f t="shared" si="34"/>
        <v>104.90688750915916</v>
      </c>
      <c r="R40" s="2">
        <f t="shared" si="34"/>
        <v>5846.871576786757</v>
      </c>
      <c r="S40" s="2">
        <f t="shared" si="34"/>
        <v>5908.4084969848473</v>
      </c>
      <c r="T40" s="2">
        <f t="shared" si="34"/>
        <v>6697.3196607424779</v>
      </c>
      <c r="U40" s="2">
        <f t="shared" si="34"/>
        <v>604.77099271279894</v>
      </c>
      <c r="V40" s="2">
        <f t="shared" si="34"/>
        <v>560.65727907834116</v>
      </c>
      <c r="W40" s="2">
        <f t="shared" si="34"/>
        <v>716.68807917524805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50440.38750756134</v>
      </c>
      <c r="I41" s="2">
        <f t="shared" si="33"/>
        <v>54760.367632325717</v>
      </c>
      <c r="J41" s="2">
        <f t="shared" si="33"/>
        <v>55041.878374914719</v>
      </c>
      <c r="L41" s="2">
        <f t="shared" si="34"/>
        <v>2347.4208962221155</v>
      </c>
      <c r="M41" s="2">
        <f t="shared" si="34"/>
        <v>2408.5634295551617</v>
      </c>
      <c r="N41" s="2">
        <f t="shared" si="34"/>
        <v>2662.0078788894525</v>
      </c>
      <c r="O41" s="2">
        <f t="shared" si="34"/>
        <v>101.54296509884227</v>
      </c>
      <c r="P41" s="2">
        <f t="shared" si="34"/>
        <v>100.55020735736584</v>
      </c>
      <c r="Q41" s="2">
        <f t="shared" si="34"/>
        <v>104.90825604179832</v>
      </c>
      <c r="R41" s="2">
        <f t="shared" si="34"/>
        <v>5847.0952674374685</v>
      </c>
      <c r="S41" s="2">
        <f t="shared" si="34"/>
        <v>5908.6610516000937</v>
      </c>
      <c r="T41" s="2">
        <f t="shared" si="34"/>
        <v>6697.5840152141391</v>
      </c>
      <c r="U41" s="2">
        <f t="shared" si="34"/>
        <v>604.78718194463829</v>
      </c>
      <c r="V41" s="2">
        <f t="shared" si="34"/>
        <v>560.67482331381359</v>
      </c>
      <c r="W41" s="2">
        <f t="shared" si="34"/>
        <v>716.70617640127159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84005.695002247565</v>
      </c>
      <c r="I42" s="2">
        <f t="shared" si="35"/>
        <v>88628.046207592997</v>
      </c>
      <c r="J42" s="2">
        <f t="shared" si="35"/>
        <v>91834.174636046344</v>
      </c>
      <c r="L42" s="2">
        <f t="shared" si="34"/>
        <v>2347.3562220701237</v>
      </c>
      <c r="M42" s="2">
        <f t="shared" si="34"/>
        <v>2408.4956597203445</v>
      </c>
      <c r="N42" s="2">
        <f t="shared" si="34"/>
        <v>2661.938844284698</v>
      </c>
      <c r="O42" s="2">
        <f t="shared" si="34"/>
        <v>101.54161785224551</v>
      </c>
      <c r="P42" s="2">
        <f t="shared" si="34"/>
        <v>100.54884489046565</v>
      </c>
      <c r="Q42" s="2">
        <f t="shared" si="34"/>
        <v>104.90688750915916</v>
      </c>
      <c r="R42" s="2">
        <f t="shared" si="34"/>
        <v>5846.871576786757</v>
      </c>
      <c r="S42" s="2">
        <f t="shared" si="34"/>
        <v>5908.4084969848473</v>
      </c>
      <c r="T42" s="2">
        <f t="shared" si="34"/>
        <v>6697.3196607424779</v>
      </c>
      <c r="U42" s="2">
        <f t="shared" si="34"/>
        <v>604.77099271279894</v>
      </c>
      <c r="V42" s="2">
        <f t="shared" si="34"/>
        <v>560.65727907834116</v>
      </c>
      <c r="W42" s="2">
        <f t="shared" si="34"/>
        <v>716.68807917524805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4962.419342260604</v>
      </c>
      <c r="I43" s="53">
        <f t="shared" si="36"/>
        <v>4574.5590302166083</v>
      </c>
      <c r="J43" s="53">
        <f t="shared" si="36"/>
        <v>6003.9405163234951</v>
      </c>
      <c r="L43" s="53">
        <f t="shared" si="34"/>
        <v>940.77155412676211</v>
      </c>
      <c r="M43" s="53">
        <f t="shared" si="34"/>
        <v>847.99134611539898</v>
      </c>
      <c r="N43" s="53">
        <f t="shared" si="34"/>
        <v>1125.0429186045792</v>
      </c>
      <c r="O43" s="53">
        <f t="shared" si="34"/>
        <v>77.915397668914309</v>
      </c>
      <c r="P43" s="53">
        <f t="shared" si="34"/>
        <v>74.083990779972765</v>
      </c>
      <c r="Q43" s="53">
        <f t="shared" si="34"/>
        <v>78.822038144263175</v>
      </c>
      <c r="R43" s="53">
        <f t="shared" si="34"/>
        <v>2356.7886592939217</v>
      </c>
      <c r="S43" s="53">
        <f t="shared" si="34"/>
        <v>2081.6995996773903</v>
      </c>
      <c r="T43" s="53">
        <f t="shared" si="34"/>
        <v>2923.821639501391</v>
      </c>
      <c r="U43" s="53">
        <f t="shared" si="34"/>
        <v>490.40572707692212</v>
      </c>
      <c r="V43" s="53">
        <f t="shared" si="34"/>
        <v>434.75508467064282</v>
      </c>
      <c r="W43" s="53">
        <f t="shared" si="34"/>
        <v>592.22488032210185</v>
      </c>
    </row>
    <row r="44" spans="1:23" ht="13.5" customHeight="1" x14ac:dyDescent="0.35">
      <c r="D44" s="4" t="s">
        <v>562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+SUMIF('Soybean Prod'!$F$4:$F$176,$E47,'Soybean Prod'!H$4:H$176)</f>
        <v>0</v>
      </c>
      <c r="I47" s="2">
        <f>+SUMIF('Soybean Prod'!$F$4:$F$176,$E47,'Soybean Prod'!I$4:I$176)</f>
        <v>0</v>
      </c>
      <c r="J47" s="2">
        <f>+SUMIF('Soybean Prod'!$F$4:$F$176,$E47,'Soybean Prod'!J$4:J$176)</f>
        <v>0</v>
      </c>
      <c r="L47" s="2">
        <f>+SUMIF('Soybean Prod'!$F$4:$F$176,$E47,'Soybean Prod'!L$4:L$176)</f>
        <v>0</v>
      </c>
      <c r="M47" s="2">
        <f>+SUMIF('Soybean Prod'!$F$4:$F$176,$E47,'Soybean Prod'!M$4:M$176)</f>
        <v>0</v>
      </c>
      <c r="N47" s="2">
        <f>+SUMIF('Soybean Prod'!$F$4:$F$176,$E47,'Soybean Prod'!N$4:N$176)</f>
        <v>0</v>
      </c>
      <c r="O47" s="2">
        <f>+SUMIF('Soybean Prod'!$F$4:$F$176,$E47,'Soybean Prod'!O$4:O$176)</f>
        <v>0</v>
      </c>
      <c r="P47" s="2">
        <f>+SUMIF('Soybean Prod'!$F$4:$F$176,$E47,'Soybean Prod'!P$4:P$176)</f>
        <v>0</v>
      </c>
      <c r="Q47" s="2">
        <f>+SUMIF('Soybean Prod'!$F$4:$F$176,$E47,'Soybean Prod'!Q$4:Q$176)</f>
        <v>0</v>
      </c>
      <c r="R47" s="2">
        <f>+SUMIF('Soybean Prod'!$F$4:$F$176,$E47,'Soybean Prod'!R$4:R$176)</f>
        <v>0</v>
      </c>
      <c r="S47" s="2">
        <f>+SUMIF('Soybean Prod'!$F$4:$F$176,$E47,'Soybean Prod'!S$4:S$176)</f>
        <v>0</v>
      </c>
      <c r="T47" s="2">
        <f>+SUMIF('Soybean Prod'!$F$4:$F$176,$E47,'Soybean Prod'!T$4:T$176)</f>
        <v>0</v>
      </c>
      <c r="U47" s="2">
        <f>+SUMIF('Soybean Prod'!$F$4:$F$176,$E47,'Soybean Prod'!U$4:U$176)</f>
        <v>0</v>
      </c>
      <c r="V47" s="2">
        <f>+SUMIF('Soybean Prod'!$F$4:$F$176,$E47,'Soybean Prod'!V$4:V$176)</f>
        <v>0</v>
      </c>
      <c r="W47" s="2">
        <f>+SUMIF('Soybean Prod'!$F$4:$F$176,$E47,'Soybean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+SUMIF('Soybean Prod'!$F$4:$F$176,$E48,'Soybean Prod'!H$4:H$176)</f>
        <v>37973</v>
      </c>
      <c r="I48" s="2">
        <f>+SUMIF('Soybean Prod'!$F$4:$F$176,$E48,'Soybean Prod'!I$4:I$176)</f>
        <v>47394</v>
      </c>
      <c r="J48" s="2">
        <f>+SUMIF('Soybean Prod'!$F$4:$F$176,$E48,'Soybean Prod'!J$4:J$176)</f>
        <v>49699</v>
      </c>
      <c r="L48" s="2">
        <f>+SUMIF('Soybean Prod'!$F$4:$F$176,$E48,'Soybean Prod'!L$4:L$176)</f>
        <v>19261.053</v>
      </c>
      <c r="M48" s="2">
        <f>+SUMIF('Soybean Prod'!$F$4:$F$176,$E48,'Soybean Prod'!M$4:M$176)</f>
        <v>22099.199999999997</v>
      </c>
      <c r="N48" s="2">
        <f>+SUMIF('Soybean Prod'!$F$4:$F$176,$E48,'Soybean Prod'!N$4:N$176)</f>
        <v>22084.92</v>
      </c>
      <c r="O48" s="2">
        <f>+SUMIF('Soybean Prod'!$F$4:$F$176,$E48,'Soybean Prod'!O$4:O$176)</f>
        <v>6569.4227759999994</v>
      </c>
      <c r="P48" s="2">
        <f>+SUMIF('Soybean Prod'!$F$4:$F$176,$E48,'Soybean Prod'!P$4:P$176)</f>
        <v>7044.6683999999987</v>
      </c>
      <c r="Q48" s="2">
        <f>+SUMIF('Soybean Prod'!$F$4:$F$176,$E48,'Soybean Prod'!Q$4:Q$176)</f>
        <v>6800.7038399999992</v>
      </c>
      <c r="R48" s="2">
        <f>+SUMIF('Soybean Prod'!$F$4:$F$176,$E48,'Soybean Prod'!R$4:R$176)</f>
        <v>24959.708999999999</v>
      </c>
      <c r="S48" s="2">
        <f>+SUMIF('Soybean Prod'!$F$4:$F$176,$E48,'Soybean Prod'!S$4:S$176)</f>
        <v>29718.25</v>
      </c>
      <c r="T48" s="2">
        <f>+SUMIF('Soybean Prod'!$F$4:$F$176,$E48,'Soybean Prod'!T$4:T$176)</f>
        <v>30224.1</v>
      </c>
      <c r="U48" s="2">
        <f>+SUMIF('Soybean Prod'!$F$4:$F$176,$E48,'Soybean Prod'!U$4:U$176)</f>
        <v>12187.841219999998</v>
      </c>
      <c r="V48" s="2">
        <f>+SUMIF('Soybean Prod'!$F$4:$F$176,$E48,'Soybean Prod'!V$4:V$176)</f>
        <v>13460.742999999999</v>
      </c>
      <c r="W48" s="2">
        <f>+SUMIF('Soybean Prod'!$F$4:$F$176,$E48,'Soybean Prod'!W$4:W$176)</f>
        <v>13197.946799999998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+SUMIF('Soybean Prod'!$F$4:$F$176,$E49,'Soybean Prod'!H$4:H$176)</f>
        <v>286196</v>
      </c>
      <c r="I49" s="2">
        <f>+SUMIF('Soybean Prod'!$F$4:$F$176,$E49,'Soybean Prod'!I$4:I$176)</f>
        <v>296302</v>
      </c>
      <c r="J49" s="2">
        <f>+SUMIF('Soybean Prod'!$F$4:$F$176,$E49,'Soybean Prod'!J$4:J$176)</f>
        <v>259590</v>
      </c>
      <c r="L49" s="2">
        <f>+SUMIF('Soybean Prod'!$F$4:$F$176,$E49,'Soybean Prod'!L$4:L$176)</f>
        <v>103422.42</v>
      </c>
      <c r="M49" s="2">
        <f>+SUMIF('Soybean Prod'!$F$4:$F$176,$E49,'Soybean Prod'!M$4:M$176)</f>
        <v>107184.16800000001</v>
      </c>
      <c r="N49" s="2">
        <f>+SUMIF('Soybean Prod'!$F$4:$F$176,$E49,'Soybean Prod'!N$4:N$176)</f>
        <v>94796.334000000003</v>
      </c>
      <c r="O49" s="2">
        <f>+SUMIF('Soybean Prod'!$F$4:$F$176,$E49,'Soybean Prod'!O$4:O$176)</f>
        <v>12381.158572</v>
      </c>
      <c r="P49" s="2">
        <f>+SUMIF('Soybean Prod'!$F$4:$F$176,$E49,'Soybean Prod'!P$4:P$176)</f>
        <v>12801.311400000002</v>
      </c>
      <c r="Q49" s="2">
        <f>+SUMIF('Soybean Prod'!$F$4:$F$176,$E49,'Soybean Prod'!Q$4:Q$176)</f>
        <v>11563.201943999999</v>
      </c>
      <c r="R49" s="2">
        <f>+SUMIF('Soybean Prod'!$F$4:$F$176,$E49,'Soybean Prod'!R$4:R$176)</f>
        <v>197182.66699999996</v>
      </c>
      <c r="S49" s="2">
        <f>+SUMIF('Soybean Prod'!$F$4:$F$176,$E49,'Soybean Prod'!S$4:S$176)</f>
        <v>205229.065</v>
      </c>
      <c r="T49" s="2">
        <f>+SUMIF('Soybean Prod'!$F$4:$F$176,$E49,'Soybean Prod'!T$4:T$176)</f>
        <v>180643.93599999999</v>
      </c>
      <c r="U49" s="2">
        <f>+SUMIF('Soybean Prod'!$F$4:$F$176,$E49,'Soybean Prod'!U$4:U$176)</f>
        <v>57697.254911000004</v>
      </c>
      <c r="V49" s="2">
        <f>+SUMIF('Soybean Prod'!$F$4:$F$176,$E49,'Soybean Prod'!V$4:V$176)</f>
        <v>60192.639057000008</v>
      </c>
      <c r="W49" s="2">
        <f>+SUMIF('Soybean Prod'!$F$4:$F$176,$E49,'Soybean Prod'!W$4:W$176)</f>
        <v>53407.053039999999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+SUMIF('Soybean Prod'!$F$4:$F$176,$E50,'Soybean Prod'!H$4:H$176)</f>
        <v>0</v>
      </c>
      <c r="I50" s="2">
        <f>+SUMIF('Soybean Prod'!$F$4:$F$176,$E50,'Soybean Prod'!I$4:I$176)</f>
        <v>0</v>
      </c>
      <c r="J50" s="2">
        <f>+SUMIF('Soybean Prod'!$F$4:$F$176,$E50,'Soybean Prod'!J$4:J$176)</f>
        <v>0</v>
      </c>
      <c r="L50" s="2">
        <f>+SUMIF('Soybean Prod'!$F$4:$F$176,$E50,'Soybean Prod'!L$4:L$176)</f>
        <v>0</v>
      </c>
      <c r="M50" s="2">
        <f>+SUMIF('Soybean Prod'!$F$4:$F$176,$E50,'Soybean Prod'!M$4:M$176)</f>
        <v>0</v>
      </c>
      <c r="N50" s="2">
        <f>+SUMIF('Soybean Prod'!$F$4:$F$176,$E50,'Soybean Prod'!N$4:N$176)</f>
        <v>0</v>
      </c>
      <c r="O50" s="2">
        <f>+SUMIF('Soybean Prod'!$F$4:$F$176,$E50,'Soybean Prod'!O$4:O$176)</f>
        <v>0</v>
      </c>
      <c r="P50" s="2">
        <f>+SUMIF('Soybean Prod'!$F$4:$F$176,$E50,'Soybean Prod'!P$4:P$176)</f>
        <v>0</v>
      </c>
      <c r="Q50" s="2">
        <f>+SUMIF('Soybean Prod'!$F$4:$F$176,$E50,'Soybean Prod'!Q$4:Q$176)</f>
        <v>0</v>
      </c>
      <c r="R50" s="2">
        <f>+SUMIF('Soybean Prod'!$F$4:$F$176,$E50,'Soybean Prod'!R$4:R$176)</f>
        <v>0</v>
      </c>
      <c r="S50" s="2">
        <f>+SUMIF('Soybean Prod'!$F$4:$F$176,$E50,'Soybean Prod'!S$4:S$176)</f>
        <v>0</v>
      </c>
      <c r="T50" s="2">
        <f>+SUMIF('Soybean Prod'!$F$4:$F$176,$E50,'Soybean Prod'!T$4:T$176)</f>
        <v>0</v>
      </c>
      <c r="U50" s="2">
        <f>+SUMIF('Soybean Prod'!$F$4:$F$176,$E50,'Soybean Prod'!U$4:U$176)</f>
        <v>0</v>
      </c>
      <c r="V50" s="2">
        <f>+SUMIF('Soybean Prod'!$F$4:$F$176,$E50,'Soybean Prod'!V$4:V$176)</f>
        <v>0</v>
      </c>
      <c r="W50" s="2">
        <f>+SUMIF('Soybean Prod'!$F$4:$F$176,$E50,'Soybean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+SUMIF('Soybean Prod'!$F$4:$F$176,$E51,'Soybean Prod'!H$4:H$176)</f>
        <v>1385518</v>
      </c>
      <c r="I51" s="2">
        <f>+SUMIF('Soybean Prod'!$F$4:$F$176,$E51,'Soybean Prod'!I$4:I$176)</f>
        <v>1479943</v>
      </c>
      <c r="J51" s="2">
        <f>+SUMIF('Soybean Prod'!$F$4:$F$176,$E51,'Soybean Prod'!J$4:J$176)</f>
        <v>992077</v>
      </c>
      <c r="L51" s="2">
        <f>+SUMIF('Soybean Prod'!$F$4:$F$176,$E51,'Soybean Prod'!L$4:L$176)</f>
        <v>396634.78399999999</v>
      </c>
      <c r="M51" s="2">
        <f>+SUMIF('Soybean Prod'!$F$4:$F$176,$E51,'Soybean Prod'!M$4:M$176)</f>
        <v>409902.34</v>
      </c>
      <c r="N51" s="2">
        <f>+SUMIF('Soybean Prod'!$F$4:$F$176,$E51,'Soybean Prod'!N$4:N$176)</f>
        <v>254815.57</v>
      </c>
      <c r="O51" s="2">
        <f>+SUMIF('Soybean Prod'!$F$4:$F$176,$E51,'Soybean Prod'!O$4:O$176)</f>
        <v>76908.223889999994</v>
      </c>
      <c r="P51" s="2">
        <f>+SUMIF('Soybean Prod'!$F$4:$F$176,$E51,'Soybean Prod'!P$4:P$176)</f>
        <v>77009.916262999992</v>
      </c>
      <c r="Q51" s="2">
        <f>+SUMIF('Soybean Prod'!$F$4:$F$176,$E51,'Soybean Prod'!Q$4:Q$176)</f>
        <v>43497.725613999995</v>
      </c>
      <c r="R51" s="2">
        <f>+SUMIF('Soybean Prod'!$F$4:$F$176,$E51,'Soybean Prod'!R$4:R$176)</f>
        <v>662445.71199999994</v>
      </c>
      <c r="S51" s="2">
        <f>+SUMIF('Soybean Prod'!$F$4:$F$176,$E51,'Soybean Prod'!S$4:S$176)</f>
        <v>691982.73300000001</v>
      </c>
      <c r="T51" s="2">
        <f>+SUMIF('Soybean Prod'!$F$4:$F$176,$E51,'Soybean Prod'!T$4:T$176)</f>
        <v>449341.74800000002</v>
      </c>
      <c r="U51" s="2">
        <f>+SUMIF('Soybean Prod'!$F$4:$F$176,$E51,'Soybean Prod'!U$4:U$176)</f>
        <v>188976.824295</v>
      </c>
      <c r="V51" s="2">
        <f>+SUMIF('Soybean Prod'!$F$4:$F$176,$E51,'Soybean Prod'!V$4:V$176)</f>
        <v>191510.23297500002</v>
      </c>
      <c r="W51" s="2">
        <f>+SUMIF('Soybean Prod'!$F$4:$F$176,$E51,'Soybean Prod'!W$4:W$176)</f>
        <v>116895.68999299999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+SUMIF('Soybean Prod'!$F$4:$F$176,$E52,'Soybean Prod'!H$4:H$176)</f>
        <v>0</v>
      </c>
      <c r="I52" s="2">
        <f>+SUMIF('Soybean Prod'!$F$4:$F$176,$E52,'Soybean Prod'!I$4:I$176)</f>
        <v>0</v>
      </c>
      <c r="J52" s="2">
        <f>+SUMIF('Soybean Prod'!$F$4:$F$176,$E52,'Soybean Prod'!J$4:J$176)</f>
        <v>0</v>
      </c>
      <c r="L52" s="2">
        <f>+SUMIF('Soybean Prod'!$F$4:$F$176,$E52,'Soybean Prod'!L$4:L$176)</f>
        <v>0</v>
      </c>
      <c r="M52" s="2">
        <f>+SUMIF('Soybean Prod'!$F$4:$F$176,$E52,'Soybean Prod'!M$4:M$176)</f>
        <v>0</v>
      </c>
      <c r="N52" s="2">
        <f>+SUMIF('Soybean Prod'!$F$4:$F$176,$E52,'Soybean Prod'!N$4:N$176)</f>
        <v>0</v>
      </c>
      <c r="O52" s="2">
        <f>+SUMIF('Soybean Prod'!$F$4:$F$176,$E52,'Soybean Prod'!O$4:O$176)</f>
        <v>0</v>
      </c>
      <c r="P52" s="2">
        <f>+SUMIF('Soybean Prod'!$F$4:$F$176,$E52,'Soybean Prod'!P$4:P$176)</f>
        <v>0</v>
      </c>
      <c r="Q52" s="2">
        <f>+SUMIF('Soybean Prod'!$F$4:$F$176,$E52,'Soybean Prod'!Q$4:Q$176)</f>
        <v>0</v>
      </c>
      <c r="R52" s="2">
        <f>+SUMIF('Soybean Prod'!$F$4:$F$176,$E52,'Soybean Prod'!R$4:R$176)</f>
        <v>0</v>
      </c>
      <c r="S52" s="2">
        <f>+SUMIF('Soybean Prod'!$F$4:$F$176,$E52,'Soybean Prod'!S$4:S$176)</f>
        <v>0</v>
      </c>
      <c r="T52" s="2">
        <f>+SUMIF('Soybean Prod'!$F$4:$F$176,$E52,'Soybean Prod'!T$4:T$176)</f>
        <v>0</v>
      </c>
      <c r="U52" s="2">
        <f>+SUMIF('Soybean Prod'!$F$4:$F$176,$E52,'Soybean Prod'!U$4:U$176)</f>
        <v>0</v>
      </c>
      <c r="V52" s="2">
        <f>+SUMIF('Soybean Prod'!$F$4:$F$176,$E52,'Soybean Prod'!V$4:V$176)</f>
        <v>0</v>
      </c>
      <c r="W52" s="2">
        <f>+SUMIF('Soybean Prod'!$F$4:$F$176,$E52,'Soybean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+SUMIF('Soybean Prod'!$F$4:$F$176,$E53,'Soybean Prod'!H$4:H$176)</f>
        <v>746129</v>
      </c>
      <c r="I53" s="2">
        <f>+SUMIF('Soybean Prod'!$F$4:$F$176,$E53,'Soybean Prod'!I$4:I$176)</f>
        <v>758381</v>
      </c>
      <c r="J53" s="2">
        <f>+SUMIF('Soybean Prod'!$F$4:$F$176,$E53,'Soybean Prod'!J$4:J$176)</f>
        <v>782446</v>
      </c>
      <c r="L53" s="2">
        <f>+SUMIF('Soybean Prod'!$F$4:$F$176,$E53,'Soybean Prod'!L$4:L$176)</f>
        <v>392986.82300000003</v>
      </c>
      <c r="M53" s="2">
        <f>+SUMIF('Soybean Prod'!$F$4:$F$176,$E53,'Soybean Prod'!M$4:M$176)</f>
        <v>397348.29</v>
      </c>
      <c r="N53" s="2">
        <f>+SUMIF('Soybean Prod'!$F$4:$F$176,$E53,'Soybean Prod'!N$4:N$176)</f>
        <v>409233.83900000004</v>
      </c>
      <c r="O53" s="2">
        <f>+SUMIF('Soybean Prod'!$F$4:$F$176,$E53,'Soybean Prod'!O$4:O$176)</f>
        <v>85037.073604999998</v>
      </c>
      <c r="P53" s="2">
        <f>+SUMIF('Soybean Prod'!$F$4:$F$176,$E53,'Soybean Prod'!P$4:P$176)</f>
        <v>85802.349280999988</v>
      </c>
      <c r="Q53" s="2">
        <f>+SUMIF('Soybean Prod'!$F$4:$F$176,$E53,'Soybean Prod'!Q$4:Q$176)</f>
        <v>88203.612890000004</v>
      </c>
      <c r="R53" s="2">
        <f>+SUMIF('Soybean Prod'!$F$4:$F$176,$E53,'Soybean Prod'!R$4:R$176)</f>
        <v>577198.23399999994</v>
      </c>
      <c r="S53" s="2">
        <f>+SUMIF('Soybean Prod'!$F$4:$F$176,$E53,'Soybean Prod'!S$4:S$176)</f>
        <v>586104.90599999984</v>
      </c>
      <c r="T53" s="2">
        <f>+SUMIF('Soybean Prod'!$F$4:$F$176,$E53,'Soybean Prod'!T$4:T$176)</f>
        <v>604644.75400000007</v>
      </c>
      <c r="U53" s="2">
        <f>+SUMIF('Soybean Prod'!$F$4:$F$176,$E53,'Soybean Prod'!U$4:U$176)</f>
        <v>230694.14580999996</v>
      </c>
      <c r="V53" s="2">
        <f>+SUMIF('Soybean Prod'!$F$4:$F$176,$E53,'Soybean Prod'!V$4:V$176)</f>
        <v>233651.03760599994</v>
      </c>
      <c r="W53" s="2">
        <f>+SUMIF('Soybean Prod'!$F$4:$F$176,$E53,'Soybean Prod'!W$4:W$176)</f>
        <v>240762.47116599997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2455816</v>
      </c>
      <c r="I54" s="3">
        <f t="shared" si="37"/>
        <v>2582020</v>
      </c>
      <c r="J54" s="3">
        <f t="shared" si="37"/>
        <v>2083812</v>
      </c>
      <c r="L54" s="3">
        <f t="shared" ref="L54:W54" si="38">+SUM(L48:L53)</f>
        <v>912305.08000000007</v>
      </c>
      <c r="M54" s="3">
        <f t="shared" si="38"/>
        <v>936533.99799999991</v>
      </c>
      <c r="N54" s="3">
        <f t="shared" si="38"/>
        <v>780930.66300000006</v>
      </c>
      <c r="O54" s="3">
        <f t="shared" si="38"/>
        <v>180895.87884299998</v>
      </c>
      <c r="P54" s="3">
        <f t="shared" si="38"/>
        <v>182658.245344</v>
      </c>
      <c r="Q54" s="3">
        <f t="shared" si="38"/>
        <v>150065.24428799999</v>
      </c>
      <c r="R54" s="3">
        <f t="shared" si="38"/>
        <v>1461786.3219999997</v>
      </c>
      <c r="S54" s="3">
        <f t="shared" si="38"/>
        <v>1513034.9539999999</v>
      </c>
      <c r="T54" s="3">
        <f t="shared" si="38"/>
        <v>1264854.5380000002</v>
      </c>
      <c r="U54" s="3">
        <f t="shared" si="38"/>
        <v>489556.06623599993</v>
      </c>
      <c r="V54" s="3">
        <f t="shared" si="38"/>
        <v>498814.65263799997</v>
      </c>
      <c r="W54" s="3">
        <f t="shared" si="38"/>
        <v>424263.16099899996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+SUMIF('Soybean Prod'!$F$4:$F$176,$E55,'Soybean Prod'!H$4:H$176)</f>
        <v>0</v>
      </c>
      <c r="I55" s="2">
        <f>+SUMIF('Soybean Prod'!$F$4:$F$176,$E55,'Soybean Prod'!I$4:I$176)</f>
        <v>0</v>
      </c>
      <c r="J55" s="2">
        <f>+SUMIF('Soybean Prod'!$F$4:$F$176,$E55,'Soybean Prod'!J$4:J$176)</f>
        <v>0</v>
      </c>
      <c r="L55" s="2">
        <f>+SUMIF('Soybean Prod'!$F$4:$F$176,$E55,'Soybean Prod'!L$4:L$176)</f>
        <v>0</v>
      </c>
      <c r="M55" s="2">
        <f>+SUMIF('Soybean Prod'!$F$4:$F$176,$E55,'Soybean Prod'!M$4:M$176)</f>
        <v>0</v>
      </c>
      <c r="N55" s="2">
        <f>+SUMIF('Soybean Prod'!$F$4:$F$176,$E55,'Soybean Prod'!N$4:N$176)</f>
        <v>0</v>
      </c>
      <c r="O55" s="2">
        <f>+SUMIF('Soybean Prod'!$F$4:$F$176,$E55,'Soybean Prod'!O$4:O$176)</f>
        <v>0</v>
      </c>
      <c r="P55" s="2">
        <f>+SUMIF('Soybean Prod'!$F$4:$F$176,$E55,'Soybean Prod'!P$4:P$176)</f>
        <v>0</v>
      </c>
      <c r="Q55" s="2">
        <f>+SUMIF('Soybean Prod'!$F$4:$F$176,$E55,'Soybean Prod'!Q$4:Q$176)</f>
        <v>0</v>
      </c>
      <c r="R55" s="2">
        <f>+SUMIF('Soybean Prod'!$F$4:$F$176,$E55,'Soybean Prod'!R$4:R$176)</f>
        <v>0</v>
      </c>
      <c r="S55" s="2">
        <f>+SUMIF('Soybean Prod'!$F$4:$F$176,$E55,'Soybean Prod'!S$4:S$176)</f>
        <v>0</v>
      </c>
      <c r="T55" s="2">
        <f>+SUMIF('Soybean Prod'!$F$4:$F$176,$E55,'Soybean Prod'!T$4:T$176)</f>
        <v>0</v>
      </c>
      <c r="U55" s="2">
        <f>+SUMIF('Soybean Prod'!$F$4:$F$176,$E55,'Soybean Prod'!U$4:U$176)</f>
        <v>0</v>
      </c>
      <c r="V55" s="2">
        <f>+SUMIF('Soybean Prod'!$F$4:$F$176,$E55,'Soybean Prod'!V$4:V$176)</f>
        <v>0</v>
      </c>
      <c r="W55" s="2">
        <f>+SUMIF('Soybean Prod'!$F$4:$F$176,$E55,'Soybean Prod'!W$4:W$176)</f>
        <v>0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+SUMIF('Soybean Prod'!$F$4:$F$176,$E56,'Soybean Prod'!H$4:H$176)</f>
        <v>438495</v>
      </c>
      <c r="I56" s="2">
        <f>+SUMIF('Soybean Prod'!$F$4:$F$176,$E56,'Soybean Prod'!I$4:I$176)</f>
        <v>396486</v>
      </c>
      <c r="J56" s="2">
        <f>+SUMIF('Soybean Prod'!$F$4:$F$176,$E56,'Soybean Prod'!J$4:J$176)</f>
        <v>568778</v>
      </c>
      <c r="L56" s="2">
        <f>+SUMIF('Soybean Prod'!$F$4:$F$176,$E56,'Soybean Prod'!L$4:L$176)</f>
        <v>15642.988999999998</v>
      </c>
      <c r="M56" s="2">
        <f>+SUMIF('Soybean Prod'!$F$4:$F$176,$E56,'Soybean Prod'!M$4:M$176)</f>
        <v>14361.207999999999</v>
      </c>
      <c r="N56" s="2">
        <f>+SUMIF('Soybean Prod'!$F$4:$F$176,$E56,'Soybean Prod'!N$4:N$176)</f>
        <v>19454.341</v>
      </c>
      <c r="O56" s="2">
        <f>+SUMIF('Soybean Prod'!$F$4:$F$176,$E56,'Soybean Prod'!O$4:O$176)</f>
        <v>208.82315599999998</v>
      </c>
      <c r="P56" s="2">
        <f>+SUMIF('Soybean Prod'!$F$4:$F$176,$E56,'Soybean Prod'!P$4:P$176)</f>
        <v>198.65800799999997</v>
      </c>
      <c r="Q56" s="2">
        <f>+SUMIF('Soybean Prod'!$F$4:$F$176,$E56,'Soybean Prod'!Q$4:Q$176)</f>
        <v>239.42891999999998</v>
      </c>
      <c r="R56" s="2">
        <f>+SUMIF('Soybean Prod'!$F$4:$F$176,$E56,'Soybean Prod'!R$4:R$176)</f>
        <v>56635.434000000001</v>
      </c>
      <c r="S56" s="2">
        <f>+SUMIF('Soybean Prod'!$F$4:$F$176,$E56,'Soybean Prod'!S$4:S$176)</f>
        <v>51587.603999999999</v>
      </c>
      <c r="T56" s="2">
        <f>+SUMIF('Soybean Prod'!$F$4:$F$176,$E56,'Soybean Prod'!T$4:T$176)</f>
        <v>71622.38</v>
      </c>
      <c r="U56" s="2">
        <f>+SUMIF('Soybean Prod'!$F$4:$F$176,$E56,'Soybean Prod'!U$4:U$176)</f>
        <v>2431.8901260000002</v>
      </c>
      <c r="V56" s="2">
        <f>+SUMIF('Soybean Prod'!$F$4:$F$176,$E56,'Soybean Prod'!V$4:V$176)</f>
        <v>2267.5187500000002</v>
      </c>
      <c r="W56" s="2">
        <f>+SUMIF('Soybean Prod'!$F$4:$F$176,$E56,'Soybean Prod'!W$4:W$176)</f>
        <v>2929.5024760000001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+SUMIF('Soybean Prod'!$F$4:$F$176,$E57,'Soybean Prod'!H$4:H$176)</f>
        <v>2943868</v>
      </c>
      <c r="I57" s="2">
        <f>+SUMIF('Soybean Prod'!$F$4:$F$176,$E57,'Soybean Prod'!I$4:I$176)</f>
        <v>3237935</v>
      </c>
      <c r="J57" s="2">
        <f>+SUMIF('Soybean Prod'!$F$4:$F$176,$E57,'Soybean Prod'!J$4:J$176)</f>
        <v>3342739</v>
      </c>
      <c r="L57" s="2">
        <f>+SUMIF('Soybean Prod'!$F$4:$F$176,$E57,'Soybean Prod'!L$4:L$176)</f>
        <v>206405.97899999996</v>
      </c>
      <c r="M57" s="2">
        <f>+SUMIF('Soybean Prod'!$F$4:$F$176,$E57,'Soybean Prod'!M$4:M$176)</f>
        <v>226970.06899999996</v>
      </c>
      <c r="N57" s="2">
        <f>+SUMIF('Soybean Prod'!$F$4:$F$176,$E57,'Soybean Prod'!N$4:N$176)</f>
        <v>234193.07799999998</v>
      </c>
      <c r="O57" s="2">
        <f>+SUMIF('Soybean Prod'!$F$4:$F$176,$E57,'Soybean Prod'!O$4:O$176)</f>
        <v>6937.8430499999995</v>
      </c>
      <c r="P57" s="2">
        <f>+SUMIF('Soybean Prod'!$F$4:$F$176,$E57,'Soybean Prod'!P$4:P$176)</f>
        <v>7638.7980739999994</v>
      </c>
      <c r="Q57" s="2">
        <f>+SUMIF('Soybean Prod'!$F$4:$F$176,$E57,'Soybean Prod'!Q$4:Q$176)</f>
        <v>7882.024324</v>
      </c>
      <c r="R57" s="2">
        <f>+SUMIF('Soybean Prod'!$F$4:$F$176,$E57,'Soybean Prod'!R$4:R$176)</f>
        <v>378907.33999999997</v>
      </c>
      <c r="S57" s="2">
        <f>+SUMIF('Soybean Prod'!$F$4:$F$176,$E57,'Soybean Prod'!S$4:S$176)</f>
        <v>416186.348</v>
      </c>
      <c r="T57" s="2">
        <f>+SUMIF('Soybean Prod'!$F$4:$F$176,$E57,'Soybean Prod'!T$4:T$176)</f>
        <v>429453.18900000001</v>
      </c>
      <c r="U57" s="2">
        <f>+SUMIF('Soybean Prod'!$F$4:$F$176,$E57,'Soybean Prod'!U$4:U$176)</f>
        <v>22915.665368999998</v>
      </c>
      <c r="V57" s="2">
        <f>+SUMIF('Soybean Prod'!$F$4:$F$176,$E57,'Soybean Prod'!V$4:V$176)</f>
        <v>25193.797732000003</v>
      </c>
      <c r="W57" s="2">
        <f>+SUMIF('Soybean Prod'!$F$4:$F$176,$E57,'Soybean Prod'!W$4:W$176)</f>
        <v>25992.837210999995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+SUMIF('Soybean Prod'!$F$4:$F$176,$E58,'Soybean Prod'!H$4:H$176)</f>
        <v>86760529</v>
      </c>
      <c r="I58" s="2">
        <f>+SUMIF('Soybean Prod'!$F$4:$F$176,$E58,'Soybean Prod'!I$4:I$176)</f>
        <v>97464945</v>
      </c>
      <c r="J58" s="2">
        <f>+SUMIF('Soybean Prod'!$F$4:$F$176,$E58,'Soybean Prod'!J$4:J$176)</f>
        <v>96296721</v>
      </c>
      <c r="L58" s="2">
        <f>+SUMIF('Soybean Prod'!$F$4:$F$176,$E58,'Soybean Prod'!L$4:L$176)</f>
        <v>3730702.36</v>
      </c>
      <c r="M58" s="2">
        <f>+SUMIF('Soybean Prod'!$F$4:$F$176,$E58,'Soybean Prod'!M$4:M$176)</f>
        <v>4190992.2479999997</v>
      </c>
      <c r="N58" s="2">
        <f>+SUMIF('Soybean Prod'!$F$4:$F$176,$E58,'Soybean Prod'!N$4:N$176)</f>
        <v>4140758.7019999996</v>
      </c>
      <c r="O58" s="2">
        <f>+SUMIF('Soybean Prod'!$F$4:$F$176,$E58,'Soybean Prod'!O$4:O$176)</f>
        <v>74614.047200000001</v>
      </c>
      <c r="P58" s="2">
        <f>+SUMIF('Soybean Prod'!$F$4:$F$176,$E58,'Soybean Prod'!P$4:P$176)</f>
        <v>83819.844960000002</v>
      </c>
      <c r="Q58" s="2">
        <f>+SUMIF('Soybean Prod'!$F$4:$F$176,$E58,'Soybean Prod'!Q$4:Q$176)</f>
        <v>82815.174039999998</v>
      </c>
      <c r="R58" s="2">
        <f>+SUMIF('Soybean Prod'!$F$4:$F$176,$E58,'Soybean Prod'!R$4:R$176)</f>
        <v>8068728.3600000013</v>
      </c>
      <c r="S58" s="2">
        <f>+SUMIF('Soybean Prod'!$F$4:$F$176,$E58,'Soybean Prod'!S$4:S$176)</f>
        <v>9064239.0480000004</v>
      </c>
      <c r="T58" s="2">
        <f>+SUMIF('Soybean Prod'!$F$4:$F$176,$E58,'Soybean Prod'!T$4:T$176)</f>
        <v>8955594.4020000007</v>
      </c>
      <c r="U58" s="2">
        <f>+SUMIF('Soybean Prod'!$F$4:$F$176,$E58,'Soybean Prod'!U$4:U$176)</f>
        <v>314680.40604000003</v>
      </c>
      <c r="V58" s="2">
        <f>+SUMIF('Soybean Prod'!$F$4:$F$176,$E58,'Soybean Prod'!V$4:V$176)</f>
        <v>353505.32287199999</v>
      </c>
      <c r="W58" s="2">
        <f>+SUMIF('Soybean Prod'!$F$4:$F$176,$E58,'Soybean Prod'!W$4:W$176)</f>
        <v>349268.18167800002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+SUMIF('Soybean Prod'!$F$4:$F$176,$E59,'Soybean Prod'!H$4:H$176)</f>
        <v>66535515</v>
      </c>
      <c r="I59" s="2">
        <f>+SUMIF('Soybean Prod'!$F$4:$F$176,$E59,'Soybean Prod'!I$4:I$176)</f>
        <v>73363578</v>
      </c>
      <c r="J59" s="2">
        <f>+SUMIF('Soybean Prod'!$F$4:$F$176,$E59,'Soybean Prod'!J$4:J$176)</f>
        <v>70170288</v>
      </c>
      <c r="L59" s="2">
        <f>+SUMIF('Soybean Prod'!$F$4:$F$176,$E59,'Soybean Prod'!L$4:L$176)</f>
        <v>1166624.5549999999</v>
      </c>
      <c r="M59" s="2">
        <f>+SUMIF('Soybean Prod'!$F$4:$F$176,$E59,'Soybean Prod'!M$4:M$176)</f>
        <v>1274505.2420000001</v>
      </c>
      <c r="N59" s="2">
        <f>+SUMIF('Soybean Prod'!$F$4:$F$176,$E59,'Soybean Prod'!N$4:N$176)</f>
        <v>1235287.1359999999</v>
      </c>
      <c r="O59" s="2">
        <f>+SUMIF('Soybean Prod'!$F$4:$F$176,$E59,'Soybean Prod'!O$4:O$176)</f>
        <v>10832.72495</v>
      </c>
      <c r="P59" s="2">
        <f>+SUMIF('Soybean Prod'!$F$4:$F$176,$E59,'Soybean Prod'!P$4:P$176)</f>
        <v>11996.886769999999</v>
      </c>
      <c r="Q59" s="2">
        <f>+SUMIF('Soybean Prod'!$F$4:$F$176,$E59,'Soybean Prod'!Q$4:Q$176)</f>
        <v>11606.028110000001</v>
      </c>
      <c r="R59" s="2">
        <f>+SUMIF('Soybean Prod'!$F$4:$F$176,$E59,'Soybean Prod'!R$4:R$176)</f>
        <v>3185326.375</v>
      </c>
      <c r="S59" s="2">
        <f>+SUMIF('Soybean Prod'!$F$4:$F$176,$E59,'Soybean Prod'!S$4:S$176)</f>
        <v>3461814.7680000002</v>
      </c>
      <c r="T59" s="2">
        <f>+SUMIF('Soybean Prod'!$F$4:$F$176,$E59,'Soybean Prod'!T$4:T$176)</f>
        <v>3354942.83</v>
      </c>
      <c r="U59" s="2">
        <f>+SUMIF('Soybean Prod'!$F$4:$F$176,$E59,'Soybean Prod'!U$4:U$176)</f>
        <v>61144.865950000007</v>
      </c>
      <c r="V59" s="2">
        <f>+SUMIF('Soybean Prod'!$F$4:$F$176,$E59,'Soybean Prod'!V$4:V$176)</f>
        <v>65635.499912000014</v>
      </c>
      <c r="W59" s="2">
        <f>+SUMIF('Soybean Prod'!$F$4:$F$176,$E59,'Soybean Prod'!W$4:W$176)</f>
        <v>64024.588260000011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156678407</v>
      </c>
      <c r="I60" s="3">
        <f t="shared" si="39"/>
        <v>174462944</v>
      </c>
      <c r="J60" s="3">
        <f t="shared" si="39"/>
        <v>170378526</v>
      </c>
      <c r="L60" s="3">
        <f t="shared" ref="L60:W60" si="40">+SUM(L55:L59)</f>
        <v>5119375.8829999994</v>
      </c>
      <c r="M60" s="3">
        <f t="shared" si="40"/>
        <v>5706828.7669999991</v>
      </c>
      <c r="N60" s="3">
        <f t="shared" si="40"/>
        <v>5629693.2569999993</v>
      </c>
      <c r="O60" s="3">
        <f t="shared" si="40"/>
        <v>92593.438355999999</v>
      </c>
      <c r="P60" s="3">
        <f t="shared" si="40"/>
        <v>103654.187812</v>
      </c>
      <c r="Q60" s="3">
        <f t="shared" si="40"/>
        <v>102542.655394</v>
      </c>
      <c r="R60" s="3">
        <f t="shared" si="40"/>
        <v>11689597.509000001</v>
      </c>
      <c r="S60" s="3">
        <f t="shared" si="40"/>
        <v>12993827.767999999</v>
      </c>
      <c r="T60" s="3">
        <f t="shared" si="40"/>
        <v>12811612.801000001</v>
      </c>
      <c r="U60" s="3">
        <f t="shared" si="40"/>
        <v>401172.82748500002</v>
      </c>
      <c r="V60" s="3">
        <f t="shared" si="40"/>
        <v>446602.13926600001</v>
      </c>
      <c r="W60" s="3">
        <f t="shared" si="40"/>
        <v>442215.10962499998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+SUMIF('Soybean Prod'!$F$4:$F$176,$E61,'Soybean Prod'!H$4:H$176)</f>
        <v>112926470</v>
      </c>
      <c r="I61" s="3">
        <f>+SUMIF('Soybean Prod'!$F$4:$F$176,$E61,'Soybean Prod'!I$4:I$176)</f>
        <v>113324940</v>
      </c>
      <c r="J61" s="3">
        <f>+SUMIF('Soybean Prod'!$F$4:$F$176,$E61,'Soybean Prod'!J$4:J$176)</f>
        <v>123035480</v>
      </c>
      <c r="L61" s="3">
        <f>+SUMIF('Soybean Prod'!$F$4:$F$176,$E61,'Soybean Prod'!L$4:L$176)</f>
        <v>0</v>
      </c>
      <c r="M61" s="3">
        <f>+SUMIF('Soybean Prod'!$F$4:$F$176,$E61,'Soybean Prod'!M$4:M$176)</f>
        <v>0</v>
      </c>
      <c r="N61" s="3">
        <f>+SUMIF('Soybean Prod'!$F$4:$F$176,$E61,'Soybean Prod'!N$4:N$176)</f>
        <v>0</v>
      </c>
      <c r="O61" s="3">
        <f>+SUMIF('Soybean Prod'!$F$4:$F$176,$E61,'Soybean Prod'!O$4:O$176)</f>
        <v>0</v>
      </c>
      <c r="P61" s="3">
        <f>+SUMIF('Soybean Prod'!$F$4:$F$176,$E61,'Soybean Prod'!P$4:P$176)</f>
        <v>0</v>
      </c>
      <c r="Q61" s="3">
        <f>+SUMIF('Soybean Prod'!$F$4:$F$176,$E61,'Soybean Prod'!Q$4:Q$176)</f>
        <v>0</v>
      </c>
      <c r="R61" s="3">
        <f>+SUMIF('Soybean Prod'!$F$4:$F$176,$E61,'Soybean Prod'!R$4:R$176)</f>
        <v>0</v>
      </c>
      <c r="S61" s="3">
        <f>+SUMIF('Soybean Prod'!$F$4:$F$176,$E61,'Soybean Prod'!S$4:S$176)</f>
        <v>0</v>
      </c>
      <c r="T61" s="3">
        <f>+SUMIF('Soybean Prod'!$F$4:$F$176,$E61,'Soybean Prod'!T$4:T$176)</f>
        <v>0</v>
      </c>
      <c r="U61" s="3">
        <f>+SUMIF('Soybean Prod'!$F$4:$F$176,$E61,'Soybean Prod'!U$4:U$176)</f>
        <v>0</v>
      </c>
      <c r="V61" s="3">
        <f>+SUMIF('Soybean Prod'!$F$4:$F$176,$E61,'Soybean Prod'!V$4:V$176)</f>
        <v>0</v>
      </c>
      <c r="W61" s="3">
        <f>+SUMIF('Soybean Prod'!$F$4:$F$176,$E61,'Soybean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+SUMIF('Soybean Prod'!$F$4:$F$176,$E62,'Soybean Prod'!H$4:H$176)</f>
        <v>372240</v>
      </c>
      <c r="I62" s="2">
        <f>+SUMIF('Soybean Prod'!$F$4:$F$176,$E62,'Soybean Prod'!I$4:I$176)</f>
        <v>349329</v>
      </c>
      <c r="J62" s="2">
        <f>+SUMIF('Soybean Prod'!$F$4:$F$176,$E62,'Soybean Prod'!J$4:J$176)</f>
        <v>316532</v>
      </c>
      <c r="L62" s="2">
        <f>+SUMIF('Soybean Prod'!$F$4:$F$176,$E62,'Soybean Prod'!L$4:L$176)</f>
        <v>0</v>
      </c>
      <c r="M62" s="2">
        <f>+SUMIF('Soybean Prod'!$F$4:$F$176,$E62,'Soybean Prod'!M$4:M$176)</f>
        <v>0</v>
      </c>
      <c r="N62" s="2">
        <f>+SUMIF('Soybean Prod'!$F$4:$F$176,$E62,'Soybean Prod'!N$4:N$176)</f>
        <v>0</v>
      </c>
      <c r="O62" s="2">
        <f>+SUMIF('Soybean Prod'!$F$4:$F$176,$E62,'Soybean Prod'!O$4:O$176)</f>
        <v>0</v>
      </c>
      <c r="P62" s="2">
        <f>+SUMIF('Soybean Prod'!$F$4:$F$176,$E62,'Soybean Prod'!P$4:P$176)</f>
        <v>0</v>
      </c>
      <c r="Q62" s="2">
        <f>+SUMIF('Soybean Prod'!$F$4:$F$176,$E62,'Soybean Prod'!Q$4:Q$176)</f>
        <v>0</v>
      </c>
      <c r="R62" s="2">
        <f>+SUMIF('Soybean Prod'!$F$4:$F$176,$E62,'Soybean Prod'!R$4:R$176)</f>
        <v>0</v>
      </c>
      <c r="S62" s="2">
        <f>+SUMIF('Soybean Prod'!$F$4:$F$176,$E62,'Soybean Prod'!S$4:S$176)</f>
        <v>0</v>
      </c>
      <c r="T62" s="2">
        <f>+SUMIF('Soybean Prod'!$F$4:$F$176,$E62,'Soybean Prod'!T$4:T$176)</f>
        <v>0</v>
      </c>
      <c r="U62" s="2">
        <f>+SUMIF('Soybean Prod'!$F$4:$F$176,$E62,'Soybean Prod'!U$4:U$176)</f>
        <v>0</v>
      </c>
      <c r="V62" s="2">
        <f>+SUMIF('Soybean Prod'!$F$4:$F$176,$E62,'Soybean Prod'!V$4:V$176)</f>
        <v>0</v>
      </c>
      <c r="W62" s="2">
        <f>+SUMIF('Soybean Prod'!$F$4:$F$176,$E62,'Soybean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+SUMIF('Soybean Prod'!$F$4:$F$176,$E63,'Soybean Prod'!H$4:H$176)</f>
        <v>12504000</v>
      </c>
      <c r="I63" s="2">
        <f>+SUMIF('Soybean Prod'!$F$4:$F$176,$E63,'Soybean Prod'!I$4:I$176)</f>
        <v>12135000</v>
      </c>
      <c r="J63" s="2">
        <f>+SUMIF('Soybean Prod'!$F$4:$F$176,$E63,'Soybean Prod'!J$4:J$176)</f>
        <v>12311696</v>
      </c>
      <c r="L63" s="2">
        <f>+SUMIF('Soybean Prod'!$F$4:$F$176,$E63,'Soybean Prod'!L$4:L$176)</f>
        <v>230926</v>
      </c>
      <c r="M63" s="2">
        <f>+SUMIF('Soybean Prod'!$F$4:$F$176,$E63,'Soybean Prod'!M$4:M$176)</f>
        <v>223915</v>
      </c>
      <c r="N63" s="2">
        <f>+SUMIF('Soybean Prod'!$F$4:$F$176,$E63,'Soybean Prod'!N$4:N$176)</f>
        <v>227301.636</v>
      </c>
      <c r="O63" s="2">
        <f>+SUMIF('Soybean Prod'!$F$4:$F$176,$E63,'Soybean Prod'!O$4:O$176)</f>
        <v>692.77800000000002</v>
      </c>
      <c r="P63" s="2">
        <f>+SUMIF('Soybean Prod'!$F$4:$F$176,$E63,'Soybean Prod'!P$4:P$176)</f>
        <v>671.745</v>
      </c>
      <c r="Q63" s="2">
        <f>+SUMIF('Soybean Prod'!$F$4:$F$176,$E63,'Soybean Prod'!Q$4:Q$176)</f>
        <v>681.90490799999998</v>
      </c>
      <c r="R63" s="2">
        <f>+SUMIF('Soybean Prod'!$F$4:$F$176,$E63,'Soybean Prod'!R$4:R$176)</f>
        <v>1470634</v>
      </c>
      <c r="S63" s="2">
        <f>+SUMIF('Soybean Prod'!$F$4:$F$176,$E63,'Soybean Prod'!S$4:S$176)</f>
        <v>1425985</v>
      </c>
      <c r="T63" s="2">
        <f>+SUMIF('Soybean Prod'!$F$4:$F$176,$E63,'Soybean Prod'!T$4:T$176)</f>
        <v>1447552.524</v>
      </c>
      <c r="U63" s="2">
        <f>+SUMIF('Soybean Prod'!$F$4:$F$176,$E63,'Soybean Prod'!U$4:U$176)</f>
        <v>41177.751999999993</v>
      </c>
      <c r="V63" s="2">
        <f>+SUMIF('Soybean Prod'!$F$4:$F$176,$E63,'Soybean Prod'!V$4:V$176)</f>
        <v>39927.579999999994</v>
      </c>
      <c r="W63" s="2">
        <f>+SUMIF('Soybean Prod'!$F$4:$F$176,$E63,'Soybean Prod'!W$4:W$176)</f>
        <v>40531.470671999996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+SUMIF('Soybean Prod'!$F$4:$F$176,$E64,'Soybean Prod'!H$4:H$176)</f>
        <v>1507111</v>
      </c>
      <c r="I64" s="2">
        <f>+SUMIF('Soybean Prod'!$F$4:$F$176,$E64,'Soybean Prod'!I$4:I$176)</f>
        <v>1503049</v>
      </c>
      <c r="J64" s="2">
        <f>+SUMIF('Soybean Prod'!$F$4:$F$176,$E64,'Soybean Prod'!J$4:J$176)</f>
        <v>1499969</v>
      </c>
      <c r="L64" s="2">
        <f>+SUMIF('Soybean Prod'!$F$4:$F$176,$E64,'Soybean Prod'!L$4:L$176)</f>
        <v>90105.277000000002</v>
      </c>
      <c r="M64" s="2">
        <f>+SUMIF('Soybean Prod'!$F$4:$F$176,$E64,'Soybean Prod'!M$4:M$176)</f>
        <v>90650.232999999993</v>
      </c>
      <c r="N64" s="2">
        <f>+SUMIF('Soybean Prod'!$F$4:$F$176,$E64,'Soybean Prod'!N$4:N$176)</f>
        <v>91174.874999999985</v>
      </c>
      <c r="O64" s="2">
        <f>+SUMIF('Soybean Prod'!$F$4:$F$176,$E64,'Soybean Prod'!O$4:O$176)</f>
        <v>1312.0139070000002</v>
      </c>
      <c r="P64" s="2">
        <f>+SUMIF('Soybean Prod'!$F$4:$F$176,$E64,'Soybean Prod'!P$4:P$176)</f>
        <v>1335.2946729999999</v>
      </c>
      <c r="Q64" s="2">
        <f>+SUMIF('Soybean Prod'!$F$4:$F$176,$E64,'Soybean Prod'!Q$4:Q$176)</f>
        <v>1342.6643550000001</v>
      </c>
      <c r="R64" s="2">
        <f>+SUMIF('Soybean Prod'!$F$4:$F$176,$E64,'Soybean Prod'!R$4:R$176)</f>
        <v>399052.60499999998</v>
      </c>
      <c r="S64" s="2">
        <f>+SUMIF('Soybean Prod'!$F$4:$F$176,$E64,'Soybean Prod'!S$4:S$176)</f>
        <v>400865.14299999992</v>
      </c>
      <c r="T64" s="2">
        <f>+SUMIF('Soybean Prod'!$F$4:$F$176,$E64,'Soybean Prod'!T$4:T$176)</f>
        <v>402645.51699999993</v>
      </c>
      <c r="U64" s="2">
        <f>+SUMIF('Soybean Prod'!$F$4:$F$176,$E64,'Soybean Prod'!U$4:U$176)</f>
        <v>35999.100895999996</v>
      </c>
      <c r="V64" s="2">
        <f>+SUMIF('Soybean Prod'!$F$4:$F$176,$E64,'Soybean Prod'!V$4:V$176)</f>
        <v>36350.611431999998</v>
      </c>
      <c r="W64" s="2">
        <f>+SUMIF('Soybean Prod'!$F$4:$F$176,$E64,'Soybean Prod'!W$4:W$176)</f>
        <v>36478.876869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+SUMIF('Soybean Prod'!$F$4:$F$176,$E65,'Soybean Prod'!H$4:H$176)</f>
        <v>0</v>
      </c>
      <c r="I65" s="2">
        <f>+SUMIF('Soybean Prod'!$F$4:$F$176,$E65,'Soybean Prod'!I$4:I$176)</f>
        <v>0</v>
      </c>
      <c r="J65" s="2">
        <f>+SUMIF('Soybean Prod'!$F$4:$F$176,$E65,'Soybean Prod'!J$4:J$176)</f>
        <v>0</v>
      </c>
      <c r="L65" s="2">
        <f>+SUMIF('Soybean Prod'!$F$4:$F$176,$E65,'Soybean Prod'!L$4:L$176)</f>
        <v>0</v>
      </c>
      <c r="M65" s="2">
        <f>+SUMIF('Soybean Prod'!$F$4:$F$176,$E65,'Soybean Prod'!M$4:M$176)</f>
        <v>0</v>
      </c>
      <c r="N65" s="2">
        <f>+SUMIF('Soybean Prod'!$F$4:$F$176,$E65,'Soybean Prod'!N$4:N$176)</f>
        <v>0</v>
      </c>
      <c r="O65" s="2">
        <f>+SUMIF('Soybean Prod'!$F$4:$F$176,$E65,'Soybean Prod'!O$4:O$176)</f>
        <v>0</v>
      </c>
      <c r="P65" s="2">
        <f>+SUMIF('Soybean Prod'!$F$4:$F$176,$E65,'Soybean Prod'!P$4:P$176)</f>
        <v>0</v>
      </c>
      <c r="Q65" s="2">
        <f>+SUMIF('Soybean Prod'!$F$4:$F$176,$E65,'Soybean Prod'!Q$4:Q$176)</f>
        <v>0</v>
      </c>
      <c r="R65" s="2">
        <f>+SUMIF('Soybean Prod'!$F$4:$F$176,$E65,'Soybean Prod'!R$4:R$176)</f>
        <v>0</v>
      </c>
      <c r="S65" s="2">
        <f>+SUMIF('Soybean Prod'!$F$4:$F$176,$E65,'Soybean Prod'!S$4:S$176)</f>
        <v>0</v>
      </c>
      <c r="T65" s="2">
        <f>+SUMIF('Soybean Prod'!$F$4:$F$176,$E65,'Soybean Prod'!T$4:T$176)</f>
        <v>0</v>
      </c>
      <c r="U65" s="2">
        <f>+SUMIF('Soybean Prod'!$F$4:$F$176,$E65,'Soybean Prod'!U$4:U$176)</f>
        <v>0</v>
      </c>
      <c r="V65" s="2">
        <f>+SUMIF('Soybean Prod'!$F$4:$F$176,$E65,'Soybean Prod'!V$4:V$176)</f>
        <v>0</v>
      </c>
      <c r="W65" s="2">
        <f>+SUMIF('Soybean Prod'!$F$4:$F$176,$E65,'Soybean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+SUMIF('Soybean Prod'!$F$4:$F$176,$E66,'Soybean Prod'!H$4:H$176)</f>
        <v>10409267</v>
      </c>
      <c r="I66" s="2">
        <f>+SUMIF('Soybean Prod'!$F$4:$F$176,$E66,'Soybean Prod'!I$4:I$176)</f>
        <v>8605139</v>
      </c>
      <c r="J66" s="2">
        <f>+SUMIF('Soybean Prod'!$F$4:$F$176,$E66,'Soybean Prod'!J$4:J$176)</f>
        <v>14043971</v>
      </c>
      <c r="L66" s="2">
        <f>+SUMIF('Soybean Prod'!$F$4:$F$176,$E66,'Soybean Prod'!L$4:L$176)</f>
        <v>2203660.2969999993</v>
      </c>
      <c r="M66" s="2">
        <f>+SUMIF('Soybean Prod'!$F$4:$F$176,$E66,'Soybean Prod'!M$4:M$176)</f>
        <v>1821219.0140000002</v>
      </c>
      <c r="N66" s="2">
        <f>+SUMIF('Soybean Prod'!$F$4:$F$176,$E66,'Soybean Prod'!N$4:N$176)</f>
        <v>2974171.2089999998</v>
      </c>
      <c r="O66" s="2">
        <f>+SUMIF('Soybean Prod'!$F$4:$F$176,$E66,'Soybean Prod'!O$4:O$176)</f>
        <v>94696.887692999997</v>
      </c>
      <c r="P66" s="2">
        <f>+SUMIF('Soybean Prod'!$F$4:$F$176,$E66,'Soybean Prod'!P$4:P$176)</f>
        <v>78251.961884000004</v>
      </c>
      <c r="Q66" s="2">
        <f>+SUMIF('Soybean Prod'!$F$4:$F$176,$E66,'Soybean Prod'!Q$4:Q$176)</f>
        <v>127827.49800499999</v>
      </c>
      <c r="R66" s="2">
        <f>+SUMIF('Soybean Prod'!$F$4:$F$176,$E66,'Soybean Prod'!R$4:R$176)</f>
        <v>6281412.4990000008</v>
      </c>
      <c r="S66" s="2">
        <f>+SUMIF('Soybean Prod'!$F$4:$F$176,$E66,'Soybean Prod'!S$4:S$176)</f>
        <v>5191794.063000001</v>
      </c>
      <c r="T66" s="2">
        <f>+SUMIF('Soybean Prod'!$F$4:$F$176,$E66,'Soybean Prod'!T$4:T$176)</f>
        <v>8476697.8910000008</v>
      </c>
      <c r="U66" s="2">
        <f>+SUMIF('Soybean Prod'!$F$4:$F$176,$E66,'Soybean Prod'!U$4:U$176)</f>
        <v>1236692.7794640001</v>
      </c>
      <c r="V66" s="2">
        <f>+SUMIF('Soybean Prod'!$F$4:$F$176,$E66,'Soybean Prod'!V$4:V$176)</f>
        <v>1022042.52102</v>
      </c>
      <c r="W66" s="2">
        <f>+SUMIF('Soybean Prod'!$F$4:$F$176,$E66,'Soybean Prod'!W$4:W$176)</f>
        <v>1669150.0526199997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24792618</v>
      </c>
      <c r="I67" s="3">
        <f t="shared" si="41"/>
        <v>22592517</v>
      </c>
      <c r="J67" s="3">
        <f t="shared" si="41"/>
        <v>28172168</v>
      </c>
      <c r="L67" s="3">
        <f t="shared" ref="L67:W67" si="42">+SUM(L62:L66)</f>
        <v>2524691.5739999991</v>
      </c>
      <c r="M67" s="3">
        <f t="shared" si="42"/>
        <v>2135784.2470000004</v>
      </c>
      <c r="N67" s="3">
        <f t="shared" si="42"/>
        <v>3292647.7199999997</v>
      </c>
      <c r="O67" s="3">
        <f t="shared" si="42"/>
        <v>96701.679600000003</v>
      </c>
      <c r="P67" s="3">
        <f t="shared" si="42"/>
        <v>80259.001557000011</v>
      </c>
      <c r="Q67" s="3">
        <f t="shared" si="42"/>
        <v>129852.06726799998</v>
      </c>
      <c r="R67" s="3">
        <f t="shared" si="42"/>
        <v>8151099.1040000003</v>
      </c>
      <c r="S67" s="3">
        <f t="shared" si="42"/>
        <v>7018644.2060000012</v>
      </c>
      <c r="T67" s="3">
        <f t="shared" si="42"/>
        <v>10326895.932</v>
      </c>
      <c r="U67" s="3">
        <f t="shared" si="42"/>
        <v>1313869.6323600002</v>
      </c>
      <c r="V67" s="3">
        <f t="shared" si="42"/>
        <v>1098320.712452</v>
      </c>
      <c r="W67" s="3">
        <f t="shared" si="42"/>
        <v>1746160.4001609997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+SUMIF('Soybean Prod'!$F$4:$F$176,$E68,'Soybean Prod'!H$4:H$176)</f>
        <v>367276</v>
      </c>
      <c r="I68" s="2">
        <f>+SUMIF('Soybean Prod'!$F$4:$F$176,$E68,'Soybean Prod'!I$4:I$176)</f>
        <v>504079</v>
      </c>
      <c r="J68" s="2">
        <f>+SUMIF('Soybean Prod'!$F$4:$F$176,$E68,'Soybean Prod'!J$4:J$176)</f>
        <v>536963</v>
      </c>
      <c r="L68" s="2">
        <f>+SUMIF('Soybean Prod'!$F$4:$F$176,$E68,'Soybean Prod'!L$4:L$176)</f>
        <v>0</v>
      </c>
      <c r="M68" s="2">
        <f>+SUMIF('Soybean Prod'!$F$4:$F$176,$E68,'Soybean Prod'!M$4:M$176)</f>
        <v>0</v>
      </c>
      <c r="N68" s="2">
        <f>+SUMIF('Soybean Prod'!$F$4:$F$176,$E68,'Soybean Prod'!N$4:N$176)</f>
        <v>0</v>
      </c>
      <c r="O68" s="2">
        <f>+SUMIF('Soybean Prod'!$F$4:$F$176,$E68,'Soybean Prod'!O$4:O$176)</f>
        <v>0</v>
      </c>
      <c r="P68" s="2">
        <f>+SUMIF('Soybean Prod'!$F$4:$F$176,$E68,'Soybean Prod'!P$4:P$176)</f>
        <v>0</v>
      </c>
      <c r="Q68" s="2">
        <f>+SUMIF('Soybean Prod'!$F$4:$F$176,$E68,'Soybean Prod'!Q$4:Q$176)</f>
        <v>0</v>
      </c>
      <c r="R68" s="2">
        <f>+SUMIF('Soybean Prod'!$F$4:$F$176,$E68,'Soybean Prod'!R$4:R$176)</f>
        <v>0</v>
      </c>
      <c r="S68" s="2">
        <f>+SUMIF('Soybean Prod'!$F$4:$F$176,$E68,'Soybean Prod'!S$4:S$176)</f>
        <v>0</v>
      </c>
      <c r="T68" s="2">
        <f>+SUMIF('Soybean Prod'!$F$4:$F$176,$E68,'Soybean Prod'!T$4:T$176)</f>
        <v>0</v>
      </c>
      <c r="U68" s="2">
        <f>+SUMIF('Soybean Prod'!$F$4:$F$176,$E68,'Soybean Prod'!U$4:U$176)</f>
        <v>0</v>
      </c>
      <c r="V68" s="2">
        <f>+SUMIF('Soybean Prod'!$F$4:$F$176,$E68,'Soybean Prod'!V$4:V$176)</f>
        <v>0</v>
      </c>
      <c r="W68" s="2">
        <f>+SUMIF('Soybean Prod'!$F$4:$F$176,$E68,'Soybean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+SUMIF('Soybean Prod'!$F$4:$F$176,$E69,'Soybean Prod'!H$4:H$176)</f>
        <v>943636</v>
      </c>
      <c r="I69" s="2">
        <f>+SUMIF('Soybean Prod'!$F$4:$F$176,$E69,'Soybean Prod'!I$4:I$176)</f>
        <v>1126048</v>
      </c>
      <c r="J69" s="2">
        <f>+SUMIF('Soybean Prod'!$F$4:$F$176,$E69,'Soybean Prod'!J$4:J$176)</f>
        <v>1087172</v>
      </c>
      <c r="L69" s="2">
        <f>+SUMIF('Soybean Prod'!$F$4:$F$176,$E69,'Soybean Prod'!L$4:L$176)</f>
        <v>0</v>
      </c>
      <c r="M69" s="2">
        <f>+SUMIF('Soybean Prod'!$F$4:$F$176,$E69,'Soybean Prod'!M$4:M$176)</f>
        <v>0</v>
      </c>
      <c r="N69" s="2">
        <f>+SUMIF('Soybean Prod'!$F$4:$F$176,$E69,'Soybean Prod'!N$4:N$176)</f>
        <v>0</v>
      </c>
      <c r="O69" s="2">
        <f>+SUMIF('Soybean Prod'!$F$4:$F$176,$E69,'Soybean Prod'!O$4:O$176)</f>
        <v>0</v>
      </c>
      <c r="P69" s="2">
        <f>+SUMIF('Soybean Prod'!$F$4:$F$176,$E69,'Soybean Prod'!P$4:P$176)</f>
        <v>0</v>
      </c>
      <c r="Q69" s="2">
        <f>+SUMIF('Soybean Prod'!$F$4:$F$176,$E69,'Soybean Prod'!Q$4:Q$176)</f>
        <v>0</v>
      </c>
      <c r="R69" s="2">
        <f>+SUMIF('Soybean Prod'!$F$4:$F$176,$E69,'Soybean Prod'!R$4:R$176)</f>
        <v>0</v>
      </c>
      <c r="S69" s="2">
        <f>+SUMIF('Soybean Prod'!$F$4:$F$176,$E69,'Soybean Prod'!S$4:S$176)</f>
        <v>0</v>
      </c>
      <c r="T69" s="2">
        <f>+SUMIF('Soybean Prod'!$F$4:$F$176,$E69,'Soybean Prod'!T$4:T$176)</f>
        <v>0</v>
      </c>
      <c r="U69" s="2">
        <f>+SUMIF('Soybean Prod'!$F$4:$F$176,$E69,'Soybean Prod'!U$4:U$176)</f>
        <v>0</v>
      </c>
      <c r="V69" s="2">
        <f>+SUMIF('Soybean Prod'!$F$4:$F$176,$E69,'Soybean Prod'!V$4:V$176)</f>
        <v>0</v>
      </c>
      <c r="W69" s="2">
        <f>+SUMIF('Soybean Prod'!$F$4:$F$176,$E69,'Soybean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+SUMIF('Soybean Prod'!$F$4:$F$176,$E70,'Soybean Prod'!H$4:H$176)</f>
        <v>1107513</v>
      </c>
      <c r="I70" s="2">
        <f>+SUMIF('Soybean Prod'!$F$4:$F$176,$E70,'Soybean Prod'!I$4:I$176)</f>
        <v>1197092</v>
      </c>
      <c r="J70" s="2">
        <f>+SUMIF('Soybean Prod'!$F$4:$F$176,$E70,'Soybean Prod'!J$4:J$176)</f>
        <v>1410333</v>
      </c>
      <c r="L70" s="2">
        <f>+SUMIF('Soybean Prod'!$F$4:$F$176,$E70,'Soybean Prod'!L$4:L$176)</f>
        <v>0</v>
      </c>
      <c r="M70" s="2">
        <f>+SUMIF('Soybean Prod'!$F$4:$F$176,$E70,'Soybean Prod'!M$4:M$176)</f>
        <v>0</v>
      </c>
      <c r="N70" s="2">
        <f>+SUMIF('Soybean Prod'!$F$4:$F$176,$E70,'Soybean Prod'!N$4:N$176)</f>
        <v>0</v>
      </c>
      <c r="O70" s="2">
        <f>+SUMIF('Soybean Prod'!$F$4:$F$176,$E70,'Soybean Prod'!O$4:O$176)</f>
        <v>0</v>
      </c>
      <c r="P70" s="2">
        <f>+SUMIF('Soybean Prod'!$F$4:$F$176,$E70,'Soybean Prod'!P$4:P$176)</f>
        <v>0</v>
      </c>
      <c r="Q70" s="2">
        <f>+SUMIF('Soybean Prod'!$F$4:$F$176,$E70,'Soybean Prod'!Q$4:Q$176)</f>
        <v>0</v>
      </c>
      <c r="R70" s="2">
        <f>+SUMIF('Soybean Prod'!$F$4:$F$176,$E70,'Soybean Prod'!R$4:R$176)</f>
        <v>0</v>
      </c>
      <c r="S70" s="2">
        <f>+SUMIF('Soybean Prod'!$F$4:$F$176,$E70,'Soybean Prod'!S$4:S$176)</f>
        <v>0</v>
      </c>
      <c r="T70" s="2">
        <f>+SUMIF('Soybean Prod'!$F$4:$F$176,$E70,'Soybean Prod'!T$4:T$176)</f>
        <v>0</v>
      </c>
      <c r="U70" s="2">
        <f>+SUMIF('Soybean Prod'!$F$4:$F$176,$E70,'Soybean Prod'!U$4:U$176)</f>
        <v>0</v>
      </c>
      <c r="V70" s="2">
        <f>+SUMIF('Soybean Prod'!$F$4:$F$176,$E70,'Soybean Prod'!V$4:V$176)</f>
        <v>0</v>
      </c>
      <c r="W70" s="2">
        <f>+SUMIF('Soybean Prod'!$F$4:$F$176,$E70,'Soybean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2418425</v>
      </c>
      <c r="I71" s="3">
        <f t="shared" si="43"/>
        <v>2827219</v>
      </c>
      <c r="J71" s="3">
        <f t="shared" si="43"/>
        <v>3034468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+SUMIF('Soybean Prod'!$F$4:$F$176,$E72,'Soybean Prod'!H$4:H$176)</f>
        <v>40872</v>
      </c>
      <c r="I72" s="2">
        <f>+SUMIF('Soybean Prod'!$F$4:$F$176,$E72,'Soybean Prod'!I$4:I$176)</f>
        <v>47843</v>
      </c>
      <c r="J72" s="2">
        <f>+SUMIF('Soybean Prod'!$F$4:$F$176,$E72,'Soybean Prod'!J$4:J$176)</f>
        <v>36000</v>
      </c>
      <c r="L72" s="2">
        <f>+SUMIF('Soybean Prod'!$F$4:$F$176,$E72,'Soybean Prod'!L$4:L$176)</f>
        <v>558.20799999999997</v>
      </c>
      <c r="M72" s="2">
        <f>+SUMIF('Soybean Prod'!$F$4:$F$176,$E72,'Soybean Prod'!M$4:M$176)</f>
        <v>655.80199999999991</v>
      </c>
      <c r="N72" s="2">
        <f>+SUMIF('Soybean Prod'!$F$4:$F$176,$E72,'Soybean Prod'!N$4:N$176)</f>
        <v>489.99999999999994</v>
      </c>
      <c r="O72" s="2">
        <f>+SUMIF('Soybean Prod'!$F$4:$F$176,$E72,'Soybean Prod'!O$4:O$176)</f>
        <v>1.1164159999999999</v>
      </c>
      <c r="P72" s="2">
        <f>+SUMIF('Soybean Prod'!$F$4:$F$176,$E72,'Soybean Prod'!P$4:P$176)</f>
        <v>1.3116039999999998</v>
      </c>
      <c r="Q72" s="2">
        <f>+SUMIF('Soybean Prod'!$F$4:$F$176,$E72,'Soybean Prod'!Q$4:Q$176)</f>
        <v>0.97999999999999987</v>
      </c>
      <c r="R72" s="2">
        <f>+SUMIF('Soybean Prod'!$F$4:$F$176,$E72,'Soybean Prod'!R$4:R$176)</f>
        <v>6419.3919999999998</v>
      </c>
      <c r="S72" s="2">
        <f>+SUMIF('Soybean Prod'!$F$4:$F$176,$E72,'Soybean Prod'!S$4:S$176)</f>
        <v>7541.723</v>
      </c>
      <c r="T72" s="2">
        <f>+SUMIF('Soybean Prod'!$F$4:$F$176,$E72,'Soybean Prod'!T$4:T$176)</f>
        <v>5635</v>
      </c>
      <c r="U72" s="2">
        <f>+SUMIF('Soybean Prod'!$F$4:$F$176,$E72,'Soybean Prod'!U$4:U$176)</f>
        <v>192.58175999999997</v>
      </c>
      <c r="V72" s="2">
        <f>+SUMIF('Soybean Prod'!$F$4:$F$176,$E72,'Soybean Prod'!V$4:V$176)</f>
        <v>226.25169</v>
      </c>
      <c r="W72" s="2">
        <f>+SUMIF('Soybean Prod'!$F$4:$F$176,$E72,'Soybean Prod'!W$4:W$176)</f>
        <v>169.04999999999998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+SUMIF('Soybean Prod'!$F$4:$F$176,$E73,'Soybean Prod'!H$4:H$176)</f>
        <v>292854</v>
      </c>
      <c r="I73" s="2">
        <f>+SUMIF('Soybean Prod'!$F$4:$F$176,$E73,'Soybean Prod'!I$4:I$176)</f>
        <v>301328</v>
      </c>
      <c r="J73" s="2">
        <f>+SUMIF('Soybean Prod'!$F$4:$F$176,$E73,'Soybean Prod'!J$4:J$176)</f>
        <v>309474</v>
      </c>
      <c r="L73" s="2">
        <f>+SUMIF('Soybean Prod'!$F$4:$F$176,$E73,'Soybean Prod'!L$4:L$176)</f>
        <v>878.24700000000007</v>
      </c>
      <c r="M73" s="2">
        <f>+SUMIF('Soybean Prod'!$F$4:$F$176,$E73,'Soybean Prod'!M$4:M$176)</f>
        <v>903.59100000000001</v>
      </c>
      <c r="N73" s="2">
        <f>+SUMIF('Soybean Prod'!$F$4:$F$176,$E73,'Soybean Prod'!N$4:N$176)</f>
        <v>928.24199999999996</v>
      </c>
      <c r="O73" s="2">
        <f>+SUMIF('Soybean Prod'!$F$4:$F$176,$E73,'Soybean Prod'!O$4:O$176)</f>
        <v>0.43027199999999999</v>
      </c>
      <c r="P73" s="2">
        <f>+SUMIF('Soybean Prod'!$F$4:$F$176,$E73,'Soybean Prod'!P$4:P$176)</f>
        <v>0.42261599999999999</v>
      </c>
      <c r="Q73" s="2">
        <f>+SUMIF('Soybean Prod'!$F$4:$F$176,$E73,'Soybean Prod'!Q$4:Q$176)</f>
        <v>0.43526700000000002</v>
      </c>
      <c r="R73" s="2">
        <f>+SUMIF('Soybean Prod'!$F$4:$F$176,$E73,'Soybean Prod'!R$4:R$176)</f>
        <v>7167.9330000000009</v>
      </c>
      <c r="S73" s="2">
        <f>+SUMIF('Soybean Prod'!$F$4:$F$176,$E73,'Soybean Prod'!S$4:S$176)</f>
        <v>7368.1329999999998</v>
      </c>
      <c r="T73" s="2">
        <f>+SUMIF('Soybean Prod'!$F$4:$F$176,$E73,'Soybean Prod'!T$4:T$176)</f>
        <v>7569.5580000000009</v>
      </c>
      <c r="U73" s="2">
        <f>+SUMIF('Soybean Prod'!$F$4:$F$176,$E73,'Soybean Prod'!U$4:U$176)</f>
        <v>36.003987000000002</v>
      </c>
      <c r="V73" s="2">
        <f>+SUMIF('Soybean Prod'!$F$4:$F$176,$E73,'Soybean Prod'!V$4:V$176)</f>
        <v>37.004987</v>
      </c>
      <c r="W73" s="2">
        <f>+SUMIF('Soybean Prod'!$F$4:$F$176,$E73,'Soybean Prod'!W$4:W$176)</f>
        <v>38.012112000000002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333726</v>
      </c>
      <c r="I74" s="3">
        <f t="shared" si="45"/>
        <v>349171</v>
      </c>
      <c r="J74" s="3">
        <f t="shared" si="45"/>
        <v>345474</v>
      </c>
      <c r="L74" s="3">
        <f t="shared" ref="L74:W74" si="46">+SUM(L72:L73)</f>
        <v>1436.4549999999999</v>
      </c>
      <c r="M74" s="3">
        <f t="shared" si="46"/>
        <v>1559.393</v>
      </c>
      <c r="N74" s="3">
        <f t="shared" si="46"/>
        <v>1418.242</v>
      </c>
      <c r="O74" s="3">
        <f t="shared" si="46"/>
        <v>1.5466879999999998</v>
      </c>
      <c r="P74" s="3">
        <f t="shared" si="46"/>
        <v>1.7342199999999997</v>
      </c>
      <c r="Q74" s="3">
        <f t="shared" si="46"/>
        <v>1.4152669999999998</v>
      </c>
      <c r="R74" s="3">
        <f t="shared" si="46"/>
        <v>13587.325000000001</v>
      </c>
      <c r="S74" s="3">
        <f t="shared" si="46"/>
        <v>14909.856</v>
      </c>
      <c r="T74" s="3">
        <f t="shared" si="46"/>
        <v>13204.558000000001</v>
      </c>
      <c r="U74" s="3">
        <f t="shared" si="46"/>
        <v>228.58574699999997</v>
      </c>
      <c r="V74" s="3">
        <f t="shared" si="46"/>
        <v>263.25667699999997</v>
      </c>
      <c r="W74" s="3">
        <f t="shared" si="46"/>
        <v>207.06211199999998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+SUMIF('Soybean Prod'!$F$4:$F$176,$E75,'Soybean Prod'!H$4:H$176)</f>
        <v>80000</v>
      </c>
      <c r="I75" s="3">
        <f>+SUMIF('Soybean Prod'!$F$4:$F$176,$E75,'Soybean Prod'!I$4:I$176)</f>
        <v>63646</v>
      </c>
      <c r="J75" s="3">
        <f>+SUMIF('Soybean Prod'!$F$4:$F$176,$E75,'Soybean Prod'!J$4:J$176)</f>
        <v>62556</v>
      </c>
      <c r="K75" s="22"/>
      <c r="L75" s="3">
        <f>+SUMIF('Soybean Prod'!$F$4:$F$176,$E75,'Soybean Prod'!L$4:L$176)</f>
        <v>0</v>
      </c>
      <c r="M75" s="3">
        <f>+SUMIF('Soybean Prod'!$F$4:$F$176,$E75,'Soybean Prod'!M$4:M$176)</f>
        <v>0</v>
      </c>
      <c r="N75" s="3">
        <f>+SUMIF('Soybean Prod'!$F$4:$F$176,$E75,'Soybean Prod'!N$4:N$176)</f>
        <v>0</v>
      </c>
      <c r="O75" s="3">
        <f>+SUMIF('Soybean Prod'!$F$4:$F$176,$E75,'Soybean Prod'!O$4:O$176)</f>
        <v>0</v>
      </c>
      <c r="P75" s="3">
        <f>+SUMIF('Soybean Prod'!$F$4:$F$176,$E75,'Soybean Prod'!P$4:P$176)</f>
        <v>0</v>
      </c>
      <c r="Q75" s="3">
        <f>+SUMIF('Soybean Prod'!$F$4:$F$176,$E75,'Soybean Prod'!Q$4:Q$176)</f>
        <v>0</v>
      </c>
      <c r="R75" s="3">
        <f>+SUMIF('Soybean Prod'!$F$4:$F$176,$E75,'Soybean Prod'!R$4:R$176)</f>
        <v>0</v>
      </c>
      <c r="S75" s="3">
        <f>+SUMIF('Soybean Prod'!$F$4:$F$176,$E75,'Soybean Prod'!S$4:S$176)</f>
        <v>0</v>
      </c>
      <c r="T75" s="3">
        <f>+SUMIF('Soybean Prod'!$F$4:$F$176,$E75,'Soybean Prod'!T$4:T$176)</f>
        <v>0</v>
      </c>
      <c r="U75" s="3">
        <f>+SUMIF('Soybean Prod'!$F$4:$F$176,$E75,'Soybean Prod'!U$4:U$176)</f>
        <v>0</v>
      </c>
      <c r="V75" s="3">
        <f>+SUMIF('Soybean Prod'!$F$4:$F$176,$E75,'Soybean Prod'!V$4:V$176)</f>
        <v>0</v>
      </c>
      <c r="W75" s="3">
        <f>+SUMIF('Soybean Prod'!$F$4:$F$176,$E75,'Soybean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+SUMIF('Soybean Prod'!$F$4:$F$176,$E76,'Soybean Prod'!H$4:H$176)</f>
        <v>0</v>
      </c>
      <c r="I76" s="2">
        <f>+SUMIF('Soybean Prod'!$F$4:$F$176,$E76,'Soybean Prod'!I$4:I$176)</f>
        <v>0</v>
      </c>
      <c r="J76" s="2">
        <f>+SUMIF('Soybean Prod'!$F$4:$F$176,$E76,'Soybean Prod'!J$4:J$176)</f>
        <v>0</v>
      </c>
      <c r="L76" s="2">
        <f>+SUMIF('Soybean Prod'!$F$4:$F$176,$E76,'Soybean Prod'!L$4:L$176)</f>
        <v>0</v>
      </c>
      <c r="M76" s="2">
        <f>+SUMIF('Soybean Prod'!$F$4:$F$176,$E76,'Soybean Prod'!M$4:M$176)</f>
        <v>0</v>
      </c>
      <c r="N76" s="2">
        <f>+SUMIF('Soybean Prod'!$F$4:$F$176,$E76,'Soybean Prod'!N$4:N$176)</f>
        <v>0</v>
      </c>
      <c r="O76" s="2">
        <f>+SUMIF('Soybean Prod'!$F$4:$F$176,$E76,'Soybean Prod'!O$4:O$176)</f>
        <v>0</v>
      </c>
      <c r="P76" s="2">
        <f>+SUMIF('Soybean Prod'!$F$4:$F$176,$E76,'Soybean Prod'!P$4:P$176)</f>
        <v>0</v>
      </c>
      <c r="Q76" s="2">
        <f>+SUMIF('Soybean Prod'!$F$4:$F$176,$E76,'Soybean Prod'!Q$4:Q$176)</f>
        <v>0</v>
      </c>
      <c r="R76" s="2">
        <f>+SUMIF('Soybean Prod'!$F$4:$F$176,$E76,'Soybean Prod'!R$4:R$176)</f>
        <v>0</v>
      </c>
      <c r="S76" s="2">
        <f>+SUMIF('Soybean Prod'!$F$4:$F$176,$E76,'Soybean Prod'!S$4:S$176)</f>
        <v>0</v>
      </c>
      <c r="T76" s="2">
        <f>+SUMIF('Soybean Prod'!$F$4:$F$176,$E76,'Soybean Prod'!T$4:T$176)</f>
        <v>0</v>
      </c>
      <c r="U76" s="2">
        <f>+SUMIF('Soybean Prod'!$F$4:$F$176,$E76,'Soybean Prod'!U$4:U$176)</f>
        <v>0</v>
      </c>
      <c r="V76" s="2">
        <f>+SUMIF('Soybean Prod'!$F$4:$F$176,$E76,'Soybean Prod'!V$4:V$176)</f>
        <v>0</v>
      </c>
      <c r="W76" s="2">
        <f>+SUMIF('Soybean Prod'!$F$4:$F$176,$E76,'Soybean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+SUMIF('Soybean Prod'!$F$4:$F$176,$E77,'Soybean Prod'!H$4:H$176)</f>
        <v>3320</v>
      </c>
      <c r="I77" s="2">
        <f>+SUMIF('Soybean Prod'!$F$4:$F$176,$E77,'Soybean Prod'!I$4:I$176)</f>
        <v>3772</v>
      </c>
      <c r="J77" s="2">
        <f>+SUMIF('Soybean Prod'!$F$4:$F$176,$E77,'Soybean Prod'!J$4:J$176)</f>
        <v>3957</v>
      </c>
      <c r="L77" s="2">
        <f>+SUMIF('Soybean Prod'!$F$4:$F$176,$E77,'Soybean Prod'!L$4:L$176)</f>
        <v>235.78399999999999</v>
      </c>
      <c r="M77" s="2">
        <f>+SUMIF('Soybean Prod'!$F$4:$F$176,$E77,'Soybean Prod'!M$4:M$176)</f>
        <v>247.07000000000002</v>
      </c>
      <c r="N77" s="2">
        <f>+SUMIF('Soybean Prod'!$F$4:$F$176,$E77,'Soybean Prod'!N$4:N$176)</f>
        <v>251.68100000000001</v>
      </c>
      <c r="O77" s="2">
        <f>+SUMIF('Soybean Prod'!$F$4:$F$176,$E77,'Soybean Prod'!O$4:O$176)</f>
        <v>4.9116870000000006</v>
      </c>
      <c r="P77" s="2">
        <f>+SUMIF('Soybean Prod'!$F$4:$F$176,$E77,'Soybean Prod'!P$4:P$176)</f>
        <v>4.9671760000000003</v>
      </c>
      <c r="Q77" s="2">
        <f>+SUMIF('Soybean Prod'!$F$4:$F$176,$E77,'Soybean Prod'!Q$4:Q$176)</f>
        <v>4.9892900000000013</v>
      </c>
      <c r="R77" s="2">
        <f>+SUMIF('Soybean Prod'!$F$4:$F$176,$E77,'Soybean Prod'!R$4:R$176)</f>
        <v>815.51400000000001</v>
      </c>
      <c r="S77" s="2">
        <f>+SUMIF('Soybean Prod'!$F$4:$F$176,$E77,'Soybean Prod'!S$4:S$176)</f>
        <v>920.74400000000003</v>
      </c>
      <c r="T77" s="2">
        <f>+SUMIF('Soybean Prod'!$F$4:$F$176,$E77,'Soybean Prod'!T$4:T$176)</f>
        <v>963.76300000000003</v>
      </c>
      <c r="U77" s="2">
        <f>+SUMIF('Soybean Prod'!$F$4:$F$176,$E77,'Soybean Prod'!U$4:U$176)</f>
        <v>59.021444000000002</v>
      </c>
      <c r="V77" s="2">
        <f>+SUMIF('Soybean Prod'!$F$4:$F$176,$E77,'Soybean Prod'!V$4:V$176)</f>
        <v>63.961411000000005</v>
      </c>
      <c r="W77" s="2">
        <f>+SUMIF('Soybean Prod'!$F$4:$F$176,$E77,'Soybean Prod'!W$4:W$176)</f>
        <v>65.977461000000005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+SUMIF('Soybean Prod'!$F$4:$F$176,$E78,'Soybean Prod'!H$4:H$176)</f>
        <v>6572656</v>
      </c>
      <c r="I78" s="2">
        <f>+SUMIF('Soybean Prod'!$F$4:$F$176,$E78,'Soybean Prod'!I$4:I$176)</f>
        <v>6907018</v>
      </c>
      <c r="J78" s="2">
        <f>+SUMIF('Soybean Prod'!$F$4:$F$176,$E78,'Soybean Prod'!J$4:J$176)</f>
        <v>7685460</v>
      </c>
      <c r="L78" s="2">
        <f>+SUMIF('Soybean Prod'!$F$4:$F$176,$E78,'Soybean Prod'!L$4:L$176)</f>
        <v>3881.9300000000003</v>
      </c>
      <c r="M78" s="2">
        <f>+SUMIF('Soybean Prod'!$F$4:$F$176,$E78,'Soybean Prod'!M$4:M$176)</f>
        <v>3930.6</v>
      </c>
      <c r="N78" s="2">
        <f>+SUMIF('Soybean Prod'!$F$4:$F$176,$E78,'Soybean Prod'!N$4:N$176)</f>
        <v>4276.99</v>
      </c>
      <c r="O78" s="2">
        <f>+SUMIF('Soybean Prod'!$F$4:$F$176,$E78,'Soybean Prod'!O$4:O$176)</f>
        <v>0</v>
      </c>
      <c r="P78" s="2">
        <f>+SUMIF('Soybean Prod'!$F$4:$F$176,$E78,'Soybean Prod'!P$4:P$176)</f>
        <v>0</v>
      </c>
      <c r="Q78" s="2">
        <f>+SUMIF('Soybean Prod'!$F$4:$F$176,$E78,'Soybean Prod'!Q$4:Q$176)</f>
        <v>0</v>
      </c>
      <c r="R78" s="2">
        <f>+SUMIF('Soybean Prod'!$F$4:$F$176,$E78,'Soybean Prod'!R$4:R$176)</f>
        <v>28901.572</v>
      </c>
      <c r="S78" s="2">
        <f>+SUMIF('Soybean Prod'!$F$4:$F$176,$E78,'Soybean Prod'!S$4:S$176)</f>
        <v>29329.442000000003</v>
      </c>
      <c r="T78" s="2">
        <f>+SUMIF('Soybean Prod'!$F$4:$F$176,$E78,'Soybean Prod'!T$4:T$176)</f>
        <v>32304.903000000002</v>
      </c>
      <c r="U78" s="2">
        <f>+SUMIF('Soybean Prod'!$F$4:$F$176,$E78,'Soybean Prod'!U$4:U$176)</f>
        <v>30.431184000000002</v>
      </c>
      <c r="V78" s="2">
        <f>+SUMIF('Soybean Prod'!$F$4:$F$176,$E78,'Soybean Prod'!V$4:V$176)</f>
        <v>29.999957999999999</v>
      </c>
      <c r="W78" s="2">
        <f>+SUMIF('Soybean Prod'!$F$4:$F$176,$E78,'Soybean Prod'!W$4:W$176)</f>
        <v>32.894653000000005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+SUMIF('Soybean Prod'!$F$4:$F$176,$E79,'Soybean Prod'!H$4:H$176)</f>
        <v>6575976</v>
      </c>
      <c r="I79" s="3">
        <f>+SUMIF('Soybean Prod'!$F$4:$F$176,$E79,'Soybean Prod'!I$4:I$176)</f>
        <v>6910790</v>
      </c>
      <c r="J79" s="3">
        <f>+SUMIF('Soybean Prod'!$F$4:$F$176,$E79,'Soybean Prod'!J$4:J$176)</f>
        <v>7689417</v>
      </c>
      <c r="K79" s="22"/>
      <c r="L79" s="3">
        <f>+SUMIF('Soybean Prod'!$F$4:$F$176,$E79,'Soybean Prod'!L$4:L$176)</f>
        <v>0</v>
      </c>
      <c r="M79" s="3">
        <f>+SUMIF('Soybean Prod'!$F$4:$F$176,$E79,'Soybean Prod'!M$4:M$176)</f>
        <v>0</v>
      </c>
      <c r="N79" s="3">
        <f>+SUMIF('Soybean Prod'!$F$4:$F$176,$E79,'Soybean Prod'!N$4:N$176)</f>
        <v>0</v>
      </c>
      <c r="O79" s="3">
        <f>+SUMIF('Soybean Prod'!$F$4:$F$176,$E79,'Soybean Prod'!O$4:O$176)</f>
        <v>0</v>
      </c>
      <c r="P79" s="3">
        <f>+SUMIF('Soybean Prod'!$F$4:$F$176,$E79,'Soybean Prod'!P$4:P$176)</f>
        <v>0</v>
      </c>
      <c r="Q79" s="3">
        <f>+SUMIF('Soybean Prod'!$F$4:$F$176,$E79,'Soybean Prod'!Q$4:Q$176)</f>
        <v>0</v>
      </c>
      <c r="R79" s="3">
        <f>+SUMIF('Soybean Prod'!$F$4:$F$176,$E79,'Soybean Prod'!R$4:R$176)</f>
        <v>0</v>
      </c>
      <c r="S79" s="3">
        <f>+SUMIF('Soybean Prod'!$F$4:$F$176,$E79,'Soybean Prod'!S$4:S$176)</f>
        <v>0</v>
      </c>
      <c r="T79" s="3">
        <f>+SUMIF('Soybean Prod'!$F$4:$F$176,$E79,'Soybean Prod'!T$4:T$176)</f>
        <v>0</v>
      </c>
      <c r="U79" s="3">
        <f>+SUMIF('Soybean Prod'!$F$4:$F$176,$E79,'Soybean Prod'!U$4:U$176)</f>
        <v>0</v>
      </c>
      <c r="V79" s="3">
        <f>+SUMIF('Soybean Prod'!$F$4:$F$176,$E79,'Soybean Prod'!V$4:V$176)</f>
        <v>0</v>
      </c>
      <c r="W79" s="3">
        <f>+SUMIF('Soybean Prod'!$F$4:$F$176,$E79,'Soybean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114689622</v>
      </c>
      <c r="I81" s="2">
        <f t="shared" si="47"/>
        <v>115368042</v>
      </c>
      <c r="J81" s="2">
        <f t="shared" si="47"/>
        <v>125038703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7683489</v>
      </c>
      <c r="I82" s="2">
        <f t="shared" si="49"/>
        <v>8107882</v>
      </c>
      <c r="J82" s="2">
        <f t="shared" si="49"/>
        <v>9099750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183888327</v>
      </c>
      <c r="I83" s="2">
        <f t="shared" si="51"/>
        <v>199637323</v>
      </c>
      <c r="J83" s="2">
        <f t="shared" si="51"/>
        <v>200663448</v>
      </c>
      <c r="L83" s="2">
        <f t="shared" ref="L83:W83" si="52">+SUM(L54,L60,L63,L64,L65,L66,L74)</f>
        <v>8557808.9919999987</v>
      </c>
      <c r="M83" s="2">
        <f t="shared" si="52"/>
        <v>8780706.4049999975</v>
      </c>
      <c r="N83" s="2">
        <f t="shared" si="52"/>
        <v>9704689.8819999993</v>
      </c>
      <c r="O83" s="2">
        <f t="shared" si="52"/>
        <v>370192.54348699993</v>
      </c>
      <c r="P83" s="2">
        <f t="shared" si="52"/>
        <v>366573.16893299995</v>
      </c>
      <c r="Q83" s="2">
        <f t="shared" si="52"/>
        <v>382461.38221699995</v>
      </c>
      <c r="R83" s="2">
        <f t="shared" si="52"/>
        <v>21316070.260000002</v>
      </c>
      <c r="S83" s="2">
        <f t="shared" si="52"/>
        <v>21540416.783999998</v>
      </c>
      <c r="T83" s="2">
        <f t="shared" si="52"/>
        <v>24416567.829</v>
      </c>
      <c r="U83" s="2">
        <f t="shared" si="52"/>
        <v>2204827.1118279998</v>
      </c>
      <c r="V83" s="2">
        <f t="shared" si="52"/>
        <v>2044000.761033</v>
      </c>
      <c r="W83" s="2">
        <f t="shared" si="52"/>
        <v>2612845.7328969995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183891647</v>
      </c>
      <c r="I84" s="2">
        <f t="shared" si="53"/>
        <v>199641095</v>
      </c>
      <c r="J84" s="2">
        <f t="shared" si="53"/>
        <v>200667405</v>
      </c>
      <c r="L84" s="2">
        <f t="shared" ref="L84:W84" si="54">+L83+L77+L47</f>
        <v>8558044.7759999987</v>
      </c>
      <c r="M84" s="2">
        <f t="shared" si="54"/>
        <v>8780953.4749999978</v>
      </c>
      <c r="N84" s="2">
        <f t="shared" si="54"/>
        <v>9704941.5629999992</v>
      </c>
      <c r="O84" s="2">
        <f t="shared" si="54"/>
        <v>370197.45517399994</v>
      </c>
      <c r="P84" s="2">
        <f t="shared" si="54"/>
        <v>366578.13610899996</v>
      </c>
      <c r="Q84" s="2">
        <f t="shared" si="54"/>
        <v>382466.37150699995</v>
      </c>
      <c r="R84" s="2">
        <f t="shared" si="54"/>
        <v>21316885.774</v>
      </c>
      <c r="S84" s="2">
        <f t="shared" si="54"/>
        <v>21541337.527999997</v>
      </c>
      <c r="T84" s="2">
        <f t="shared" si="54"/>
        <v>24417531.592</v>
      </c>
      <c r="U84" s="2">
        <f t="shared" si="54"/>
        <v>2204886.1332719997</v>
      </c>
      <c r="V84" s="2">
        <f t="shared" si="54"/>
        <v>2044064.722444</v>
      </c>
      <c r="W84" s="2">
        <f t="shared" si="54"/>
        <v>2612911.7103579994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306261438</v>
      </c>
      <c r="I85" s="2">
        <f t="shared" si="55"/>
        <v>323113247</v>
      </c>
      <c r="J85" s="2">
        <f t="shared" si="55"/>
        <v>334801901</v>
      </c>
      <c r="L85" s="2">
        <f t="shared" ref="L85:W85" si="56">+SUM(L81:L83)</f>
        <v>8557808.9919999987</v>
      </c>
      <c r="M85" s="2">
        <f t="shared" si="56"/>
        <v>8780706.4049999975</v>
      </c>
      <c r="N85" s="2">
        <f t="shared" si="56"/>
        <v>9704689.8819999993</v>
      </c>
      <c r="O85" s="2">
        <f t="shared" si="56"/>
        <v>370192.54348699993</v>
      </c>
      <c r="P85" s="2">
        <f t="shared" si="56"/>
        <v>366573.16893299995</v>
      </c>
      <c r="Q85" s="2">
        <f t="shared" si="56"/>
        <v>382461.38221699995</v>
      </c>
      <c r="R85" s="2">
        <f t="shared" si="56"/>
        <v>21316070.260000002</v>
      </c>
      <c r="S85" s="2">
        <f t="shared" si="56"/>
        <v>21540416.783999998</v>
      </c>
      <c r="T85" s="2">
        <f t="shared" si="56"/>
        <v>24416567.829</v>
      </c>
      <c r="U85" s="2">
        <f t="shared" si="56"/>
        <v>2204827.1118279998</v>
      </c>
      <c r="V85" s="2">
        <f t="shared" si="56"/>
        <v>2044000.761033</v>
      </c>
      <c r="W85" s="2">
        <f t="shared" si="56"/>
        <v>2612845.7328969995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18091603</v>
      </c>
      <c r="I86" s="52">
        <f t="shared" si="57"/>
        <v>16677572</v>
      </c>
      <c r="J86" s="52">
        <f t="shared" si="57"/>
        <v>21888700</v>
      </c>
      <c r="L86" s="61">
        <f t="shared" ref="L86:W86" si="58">+L84-L63-L58-L59</f>
        <v>3429791.8609999996</v>
      </c>
      <c r="M86" s="61">
        <f t="shared" si="58"/>
        <v>3091540.984999998</v>
      </c>
      <c r="N86" s="61">
        <f t="shared" si="58"/>
        <v>4101594.0889999997</v>
      </c>
      <c r="O86" s="61">
        <f t="shared" si="58"/>
        <v>284057.90502399992</v>
      </c>
      <c r="P86" s="61">
        <f t="shared" si="58"/>
        <v>270089.65937899996</v>
      </c>
      <c r="Q86" s="61">
        <f t="shared" si="58"/>
        <v>287363.26444899989</v>
      </c>
      <c r="R86" s="61">
        <f t="shared" si="58"/>
        <v>8592197.0389999989</v>
      </c>
      <c r="S86" s="61">
        <f t="shared" si="58"/>
        <v>7589298.7119999966</v>
      </c>
      <c r="T86" s="61">
        <f t="shared" si="58"/>
        <v>10659441.835999999</v>
      </c>
      <c r="U86" s="61">
        <f t="shared" si="58"/>
        <v>1787883.1092819998</v>
      </c>
      <c r="V86" s="61">
        <f t="shared" si="58"/>
        <v>1584996.3196599998</v>
      </c>
      <c r="W86" s="61">
        <f t="shared" si="58"/>
        <v>2159087.4697479992</v>
      </c>
    </row>
    <row r="87" spans="4:23" ht="13.5" customHeight="1" x14ac:dyDescent="0.35">
      <c r="D87" s="4" t="s">
        <v>562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+SUMIF('Soybean Area'!$F$4:$F$176,$E90,'Soybean Area'!H$4:H$176)</f>
        <v>0</v>
      </c>
      <c r="I90" s="2">
        <f>+SUMIF('Soybean Area'!$F$4:$F$176,$E90,'Soybean Area'!I$4:I$176)</f>
        <v>0</v>
      </c>
      <c r="J90" s="2">
        <f>+SUMIF('Soybean Area'!$F$4:$F$176,$E90,'Soybean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+SUMIF('Soybean Area'!$F$4:$F$176,$E91,'Soybean Area'!H$4:H$176)</f>
        <v>58398</v>
      </c>
      <c r="I91" s="2">
        <f>+SUMIF('Soybean Area'!$F$4:$F$176,$E91,'Soybean Area'!I$4:I$176)</f>
        <v>66643</v>
      </c>
      <c r="J91" s="2">
        <f>+SUMIF('Soybean Area'!$F$4:$F$176,$E91,'Soybean Area'!J$4:J$176)</f>
        <v>70579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+SUMIF('Soybean Area'!$F$4:$F$176,$E92,'Soybean Area'!H$4:H$176)</f>
        <v>126179</v>
      </c>
      <c r="I92" s="2">
        <f>+SUMIF('Soybean Area'!$F$4:$F$176,$E92,'Soybean Area'!I$4:I$176)</f>
        <v>164066</v>
      </c>
      <c r="J92" s="2">
        <f>+SUMIF('Soybean Area'!$F$4:$F$176,$E92,'Soybean Area'!J$4:J$176)</f>
        <v>209158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+SUMIF('Soybean Area'!$F$4:$F$176,$E93,'Soybean Area'!H$4:H$176)</f>
        <v>0</v>
      </c>
      <c r="I93" s="2">
        <f>+SUMIF('Soybean Area'!$F$4:$F$176,$E93,'Soybean Area'!I$4:I$176)</f>
        <v>0</v>
      </c>
      <c r="J93" s="2">
        <f>+SUMIF('Soybean Area'!$F$4:$F$176,$E93,'Soybean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+SUMIF('Soybean Area'!$F$4:$F$176,$E94,'Soybean Area'!H$4:H$176)</f>
        <v>828742</v>
      </c>
      <c r="I94" s="2">
        <f>+SUMIF('Soybean Area'!$F$4:$F$176,$E94,'Soybean Area'!I$4:I$176)</f>
        <v>1011226</v>
      </c>
      <c r="J94" s="2">
        <f>+SUMIF('Soybean Area'!$F$4:$F$176,$E94,'Soybean Area'!J$4:J$176)</f>
        <v>875503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+SUMIF('Soybean Area'!$F$4:$F$176,$E95,'Soybean Area'!H$4:H$176)</f>
        <v>0</v>
      </c>
      <c r="I95" s="2">
        <f>+SUMIF('Soybean Area'!$F$4:$F$176,$E95,'Soybean Area'!I$4:I$176)</f>
        <v>0</v>
      </c>
      <c r="J95" s="2">
        <f>+SUMIF('Soybean Area'!$F$4:$F$176,$E95,'Soybean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+SUMIF('Soybean Area'!$F$4:$F$176,$E96,'Soybean Area'!H$4:H$176)</f>
        <v>759221</v>
      </c>
      <c r="I96" s="2">
        <f>+SUMIF('Soybean Area'!$F$4:$F$176,$E96,'Soybean Area'!I$4:I$176)</f>
        <v>794903</v>
      </c>
      <c r="J96" s="2">
        <f>+SUMIF('Soybean Area'!$F$4:$F$176,$E96,'Soybean Area'!J$4:J$176)</f>
        <v>812785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1772540</v>
      </c>
      <c r="I97" s="3">
        <f t="shared" si="59"/>
        <v>2036838</v>
      </c>
      <c r="J97" s="3">
        <f t="shared" si="59"/>
        <v>1968025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+SUMIF('Soybean Area'!$F$4:$F$176,$E98,'Soybean Area'!H$4:H$176)</f>
        <v>0</v>
      </c>
      <c r="I98" s="2">
        <f>+SUMIF('Soybean Area'!$F$4:$F$176,$E98,'Soybean Area'!I$4:I$176)</f>
        <v>0</v>
      </c>
      <c r="J98" s="2">
        <f>+SUMIF('Soybean Area'!$F$4:$F$176,$E98,'Soybean Area'!J$4:J$176)</f>
        <v>0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+SUMIF('Soybean Area'!$F$4:$F$176,$E99,'Soybean Area'!H$4:H$176)</f>
        <v>228928</v>
      </c>
      <c r="I99" s="2">
        <f>+SUMIF('Soybean Area'!$F$4:$F$176,$E99,'Soybean Area'!I$4:I$176)</f>
        <v>275742</v>
      </c>
      <c r="J99" s="2">
        <f>+SUMIF('Soybean Area'!$F$4:$F$176,$E99,'Soybean Area'!J$4:J$176)</f>
        <v>302476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+SUMIF('Soybean Area'!$F$4:$F$176,$E100,'Soybean Area'!H$4:H$176)</f>
        <v>1350594</v>
      </c>
      <c r="I100" s="2">
        <f>+SUMIF('Soybean Area'!$F$4:$F$176,$E100,'Soybean Area'!I$4:I$176)</f>
        <v>1388674</v>
      </c>
      <c r="J100" s="2">
        <f>+SUMIF('Soybean Area'!$F$4:$F$176,$E100,'Soybean Area'!J$4:J$176)</f>
        <v>1407114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+SUMIF('Soybean Area'!$F$4:$F$176,$E101,'Soybean Area'!H$4:H$176)</f>
        <v>30273772</v>
      </c>
      <c r="I101" s="2">
        <f>+SUMIF('Soybean Area'!$F$4:$F$176,$E101,'Soybean Area'!I$4:I$176)</f>
        <v>32181252</v>
      </c>
      <c r="J101" s="2">
        <f>+SUMIF('Soybean Area'!$F$4:$F$176,$E101,'Soybean Area'!J$4:J$176)</f>
        <v>33153686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+SUMIF('Soybean Area'!$F$4:$F$176,$E102,'Soybean Area'!H$4:H$176)</f>
        <v>24073952</v>
      </c>
      <c r="I102" s="2">
        <f>+SUMIF('Soybean Area'!$F$4:$F$176,$E102,'Soybean Area'!I$4:I$176)</f>
        <v>24208915</v>
      </c>
      <c r="J102" s="2">
        <f>+SUMIF('Soybean Area'!$F$4:$F$176,$E102,'Soybean Area'!J$4:J$176)</f>
        <v>24014648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55927246</v>
      </c>
      <c r="I103" s="3">
        <f t="shared" si="60"/>
        <v>58054583</v>
      </c>
      <c r="J103" s="3">
        <f t="shared" si="60"/>
        <v>58877924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+SUMIF('Soybean Area'!$F$4:$F$176,$E104,'Soybean Area'!H$4:H$176)</f>
        <v>35658850</v>
      </c>
      <c r="I104" s="3">
        <f>+SUMIF('Soybean Area'!$F$4:$F$176,$E104,'Soybean Area'!I$4:I$176)</f>
        <v>35320870</v>
      </c>
      <c r="J104" s="3">
        <f>+SUMIF('Soybean Area'!$F$4:$F$176,$E104,'Soybean Area'!J$4:J$176)</f>
        <v>35672930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+SUMIF('Soybean Area'!$F$4:$F$176,$E105,'Soybean Area'!H$4:H$176)</f>
        <v>206920</v>
      </c>
      <c r="I105" s="2">
        <f>+SUMIF('Soybean Area'!$F$4:$F$176,$E105,'Soybean Area'!I$4:I$176)</f>
        <v>200314</v>
      </c>
      <c r="J105" s="2">
        <f>+SUMIF('Soybean Area'!$F$4:$F$176,$E105,'Soybean Area'!J$4:J$176)</f>
        <v>200783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+SUMIF('Soybean Area'!$F$4:$F$176,$E106,'Soybean Area'!H$4:H$176)</f>
        <v>7099900</v>
      </c>
      <c r="I106" s="2">
        <f>+SUMIF('Soybean Area'!$F$4:$F$176,$E106,'Soybean Area'!I$4:I$176)</f>
        <v>6806100</v>
      </c>
      <c r="J106" s="2">
        <f>+SUMIF('Soybean Area'!$F$4:$F$176,$E106,'Soybean Area'!J$4:J$176)</f>
        <v>6939181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+SUMIF('Soybean Area'!$F$4:$F$176,$E107,'Soybean Area'!H$4:H$176)</f>
        <v>1025446</v>
      </c>
      <c r="I107" s="2">
        <f>+SUMIF('Soybean Area'!$F$4:$F$176,$E107,'Soybean Area'!I$4:I$176)</f>
        <v>1012428</v>
      </c>
      <c r="J107" s="2">
        <f>+SUMIF('Soybean Area'!$F$4:$F$176,$E107,'Soybean Area'!J$4:J$176)</f>
        <v>1006200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+SUMIF('Soybean Area'!$F$4:$F$176,$E108,'Soybean Area'!H$4:H$176)</f>
        <v>0</v>
      </c>
      <c r="I108" s="2">
        <f>+SUMIF('Soybean Area'!$F$4:$F$176,$E108,'Soybean Area'!I$4:I$176)</f>
        <v>0</v>
      </c>
      <c r="J108" s="2">
        <f>+SUMIF('Soybean Area'!$F$4:$F$176,$E108,'Soybean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+SUMIF('Soybean Area'!$F$4:$F$176,$E109,'Soybean Area'!H$4:H$176)</f>
        <v>11116224</v>
      </c>
      <c r="I109" s="2">
        <f>+SUMIF('Soybean Area'!$F$4:$F$176,$E109,'Soybean Area'!I$4:I$176)</f>
        <v>11698996</v>
      </c>
      <c r="J109" s="2">
        <f>+SUMIF('Soybean Area'!$F$4:$F$176,$E109,'Soybean Area'!J$4:J$176)</f>
        <v>11528818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19448490</v>
      </c>
      <c r="I110" s="3">
        <f t="shared" si="61"/>
        <v>19717838</v>
      </c>
      <c r="J110" s="3">
        <f t="shared" si="61"/>
        <v>19674982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+SUMIF('Soybean Area'!$F$4:$F$176,$E111,'Soybean Area'!H$4:H$176)</f>
        <v>130117</v>
      </c>
      <c r="I111" s="2">
        <f>+SUMIF('Soybean Area'!$F$4:$F$176,$E111,'Soybean Area'!I$4:I$176)</f>
        <v>193143</v>
      </c>
      <c r="J111" s="2">
        <f>+SUMIF('Soybean Area'!$F$4:$F$176,$E111,'Soybean Area'!J$4:J$176)</f>
        <v>202926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+SUMIF('Soybean Area'!$F$4:$F$176,$E112,'Soybean Area'!H$4:H$176)</f>
        <v>236481</v>
      </c>
      <c r="I112" s="2">
        <f>+SUMIF('Soybean Area'!$F$4:$F$176,$E112,'Soybean Area'!I$4:I$176)</f>
        <v>311886</v>
      </c>
      <c r="J112" s="2">
        <f>+SUMIF('Soybean Area'!$F$4:$F$176,$E112,'Soybean Area'!J$4:J$176)</f>
        <v>289964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+SUMIF('Soybean Area'!$F$4:$F$176,$E113,'Soybean Area'!H$4:H$176)</f>
        <v>369300</v>
      </c>
      <c r="I113" s="2">
        <f>+SUMIF('Soybean Area'!$F$4:$F$176,$E113,'Soybean Area'!I$4:I$176)</f>
        <v>571688</v>
      </c>
      <c r="J113" s="2">
        <f>+SUMIF('Soybean Area'!$F$4:$F$176,$E113,'Soybean Area'!J$4:J$176)</f>
        <v>529884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735898</v>
      </c>
      <c r="I114" s="3">
        <f t="shared" si="62"/>
        <v>1076717</v>
      </c>
      <c r="J114" s="3">
        <f t="shared" si="62"/>
        <v>1022774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+SUMIF('Soybean Area'!$F$4:$F$176,$E115,'Soybean Area'!H$4:H$176)</f>
        <v>12979</v>
      </c>
      <c r="I115" s="2">
        <f>+SUMIF('Soybean Area'!$F$4:$F$176,$E115,'Soybean Area'!I$4:I$176)</f>
        <v>15275</v>
      </c>
      <c r="J115" s="2">
        <f>+SUMIF('Soybean Area'!$F$4:$F$176,$E115,'Soybean Area'!J$4:J$176)</f>
        <v>11000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+SUMIF('Soybean Area'!$F$4:$F$176,$E116,'Soybean Area'!H$4:H$176)</f>
        <v>103198</v>
      </c>
      <c r="I116" s="2">
        <f>+SUMIF('Soybean Area'!$F$4:$F$176,$E116,'Soybean Area'!I$4:I$176)</f>
        <v>98323</v>
      </c>
      <c r="J116" s="2">
        <f>+SUMIF('Soybean Area'!$F$4:$F$176,$E116,'Soybean Area'!J$4:J$176)</f>
        <v>101921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116177</v>
      </c>
      <c r="I117" s="3">
        <f t="shared" si="63"/>
        <v>113598</v>
      </c>
      <c r="J117" s="3">
        <f t="shared" si="63"/>
        <v>112921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+SUMIF('Soybean Area'!$F$4:$F$176,$E118,'Soybean Area'!H$4:H$176)</f>
        <v>37000</v>
      </c>
      <c r="I118" s="2">
        <f>+SUMIF('Soybean Area'!$F$4:$F$176,$E118,'Soybean Area'!I$4:I$176)</f>
        <v>30092</v>
      </c>
      <c r="J118" s="2">
        <f>+SUMIF('Soybean Area'!$F$4:$F$176,$E118,'Soybean Area'!J$4:J$176)</f>
        <v>29202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+SUMIF('Soybean Area'!$F$4:$F$176,$E119,'Soybean Area'!H$4:H$176)</f>
        <v>0</v>
      </c>
      <c r="I119" s="2">
        <f>+SUMIF('Soybean Area'!$F$4:$F$176,$E119,'Soybean Area'!I$4:I$176)</f>
        <v>0</v>
      </c>
      <c r="J119" s="2">
        <f>+SUMIF('Soybean Area'!$F$4:$F$176,$E119,'Soybean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+SUMIF('Soybean Area'!$F$4:$F$176,$E120,'Soybean Area'!H$4:H$176)</f>
        <v>1420</v>
      </c>
      <c r="I120" s="2">
        <f>+SUMIF('Soybean Area'!$F$4:$F$176,$E120,'Soybean Area'!I$4:I$176)</f>
        <v>1739</v>
      </c>
      <c r="J120" s="2">
        <f>+SUMIF('Soybean Area'!$F$4:$F$176,$E120,'Soybean Area'!J$4:J$176)</f>
        <v>1902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+SUMIF('Soybean Area'!$F$4:$F$176,$E121,'Soybean Area'!H$4:H$176)</f>
        <v>3877952</v>
      </c>
      <c r="I121" s="2">
        <f>+SUMIF('Soybean Area'!$F$4:$F$176,$E121,'Soybean Area'!I$4:I$176)</f>
        <v>4392030</v>
      </c>
      <c r="J121" s="2">
        <f>+SUMIF('Soybean Area'!$F$4:$F$176,$E121,'Soybean Area'!J$4:J$176)</f>
        <v>4121456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+SUMIF('Soybean Area'!$F$4:$F$176,$E122,'Soybean Area'!H$4:H$176)</f>
        <v>3879372</v>
      </c>
      <c r="I122" s="2">
        <f>+SUMIF('Soybean Area'!$F$4:$F$176,$E122,'Soybean Area'!I$4:I$176)</f>
        <v>4393769</v>
      </c>
      <c r="J122" s="2">
        <f>+SUMIF('Soybean Area'!$F$4:$F$176,$E122,'Soybean Area'!J$4:J$176)</f>
        <v>4123358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36269368</v>
      </c>
      <c r="I124" s="2">
        <f t="shared" si="64"/>
        <v>36056305</v>
      </c>
      <c r="J124" s="2">
        <f t="shared" si="64"/>
        <v>36395805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4248672</v>
      </c>
      <c r="I125" s="2">
        <f t="shared" si="65"/>
        <v>4965457</v>
      </c>
      <c r="J125" s="2">
        <f t="shared" si="65"/>
        <v>4653242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77057533</v>
      </c>
      <c r="I126" s="2">
        <f t="shared" si="66"/>
        <v>79722543</v>
      </c>
      <c r="J126" s="2">
        <f t="shared" si="66"/>
        <v>80433069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77058953</v>
      </c>
      <c r="I127" s="2">
        <f t="shared" si="67"/>
        <v>79724282</v>
      </c>
      <c r="J127" s="2">
        <f t="shared" si="67"/>
        <v>80434971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117575573</v>
      </c>
      <c r="I128" s="2">
        <f t="shared" si="69"/>
        <v>120744305</v>
      </c>
      <c r="J128" s="2">
        <f t="shared" si="69"/>
        <v>121482116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15611329</v>
      </c>
      <c r="I129" s="52">
        <f t="shared" si="71"/>
        <v>16528015</v>
      </c>
      <c r="J129" s="52">
        <f t="shared" si="71"/>
        <v>16327456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562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650.24487139970552</v>
      </c>
      <c r="I134" s="2">
        <f t="shared" si="74"/>
        <v>711.16246267424935</v>
      </c>
      <c r="J134" s="2">
        <f t="shared" si="74"/>
        <v>704.16129443602199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2268.1745773860944</v>
      </c>
      <c r="I135" s="2">
        <f t="shared" si="75"/>
        <v>1805.9927102507527</v>
      </c>
      <c r="J135" s="2">
        <f t="shared" si="75"/>
        <v>1241.1191539410397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1671.8327296070429</v>
      </c>
      <c r="I137" s="2">
        <f t="shared" si="77"/>
        <v>1463.5135963671821</v>
      </c>
      <c r="J137" s="2">
        <f t="shared" si="77"/>
        <v>1133.1508858336294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982.75600911987419</v>
      </c>
      <c r="I139" s="2">
        <f t="shared" si="79"/>
        <v>954.05477146268163</v>
      </c>
      <c r="J139" s="2">
        <f t="shared" si="79"/>
        <v>962.67278554599307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1385.478465930247</v>
      </c>
      <c r="I140" s="2">
        <f t="shared" si="80"/>
        <v>1267.6609529083805</v>
      </c>
      <c r="J140" s="2">
        <f t="shared" si="80"/>
        <v>1058.8341103390455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 t="e">
        <f t="shared" ref="H141:J141" si="81">+H55*1000/H98</f>
        <v>#DIV/0!</v>
      </c>
      <c r="I141" s="2" t="e">
        <f t="shared" si="81"/>
        <v>#DIV/0!</v>
      </c>
      <c r="J141" s="2" t="e">
        <f t="shared" si="81"/>
        <v>#DIV/0!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1915.4275580095052</v>
      </c>
      <c r="I142" s="2">
        <f t="shared" si="82"/>
        <v>1437.8875905737973</v>
      </c>
      <c r="J142" s="2">
        <f t="shared" si="82"/>
        <v>1880.4070405585899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2179.6839020460625</v>
      </c>
      <c r="I143" s="2">
        <f t="shared" si="83"/>
        <v>2331.6739565945645</v>
      </c>
      <c r="J143" s="2">
        <f t="shared" si="83"/>
        <v>2375.5992762491169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2865.8645179728514</v>
      </c>
      <c r="I144" s="2">
        <f t="shared" si="84"/>
        <v>3028.6250205554466</v>
      </c>
      <c r="J144" s="2">
        <f t="shared" si="84"/>
        <v>2904.5554995001157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2763.7969453457413</v>
      </c>
      <c r="I145" s="2">
        <f t="shared" si="85"/>
        <v>3030.4364321986341</v>
      </c>
      <c r="J145" s="2">
        <f t="shared" si="85"/>
        <v>2921.978619049507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2801.4683040176874</v>
      </c>
      <c r="I146" s="2">
        <f t="shared" si="86"/>
        <v>3005.1536844214347</v>
      </c>
      <c r="J146" s="2">
        <f t="shared" si="86"/>
        <v>2893.7590598472866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3166.8567550551966</v>
      </c>
      <c r="I147" s="2">
        <f t="shared" si="87"/>
        <v>3208.441354926988</v>
      </c>
      <c r="J147" s="2">
        <f t="shared" si="87"/>
        <v>3448.9872292519844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1798.9561183065919</v>
      </c>
      <c r="I148" s="2">
        <f t="shared" si="88"/>
        <v>1743.9070659065267</v>
      </c>
      <c r="J148" s="2">
        <f t="shared" si="88"/>
        <v>1576.4880492870411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1761.1515655150072</v>
      </c>
      <c r="I149" s="2">
        <f t="shared" si="89"/>
        <v>1782.9594040640013</v>
      </c>
      <c r="J149" s="2">
        <f t="shared" si="89"/>
        <v>1774.2289760131634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1469.7126908681687</v>
      </c>
      <c r="I150" s="2">
        <f t="shared" si="90"/>
        <v>1484.5984109487292</v>
      </c>
      <c r="J150" s="2">
        <f t="shared" si="90"/>
        <v>1490.7264957264956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936.40313473352103</v>
      </c>
      <c r="I152" s="2">
        <f t="shared" si="92"/>
        <v>735.54508438159996</v>
      </c>
      <c r="J152" s="2">
        <f t="shared" si="92"/>
        <v>1218.1622608666387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1274.783697860348</v>
      </c>
      <c r="I153" s="2">
        <f t="shared" si="93"/>
        <v>1145.7907809162446</v>
      </c>
      <c r="J153" s="2">
        <f t="shared" si="93"/>
        <v>1431.8777013366519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2822.6596063542811</v>
      </c>
      <c r="I154" s="2">
        <f t="shared" si="94"/>
        <v>2609.8745489093571</v>
      </c>
      <c r="J154" s="2">
        <f t="shared" si="94"/>
        <v>2646.102520130491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3990.3248041068837</v>
      </c>
      <c r="I155" s="2">
        <f t="shared" si="95"/>
        <v>3610.4474070654019</v>
      </c>
      <c r="J155" s="2">
        <f t="shared" si="95"/>
        <v>3749.3344001324303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2998.9520714865962</v>
      </c>
      <c r="I156" s="2">
        <f t="shared" si="96"/>
        <v>2093.9603420047297</v>
      </c>
      <c r="J156" s="2">
        <f t="shared" si="96"/>
        <v>2661.5881966619108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3286.3589790976466</v>
      </c>
      <c r="I157" s="2">
        <f t="shared" si="97"/>
        <v>2625.7772469460406</v>
      </c>
      <c r="J157" s="2">
        <f t="shared" si="97"/>
        <v>2966.8998234214009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3149.0869866707758</v>
      </c>
      <c r="I158" s="2">
        <f t="shared" si="98"/>
        <v>3132.1112929623569</v>
      </c>
      <c r="J158" s="2">
        <f t="shared" si="98"/>
        <v>3272.7272727272725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2837.7875540223649</v>
      </c>
      <c r="I159" s="2">
        <f t="shared" si="99"/>
        <v>3064.6745929233243</v>
      </c>
      <c r="J159" s="2">
        <f t="shared" si="99"/>
        <v>3036.4105532716517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2872.5651376778537</v>
      </c>
      <c r="I160" s="2">
        <f t="shared" si="100"/>
        <v>3073.7424954664693</v>
      </c>
      <c r="J160" s="2">
        <f t="shared" si="100"/>
        <v>3059.430929587942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2162.1621621621621</v>
      </c>
      <c r="I161" s="2">
        <f t="shared" si="101"/>
        <v>2115.0471886215605</v>
      </c>
      <c r="J161" s="2">
        <f t="shared" si="101"/>
        <v>2142.1820423258682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2338.0281690140846</v>
      </c>
      <c r="I163" s="2">
        <f t="shared" si="103"/>
        <v>2169.0626797009777</v>
      </c>
      <c r="J163" s="2">
        <f t="shared" si="103"/>
        <v>2080.441640378549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1694.8781212351262</v>
      </c>
      <c r="I164" s="2">
        <f t="shared" si="104"/>
        <v>1572.6254146715755</v>
      </c>
      <c r="J164" s="2">
        <f t="shared" si="104"/>
        <v>1864.7439157423978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1695.1135389954868</v>
      </c>
      <c r="I165" s="2">
        <f t="shared" si="105"/>
        <v>1572.861477241976</v>
      </c>
      <c r="J165" s="2">
        <f t="shared" si="105"/>
        <v>1864.8434116077235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3162.1621308648114</v>
      </c>
      <c r="I167" s="2">
        <f t="shared" si="106"/>
        <v>3199.6634707854842</v>
      </c>
      <c r="J167" s="2">
        <f t="shared" si="106"/>
        <v>3435.5251381306171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1808.4448505321193</v>
      </c>
      <c r="I168" s="2">
        <f t="shared" si="107"/>
        <v>1632.8571569545361</v>
      </c>
      <c r="J168" s="2">
        <f t="shared" si="107"/>
        <v>1955.5720506262085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2386.3770333784237</v>
      </c>
      <c r="I169" s="2">
        <f t="shared" si="108"/>
        <v>2504.1514669194635</v>
      </c>
      <c r="J169" s="2">
        <f t="shared" si="108"/>
        <v>2494.787908689646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2386.3761424321456</v>
      </c>
      <c r="I170" s="2">
        <f t="shared" si="109"/>
        <v>2504.1441577360333</v>
      </c>
      <c r="J170" s="2">
        <f t="shared" si="109"/>
        <v>2494.7781108791596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2604.8049793471982</v>
      </c>
      <c r="I171" s="2">
        <f t="shared" si="111"/>
        <v>2676.0123137898718</v>
      </c>
      <c r="J171" s="2">
        <f t="shared" si="111"/>
        <v>2755.9768632940177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1158.8765440789825</v>
      </c>
      <c r="I172" s="53">
        <f t="shared" si="112"/>
        <v>1009.0486970153403</v>
      </c>
      <c r="J172" s="53">
        <f t="shared" si="112"/>
        <v>1340.6068894015086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W384"/>
  <sheetViews>
    <sheetView workbookViewId="0">
      <pane xSplit="7" ySplit="3" topLeftCell="H4" activePane="bottomRight" state="frozen"/>
      <selection activeCell="F49" sqref="F49"/>
      <selection pane="topRight" activeCell="F49" sqref="F49"/>
      <selection pane="bottomLeft" activeCell="F49" sqref="F49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562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948000</v>
      </c>
      <c r="I4" s="2">
        <f t="shared" si="0"/>
        <v>1070000</v>
      </c>
      <c r="J4" s="2">
        <f t="shared" si="0"/>
        <v>742000</v>
      </c>
      <c r="K4" s="27"/>
      <c r="L4" s="2">
        <f>+IFERROR(('Regions &amp; Poverty'!$G2/100)*H4,0)</f>
        <v>157368</v>
      </c>
      <c r="M4" s="2">
        <f>+IFERROR(('Regions &amp; Poverty'!$G2/100)*I4,0)</f>
        <v>177620</v>
      </c>
      <c r="N4" s="2">
        <f>+IFERROR(('Regions &amp; Poverty'!$G2/100)*J4,0)</f>
        <v>123172</v>
      </c>
      <c r="O4" s="2">
        <f>+IFERROR(L4*('Regions &amp; Poverty'!$I2/100),0)</f>
        <v>7711.0320000000002</v>
      </c>
      <c r="P4" s="2">
        <f>+IFERROR(M4*('Regions &amp; Poverty'!$I2/100),0)</f>
        <v>8703.380000000001</v>
      </c>
      <c r="Q4" s="2">
        <f>+IFERROR(N4*('Regions &amp; Poverty'!$I2/100),0)</f>
        <v>6035.4279999999999</v>
      </c>
      <c r="R4" s="2">
        <f>+IFERROR(('Regions &amp; Poverty'!$K2/100)*H4,0)</f>
        <v>340332</v>
      </c>
      <c r="S4" s="2">
        <f>+IFERROR(('Regions &amp; Poverty'!$K2/100)*I4,0)</f>
        <v>384130</v>
      </c>
      <c r="T4" s="2">
        <f>+IFERROR(('Regions &amp; Poverty'!$K2/100)*J4,0)</f>
        <v>266378</v>
      </c>
      <c r="U4" s="2">
        <f>+IFERROR(R4*('Regions &amp; Poverty'!$M2/100),0)</f>
        <v>46965.816000000006</v>
      </c>
      <c r="V4" s="2">
        <f>+IFERROR(S4*('Regions &amp; Poverty'!$M2/100),0)</f>
        <v>53009.94</v>
      </c>
      <c r="W4" s="2">
        <f>+IFERROR(T4*('Regions &amp; Poverty'!$M2/100),0)</f>
        <v>36760.164000000004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12975</v>
      </c>
      <c r="I5" s="2">
        <f t="shared" si="0"/>
        <v>21405</v>
      </c>
      <c r="J5" s="2">
        <f t="shared" si="0"/>
        <v>24558</v>
      </c>
      <c r="K5" s="27"/>
      <c r="L5" s="2">
        <f>+IFERROR(('Regions &amp; Poverty'!$G3/100)*H5,0)</f>
        <v>3114</v>
      </c>
      <c r="M5" s="2">
        <f>+IFERROR(('Regions &amp; Poverty'!$G3/100)*I5,0)</f>
        <v>5137.2</v>
      </c>
      <c r="N5" s="2">
        <f>+IFERROR(('Regions &amp; Poverty'!$G3/100)*J5,0)</f>
        <v>5893.92</v>
      </c>
      <c r="O5" s="2">
        <f>+IFERROR(L5*('Regions &amp; Poverty'!$I3/100),0)</f>
        <v>239.77799999999999</v>
      </c>
      <c r="P5" s="2">
        <f>+IFERROR(M5*('Regions &amp; Poverty'!$I3/100),0)</f>
        <v>395.56439999999998</v>
      </c>
      <c r="Q5" s="2">
        <f>+IFERROR(N5*('Regions &amp; Poverty'!$I3/100),0)</f>
        <v>453.83184</v>
      </c>
      <c r="R5" s="2">
        <f>+IFERROR(('Regions &amp; Poverty'!$K3/100)*H5,0)</f>
        <v>5838.75</v>
      </c>
      <c r="S5" s="2">
        <f>+IFERROR(('Regions &amp; Poverty'!$K3/100)*I5,0)</f>
        <v>9632.25</v>
      </c>
      <c r="T5" s="2">
        <f>+IFERROR(('Regions &amp; Poverty'!$K3/100)*J5,0)</f>
        <v>11051.1</v>
      </c>
      <c r="U5" s="2">
        <f>+IFERROR(R5*('Regions &amp; Poverty'!$M3/100),0)</f>
        <v>1097.6849999999999</v>
      </c>
      <c r="V5" s="2">
        <f>+IFERROR(S5*('Regions &amp; Poverty'!$M3/100),0)</f>
        <v>1810.8630000000001</v>
      </c>
      <c r="W5" s="2">
        <f>+IFERROR(T5*('Regions &amp; Poverty'!$M3/100),0)</f>
        <v>2077.6068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20943</v>
      </c>
      <c r="I8" s="2">
        <f t="shared" si="0"/>
        <v>22000</v>
      </c>
      <c r="J8" s="2">
        <f t="shared" si="0"/>
        <v>21000</v>
      </c>
      <c r="K8" s="27"/>
      <c r="L8" s="2">
        <f>+IFERROR(('Regions &amp; Poverty'!$G6/100)*H8,0)</f>
        <v>16147.052999999998</v>
      </c>
      <c r="M8" s="2">
        <f>+IFERROR(('Regions &amp; Poverty'!$G6/100)*I8,0)</f>
        <v>16961.999999999996</v>
      </c>
      <c r="N8" s="2">
        <f>+IFERROR(('Regions &amp; Poverty'!$G6/100)*J8,0)</f>
        <v>16190.999999999998</v>
      </c>
      <c r="O8" s="2">
        <f>+IFERROR(L8*('Regions &amp; Poverty'!$I6/100),0)</f>
        <v>6329.6447759999992</v>
      </c>
      <c r="P8" s="2">
        <f>+IFERROR(M8*('Regions &amp; Poverty'!$I6/100),0)</f>
        <v>6649.1039999999985</v>
      </c>
      <c r="Q8" s="2">
        <f>+IFERROR(N8*('Regions &amp; Poverty'!$I6/100),0)</f>
        <v>6346.8719999999994</v>
      </c>
      <c r="R8" s="2">
        <f>+IFERROR(('Regions &amp; Poverty'!$K6/100)*H8,0)</f>
        <v>19120.958999999999</v>
      </c>
      <c r="S8" s="2">
        <f>+IFERROR(('Regions &amp; Poverty'!$K6/100)*I8,0)</f>
        <v>20086</v>
      </c>
      <c r="T8" s="2">
        <f>+IFERROR(('Regions &amp; Poverty'!$K6/100)*J8,0)</f>
        <v>19173</v>
      </c>
      <c r="U8" s="2">
        <f>+IFERROR(R8*('Regions &amp; Poverty'!$M6/100),0)</f>
        <v>11090.156219999999</v>
      </c>
      <c r="V8" s="2">
        <f>+IFERROR(S8*('Regions &amp; Poverty'!$M6/100),0)</f>
        <v>11649.88</v>
      </c>
      <c r="W8" s="2">
        <f>+IFERROR(T8*('Regions &amp; Poverty'!$M6/100),0)</f>
        <v>11120.339999999998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4055</v>
      </c>
      <c r="I10" s="2">
        <f t="shared" si="0"/>
        <v>3989</v>
      </c>
      <c r="J10" s="2">
        <f t="shared" si="0"/>
        <v>4141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3648</v>
      </c>
      <c r="I12" s="2">
        <f t="shared" si="0"/>
        <v>2406</v>
      </c>
      <c r="J12" s="2">
        <f t="shared" si="0"/>
        <v>2315</v>
      </c>
      <c r="K12" s="27"/>
      <c r="L12" s="2">
        <f>+IFERROR(('Regions &amp; Poverty'!$G10/100)*H12,0)</f>
        <v>2688.576</v>
      </c>
      <c r="M12" s="2">
        <f>+IFERROR(('Regions &amp; Poverty'!$G10/100)*I12,0)</f>
        <v>1773.222</v>
      </c>
      <c r="N12" s="2">
        <f>+IFERROR(('Regions &amp; Poverty'!$G10/100)*J12,0)</f>
        <v>1706.155</v>
      </c>
      <c r="O12" s="2">
        <f>+IFERROR(L12*('Regions &amp; Poverty'!$I10/100),0)</f>
        <v>871.09862400000009</v>
      </c>
      <c r="P12" s="2">
        <f>+IFERROR(M12*('Regions &amp; Poverty'!$I10/100),0)</f>
        <v>574.52392799999996</v>
      </c>
      <c r="Q12" s="2">
        <f>+IFERROR(N12*('Regions &amp; Poverty'!$I10/100),0)</f>
        <v>552.79422</v>
      </c>
      <c r="R12" s="2">
        <f>+IFERROR(('Regions &amp; Poverty'!$K10/100)*H12,0)</f>
        <v>3286.8479999999995</v>
      </c>
      <c r="S12" s="2">
        <f>+IFERROR(('Regions &amp; Poverty'!$K10/100)*I12,0)</f>
        <v>2167.8059999999996</v>
      </c>
      <c r="T12" s="2">
        <f>+IFERROR(('Regions &amp; Poverty'!$K10/100)*J12,0)</f>
        <v>2085.8149999999996</v>
      </c>
      <c r="U12" s="2">
        <f>+IFERROR(R12*('Regions &amp; Poverty'!$M10/100),0)</f>
        <v>1748.6031359999997</v>
      </c>
      <c r="V12" s="2">
        <f>+IFERROR(S12*('Regions &amp; Poverty'!$M10/100),0)</f>
        <v>1153.2727919999998</v>
      </c>
      <c r="W12" s="2">
        <f>+IFERROR(T12*('Regions &amp; Poverty'!$M10/100),0)</f>
        <v>1109.6535799999999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2463</v>
      </c>
      <c r="I13" s="2">
        <f t="shared" si="0"/>
        <v>2603</v>
      </c>
      <c r="J13" s="2">
        <f t="shared" si="0"/>
        <v>2007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17901</v>
      </c>
      <c r="I14" s="2">
        <f t="shared" si="0"/>
        <v>21739</v>
      </c>
      <c r="J14" s="2">
        <f t="shared" si="0"/>
        <v>21942</v>
      </c>
      <c r="K14" s="27"/>
      <c r="L14" s="2">
        <f>+IFERROR(('Regions &amp; Poverty'!$G12/100)*H14,0)</f>
        <v>10812.204</v>
      </c>
      <c r="M14" s="2">
        <f>+IFERROR(('Regions &amp; Poverty'!$G12/100)*I14,0)</f>
        <v>13130.356</v>
      </c>
      <c r="N14" s="2">
        <f>+IFERROR(('Regions &amp; Poverty'!$G12/100)*J14,0)</f>
        <v>13252.967999999999</v>
      </c>
      <c r="O14" s="2">
        <f>+IFERROR(L14*('Regions &amp; Poverty'!$I12/100),0)</f>
        <v>2562.4923479999998</v>
      </c>
      <c r="P14" s="2">
        <f>+IFERROR(M14*('Regions &amp; Poverty'!$I12/100),0)</f>
        <v>3111.8943719999997</v>
      </c>
      <c r="Q14" s="2">
        <f>+IFERROR(N14*('Regions &amp; Poverty'!$I12/100),0)</f>
        <v>3140.9534159999994</v>
      </c>
      <c r="R14" s="2">
        <f>+IFERROR(('Regions &amp; Poverty'!$K12/100)*H14,0)</f>
        <v>14589.314999999999</v>
      </c>
      <c r="S14" s="2">
        <f>+IFERROR(('Regions &amp; Poverty'!$K12/100)*I14,0)</f>
        <v>17717.285</v>
      </c>
      <c r="T14" s="2">
        <f>+IFERROR(('Regions &amp; Poverty'!$K12/100)*J14,0)</f>
        <v>17882.73</v>
      </c>
      <c r="U14" s="2">
        <f>+IFERROR(R14*('Regions &amp; Poverty'!$M12/100),0)</f>
        <v>6375.5306550000005</v>
      </c>
      <c r="V14" s="2">
        <f>+IFERROR(S14*('Regions &amp; Poverty'!$M12/100),0)</f>
        <v>7742.4535450000012</v>
      </c>
      <c r="W14" s="2">
        <f>+IFERROR(T14*('Regions &amp; Poverty'!$M12/100),0)</f>
        <v>7814.7530100000004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6025</v>
      </c>
      <c r="I16" s="2">
        <f t="shared" si="0"/>
        <v>6030</v>
      </c>
      <c r="J16" s="2">
        <f t="shared" si="0"/>
        <v>5708</v>
      </c>
      <c r="K16" s="27"/>
      <c r="L16" s="2">
        <f>+IFERROR(('Regions &amp; Poverty'!$G14/100)*H16,0)</f>
        <v>2958.2750000000001</v>
      </c>
      <c r="M16" s="2">
        <f>+IFERROR(('Regions &amp; Poverty'!$G14/100)*I16,0)</f>
        <v>2960.73</v>
      </c>
      <c r="N16" s="2">
        <f>+IFERROR(('Regions &amp; Poverty'!$G14/100)*J16,0)</f>
        <v>2802.6280000000002</v>
      </c>
      <c r="O16" s="2">
        <f>+IFERROR(L16*('Regions &amp; Poverty'!$I14/100),0)</f>
        <v>455.57434999999998</v>
      </c>
      <c r="P16" s="2">
        <f>+IFERROR(M16*('Regions &amp; Poverty'!$I14/100),0)</f>
        <v>455.95242000000002</v>
      </c>
      <c r="Q16" s="2">
        <f>+IFERROR(N16*('Regions &amp; Poverty'!$I14/100),0)</f>
        <v>431.60471200000001</v>
      </c>
      <c r="R16" s="2">
        <f>+IFERROR(('Regions &amp; Poverty'!$K14/100)*H16,0)</f>
        <v>4759.75</v>
      </c>
      <c r="S16" s="2">
        <f>+IFERROR(('Regions &amp; Poverty'!$K14/100)*I16,0)</f>
        <v>4763.7</v>
      </c>
      <c r="T16" s="2">
        <f>+IFERROR(('Regions &amp; Poverty'!$K14/100)*J16,0)</f>
        <v>4509.3200000000006</v>
      </c>
      <c r="U16" s="2">
        <f>+IFERROR(R16*('Regions &amp; Poverty'!$M14/100),0)</f>
        <v>1727.78925</v>
      </c>
      <c r="V16" s="2">
        <f>+IFERROR(S16*('Regions &amp; Poverty'!$M14/100),0)</f>
        <v>1729.2230999999999</v>
      </c>
      <c r="W16" s="2">
        <f>+IFERROR(T16*('Regions &amp; Poverty'!$M14/100),0)</f>
        <v>1636.8831600000001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190000</v>
      </c>
      <c r="I17" s="2">
        <f t="shared" si="0"/>
        <v>180000</v>
      </c>
      <c r="J17" s="2">
        <f t="shared" si="0"/>
        <v>152091</v>
      </c>
      <c r="K17" s="27"/>
      <c r="L17" s="2">
        <f>+IFERROR(('Regions &amp; Poverty'!$G15/100)*H17,0)</f>
        <v>65740</v>
      </c>
      <c r="M17" s="2">
        <f>+IFERROR(('Regions &amp; Poverty'!$G15/100)*I17,0)</f>
        <v>62280.000000000007</v>
      </c>
      <c r="N17" s="2">
        <f>+IFERROR(('Regions &amp; Poverty'!$G15/100)*J17,0)</f>
        <v>52623.486000000004</v>
      </c>
      <c r="O17" s="2">
        <f>+IFERROR(L17*('Regions &amp; Poverty'!$I15/100),0)</f>
        <v>6771.22</v>
      </c>
      <c r="P17" s="2">
        <f>+IFERROR(M17*('Regions &amp; Poverty'!$I15/100),0)</f>
        <v>6414.8400000000011</v>
      </c>
      <c r="Q17" s="2">
        <f>+IFERROR(N17*('Regions &amp; Poverty'!$I15/100),0)</f>
        <v>5420.2190580000006</v>
      </c>
      <c r="R17" s="2">
        <f>+IFERROR(('Regions &amp; Poverty'!$K15/100)*H17,0)</f>
        <v>126539.99999999999</v>
      </c>
      <c r="S17" s="2">
        <f>+IFERROR(('Regions &amp; Poverty'!$K15/100)*I17,0)</f>
        <v>119879.99999999999</v>
      </c>
      <c r="T17" s="2">
        <f>+IFERROR(('Regions &amp; Poverty'!$K15/100)*J17,0)</f>
        <v>101292.60599999999</v>
      </c>
      <c r="U17" s="2">
        <f>+IFERROR(R17*('Regions &amp; Poverty'!$M15/100),0)</f>
        <v>34798.5</v>
      </c>
      <c r="V17" s="2">
        <f>+IFERROR(S17*('Regions &amp; Poverty'!$M15/100),0)</f>
        <v>32967</v>
      </c>
      <c r="W17" s="2">
        <f>+IFERROR(T17*('Regions &amp; Poverty'!$M15/100),0)</f>
        <v>27855.466649999998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72184</v>
      </c>
      <c r="I19" s="9">
        <f t="shared" si="1"/>
        <v>89554</v>
      </c>
      <c r="J19" s="9">
        <f t="shared" si="1"/>
        <v>81235</v>
      </c>
      <c r="K19" s="27"/>
      <c r="L19" s="2">
        <f>+IFERROR(('Regions &amp; Poverty'!$G17/100)*H19,0)</f>
        <v>24181.640000000003</v>
      </c>
      <c r="M19" s="2">
        <f>+IFERROR(('Regions &amp; Poverty'!$G17/100)*I19,0)</f>
        <v>30000.59</v>
      </c>
      <c r="N19" s="2">
        <f>+IFERROR(('Regions &amp; Poverty'!$G17/100)*J19,0)</f>
        <v>27213.725000000002</v>
      </c>
      <c r="O19" s="2">
        <f>+IFERROR(L19*('Regions &amp; Poverty'!$I17/100),0)</f>
        <v>2176.3476000000001</v>
      </c>
      <c r="P19" s="2">
        <f>+IFERROR(M19*('Regions &amp; Poverty'!$I17/100),0)</f>
        <v>2700.0531000000001</v>
      </c>
      <c r="Q19" s="2">
        <f>+IFERROR(N19*('Regions &amp; Poverty'!$I17/100),0)</f>
        <v>2449.2352500000002</v>
      </c>
      <c r="R19" s="2">
        <f>+IFERROR(('Regions &amp; Poverty'!$K17/100)*H19,0)</f>
        <v>52766.504000000001</v>
      </c>
      <c r="S19" s="2">
        <f>+IFERROR(('Regions &amp; Poverty'!$K17/100)*I19,0)</f>
        <v>65463.974000000002</v>
      </c>
      <c r="T19" s="2">
        <f>+IFERROR(('Regions &amp; Poverty'!$K17/100)*J19,0)</f>
        <v>59382.784999999996</v>
      </c>
      <c r="U19" s="2">
        <f>+IFERROR(R19*('Regions &amp; Poverty'!$M17/100),0)</f>
        <v>14774.621120000002</v>
      </c>
      <c r="V19" s="2">
        <f>+IFERROR(S19*('Regions &amp; Poverty'!$M17/100),0)</f>
        <v>18329.912720000004</v>
      </c>
      <c r="W19" s="2">
        <f>+IFERROR(T19*('Regions &amp; Poverty'!$M17/100),0)</f>
        <v>16627.179800000002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  <c r="K21" s="27"/>
      <c r="L21" s="2">
        <f>+IFERROR(('Regions &amp; Poverty'!$G19/100)*H21,0)</f>
        <v>0</v>
      </c>
      <c r="M21" s="2">
        <f>+IFERROR(('Regions &amp; Poverty'!$G19/100)*I21,0)</f>
        <v>0</v>
      </c>
      <c r="N21" s="2">
        <f>+IFERROR(('Regions &amp; Poverty'!$G19/100)*J21,0)</f>
        <v>0</v>
      </c>
      <c r="O21" s="2">
        <f>+IFERROR(L21*('Regions &amp; Poverty'!$I19/100),0)</f>
        <v>0</v>
      </c>
      <c r="P21" s="2">
        <f>+IFERROR(M21*('Regions &amp; Poverty'!$I19/100),0)</f>
        <v>0</v>
      </c>
      <c r="Q21" s="2">
        <f>+IFERROR(N21*('Regions &amp; Poverty'!$I19/100),0)</f>
        <v>0</v>
      </c>
      <c r="R21" s="2">
        <f>+IFERROR(('Regions &amp; Poverty'!$K19/100)*H21,0)</f>
        <v>0</v>
      </c>
      <c r="S21" s="2">
        <f>+IFERROR(('Regions &amp; Poverty'!$K19/100)*I21,0)</f>
        <v>0</v>
      </c>
      <c r="T21" s="2">
        <f>+IFERROR(('Regions &amp; Poverty'!$K19/100)*J21,0)</f>
        <v>0</v>
      </c>
      <c r="U21" s="2">
        <f>+IFERROR(R21*('Regions &amp; Poverty'!$M19/100),0)</f>
        <v>0</v>
      </c>
      <c r="V21" s="2">
        <f>+IFERROR(S21*('Regions &amp; Poverty'!$M19/100),0)</f>
        <v>0</v>
      </c>
      <c r="W21" s="2">
        <f>+IFERROR(T21*('Regions &amp; Poverty'!$M19/100),0)</f>
        <v>0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15055</v>
      </c>
      <c r="I22" s="2">
        <f t="shared" si="2"/>
        <v>20000</v>
      </c>
      <c r="J22" s="2">
        <f t="shared" si="2"/>
        <v>20000</v>
      </c>
      <c r="K22" s="27"/>
      <c r="L22" s="2">
        <f>+IFERROR(('Regions &amp; Poverty'!$G20/100)*H22,0)</f>
        <v>6579.0350000000008</v>
      </c>
      <c r="M22" s="2">
        <f>+IFERROR(('Regions &amp; Poverty'!$G20/100)*I22,0)</f>
        <v>8740.0000000000018</v>
      </c>
      <c r="N22" s="2">
        <f>+IFERROR(('Regions &amp; Poverty'!$G20/100)*J22,0)</f>
        <v>8740.0000000000018</v>
      </c>
      <c r="O22" s="2">
        <f>+IFERROR(L22*('Regions &amp; Poverty'!$I20/100),0)</f>
        <v>730.27288500000009</v>
      </c>
      <c r="P22" s="2">
        <f>+IFERROR(M22*('Regions &amp; Poverty'!$I20/100),0)</f>
        <v>970.14000000000021</v>
      </c>
      <c r="Q22" s="2">
        <f>+IFERROR(N22*('Regions &amp; Poverty'!$I20/100),0)</f>
        <v>970.14000000000021</v>
      </c>
      <c r="R22" s="2">
        <f>+IFERROR(('Regions &amp; Poverty'!$K20/100)*H22,0)</f>
        <v>11502.02</v>
      </c>
      <c r="S22" s="2">
        <f>+IFERROR(('Regions &amp; Poverty'!$K20/100)*I22,0)</f>
        <v>15280</v>
      </c>
      <c r="T22" s="2">
        <f>+IFERROR(('Regions &amp; Poverty'!$K20/100)*J22,0)</f>
        <v>15280</v>
      </c>
      <c r="U22" s="2">
        <f>+IFERROR(R22*('Regions &amp; Poverty'!$M20/100),0)</f>
        <v>3703.6504400000003</v>
      </c>
      <c r="V22" s="2">
        <f>+IFERROR(S22*('Regions &amp; Poverty'!$M20/100),0)</f>
        <v>4920.16</v>
      </c>
      <c r="W22" s="2">
        <f>+IFERROR(T22*('Regions &amp; Poverty'!$M20/100),0)</f>
        <v>4920.16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2175</v>
      </c>
      <c r="I26" s="2">
        <f t="shared" si="2"/>
        <v>4377</v>
      </c>
      <c r="J26" s="2">
        <f t="shared" si="2"/>
        <v>11769</v>
      </c>
      <c r="K26" s="27"/>
      <c r="L26" s="2">
        <f>+IFERROR(('Regions &amp; Poverty'!$G24/100)*H26,0)</f>
        <v>1072.2750000000001</v>
      </c>
      <c r="M26" s="2">
        <f>+IFERROR(('Regions &amp; Poverty'!$G24/100)*I26,0)</f>
        <v>2157.8609999999999</v>
      </c>
      <c r="N26" s="2">
        <f>+IFERROR(('Regions &amp; Poverty'!$G24/100)*J26,0)</f>
        <v>5802.1170000000002</v>
      </c>
      <c r="O26" s="2">
        <f>+IFERROR(L26*('Regions &amp; Poverty'!$I24/100),0)</f>
        <v>162.98580000000001</v>
      </c>
      <c r="P26" s="2">
        <f>+IFERROR(M26*('Regions &amp; Poverty'!$I24/100),0)</f>
        <v>327.99487199999999</v>
      </c>
      <c r="Q26" s="2">
        <f>+IFERROR(N26*('Regions &amp; Poverty'!$I24/100),0)</f>
        <v>881.921784</v>
      </c>
      <c r="R26" s="2">
        <f>+IFERROR(('Regions &amp; Poverty'!$K24/100)*H26,0)</f>
        <v>1718.25</v>
      </c>
      <c r="S26" s="2">
        <f>+IFERROR(('Regions &amp; Poverty'!$K24/100)*I26,0)</f>
        <v>3457.8300000000004</v>
      </c>
      <c r="T26" s="2">
        <f>+IFERROR(('Regions &amp; Poverty'!$K24/100)*J26,0)</f>
        <v>9297.51</v>
      </c>
      <c r="U26" s="2">
        <f>+IFERROR(R26*('Regions &amp; Poverty'!$M24/100),0)</f>
        <v>616.85174999999992</v>
      </c>
      <c r="V26" s="2">
        <f>+IFERROR(S26*('Regions &amp; Poverty'!$M24/100),0)</f>
        <v>1241.3609700000002</v>
      </c>
      <c r="W26" s="2">
        <f>+IFERROR(T26*('Regions &amp; Poverty'!$M24/100),0)</f>
        <v>3337.80609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13763</v>
      </c>
      <c r="I30" s="2">
        <f t="shared" si="2"/>
        <v>14835</v>
      </c>
      <c r="J30" s="2">
        <f t="shared" si="2"/>
        <v>15160</v>
      </c>
      <c r="K30" s="27"/>
      <c r="L30" s="2">
        <f>+IFERROR(('Regions &amp; Poverty'!$G28/100)*H30,0)</f>
        <v>4142.6629999999996</v>
      </c>
      <c r="M30" s="2">
        <f>+IFERROR(('Regions &amp; Poverty'!$G28/100)*I30,0)</f>
        <v>4465.335</v>
      </c>
      <c r="N30" s="2">
        <f>+IFERROR(('Regions &amp; Poverty'!$G28/100)*J30,0)</f>
        <v>4563.16</v>
      </c>
      <c r="O30" s="2">
        <f>+IFERROR(L30*('Regions &amp; Poverty'!$I28/100),0)</f>
        <v>397.69564799999995</v>
      </c>
      <c r="P30" s="2">
        <f>+IFERROR(M30*('Regions &amp; Poverty'!$I28/100),0)</f>
        <v>428.67216000000002</v>
      </c>
      <c r="Q30" s="2">
        <f>+IFERROR(N30*('Regions &amp; Poverty'!$I28/100),0)</f>
        <v>438.06335999999999</v>
      </c>
      <c r="R30" s="2">
        <f>+IFERROR(('Regions &amp; Poverty'!$K28/100)*H30,0)</f>
        <v>7665.9910000000009</v>
      </c>
      <c r="S30" s="2">
        <f>+IFERROR(('Regions &amp; Poverty'!$K28/100)*I30,0)</f>
        <v>8263.0950000000012</v>
      </c>
      <c r="T30" s="2">
        <f>+IFERROR(('Regions &amp; Poverty'!$K28/100)*J30,0)</f>
        <v>8444.1200000000008</v>
      </c>
      <c r="U30" s="2">
        <f>+IFERROR(R30*('Regions &amp; Poverty'!$M28/100),0)</f>
        <v>1809.1738760000003</v>
      </c>
      <c r="V30" s="2">
        <f>+IFERROR(S30*('Regions &amp; Poverty'!$M28/100),0)</f>
        <v>1950.0904200000004</v>
      </c>
      <c r="W30" s="2">
        <f>+IFERROR(T30*('Regions &amp; Poverty'!$M28/100),0)</f>
        <v>1992.8123200000002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38</v>
      </c>
      <c r="I34" s="2">
        <f t="shared" si="2"/>
        <v>35</v>
      </c>
      <c r="J34" s="2">
        <f t="shared" si="2"/>
        <v>43</v>
      </c>
      <c r="K34" s="27"/>
      <c r="L34" s="2">
        <f>+IFERROR(('Regions &amp; Poverty'!$G32/100)*H34,0)</f>
        <v>29.564</v>
      </c>
      <c r="M34" s="2">
        <f>+IFERROR(('Regions &amp; Poverty'!$G32/100)*I34,0)</f>
        <v>27.23</v>
      </c>
      <c r="N34" s="2">
        <f>+IFERROR(('Regions &amp; Poverty'!$G32/100)*J34,0)</f>
        <v>33.454000000000001</v>
      </c>
      <c r="O34" s="2">
        <f>+IFERROR(L34*('Regions &amp; Poverty'!$I32/100),0)</f>
        <v>11.589088</v>
      </c>
      <c r="P34" s="2">
        <f>+IFERROR(M34*('Regions &amp; Poverty'!$I32/100),0)</f>
        <v>10.674160000000001</v>
      </c>
      <c r="Q34" s="2">
        <f>+IFERROR(N34*('Regions &amp; Poverty'!$I32/100),0)</f>
        <v>13.113968000000002</v>
      </c>
      <c r="R34" s="2">
        <f>+IFERROR(('Regions &amp; Poverty'!$K32/100)*H34,0)</f>
        <v>34.617999999999995</v>
      </c>
      <c r="S34" s="2">
        <f>+IFERROR(('Regions &amp; Poverty'!$K32/100)*I34,0)</f>
        <v>31.884999999999998</v>
      </c>
      <c r="T34" s="2">
        <f>+IFERROR(('Regions &amp; Poverty'!$K32/100)*J34,0)</f>
        <v>39.172999999999995</v>
      </c>
      <c r="U34" s="2">
        <f>+IFERROR(R34*('Regions &amp; Poverty'!$M32/100),0)</f>
        <v>20.147676000000001</v>
      </c>
      <c r="V34" s="2">
        <f>+IFERROR(S34*('Regions &amp; Poverty'!$M32/100),0)</f>
        <v>18.55707</v>
      </c>
      <c r="W34" s="2">
        <f>+IFERROR(T34*('Regions &amp; Poverty'!$M32/100),0)</f>
        <v>22.798686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132185</v>
      </c>
      <c r="I35" s="2">
        <f t="shared" si="2"/>
        <v>120952</v>
      </c>
      <c r="J35" s="2">
        <f t="shared" si="2"/>
        <v>132417</v>
      </c>
      <c r="K35" s="27"/>
      <c r="L35" s="2">
        <f>+IFERROR(('Regions &amp; Poverty'!$G33/100)*H35,0)</f>
        <v>93719.165000000008</v>
      </c>
      <c r="M35" s="2">
        <f>+IFERROR(('Regions &amp; Poverty'!$G33/100)*I35,0)</f>
        <v>85754.968000000008</v>
      </c>
      <c r="N35" s="2">
        <f>+IFERROR(('Regions &amp; Poverty'!$G33/100)*J35,0)</f>
        <v>93883.653000000006</v>
      </c>
      <c r="O35" s="2">
        <f>+IFERROR(L35*('Regions &amp; Poverty'!$I33/100),0)</f>
        <v>31208.481945</v>
      </c>
      <c r="P35" s="2">
        <f>+IFERROR(M35*('Regions &amp; Poverty'!$I33/100),0)</f>
        <v>28556.404343999999</v>
      </c>
      <c r="Q35" s="2">
        <f>+IFERROR(N35*('Regions &amp; Poverty'!$I33/100),0)</f>
        <v>31263.256448999997</v>
      </c>
      <c r="R35" s="2">
        <f>+IFERROR(('Regions &amp; Poverty'!$K33/100)*H35,0)</f>
        <v>116851.54000000001</v>
      </c>
      <c r="S35" s="2">
        <f>+IFERROR(('Regions &amp; Poverty'!$K33/100)*I35,0)</f>
        <v>106921.568</v>
      </c>
      <c r="T35" s="2">
        <f>+IFERROR(('Regions &amp; Poverty'!$K33/100)*J35,0)</f>
        <v>117056.628</v>
      </c>
      <c r="U35" s="2">
        <f>+IFERROR(R35*('Regions &amp; Poverty'!$M33/100),0)</f>
        <v>61814.464660000005</v>
      </c>
      <c r="V35" s="2">
        <f>+IFERROR(S35*('Regions &amp; Poverty'!$M33/100),0)</f>
        <v>56561.509472000005</v>
      </c>
      <c r="W35" s="2">
        <f>+IFERROR(T35*('Regions &amp; Poverty'!$M33/100),0)</f>
        <v>61922.956212000005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214179</v>
      </c>
      <c r="I41" s="2">
        <f t="shared" si="4"/>
        <v>226323</v>
      </c>
      <c r="J41" s="2">
        <f t="shared" si="4"/>
        <v>26749</v>
      </c>
      <c r="K41" s="27"/>
      <c r="L41" s="2">
        <f>+IFERROR(('Regions &amp; Poverty'!$G39/100)*H41,0)</f>
        <v>123152.92499999999</v>
      </c>
      <c r="M41" s="2">
        <f>+IFERROR(('Regions &amp; Poverty'!$G39/100)*I41,0)</f>
        <v>130135.72499999999</v>
      </c>
      <c r="N41" s="2">
        <f>+IFERROR(('Regions &amp; Poverty'!$G39/100)*J41,0)</f>
        <v>15380.674999999999</v>
      </c>
      <c r="O41" s="2">
        <f>+IFERROR(L41*('Regions &amp; Poverty'!$I39/100),0)</f>
        <v>36330.112874999992</v>
      </c>
      <c r="P41" s="2">
        <f>+IFERROR(M41*('Regions &amp; Poverty'!$I39/100),0)</f>
        <v>38390.038874999998</v>
      </c>
      <c r="Q41" s="2">
        <f>+IFERROR(N41*('Regions &amp; Poverty'!$I39/100),0)</f>
        <v>4537.2991249999995</v>
      </c>
      <c r="R41" s="2">
        <f>+IFERROR(('Regions &amp; Poverty'!$K39/100)*H41,0)</f>
        <v>159134.997</v>
      </c>
      <c r="S41" s="2">
        <f>+IFERROR(('Regions &amp; Poverty'!$K39/100)*I41,0)</f>
        <v>168157.989</v>
      </c>
      <c r="T41" s="2">
        <f>+IFERROR(('Regions &amp; Poverty'!$K39/100)*J41,0)</f>
        <v>19874.507000000001</v>
      </c>
      <c r="U41" s="2">
        <f>+IFERROR(R41*('Regions &amp; Poverty'!$M39/100),0)</f>
        <v>70815.073665000004</v>
      </c>
      <c r="V41" s="2">
        <f>+IFERROR(S41*('Regions &amp; Poverty'!$M39/100),0)</f>
        <v>74830.305105000007</v>
      </c>
      <c r="W41" s="2">
        <f>+IFERROR(T41*('Regions &amp; Poverty'!$M39/100),0)</f>
        <v>8844.1556150000015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71328</v>
      </c>
      <c r="I42" s="2">
        <f t="shared" si="4"/>
        <v>41768</v>
      </c>
      <c r="J42" s="2">
        <f t="shared" si="4"/>
        <v>70000</v>
      </c>
      <c r="K42" s="27"/>
      <c r="L42" s="2">
        <f>+IFERROR(('Regions &amp; Poverty'!$G40/100)*H42,0)</f>
        <v>15264.191999999999</v>
      </c>
      <c r="M42" s="2">
        <f>+IFERROR(('Regions &amp; Poverty'!$G40/100)*I42,0)</f>
        <v>8938.351999999999</v>
      </c>
      <c r="N42" s="2">
        <f>+IFERROR(('Regions &amp; Poverty'!$G40/100)*J42,0)</f>
        <v>14980</v>
      </c>
      <c r="O42" s="2">
        <f>+IFERROR(L42*('Regions &amp; Poverty'!$I40/100),0)</f>
        <v>793.73798399999998</v>
      </c>
      <c r="P42" s="2">
        <f>+IFERROR(M42*('Regions &amp; Poverty'!$I40/100),0)</f>
        <v>464.79430400000001</v>
      </c>
      <c r="Q42" s="2">
        <f>+IFERROR(N42*('Regions &amp; Poverty'!$I40/100),0)</f>
        <v>778.96</v>
      </c>
      <c r="R42" s="2">
        <f>+IFERROR(('Regions &amp; Poverty'!$K40/100)*H42,0)</f>
        <v>33666.815999999999</v>
      </c>
      <c r="S42" s="2">
        <f>+IFERROR(('Regions &amp; Poverty'!$K40/100)*I42,0)</f>
        <v>19714.496000000003</v>
      </c>
      <c r="T42" s="2">
        <f>+IFERROR(('Regions &amp; Poverty'!$K40/100)*J42,0)</f>
        <v>33040</v>
      </c>
      <c r="U42" s="2">
        <f>+IFERROR(R42*('Regions &amp; Poverty'!$M40/100),0)</f>
        <v>5824.359168</v>
      </c>
      <c r="V42" s="2">
        <f>+IFERROR(S42*('Regions &amp; Poverty'!$M40/100),0)</f>
        <v>3410.6078080000007</v>
      </c>
      <c r="W42" s="2">
        <f>+IFERROR(T42*('Regions &amp; Poverty'!$M40/100),0)</f>
        <v>5715.92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99738</v>
      </c>
      <c r="I43" s="2">
        <f t="shared" si="4"/>
        <v>139909</v>
      </c>
      <c r="J43" s="2">
        <f t="shared" si="4"/>
        <v>156901</v>
      </c>
      <c r="K43" s="27"/>
      <c r="L43" s="2">
        <f>+IFERROR(('Regions &amp; Poverty'!$G41/100)*H43,0)</f>
        <v>49370.31</v>
      </c>
      <c r="M43" s="2">
        <f>+IFERROR(('Regions &amp; Poverty'!$G41/100)*I43,0)</f>
        <v>69254.955000000002</v>
      </c>
      <c r="N43" s="2">
        <f>+IFERROR(('Regions &amp; Poverty'!$G41/100)*J43,0)</f>
        <v>77665.994999999995</v>
      </c>
      <c r="O43" s="2">
        <f>+IFERROR(L43*('Regions &amp; Poverty'!$I41/100),0)</f>
        <v>11058.949439999999</v>
      </c>
      <c r="P43" s="2">
        <f>+IFERROR(M43*('Regions &amp; Poverty'!$I41/100),0)</f>
        <v>15513.109919999999</v>
      </c>
      <c r="Q43" s="2">
        <f>+IFERROR(N43*('Regions &amp; Poverty'!$I41/100),0)</f>
        <v>17397.182879999997</v>
      </c>
      <c r="R43" s="2">
        <f>+IFERROR(('Regions &amp; Poverty'!$K41/100)*H43,0)</f>
        <v>76000.356</v>
      </c>
      <c r="S43" s="2">
        <f>+IFERROR(('Regions &amp; Poverty'!$K41/100)*I43,0)</f>
        <v>106610.658</v>
      </c>
      <c r="T43" s="2">
        <f>+IFERROR(('Regions &amp; Poverty'!$K41/100)*J43,0)</f>
        <v>119558.56200000001</v>
      </c>
      <c r="U43" s="2">
        <f>+IFERROR(R43*('Regions &amp; Poverty'!$M41/100),0)</f>
        <v>30020.140620000002</v>
      </c>
      <c r="V43" s="2">
        <f>+IFERROR(S43*('Regions &amp; Poverty'!$M41/100),0)</f>
        <v>42111.209909999998</v>
      </c>
      <c r="W43" s="2">
        <f>+IFERROR(T43*('Regions &amp; Poverty'!$M41/100),0)</f>
        <v>47225.631990000002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224</v>
      </c>
      <c r="I44" s="2">
        <f t="shared" si="4"/>
        <v>224</v>
      </c>
      <c r="J44" s="2">
        <f t="shared" si="4"/>
        <v>224</v>
      </c>
      <c r="K44" s="27"/>
      <c r="L44" s="2">
        <f>+IFERROR(('Regions &amp; Poverty'!$G42/100)*H44,0)</f>
        <v>62.495999999999995</v>
      </c>
      <c r="M44" s="2">
        <f>+IFERROR(('Regions &amp; Poverty'!$G42/100)*I44,0)</f>
        <v>62.495999999999995</v>
      </c>
      <c r="N44" s="2">
        <f>+IFERROR(('Regions &amp; Poverty'!$G42/100)*J44,0)</f>
        <v>62.495999999999995</v>
      </c>
      <c r="O44" s="2">
        <f>+IFERROR(L44*('Regions &amp; Poverty'!$I42/100),0)</f>
        <v>5.6246399999999994</v>
      </c>
      <c r="P44" s="2">
        <f>+IFERROR(M44*('Regions &amp; Poverty'!$I42/100),0)</f>
        <v>5.6246399999999994</v>
      </c>
      <c r="Q44" s="2">
        <f>+IFERROR(N44*('Regions &amp; Poverty'!$I42/100),0)</f>
        <v>5.6246399999999994</v>
      </c>
      <c r="R44" s="2">
        <f>+IFERROR(('Regions &amp; Poverty'!$K42/100)*H44,0)</f>
        <v>127.67999999999999</v>
      </c>
      <c r="S44" s="2">
        <f>+IFERROR(('Regions &amp; Poverty'!$K42/100)*I44,0)</f>
        <v>127.67999999999999</v>
      </c>
      <c r="T44" s="2">
        <f>+IFERROR(('Regions &amp; Poverty'!$K42/100)*J44,0)</f>
        <v>127.67999999999999</v>
      </c>
      <c r="U44" s="2">
        <f>+IFERROR(R44*('Regions &amp; Poverty'!$M42/100),0)</f>
        <v>29.49408</v>
      </c>
      <c r="V44" s="2">
        <f>+IFERROR(S44*('Regions &amp; Poverty'!$M42/100),0)</f>
        <v>29.49408</v>
      </c>
      <c r="W44" s="2">
        <f>+IFERROR(T44*('Regions &amp; Poverty'!$M42/100),0)</f>
        <v>29.49408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3364</v>
      </c>
      <c r="I48" s="2">
        <f t="shared" si="4"/>
        <v>3359</v>
      </c>
      <c r="J48" s="2">
        <f t="shared" si="4"/>
        <v>3349</v>
      </c>
      <c r="K48" s="27"/>
      <c r="L48" s="2">
        <f>+IFERROR(('Regions &amp; Poverty'!$G46/100)*H48,0)</f>
        <v>1298.5040000000001</v>
      </c>
      <c r="M48" s="2">
        <f>+IFERROR(('Regions &amp; Poverty'!$G46/100)*I48,0)</f>
        <v>1296.5740000000001</v>
      </c>
      <c r="N48" s="2">
        <f>+IFERROR(('Regions &amp; Poverty'!$G46/100)*J48,0)</f>
        <v>1292.7139999999999</v>
      </c>
      <c r="O48" s="2">
        <f>+IFERROR(L48*('Regions &amp; Poverty'!$I46/100),0)</f>
        <v>151.92496800000001</v>
      </c>
      <c r="P48" s="2">
        <f>+IFERROR(M48*('Regions &amp; Poverty'!$I46/100),0)</f>
        <v>151.69915800000001</v>
      </c>
      <c r="Q48" s="2">
        <f>+IFERROR(N48*('Regions &amp; Poverty'!$I46/100),0)</f>
        <v>151.24753799999999</v>
      </c>
      <c r="R48" s="2">
        <f>+IFERROR(('Regions &amp; Poverty'!$K46/100)*H48,0)</f>
        <v>2482.6320000000001</v>
      </c>
      <c r="S48" s="2">
        <f>+IFERROR(('Regions &amp; Poverty'!$K46/100)*I48,0)</f>
        <v>2478.942</v>
      </c>
      <c r="T48" s="2">
        <f>+IFERROR(('Regions &amp; Poverty'!$K46/100)*J48,0)</f>
        <v>2471.5619999999999</v>
      </c>
      <c r="U48" s="2">
        <f>+IFERROR(R48*('Regions &amp; Poverty'!$M46/100),0)</f>
        <v>762.16802400000006</v>
      </c>
      <c r="V48" s="2">
        <f>+IFERROR(S48*('Regions &amp; Poverty'!$M46/100),0)</f>
        <v>761.03519400000005</v>
      </c>
      <c r="W48" s="2">
        <f>+IFERROR(T48*('Regions &amp; Poverty'!$M46/100),0)</f>
        <v>758.76953399999991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623815</v>
      </c>
      <c r="I49" s="2">
        <f t="shared" si="4"/>
        <v>588523</v>
      </c>
      <c r="J49" s="2">
        <f t="shared" si="4"/>
        <v>588201</v>
      </c>
      <c r="K49" s="27"/>
      <c r="L49" s="2">
        <f>+IFERROR(('Regions &amp; Poverty'!$G47/100)*H49,0)</f>
        <v>333741.02500000002</v>
      </c>
      <c r="M49" s="2">
        <f>+IFERROR(('Regions &amp; Poverty'!$G47/100)*I49,0)</f>
        <v>314859.80499999999</v>
      </c>
      <c r="N49" s="2">
        <f>+IFERROR(('Regions &amp; Poverty'!$G47/100)*J49,0)</f>
        <v>314687.53500000003</v>
      </c>
      <c r="O49" s="2">
        <f>+IFERROR(L49*('Regions &amp; Poverty'!$I47/100),0)</f>
        <v>72755.543450000012</v>
      </c>
      <c r="P49" s="2">
        <f>+IFERROR(M49*('Regions &amp; Poverty'!$I47/100),0)</f>
        <v>68639.437489999997</v>
      </c>
      <c r="Q49" s="2">
        <f>+IFERROR(N49*('Regions &amp; Poverty'!$I47/100),0)</f>
        <v>68601.882630000007</v>
      </c>
      <c r="R49" s="2">
        <f>+IFERROR(('Regions &amp; Poverty'!$K47/100)*H49,0)</f>
        <v>484080.43999999994</v>
      </c>
      <c r="S49" s="2">
        <f>+IFERROR(('Regions &amp; Poverty'!$K47/100)*I49,0)</f>
        <v>456693.84799999994</v>
      </c>
      <c r="T49" s="2">
        <f>+IFERROR(('Regions &amp; Poverty'!$K47/100)*J49,0)</f>
        <v>456443.97599999997</v>
      </c>
      <c r="U49" s="2">
        <f>+IFERROR(R49*('Regions &amp; Poverty'!$M47/100),0)</f>
        <v>195084.41731999995</v>
      </c>
      <c r="V49" s="2">
        <f>+IFERROR(S49*('Regions &amp; Poverty'!$M47/100),0)</f>
        <v>184047.62074399996</v>
      </c>
      <c r="W49" s="2">
        <f>+IFERROR(T49*('Regions &amp; Poverty'!$M47/100),0)</f>
        <v>183946.92232799999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1758</v>
      </c>
      <c r="I51" s="2">
        <f t="shared" si="4"/>
        <v>1989</v>
      </c>
      <c r="J51" s="2">
        <f t="shared" si="4"/>
        <v>2002</v>
      </c>
      <c r="K51" s="27"/>
      <c r="L51" s="2">
        <f>+IFERROR(('Regions &amp; Poverty'!$G49/100)*H51,0)</f>
        <v>863.178</v>
      </c>
      <c r="M51" s="2">
        <f>+IFERROR(('Regions &amp; Poverty'!$G49/100)*I51,0)</f>
        <v>976.59899999999993</v>
      </c>
      <c r="N51" s="2">
        <f>+IFERROR(('Regions &amp; Poverty'!$G49/100)*J51,0)</f>
        <v>982.98199999999997</v>
      </c>
      <c r="O51" s="2">
        <f>+IFERROR(L51*('Regions &amp; Poverty'!$I49/100),0)</f>
        <v>171.77242199999998</v>
      </c>
      <c r="P51" s="2">
        <f>+IFERROR(M51*('Regions &amp; Poverty'!$I49/100),0)</f>
        <v>194.34320099999997</v>
      </c>
      <c r="Q51" s="2">
        <f>+IFERROR(N51*('Regions &amp; Poverty'!$I49/100),0)</f>
        <v>195.61341799999997</v>
      </c>
      <c r="R51" s="2">
        <f>+IFERROR(('Regions &amp; Poverty'!$K49/100)*H51,0)</f>
        <v>1286.856</v>
      </c>
      <c r="S51" s="2">
        <f>+IFERROR(('Regions &amp; Poverty'!$K49/100)*I51,0)</f>
        <v>1455.9479999999999</v>
      </c>
      <c r="T51" s="2">
        <f>+IFERROR(('Regions &amp; Poverty'!$K49/100)*J51,0)</f>
        <v>1465.4639999999999</v>
      </c>
      <c r="U51" s="2">
        <f>+IFERROR(R51*('Regions &amp; Poverty'!$M49/100),0)</f>
        <v>477.42357599999997</v>
      </c>
      <c r="V51" s="2">
        <f>+IFERROR(S51*('Regions &amp; Poverty'!$M49/100),0)</f>
        <v>540.15670799999998</v>
      </c>
      <c r="W51" s="2">
        <f>+IFERROR(T51*('Regions &amp; Poverty'!$M49/100),0)</f>
        <v>543.68714399999999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3877</v>
      </c>
      <c r="I60" s="2">
        <f t="shared" si="7"/>
        <v>5099</v>
      </c>
      <c r="J60" s="2">
        <f t="shared" si="7"/>
        <v>7779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5135</v>
      </c>
      <c r="I62" s="2">
        <f t="shared" si="7"/>
        <v>5316</v>
      </c>
      <c r="J62" s="2">
        <f t="shared" si="7"/>
        <v>5595</v>
      </c>
      <c r="K62" s="27"/>
      <c r="L62" s="2">
        <f>+IFERROR(('Regions &amp; Poverty'!$G60/100)*H62,0)</f>
        <v>97.564999999999998</v>
      </c>
      <c r="M62" s="2">
        <f>+IFERROR(('Regions &amp; Poverty'!$G60/100)*I62,0)</f>
        <v>101.00399999999999</v>
      </c>
      <c r="N62" s="2">
        <f>+IFERROR(('Regions &amp; Poverty'!$G60/100)*J62,0)</f>
        <v>106.30499999999999</v>
      </c>
      <c r="O62" s="2">
        <f>+IFERROR(L62*('Regions &amp; Poverty'!$I60/100),0)</f>
        <v>0.39026</v>
      </c>
      <c r="P62" s="2">
        <f>+IFERROR(M62*('Regions &amp; Poverty'!$I60/100),0)</f>
        <v>0.40401599999999999</v>
      </c>
      <c r="Q62" s="2">
        <f>+IFERROR(N62*('Regions &amp; Poverty'!$I60/100),0)</f>
        <v>0.42521999999999999</v>
      </c>
      <c r="R62" s="2">
        <f>+IFERROR(('Regions &amp; Poverty'!$K60/100)*H62,0)</f>
        <v>503.23</v>
      </c>
      <c r="S62" s="2">
        <f>+IFERROR(('Regions &amp; Poverty'!$K60/100)*I62,0)</f>
        <v>520.96800000000007</v>
      </c>
      <c r="T62" s="2">
        <f>+IFERROR(('Regions &amp; Poverty'!$K60/100)*J62,0)</f>
        <v>548.31000000000006</v>
      </c>
      <c r="U62" s="2">
        <f>+IFERROR(R62*('Regions &amp; Poverty'!$M60/100),0)</f>
        <v>12.07752</v>
      </c>
      <c r="V62" s="2">
        <f>+IFERROR(S62*('Regions &amp; Poverty'!$M60/100),0)</f>
        <v>12.503232000000002</v>
      </c>
      <c r="W62" s="2">
        <f>+IFERROR(T62*('Regions &amp; Poverty'!$M60/100),0)</f>
        <v>13.159440000000002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38000</v>
      </c>
      <c r="I63" s="2">
        <f t="shared" si="7"/>
        <v>38000</v>
      </c>
      <c r="J63" s="2">
        <f t="shared" si="7"/>
        <v>38000</v>
      </c>
      <c r="K63" s="27"/>
      <c r="L63" s="2">
        <f>+IFERROR(('Regions &amp; Poverty'!$G61/100)*H63,0)</f>
        <v>3610</v>
      </c>
      <c r="M63" s="2">
        <f>+IFERROR(('Regions &amp; Poverty'!$G61/100)*I63,0)</f>
        <v>3610</v>
      </c>
      <c r="N63" s="2">
        <f>+IFERROR(('Regions &amp; Poverty'!$G61/100)*J63,0)</f>
        <v>3610</v>
      </c>
      <c r="O63" s="2">
        <f>+IFERROR(L63*('Regions &amp; Poverty'!$I61/100),0)</f>
        <v>101.07999999999998</v>
      </c>
      <c r="P63" s="2">
        <f>+IFERROR(M63*('Regions &amp; Poverty'!$I61/100),0)</f>
        <v>101.07999999999998</v>
      </c>
      <c r="Q63" s="2">
        <f>+IFERROR(N63*('Regions &amp; Poverty'!$I61/100),0)</f>
        <v>101.07999999999998</v>
      </c>
      <c r="R63" s="2">
        <f>+IFERROR(('Regions &amp; Poverty'!$K61/100)*H63,0)</f>
        <v>9614</v>
      </c>
      <c r="S63" s="2">
        <f>+IFERROR(('Regions &amp; Poverty'!$K61/100)*I63,0)</f>
        <v>9614</v>
      </c>
      <c r="T63" s="2">
        <f>+IFERROR(('Regions &amp; Poverty'!$K61/100)*J63,0)</f>
        <v>9614</v>
      </c>
      <c r="U63" s="2">
        <f>+IFERROR(R63*('Regions &amp; Poverty'!$M61/100),0)</f>
        <v>836.41799999999989</v>
      </c>
      <c r="V63" s="2">
        <f>+IFERROR(S63*('Regions &amp; Poverty'!$M61/100),0)</f>
        <v>836.41799999999989</v>
      </c>
      <c r="W63" s="2">
        <f>+IFERROR(T63*('Regions &amp; Poverty'!$M61/100),0)</f>
        <v>836.41799999999989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1181</v>
      </c>
      <c r="I64" s="2">
        <f t="shared" si="7"/>
        <v>1181</v>
      </c>
      <c r="J64" s="2">
        <f t="shared" si="7"/>
        <v>1181</v>
      </c>
      <c r="K64" s="27"/>
      <c r="L64" s="2">
        <f>+IFERROR(('Regions &amp; Poverty'!$G62/100)*H64,0)</f>
        <v>210.21800000000002</v>
      </c>
      <c r="M64" s="2">
        <f>+IFERROR(('Regions &amp; Poverty'!$G62/100)*I64,0)</f>
        <v>210.21800000000002</v>
      </c>
      <c r="N64" s="2">
        <f>+IFERROR(('Regions &amp; Poverty'!$G62/100)*J64,0)</f>
        <v>210.21800000000002</v>
      </c>
      <c r="O64" s="2">
        <f>+IFERROR(L64*('Regions &amp; Poverty'!$I62/100),0)</f>
        <v>13.453952000000001</v>
      </c>
      <c r="P64" s="2">
        <f>+IFERROR(M64*('Regions &amp; Poverty'!$I62/100),0)</f>
        <v>13.453952000000001</v>
      </c>
      <c r="Q64" s="2">
        <f>+IFERROR(N64*('Regions &amp; Poverty'!$I62/100),0)</f>
        <v>13.453952000000001</v>
      </c>
      <c r="R64" s="2">
        <f>+IFERROR(('Regions &amp; Poverty'!$K62/100)*H64,0)</f>
        <v>410.988</v>
      </c>
      <c r="S64" s="2">
        <f>+IFERROR(('Regions &amp; Poverty'!$K62/100)*I64,0)</f>
        <v>410.988</v>
      </c>
      <c r="T64" s="2">
        <f>+IFERROR(('Regions &amp; Poverty'!$K62/100)*J64,0)</f>
        <v>410.988</v>
      </c>
      <c r="U64" s="2">
        <f>+IFERROR(R64*('Regions &amp; Poverty'!$M62/100),0)</f>
        <v>59.593259999999994</v>
      </c>
      <c r="V64" s="2">
        <f>+IFERROR(S64*('Regions &amp; Poverty'!$M62/100),0)</f>
        <v>59.593259999999994</v>
      </c>
      <c r="W64" s="2">
        <f>+IFERROR(T64*('Regions &amp; Poverty'!$M62/100),0)</f>
        <v>59.593259999999994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387366</v>
      </c>
      <c r="I65" s="2">
        <f t="shared" si="7"/>
        <v>341088</v>
      </c>
      <c r="J65" s="2">
        <f t="shared" si="7"/>
        <v>509114</v>
      </c>
      <c r="K65" s="27"/>
      <c r="L65" s="2">
        <f>+IFERROR(('Regions &amp; Poverty'!$G63/100)*H65,0)</f>
        <v>11620.98</v>
      </c>
      <c r="M65" s="2">
        <f>+IFERROR(('Regions &amp; Poverty'!$G63/100)*I65,0)</f>
        <v>10232.64</v>
      </c>
      <c r="N65" s="2">
        <f>+IFERROR(('Regions &amp; Poverty'!$G63/100)*J65,0)</f>
        <v>15273.42</v>
      </c>
      <c r="O65" s="2">
        <f>+IFERROR(L65*('Regions &amp; Poverty'!$I63/100),0)</f>
        <v>92.967839999999995</v>
      </c>
      <c r="P65" s="2">
        <f>+IFERROR(M65*('Regions &amp; Poverty'!$I63/100),0)</f>
        <v>81.86112</v>
      </c>
      <c r="Q65" s="2">
        <f>+IFERROR(N65*('Regions &amp; Poverty'!$I63/100),0)</f>
        <v>122.18736</v>
      </c>
      <c r="R65" s="2">
        <f>+IFERROR(('Regions &amp; Poverty'!$K63/100)*H65,0)</f>
        <v>45709.188000000002</v>
      </c>
      <c r="S65" s="2">
        <f>+IFERROR(('Regions &amp; Poverty'!$K63/100)*I65,0)</f>
        <v>40248.384000000005</v>
      </c>
      <c r="T65" s="2">
        <f>+IFERROR(('Regions &amp; Poverty'!$K63/100)*J65,0)</f>
        <v>60075.452000000005</v>
      </c>
      <c r="U65" s="2">
        <f>+IFERROR(R65*('Regions &amp; Poverty'!$M63/100),0)</f>
        <v>1508.4032040000002</v>
      </c>
      <c r="V65" s="2">
        <f>+IFERROR(S65*('Regions &amp; Poverty'!$M63/100),0)</f>
        <v>1328.1966720000003</v>
      </c>
      <c r="W65" s="2">
        <f>+IFERROR(T65*('Regions &amp; Poverty'!$M63/100),0)</f>
        <v>1982.4899160000002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2831</v>
      </c>
      <c r="I66" s="2">
        <f t="shared" si="7"/>
        <v>5693</v>
      </c>
      <c r="J66" s="2">
        <f t="shared" si="7"/>
        <v>7000</v>
      </c>
      <c r="K66" s="27"/>
      <c r="L66" s="2">
        <f>+IFERROR(('Regions &amp; Poverty'!$G64/100)*H66,0)</f>
        <v>101.91600000000001</v>
      </c>
      <c r="M66" s="2">
        <f>+IFERROR(('Regions &amp; Poverty'!$G64/100)*I66,0)</f>
        <v>204.94800000000004</v>
      </c>
      <c r="N66" s="2">
        <f>+IFERROR(('Regions &amp; Poverty'!$G64/100)*J66,0)</f>
        <v>252.00000000000003</v>
      </c>
      <c r="O66" s="2">
        <f>+IFERROR(L66*('Regions &amp; Poverty'!$I64/100),0)</f>
        <v>0.91724400000000017</v>
      </c>
      <c r="P66" s="2">
        <f>+IFERROR(M66*('Regions &amp; Poverty'!$I64/100),0)</f>
        <v>1.8445320000000005</v>
      </c>
      <c r="Q66" s="2">
        <f>+IFERROR(N66*('Regions &amp; Poverty'!$I64/100),0)</f>
        <v>2.2680000000000007</v>
      </c>
      <c r="R66" s="2">
        <f>+IFERROR(('Regions &amp; Poverty'!$K64/100)*H66,0)</f>
        <v>390.67800000000005</v>
      </c>
      <c r="S66" s="2">
        <f>+IFERROR(('Regions &amp; Poverty'!$K64/100)*I66,0)</f>
        <v>785.63400000000001</v>
      </c>
      <c r="T66" s="2">
        <f>+IFERROR(('Regions &amp; Poverty'!$K64/100)*J66,0)</f>
        <v>966.00000000000011</v>
      </c>
      <c r="U66" s="2">
        <f>+IFERROR(R66*('Regions &amp; Poverty'!$M64/100),0)</f>
        <v>15.236442000000002</v>
      </c>
      <c r="V66" s="2">
        <f>+IFERROR(S66*('Regions &amp; Poverty'!$M64/100),0)</f>
        <v>30.639726</v>
      </c>
      <c r="W66" s="2">
        <f>+IFERROR(T66*('Regions &amp; Poverty'!$M64/100),0)</f>
        <v>37.674000000000007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105</v>
      </c>
      <c r="I67" s="2">
        <f t="shared" si="7"/>
        <v>109</v>
      </c>
      <c r="J67" s="2">
        <f t="shared" si="7"/>
        <v>109</v>
      </c>
      <c r="K67" s="27"/>
      <c r="L67" s="2">
        <f>+IFERROR(('Regions &amp; Poverty'!$G65/100)*H67,0)</f>
        <v>2.31</v>
      </c>
      <c r="M67" s="2">
        <f>+IFERROR(('Regions &amp; Poverty'!$G65/100)*I67,0)</f>
        <v>2.3980000000000001</v>
      </c>
      <c r="N67" s="2">
        <f>+IFERROR(('Regions &amp; Poverty'!$G65/100)*J67,0)</f>
        <v>2.3980000000000001</v>
      </c>
      <c r="O67" s="2">
        <f>+IFERROR(L67*('Regions &amp; Poverty'!$I65/100),0)</f>
        <v>1.3860000000000001E-2</v>
      </c>
      <c r="P67" s="2">
        <f>+IFERROR(M67*('Regions &amp; Poverty'!$I65/100),0)</f>
        <v>1.4388000000000001E-2</v>
      </c>
      <c r="Q67" s="2">
        <f>+IFERROR(N67*('Regions &amp; Poverty'!$I65/100),0)</f>
        <v>1.4388000000000001E-2</v>
      </c>
      <c r="R67" s="2">
        <f>+IFERROR(('Regions &amp; Poverty'!$K65/100)*H67,0)</f>
        <v>7.3500000000000005</v>
      </c>
      <c r="S67" s="2">
        <f>+IFERROR(('Regions &amp; Poverty'!$K65/100)*I67,0)</f>
        <v>7.6300000000000008</v>
      </c>
      <c r="T67" s="2">
        <f>+IFERROR(('Regions &amp; Poverty'!$K65/100)*J67,0)</f>
        <v>7.6300000000000008</v>
      </c>
      <c r="U67" s="2">
        <f>+IFERROR(R67*('Regions &amp; Poverty'!$M65/100),0)</f>
        <v>0.16170000000000004</v>
      </c>
      <c r="V67" s="2">
        <f>+IFERROR(S67*('Regions &amp; Poverty'!$M65/100),0)</f>
        <v>0.16786000000000004</v>
      </c>
      <c r="W67" s="2">
        <f>+IFERROR(T67*('Regions &amp; Poverty'!$M65/100),0)</f>
        <v>0.16786000000000004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2814321</v>
      </c>
      <c r="I68" s="2">
        <f t="shared" si="7"/>
        <v>3105938</v>
      </c>
      <c r="J68" s="2">
        <f t="shared" si="7"/>
        <v>3204639</v>
      </c>
      <c r="K68" s="27"/>
      <c r="L68" s="2">
        <f>+IFERROR(('Regions &amp; Poverty'!$G66/100)*H68,0)</f>
        <v>199816.79099999997</v>
      </c>
      <c r="M68" s="2">
        <f>+IFERROR(('Regions &amp; Poverty'!$G66/100)*I68,0)</f>
        <v>220521.59799999997</v>
      </c>
      <c r="N68" s="2">
        <f>+IFERROR(('Regions &amp; Poverty'!$G66/100)*J68,0)</f>
        <v>227529.36899999998</v>
      </c>
      <c r="O68" s="2">
        <f>+IFERROR(L68*('Regions &amp; Poverty'!$I66/100),0)</f>
        <v>6793.7708939999993</v>
      </c>
      <c r="P68" s="2">
        <f>+IFERROR(M68*('Regions &amp; Poverty'!$I66/100),0)</f>
        <v>7497.7343319999991</v>
      </c>
      <c r="Q68" s="2">
        <f>+IFERROR(N68*('Regions &amp; Poverty'!$I66/100),0)</f>
        <v>7735.9985459999998</v>
      </c>
      <c r="R68" s="2">
        <f>+IFERROR(('Regions &amp; Poverty'!$K66/100)*H68,0)</f>
        <v>363047.40899999999</v>
      </c>
      <c r="S68" s="2">
        <f>+IFERROR(('Regions &amp; Poverty'!$K66/100)*I68,0)</f>
        <v>400666.00200000004</v>
      </c>
      <c r="T68" s="2">
        <f>+IFERROR(('Regions &amp; Poverty'!$K66/100)*J68,0)</f>
        <v>413398.43099999998</v>
      </c>
      <c r="U68" s="2">
        <f>+IFERROR(R68*('Regions &amp; Poverty'!$M66/100),0)</f>
        <v>22145.891948999997</v>
      </c>
      <c r="V68" s="2">
        <f>+IFERROR(S68*('Regions &amp; Poverty'!$M66/100),0)</f>
        <v>24440.626122000001</v>
      </c>
      <c r="W68" s="2">
        <f>+IFERROR(T68*('Regions &amp; Poverty'!$M66/100),0)</f>
        <v>25217.304290999997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90126</v>
      </c>
      <c r="I69" s="2">
        <f t="shared" si="7"/>
        <v>87667</v>
      </c>
      <c r="J69" s="2">
        <f t="shared" si="7"/>
        <v>83941</v>
      </c>
      <c r="K69" s="27"/>
      <c r="L69" s="2">
        <f>+IFERROR(('Regions &amp; Poverty'!$G67/100)*H69,0)</f>
        <v>4956.93</v>
      </c>
      <c r="M69" s="2">
        <f>+IFERROR(('Regions &amp; Poverty'!$G67/100)*I69,0)</f>
        <v>4821.6850000000004</v>
      </c>
      <c r="N69" s="2">
        <f>+IFERROR(('Regions &amp; Poverty'!$G67/100)*J69,0)</f>
        <v>4616.7550000000001</v>
      </c>
      <c r="O69" s="2">
        <f>+IFERROR(L69*('Regions &amp; Poverty'!$I67/100),0)</f>
        <v>109.05246000000001</v>
      </c>
      <c r="P69" s="2">
        <f>+IFERROR(M69*('Regions &amp; Poverty'!$I67/100),0)</f>
        <v>106.07707000000002</v>
      </c>
      <c r="Q69" s="2">
        <f>+IFERROR(N69*('Regions &amp; Poverty'!$I67/100),0)</f>
        <v>101.56861000000001</v>
      </c>
      <c r="R69" s="2">
        <f>+IFERROR(('Regions &amp; Poverty'!$K67/100)*H69,0)</f>
        <v>11806.506000000001</v>
      </c>
      <c r="S69" s="2">
        <f>+IFERROR(('Regions &amp; Poverty'!$K67/100)*I69,0)</f>
        <v>11484.377</v>
      </c>
      <c r="T69" s="2">
        <f>+IFERROR(('Regions &amp; Poverty'!$K67/100)*J69,0)</f>
        <v>10996.271000000001</v>
      </c>
      <c r="U69" s="2">
        <f>+IFERROR(R69*('Regions &amp; Poverty'!$M67/100),0)</f>
        <v>590.32530000000008</v>
      </c>
      <c r="V69" s="2">
        <f>+IFERROR(S69*('Regions &amp; Poverty'!$M67/100),0)</f>
        <v>574.21885000000009</v>
      </c>
      <c r="W69" s="2">
        <f>+IFERROR(T69*('Regions &amp; Poverty'!$M67/100),0)</f>
        <v>549.81355000000008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32681</v>
      </c>
      <c r="I70" s="2">
        <f t="shared" si="7"/>
        <v>32697</v>
      </c>
      <c r="J70" s="2">
        <f t="shared" si="7"/>
        <v>41788</v>
      </c>
      <c r="K70" s="27"/>
      <c r="L70" s="2">
        <f>+IFERROR(('Regions &amp; Poverty'!$G68/100)*H70,0)</f>
        <v>1568.6880000000001</v>
      </c>
      <c r="M70" s="2">
        <f>+IFERROR(('Regions &amp; Poverty'!$G68/100)*I70,0)</f>
        <v>1569.4560000000001</v>
      </c>
      <c r="N70" s="2">
        <f>+IFERROR(('Regions &amp; Poverty'!$G68/100)*J70,0)</f>
        <v>2005.8240000000001</v>
      </c>
      <c r="O70" s="2">
        <f>+IFERROR(L70*('Regions &amp; Poverty'!$I68/100),0)</f>
        <v>34.511136000000008</v>
      </c>
      <c r="P70" s="2">
        <f>+IFERROR(M70*('Regions &amp; Poverty'!$I68/100),0)</f>
        <v>34.528032000000003</v>
      </c>
      <c r="Q70" s="2">
        <f>+IFERROR(N70*('Regions &amp; Poverty'!$I68/100),0)</f>
        <v>44.128128000000004</v>
      </c>
      <c r="R70" s="2">
        <f>+IFERROR(('Regions &amp; Poverty'!$K68/100)*H70,0)</f>
        <v>3856.3580000000002</v>
      </c>
      <c r="S70" s="2">
        <f>+IFERROR(('Regions &amp; Poverty'!$K68/100)*I70,0)</f>
        <v>3858.2460000000001</v>
      </c>
      <c r="T70" s="2">
        <f>+IFERROR(('Regions &amp; Poverty'!$K68/100)*J70,0)</f>
        <v>4930.9840000000004</v>
      </c>
      <c r="U70" s="2">
        <f>+IFERROR(R70*('Regions &amp; Poverty'!$M68/100),0)</f>
        <v>173.53611000000001</v>
      </c>
      <c r="V70" s="2">
        <f>+IFERROR(S70*('Regions &amp; Poverty'!$M68/100),0)</f>
        <v>173.62107</v>
      </c>
      <c r="W70" s="2">
        <f>+IFERROR(T70*('Regions &amp; Poverty'!$M68/100),0)</f>
        <v>221.89428000000001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2119</v>
      </c>
      <c r="I71" s="2">
        <f t="shared" si="7"/>
        <v>1911</v>
      </c>
      <c r="J71" s="2">
        <f t="shared" si="7"/>
        <v>1371</v>
      </c>
      <c r="K71" s="27"/>
      <c r="L71" s="2">
        <f>+IFERROR(('Regions &amp; Poverty'!$G69/100)*H71,0)</f>
        <v>63.57</v>
      </c>
      <c r="M71" s="2">
        <f>+IFERROR(('Regions &amp; Poverty'!$G69/100)*I71,0)</f>
        <v>57.33</v>
      </c>
      <c r="N71" s="2">
        <f>+IFERROR(('Regions &amp; Poverty'!$G69/100)*J71,0)</f>
        <v>41.129999999999995</v>
      </c>
      <c r="O71" s="2">
        <f>+IFERROR(L71*('Regions &amp; Poverty'!$I69/100),0)</f>
        <v>0.50856000000000001</v>
      </c>
      <c r="P71" s="2">
        <f>+IFERROR(M71*('Regions &amp; Poverty'!$I69/100),0)</f>
        <v>0.45863999999999999</v>
      </c>
      <c r="Q71" s="2">
        <f>+IFERROR(N71*('Regions &amp; Poverty'!$I69/100),0)</f>
        <v>0.32903999999999994</v>
      </c>
      <c r="R71" s="2">
        <f>+IFERROR(('Regions &amp; Poverty'!$K69/100)*H71,0)</f>
        <v>197.06700000000004</v>
      </c>
      <c r="S71" s="2">
        <f>+IFERROR(('Regions &amp; Poverty'!$K69/100)*I71,0)</f>
        <v>177.72300000000001</v>
      </c>
      <c r="T71" s="2">
        <f>+IFERROR(('Regions &amp; Poverty'!$K69/100)*J71,0)</f>
        <v>127.50300000000001</v>
      </c>
      <c r="U71" s="2">
        <f>+IFERROR(R71*('Regions &amp; Poverty'!$M69/100),0)</f>
        <v>5.9120100000000004</v>
      </c>
      <c r="V71" s="2">
        <f>+IFERROR(S71*('Regions &amp; Poverty'!$M69/100),0)</f>
        <v>5.33169</v>
      </c>
      <c r="W71" s="2">
        <f>+IFERROR(T71*('Regions &amp; Poverty'!$M69/100),0)</f>
        <v>3.8250900000000003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4621</v>
      </c>
      <c r="I72" s="2">
        <f t="shared" si="7"/>
        <v>9722</v>
      </c>
      <c r="J72" s="2">
        <f t="shared" si="7"/>
        <v>11000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86760520</v>
      </c>
      <c r="I73" s="2">
        <f t="shared" si="7"/>
        <v>97464936</v>
      </c>
      <c r="J73" s="2">
        <f t="shared" si="7"/>
        <v>96296714</v>
      </c>
      <c r="K73" s="27"/>
      <c r="L73" s="2">
        <f>+IFERROR(('Regions &amp; Poverty'!$G71/100)*H73,0)</f>
        <v>3730702.36</v>
      </c>
      <c r="M73" s="2">
        <f>+IFERROR(('Regions &amp; Poverty'!$G71/100)*I73,0)</f>
        <v>4190992.2479999997</v>
      </c>
      <c r="N73" s="2">
        <f>+IFERROR(('Regions &amp; Poverty'!$G71/100)*J73,0)</f>
        <v>4140758.7019999996</v>
      </c>
      <c r="O73" s="2">
        <f>+IFERROR(L73*('Regions &amp; Poverty'!$I71/100),0)</f>
        <v>74614.047200000001</v>
      </c>
      <c r="P73" s="2">
        <f>+IFERROR(M73*('Regions &amp; Poverty'!$I71/100),0)</f>
        <v>83819.844960000002</v>
      </c>
      <c r="Q73" s="2">
        <f>+IFERROR(N73*('Regions &amp; Poverty'!$I71/100),0)</f>
        <v>82815.174039999998</v>
      </c>
      <c r="R73" s="2">
        <f>+IFERROR(('Regions &amp; Poverty'!$K71/100)*H73,0)</f>
        <v>8068728.3600000013</v>
      </c>
      <c r="S73" s="2">
        <f>+IFERROR(('Regions &amp; Poverty'!$K71/100)*I73,0)</f>
        <v>9064239.0480000004</v>
      </c>
      <c r="T73" s="2">
        <f>+IFERROR(('Regions &amp; Poverty'!$K71/100)*J73,0)</f>
        <v>8955594.4020000007</v>
      </c>
      <c r="U73" s="2">
        <f>+IFERROR(R73*('Regions &amp; Poverty'!$M71/100),0)</f>
        <v>314680.40604000003</v>
      </c>
      <c r="V73" s="2">
        <f>+IFERROR(S73*('Regions &amp; Poverty'!$M71/100),0)</f>
        <v>353505.32287199999</v>
      </c>
      <c r="W73" s="2">
        <f>+IFERROR(T73*('Regions &amp; Poverty'!$M71/100),0)</f>
        <v>349268.18167800002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9</v>
      </c>
      <c r="I76" s="2">
        <f t="shared" si="8"/>
        <v>9</v>
      </c>
      <c r="J76" s="2">
        <f t="shared" si="8"/>
        <v>7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53397715</v>
      </c>
      <c r="I77" s="2">
        <f t="shared" si="8"/>
        <v>61398276</v>
      </c>
      <c r="J77" s="2">
        <f t="shared" si="8"/>
        <v>58799258</v>
      </c>
      <c r="K77" s="27"/>
      <c r="L77" s="2">
        <f>+IFERROR(('Regions &amp; Poverty'!$G75/100)*H77,0)</f>
        <v>907761.15500000003</v>
      </c>
      <c r="M77" s="2">
        <f>+IFERROR(('Regions &amp; Poverty'!$G75/100)*I77,0)</f>
        <v>1043770.692</v>
      </c>
      <c r="N77" s="2">
        <f>+IFERROR(('Regions &amp; Poverty'!$G75/100)*J77,0)</f>
        <v>999587.38600000006</v>
      </c>
      <c r="O77" s="2">
        <f>+IFERROR(L77*('Regions &amp; Poverty'!$I75/100),0)</f>
        <v>9077.6115499999996</v>
      </c>
      <c r="P77" s="2">
        <f>+IFERROR(M77*('Regions &amp; Poverty'!$I75/100),0)</f>
        <v>10437.706920000001</v>
      </c>
      <c r="Q77" s="2">
        <f>+IFERROR(N77*('Regions &amp; Poverty'!$I75/100),0)</f>
        <v>9995.8738600000015</v>
      </c>
      <c r="R77" s="2">
        <f>+IFERROR(('Regions &amp; Poverty'!$K75/100)*H77,0)</f>
        <v>2402897.1749999998</v>
      </c>
      <c r="S77" s="2">
        <f>+IFERROR(('Regions &amp; Poverty'!$K75/100)*I77,0)</f>
        <v>2762922.42</v>
      </c>
      <c r="T77" s="2">
        <f>+IFERROR(('Regions &amp; Poverty'!$K75/100)*J77,0)</f>
        <v>2645966.61</v>
      </c>
      <c r="U77" s="2">
        <f>+IFERROR(R77*('Regions &amp; Poverty'!$M75/100),0)</f>
        <v>43252.149150000005</v>
      </c>
      <c r="V77" s="2">
        <f>+IFERROR(S77*('Regions &amp; Poverty'!$M75/100),0)</f>
        <v>49732.603560000003</v>
      </c>
      <c r="W77" s="2">
        <f>+IFERROR(T77*('Regions &amp; Poverty'!$M75/100),0)</f>
        <v>47627.398980000005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9975000</v>
      </c>
      <c r="I79" s="2">
        <f t="shared" si="8"/>
        <v>8856302</v>
      </c>
      <c r="J79" s="2">
        <f t="shared" si="8"/>
        <v>9163030</v>
      </c>
      <c r="K79" s="27"/>
      <c r="L79" s="2">
        <f>+IFERROR(('Regions &amp; Poverty'!$G77/100)*H79,0)</f>
        <v>249375</v>
      </c>
      <c r="M79" s="2">
        <f>+IFERROR(('Regions &amp; Poverty'!$G77/100)*I79,0)</f>
        <v>221407.55000000002</v>
      </c>
      <c r="N79" s="2">
        <f>+IFERROR(('Regions &amp; Poverty'!$G77/100)*J79,0)</f>
        <v>229075.75</v>
      </c>
      <c r="O79" s="2">
        <f>+IFERROR(L79*('Regions &amp; Poverty'!$I77/100),0)</f>
        <v>1745.6249999999998</v>
      </c>
      <c r="P79" s="2">
        <f>+IFERROR(M79*('Regions &amp; Poverty'!$I77/100),0)</f>
        <v>1549.85285</v>
      </c>
      <c r="Q79" s="2">
        <f>+IFERROR(N79*('Regions &amp; Poverty'!$I77/100),0)</f>
        <v>1603.5302499999998</v>
      </c>
      <c r="R79" s="2">
        <f>+IFERROR(('Regions &amp; Poverty'!$K77/100)*H79,0)</f>
        <v>738150.00000000012</v>
      </c>
      <c r="S79" s="2">
        <f>+IFERROR(('Regions &amp; Poverty'!$K77/100)*I79,0)</f>
        <v>655366.34800000011</v>
      </c>
      <c r="T79" s="2">
        <f>+IFERROR(('Regions &amp; Poverty'!$K77/100)*J79,0)</f>
        <v>678064.22000000009</v>
      </c>
      <c r="U79" s="2">
        <f>+IFERROR(R79*('Regions &amp; Poverty'!$M77/100),0)</f>
        <v>17715.600000000002</v>
      </c>
      <c r="V79" s="2">
        <f>+IFERROR(S79*('Regions &amp; Poverty'!$M77/100),0)</f>
        <v>15728.792352000002</v>
      </c>
      <c r="W79" s="2">
        <f>+IFERROR(T79*('Regions &amp; Poverty'!$M77/100),0)</f>
        <v>16273.541280000003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3162800</v>
      </c>
      <c r="I80" s="2">
        <f t="shared" si="8"/>
        <v>3109000</v>
      </c>
      <c r="J80" s="2">
        <f t="shared" si="8"/>
        <v>2208000</v>
      </c>
      <c r="K80" s="27"/>
      <c r="L80" s="2">
        <f>+IFERROR(('Regions &amp; Poverty'!$G78/100)*H80,0)</f>
        <v>9488.4</v>
      </c>
      <c r="M80" s="2">
        <f>+IFERROR(('Regions &amp; Poverty'!$G78/100)*I80,0)</f>
        <v>9327</v>
      </c>
      <c r="N80" s="2">
        <f>+IFERROR(('Regions &amp; Poverty'!$G78/100)*J80,0)</f>
        <v>6624</v>
      </c>
      <c r="O80" s="2">
        <f>+IFERROR(L80*('Regions &amp; Poverty'!$I78/100),0)</f>
        <v>9.4884000000000004</v>
      </c>
      <c r="P80" s="2">
        <f>+IFERROR(M80*('Regions &amp; Poverty'!$I78/100),0)</f>
        <v>9.327</v>
      </c>
      <c r="Q80" s="2">
        <f>+IFERROR(N80*('Regions &amp; Poverty'!$I78/100),0)</f>
        <v>6.6240000000000006</v>
      </c>
      <c r="R80" s="2">
        <f>+IFERROR(('Regions &amp; Poverty'!$K78/100)*H80,0)</f>
        <v>44279.199999999997</v>
      </c>
      <c r="S80" s="2">
        <f>+IFERROR(('Regions &amp; Poverty'!$K78/100)*I80,0)</f>
        <v>43525.999999999993</v>
      </c>
      <c r="T80" s="2">
        <f>+IFERROR(('Regions &amp; Poverty'!$K78/100)*J80,0)</f>
        <v>30911.999999999996</v>
      </c>
      <c r="U80" s="2">
        <f>+IFERROR(R80*('Regions &amp; Poverty'!$M78/100),0)</f>
        <v>177.11679999999998</v>
      </c>
      <c r="V80" s="2">
        <f>+IFERROR(S80*('Regions &amp; Poverty'!$M78/100),0)</f>
        <v>174.10399999999998</v>
      </c>
      <c r="W80" s="2">
        <f>+IFERROR(T80*('Regions &amp; Poverty'!$M78/100),0)</f>
        <v>123.64799999999998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6048600</v>
      </c>
      <c r="I81" s="2">
        <f t="shared" si="8"/>
        <v>6371000</v>
      </c>
      <c r="J81" s="2">
        <f t="shared" si="8"/>
        <v>5827100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106877870</v>
      </c>
      <c r="I82" s="2">
        <f t="shared" si="8"/>
        <v>106953940</v>
      </c>
      <c r="J82" s="2">
        <f t="shared" si="8"/>
        <v>117208380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231800</v>
      </c>
      <c r="I83" s="2">
        <f t="shared" si="8"/>
        <v>243100</v>
      </c>
      <c r="J83" s="2">
        <f t="shared" si="8"/>
        <v>238000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139267</v>
      </c>
      <c r="I84" s="2">
        <f t="shared" si="8"/>
        <v>103504</v>
      </c>
      <c r="J84" s="2">
        <f t="shared" si="8"/>
        <v>75448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1173</v>
      </c>
      <c r="I86" s="2">
        <f t="shared" si="8"/>
        <v>2725</v>
      </c>
      <c r="J86" s="2">
        <f t="shared" si="8"/>
        <v>3084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12154000</v>
      </c>
      <c r="I87" s="2">
        <f t="shared" si="8"/>
        <v>11785000</v>
      </c>
      <c r="J87" s="2">
        <f t="shared" si="8"/>
        <v>11963244</v>
      </c>
      <c r="K87" s="27"/>
      <c r="L87" s="2">
        <f>+IFERROR(('Regions &amp; Poverty'!$G85/100)*H87,0)</f>
        <v>230926</v>
      </c>
      <c r="M87" s="2">
        <f>+IFERROR(('Regions &amp; Poverty'!$G85/100)*I87,0)</f>
        <v>223915</v>
      </c>
      <c r="N87" s="2">
        <f>+IFERROR(('Regions &amp; Poverty'!$G85/100)*J87,0)</f>
        <v>227301.636</v>
      </c>
      <c r="O87" s="2">
        <f>+IFERROR(L87*('Regions &amp; Poverty'!$I85/100),0)</f>
        <v>692.77800000000002</v>
      </c>
      <c r="P87" s="2">
        <f>+IFERROR(M87*('Regions &amp; Poverty'!$I85/100),0)</f>
        <v>671.745</v>
      </c>
      <c r="Q87" s="2">
        <f>+IFERROR(N87*('Regions &amp; Poverty'!$I85/100),0)</f>
        <v>681.90490799999998</v>
      </c>
      <c r="R87" s="2">
        <f>+IFERROR(('Regions &amp; Poverty'!$K85/100)*H87,0)</f>
        <v>1470634</v>
      </c>
      <c r="S87" s="2">
        <f>+IFERROR(('Regions &amp; Poverty'!$K85/100)*I87,0)</f>
        <v>1425985</v>
      </c>
      <c r="T87" s="2">
        <f>+IFERROR(('Regions &amp; Poverty'!$K85/100)*J87,0)</f>
        <v>1447552.524</v>
      </c>
      <c r="U87" s="2">
        <f>+IFERROR(R87*('Regions &amp; Poverty'!$M85/100),0)</f>
        <v>41177.751999999993</v>
      </c>
      <c r="V87" s="2">
        <f>+IFERROR(S87*('Regions &amp; Poverty'!$M85/100),0)</f>
        <v>39927.579999999994</v>
      </c>
      <c r="W87" s="2">
        <f>+IFERROR(T87*('Regions &amp; Poverty'!$M85/100),0)</f>
        <v>40531.470671999996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350000</v>
      </c>
      <c r="I88" s="2">
        <f t="shared" si="8"/>
        <v>350000</v>
      </c>
      <c r="J88" s="2">
        <f t="shared" si="8"/>
        <v>348452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162000</v>
      </c>
      <c r="I91" s="2">
        <f t="shared" si="9"/>
        <v>162000</v>
      </c>
      <c r="J91" s="2">
        <f t="shared" si="9"/>
        <v>162000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954997</v>
      </c>
      <c r="I92" s="2">
        <f t="shared" si="9"/>
        <v>963183</v>
      </c>
      <c r="J92" s="2">
        <f t="shared" si="9"/>
        <v>967876</v>
      </c>
      <c r="K92" s="27"/>
      <c r="L92" s="2">
        <f>+IFERROR(('Regions &amp; Poverty'!$G90/100)*H92,0)</f>
        <v>71624.774999999994</v>
      </c>
      <c r="M92" s="2">
        <f>+IFERROR(('Regions &amp; Poverty'!$G90/100)*I92,0)</f>
        <v>72238.724999999991</v>
      </c>
      <c r="N92" s="2">
        <f>+IFERROR(('Regions &amp; Poverty'!$G90/100)*J92,0)</f>
        <v>72590.7</v>
      </c>
      <c r="O92" s="2">
        <f>+IFERROR(L92*('Regions &amp; Poverty'!$I90/100),0)</f>
        <v>931.122075</v>
      </c>
      <c r="P92" s="2">
        <f>+IFERROR(M92*('Regions &amp; Poverty'!$I90/100),0)</f>
        <v>939.10342500000002</v>
      </c>
      <c r="Q92" s="2">
        <f>+IFERROR(N92*('Regions &amp; Poverty'!$I90/100),0)</f>
        <v>943.67910000000006</v>
      </c>
      <c r="R92" s="2">
        <f>+IFERROR(('Regions &amp; Poverty'!$K90/100)*H92,0)</f>
        <v>322788.98599999998</v>
      </c>
      <c r="S92" s="2">
        <f>+IFERROR(('Regions &amp; Poverty'!$K90/100)*I92,0)</f>
        <v>325555.85399999999</v>
      </c>
      <c r="T92" s="2">
        <f>+IFERROR(('Regions &amp; Poverty'!$K90/100)*J92,0)</f>
        <v>327142.08799999999</v>
      </c>
      <c r="U92" s="2">
        <f>+IFERROR(R92*('Regions &amp; Poverty'!$M90/100),0)</f>
        <v>29696.586711999997</v>
      </c>
      <c r="V92" s="2">
        <f>+IFERROR(S92*('Regions &amp; Poverty'!$M90/100),0)</f>
        <v>29951.138567999998</v>
      </c>
      <c r="W92" s="2">
        <f>+IFERROR(T92*('Regions &amp; Poverty'!$M90/100),0)</f>
        <v>30097.072096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17035</v>
      </c>
      <c r="I93" s="2">
        <f t="shared" si="9"/>
        <v>18675</v>
      </c>
      <c r="J93" s="2">
        <f t="shared" si="9"/>
        <v>19130</v>
      </c>
      <c r="K93" s="27"/>
      <c r="L93" s="2">
        <f>+IFERROR(('Regions &amp; Poverty'!$G91/100)*H93,0)</f>
        <v>3866.9449999999997</v>
      </c>
      <c r="M93" s="2">
        <f>+IFERROR(('Regions &amp; Poverty'!$G91/100)*I93,0)</f>
        <v>4239.2249999999995</v>
      </c>
      <c r="N93" s="2">
        <f>+IFERROR(('Regions &amp; Poverty'!$G91/100)*J93,0)</f>
        <v>4342.5099999999993</v>
      </c>
      <c r="O93" s="2">
        <f>+IFERROR(L93*('Regions &amp; Poverty'!$I91/100),0)</f>
        <v>201.08114</v>
      </c>
      <c r="P93" s="2">
        <f>+IFERROR(M93*('Regions &amp; Poverty'!$I91/100),0)</f>
        <v>220.43969999999999</v>
      </c>
      <c r="Q93" s="2">
        <f>+IFERROR(N93*('Regions &amp; Poverty'!$I91/100),0)</f>
        <v>225.81052</v>
      </c>
      <c r="R93" s="2">
        <f>+IFERROR(('Regions &amp; Poverty'!$K91/100)*H93,0)</f>
        <v>9965.4749999999985</v>
      </c>
      <c r="S93" s="2">
        <f>+IFERROR(('Regions &amp; Poverty'!$K91/100)*I93,0)</f>
        <v>10924.875</v>
      </c>
      <c r="T93" s="2">
        <f>+IFERROR(('Regions &amp; Poverty'!$K91/100)*J93,0)</f>
        <v>11191.05</v>
      </c>
      <c r="U93" s="2">
        <f>+IFERROR(R93*('Regions &amp; Poverty'!$M91/100),0)</f>
        <v>1983.1295249999996</v>
      </c>
      <c r="V93" s="2">
        <f>+IFERROR(S93*('Regions &amp; Poverty'!$M91/100),0)</f>
        <v>2174.0501249999998</v>
      </c>
      <c r="W93" s="2">
        <f>+IFERROR(T93*('Regions &amp; Poverty'!$M91/100),0)</f>
        <v>2227.0189499999997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156500</v>
      </c>
      <c r="I95" s="2">
        <f t="shared" si="9"/>
        <v>154300</v>
      </c>
      <c r="J95" s="2">
        <f t="shared" si="9"/>
        <v>149185</v>
      </c>
      <c r="K95" s="27"/>
      <c r="L95" s="2">
        <f>+IFERROR(('Regions &amp; Poverty'!$G93/100)*H95,0)</f>
        <v>10172.5</v>
      </c>
      <c r="M95" s="2">
        <f>+IFERROR(('Regions &amp; Poverty'!$G93/100)*I95,0)</f>
        <v>10029.5</v>
      </c>
      <c r="N95" s="2">
        <f>+IFERROR(('Regions &amp; Poverty'!$G93/100)*J95,0)</f>
        <v>9697.0249999999996</v>
      </c>
      <c r="O95" s="2">
        <f>+IFERROR(L95*('Regions &amp; Poverty'!$I93/100),0)</f>
        <v>152.58750000000001</v>
      </c>
      <c r="P95" s="2">
        <f>+IFERROR(M95*('Regions &amp; Poverty'!$I93/100),0)</f>
        <v>150.4425</v>
      </c>
      <c r="Q95" s="2">
        <f>+IFERROR(N95*('Regions &amp; Poverty'!$I93/100),0)</f>
        <v>145.45537499999998</v>
      </c>
      <c r="R95" s="2">
        <f>+IFERROR(('Regions &amp; Poverty'!$K93/100)*H95,0)</f>
        <v>47263</v>
      </c>
      <c r="S95" s="2">
        <f>+IFERROR(('Regions &amp; Poverty'!$K93/100)*I95,0)</f>
        <v>46598.6</v>
      </c>
      <c r="T95" s="2">
        <f>+IFERROR(('Regions &amp; Poverty'!$K93/100)*J95,0)</f>
        <v>45053.869999999995</v>
      </c>
      <c r="U95" s="2">
        <f>+IFERROR(R95*('Regions &amp; Poverty'!$M93/100),0)</f>
        <v>3733.777</v>
      </c>
      <c r="V95" s="2">
        <f>+IFERROR(S95*('Regions &amp; Poverty'!$M93/100),0)</f>
        <v>3681.2894000000001</v>
      </c>
      <c r="W95" s="2">
        <f>+IFERROR(T95*('Regions &amp; Poverty'!$M93/100),0)</f>
        <v>3559.2557299999999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695</v>
      </c>
      <c r="I96" s="2">
        <f t="shared" si="9"/>
        <v>545</v>
      </c>
      <c r="J96" s="2">
        <f t="shared" si="9"/>
        <v>544</v>
      </c>
      <c r="K96" s="27"/>
      <c r="L96" s="2">
        <f>+IFERROR(('Regions &amp; Poverty'!$G94/100)*H96,0)</f>
        <v>57.685000000000002</v>
      </c>
      <c r="M96" s="2">
        <f>+IFERROR(('Regions &amp; Poverty'!$G94/100)*I96,0)</f>
        <v>45.234999999999999</v>
      </c>
      <c r="N96" s="2">
        <f>+IFERROR(('Regions &amp; Poverty'!$G94/100)*J96,0)</f>
        <v>45.152000000000001</v>
      </c>
      <c r="O96" s="2">
        <f>+IFERROR(L96*('Regions &amp; Poverty'!$I94/100),0)</f>
        <v>0.92296</v>
      </c>
      <c r="P96" s="2">
        <f>+IFERROR(M96*('Regions &amp; Poverty'!$I94/100),0)</f>
        <v>0.72375999999999996</v>
      </c>
      <c r="Q96" s="2">
        <f>+IFERROR(N96*('Regions &amp; Poverty'!$I94/100),0)</f>
        <v>0.72243200000000007</v>
      </c>
      <c r="R96" s="2">
        <f>+IFERROR(('Regions &amp; Poverty'!$K94/100)*H96,0)</f>
        <v>234.215</v>
      </c>
      <c r="S96" s="2">
        <f>+IFERROR(('Regions &amp; Poverty'!$K94/100)*I96,0)</f>
        <v>183.66500000000002</v>
      </c>
      <c r="T96" s="2">
        <f>+IFERROR(('Regions &amp; Poverty'!$K94/100)*J96,0)</f>
        <v>183.328</v>
      </c>
      <c r="U96" s="2">
        <f>+IFERROR(R96*('Regions &amp; Poverty'!$M94/100),0)</f>
        <v>22.016210000000001</v>
      </c>
      <c r="V96" s="2">
        <f>+IFERROR(S96*('Regions &amp; Poverty'!$M94/100),0)</f>
        <v>17.264510000000001</v>
      </c>
      <c r="W96" s="2">
        <f>+IFERROR(T96*('Regions &amp; Poverty'!$M94/100),0)</f>
        <v>17.232832000000002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58295</v>
      </c>
      <c r="I97" s="2">
        <f t="shared" si="9"/>
        <v>56963</v>
      </c>
      <c r="J97" s="2">
        <f t="shared" si="9"/>
        <v>39495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641.24500000000012</v>
      </c>
      <c r="S97" s="2">
        <f>+IFERROR(('Regions &amp; Poverty'!$K95/100)*I97,0)</f>
        <v>626.59300000000007</v>
      </c>
      <c r="T97" s="2">
        <f>+IFERROR(('Regions &amp; Poverty'!$K95/100)*J97,0)</f>
        <v>434.44500000000005</v>
      </c>
      <c r="U97" s="2">
        <f>+IFERROR(R97*('Regions &amp; Poverty'!$M95/100),0)</f>
        <v>0.64124500000000018</v>
      </c>
      <c r="V97" s="2">
        <f>+IFERROR(S97*('Regions &amp; Poverty'!$M95/100),0)</f>
        <v>0.62659300000000007</v>
      </c>
      <c r="W97" s="2">
        <f>+IFERROR(T97*('Regions &amp; Poverty'!$M95/100),0)</f>
        <v>0.43444500000000008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1040</v>
      </c>
      <c r="I98" s="2">
        <f t="shared" si="9"/>
        <v>1042</v>
      </c>
      <c r="J98" s="2">
        <f t="shared" si="9"/>
        <v>1043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156549</v>
      </c>
      <c r="I99" s="2">
        <f t="shared" si="9"/>
        <v>146341</v>
      </c>
      <c r="J99" s="2">
        <f t="shared" si="9"/>
        <v>160696</v>
      </c>
      <c r="K99" s="27"/>
      <c r="L99" s="2">
        <f>+IFERROR(('Regions &amp; Poverty'!$G97/100)*H99,0)</f>
        <v>4383.3719999999994</v>
      </c>
      <c r="M99" s="2">
        <f>+IFERROR(('Regions &amp; Poverty'!$G97/100)*I99,0)</f>
        <v>4097.5479999999998</v>
      </c>
      <c r="N99" s="2">
        <f>+IFERROR(('Regions &amp; Poverty'!$G97/100)*J99,0)</f>
        <v>4499.4879999999994</v>
      </c>
      <c r="O99" s="2">
        <f>+IFERROR(L99*('Regions &amp; Poverty'!$I97/100),0)</f>
        <v>26.300231999999998</v>
      </c>
      <c r="P99" s="2">
        <f>+IFERROR(M99*('Regions &amp; Poverty'!$I97/100),0)</f>
        <v>24.585287999999998</v>
      </c>
      <c r="Q99" s="2">
        <f>+IFERROR(N99*('Regions &amp; Poverty'!$I97/100),0)</f>
        <v>26.996927999999997</v>
      </c>
      <c r="R99" s="2">
        <f>+IFERROR(('Regions &amp; Poverty'!$K97/100)*H99,0)</f>
        <v>18159.683999999997</v>
      </c>
      <c r="S99" s="2">
        <f>+IFERROR(('Regions &amp; Poverty'!$K97/100)*I99,0)</f>
        <v>16975.556</v>
      </c>
      <c r="T99" s="2">
        <f>+IFERROR(('Regions &amp; Poverty'!$K97/100)*J99,0)</f>
        <v>18640.735999999997</v>
      </c>
      <c r="U99" s="2">
        <f>+IFERROR(R99*('Regions &amp; Poverty'!$M97/100),0)</f>
        <v>562.95020399999987</v>
      </c>
      <c r="V99" s="2">
        <f>+IFERROR(S99*('Regions &amp; Poverty'!$M97/100),0)</f>
        <v>526.24223600000005</v>
      </c>
      <c r="W99" s="2">
        <f>+IFERROR(T99*('Regions &amp; Poverty'!$M97/100),0)</f>
        <v>577.86281599999995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177</v>
      </c>
      <c r="I109" s="2">
        <f t="shared" si="15"/>
        <v>220</v>
      </c>
      <c r="J109" s="2">
        <f t="shared" si="15"/>
        <v>273</v>
      </c>
      <c r="K109" s="27"/>
      <c r="L109" s="2">
        <f>+IFERROR(('Regions &amp; Poverty'!$G107/100)*H109,0)</f>
        <v>3.8940000000000006</v>
      </c>
      <c r="M109" s="2">
        <f>+IFERROR(('Regions &amp; Poverty'!$G107/100)*I109,0)</f>
        <v>4.8400000000000007</v>
      </c>
      <c r="N109" s="2">
        <f>+IFERROR(('Regions &amp; Poverty'!$G107/100)*J109,0)</f>
        <v>6.0060000000000002</v>
      </c>
      <c r="O109" s="2">
        <f>+IFERROR(L109*('Regions &amp; Poverty'!$I107/100),0)</f>
        <v>1.5576000000000003E-2</v>
      </c>
      <c r="P109" s="2">
        <f>+IFERROR(M109*('Regions &amp; Poverty'!$I107/100),0)</f>
        <v>1.9360000000000002E-2</v>
      </c>
      <c r="Q109" s="2">
        <f>+IFERROR(N109*('Regions &amp; Poverty'!$I107/100),0)</f>
        <v>2.4024E-2</v>
      </c>
      <c r="R109" s="2">
        <f>+IFERROR(('Regions &amp; Poverty'!$K107/100)*H109,0)</f>
        <v>25.664999999999999</v>
      </c>
      <c r="S109" s="2">
        <f>+IFERROR(('Regions &amp; Poverty'!$K107/100)*I109,0)</f>
        <v>31.9</v>
      </c>
      <c r="T109" s="2">
        <f>+IFERROR(('Regions &amp; Poverty'!$K107/100)*J109,0)</f>
        <v>39.584999999999994</v>
      </c>
      <c r="U109" s="2">
        <f>+IFERROR(R109*('Regions &amp; Poverty'!$M107/100),0)</f>
        <v>0.84694500000000006</v>
      </c>
      <c r="V109" s="2">
        <f>+IFERROR(S109*('Regions &amp; Poverty'!$M107/100),0)</f>
        <v>1.0527</v>
      </c>
      <c r="W109" s="2">
        <f>+IFERROR(T109*('Regions &amp; Poverty'!$M107/100),0)</f>
        <v>1.3063049999999998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10374000</v>
      </c>
      <c r="I110" s="2">
        <f t="shared" si="15"/>
        <v>8570000</v>
      </c>
      <c r="J110" s="2">
        <f t="shared" si="15"/>
        <v>14008000</v>
      </c>
      <c r="K110" s="27"/>
      <c r="L110" s="2">
        <f>+IFERROR(('Regions &amp; Poverty'!$G108/100)*H110,0)</f>
        <v>2199288</v>
      </c>
      <c r="M110" s="2">
        <f>+IFERROR(('Regions &amp; Poverty'!$G108/100)*I110,0)</f>
        <v>1816840</v>
      </c>
      <c r="N110" s="2">
        <f>+IFERROR(('Regions &amp; Poverty'!$G108/100)*J110,0)</f>
        <v>2969696</v>
      </c>
      <c r="O110" s="2">
        <f>+IFERROR(L110*('Regions &amp; Poverty'!$I108/100),0)</f>
        <v>94569.383999999991</v>
      </c>
      <c r="P110" s="2">
        <f>+IFERROR(M110*('Regions &amp; Poverty'!$I108/100),0)</f>
        <v>78124.12</v>
      </c>
      <c r="Q110" s="2">
        <f>+IFERROR(N110*('Regions &amp; Poverty'!$I108/100),0)</f>
        <v>127696.92799999999</v>
      </c>
      <c r="R110" s="2">
        <f>+IFERROR(('Regions &amp; Poverty'!$K108/100)*H110,0)</f>
        <v>6265896</v>
      </c>
      <c r="S110" s="2">
        <f>+IFERROR(('Regions &amp; Poverty'!$K108/100)*I110,0)</f>
        <v>5176280</v>
      </c>
      <c r="T110" s="2">
        <f>+IFERROR(('Regions &amp; Poverty'!$K108/100)*J110,0)</f>
        <v>8460832</v>
      </c>
      <c r="U110" s="2">
        <f>+IFERROR(R110*('Regions &amp; Poverty'!$M108/100),0)</f>
        <v>1234381.5119999999</v>
      </c>
      <c r="V110" s="2">
        <f>+IFERROR(S110*('Regions &amp; Poverty'!$M108/100),0)</f>
        <v>1019727.1599999999</v>
      </c>
      <c r="W110" s="2">
        <f>+IFERROR(T110*('Regions &amp; Poverty'!$M108/100),0)</f>
        <v>1666783.9039999999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28237</v>
      </c>
      <c r="I111" s="2">
        <f t="shared" si="15"/>
        <v>28319</v>
      </c>
      <c r="J111" s="2">
        <f t="shared" si="15"/>
        <v>28917</v>
      </c>
      <c r="K111" s="27"/>
      <c r="L111" s="2">
        <f>+IFERROR(('Regions &amp; Poverty'!$G109/100)*H111,0)</f>
        <v>4235.55</v>
      </c>
      <c r="M111" s="2">
        <f>+IFERROR(('Regions &amp; Poverty'!$G109/100)*I111,0)</f>
        <v>4247.8499999999995</v>
      </c>
      <c r="N111" s="2">
        <f>+IFERROR(('Regions &amp; Poverty'!$G109/100)*J111,0)</f>
        <v>4337.55</v>
      </c>
      <c r="O111" s="2">
        <f>+IFERROR(L111*('Regions &amp; Poverty'!$I109/100),0)</f>
        <v>127.0665</v>
      </c>
      <c r="P111" s="2">
        <f>+IFERROR(M111*('Regions &amp; Poverty'!$I109/100),0)</f>
        <v>127.43549999999998</v>
      </c>
      <c r="Q111" s="2">
        <f>+IFERROR(N111*('Regions &amp; Poverty'!$I109/100),0)</f>
        <v>130.12649999999999</v>
      </c>
      <c r="R111" s="2">
        <f>+IFERROR(('Regions &amp; Poverty'!$K109/100)*H111,0)</f>
        <v>14372.633</v>
      </c>
      <c r="S111" s="2">
        <f>+IFERROR(('Regions &amp; Poverty'!$K109/100)*I111,0)</f>
        <v>14414.371000000001</v>
      </c>
      <c r="T111" s="2">
        <f>+IFERROR(('Regions &amp; Poverty'!$K109/100)*J111,0)</f>
        <v>14718.753000000001</v>
      </c>
      <c r="U111" s="2">
        <f>+IFERROR(R111*('Regions &amp; Poverty'!$M109/100),0)</f>
        <v>2270.8760139999999</v>
      </c>
      <c r="V111" s="2">
        <f>+IFERROR(S111*('Regions &amp; Poverty'!$M109/100),0)</f>
        <v>2277.4706180000003</v>
      </c>
      <c r="W111" s="2">
        <f>+IFERROR(T111*('Regions &amp; Poverty'!$M109/100),0)</f>
        <v>2325.5629739999999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63</v>
      </c>
      <c r="I112" s="2">
        <f t="shared" si="15"/>
        <v>22</v>
      </c>
      <c r="J112" s="2">
        <f t="shared" si="15"/>
        <v>67</v>
      </c>
      <c r="K112" s="27"/>
      <c r="L112" s="2">
        <f>+IFERROR(('Regions &amp; Poverty'!$G110/100)*H112,0)</f>
        <v>3.843</v>
      </c>
      <c r="M112" s="2">
        <f>+IFERROR(('Regions &amp; Poverty'!$G110/100)*I112,0)</f>
        <v>1.3420000000000001</v>
      </c>
      <c r="N112" s="2">
        <f>+IFERROR(('Regions &amp; Poverty'!$G110/100)*J112,0)</f>
        <v>4.0869999999999997</v>
      </c>
      <c r="O112" s="2">
        <f>+IFERROR(L112*('Regions &amp; Poverty'!$I110/100),0)</f>
        <v>3.4587000000000007E-2</v>
      </c>
      <c r="P112" s="2">
        <f>+IFERROR(M112*('Regions &amp; Poverty'!$I110/100),0)</f>
        <v>1.2078000000000002E-2</v>
      </c>
      <c r="Q112" s="2">
        <f>+IFERROR(N112*('Regions &amp; Poverty'!$I110/100),0)</f>
        <v>3.6783000000000003E-2</v>
      </c>
      <c r="R112" s="2">
        <f>+IFERROR(('Regions &amp; Poverty'!$K110/100)*H112,0)</f>
        <v>25.011000000000003</v>
      </c>
      <c r="S112" s="2">
        <f>+IFERROR(('Regions &amp; Poverty'!$K110/100)*I112,0)</f>
        <v>8.734</v>
      </c>
      <c r="T112" s="2">
        <f>+IFERROR(('Regions &amp; Poverty'!$K110/100)*J112,0)</f>
        <v>26.599</v>
      </c>
      <c r="U112" s="2">
        <f>+IFERROR(R112*('Regions &amp; Poverty'!$M110/100),0)</f>
        <v>2.3760450000000004</v>
      </c>
      <c r="V112" s="2">
        <f>+IFERROR(S112*('Regions &amp; Poverty'!$M110/100),0)</f>
        <v>0.82972999999999997</v>
      </c>
      <c r="W112" s="2">
        <f>+IFERROR(T112*('Regions &amp; Poverty'!$M110/100),0)</f>
        <v>2.5269050000000002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6790</v>
      </c>
      <c r="I113" s="2">
        <f t="shared" si="15"/>
        <v>6578</v>
      </c>
      <c r="J113" s="2">
        <f t="shared" si="15"/>
        <v>6714</v>
      </c>
      <c r="K113" s="27"/>
      <c r="L113" s="2">
        <f>+IFERROR(('Regions &amp; Poverty'!$G111/100)*H113,0)</f>
        <v>129.01</v>
      </c>
      <c r="M113" s="2">
        <f>+IFERROR(('Regions &amp; Poverty'!$G111/100)*I113,0)</f>
        <v>124.982</v>
      </c>
      <c r="N113" s="2">
        <f>+IFERROR(('Regions &amp; Poverty'!$G111/100)*J113,0)</f>
        <v>127.566</v>
      </c>
      <c r="O113" s="2">
        <f>+IFERROR(L113*('Regions &amp; Poverty'!$I111/100),0)</f>
        <v>0.38702999999999999</v>
      </c>
      <c r="P113" s="2">
        <f>+IFERROR(M113*('Regions &amp; Poverty'!$I111/100),0)</f>
        <v>0.374946</v>
      </c>
      <c r="Q113" s="2">
        <f>+IFERROR(N113*('Regions &amp; Poverty'!$I111/100),0)</f>
        <v>0.38269800000000004</v>
      </c>
      <c r="R113" s="2">
        <f>+IFERROR(('Regions &amp; Poverty'!$K111/100)*H113,0)</f>
        <v>1093.19</v>
      </c>
      <c r="S113" s="2">
        <f>+IFERROR(('Regions &amp; Poverty'!$K111/100)*I113,0)</f>
        <v>1059.058</v>
      </c>
      <c r="T113" s="2">
        <f>+IFERROR(('Regions &amp; Poverty'!$K111/100)*J113,0)</f>
        <v>1080.954</v>
      </c>
      <c r="U113" s="2">
        <f>+IFERROR(R113*('Regions &amp; Poverty'!$M111/100),0)</f>
        <v>37.168460000000003</v>
      </c>
      <c r="V113" s="2">
        <f>+IFERROR(S113*('Regions &amp; Poverty'!$M111/100),0)</f>
        <v>36.007972000000002</v>
      </c>
      <c r="W113" s="2">
        <f>+IFERROR(T113*('Regions &amp; Poverty'!$M111/100),0)</f>
        <v>36.752436000000003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118132</v>
      </c>
      <c r="I114" s="2">
        <f t="shared" si="15"/>
        <v>136195</v>
      </c>
      <c r="J114" s="2">
        <f t="shared" si="15"/>
        <v>152599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227262</v>
      </c>
      <c r="I118" s="2">
        <f t="shared" si="15"/>
        <v>336830</v>
      </c>
      <c r="J118" s="2">
        <f t="shared" si="15"/>
        <v>338864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18000</v>
      </c>
      <c r="I119" s="2">
        <f t="shared" si="15"/>
        <v>27000</v>
      </c>
      <c r="J119" s="2">
        <f t="shared" si="15"/>
        <v>41000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3882</v>
      </c>
      <c r="I125" s="2">
        <f t="shared" si="17"/>
        <v>4054</v>
      </c>
      <c r="J125" s="2">
        <f t="shared" si="17"/>
        <v>4500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7846</v>
      </c>
      <c r="I128" s="2">
        <f t="shared" si="17"/>
        <v>4960</v>
      </c>
      <c r="J128" s="2">
        <f t="shared" si="17"/>
        <v>3728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933140</v>
      </c>
      <c r="I129" s="2">
        <f t="shared" si="17"/>
        <v>1116982</v>
      </c>
      <c r="J129" s="2">
        <f t="shared" si="17"/>
        <v>1081340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2650</v>
      </c>
      <c r="I132" s="2">
        <f t="shared" si="17"/>
        <v>4106</v>
      </c>
      <c r="J132" s="2">
        <f t="shared" si="17"/>
        <v>2104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350</v>
      </c>
      <c r="I133" s="2">
        <f t="shared" ref="I133:J146" si="18">+SUMIF($A$250:$A$500,$B133,I$250:I$500)</f>
        <v>500</v>
      </c>
      <c r="J133" s="2">
        <f t="shared" si="18"/>
        <v>664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736</v>
      </c>
      <c r="I134" s="2">
        <f t="shared" si="18"/>
        <v>40281</v>
      </c>
      <c r="J134" s="2">
        <f t="shared" si="18"/>
        <v>18301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100398</v>
      </c>
      <c r="I135" s="9">
        <f t="shared" si="20"/>
        <v>82324</v>
      </c>
      <c r="J135" s="9">
        <f t="shared" si="20"/>
        <v>120456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115600</v>
      </c>
      <c r="I136" s="2">
        <f t="shared" si="18"/>
        <v>145853</v>
      </c>
      <c r="J136" s="2">
        <f t="shared" si="18"/>
        <v>146217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14744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202892</v>
      </c>
      <c r="I138" s="2">
        <f t="shared" si="18"/>
        <v>262061</v>
      </c>
      <c r="J138" s="2">
        <f t="shared" si="18"/>
        <v>263380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687537</v>
      </c>
      <c r="I139" s="9">
        <f t="shared" si="21"/>
        <v>666073</v>
      </c>
      <c r="J139" s="9">
        <f t="shared" si="21"/>
        <v>846571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39872</v>
      </c>
      <c r="I141" s="2">
        <f t="shared" si="18"/>
        <v>46843</v>
      </c>
      <c r="J141" s="2">
        <f t="shared" si="18"/>
        <v>35000</v>
      </c>
      <c r="K141" s="27"/>
      <c r="L141" s="2">
        <f>+IFERROR(('Regions &amp; Poverty'!$G139/100)*H141,0)</f>
        <v>558.20799999999997</v>
      </c>
      <c r="M141" s="2">
        <f>+IFERROR(('Regions &amp; Poverty'!$G139/100)*I141,0)</f>
        <v>655.80199999999991</v>
      </c>
      <c r="N141" s="2">
        <f>+IFERROR(('Regions &amp; Poverty'!$G139/100)*J141,0)</f>
        <v>489.99999999999994</v>
      </c>
      <c r="O141" s="2">
        <f>+IFERROR(L141*('Regions &amp; Poverty'!$I139/100),0)</f>
        <v>1.1164159999999999</v>
      </c>
      <c r="P141" s="2">
        <f>+IFERROR(M141*('Regions &amp; Poverty'!$I139/100),0)</f>
        <v>1.3116039999999998</v>
      </c>
      <c r="Q141" s="2">
        <f>+IFERROR(N141*('Regions &amp; Poverty'!$I139/100),0)</f>
        <v>0.97999999999999987</v>
      </c>
      <c r="R141" s="2">
        <f>+IFERROR(('Regions &amp; Poverty'!$K139/100)*H141,0)</f>
        <v>6419.3919999999998</v>
      </c>
      <c r="S141" s="2">
        <f>+IFERROR(('Regions &amp; Poverty'!$K139/100)*I141,0)</f>
        <v>7541.723</v>
      </c>
      <c r="T141" s="2">
        <f>+IFERROR(('Regions &amp; Poverty'!$K139/100)*J141,0)</f>
        <v>5635</v>
      </c>
      <c r="U141" s="2">
        <f>+IFERROR(R141*('Regions &amp; Poverty'!$M139/100),0)</f>
        <v>192.58175999999997</v>
      </c>
      <c r="V141" s="2">
        <f>+IFERROR(S141*('Regions &amp; Poverty'!$M139/100),0)</f>
        <v>226.25169</v>
      </c>
      <c r="W141" s="2">
        <f>+IFERROR(T141*('Regions &amp; Poverty'!$M139/100),0)</f>
        <v>169.04999999999998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1000</v>
      </c>
      <c r="I143" s="2">
        <f t="shared" si="18"/>
        <v>1000</v>
      </c>
      <c r="J143" s="2">
        <f t="shared" si="18"/>
        <v>1000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142524</v>
      </c>
      <c r="I146" s="2">
        <f t="shared" si="18"/>
        <v>139972</v>
      </c>
      <c r="J146" s="2">
        <f t="shared" si="18"/>
        <v>144189</v>
      </c>
      <c r="K146" s="27"/>
      <c r="L146" s="2">
        <f>+IFERROR(('Regions &amp; Poverty'!$G144/100)*H146,0)</f>
        <v>427.572</v>
      </c>
      <c r="M146" s="2">
        <f>+IFERROR(('Regions &amp; Poverty'!$G144/100)*I146,0)</f>
        <v>419.916</v>
      </c>
      <c r="N146" s="2">
        <f>+IFERROR(('Regions &amp; Poverty'!$G144/100)*J146,0)</f>
        <v>432.56700000000001</v>
      </c>
      <c r="O146" s="2">
        <f>+IFERROR(L146*('Regions &amp; Poverty'!$I144/100),0)</f>
        <v>0.42757200000000001</v>
      </c>
      <c r="P146" s="2">
        <f>+IFERROR(M146*('Regions &amp; Poverty'!$I144/100),0)</f>
        <v>0.41991600000000001</v>
      </c>
      <c r="Q146" s="2">
        <f>+IFERROR(N146*('Regions &amp; Poverty'!$I144/100),0)</f>
        <v>0.43256700000000003</v>
      </c>
      <c r="R146" s="2">
        <f>+IFERROR(('Regions &amp; Poverty'!$K144/100)*H146,0)</f>
        <v>3563.1000000000004</v>
      </c>
      <c r="S146" s="2">
        <f>+IFERROR(('Regions &amp; Poverty'!$K144/100)*I146,0)</f>
        <v>3499.3</v>
      </c>
      <c r="T146" s="2">
        <f>+IFERROR(('Regions &amp; Poverty'!$K144/100)*J146,0)</f>
        <v>3604.7250000000004</v>
      </c>
      <c r="U146" s="2">
        <f>+IFERROR(R146*('Regions &amp; Poverty'!$M144/100),0)</f>
        <v>17.815500000000004</v>
      </c>
      <c r="V146" s="2">
        <f>+IFERROR(S146*('Regions &amp; Poverty'!$M144/100),0)</f>
        <v>17.496500000000001</v>
      </c>
      <c r="W146" s="2">
        <f>+IFERROR(T146*('Regions &amp; Poverty'!$M144/100),0)</f>
        <v>18.023625000000003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27</v>
      </c>
      <c r="I147" s="2">
        <f t="shared" si="22"/>
        <v>27</v>
      </c>
      <c r="J147" s="2">
        <f t="shared" si="22"/>
        <v>27</v>
      </c>
      <c r="K147" s="27"/>
      <c r="L147" s="2">
        <f>+IFERROR(('Regions &amp; Poverty'!$G145/100)*H147,0)</f>
        <v>0.67500000000000004</v>
      </c>
      <c r="M147" s="2">
        <f>+IFERROR(('Regions &amp; Poverty'!$G145/100)*I147,0)</f>
        <v>0.67500000000000004</v>
      </c>
      <c r="N147" s="2">
        <f>+IFERROR(('Regions &amp; Poverty'!$G145/100)*J147,0)</f>
        <v>0.67500000000000004</v>
      </c>
      <c r="O147" s="2">
        <f>+IFERROR(L147*('Regions &amp; Poverty'!$I145/100),0)</f>
        <v>2.7000000000000001E-3</v>
      </c>
      <c r="P147" s="2">
        <f>+IFERROR(M147*('Regions &amp; Poverty'!$I145/100),0)</f>
        <v>2.7000000000000001E-3</v>
      </c>
      <c r="Q147" s="2">
        <f>+IFERROR(N147*('Regions &amp; Poverty'!$I145/100),0)</f>
        <v>2.7000000000000001E-3</v>
      </c>
      <c r="R147" s="2">
        <f>+IFERROR(('Regions &amp; Poverty'!$K145/100)*H147,0)</f>
        <v>4.8330000000000002</v>
      </c>
      <c r="S147" s="2">
        <f>+IFERROR(('Regions &amp; Poverty'!$K145/100)*I147,0)</f>
        <v>4.8330000000000002</v>
      </c>
      <c r="T147" s="2">
        <f>+IFERROR(('Regions &amp; Poverty'!$K145/100)*J147,0)</f>
        <v>4.8330000000000002</v>
      </c>
      <c r="U147" s="2">
        <f>+IFERROR(R147*('Regions &amp; Poverty'!$M145/100),0)</f>
        <v>0.18848700000000002</v>
      </c>
      <c r="V147" s="2">
        <f>+IFERROR(S147*('Regions &amp; Poverty'!$M145/100),0)</f>
        <v>0.18848700000000002</v>
      </c>
      <c r="W147" s="2">
        <f>+IFERROR(T147*('Regions &amp; Poverty'!$M145/100),0)</f>
        <v>0.18848700000000002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303</v>
      </c>
      <c r="I155" s="2">
        <f t="shared" si="22"/>
        <v>329</v>
      </c>
      <c r="J155" s="2">
        <f t="shared" si="22"/>
        <v>258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150000</v>
      </c>
      <c r="I156" s="2">
        <f t="shared" si="22"/>
        <v>161000</v>
      </c>
      <c r="J156" s="2">
        <f t="shared" si="22"/>
        <v>165000</v>
      </c>
      <c r="K156" s="27"/>
      <c r="L156" s="2">
        <f>+IFERROR(('Regions &amp; Poverty'!$G154/100)*H156,0)</f>
        <v>450</v>
      </c>
      <c r="M156" s="2">
        <f>+IFERROR(('Regions &amp; Poverty'!$G154/100)*I156,0)</f>
        <v>483</v>
      </c>
      <c r="N156" s="2">
        <f>+IFERROR(('Regions &amp; Poverty'!$G154/100)*J156,0)</f>
        <v>495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3600</v>
      </c>
      <c r="S156" s="2">
        <f>+IFERROR(('Regions &amp; Poverty'!$K154/100)*I156,0)</f>
        <v>3864</v>
      </c>
      <c r="T156" s="2">
        <f>+IFERROR(('Regions &amp; Poverty'!$K154/100)*J156,0)</f>
        <v>3960</v>
      </c>
      <c r="U156" s="2">
        <f>+IFERROR(R156*('Regions &amp; Poverty'!$M154/100),0)</f>
        <v>18</v>
      </c>
      <c r="V156" s="2">
        <f>+IFERROR(S156*('Regions &amp; Poverty'!$M154/100),0)</f>
        <v>19.32</v>
      </c>
      <c r="W156" s="2">
        <f>+IFERROR(T156*('Regions &amp; Poverty'!$M154/100),0)</f>
        <v>19.8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80000</v>
      </c>
      <c r="I159" s="2">
        <f t="shared" si="22"/>
        <v>63646</v>
      </c>
      <c r="J159" s="2">
        <f t="shared" si="22"/>
        <v>62556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49</v>
      </c>
      <c r="I165" s="2">
        <f t="shared" si="23"/>
        <v>49</v>
      </c>
      <c r="J165" s="2">
        <f t="shared" si="23"/>
        <v>49</v>
      </c>
      <c r="K165" s="27"/>
      <c r="L165" s="2">
        <f>+IFERROR(('Regions &amp; Poverty'!$G163/100)*H165,0)</f>
        <v>0.245</v>
      </c>
      <c r="M165" s="2">
        <f>+IFERROR(('Regions &amp; Poverty'!$G163/100)*I165,0)</f>
        <v>0.245</v>
      </c>
      <c r="N165" s="2">
        <f>+IFERROR(('Regions &amp; Poverty'!$G163/100)*J165,0)</f>
        <v>0.245</v>
      </c>
      <c r="O165" s="2">
        <f>+IFERROR(L165*('Regions &amp; Poverty'!$I163/100),0)</f>
        <v>4.8999999999999998E-4</v>
      </c>
      <c r="P165" s="2">
        <f>+IFERROR(M165*('Regions &amp; Poverty'!$I163/100),0)</f>
        <v>4.8999999999999998E-4</v>
      </c>
      <c r="Q165" s="2">
        <f>+IFERROR(N165*('Regions &amp; Poverty'!$I163/100),0)</f>
        <v>4.8999999999999998E-4</v>
      </c>
      <c r="R165" s="2">
        <f>+IFERROR(('Regions &amp; Poverty'!$K163/100)*H165,0)</f>
        <v>1.3230000000000002</v>
      </c>
      <c r="S165" s="2">
        <f>+IFERROR(('Regions &amp; Poverty'!$K163/100)*I165,0)</f>
        <v>1.3230000000000002</v>
      </c>
      <c r="T165" s="2">
        <f>+IFERROR(('Regions &amp; Poverty'!$K163/100)*J165,0)</f>
        <v>1.3230000000000002</v>
      </c>
      <c r="U165" s="2">
        <f>+IFERROR(R165*('Regions &amp; Poverty'!$M163/100),0)</f>
        <v>9.2610000000000001E-3</v>
      </c>
      <c r="V165" s="2">
        <f>+IFERROR(S165*('Regions &amp; Poverty'!$M163/100),0)</f>
        <v>9.2610000000000001E-3</v>
      </c>
      <c r="W165" s="2">
        <f>+IFERROR(T165*('Regions &amp; Poverty'!$M163/100),0)</f>
        <v>9.2610000000000001E-3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2642</v>
      </c>
      <c r="I166" s="2">
        <f t="shared" si="23"/>
        <v>2641</v>
      </c>
      <c r="J166" s="2">
        <f t="shared" si="23"/>
        <v>2640</v>
      </c>
      <c r="K166" s="27"/>
      <c r="L166" s="2">
        <f>+IFERROR(('Regions &amp; Poverty'!$G164/100)*H166,0)</f>
        <v>219.286</v>
      </c>
      <c r="M166" s="2">
        <f>+IFERROR(('Regions &amp; Poverty'!$G164/100)*I166,0)</f>
        <v>219.203</v>
      </c>
      <c r="N166" s="2">
        <f>+IFERROR(('Regions &amp; Poverty'!$G164/100)*J166,0)</f>
        <v>219.12</v>
      </c>
      <c r="O166" s="2">
        <f>+IFERROR(L166*('Regions &amp; Poverty'!$I164/100),0)</f>
        <v>4.8242920000000007</v>
      </c>
      <c r="P166" s="2">
        <f>+IFERROR(M166*('Regions &amp; Poverty'!$I164/100),0)</f>
        <v>4.8224660000000004</v>
      </c>
      <c r="Q166" s="2">
        <f>+IFERROR(N166*('Regions &amp; Poverty'!$I164/100),0)</f>
        <v>4.8206400000000009</v>
      </c>
      <c r="R166" s="2">
        <f>+IFERROR(('Regions &amp; Poverty'!$K164/100)*H166,0)</f>
        <v>668.42600000000004</v>
      </c>
      <c r="S166" s="2">
        <f>+IFERROR(('Regions &amp; Poverty'!$K164/100)*I166,0)</f>
        <v>668.173</v>
      </c>
      <c r="T166" s="2">
        <f>+IFERROR(('Regions &amp; Poverty'!$K164/100)*J166,0)</f>
        <v>667.92</v>
      </c>
      <c r="U166" s="2">
        <f>+IFERROR(R166*('Regions &amp; Poverty'!$M164/100),0)</f>
        <v>52.137228</v>
      </c>
      <c r="V166" s="2">
        <f>+IFERROR(S166*('Regions &amp; Poverty'!$M164/100),0)</f>
        <v>52.117494000000001</v>
      </c>
      <c r="W166" s="2">
        <f>+IFERROR(T166*('Regions &amp; Poverty'!$M164/100),0)</f>
        <v>52.097759999999994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605</v>
      </c>
      <c r="I167" s="2">
        <f t="shared" si="23"/>
        <v>1056</v>
      </c>
      <c r="J167" s="2">
        <f t="shared" si="23"/>
        <v>1240</v>
      </c>
      <c r="K167" s="27"/>
      <c r="L167" s="2">
        <f>+IFERROR(('Regions &amp; Poverty'!$G165/100)*H167,0)</f>
        <v>15.125</v>
      </c>
      <c r="M167" s="2">
        <f>+IFERROR(('Regions &amp; Poverty'!$G165/100)*I167,0)</f>
        <v>26.400000000000002</v>
      </c>
      <c r="N167" s="2">
        <f>+IFERROR(('Regions &amp; Poverty'!$G165/100)*J167,0)</f>
        <v>31</v>
      </c>
      <c r="O167" s="2">
        <f>+IFERROR(L167*('Regions &amp; Poverty'!$I165/100),0)</f>
        <v>7.5624999999999998E-2</v>
      </c>
      <c r="P167" s="2">
        <f>+IFERROR(M167*('Regions &amp; Poverty'!$I165/100),0)</f>
        <v>0.13200000000000001</v>
      </c>
      <c r="Q167" s="2">
        <f>+IFERROR(N167*('Regions &amp; Poverty'!$I165/100),0)</f>
        <v>0.155</v>
      </c>
      <c r="R167" s="2">
        <f>+IFERROR(('Regions &amp; Poverty'!$K165/100)*H167,0)</f>
        <v>140.965</v>
      </c>
      <c r="S167" s="2">
        <f>+IFERROR(('Regions &amp; Poverty'!$K165/100)*I167,0)</f>
        <v>246.048</v>
      </c>
      <c r="T167" s="2">
        <f>+IFERROR(('Regions &amp; Poverty'!$K165/100)*J167,0)</f>
        <v>288.92</v>
      </c>
      <c r="U167" s="2">
        <f>+IFERROR(R167*('Regions &amp; Poverty'!$M165/100),0)</f>
        <v>6.6253549999999999</v>
      </c>
      <c r="V167" s="2">
        <f>+IFERROR(S167*('Regions &amp; Poverty'!$M165/100),0)</f>
        <v>11.564256</v>
      </c>
      <c r="W167" s="2">
        <f>+IFERROR(T167*('Regions &amp; Poverty'!$M165/100),0)</f>
        <v>13.57924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24</v>
      </c>
      <c r="I168" s="2">
        <f t="shared" si="23"/>
        <v>26</v>
      </c>
      <c r="J168" s="2">
        <f t="shared" si="23"/>
        <v>28</v>
      </c>
      <c r="K168" s="27"/>
      <c r="L168" s="2">
        <f>+IFERROR(('Regions &amp; Poverty'!$G166/100)*H168,0)</f>
        <v>1.1280000000000001</v>
      </c>
      <c r="M168" s="2">
        <f>+IFERROR(('Regions &amp; Poverty'!$G166/100)*I168,0)</f>
        <v>1.222</v>
      </c>
      <c r="N168" s="2">
        <f>+IFERROR(('Regions &amp; Poverty'!$G166/100)*J168,0)</f>
        <v>1.3160000000000001</v>
      </c>
      <c r="O168" s="2">
        <f>+IFERROR(L168*('Regions &amp; Poverty'!$I166/100),0)</f>
        <v>1.1280000000000002E-2</v>
      </c>
      <c r="P168" s="2">
        <f>+IFERROR(M168*('Regions &amp; Poverty'!$I166/100),0)</f>
        <v>1.222E-2</v>
      </c>
      <c r="Q168" s="2">
        <f>+IFERROR(N168*('Regions &amp; Poverty'!$I166/100),0)</f>
        <v>1.3160000000000002E-2</v>
      </c>
      <c r="R168" s="2">
        <f>+IFERROR(('Regions &amp; Poverty'!$K166/100)*H168,0)</f>
        <v>4.8000000000000007</v>
      </c>
      <c r="S168" s="2">
        <f>+IFERROR(('Regions &amp; Poverty'!$K166/100)*I168,0)</f>
        <v>5.2</v>
      </c>
      <c r="T168" s="2">
        <f>+IFERROR(('Regions &amp; Poverty'!$K166/100)*J168,0)</f>
        <v>5.6000000000000005</v>
      </c>
      <c r="U168" s="2">
        <f>+IFERROR(R168*('Regions &amp; Poverty'!$M166/100),0)</f>
        <v>0.24960000000000007</v>
      </c>
      <c r="V168" s="2">
        <f>+IFERROR(S168*('Regions &amp; Poverty'!$M166/100),0)</f>
        <v>0.27040000000000003</v>
      </c>
      <c r="W168" s="2">
        <f>+IFERROR(T168*('Regions &amp; Poverty'!$M166/100),0)</f>
        <v>0.29120000000000007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217906</v>
      </c>
      <c r="I172" s="2">
        <f t="shared" si="23"/>
        <v>220354</v>
      </c>
      <c r="J172" s="2">
        <f t="shared" si="23"/>
        <v>231168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871.62400000000002</v>
      </c>
      <c r="S172" s="2">
        <f>+IFERROR(('Regions &amp; Poverty'!$K170/100)*I172,0)</f>
        <v>881.41600000000005</v>
      </c>
      <c r="T172" s="2">
        <f>+IFERROR(('Regions &amp; Poverty'!$K170/100)*J172,0)</f>
        <v>924.67200000000003</v>
      </c>
      <c r="U172" s="2">
        <f>+IFERROR(R172*('Regions &amp; Poverty'!$M170/100),0)</f>
        <v>0.87162400000000007</v>
      </c>
      <c r="V172" s="2">
        <f>+IFERROR(S172*('Regions &amp; Poverty'!$M170/100),0)</f>
        <v>0.88141600000000009</v>
      </c>
      <c r="W172" s="2">
        <f>+IFERROR(T172*('Regions &amp; Poverty'!$M170/100),0)</f>
        <v>0.92467200000000005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109258</v>
      </c>
      <c r="I173" s="2">
        <f t="shared" si="23"/>
        <v>47894</v>
      </c>
      <c r="J173" s="2">
        <f t="shared" si="23"/>
        <v>42125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1529.6119999999999</v>
      </c>
      <c r="S173" s="2">
        <f>+IFERROR(('Regions &amp; Poverty'!$K171/100)*I173,0)</f>
        <v>670.51599999999996</v>
      </c>
      <c r="T173" s="2">
        <f>+IFERROR(('Regions &amp; Poverty'!$K171/100)*J173,0)</f>
        <v>589.74999999999989</v>
      </c>
      <c r="U173" s="2">
        <f>+IFERROR(R173*('Regions &amp; Poverty'!$M171/100),0)</f>
        <v>3.0592239999999999</v>
      </c>
      <c r="V173" s="2">
        <f>+IFERROR(S173*('Regions &amp; Poverty'!$M171/100),0)</f>
        <v>1.341032</v>
      </c>
      <c r="W173" s="2">
        <f>+IFERROR(T173*('Regions &amp; Poverty'!$M171/100),0)</f>
        <v>1.1794999999999998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2363562</v>
      </c>
      <c r="I174" s="2">
        <f t="shared" si="23"/>
        <v>2708170</v>
      </c>
      <c r="J174" s="2">
        <f t="shared" si="23"/>
        <v>3135177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7090.6859999999997</v>
      </c>
      <c r="S174" s="2">
        <f>+IFERROR(('Regions &amp; Poverty'!$K172/100)*I174,0)</f>
        <v>8124.51</v>
      </c>
      <c r="T174" s="2">
        <f>+IFERROR(('Regions &amp; Poverty'!$K172/100)*J174,0)</f>
        <v>9405.5310000000009</v>
      </c>
      <c r="U174" s="2">
        <f>+IFERROR(R174*('Regions &amp; Poverty'!$M172/100),0)</f>
        <v>7.0906859999999998</v>
      </c>
      <c r="V174" s="2">
        <f>+IFERROR(S174*('Regions &amp; Poverty'!$M172/100),0)</f>
        <v>8.1245100000000008</v>
      </c>
      <c r="W174" s="2">
        <f>+IFERROR(T174*('Regions &amp; Poverty'!$M172/100),0)</f>
        <v>9.4055310000000016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3881930</v>
      </c>
      <c r="I175" s="2">
        <f t="shared" si="23"/>
        <v>3930600</v>
      </c>
      <c r="J175" s="2">
        <f t="shared" si="23"/>
        <v>4276990</v>
      </c>
      <c r="K175" s="27"/>
      <c r="L175" s="2">
        <f>+IFERROR(('Regions &amp; Poverty'!$G173/100)*H175,0)</f>
        <v>3881.9300000000003</v>
      </c>
      <c r="M175" s="2">
        <f>+IFERROR(('Regions &amp; Poverty'!$G173/100)*I175,0)</f>
        <v>3930.6</v>
      </c>
      <c r="N175" s="2">
        <f>+IFERROR(('Regions &amp; Poverty'!$G173/100)*J175,0)</f>
        <v>4276.99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19409.650000000001</v>
      </c>
      <c r="S175" s="2">
        <f>+IFERROR(('Regions &amp; Poverty'!$K173/100)*I175,0)</f>
        <v>19653</v>
      </c>
      <c r="T175" s="2">
        <f>+IFERROR(('Regions &amp; Poverty'!$K173/100)*J175,0)</f>
        <v>21384.95</v>
      </c>
      <c r="U175" s="2">
        <f>+IFERROR(R175*('Regions &amp; Poverty'!$M173/100),0)</f>
        <v>19.409650000000003</v>
      </c>
      <c r="V175" s="2">
        <f>+IFERROR(S175*('Regions &amp; Poverty'!$M173/100),0)</f>
        <v>19.652999999999999</v>
      </c>
      <c r="W175" s="2">
        <f>+IFERROR(T175*('Regions &amp; Poverty'!$M173/100),0)</f>
        <v>21.38495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6575976</v>
      </c>
      <c r="I176" s="9">
        <f t="shared" si="24"/>
        <v>6910790</v>
      </c>
      <c r="J176" s="9">
        <f t="shared" si="24"/>
        <v>7689417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306261438</v>
      </c>
      <c r="I178" s="9">
        <f t="shared" si="25"/>
        <v>323113247</v>
      </c>
      <c r="J178" s="9">
        <f t="shared" si="25"/>
        <v>334801901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72184</v>
      </c>
      <c r="I183" s="2">
        <f t="shared" si="26"/>
        <v>89554</v>
      </c>
      <c r="J183" s="2">
        <f t="shared" si="26"/>
        <v>81235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16493</v>
      </c>
      <c r="I201" s="2">
        <f t="shared" si="27"/>
        <v>20238</v>
      </c>
      <c r="J201" s="2">
        <f t="shared" si="27"/>
        <v>27972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83905</v>
      </c>
      <c r="I202" s="2">
        <f t="shared" si="27"/>
        <v>62086</v>
      </c>
      <c r="J202" s="2">
        <f t="shared" si="27"/>
        <v>92484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9020</v>
      </c>
      <c r="I203" s="2">
        <f t="shared" si="27"/>
        <v>10497</v>
      </c>
      <c r="J203" s="2">
        <f t="shared" si="27"/>
        <v>18662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131424</v>
      </c>
      <c r="I204" s="2">
        <f t="shared" si="27"/>
        <v>196431</v>
      </c>
      <c r="J204" s="2">
        <f t="shared" si="27"/>
        <v>244075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149</v>
      </c>
      <c r="I205" s="2">
        <f t="shared" si="27"/>
        <v>25</v>
      </c>
      <c r="J205" s="2">
        <f t="shared" si="27"/>
        <v>1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1046</v>
      </c>
      <c r="I206" s="2">
        <f t="shared" si="27"/>
        <v>4689</v>
      </c>
      <c r="J206" s="2">
        <f t="shared" si="27"/>
        <v>7387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545898</v>
      </c>
      <c r="I209" s="2">
        <f t="shared" si="27"/>
        <v>454431</v>
      </c>
      <c r="J209" s="2">
        <f t="shared" si="27"/>
        <v>576446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0</v>
      </c>
      <c r="I245" s="2">
        <f t="shared" si="29"/>
        <v>0</v>
      </c>
      <c r="J245" s="2">
        <f t="shared" si="29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3</v>
      </c>
      <c r="B250" s="1" t="s">
        <v>19</v>
      </c>
      <c r="C250" s="1">
        <v>236</v>
      </c>
      <c r="D250" s="1" t="s">
        <v>16</v>
      </c>
      <c r="E250" s="1">
        <v>5510</v>
      </c>
      <c r="F250" s="1" t="s">
        <v>581</v>
      </c>
      <c r="G250" s="1" t="s">
        <v>4</v>
      </c>
      <c r="H250" s="1">
        <v>350</v>
      </c>
      <c r="I250" s="1">
        <v>500</v>
      </c>
      <c r="J250" s="1">
        <v>664</v>
      </c>
    </row>
    <row r="251" spans="1:11" ht="15" customHeight="1" x14ac:dyDescent="0.2">
      <c r="A251" s="1">
        <v>7</v>
      </c>
      <c r="B251" s="1" t="s">
        <v>22</v>
      </c>
      <c r="C251" s="1">
        <v>236</v>
      </c>
      <c r="D251" s="1" t="s">
        <v>16</v>
      </c>
      <c r="E251" s="1">
        <v>5510</v>
      </c>
      <c r="F251" s="1" t="s">
        <v>581</v>
      </c>
      <c r="G251" s="1" t="s">
        <v>4</v>
      </c>
      <c r="H251" s="1">
        <v>13763</v>
      </c>
      <c r="I251" s="1">
        <v>14835</v>
      </c>
      <c r="J251" s="1">
        <v>15160</v>
      </c>
    </row>
    <row r="252" spans="1:11" ht="15" customHeight="1" x14ac:dyDescent="0.2">
      <c r="A252" s="1">
        <v>9</v>
      </c>
      <c r="B252" s="1" t="s">
        <v>24</v>
      </c>
      <c r="C252" s="1">
        <v>236</v>
      </c>
      <c r="D252" s="1" t="s">
        <v>16</v>
      </c>
      <c r="E252" s="1">
        <v>5510</v>
      </c>
      <c r="F252" s="1" t="s">
        <v>581</v>
      </c>
      <c r="G252" s="1" t="s">
        <v>4</v>
      </c>
      <c r="H252" s="1">
        <v>53397715</v>
      </c>
      <c r="I252" s="1">
        <v>61398276</v>
      </c>
      <c r="J252" s="1">
        <v>58799258</v>
      </c>
    </row>
    <row r="253" spans="1:11" ht="15" customHeight="1" x14ac:dyDescent="0.2">
      <c r="A253" s="1">
        <v>10</v>
      </c>
      <c r="B253" s="1" t="s">
        <v>26</v>
      </c>
      <c r="C253" s="1">
        <v>236</v>
      </c>
      <c r="D253" s="1" t="s">
        <v>16</v>
      </c>
      <c r="E253" s="1">
        <v>5510</v>
      </c>
      <c r="F253" s="1" t="s">
        <v>581</v>
      </c>
      <c r="G253" s="1" t="s">
        <v>4</v>
      </c>
      <c r="H253" s="1">
        <v>80000</v>
      </c>
      <c r="I253" s="1">
        <v>63646</v>
      </c>
      <c r="J253" s="1">
        <v>62556</v>
      </c>
    </row>
    <row r="254" spans="1:11" ht="15" customHeight="1" x14ac:dyDescent="0.2">
      <c r="A254" s="1">
        <v>11</v>
      </c>
      <c r="B254" s="1" t="s">
        <v>27</v>
      </c>
      <c r="C254" s="1">
        <v>236</v>
      </c>
      <c r="D254" s="1" t="s">
        <v>16</v>
      </c>
      <c r="E254" s="1">
        <v>5510</v>
      </c>
      <c r="F254" s="1" t="s">
        <v>581</v>
      </c>
      <c r="G254" s="1" t="s">
        <v>4</v>
      </c>
      <c r="H254" s="1">
        <v>118132</v>
      </c>
      <c r="I254" s="1">
        <v>136195</v>
      </c>
      <c r="J254" s="1">
        <v>152599</v>
      </c>
    </row>
    <row r="255" spans="1:11" ht="15" customHeight="1" x14ac:dyDescent="0.2">
      <c r="A255" s="1">
        <v>52</v>
      </c>
      <c r="B255" s="1" t="s">
        <v>28</v>
      </c>
      <c r="C255" s="1">
        <v>236</v>
      </c>
      <c r="D255" s="1" t="s">
        <v>16</v>
      </c>
      <c r="E255" s="1">
        <v>5510</v>
      </c>
      <c r="F255" s="1" t="s">
        <v>581</v>
      </c>
      <c r="G255" s="1" t="s">
        <v>4</v>
      </c>
      <c r="H255" s="1">
        <v>49</v>
      </c>
      <c r="I255" s="1">
        <v>49</v>
      </c>
      <c r="J255" s="1">
        <v>49</v>
      </c>
    </row>
    <row r="256" spans="1:11" ht="15" customHeight="1" x14ac:dyDescent="0.2">
      <c r="A256" s="1">
        <v>16</v>
      </c>
      <c r="B256" s="1" t="s">
        <v>31</v>
      </c>
      <c r="C256" s="1">
        <v>236</v>
      </c>
      <c r="D256" s="1" t="s">
        <v>16</v>
      </c>
      <c r="E256" s="1">
        <v>5510</v>
      </c>
      <c r="F256" s="1" t="s">
        <v>581</v>
      </c>
      <c r="G256" s="1" t="s">
        <v>4</v>
      </c>
      <c r="H256" s="1">
        <v>112024</v>
      </c>
      <c r="I256" s="1">
        <v>91496</v>
      </c>
      <c r="J256" s="1">
        <v>92181</v>
      </c>
    </row>
    <row r="257" spans="1:10" ht="15" customHeight="1" x14ac:dyDescent="0.2">
      <c r="A257" s="1">
        <v>23</v>
      </c>
      <c r="B257" s="1" t="s">
        <v>36</v>
      </c>
      <c r="C257" s="1">
        <v>236</v>
      </c>
      <c r="D257" s="1" t="s">
        <v>16</v>
      </c>
      <c r="E257" s="1">
        <v>5510</v>
      </c>
      <c r="F257" s="1" t="s">
        <v>581</v>
      </c>
      <c r="G257" s="1" t="s">
        <v>4</v>
      </c>
      <c r="H257" s="1">
        <v>3877</v>
      </c>
      <c r="I257" s="1">
        <v>5099</v>
      </c>
      <c r="J257" s="1">
        <v>7779</v>
      </c>
    </row>
    <row r="258" spans="1:10" ht="15" customHeight="1" x14ac:dyDescent="0.2">
      <c r="A258" s="1">
        <v>53</v>
      </c>
      <c r="B258" s="1" t="s">
        <v>37</v>
      </c>
      <c r="C258" s="1">
        <v>236</v>
      </c>
      <c r="D258" s="1" t="s">
        <v>16</v>
      </c>
      <c r="E258" s="1">
        <v>5510</v>
      </c>
      <c r="F258" s="1" t="s">
        <v>581</v>
      </c>
      <c r="G258" s="1" t="s">
        <v>4</v>
      </c>
      <c r="H258" s="1">
        <v>99738</v>
      </c>
      <c r="I258" s="1">
        <v>139909</v>
      </c>
      <c r="J258" s="1">
        <v>156901</v>
      </c>
    </row>
    <row r="259" spans="1:10" ht="15" customHeight="1" x14ac:dyDescent="0.2">
      <c r="A259" s="1">
        <v>18</v>
      </c>
      <c r="B259" s="1" t="s">
        <v>39</v>
      </c>
      <c r="C259" s="1">
        <v>236</v>
      </c>
      <c r="D259" s="1" t="s">
        <v>16</v>
      </c>
      <c r="E259" s="1">
        <v>5510</v>
      </c>
      <c r="F259" s="1" t="s">
        <v>581</v>
      </c>
      <c r="G259" s="1" t="s">
        <v>4</v>
      </c>
      <c r="H259" s="1">
        <v>177</v>
      </c>
      <c r="I259" s="1">
        <v>220</v>
      </c>
      <c r="J259" s="1">
        <v>273</v>
      </c>
    </row>
    <row r="260" spans="1:10" ht="15" customHeight="1" x14ac:dyDescent="0.2">
      <c r="A260" s="1">
        <v>19</v>
      </c>
      <c r="B260" s="1" t="s">
        <v>40</v>
      </c>
      <c r="C260" s="1">
        <v>236</v>
      </c>
      <c r="D260" s="1" t="s">
        <v>16</v>
      </c>
      <c r="E260" s="1">
        <v>5510</v>
      </c>
      <c r="F260" s="1" t="s">
        <v>581</v>
      </c>
      <c r="G260" s="1" t="s">
        <v>4</v>
      </c>
      <c r="H260" s="1">
        <v>2814321</v>
      </c>
      <c r="I260" s="1">
        <v>3105938</v>
      </c>
      <c r="J260" s="1">
        <v>3204639</v>
      </c>
    </row>
    <row r="261" spans="1:10" ht="15" customHeight="1" x14ac:dyDescent="0.2">
      <c r="A261" s="1">
        <v>80</v>
      </c>
      <c r="B261" s="1" t="s">
        <v>41</v>
      </c>
      <c r="C261" s="1">
        <v>236</v>
      </c>
      <c r="D261" s="1" t="s">
        <v>16</v>
      </c>
      <c r="E261" s="1">
        <v>5510</v>
      </c>
      <c r="F261" s="1" t="s">
        <v>581</v>
      </c>
      <c r="G261" s="1" t="s">
        <v>4</v>
      </c>
      <c r="H261" s="1">
        <v>9020</v>
      </c>
      <c r="I261" s="1">
        <v>10497</v>
      </c>
      <c r="J261" s="1">
        <v>18662</v>
      </c>
    </row>
    <row r="262" spans="1:10" ht="15" customHeight="1" x14ac:dyDescent="0.2">
      <c r="A262" s="1">
        <v>21</v>
      </c>
      <c r="B262" s="1" t="s">
        <v>43</v>
      </c>
      <c r="C262" s="1">
        <v>236</v>
      </c>
      <c r="D262" s="1" t="s">
        <v>16</v>
      </c>
      <c r="E262" s="1">
        <v>5510</v>
      </c>
      <c r="F262" s="1" t="s">
        <v>581</v>
      </c>
      <c r="G262" s="1" t="s">
        <v>4</v>
      </c>
      <c r="H262" s="1">
        <v>86760520</v>
      </c>
      <c r="I262" s="1">
        <v>97464936</v>
      </c>
      <c r="J262" s="1">
        <v>96296714</v>
      </c>
    </row>
    <row r="263" spans="1:10" ht="15" customHeight="1" x14ac:dyDescent="0.2">
      <c r="A263" s="1">
        <v>27</v>
      </c>
      <c r="B263" s="1" t="s">
        <v>46</v>
      </c>
      <c r="C263" s="1">
        <v>236</v>
      </c>
      <c r="D263" s="1" t="s">
        <v>16</v>
      </c>
      <c r="E263" s="1">
        <v>5510</v>
      </c>
      <c r="F263" s="1" t="s">
        <v>581</v>
      </c>
      <c r="G263" s="1" t="s">
        <v>4</v>
      </c>
      <c r="H263" s="1">
        <v>736</v>
      </c>
      <c r="I263" s="1">
        <v>40281</v>
      </c>
      <c r="J263" s="1">
        <v>18301</v>
      </c>
    </row>
    <row r="264" spans="1:10" ht="15" customHeight="1" x14ac:dyDescent="0.2">
      <c r="A264" s="1">
        <v>233</v>
      </c>
      <c r="B264" s="1" t="s">
        <v>47</v>
      </c>
      <c r="C264" s="1">
        <v>236</v>
      </c>
      <c r="D264" s="1" t="s">
        <v>16</v>
      </c>
      <c r="E264" s="1">
        <v>5510</v>
      </c>
      <c r="F264" s="1" t="s">
        <v>581</v>
      </c>
      <c r="G264" s="1" t="s">
        <v>4</v>
      </c>
      <c r="H264" s="1">
        <v>15055</v>
      </c>
      <c r="I264" s="1">
        <v>20000</v>
      </c>
      <c r="J264" s="1">
        <v>20000</v>
      </c>
    </row>
    <row r="265" spans="1:10" ht="15" customHeight="1" x14ac:dyDescent="0.2">
      <c r="A265" s="1">
        <v>29</v>
      </c>
      <c r="B265" s="1" t="s">
        <v>48</v>
      </c>
      <c r="C265" s="1">
        <v>236</v>
      </c>
      <c r="D265" s="1" t="s">
        <v>16</v>
      </c>
      <c r="E265" s="1">
        <v>5510</v>
      </c>
      <c r="F265" s="1" t="s">
        <v>581</v>
      </c>
      <c r="G265" s="1" t="s">
        <v>4</v>
      </c>
      <c r="H265" s="1">
        <v>3648</v>
      </c>
      <c r="I265" s="1">
        <v>2406</v>
      </c>
      <c r="J265" s="1">
        <v>2315</v>
      </c>
    </row>
    <row r="266" spans="1:10" ht="15" customHeight="1" x14ac:dyDescent="0.2">
      <c r="A266" s="1">
        <v>115</v>
      </c>
      <c r="B266" s="1" t="s">
        <v>49</v>
      </c>
      <c r="C266" s="1">
        <v>236</v>
      </c>
      <c r="D266" s="1" t="s">
        <v>16</v>
      </c>
      <c r="E266" s="1">
        <v>5510</v>
      </c>
      <c r="F266" s="1" t="s">
        <v>581</v>
      </c>
      <c r="G266" s="1" t="s">
        <v>4</v>
      </c>
      <c r="H266" s="1">
        <v>162000</v>
      </c>
      <c r="I266" s="1">
        <v>162000</v>
      </c>
      <c r="J266" s="1">
        <v>162000</v>
      </c>
    </row>
    <row r="267" spans="1:10" ht="15" customHeight="1" x14ac:dyDescent="0.2">
      <c r="A267" s="1">
        <v>32</v>
      </c>
      <c r="B267" s="1" t="s">
        <v>50</v>
      </c>
      <c r="C267" s="1">
        <v>236</v>
      </c>
      <c r="D267" s="1" t="s">
        <v>16</v>
      </c>
      <c r="E267" s="1">
        <v>5510</v>
      </c>
      <c r="F267" s="1" t="s">
        <v>581</v>
      </c>
      <c r="G267" s="1" t="s">
        <v>4</v>
      </c>
      <c r="H267" s="1">
        <v>12975</v>
      </c>
      <c r="I267" s="1">
        <v>21405</v>
      </c>
      <c r="J267" s="1">
        <v>24558</v>
      </c>
    </row>
    <row r="268" spans="1:10" ht="15" customHeight="1" x14ac:dyDescent="0.2">
      <c r="A268" s="1">
        <v>33</v>
      </c>
      <c r="B268" s="1" t="s">
        <v>51</v>
      </c>
      <c r="C268" s="1">
        <v>236</v>
      </c>
      <c r="D268" s="1" t="s">
        <v>16</v>
      </c>
      <c r="E268" s="1">
        <v>5510</v>
      </c>
      <c r="F268" s="1" t="s">
        <v>581</v>
      </c>
      <c r="G268" s="1" t="s">
        <v>4</v>
      </c>
      <c r="H268" s="1">
        <v>6048600</v>
      </c>
      <c r="I268" s="1">
        <v>6371000</v>
      </c>
      <c r="J268" s="1">
        <v>5827100</v>
      </c>
    </row>
    <row r="269" spans="1:10" ht="15" customHeight="1" x14ac:dyDescent="0.2">
      <c r="A269" s="1">
        <v>40</v>
      </c>
      <c r="B269" s="1" t="s">
        <v>56</v>
      </c>
      <c r="C269" s="1">
        <v>236</v>
      </c>
      <c r="D269" s="1" t="s">
        <v>16</v>
      </c>
      <c r="E269" s="1">
        <v>5510</v>
      </c>
      <c r="F269" s="1" t="s">
        <v>581</v>
      </c>
      <c r="G269" s="1" t="s">
        <v>4</v>
      </c>
      <c r="I269" s="1">
        <v>0</v>
      </c>
      <c r="J269" s="1">
        <v>0</v>
      </c>
    </row>
    <row r="270" spans="1:10" ht="15" customHeight="1" x14ac:dyDescent="0.2">
      <c r="A270" s="1">
        <v>351</v>
      </c>
      <c r="B270" s="1" t="s">
        <v>57</v>
      </c>
      <c r="C270" s="1">
        <v>236</v>
      </c>
      <c r="D270" s="1" t="s">
        <v>16</v>
      </c>
      <c r="E270" s="1">
        <v>5510</v>
      </c>
      <c r="F270" s="1" t="s">
        <v>581</v>
      </c>
      <c r="G270" s="1" t="s">
        <v>4</v>
      </c>
      <c r="H270" s="1">
        <v>12155173</v>
      </c>
      <c r="I270" s="1">
        <v>11787725</v>
      </c>
      <c r="J270" s="1">
        <v>11966328</v>
      </c>
    </row>
    <row r="271" spans="1:10" ht="15" customHeight="1" x14ac:dyDescent="0.2">
      <c r="A271" s="1">
        <v>41</v>
      </c>
      <c r="B271" s="1" t="s">
        <v>568</v>
      </c>
      <c r="C271" s="1">
        <v>236</v>
      </c>
      <c r="D271" s="1" t="s">
        <v>16</v>
      </c>
      <c r="E271" s="1">
        <v>5510</v>
      </c>
      <c r="F271" s="1" t="s">
        <v>581</v>
      </c>
      <c r="G271" s="1" t="s">
        <v>4</v>
      </c>
      <c r="H271" s="1">
        <v>12154000</v>
      </c>
      <c r="I271" s="1">
        <v>11785000</v>
      </c>
      <c r="J271" s="1">
        <v>11963244</v>
      </c>
    </row>
    <row r="272" spans="1:10" ht="15" customHeight="1" x14ac:dyDescent="0.2">
      <c r="A272" s="1">
        <v>214</v>
      </c>
      <c r="B272" s="1" t="s">
        <v>569</v>
      </c>
      <c r="C272" s="1">
        <v>236</v>
      </c>
      <c r="D272" s="1" t="s">
        <v>16</v>
      </c>
      <c r="E272" s="1">
        <v>5510</v>
      </c>
      <c r="F272" s="1" t="s">
        <v>581</v>
      </c>
      <c r="G272" s="1" t="s">
        <v>4</v>
      </c>
      <c r="H272" s="1">
        <v>1173</v>
      </c>
      <c r="I272" s="1">
        <v>2725</v>
      </c>
      <c r="J272" s="1">
        <v>3084</v>
      </c>
    </row>
    <row r="273" spans="1:10" ht="15" customHeight="1" x14ac:dyDescent="0.2">
      <c r="A273" s="1">
        <v>44</v>
      </c>
      <c r="B273" s="1" t="s">
        <v>58</v>
      </c>
      <c r="C273" s="1">
        <v>236</v>
      </c>
      <c r="D273" s="1" t="s">
        <v>16</v>
      </c>
      <c r="E273" s="1">
        <v>5510</v>
      </c>
      <c r="F273" s="1" t="s">
        <v>581</v>
      </c>
      <c r="G273" s="1" t="s">
        <v>4</v>
      </c>
      <c r="H273" s="1">
        <v>90126</v>
      </c>
      <c r="I273" s="1">
        <v>87667</v>
      </c>
      <c r="J273" s="1">
        <v>83941</v>
      </c>
    </row>
    <row r="274" spans="1:10" ht="15" customHeight="1" x14ac:dyDescent="0.2">
      <c r="A274" s="1">
        <v>48</v>
      </c>
      <c r="B274" s="1" t="s">
        <v>62</v>
      </c>
      <c r="C274" s="1">
        <v>236</v>
      </c>
      <c r="D274" s="1" t="s">
        <v>16</v>
      </c>
      <c r="E274" s="1">
        <v>5510</v>
      </c>
      <c r="F274" s="1" t="s">
        <v>581</v>
      </c>
      <c r="G274" s="1" t="s">
        <v>4</v>
      </c>
    </row>
    <row r="275" spans="1:10" ht="15" customHeight="1" x14ac:dyDescent="0.2">
      <c r="A275" s="1">
        <v>107</v>
      </c>
      <c r="B275" s="1" t="s">
        <v>63</v>
      </c>
      <c r="C275" s="1">
        <v>236</v>
      </c>
      <c r="D275" s="1" t="s">
        <v>16</v>
      </c>
      <c r="E275" s="1">
        <v>5510</v>
      </c>
      <c r="F275" s="1" t="s">
        <v>581</v>
      </c>
      <c r="G275" s="1" t="s">
        <v>4</v>
      </c>
      <c r="H275" s="1">
        <v>224</v>
      </c>
      <c r="I275" s="1">
        <v>224</v>
      </c>
      <c r="J275" s="1">
        <v>224</v>
      </c>
    </row>
    <row r="276" spans="1:10" ht="15" customHeight="1" x14ac:dyDescent="0.2">
      <c r="A276" s="1">
        <v>98</v>
      </c>
      <c r="B276" s="1" t="s">
        <v>64</v>
      </c>
      <c r="C276" s="1">
        <v>236</v>
      </c>
      <c r="D276" s="1" t="s">
        <v>16</v>
      </c>
      <c r="E276" s="1">
        <v>5510</v>
      </c>
      <c r="F276" s="1" t="s">
        <v>581</v>
      </c>
      <c r="G276" s="1" t="s">
        <v>4</v>
      </c>
      <c r="H276" s="1">
        <v>131424</v>
      </c>
      <c r="I276" s="1">
        <v>196431</v>
      </c>
      <c r="J276" s="1">
        <v>244075</v>
      </c>
    </row>
    <row r="277" spans="1:10" ht="15" customHeight="1" x14ac:dyDescent="0.2">
      <c r="A277" s="1">
        <v>167</v>
      </c>
      <c r="B277" s="1" t="s">
        <v>570</v>
      </c>
      <c r="C277" s="1">
        <v>236</v>
      </c>
      <c r="D277" s="1" t="s">
        <v>16</v>
      </c>
      <c r="E277" s="1">
        <v>5510</v>
      </c>
      <c r="F277" s="1" t="s">
        <v>581</v>
      </c>
      <c r="G277" s="1" t="s">
        <v>4</v>
      </c>
      <c r="H277" s="1">
        <v>16493</v>
      </c>
      <c r="I277" s="1">
        <v>20238</v>
      </c>
      <c r="J277" s="1">
        <v>27972</v>
      </c>
    </row>
    <row r="278" spans="1:10" ht="15" customHeight="1" x14ac:dyDescent="0.2">
      <c r="A278" s="1">
        <v>51</v>
      </c>
      <c r="B278" s="1" t="s">
        <v>68</v>
      </c>
      <c r="C278" s="1">
        <v>236</v>
      </c>
      <c r="D278" s="1" t="s">
        <v>16</v>
      </c>
      <c r="E278" s="1">
        <v>5510</v>
      </c>
      <c r="F278" s="1" t="s">
        <v>581</v>
      </c>
      <c r="G278" s="1" t="s">
        <v>4</v>
      </c>
    </row>
    <row r="279" spans="1:10" ht="15" customHeight="1" x14ac:dyDescent="0.2">
      <c r="A279" s="1">
        <v>116</v>
      </c>
      <c r="B279" s="1" t="s">
        <v>69</v>
      </c>
      <c r="C279" s="1">
        <v>236</v>
      </c>
      <c r="D279" s="1" t="s">
        <v>16</v>
      </c>
      <c r="E279" s="1">
        <v>5510</v>
      </c>
      <c r="F279" s="1" t="s">
        <v>581</v>
      </c>
      <c r="G279" s="1" t="s">
        <v>4</v>
      </c>
      <c r="H279" s="1">
        <v>350000</v>
      </c>
      <c r="I279" s="1">
        <v>350000</v>
      </c>
      <c r="J279" s="1">
        <v>348452</v>
      </c>
    </row>
    <row r="280" spans="1:10" ht="15" customHeight="1" x14ac:dyDescent="0.2">
      <c r="A280" s="1">
        <v>250</v>
      </c>
      <c r="B280" s="1" t="s">
        <v>70</v>
      </c>
      <c r="C280" s="1">
        <v>236</v>
      </c>
      <c r="D280" s="1" t="s">
        <v>16</v>
      </c>
      <c r="E280" s="1">
        <v>5510</v>
      </c>
      <c r="F280" s="1" t="s">
        <v>581</v>
      </c>
      <c r="G280" s="1" t="s">
        <v>4</v>
      </c>
      <c r="H280" s="1">
        <v>20943</v>
      </c>
      <c r="I280" s="1">
        <v>22000</v>
      </c>
      <c r="J280" s="1">
        <v>21000</v>
      </c>
    </row>
    <row r="281" spans="1:10" ht="15" customHeight="1" x14ac:dyDescent="0.2">
      <c r="A281" s="1">
        <v>58</v>
      </c>
      <c r="B281" s="1" t="s">
        <v>75</v>
      </c>
      <c r="C281" s="1">
        <v>236</v>
      </c>
      <c r="D281" s="1" t="s">
        <v>16</v>
      </c>
      <c r="E281" s="1">
        <v>5510</v>
      </c>
      <c r="F281" s="1" t="s">
        <v>581</v>
      </c>
      <c r="G281" s="1" t="s">
        <v>4</v>
      </c>
      <c r="H281" s="1">
        <v>32681</v>
      </c>
      <c r="I281" s="1">
        <v>32697</v>
      </c>
      <c r="J281" s="1">
        <v>41788</v>
      </c>
    </row>
    <row r="282" spans="1:10" ht="15" customHeight="1" x14ac:dyDescent="0.2">
      <c r="A282" s="1">
        <v>59</v>
      </c>
      <c r="B282" s="1" t="s">
        <v>76</v>
      </c>
      <c r="C282" s="1">
        <v>236</v>
      </c>
      <c r="D282" s="1" t="s">
        <v>16</v>
      </c>
      <c r="E282" s="1">
        <v>5510</v>
      </c>
      <c r="F282" s="1" t="s">
        <v>581</v>
      </c>
      <c r="G282" s="1" t="s">
        <v>4</v>
      </c>
      <c r="H282" s="1">
        <v>39872</v>
      </c>
      <c r="I282" s="1">
        <v>46843</v>
      </c>
      <c r="J282" s="1">
        <v>35000</v>
      </c>
    </row>
    <row r="283" spans="1:10" ht="15" customHeight="1" x14ac:dyDescent="0.2">
      <c r="A283" s="1">
        <v>60</v>
      </c>
      <c r="B283" s="1" t="s">
        <v>77</v>
      </c>
      <c r="C283" s="1">
        <v>236</v>
      </c>
      <c r="D283" s="1" t="s">
        <v>16</v>
      </c>
      <c r="E283" s="1">
        <v>5510</v>
      </c>
      <c r="F283" s="1" t="s">
        <v>581</v>
      </c>
      <c r="G283" s="1" t="s">
        <v>4</v>
      </c>
      <c r="H283" s="1">
        <v>5135</v>
      </c>
      <c r="I283" s="1">
        <v>5316</v>
      </c>
      <c r="J283" s="1">
        <v>5595</v>
      </c>
    </row>
    <row r="284" spans="1:10" ht="15" customHeight="1" x14ac:dyDescent="0.2">
      <c r="A284" s="1">
        <v>238</v>
      </c>
      <c r="B284" s="1" t="s">
        <v>81</v>
      </c>
      <c r="C284" s="1">
        <v>236</v>
      </c>
      <c r="D284" s="1" t="s">
        <v>16</v>
      </c>
      <c r="E284" s="1">
        <v>5510</v>
      </c>
      <c r="F284" s="1" t="s">
        <v>581</v>
      </c>
      <c r="G284" s="1" t="s">
        <v>4</v>
      </c>
      <c r="H284" s="1">
        <v>72184</v>
      </c>
      <c r="I284" s="1">
        <v>89554</v>
      </c>
      <c r="J284" s="1">
        <v>81235</v>
      </c>
    </row>
    <row r="285" spans="1:10" ht="15" customHeight="1" x14ac:dyDescent="0.2">
      <c r="A285" s="1">
        <v>62</v>
      </c>
      <c r="B285" s="1" t="s">
        <v>82</v>
      </c>
      <c r="C285" s="1">
        <v>236</v>
      </c>
      <c r="D285" s="1" t="s">
        <v>16</v>
      </c>
      <c r="E285" s="1">
        <v>5510</v>
      </c>
      <c r="F285" s="1" t="s">
        <v>581</v>
      </c>
      <c r="G285" s="1" t="s">
        <v>4</v>
      </c>
    </row>
    <row r="286" spans="1:10" ht="15" customHeight="1" x14ac:dyDescent="0.2">
      <c r="A286" s="1">
        <v>68</v>
      </c>
      <c r="B286" s="1" t="s">
        <v>86</v>
      </c>
      <c r="C286" s="1">
        <v>236</v>
      </c>
      <c r="D286" s="1" t="s">
        <v>16</v>
      </c>
      <c r="E286" s="1">
        <v>5510</v>
      </c>
      <c r="F286" s="1" t="s">
        <v>581</v>
      </c>
      <c r="G286" s="1" t="s">
        <v>4</v>
      </c>
      <c r="H286" s="1">
        <v>227262</v>
      </c>
      <c r="I286" s="1">
        <v>336830</v>
      </c>
      <c r="J286" s="1">
        <v>338864</v>
      </c>
    </row>
    <row r="287" spans="1:10" ht="15" customHeight="1" x14ac:dyDescent="0.2">
      <c r="A287" s="1">
        <v>69</v>
      </c>
      <c r="B287" s="1" t="s">
        <v>87</v>
      </c>
      <c r="C287" s="1">
        <v>236</v>
      </c>
      <c r="D287" s="1" t="s">
        <v>16</v>
      </c>
      <c r="E287" s="1">
        <v>5510</v>
      </c>
      <c r="F287" s="1" t="s">
        <v>581</v>
      </c>
      <c r="G287" s="1" t="s">
        <v>4</v>
      </c>
    </row>
    <row r="288" spans="1:10" ht="15" customHeight="1" x14ac:dyDescent="0.2">
      <c r="A288" s="1">
        <v>74</v>
      </c>
      <c r="B288" s="1" t="s">
        <v>89</v>
      </c>
      <c r="C288" s="1">
        <v>236</v>
      </c>
      <c r="D288" s="1" t="s">
        <v>16</v>
      </c>
      <c r="E288" s="1">
        <v>5510</v>
      </c>
      <c r="F288" s="1" t="s">
        <v>581</v>
      </c>
      <c r="G288" s="1" t="s">
        <v>4</v>
      </c>
      <c r="H288" s="1">
        <v>4055</v>
      </c>
      <c r="I288" s="1">
        <v>3989</v>
      </c>
      <c r="J288" s="1">
        <v>4141</v>
      </c>
    </row>
    <row r="289" spans="1:10" ht="15" customHeight="1" x14ac:dyDescent="0.2">
      <c r="A289" s="1">
        <v>73</v>
      </c>
      <c r="B289" s="1" t="s">
        <v>91</v>
      </c>
      <c r="C289" s="1">
        <v>236</v>
      </c>
      <c r="D289" s="1" t="s">
        <v>16</v>
      </c>
      <c r="E289" s="1">
        <v>5510</v>
      </c>
      <c r="F289" s="1" t="s">
        <v>581</v>
      </c>
      <c r="G289" s="1" t="s">
        <v>4</v>
      </c>
      <c r="H289" s="1">
        <v>2642</v>
      </c>
      <c r="I289" s="1">
        <v>2641</v>
      </c>
      <c r="J289" s="1">
        <v>2640</v>
      </c>
    </row>
    <row r="290" spans="1:10" ht="15" customHeight="1" x14ac:dyDescent="0.2">
      <c r="A290" s="1">
        <v>79</v>
      </c>
      <c r="B290" s="1" t="s">
        <v>92</v>
      </c>
      <c r="C290" s="1">
        <v>236</v>
      </c>
      <c r="D290" s="1" t="s">
        <v>16</v>
      </c>
      <c r="E290" s="1">
        <v>5510</v>
      </c>
      <c r="F290" s="1" t="s">
        <v>581</v>
      </c>
      <c r="G290" s="1" t="s">
        <v>4</v>
      </c>
      <c r="H290" s="1">
        <v>18000</v>
      </c>
      <c r="I290" s="1">
        <v>27000</v>
      </c>
      <c r="J290" s="1">
        <v>41000</v>
      </c>
    </row>
    <row r="291" spans="1:10" ht="15" customHeight="1" x14ac:dyDescent="0.2">
      <c r="A291" s="1">
        <v>84</v>
      </c>
      <c r="B291" s="1" t="s">
        <v>94</v>
      </c>
      <c r="C291" s="1">
        <v>236</v>
      </c>
      <c r="D291" s="1" t="s">
        <v>16</v>
      </c>
      <c r="E291" s="1">
        <v>5510</v>
      </c>
      <c r="F291" s="1" t="s">
        <v>581</v>
      </c>
      <c r="G291" s="1" t="s">
        <v>4</v>
      </c>
      <c r="H291" s="1">
        <v>7846</v>
      </c>
      <c r="I291" s="1">
        <v>4960</v>
      </c>
      <c r="J291" s="1">
        <v>3728</v>
      </c>
    </row>
    <row r="292" spans="1:10" ht="15" customHeight="1" x14ac:dyDescent="0.2">
      <c r="A292" s="1">
        <v>89</v>
      </c>
      <c r="B292" s="1" t="s">
        <v>98</v>
      </c>
      <c r="C292" s="1">
        <v>236</v>
      </c>
      <c r="D292" s="1" t="s">
        <v>16</v>
      </c>
      <c r="E292" s="1">
        <v>5510</v>
      </c>
      <c r="F292" s="1" t="s">
        <v>581</v>
      </c>
      <c r="G292" s="1" t="s">
        <v>4</v>
      </c>
      <c r="H292" s="1">
        <v>38000</v>
      </c>
      <c r="I292" s="1">
        <v>38000</v>
      </c>
      <c r="J292" s="1">
        <v>38000</v>
      </c>
    </row>
    <row r="293" spans="1:10" ht="15" customHeight="1" x14ac:dyDescent="0.2">
      <c r="A293" s="1">
        <v>91</v>
      </c>
      <c r="B293" s="1" t="s">
        <v>101</v>
      </c>
      <c r="C293" s="1">
        <v>236</v>
      </c>
      <c r="D293" s="1" t="s">
        <v>16</v>
      </c>
      <c r="E293" s="1">
        <v>5510</v>
      </c>
      <c r="F293" s="1" t="s">
        <v>581</v>
      </c>
      <c r="G293" s="1" t="s">
        <v>4</v>
      </c>
    </row>
    <row r="294" spans="1:10" ht="15" customHeight="1" x14ac:dyDescent="0.2">
      <c r="A294" s="1">
        <v>95</v>
      </c>
      <c r="B294" s="1" t="s">
        <v>103</v>
      </c>
      <c r="C294" s="1">
        <v>236</v>
      </c>
      <c r="D294" s="1" t="s">
        <v>16</v>
      </c>
      <c r="E294" s="1">
        <v>5510</v>
      </c>
      <c r="F294" s="1" t="s">
        <v>581</v>
      </c>
      <c r="G294" s="1" t="s">
        <v>4</v>
      </c>
      <c r="H294" s="1">
        <v>1181</v>
      </c>
      <c r="I294" s="1">
        <v>1181</v>
      </c>
      <c r="J294" s="1">
        <v>1181</v>
      </c>
    </row>
    <row r="295" spans="1:10" ht="15" customHeight="1" x14ac:dyDescent="0.2">
      <c r="A295" s="1">
        <v>97</v>
      </c>
      <c r="B295" s="1" t="s">
        <v>104</v>
      </c>
      <c r="C295" s="1">
        <v>236</v>
      </c>
      <c r="D295" s="1" t="s">
        <v>16</v>
      </c>
      <c r="E295" s="1">
        <v>5510</v>
      </c>
      <c r="F295" s="1" t="s">
        <v>581</v>
      </c>
      <c r="G295" s="1" t="s">
        <v>4</v>
      </c>
      <c r="H295" s="1">
        <v>115600</v>
      </c>
      <c r="I295" s="1">
        <v>145853</v>
      </c>
      <c r="J295" s="1">
        <v>146217</v>
      </c>
    </row>
    <row r="296" spans="1:10" ht="15" customHeight="1" x14ac:dyDescent="0.2">
      <c r="A296" s="1">
        <v>100</v>
      </c>
      <c r="B296" s="1" t="s">
        <v>106</v>
      </c>
      <c r="C296" s="1">
        <v>236</v>
      </c>
      <c r="D296" s="1" t="s">
        <v>16</v>
      </c>
      <c r="E296" s="1">
        <v>5510</v>
      </c>
      <c r="F296" s="1" t="s">
        <v>581</v>
      </c>
      <c r="G296" s="1" t="s">
        <v>4</v>
      </c>
      <c r="H296" s="1">
        <v>10374000</v>
      </c>
      <c r="I296" s="1">
        <v>8570000</v>
      </c>
      <c r="J296" s="1">
        <v>14008000</v>
      </c>
    </row>
    <row r="297" spans="1:10" ht="15" customHeight="1" x14ac:dyDescent="0.2">
      <c r="A297" s="1">
        <v>101</v>
      </c>
      <c r="B297" s="1" t="s">
        <v>107</v>
      </c>
      <c r="C297" s="1">
        <v>236</v>
      </c>
      <c r="D297" s="1" t="s">
        <v>16</v>
      </c>
      <c r="E297" s="1">
        <v>5510</v>
      </c>
      <c r="F297" s="1" t="s">
        <v>581</v>
      </c>
      <c r="G297" s="1" t="s">
        <v>4</v>
      </c>
      <c r="H297" s="1">
        <v>954997</v>
      </c>
      <c r="I297" s="1">
        <v>963183</v>
      </c>
      <c r="J297" s="1">
        <v>967876</v>
      </c>
    </row>
    <row r="298" spans="1:10" ht="15" customHeight="1" x14ac:dyDescent="0.2">
      <c r="A298" s="1">
        <v>102</v>
      </c>
      <c r="B298" s="1" t="s">
        <v>108</v>
      </c>
      <c r="C298" s="1">
        <v>236</v>
      </c>
      <c r="D298" s="1" t="s">
        <v>16</v>
      </c>
      <c r="E298" s="1">
        <v>5510</v>
      </c>
      <c r="F298" s="1" t="s">
        <v>581</v>
      </c>
      <c r="G298" s="1" t="s">
        <v>4</v>
      </c>
      <c r="H298" s="1">
        <v>142524</v>
      </c>
      <c r="I298" s="1">
        <v>139972</v>
      </c>
      <c r="J298" s="1">
        <v>144189</v>
      </c>
    </row>
    <row r="299" spans="1:10" ht="15" customHeight="1" x14ac:dyDescent="0.2">
      <c r="A299" s="1">
        <v>103</v>
      </c>
      <c r="B299" s="1" t="s">
        <v>109</v>
      </c>
      <c r="C299" s="1">
        <v>236</v>
      </c>
      <c r="D299" s="1" t="s">
        <v>16</v>
      </c>
      <c r="E299" s="1">
        <v>5510</v>
      </c>
      <c r="F299" s="1" t="s">
        <v>581</v>
      </c>
      <c r="G299" s="1" t="s">
        <v>4</v>
      </c>
      <c r="H299" s="1">
        <v>27</v>
      </c>
      <c r="I299" s="1">
        <v>27</v>
      </c>
      <c r="J299" s="1">
        <v>27</v>
      </c>
    </row>
    <row r="300" spans="1:10" ht="15" customHeight="1" x14ac:dyDescent="0.2">
      <c r="A300" s="1">
        <v>106</v>
      </c>
      <c r="B300" s="1" t="s">
        <v>112</v>
      </c>
      <c r="C300" s="1">
        <v>236</v>
      </c>
      <c r="D300" s="1" t="s">
        <v>16</v>
      </c>
      <c r="E300" s="1">
        <v>5510</v>
      </c>
      <c r="F300" s="1" t="s">
        <v>581</v>
      </c>
      <c r="G300" s="1" t="s">
        <v>4</v>
      </c>
      <c r="H300" s="1">
        <v>933140</v>
      </c>
      <c r="I300" s="1">
        <v>1116982</v>
      </c>
      <c r="J300" s="1">
        <v>1081340</v>
      </c>
    </row>
    <row r="301" spans="1:10" ht="15" customHeight="1" x14ac:dyDescent="0.2">
      <c r="A301" s="1">
        <v>110</v>
      </c>
      <c r="B301" s="1" t="s">
        <v>114</v>
      </c>
      <c r="C301" s="1">
        <v>236</v>
      </c>
      <c r="D301" s="1" t="s">
        <v>16</v>
      </c>
      <c r="E301" s="1">
        <v>5510</v>
      </c>
      <c r="F301" s="1" t="s">
        <v>581</v>
      </c>
      <c r="G301" s="1" t="s">
        <v>4</v>
      </c>
      <c r="H301" s="1">
        <v>231800</v>
      </c>
      <c r="I301" s="1">
        <v>243100</v>
      </c>
      <c r="J301" s="1">
        <v>238000</v>
      </c>
    </row>
    <row r="302" spans="1:10" ht="15" customHeight="1" x14ac:dyDescent="0.2">
      <c r="A302" s="1">
        <v>112</v>
      </c>
      <c r="B302" s="1" t="s">
        <v>115</v>
      </c>
      <c r="C302" s="1">
        <v>236</v>
      </c>
      <c r="D302" s="1" t="s">
        <v>16</v>
      </c>
      <c r="E302" s="1">
        <v>5510</v>
      </c>
      <c r="F302" s="1" t="s">
        <v>581</v>
      </c>
      <c r="G302" s="1" t="s">
        <v>4</v>
      </c>
      <c r="H302" s="1">
        <v>0</v>
      </c>
      <c r="I302" s="1">
        <v>0</v>
      </c>
      <c r="J302" s="1">
        <v>0</v>
      </c>
    </row>
    <row r="303" spans="1:10" ht="15" customHeight="1" x14ac:dyDescent="0.2">
      <c r="A303" s="1">
        <v>108</v>
      </c>
      <c r="B303" s="1" t="s">
        <v>116</v>
      </c>
      <c r="C303" s="1">
        <v>236</v>
      </c>
      <c r="D303" s="1" t="s">
        <v>16</v>
      </c>
      <c r="E303" s="1">
        <v>5510</v>
      </c>
      <c r="F303" s="1" t="s">
        <v>581</v>
      </c>
      <c r="G303" s="1" t="s">
        <v>4</v>
      </c>
      <c r="H303" s="1">
        <v>217906</v>
      </c>
      <c r="I303" s="1">
        <v>220354</v>
      </c>
      <c r="J303" s="1">
        <v>231168</v>
      </c>
    </row>
    <row r="304" spans="1:10" ht="15" customHeight="1" x14ac:dyDescent="0.2">
      <c r="A304" s="1">
        <v>114</v>
      </c>
      <c r="B304" s="1" t="s">
        <v>117</v>
      </c>
      <c r="C304" s="1">
        <v>236</v>
      </c>
      <c r="D304" s="1" t="s">
        <v>16</v>
      </c>
      <c r="E304" s="1">
        <v>5510</v>
      </c>
      <c r="F304" s="1" t="s">
        <v>581</v>
      </c>
      <c r="G304" s="1" t="s">
        <v>4</v>
      </c>
      <c r="H304" s="1">
        <v>2463</v>
      </c>
      <c r="I304" s="1">
        <v>2603</v>
      </c>
      <c r="J304" s="1">
        <v>2007</v>
      </c>
    </row>
    <row r="305" spans="1:10" ht="15" customHeight="1" x14ac:dyDescent="0.2">
      <c r="A305" s="1">
        <v>113</v>
      </c>
      <c r="B305" s="1" t="s">
        <v>120</v>
      </c>
      <c r="C305" s="1">
        <v>236</v>
      </c>
      <c r="D305" s="1" t="s">
        <v>16</v>
      </c>
      <c r="E305" s="1">
        <v>5510</v>
      </c>
      <c r="F305" s="1" t="s">
        <v>581</v>
      </c>
      <c r="G305" s="1" t="s">
        <v>4</v>
      </c>
      <c r="H305" s="1">
        <v>605</v>
      </c>
      <c r="I305" s="1">
        <v>1056</v>
      </c>
      <c r="J305" s="1">
        <v>1240</v>
      </c>
    </row>
    <row r="306" spans="1:10" ht="15" customHeight="1" x14ac:dyDescent="0.2">
      <c r="A306" s="1">
        <v>120</v>
      </c>
      <c r="B306" s="1" t="s">
        <v>121</v>
      </c>
      <c r="C306" s="1">
        <v>236</v>
      </c>
      <c r="D306" s="1" t="s">
        <v>16</v>
      </c>
      <c r="E306" s="1">
        <v>5510</v>
      </c>
      <c r="F306" s="1" t="s">
        <v>581</v>
      </c>
      <c r="G306" s="1" t="s">
        <v>4</v>
      </c>
      <c r="H306" s="1">
        <v>17035</v>
      </c>
      <c r="I306" s="1">
        <v>18675</v>
      </c>
      <c r="J306" s="1">
        <v>19130</v>
      </c>
    </row>
    <row r="307" spans="1:10" ht="15" customHeight="1" x14ac:dyDescent="0.2">
      <c r="A307" s="1">
        <v>119</v>
      </c>
      <c r="B307" s="1" t="s">
        <v>122</v>
      </c>
      <c r="C307" s="1">
        <v>236</v>
      </c>
      <c r="D307" s="1" t="s">
        <v>16</v>
      </c>
      <c r="E307" s="1">
        <v>5510</v>
      </c>
      <c r="F307" s="1" t="s">
        <v>581</v>
      </c>
      <c r="G307" s="1" t="s">
        <v>4</v>
      </c>
    </row>
    <row r="308" spans="1:10" ht="15" customHeight="1" x14ac:dyDescent="0.2">
      <c r="A308" s="1">
        <v>123</v>
      </c>
      <c r="B308" s="1" t="s">
        <v>125</v>
      </c>
      <c r="C308" s="1">
        <v>236</v>
      </c>
      <c r="D308" s="1" t="s">
        <v>16</v>
      </c>
      <c r="E308" s="1">
        <v>5510</v>
      </c>
      <c r="F308" s="1" t="s">
        <v>581</v>
      </c>
      <c r="G308" s="1" t="s">
        <v>4</v>
      </c>
      <c r="H308" s="1">
        <v>3364</v>
      </c>
      <c r="I308" s="1">
        <v>3359</v>
      </c>
      <c r="J308" s="1">
        <v>3349</v>
      </c>
    </row>
    <row r="309" spans="1:10" ht="15" customHeight="1" x14ac:dyDescent="0.2">
      <c r="A309" s="1">
        <v>129</v>
      </c>
      <c r="B309" s="1" t="s">
        <v>130</v>
      </c>
      <c r="C309" s="1">
        <v>236</v>
      </c>
      <c r="D309" s="1" t="s">
        <v>16</v>
      </c>
      <c r="E309" s="1">
        <v>5510</v>
      </c>
      <c r="F309" s="1" t="s">
        <v>581</v>
      </c>
      <c r="G309" s="1" t="s">
        <v>4</v>
      </c>
      <c r="H309" s="1">
        <v>38</v>
      </c>
      <c r="I309" s="1">
        <v>35</v>
      </c>
      <c r="J309" s="1">
        <v>43</v>
      </c>
    </row>
    <row r="310" spans="1:10" ht="15" customHeight="1" x14ac:dyDescent="0.2">
      <c r="A310" s="1">
        <v>130</v>
      </c>
      <c r="B310" s="1" t="s">
        <v>131</v>
      </c>
      <c r="C310" s="1">
        <v>236</v>
      </c>
      <c r="D310" s="1" t="s">
        <v>16</v>
      </c>
      <c r="E310" s="1">
        <v>5510</v>
      </c>
      <c r="F310" s="1" t="s">
        <v>581</v>
      </c>
      <c r="G310" s="1" t="s">
        <v>4</v>
      </c>
      <c r="H310" s="1">
        <v>132185</v>
      </c>
      <c r="I310" s="1">
        <v>120952</v>
      </c>
      <c r="J310" s="1">
        <v>132417</v>
      </c>
    </row>
    <row r="311" spans="1:10" ht="15" customHeight="1" x14ac:dyDescent="0.2">
      <c r="A311" s="1">
        <v>131</v>
      </c>
      <c r="B311" s="1" t="s">
        <v>132</v>
      </c>
      <c r="C311" s="1">
        <v>236</v>
      </c>
      <c r="D311" s="1" t="s">
        <v>16</v>
      </c>
      <c r="E311" s="1">
        <v>5510</v>
      </c>
      <c r="F311" s="1" t="s">
        <v>581</v>
      </c>
      <c r="G311" s="1" t="s">
        <v>4</v>
      </c>
    </row>
    <row r="312" spans="1:10" ht="15" customHeight="1" x14ac:dyDescent="0.2">
      <c r="A312" s="1">
        <v>133</v>
      </c>
      <c r="B312" s="1" t="s">
        <v>134</v>
      </c>
      <c r="C312" s="1">
        <v>236</v>
      </c>
      <c r="D312" s="1" t="s">
        <v>16</v>
      </c>
      <c r="E312" s="1">
        <v>5510</v>
      </c>
      <c r="F312" s="1" t="s">
        <v>581</v>
      </c>
      <c r="G312" s="1" t="s">
        <v>4</v>
      </c>
      <c r="H312" s="1">
        <v>2175</v>
      </c>
      <c r="I312" s="1">
        <v>4377</v>
      </c>
      <c r="J312" s="1">
        <v>11769</v>
      </c>
    </row>
    <row r="313" spans="1:10" ht="15" customHeight="1" x14ac:dyDescent="0.2">
      <c r="A313" s="1">
        <v>138</v>
      </c>
      <c r="B313" s="1" t="s">
        <v>140</v>
      </c>
      <c r="C313" s="1">
        <v>236</v>
      </c>
      <c r="D313" s="1" t="s">
        <v>16</v>
      </c>
      <c r="E313" s="1">
        <v>5510</v>
      </c>
      <c r="F313" s="1" t="s">
        <v>581</v>
      </c>
      <c r="G313" s="1" t="s">
        <v>4</v>
      </c>
      <c r="H313" s="1">
        <v>387366</v>
      </c>
      <c r="I313" s="1">
        <v>341088</v>
      </c>
      <c r="J313" s="1">
        <v>509114</v>
      </c>
    </row>
    <row r="314" spans="1:10" ht="15" customHeight="1" x14ac:dyDescent="0.2">
      <c r="A314" s="1">
        <v>143</v>
      </c>
      <c r="B314" s="1" t="s">
        <v>145</v>
      </c>
      <c r="C314" s="1">
        <v>236</v>
      </c>
      <c r="D314" s="1" t="s">
        <v>16</v>
      </c>
      <c r="E314" s="1">
        <v>5510</v>
      </c>
      <c r="F314" s="1" t="s">
        <v>581</v>
      </c>
      <c r="G314" s="1" t="s">
        <v>4</v>
      </c>
      <c r="H314" s="1">
        <v>1000</v>
      </c>
      <c r="I314" s="1">
        <v>1000</v>
      </c>
      <c r="J314" s="1">
        <v>1000</v>
      </c>
    </row>
    <row r="315" spans="1:10" ht="15" customHeight="1" x14ac:dyDescent="0.2">
      <c r="A315" s="1">
        <v>28</v>
      </c>
      <c r="B315" s="1" t="s">
        <v>147</v>
      </c>
      <c r="C315" s="1">
        <v>236</v>
      </c>
      <c r="D315" s="1" t="s">
        <v>16</v>
      </c>
      <c r="E315" s="1">
        <v>5510</v>
      </c>
      <c r="F315" s="1" t="s">
        <v>581</v>
      </c>
      <c r="G315" s="1" t="s">
        <v>4</v>
      </c>
      <c r="H315" s="1">
        <v>156500</v>
      </c>
      <c r="I315" s="1">
        <v>154300</v>
      </c>
      <c r="J315" s="1">
        <v>149185</v>
      </c>
    </row>
    <row r="316" spans="1:10" ht="15" customHeight="1" x14ac:dyDescent="0.2">
      <c r="A316" s="1">
        <v>149</v>
      </c>
      <c r="B316" s="1" t="s">
        <v>150</v>
      </c>
      <c r="C316" s="1">
        <v>236</v>
      </c>
      <c r="D316" s="1" t="s">
        <v>16</v>
      </c>
      <c r="E316" s="1">
        <v>5510</v>
      </c>
      <c r="F316" s="1" t="s">
        <v>581</v>
      </c>
      <c r="G316" s="1" t="s">
        <v>4</v>
      </c>
      <c r="H316" s="1">
        <v>28237</v>
      </c>
      <c r="I316" s="1">
        <v>28319</v>
      </c>
      <c r="J316" s="1">
        <v>28917</v>
      </c>
    </row>
    <row r="317" spans="1:10" ht="15" customHeight="1" x14ac:dyDescent="0.2">
      <c r="A317" s="1">
        <v>150</v>
      </c>
      <c r="B317" s="1" t="s">
        <v>151</v>
      </c>
      <c r="C317" s="1">
        <v>236</v>
      </c>
      <c r="D317" s="1" t="s">
        <v>16</v>
      </c>
      <c r="E317" s="1">
        <v>5510</v>
      </c>
      <c r="F317" s="1" t="s">
        <v>581</v>
      </c>
      <c r="G317" s="1" t="s">
        <v>4</v>
      </c>
    </row>
    <row r="318" spans="1:10" ht="15" customHeight="1" x14ac:dyDescent="0.2">
      <c r="A318" s="1">
        <v>156</v>
      </c>
      <c r="B318" s="1" t="s">
        <v>153</v>
      </c>
      <c r="C318" s="1">
        <v>236</v>
      </c>
      <c r="D318" s="1" t="s">
        <v>16</v>
      </c>
      <c r="E318" s="1">
        <v>5510</v>
      </c>
      <c r="F318" s="1" t="s">
        <v>581</v>
      </c>
      <c r="G318" s="1" t="s">
        <v>4</v>
      </c>
      <c r="I318" s="1">
        <v>0</v>
      </c>
      <c r="J318" s="1">
        <v>0</v>
      </c>
    </row>
    <row r="319" spans="1:10" ht="15" customHeight="1" x14ac:dyDescent="0.2">
      <c r="A319" s="1">
        <v>157</v>
      </c>
      <c r="B319" s="1" t="s">
        <v>154</v>
      </c>
      <c r="C319" s="1">
        <v>236</v>
      </c>
      <c r="D319" s="1" t="s">
        <v>16</v>
      </c>
      <c r="E319" s="1">
        <v>5510</v>
      </c>
      <c r="F319" s="1" t="s">
        <v>581</v>
      </c>
      <c r="G319" s="1" t="s">
        <v>4</v>
      </c>
      <c r="H319" s="1">
        <v>2831</v>
      </c>
      <c r="I319" s="1">
        <v>5693</v>
      </c>
      <c r="J319" s="1">
        <v>7000</v>
      </c>
    </row>
    <row r="320" spans="1:10" ht="15" customHeight="1" x14ac:dyDescent="0.2">
      <c r="A320" s="1">
        <v>159</v>
      </c>
      <c r="B320" s="1" t="s">
        <v>156</v>
      </c>
      <c r="C320" s="1">
        <v>236</v>
      </c>
      <c r="D320" s="1" t="s">
        <v>16</v>
      </c>
      <c r="E320" s="1">
        <v>5510</v>
      </c>
      <c r="F320" s="1" t="s">
        <v>581</v>
      </c>
      <c r="G320" s="1" t="s">
        <v>4</v>
      </c>
      <c r="H320" s="1">
        <v>623815</v>
      </c>
      <c r="I320" s="1">
        <v>588523</v>
      </c>
      <c r="J320" s="1">
        <v>588201</v>
      </c>
    </row>
    <row r="321" spans="1:10" ht="15" customHeight="1" x14ac:dyDescent="0.2">
      <c r="A321" s="1">
        <v>165</v>
      </c>
      <c r="B321" s="1" t="s">
        <v>162</v>
      </c>
      <c r="C321" s="1">
        <v>236</v>
      </c>
      <c r="D321" s="1" t="s">
        <v>16</v>
      </c>
      <c r="E321" s="1">
        <v>5510</v>
      </c>
      <c r="F321" s="1" t="s">
        <v>581</v>
      </c>
      <c r="G321" s="1" t="s">
        <v>4</v>
      </c>
      <c r="H321" s="1">
        <v>63</v>
      </c>
      <c r="I321" s="1">
        <v>22</v>
      </c>
      <c r="J321" s="1">
        <v>67</v>
      </c>
    </row>
    <row r="322" spans="1:10" ht="15" customHeight="1" x14ac:dyDescent="0.2">
      <c r="A322" s="1">
        <v>166</v>
      </c>
      <c r="B322" s="1" t="s">
        <v>163</v>
      </c>
      <c r="C322" s="1">
        <v>236</v>
      </c>
      <c r="D322" s="1" t="s">
        <v>16</v>
      </c>
      <c r="E322" s="1">
        <v>5510</v>
      </c>
      <c r="F322" s="1" t="s">
        <v>581</v>
      </c>
      <c r="G322" s="1" t="s">
        <v>4</v>
      </c>
      <c r="H322" s="1">
        <v>105</v>
      </c>
      <c r="I322" s="1">
        <v>109</v>
      </c>
      <c r="J322" s="1">
        <v>109</v>
      </c>
    </row>
    <row r="323" spans="1:10" ht="15" customHeight="1" x14ac:dyDescent="0.2">
      <c r="A323" s="1">
        <v>169</v>
      </c>
      <c r="B323" s="1" t="s">
        <v>165</v>
      </c>
      <c r="C323" s="1">
        <v>236</v>
      </c>
      <c r="D323" s="1" t="s">
        <v>16</v>
      </c>
      <c r="E323" s="1">
        <v>5510</v>
      </c>
      <c r="F323" s="1" t="s">
        <v>581</v>
      </c>
      <c r="G323" s="1" t="s">
        <v>4</v>
      </c>
      <c r="H323" s="1">
        <v>9975000</v>
      </c>
      <c r="I323" s="1">
        <v>8856302</v>
      </c>
      <c r="J323" s="1">
        <v>9163030</v>
      </c>
    </row>
    <row r="324" spans="1:10" ht="15" customHeight="1" x14ac:dyDescent="0.2">
      <c r="A324" s="1">
        <v>170</v>
      </c>
      <c r="B324" s="1" t="s">
        <v>166</v>
      </c>
      <c r="C324" s="1">
        <v>236</v>
      </c>
      <c r="D324" s="1" t="s">
        <v>16</v>
      </c>
      <c r="E324" s="1">
        <v>5510</v>
      </c>
      <c r="F324" s="1" t="s">
        <v>581</v>
      </c>
      <c r="G324" s="1" t="s">
        <v>4</v>
      </c>
      <c r="H324" s="1">
        <v>2119</v>
      </c>
      <c r="I324" s="1">
        <v>1911</v>
      </c>
      <c r="J324" s="1">
        <v>1371</v>
      </c>
    </row>
    <row r="325" spans="1:10" ht="15" customHeight="1" x14ac:dyDescent="0.2">
      <c r="A325" s="1">
        <v>171</v>
      </c>
      <c r="B325" s="1" t="s">
        <v>167</v>
      </c>
      <c r="C325" s="1">
        <v>236</v>
      </c>
      <c r="D325" s="1" t="s">
        <v>16</v>
      </c>
      <c r="E325" s="1">
        <v>5510</v>
      </c>
      <c r="F325" s="1" t="s">
        <v>581</v>
      </c>
      <c r="G325" s="1" t="s">
        <v>4</v>
      </c>
      <c r="H325" s="1">
        <v>695</v>
      </c>
      <c r="I325" s="1">
        <v>545</v>
      </c>
      <c r="J325" s="1">
        <v>544</v>
      </c>
    </row>
    <row r="326" spans="1:10" ht="15" customHeight="1" x14ac:dyDescent="0.2">
      <c r="A326" s="1">
        <v>173</v>
      </c>
      <c r="B326" s="1" t="s">
        <v>168</v>
      </c>
      <c r="C326" s="1">
        <v>236</v>
      </c>
      <c r="D326" s="1" t="s">
        <v>16</v>
      </c>
      <c r="E326" s="1">
        <v>5510</v>
      </c>
      <c r="F326" s="1" t="s">
        <v>581</v>
      </c>
      <c r="G326" s="1" t="s">
        <v>4</v>
      </c>
      <c r="H326" s="1">
        <v>0</v>
      </c>
      <c r="I326" s="1">
        <v>0</v>
      </c>
      <c r="J326" s="1">
        <v>14744</v>
      </c>
    </row>
    <row r="327" spans="1:10" ht="15" customHeight="1" x14ac:dyDescent="0.2">
      <c r="A327" s="1">
        <v>117</v>
      </c>
      <c r="B327" s="1" t="s">
        <v>172</v>
      </c>
      <c r="C327" s="1">
        <v>236</v>
      </c>
      <c r="D327" s="1" t="s">
        <v>16</v>
      </c>
      <c r="E327" s="1">
        <v>5510</v>
      </c>
      <c r="F327" s="1" t="s">
        <v>581</v>
      </c>
      <c r="G327" s="1" t="s">
        <v>4</v>
      </c>
      <c r="H327" s="1">
        <v>139267</v>
      </c>
      <c r="I327" s="1">
        <v>103504</v>
      </c>
      <c r="J327" s="1">
        <v>75448</v>
      </c>
    </row>
    <row r="328" spans="1:10" ht="15" customHeight="1" x14ac:dyDescent="0.2">
      <c r="A328" s="1">
        <v>146</v>
      </c>
      <c r="B328" s="1" t="s">
        <v>173</v>
      </c>
      <c r="C328" s="1">
        <v>236</v>
      </c>
      <c r="D328" s="1" t="s">
        <v>16</v>
      </c>
      <c r="E328" s="1">
        <v>5510</v>
      </c>
      <c r="F328" s="1" t="s">
        <v>581</v>
      </c>
      <c r="G328" s="1" t="s">
        <v>4</v>
      </c>
      <c r="H328" s="1">
        <v>109258</v>
      </c>
      <c r="I328" s="1">
        <v>47894</v>
      </c>
      <c r="J328" s="1">
        <v>42125</v>
      </c>
    </row>
    <row r="329" spans="1:10" ht="15" customHeight="1" x14ac:dyDescent="0.2">
      <c r="A329" s="1">
        <v>183</v>
      </c>
      <c r="B329" s="1" t="s">
        <v>175</v>
      </c>
      <c r="C329" s="1">
        <v>236</v>
      </c>
      <c r="D329" s="1" t="s">
        <v>16</v>
      </c>
      <c r="E329" s="1">
        <v>5510</v>
      </c>
      <c r="F329" s="1" t="s">
        <v>581</v>
      </c>
      <c r="G329" s="1" t="s">
        <v>4</v>
      </c>
      <c r="H329" s="1">
        <v>202892</v>
      </c>
      <c r="I329" s="1">
        <v>262061</v>
      </c>
      <c r="J329" s="1">
        <v>263380</v>
      </c>
    </row>
    <row r="330" spans="1:10" ht="15" customHeight="1" x14ac:dyDescent="0.2">
      <c r="A330" s="1">
        <v>185</v>
      </c>
      <c r="B330" s="1" t="s">
        <v>176</v>
      </c>
      <c r="C330" s="1">
        <v>236</v>
      </c>
      <c r="D330" s="1" t="s">
        <v>16</v>
      </c>
      <c r="E330" s="1">
        <v>5510</v>
      </c>
      <c r="F330" s="1" t="s">
        <v>581</v>
      </c>
      <c r="G330" s="1" t="s">
        <v>4</v>
      </c>
      <c r="H330" s="1">
        <v>2363562</v>
      </c>
      <c r="I330" s="1">
        <v>2708170</v>
      </c>
      <c r="J330" s="1">
        <v>3135177</v>
      </c>
    </row>
    <row r="331" spans="1:10" ht="15" customHeight="1" x14ac:dyDescent="0.2">
      <c r="A331" s="1">
        <v>184</v>
      </c>
      <c r="B331" s="1" t="s">
        <v>177</v>
      </c>
      <c r="C331" s="1">
        <v>236</v>
      </c>
      <c r="D331" s="1" t="s">
        <v>16</v>
      </c>
      <c r="E331" s="1">
        <v>5510</v>
      </c>
      <c r="F331" s="1" t="s">
        <v>581</v>
      </c>
      <c r="G331" s="1" t="s">
        <v>4</v>
      </c>
      <c r="H331" s="1">
        <v>17901</v>
      </c>
      <c r="I331" s="1">
        <v>21739</v>
      </c>
      <c r="J331" s="1">
        <v>21942</v>
      </c>
    </row>
    <row r="332" spans="1:10" ht="15" customHeight="1" x14ac:dyDescent="0.2">
      <c r="A332" s="1">
        <v>195</v>
      </c>
      <c r="B332" s="1" t="s">
        <v>185</v>
      </c>
      <c r="C332" s="1">
        <v>236</v>
      </c>
      <c r="D332" s="1" t="s">
        <v>16</v>
      </c>
      <c r="E332" s="1">
        <v>5510</v>
      </c>
      <c r="F332" s="1" t="s">
        <v>581</v>
      </c>
      <c r="G332" s="1" t="s">
        <v>4</v>
      </c>
    </row>
    <row r="333" spans="1:10" ht="15" customHeight="1" x14ac:dyDescent="0.2">
      <c r="A333" s="1">
        <v>272</v>
      </c>
      <c r="B333" s="1" t="s">
        <v>186</v>
      </c>
      <c r="C333" s="1">
        <v>236</v>
      </c>
      <c r="D333" s="1" t="s">
        <v>16</v>
      </c>
      <c r="E333" s="1">
        <v>5510</v>
      </c>
      <c r="F333" s="1" t="s">
        <v>581</v>
      </c>
      <c r="G333" s="1" t="s">
        <v>4</v>
      </c>
      <c r="H333" s="1">
        <v>545898</v>
      </c>
      <c r="I333" s="1">
        <v>454431</v>
      </c>
      <c r="J333" s="1">
        <v>576446</v>
      </c>
    </row>
    <row r="334" spans="1:10" ht="15" customHeight="1" x14ac:dyDescent="0.2">
      <c r="A334" s="1">
        <v>186</v>
      </c>
      <c r="B334" s="1" t="s">
        <v>187</v>
      </c>
      <c r="C334" s="1">
        <v>236</v>
      </c>
      <c r="D334" s="1" t="s">
        <v>16</v>
      </c>
      <c r="E334" s="1">
        <v>5510</v>
      </c>
      <c r="F334" s="1" t="s">
        <v>581</v>
      </c>
      <c r="G334" s="1" t="s">
        <v>4</v>
      </c>
    </row>
    <row r="335" spans="1:10" ht="15" customHeight="1" x14ac:dyDescent="0.2">
      <c r="A335" s="1">
        <v>199</v>
      </c>
      <c r="B335" s="1" t="s">
        <v>191</v>
      </c>
      <c r="C335" s="1">
        <v>236</v>
      </c>
      <c r="D335" s="1" t="s">
        <v>16</v>
      </c>
      <c r="E335" s="1">
        <v>5510</v>
      </c>
      <c r="F335" s="1" t="s">
        <v>581</v>
      </c>
      <c r="G335" s="1" t="s">
        <v>4</v>
      </c>
      <c r="H335" s="1">
        <v>83905</v>
      </c>
      <c r="I335" s="1">
        <v>62086</v>
      </c>
      <c r="J335" s="1">
        <v>92484</v>
      </c>
    </row>
    <row r="336" spans="1:10" ht="15" customHeight="1" x14ac:dyDescent="0.2">
      <c r="A336" s="1">
        <v>198</v>
      </c>
      <c r="B336" s="1" t="s">
        <v>192</v>
      </c>
      <c r="C336" s="1">
        <v>236</v>
      </c>
      <c r="D336" s="1" t="s">
        <v>16</v>
      </c>
      <c r="E336" s="1">
        <v>5510</v>
      </c>
      <c r="F336" s="1" t="s">
        <v>581</v>
      </c>
      <c r="G336" s="1" t="s">
        <v>4</v>
      </c>
      <c r="H336" s="1">
        <v>1046</v>
      </c>
      <c r="I336" s="1">
        <v>4689</v>
      </c>
      <c r="J336" s="1">
        <v>7387</v>
      </c>
    </row>
    <row r="337" spans="1:10" ht="15" customHeight="1" x14ac:dyDescent="0.2">
      <c r="A337" s="1">
        <v>202</v>
      </c>
      <c r="B337" s="1" t="s">
        <v>195</v>
      </c>
      <c r="C337" s="1">
        <v>236</v>
      </c>
      <c r="D337" s="1" t="s">
        <v>16</v>
      </c>
      <c r="E337" s="1">
        <v>5510</v>
      </c>
      <c r="F337" s="1" t="s">
        <v>581</v>
      </c>
      <c r="G337" s="1" t="s">
        <v>4</v>
      </c>
      <c r="H337" s="1">
        <v>948000</v>
      </c>
      <c r="I337" s="1">
        <v>1070000</v>
      </c>
      <c r="J337" s="1">
        <v>742000</v>
      </c>
    </row>
    <row r="338" spans="1:10" ht="15" customHeight="1" x14ac:dyDescent="0.2">
      <c r="A338" s="1">
        <v>203</v>
      </c>
      <c r="B338" s="1" t="s">
        <v>196</v>
      </c>
      <c r="C338" s="1">
        <v>236</v>
      </c>
      <c r="D338" s="1" t="s">
        <v>16</v>
      </c>
      <c r="E338" s="1">
        <v>5510</v>
      </c>
      <c r="F338" s="1" t="s">
        <v>581</v>
      </c>
      <c r="G338" s="1" t="s">
        <v>4</v>
      </c>
      <c r="H338" s="1">
        <v>2650</v>
      </c>
      <c r="I338" s="1">
        <v>4106</v>
      </c>
      <c r="J338" s="1">
        <v>2104</v>
      </c>
    </row>
    <row r="339" spans="1:10" ht="15" customHeight="1" x14ac:dyDescent="0.2">
      <c r="A339" s="1">
        <v>38</v>
      </c>
      <c r="B339" s="1" t="s">
        <v>197</v>
      </c>
      <c r="C339" s="1">
        <v>236</v>
      </c>
      <c r="D339" s="1" t="s">
        <v>16</v>
      </c>
      <c r="E339" s="1">
        <v>5510</v>
      </c>
      <c r="F339" s="1" t="s">
        <v>581</v>
      </c>
      <c r="G339" s="1" t="s">
        <v>4</v>
      </c>
      <c r="H339" s="1">
        <v>6790</v>
      </c>
      <c r="I339" s="1">
        <v>6578</v>
      </c>
      <c r="J339" s="1">
        <v>6714</v>
      </c>
    </row>
    <row r="340" spans="1:10" ht="15" customHeight="1" x14ac:dyDescent="0.2">
      <c r="A340" s="1">
        <v>207</v>
      </c>
      <c r="B340" s="1" t="s">
        <v>199</v>
      </c>
      <c r="C340" s="1">
        <v>236</v>
      </c>
      <c r="D340" s="1" t="s">
        <v>16</v>
      </c>
      <c r="E340" s="1">
        <v>5510</v>
      </c>
      <c r="F340" s="1" t="s">
        <v>581</v>
      </c>
      <c r="G340" s="1" t="s">
        <v>4</v>
      </c>
      <c r="H340" s="1">
        <v>9</v>
      </c>
      <c r="I340" s="1">
        <v>9</v>
      </c>
      <c r="J340" s="1">
        <v>7</v>
      </c>
    </row>
    <row r="341" spans="1:10" ht="15" customHeight="1" x14ac:dyDescent="0.2">
      <c r="A341" s="1">
        <v>211</v>
      </c>
      <c r="B341" s="1" t="s">
        <v>202</v>
      </c>
      <c r="C341" s="1">
        <v>236</v>
      </c>
      <c r="D341" s="1" t="s">
        <v>16</v>
      </c>
      <c r="E341" s="1">
        <v>5510</v>
      </c>
      <c r="F341" s="1" t="s">
        <v>581</v>
      </c>
      <c r="G341" s="1" t="s">
        <v>4</v>
      </c>
      <c r="H341" s="1">
        <v>3882</v>
      </c>
      <c r="I341" s="1">
        <v>4054</v>
      </c>
      <c r="J341" s="1">
        <v>4500</v>
      </c>
    </row>
    <row r="342" spans="1:10" ht="15" customHeight="1" x14ac:dyDescent="0.2">
      <c r="A342" s="1">
        <v>212</v>
      </c>
      <c r="B342" s="1" t="s">
        <v>203</v>
      </c>
      <c r="C342" s="1">
        <v>236</v>
      </c>
      <c r="D342" s="1" t="s">
        <v>16</v>
      </c>
      <c r="E342" s="1">
        <v>5510</v>
      </c>
      <c r="F342" s="1" t="s">
        <v>581</v>
      </c>
      <c r="G342" s="1" t="s">
        <v>4</v>
      </c>
      <c r="H342" s="1">
        <v>303</v>
      </c>
      <c r="I342" s="1">
        <v>329</v>
      </c>
      <c r="J342" s="1">
        <v>258</v>
      </c>
    </row>
    <row r="343" spans="1:10" ht="15" customHeight="1" x14ac:dyDescent="0.2">
      <c r="A343" s="1">
        <v>208</v>
      </c>
      <c r="B343" s="1" t="s">
        <v>204</v>
      </c>
      <c r="C343" s="1">
        <v>236</v>
      </c>
      <c r="D343" s="1" t="s">
        <v>16</v>
      </c>
      <c r="E343" s="1">
        <v>5510</v>
      </c>
      <c r="F343" s="1" t="s">
        <v>581</v>
      </c>
      <c r="G343" s="1" t="s">
        <v>4</v>
      </c>
      <c r="H343" s="1">
        <v>24</v>
      </c>
      <c r="I343" s="1">
        <v>26</v>
      </c>
      <c r="J343" s="1">
        <v>28</v>
      </c>
    </row>
    <row r="344" spans="1:10" ht="15" customHeight="1" x14ac:dyDescent="0.2">
      <c r="A344" s="1">
        <v>216</v>
      </c>
      <c r="B344" s="1" t="s">
        <v>205</v>
      </c>
      <c r="C344" s="1">
        <v>236</v>
      </c>
      <c r="D344" s="1" t="s">
        <v>16</v>
      </c>
      <c r="E344" s="1">
        <v>5510</v>
      </c>
      <c r="F344" s="1" t="s">
        <v>581</v>
      </c>
      <c r="G344" s="1" t="s">
        <v>4</v>
      </c>
      <c r="H344" s="1">
        <v>58295</v>
      </c>
      <c r="I344" s="1">
        <v>56963</v>
      </c>
      <c r="J344" s="1">
        <v>39495</v>
      </c>
    </row>
    <row r="345" spans="1:10" ht="15" customHeight="1" x14ac:dyDescent="0.2">
      <c r="A345" s="1">
        <v>154</v>
      </c>
      <c r="B345" s="1" t="s">
        <v>206</v>
      </c>
      <c r="C345" s="1">
        <v>236</v>
      </c>
      <c r="D345" s="1" t="s">
        <v>16</v>
      </c>
      <c r="E345" s="1">
        <v>5510</v>
      </c>
      <c r="F345" s="1" t="s">
        <v>581</v>
      </c>
      <c r="G345" s="1" t="s">
        <v>4</v>
      </c>
      <c r="H345" s="1">
        <v>149</v>
      </c>
      <c r="I345" s="1">
        <v>25</v>
      </c>
      <c r="J345" s="1">
        <v>1</v>
      </c>
    </row>
    <row r="346" spans="1:10" ht="15" customHeight="1" x14ac:dyDescent="0.2">
      <c r="A346" s="1">
        <v>176</v>
      </c>
      <c r="B346" s="1" t="s">
        <v>207</v>
      </c>
      <c r="C346" s="1">
        <v>236</v>
      </c>
      <c r="D346" s="1" t="s">
        <v>16</v>
      </c>
      <c r="E346" s="1">
        <v>5510</v>
      </c>
      <c r="F346" s="1" t="s">
        <v>581</v>
      </c>
      <c r="G346" s="1" t="s">
        <v>4</v>
      </c>
      <c r="H346" s="1">
        <v>1040</v>
      </c>
      <c r="I346" s="1">
        <v>1042</v>
      </c>
      <c r="J346" s="1">
        <v>1043</v>
      </c>
    </row>
    <row r="347" spans="1:10" ht="15" customHeight="1" x14ac:dyDescent="0.2">
      <c r="A347" s="1">
        <v>217</v>
      </c>
      <c r="B347" s="1" t="s">
        <v>208</v>
      </c>
      <c r="C347" s="1">
        <v>236</v>
      </c>
      <c r="D347" s="1" t="s">
        <v>16</v>
      </c>
      <c r="E347" s="1">
        <v>5510</v>
      </c>
      <c r="F347" s="1" t="s">
        <v>581</v>
      </c>
      <c r="G347" s="1" t="s">
        <v>4</v>
      </c>
      <c r="H347" s="1">
        <v>1758</v>
      </c>
      <c r="I347" s="1">
        <v>1989</v>
      </c>
      <c r="J347" s="1">
        <v>2002</v>
      </c>
    </row>
    <row r="348" spans="1:10" ht="15" customHeight="1" x14ac:dyDescent="0.2">
      <c r="A348" s="1">
        <v>223</v>
      </c>
      <c r="B348" s="1" t="s">
        <v>213</v>
      </c>
      <c r="C348" s="1">
        <v>236</v>
      </c>
      <c r="D348" s="1" t="s">
        <v>16</v>
      </c>
      <c r="E348" s="1">
        <v>5510</v>
      </c>
      <c r="F348" s="1" t="s">
        <v>581</v>
      </c>
      <c r="G348" s="1" t="s">
        <v>4</v>
      </c>
      <c r="H348" s="1">
        <v>150000</v>
      </c>
      <c r="I348" s="1">
        <v>161000</v>
      </c>
      <c r="J348" s="1">
        <v>165000</v>
      </c>
    </row>
    <row r="349" spans="1:10" ht="15" customHeight="1" x14ac:dyDescent="0.2">
      <c r="A349" s="1">
        <v>226</v>
      </c>
      <c r="B349" s="1" t="s">
        <v>216</v>
      </c>
      <c r="C349" s="1">
        <v>236</v>
      </c>
      <c r="D349" s="1" t="s">
        <v>16</v>
      </c>
      <c r="E349" s="1">
        <v>5510</v>
      </c>
      <c r="F349" s="1" t="s">
        <v>581</v>
      </c>
      <c r="G349" s="1" t="s">
        <v>4</v>
      </c>
      <c r="H349" s="1">
        <v>190000</v>
      </c>
      <c r="I349" s="1">
        <v>180000</v>
      </c>
      <c r="J349" s="1">
        <v>152091</v>
      </c>
    </row>
    <row r="350" spans="1:10" ht="15" customHeight="1" x14ac:dyDescent="0.2">
      <c r="A350" s="1">
        <v>230</v>
      </c>
      <c r="B350" s="1" t="s">
        <v>217</v>
      </c>
      <c r="C350" s="1">
        <v>236</v>
      </c>
      <c r="D350" s="1" t="s">
        <v>16</v>
      </c>
      <c r="E350" s="1">
        <v>5510</v>
      </c>
      <c r="F350" s="1" t="s">
        <v>581</v>
      </c>
      <c r="G350" s="1" t="s">
        <v>4</v>
      </c>
      <c r="H350" s="1">
        <v>3881930</v>
      </c>
      <c r="I350" s="1">
        <v>3930600</v>
      </c>
      <c r="J350" s="1">
        <v>4276990</v>
      </c>
    </row>
    <row r="351" spans="1:10" ht="15" customHeight="1" x14ac:dyDescent="0.2">
      <c r="A351" s="1">
        <v>215</v>
      </c>
      <c r="B351" s="1" t="s">
        <v>220</v>
      </c>
      <c r="C351" s="1">
        <v>236</v>
      </c>
      <c r="D351" s="1" t="s">
        <v>16</v>
      </c>
      <c r="E351" s="1">
        <v>5510</v>
      </c>
      <c r="F351" s="1" t="s">
        <v>581</v>
      </c>
      <c r="G351" s="1" t="s">
        <v>4</v>
      </c>
      <c r="H351" s="1">
        <v>6025</v>
      </c>
      <c r="I351" s="1">
        <v>6030</v>
      </c>
      <c r="J351" s="1">
        <v>5708</v>
      </c>
    </row>
    <row r="352" spans="1:10" ht="15" customHeight="1" x14ac:dyDescent="0.2">
      <c r="A352" s="1">
        <v>231</v>
      </c>
      <c r="B352" s="1" t="s">
        <v>221</v>
      </c>
      <c r="C352" s="1">
        <v>236</v>
      </c>
      <c r="D352" s="1" t="s">
        <v>16</v>
      </c>
      <c r="E352" s="1">
        <v>5510</v>
      </c>
      <c r="F352" s="1" t="s">
        <v>581</v>
      </c>
      <c r="G352" s="1" t="s">
        <v>4</v>
      </c>
      <c r="H352" s="1">
        <v>106877870</v>
      </c>
      <c r="I352" s="1">
        <v>106953940</v>
      </c>
      <c r="J352" s="1">
        <v>117208380</v>
      </c>
    </row>
    <row r="353" spans="1:10" ht="15" customHeight="1" x14ac:dyDescent="0.2">
      <c r="A353" s="1">
        <v>234</v>
      </c>
      <c r="B353" s="1" t="s">
        <v>223</v>
      </c>
      <c r="C353" s="1">
        <v>236</v>
      </c>
      <c r="D353" s="1" t="s">
        <v>16</v>
      </c>
      <c r="E353" s="1">
        <v>5510</v>
      </c>
      <c r="F353" s="1" t="s">
        <v>581</v>
      </c>
      <c r="G353" s="1" t="s">
        <v>4</v>
      </c>
      <c r="H353" s="1">
        <v>3162800</v>
      </c>
      <c r="I353" s="1">
        <v>3109000</v>
      </c>
      <c r="J353" s="1">
        <v>2208000</v>
      </c>
    </row>
    <row r="354" spans="1:10" ht="15" customHeight="1" x14ac:dyDescent="0.2">
      <c r="A354" s="1">
        <v>228</v>
      </c>
      <c r="B354" s="1" t="s">
        <v>224</v>
      </c>
      <c r="C354" s="1">
        <v>236</v>
      </c>
      <c r="D354" s="1" t="s">
        <v>16</v>
      </c>
      <c r="E354" s="1">
        <v>5510</v>
      </c>
      <c r="F354" s="1" t="s">
        <v>581</v>
      </c>
      <c r="G354" s="1" t="s">
        <v>4</v>
      </c>
    </row>
    <row r="355" spans="1:10" ht="15" customHeight="1" x14ac:dyDescent="0.2">
      <c r="A355" s="1">
        <v>236</v>
      </c>
      <c r="B355" s="1" t="s">
        <v>227</v>
      </c>
      <c r="C355" s="1">
        <v>236</v>
      </c>
      <c r="D355" s="1" t="s">
        <v>16</v>
      </c>
      <c r="E355" s="1">
        <v>5510</v>
      </c>
      <c r="F355" s="1" t="s">
        <v>581</v>
      </c>
      <c r="G355" s="1" t="s">
        <v>4</v>
      </c>
      <c r="H355" s="1">
        <v>4621</v>
      </c>
      <c r="I355" s="1">
        <v>9722</v>
      </c>
      <c r="J355" s="1">
        <v>11000</v>
      </c>
    </row>
    <row r="356" spans="1:10" ht="15" customHeight="1" x14ac:dyDescent="0.2">
      <c r="A356" s="1">
        <v>237</v>
      </c>
      <c r="B356" s="1" t="s">
        <v>228</v>
      </c>
      <c r="C356" s="1">
        <v>236</v>
      </c>
      <c r="D356" s="1" t="s">
        <v>16</v>
      </c>
      <c r="E356" s="1">
        <v>5510</v>
      </c>
      <c r="F356" s="1" t="s">
        <v>581</v>
      </c>
      <c r="G356" s="1" t="s">
        <v>4</v>
      </c>
      <c r="H356" s="1">
        <v>156549</v>
      </c>
      <c r="I356" s="1">
        <v>146341</v>
      </c>
      <c r="J356" s="1">
        <v>160696</v>
      </c>
    </row>
    <row r="357" spans="1:10" ht="15" customHeight="1" x14ac:dyDescent="0.2">
      <c r="A357" s="1">
        <v>5000</v>
      </c>
      <c r="B357" s="1" t="s">
        <v>461</v>
      </c>
      <c r="C357" s="1">
        <v>236</v>
      </c>
      <c r="D357" s="1" t="s">
        <v>16</v>
      </c>
      <c r="E357" s="1">
        <v>5510</v>
      </c>
      <c r="F357" s="1" t="s">
        <v>581</v>
      </c>
      <c r="G357" s="1" t="s">
        <v>4</v>
      </c>
      <c r="H357" s="1">
        <v>306373463</v>
      </c>
      <c r="I357" s="1">
        <v>323204743</v>
      </c>
      <c r="J357" s="1">
        <v>334894085</v>
      </c>
    </row>
    <row r="358" spans="1:10" ht="15" customHeight="1" x14ac:dyDescent="0.2">
      <c r="A358" s="1">
        <v>248</v>
      </c>
      <c r="B358" s="1" t="s">
        <v>232</v>
      </c>
      <c r="C358" s="1">
        <v>236</v>
      </c>
      <c r="D358" s="1" t="s">
        <v>16</v>
      </c>
      <c r="E358" s="1">
        <v>5510</v>
      </c>
      <c r="F358" s="1" t="s">
        <v>581</v>
      </c>
      <c r="G358" s="1" t="s">
        <v>4</v>
      </c>
    </row>
    <row r="359" spans="1:10" ht="15" customHeight="1" x14ac:dyDescent="0.2">
      <c r="A359" s="1">
        <v>251</v>
      </c>
      <c r="B359" s="1" t="s">
        <v>233</v>
      </c>
      <c r="C359" s="1">
        <v>236</v>
      </c>
      <c r="D359" s="1" t="s">
        <v>16</v>
      </c>
      <c r="E359" s="1">
        <v>5510</v>
      </c>
      <c r="F359" s="1" t="s">
        <v>581</v>
      </c>
      <c r="G359" s="1" t="s">
        <v>4</v>
      </c>
      <c r="H359" s="1">
        <v>214179</v>
      </c>
      <c r="I359" s="1">
        <v>226323</v>
      </c>
      <c r="J359" s="1">
        <v>26749</v>
      </c>
    </row>
    <row r="360" spans="1:10" ht="15" customHeight="1" x14ac:dyDescent="0.2">
      <c r="A360" s="1">
        <v>181</v>
      </c>
      <c r="B360" s="1" t="s">
        <v>234</v>
      </c>
      <c r="C360" s="1">
        <v>236</v>
      </c>
      <c r="D360" s="1" t="s">
        <v>16</v>
      </c>
      <c r="E360" s="1">
        <v>5510</v>
      </c>
      <c r="F360" s="1" t="s">
        <v>581</v>
      </c>
      <c r="G360" s="1" t="s">
        <v>4</v>
      </c>
      <c r="H360" s="1">
        <v>71328</v>
      </c>
      <c r="I360" s="1">
        <v>41768</v>
      </c>
      <c r="J360" s="1">
        <v>70000</v>
      </c>
    </row>
    <row r="361" spans="1:10" ht="15" customHeight="1" x14ac:dyDescent="0.2"/>
    <row r="362" spans="1:10" ht="15" customHeight="1" x14ac:dyDescent="0.2"/>
    <row r="363" spans="1:10" ht="15" customHeight="1" x14ac:dyDescent="0.2"/>
    <row r="364" spans="1:10" ht="15" customHeight="1" x14ac:dyDescent="0.2"/>
    <row r="365" spans="1:10" ht="15" customHeight="1" x14ac:dyDescent="0.2"/>
    <row r="366" spans="1:10" ht="15" customHeight="1" x14ac:dyDescent="0.2"/>
    <row r="367" spans="1:10" ht="15" customHeight="1" x14ac:dyDescent="0.2"/>
    <row r="368" spans="1:10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J384"/>
  <sheetViews>
    <sheetView workbookViewId="0">
      <pane xSplit="7" ySplit="3" topLeftCell="H4" activePane="bottomRight" state="frozen"/>
      <selection activeCell="F49" sqref="F49"/>
      <selection pane="topRight" activeCell="F49" sqref="F49"/>
      <selection pane="bottomLeft" activeCell="F49" sqref="F49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562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502900</v>
      </c>
      <c r="I4" s="2">
        <f t="shared" si="0"/>
        <v>687300</v>
      </c>
      <c r="J4" s="2">
        <f t="shared" si="0"/>
        <v>502800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9719</v>
      </c>
      <c r="I5" s="2">
        <f t="shared" si="0"/>
        <v>16035</v>
      </c>
      <c r="J5" s="2">
        <f t="shared" si="0"/>
        <v>17861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44000</v>
      </c>
      <c r="I8" s="2">
        <f t="shared" si="0"/>
        <v>46000</v>
      </c>
      <c r="J8" s="2">
        <f t="shared" si="0"/>
        <v>48000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4679</v>
      </c>
      <c r="I10" s="2">
        <f t="shared" si="0"/>
        <v>4608</v>
      </c>
      <c r="J10" s="2">
        <f t="shared" si="0"/>
        <v>4718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4438</v>
      </c>
      <c r="I12" s="2">
        <f t="shared" si="0"/>
        <v>2947</v>
      </c>
      <c r="J12" s="2">
        <f t="shared" si="0"/>
        <v>2821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2204</v>
      </c>
      <c r="I13" s="2">
        <f t="shared" si="0"/>
        <v>2761</v>
      </c>
      <c r="J13" s="2">
        <f t="shared" si="0"/>
        <v>2215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37728</v>
      </c>
      <c r="I14" s="2">
        <f t="shared" si="0"/>
        <v>46010</v>
      </c>
      <c r="J14" s="2">
        <f t="shared" si="0"/>
        <v>46446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5907</v>
      </c>
      <c r="I16" s="2">
        <f t="shared" si="0"/>
        <v>5867</v>
      </c>
      <c r="J16" s="2">
        <f t="shared" si="0"/>
        <v>5572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46549</v>
      </c>
      <c r="I17" s="2">
        <f t="shared" si="0"/>
        <v>74182</v>
      </c>
      <c r="J17" s="2">
        <f t="shared" si="0"/>
        <v>121040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35260</v>
      </c>
      <c r="I19" s="9">
        <f t="shared" si="1"/>
        <v>38166</v>
      </c>
      <c r="J19" s="9">
        <f t="shared" si="1"/>
        <v>36636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13191</v>
      </c>
      <c r="I22" s="2">
        <f t="shared" si="2"/>
        <v>18000</v>
      </c>
      <c r="J22" s="2">
        <f t="shared" si="2"/>
        <v>16000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3374</v>
      </c>
      <c r="I26" s="2">
        <f t="shared" si="2"/>
        <v>2793</v>
      </c>
      <c r="J26" s="2">
        <f t="shared" si="2"/>
        <v>18293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23567</v>
      </c>
      <c r="I30" s="2">
        <f t="shared" si="2"/>
        <v>22776</v>
      </c>
      <c r="J30" s="2">
        <f t="shared" si="2"/>
        <v>24552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80</v>
      </c>
      <c r="I34" s="2">
        <f t="shared" si="2"/>
        <v>61</v>
      </c>
      <c r="J34" s="2">
        <f t="shared" si="2"/>
        <v>76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121913</v>
      </c>
      <c r="I35" s="2">
        <f t="shared" si="2"/>
        <v>139005</v>
      </c>
      <c r="J35" s="2">
        <f t="shared" si="2"/>
        <v>149689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113759</v>
      </c>
      <c r="I41" s="2">
        <f t="shared" si="4"/>
        <v>112062</v>
      </c>
      <c r="J41" s="2">
        <f t="shared" si="4"/>
        <v>137814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60616</v>
      </c>
      <c r="I42" s="2">
        <f t="shared" si="4"/>
        <v>44155</v>
      </c>
      <c r="J42" s="2">
        <f t="shared" si="4"/>
        <v>55000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97783</v>
      </c>
      <c r="I43" s="2">
        <f t="shared" si="4"/>
        <v>152138</v>
      </c>
      <c r="J43" s="2">
        <f t="shared" si="4"/>
        <v>153162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233</v>
      </c>
      <c r="I44" s="2">
        <f t="shared" si="4"/>
        <v>231</v>
      </c>
      <c r="J44" s="2">
        <f t="shared" si="4"/>
        <v>231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7880</v>
      </c>
      <c r="I48" s="2">
        <f t="shared" si="4"/>
        <v>7892</v>
      </c>
      <c r="J48" s="2">
        <f t="shared" si="4"/>
        <v>7826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633016</v>
      </c>
      <c r="I49" s="2">
        <f t="shared" si="4"/>
        <v>609333</v>
      </c>
      <c r="J49" s="2">
        <f t="shared" si="4"/>
        <v>612725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3744</v>
      </c>
      <c r="I51" s="2">
        <f t="shared" si="4"/>
        <v>4516</v>
      </c>
      <c r="J51" s="2">
        <f t="shared" si="4"/>
        <v>4548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3045</v>
      </c>
      <c r="I60" s="2">
        <f t="shared" si="7"/>
        <v>3809</v>
      </c>
      <c r="J60" s="2">
        <f t="shared" si="7"/>
        <v>2852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2650</v>
      </c>
      <c r="I62" s="2">
        <f t="shared" si="7"/>
        <v>2803</v>
      </c>
      <c r="J62" s="2">
        <f t="shared" si="7"/>
        <v>2987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15000</v>
      </c>
      <c r="I63" s="2">
        <f t="shared" si="7"/>
        <v>15000</v>
      </c>
      <c r="J63" s="2">
        <f t="shared" si="7"/>
        <v>15000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562</v>
      </c>
      <c r="I64" s="2">
        <f t="shared" si="7"/>
        <v>560</v>
      </c>
      <c r="J64" s="2">
        <f t="shared" si="7"/>
        <v>559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205629</v>
      </c>
      <c r="I65" s="2">
        <f t="shared" si="7"/>
        <v>249979</v>
      </c>
      <c r="J65" s="2">
        <f t="shared" si="7"/>
        <v>277802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1755</v>
      </c>
      <c r="I66" s="2">
        <f t="shared" si="7"/>
        <v>3311</v>
      </c>
      <c r="J66" s="2">
        <f t="shared" si="7"/>
        <v>3000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287</v>
      </c>
      <c r="I67" s="2">
        <f t="shared" si="7"/>
        <v>280</v>
      </c>
      <c r="J67" s="2">
        <f t="shared" si="7"/>
        <v>276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1282455</v>
      </c>
      <c r="I68" s="2">
        <f t="shared" si="7"/>
        <v>1322992</v>
      </c>
      <c r="J68" s="2">
        <f t="shared" si="7"/>
        <v>1336399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35914</v>
      </c>
      <c r="I69" s="2">
        <f t="shared" si="7"/>
        <v>33975</v>
      </c>
      <c r="J69" s="2">
        <f t="shared" si="7"/>
        <v>33644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26517</v>
      </c>
      <c r="I70" s="2">
        <f t="shared" si="7"/>
        <v>22493</v>
      </c>
      <c r="J70" s="2">
        <f t="shared" si="7"/>
        <v>26280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1169</v>
      </c>
      <c r="I71" s="2">
        <f t="shared" si="7"/>
        <v>1060</v>
      </c>
      <c r="J71" s="2">
        <f t="shared" si="7"/>
        <v>791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4539</v>
      </c>
      <c r="I72" s="2">
        <f t="shared" si="7"/>
        <v>8154</v>
      </c>
      <c r="J72" s="2">
        <f t="shared" si="7"/>
        <v>10000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30273763</v>
      </c>
      <c r="I73" s="2">
        <f t="shared" si="7"/>
        <v>32181243</v>
      </c>
      <c r="J73" s="2">
        <f t="shared" si="7"/>
        <v>33153679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9</v>
      </c>
      <c r="I76" s="2">
        <f t="shared" si="8"/>
        <v>9</v>
      </c>
      <c r="J76" s="2">
        <f t="shared" si="8"/>
        <v>7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19252552</v>
      </c>
      <c r="I77" s="2">
        <f t="shared" si="8"/>
        <v>19334915</v>
      </c>
      <c r="J77" s="2">
        <f t="shared" si="8"/>
        <v>19504648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3500000</v>
      </c>
      <c r="I79" s="2">
        <f t="shared" si="8"/>
        <v>3540000</v>
      </c>
      <c r="J79" s="2">
        <f t="shared" si="8"/>
        <v>3370000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1321400</v>
      </c>
      <c r="I80" s="2">
        <f t="shared" si="8"/>
        <v>1334000</v>
      </c>
      <c r="J80" s="2">
        <f t="shared" si="8"/>
        <v>1140000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2235100</v>
      </c>
      <c r="I81" s="2">
        <f t="shared" si="8"/>
        <v>2197400</v>
      </c>
      <c r="J81" s="2">
        <f t="shared" si="8"/>
        <v>2190500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33423750</v>
      </c>
      <c r="I82" s="2">
        <f t="shared" si="8"/>
        <v>33123470</v>
      </c>
      <c r="J82" s="2">
        <f t="shared" si="8"/>
        <v>33482430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131600</v>
      </c>
      <c r="I83" s="2">
        <f t="shared" si="8"/>
        <v>142000</v>
      </c>
      <c r="J83" s="2">
        <f t="shared" si="8"/>
        <v>150000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74652</v>
      </c>
      <c r="I84" s="2">
        <f t="shared" si="8"/>
        <v>56666</v>
      </c>
      <c r="J84" s="2">
        <f t="shared" si="8"/>
        <v>49014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668</v>
      </c>
      <c r="I86" s="2">
        <f t="shared" si="8"/>
        <v>1648</v>
      </c>
      <c r="J86" s="2">
        <f t="shared" si="8"/>
        <v>1769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6799900</v>
      </c>
      <c r="I87" s="2">
        <f t="shared" si="8"/>
        <v>6506100</v>
      </c>
      <c r="J87" s="2">
        <f t="shared" si="8"/>
        <v>6639113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300000</v>
      </c>
      <c r="I88" s="2">
        <f t="shared" si="8"/>
        <v>300000</v>
      </c>
      <c r="J88" s="2">
        <f t="shared" si="8"/>
        <v>300068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102000</v>
      </c>
      <c r="I91" s="2">
        <f t="shared" si="9"/>
        <v>102000</v>
      </c>
      <c r="J91" s="2">
        <f t="shared" si="9"/>
        <v>102000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615685</v>
      </c>
      <c r="I92" s="2">
        <f t="shared" si="9"/>
        <v>613885</v>
      </c>
      <c r="J92" s="2">
        <f t="shared" si="9"/>
        <v>623826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10970</v>
      </c>
      <c r="I93" s="2">
        <f t="shared" si="9"/>
        <v>11880</v>
      </c>
      <c r="J93" s="2">
        <f t="shared" si="9"/>
        <v>12070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150948</v>
      </c>
      <c r="I95" s="2">
        <f t="shared" si="9"/>
        <v>148520</v>
      </c>
      <c r="J95" s="2">
        <f t="shared" si="9"/>
        <v>143006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596</v>
      </c>
      <c r="I96" s="2">
        <f t="shared" si="9"/>
        <v>481</v>
      </c>
      <c r="J96" s="2">
        <f t="shared" si="9"/>
        <v>495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35067</v>
      </c>
      <c r="I97" s="2">
        <f t="shared" si="9"/>
        <v>34235</v>
      </c>
      <c r="J97" s="2">
        <f t="shared" si="9"/>
        <v>24423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829</v>
      </c>
      <c r="I98" s="2">
        <f t="shared" si="9"/>
        <v>816</v>
      </c>
      <c r="J98" s="2">
        <f t="shared" si="9"/>
        <v>802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109351</v>
      </c>
      <c r="I99" s="2">
        <f t="shared" si="9"/>
        <v>100611</v>
      </c>
      <c r="J99" s="2">
        <f t="shared" si="9"/>
        <v>99578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154</v>
      </c>
      <c r="I109" s="2">
        <f t="shared" si="15"/>
        <v>213</v>
      </c>
      <c r="J109" s="2">
        <f t="shared" si="15"/>
        <v>240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11086000</v>
      </c>
      <c r="I110" s="2">
        <f t="shared" si="15"/>
        <v>11670000</v>
      </c>
      <c r="J110" s="2">
        <f t="shared" si="15"/>
        <v>11500000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23757</v>
      </c>
      <c r="I111" s="2">
        <f t="shared" si="15"/>
        <v>23588</v>
      </c>
      <c r="J111" s="2">
        <f t="shared" si="15"/>
        <v>23446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84</v>
      </c>
      <c r="I112" s="2">
        <f t="shared" si="15"/>
        <v>41</v>
      </c>
      <c r="J112" s="2">
        <f t="shared" si="15"/>
        <v>157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6229</v>
      </c>
      <c r="I113" s="2">
        <f t="shared" si="15"/>
        <v>5154</v>
      </c>
      <c r="J113" s="2">
        <f t="shared" si="15"/>
        <v>4975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43832</v>
      </c>
      <c r="I114" s="2">
        <f t="shared" si="15"/>
        <v>56895</v>
      </c>
      <c r="J114" s="2">
        <f t="shared" si="15"/>
        <v>49791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75789</v>
      </c>
      <c r="I118" s="2">
        <f t="shared" si="15"/>
        <v>122529</v>
      </c>
      <c r="J118" s="2">
        <f t="shared" si="15"/>
        <v>136370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9000</v>
      </c>
      <c r="I119" s="2">
        <f t="shared" si="15"/>
        <v>12000</v>
      </c>
      <c r="J119" s="2">
        <f t="shared" si="15"/>
        <v>15000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1496</v>
      </c>
      <c r="I125" s="2">
        <f t="shared" si="17"/>
        <v>1719</v>
      </c>
      <c r="J125" s="2">
        <f t="shared" si="17"/>
        <v>1765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2809</v>
      </c>
      <c r="I128" s="2">
        <f t="shared" si="17"/>
        <v>1590</v>
      </c>
      <c r="J128" s="2">
        <f t="shared" si="17"/>
        <v>1198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232867</v>
      </c>
      <c r="I129" s="2">
        <f t="shared" si="17"/>
        <v>308979</v>
      </c>
      <c r="J129" s="2">
        <f t="shared" si="17"/>
        <v>288060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805</v>
      </c>
      <c r="I132" s="2">
        <f t="shared" si="17"/>
        <v>1317</v>
      </c>
      <c r="J132" s="2">
        <f t="shared" si="17"/>
        <v>706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207</v>
      </c>
      <c r="I133" s="2">
        <f t="shared" ref="I133:J146" si="18">+SUMIF($A$250:$A$500,$B133,I$250:I$500)</f>
        <v>200</v>
      </c>
      <c r="J133" s="2">
        <f t="shared" si="18"/>
        <v>264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305</v>
      </c>
      <c r="I134" s="2">
        <f t="shared" si="18"/>
        <v>34468</v>
      </c>
      <c r="J134" s="2">
        <f t="shared" si="18"/>
        <v>14162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40469</v>
      </c>
      <c r="I135" s="9">
        <f t="shared" si="20"/>
        <v>55684</v>
      </c>
      <c r="J135" s="9">
        <f t="shared" si="20"/>
        <v>45480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42980</v>
      </c>
      <c r="I136" s="2">
        <f t="shared" si="18"/>
        <v>72016</v>
      </c>
      <c r="J136" s="2">
        <f t="shared" si="18"/>
        <v>66851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7514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79275</v>
      </c>
      <c r="I138" s="2">
        <f t="shared" si="18"/>
        <v>126524</v>
      </c>
      <c r="J138" s="2">
        <f t="shared" si="18"/>
        <v>125148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206064</v>
      </c>
      <c r="I139" s="9">
        <f t="shared" si="21"/>
        <v>282796</v>
      </c>
      <c r="J139" s="9">
        <f t="shared" si="21"/>
        <v>270465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11979</v>
      </c>
      <c r="I141" s="2">
        <f t="shared" si="18"/>
        <v>14275</v>
      </c>
      <c r="J141" s="2">
        <f t="shared" si="18"/>
        <v>10000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1000</v>
      </c>
      <c r="I143" s="2">
        <f t="shared" si="18"/>
        <v>1000</v>
      </c>
      <c r="J143" s="2">
        <f t="shared" si="18"/>
        <v>1000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68715</v>
      </c>
      <c r="I146" s="2">
        <f t="shared" si="18"/>
        <v>61537</v>
      </c>
      <c r="J146" s="2">
        <f t="shared" si="18"/>
        <v>63582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34</v>
      </c>
      <c r="I147" s="2">
        <f t="shared" si="22"/>
        <v>34</v>
      </c>
      <c r="J147" s="2">
        <f t="shared" si="22"/>
        <v>35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132</v>
      </c>
      <c r="I155" s="2">
        <f t="shared" si="22"/>
        <v>160</v>
      </c>
      <c r="J155" s="2">
        <f t="shared" si="22"/>
        <v>126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34317</v>
      </c>
      <c r="I156" s="2">
        <f t="shared" si="22"/>
        <v>36592</v>
      </c>
      <c r="J156" s="2">
        <f t="shared" si="22"/>
        <v>38178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37000</v>
      </c>
      <c r="I159" s="2">
        <f t="shared" si="22"/>
        <v>30092</v>
      </c>
      <c r="J159" s="2">
        <f t="shared" si="22"/>
        <v>29202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78</v>
      </c>
      <c r="I165" s="2">
        <f t="shared" si="23"/>
        <v>80</v>
      </c>
      <c r="J165" s="2">
        <f t="shared" si="23"/>
        <v>81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747</v>
      </c>
      <c r="I166" s="2">
        <f t="shared" si="23"/>
        <v>724</v>
      </c>
      <c r="J166" s="2">
        <f t="shared" si="23"/>
        <v>702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512</v>
      </c>
      <c r="I167" s="2">
        <f t="shared" si="23"/>
        <v>850</v>
      </c>
      <c r="J167" s="2">
        <f t="shared" si="23"/>
        <v>1033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83</v>
      </c>
      <c r="I168" s="2">
        <f t="shared" si="23"/>
        <v>85</v>
      </c>
      <c r="J168" s="2">
        <f t="shared" si="23"/>
        <v>86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116374</v>
      </c>
      <c r="I172" s="2">
        <f t="shared" si="23"/>
        <v>106039</v>
      </c>
      <c r="J172" s="2">
        <f t="shared" si="23"/>
        <v>106098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52783</v>
      </c>
      <c r="I173" s="2">
        <f t="shared" si="23"/>
        <v>65971</v>
      </c>
      <c r="J173" s="2">
        <f t="shared" si="23"/>
        <v>35944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1915895</v>
      </c>
      <c r="I174" s="2">
        <f t="shared" si="23"/>
        <v>2084420</v>
      </c>
      <c r="J174" s="2">
        <f t="shared" si="23"/>
        <v>2120014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1792900</v>
      </c>
      <c r="I175" s="2">
        <f t="shared" si="23"/>
        <v>2135600</v>
      </c>
      <c r="J175" s="2">
        <f t="shared" si="23"/>
        <v>1859400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3879372</v>
      </c>
      <c r="I176" s="9">
        <f t="shared" si="24"/>
        <v>4393769</v>
      </c>
      <c r="J176" s="9">
        <f t="shared" si="24"/>
        <v>4123358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117575573</v>
      </c>
      <c r="I178" s="9">
        <f t="shared" si="25"/>
        <v>120744305</v>
      </c>
      <c r="J178" s="9">
        <f t="shared" si="25"/>
        <v>121482116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35260</v>
      </c>
      <c r="I183" s="2">
        <f t="shared" si="26"/>
        <v>38166</v>
      </c>
      <c r="J183" s="2">
        <f t="shared" si="26"/>
        <v>36636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7242</v>
      </c>
      <c r="I201" s="2">
        <f t="shared" si="27"/>
        <v>12311</v>
      </c>
      <c r="J201" s="2">
        <f t="shared" si="27"/>
        <v>10608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33227</v>
      </c>
      <c r="I202" s="2">
        <f t="shared" si="27"/>
        <v>43373</v>
      </c>
      <c r="J202" s="2">
        <f t="shared" si="27"/>
        <v>34872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4186</v>
      </c>
      <c r="I203" s="2">
        <f t="shared" si="27"/>
        <v>7368</v>
      </c>
      <c r="J203" s="2">
        <f t="shared" si="27"/>
        <v>7022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47104</v>
      </c>
      <c r="I204" s="2">
        <f t="shared" si="27"/>
        <v>88867</v>
      </c>
      <c r="J204" s="2">
        <f t="shared" si="27"/>
        <v>78614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121</v>
      </c>
      <c r="I205" s="2">
        <f t="shared" si="27"/>
        <v>15</v>
      </c>
      <c r="J205" s="2">
        <f t="shared" si="27"/>
        <v>1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404</v>
      </c>
      <c r="I206" s="2">
        <f t="shared" si="27"/>
        <v>1705</v>
      </c>
      <c r="J206" s="2">
        <f t="shared" si="27"/>
        <v>2466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154249</v>
      </c>
      <c r="I209" s="2">
        <f t="shared" si="27"/>
        <v>184841</v>
      </c>
      <c r="J209" s="2">
        <f t="shared" si="27"/>
        <v>182362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0</v>
      </c>
      <c r="I245" s="2">
        <f t="shared" si="29"/>
        <v>0</v>
      </c>
      <c r="J245" s="2">
        <f t="shared" si="29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3</v>
      </c>
      <c r="B250" s="1" t="s">
        <v>19</v>
      </c>
      <c r="C250" s="1">
        <v>236</v>
      </c>
      <c r="D250" s="1" t="s">
        <v>16</v>
      </c>
      <c r="E250" s="1">
        <v>5312</v>
      </c>
      <c r="F250" s="1" t="s">
        <v>598</v>
      </c>
      <c r="G250" s="1" t="s">
        <v>599</v>
      </c>
      <c r="H250" s="1">
        <v>207</v>
      </c>
      <c r="I250" s="1">
        <v>200</v>
      </c>
      <c r="J250" s="1">
        <v>264</v>
      </c>
    </row>
    <row r="251" spans="1:10" ht="15" customHeight="1" x14ac:dyDescent="0.2">
      <c r="A251" s="1">
        <v>7</v>
      </c>
      <c r="B251" s="1" t="s">
        <v>22</v>
      </c>
      <c r="C251" s="1">
        <v>236</v>
      </c>
      <c r="D251" s="1" t="s">
        <v>16</v>
      </c>
      <c r="E251" s="1">
        <v>5312</v>
      </c>
      <c r="F251" s="1" t="s">
        <v>598</v>
      </c>
      <c r="G251" s="1" t="s">
        <v>599</v>
      </c>
      <c r="H251" s="1">
        <v>23567</v>
      </c>
      <c r="I251" s="1">
        <v>22776</v>
      </c>
      <c r="J251" s="1">
        <v>24552</v>
      </c>
    </row>
    <row r="252" spans="1:10" ht="15" customHeight="1" x14ac:dyDescent="0.2">
      <c r="A252" s="1">
        <v>9</v>
      </c>
      <c r="B252" s="1" t="s">
        <v>24</v>
      </c>
      <c r="C252" s="1">
        <v>236</v>
      </c>
      <c r="D252" s="1" t="s">
        <v>16</v>
      </c>
      <c r="E252" s="1">
        <v>5312</v>
      </c>
      <c r="F252" s="1" t="s">
        <v>598</v>
      </c>
      <c r="G252" s="1" t="s">
        <v>599</v>
      </c>
      <c r="H252" s="1">
        <v>19252552</v>
      </c>
      <c r="I252" s="1">
        <v>19334915</v>
      </c>
      <c r="J252" s="1">
        <v>19504648</v>
      </c>
    </row>
    <row r="253" spans="1:10" ht="15" customHeight="1" x14ac:dyDescent="0.2">
      <c r="A253" s="1">
        <v>10</v>
      </c>
      <c r="B253" s="1" t="s">
        <v>26</v>
      </c>
      <c r="C253" s="1">
        <v>236</v>
      </c>
      <c r="D253" s="1" t="s">
        <v>16</v>
      </c>
      <c r="E253" s="1">
        <v>5312</v>
      </c>
      <c r="F253" s="1" t="s">
        <v>598</v>
      </c>
      <c r="G253" s="1" t="s">
        <v>599</v>
      </c>
      <c r="H253" s="1">
        <v>37000</v>
      </c>
      <c r="I253" s="1">
        <v>30092</v>
      </c>
      <c r="J253" s="1">
        <v>29202</v>
      </c>
    </row>
    <row r="254" spans="1:10" ht="15" customHeight="1" x14ac:dyDescent="0.2">
      <c r="A254" s="1">
        <v>11</v>
      </c>
      <c r="B254" s="1" t="s">
        <v>27</v>
      </c>
      <c r="C254" s="1">
        <v>236</v>
      </c>
      <c r="D254" s="1" t="s">
        <v>16</v>
      </c>
      <c r="E254" s="1">
        <v>5312</v>
      </c>
      <c r="F254" s="1" t="s">
        <v>598</v>
      </c>
      <c r="G254" s="1" t="s">
        <v>599</v>
      </c>
      <c r="H254" s="1">
        <v>43832</v>
      </c>
      <c r="I254" s="1">
        <v>56895</v>
      </c>
      <c r="J254" s="1">
        <v>49791</v>
      </c>
    </row>
    <row r="255" spans="1:10" ht="15" customHeight="1" x14ac:dyDescent="0.2">
      <c r="A255" s="1">
        <v>52</v>
      </c>
      <c r="B255" s="1" t="s">
        <v>28</v>
      </c>
      <c r="C255" s="1">
        <v>236</v>
      </c>
      <c r="D255" s="1" t="s">
        <v>16</v>
      </c>
      <c r="E255" s="1">
        <v>5312</v>
      </c>
      <c r="F255" s="1" t="s">
        <v>598</v>
      </c>
      <c r="G255" s="1" t="s">
        <v>599</v>
      </c>
      <c r="H255" s="1">
        <v>78</v>
      </c>
      <c r="I255" s="1">
        <v>80</v>
      </c>
      <c r="J255" s="1">
        <v>81</v>
      </c>
    </row>
    <row r="256" spans="1:10" ht="15" customHeight="1" x14ac:dyDescent="0.2">
      <c r="A256" s="1">
        <v>16</v>
      </c>
      <c r="B256" s="1" t="s">
        <v>31</v>
      </c>
      <c r="C256" s="1">
        <v>236</v>
      </c>
      <c r="D256" s="1" t="s">
        <v>16</v>
      </c>
      <c r="E256" s="1">
        <v>5312</v>
      </c>
      <c r="F256" s="1" t="s">
        <v>598</v>
      </c>
      <c r="G256" s="1" t="s">
        <v>599</v>
      </c>
      <c r="H256" s="1">
        <v>60893</v>
      </c>
      <c r="I256" s="1">
        <v>47884</v>
      </c>
      <c r="J256" s="1">
        <v>50319</v>
      </c>
    </row>
    <row r="257" spans="1:10" ht="15" customHeight="1" x14ac:dyDescent="0.2">
      <c r="A257" s="1">
        <v>23</v>
      </c>
      <c r="B257" s="1" t="s">
        <v>36</v>
      </c>
      <c r="C257" s="1">
        <v>236</v>
      </c>
      <c r="D257" s="1" t="s">
        <v>16</v>
      </c>
      <c r="E257" s="1">
        <v>5312</v>
      </c>
      <c r="F257" s="1" t="s">
        <v>598</v>
      </c>
      <c r="G257" s="1" t="s">
        <v>599</v>
      </c>
      <c r="H257" s="1">
        <v>3045</v>
      </c>
      <c r="I257" s="1">
        <v>3809</v>
      </c>
      <c r="J257" s="1">
        <v>2852</v>
      </c>
    </row>
    <row r="258" spans="1:10" ht="15" customHeight="1" x14ac:dyDescent="0.2">
      <c r="A258" s="1">
        <v>53</v>
      </c>
      <c r="B258" s="1" t="s">
        <v>37</v>
      </c>
      <c r="C258" s="1">
        <v>236</v>
      </c>
      <c r="D258" s="1" t="s">
        <v>16</v>
      </c>
      <c r="E258" s="1">
        <v>5312</v>
      </c>
      <c r="F258" s="1" t="s">
        <v>598</v>
      </c>
      <c r="G258" s="1" t="s">
        <v>599</v>
      </c>
      <c r="H258" s="1">
        <v>97783</v>
      </c>
      <c r="I258" s="1">
        <v>152138</v>
      </c>
      <c r="J258" s="1">
        <v>153162</v>
      </c>
    </row>
    <row r="259" spans="1:10" ht="15" customHeight="1" x14ac:dyDescent="0.2">
      <c r="A259" s="1">
        <v>18</v>
      </c>
      <c r="B259" s="1" t="s">
        <v>39</v>
      </c>
      <c r="C259" s="1">
        <v>236</v>
      </c>
      <c r="D259" s="1" t="s">
        <v>16</v>
      </c>
      <c r="E259" s="1">
        <v>5312</v>
      </c>
      <c r="F259" s="1" t="s">
        <v>598</v>
      </c>
      <c r="G259" s="1" t="s">
        <v>599</v>
      </c>
      <c r="H259" s="1">
        <v>154</v>
      </c>
      <c r="I259" s="1">
        <v>213</v>
      </c>
      <c r="J259" s="1">
        <v>240</v>
      </c>
    </row>
    <row r="260" spans="1:10" ht="15" customHeight="1" x14ac:dyDescent="0.2">
      <c r="A260" s="1">
        <v>19</v>
      </c>
      <c r="B260" s="1" t="s">
        <v>40</v>
      </c>
      <c r="C260" s="1">
        <v>236</v>
      </c>
      <c r="D260" s="1" t="s">
        <v>16</v>
      </c>
      <c r="E260" s="1">
        <v>5312</v>
      </c>
      <c r="F260" s="1" t="s">
        <v>598</v>
      </c>
      <c r="G260" s="1" t="s">
        <v>599</v>
      </c>
      <c r="H260" s="1">
        <v>1282455</v>
      </c>
      <c r="I260" s="1">
        <v>1322992</v>
      </c>
      <c r="J260" s="1">
        <v>1336399</v>
      </c>
    </row>
    <row r="261" spans="1:10" ht="15" customHeight="1" x14ac:dyDescent="0.2">
      <c r="A261" s="1">
        <v>80</v>
      </c>
      <c r="B261" s="1" t="s">
        <v>41</v>
      </c>
      <c r="C261" s="1">
        <v>236</v>
      </c>
      <c r="D261" s="1" t="s">
        <v>16</v>
      </c>
      <c r="E261" s="1">
        <v>5312</v>
      </c>
      <c r="F261" s="1" t="s">
        <v>598</v>
      </c>
      <c r="G261" s="1" t="s">
        <v>599</v>
      </c>
      <c r="H261" s="1">
        <v>4186</v>
      </c>
      <c r="I261" s="1">
        <v>7368</v>
      </c>
      <c r="J261" s="1">
        <v>7022</v>
      </c>
    </row>
    <row r="262" spans="1:10" ht="15" customHeight="1" x14ac:dyDescent="0.2">
      <c r="A262" s="1">
        <v>21</v>
      </c>
      <c r="B262" s="1" t="s">
        <v>43</v>
      </c>
      <c r="C262" s="1">
        <v>236</v>
      </c>
      <c r="D262" s="1" t="s">
        <v>16</v>
      </c>
      <c r="E262" s="1">
        <v>5312</v>
      </c>
      <c r="F262" s="1" t="s">
        <v>598</v>
      </c>
      <c r="G262" s="1" t="s">
        <v>599</v>
      </c>
      <c r="H262" s="1">
        <v>30273763</v>
      </c>
      <c r="I262" s="1">
        <v>32181243</v>
      </c>
      <c r="J262" s="1">
        <v>33153679</v>
      </c>
    </row>
    <row r="263" spans="1:10" ht="15" customHeight="1" x14ac:dyDescent="0.2">
      <c r="A263" s="1">
        <v>27</v>
      </c>
      <c r="B263" s="1" t="s">
        <v>46</v>
      </c>
      <c r="C263" s="1">
        <v>236</v>
      </c>
      <c r="D263" s="1" t="s">
        <v>16</v>
      </c>
      <c r="E263" s="1">
        <v>5312</v>
      </c>
      <c r="F263" s="1" t="s">
        <v>598</v>
      </c>
      <c r="G263" s="1" t="s">
        <v>599</v>
      </c>
      <c r="H263" s="1">
        <v>305</v>
      </c>
      <c r="I263" s="1">
        <v>34468</v>
      </c>
      <c r="J263" s="1">
        <v>14162</v>
      </c>
    </row>
    <row r="264" spans="1:10" ht="15" customHeight="1" x14ac:dyDescent="0.2">
      <c r="A264" s="1">
        <v>233</v>
      </c>
      <c r="B264" s="1" t="s">
        <v>47</v>
      </c>
      <c r="C264" s="1">
        <v>236</v>
      </c>
      <c r="D264" s="1" t="s">
        <v>16</v>
      </c>
      <c r="E264" s="1">
        <v>5312</v>
      </c>
      <c r="F264" s="1" t="s">
        <v>598</v>
      </c>
      <c r="G264" s="1" t="s">
        <v>599</v>
      </c>
      <c r="H264" s="1">
        <v>13191</v>
      </c>
      <c r="I264" s="1">
        <v>18000</v>
      </c>
      <c r="J264" s="1">
        <v>16000</v>
      </c>
    </row>
    <row r="265" spans="1:10" ht="15" customHeight="1" x14ac:dyDescent="0.2">
      <c r="A265" s="1">
        <v>29</v>
      </c>
      <c r="B265" s="1" t="s">
        <v>48</v>
      </c>
      <c r="C265" s="1">
        <v>236</v>
      </c>
      <c r="D265" s="1" t="s">
        <v>16</v>
      </c>
      <c r="E265" s="1">
        <v>5312</v>
      </c>
      <c r="F265" s="1" t="s">
        <v>598</v>
      </c>
      <c r="G265" s="1" t="s">
        <v>599</v>
      </c>
      <c r="H265" s="1">
        <v>4438</v>
      </c>
      <c r="I265" s="1">
        <v>2947</v>
      </c>
      <c r="J265" s="1">
        <v>2821</v>
      </c>
    </row>
    <row r="266" spans="1:10" ht="15" customHeight="1" x14ac:dyDescent="0.2">
      <c r="A266" s="1">
        <v>115</v>
      </c>
      <c r="B266" s="1" t="s">
        <v>49</v>
      </c>
      <c r="C266" s="1">
        <v>236</v>
      </c>
      <c r="D266" s="1" t="s">
        <v>16</v>
      </c>
      <c r="E266" s="1">
        <v>5312</v>
      </c>
      <c r="F266" s="1" t="s">
        <v>598</v>
      </c>
      <c r="G266" s="1" t="s">
        <v>599</v>
      </c>
      <c r="H266" s="1">
        <v>102000</v>
      </c>
      <c r="I266" s="1">
        <v>102000</v>
      </c>
      <c r="J266" s="1">
        <v>102000</v>
      </c>
    </row>
    <row r="267" spans="1:10" ht="15" customHeight="1" x14ac:dyDescent="0.2">
      <c r="A267" s="1">
        <v>32</v>
      </c>
      <c r="B267" s="1" t="s">
        <v>50</v>
      </c>
      <c r="C267" s="1">
        <v>236</v>
      </c>
      <c r="D267" s="1" t="s">
        <v>16</v>
      </c>
      <c r="E267" s="1">
        <v>5312</v>
      </c>
      <c r="F267" s="1" t="s">
        <v>598</v>
      </c>
      <c r="G267" s="1" t="s">
        <v>599</v>
      </c>
      <c r="H267" s="1">
        <v>9719</v>
      </c>
      <c r="I267" s="1">
        <v>16035</v>
      </c>
      <c r="J267" s="1">
        <v>17861</v>
      </c>
    </row>
    <row r="268" spans="1:10" ht="15" customHeight="1" x14ac:dyDescent="0.2">
      <c r="A268" s="1">
        <v>33</v>
      </c>
      <c r="B268" s="1" t="s">
        <v>51</v>
      </c>
      <c r="C268" s="1">
        <v>236</v>
      </c>
      <c r="D268" s="1" t="s">
        <v>16</v>
      </c>
      <c r="E268" s="1">
        <v>5312</v>
      </c>
      <c r="F268" s="1" t="s">
        <v>598</v>
      </c>
      <c r="G268" s="1" t="s">
        <v>599</v>
      </c>
      <c r="H268" s="1">
        <v>2235100</v>
      </c>
      <c r="I268" s="1">
        <v>2197400</v>
      </c>
      <c r="J268" s="1">
        <v>2190500</v>
      </c>
    </row>
    <row r="269" spans="1:10" ht="15" customHeight="1" x14ac:dyDescent="0.2">
      <c r="A269" s="1">
        <v>40</v>
      </c>
      <c r="B269" s="1" t="s">
        <v>56</v>
      </c>
      <c r="C269" s="1">
        <v>236</v>
      </c>
      <c r="D269" s="1" t="s">
        <v>16</v>
      </c>
      <c r="E269" s="1">
        <v>5312</v>
      </c>
      <c r="F269" s="1" t="s">
        <v>598</v>
      </c>
      <c r="G269" s="1" t="s">
        <v>599</v>
      </c>
      <c r="I269" s="1">
        <v>0</v>
      </c>
      <c r="J269" s="1">
        <v>0</v>
      </c>
    </row>
    <row r="270" spans="1:10" ht="15" customHeight="1" x14ac:dyDescent="0.2">
      <c r="A270" s="1">
        <v>351</v>
      </c>
      <c r="B270" s="1" t="s">
        <v>57</v>
      </c>
      <c r="C270" s="1">
        <v>236</v>
      </c>
      <c r="D270" s="1" t="s">
        <v>16</v>
      </c>
      <c r="E270" s="1">
        <v>5312</v>
      </c>
      <c r="F270" s="1" t="s">
        <v>598</v>
      </c>
      <c r="G270" s="1" t="s">
        <v>599</v>
      </c>
      <c r="H270" s="1">
        <v>6800568</v>
      </c>
      <c r="I270" s="1">
        <v>6507748</v>
      </c>
      <c r="J270" s="1">
        <v>6640882</v>
      </c>
    </row>
    <row r="271" spans="1:10" ht="15" customHeight="1" x14ac:dyDescent="0.2">
      <c r="A271" s="1">
        <v>41</v>
      </c>
      <c r="B271" s="1" t="s">
        <v>568</v>
      </c>
      <c r="C271" s="1">
        <v>236</v>
      </c>
      <c r="D271" s="1" t="s">
        <v>16</v>
      </c>
      <c r="E271" s="1">
        <v>5312</v>
      </c>
      <c r="F271" s="1" t="s">
        <v>598</v>
      </c>
      <c r="G271" s="1" t="s">
        <v>599</v>
      </c>
      <c r="H271" s="1">
        <v>6799900</v>
      </c>
      <c r="I271" s="1">
        <v>6506100</v>
      </c>
      <c r="J271" s="1">
        <v>6639113</v>
      </c>
    </row>
    <row r="272" spans="1:10" ht="15" customHeight="1" x14ac:dyDescent="0.2">
      <c r="A272" s="1">
        <v>214</v>
      </c>
      <c r="B272" s="1" t="s">
        <v>569</v>
      </c>
      <c r="C272" s="1">
        <v>236</v>
      </c>
      <c r="D272" s="1" t="s">
        <v>16</v>
      </c>
      <c r="E272" s="1">
        <v>5312</v>
      </c>
      <c r="F272" s="1" t="s">
        <v>598</v>
      </c>
      <c r="G272" s="1" t="s">
        <v>599</v>
      </c>
      <c r="H272" s="1">
        <v>668</v>
      </c>
      <c r="I272" s="1">
        <v>1648</v>
      </c>
      <c r="J272" s="1">
        <v>1769</v>
      </c>
    </row>
    <row r="273" spans="1:10" ht="15" customHeight="1" x14ac:dyDescent="0.2">
      <c r="A273" s="1">
        <v>44</v>
      </c>
      <c r="B273" s="1" t="s">
        <v>58</v>
      </c>
      <c r="C273" s="1">
        <v>236</v>
      </c>
      <c r="D273" s="1" t="s">
        <v>16</v>
      </c>
      <c r="E273" s="1">
        <v>5312</v>
      </c>
      <c r="F273" s="1" t="s">
        <v>598</v>
      </c>
      <c r="G273" s="1" t="s">
        <v>599</v>
      </c>
      <c r="H273" s="1">
        <v>35914</v>
      </c>
      <c r="I273" s="1">
        <v>33975</v>
      </c>
      <c r="J273" s="1">
        <v>33644</v>
      </c>
    </row>
    <row r="274" spans="1:10" ht="15" customHeight="1" x14ac:dyDescent="0.2">
      <c r="A274" s="1">
        <v>48</v>
      </c>
      <c r="B274" s="1" t="s">
        <v>62</v>
      </c>
      <c r="C274" s="1">
        <v>236</v>
      </c>
      <c r="D274" s="1" t="s">
        <v>16</v>
      </c>
      <c r="E274" s="1">
        <v>5312</v>
      </c>
      <c r="F274" s="1" t="s">
        <v>598</v>
      </c>
      <c r="G274" s="1" t="s">
        <v>599</v>
      </c>
    </row>
    <row r="275" spans="1:10" ht="15" customHeight="1" x14ac:dyDescent="0.2">
      <c r="A275" s="1">
        <v>107</v>
      </c>
      <c r="B275" s="1" t="s">
        <v>63</v>
      </c>
      <c r="C275" s="1">
        <v>236</v>
      </c>
      <c r="D275" s="1" t="s">
        <v>16</v>
      </c>
      <c r="E275" s="1">
        <v>5312</v>
      </c>
      <c r="F275" s="1" t="s">
        <v>598</v>
      </c>
      <c r="G275" s="1" t="s">
        <v>599</v>
      </c>
      <c r="H275" s="1">
        <v>233</v>
      </c>
      <c r="I275" s="1">
        <v>231</v>
      </c>
      <c r="J275" s="1">
        <v>231</v>
      </c>
    </row>
    <row r="276" spans="1:10" ht="15" customHeight="1" x14ac:dyDescent="0.2">
      <c r="A276" s="1">
        <v>98</v>
      </c>
      <c r="B276" s="1" t="s">
        <v>64</v>
      </c>
      <c r="C276" s="1">
        <v>236</v>
      </c>
      <c r="D276" s="1" t="s">
        <v>16</v>
      </c>
      <c r="E276" s="1">
        <v>5312</v>
      </c>
      <c r="F276" s="1" t="s">
        <v>598</v>
      </c>
      <c r="G276" s="1" t="s">
        <v>599</v>
      </c>
      <c r="H276" s="1">
        <v>47104</v>
      </c>
      <c r="I276" s="1">
        <v>88867</v>
      </c>
      <c r="J276" s="1">
        <v>78614</v>
      </c>
    </row>
    <row r="277" spans="1:10" ht="15" customHeight="1" x14ac:dyDescent="0.2">
      <c r="A277" s="1">
        <v>167</v>
      </c>
      <c r="B277" s="1" t="s">
        <v>570</v>
      </c>
      <c r="C277" s="1">
        <v>236</v>
      </c>
      <c r="D277" s="1" t="s">
        <v>16</v>
      </c>
      <c r="E277" s="1">
        <v>5312</v>
      </c>
      <c r="F277" s="1" t="s">
        <v>598</v>
      </c>
      <c r="G277" s="1" t="s">
        <v>599</v>
      </c>
      <c r="H277" s="1">
        <v>7242</v>
      </c>
      <c r="I277" s="1">
        <v>12311</v>
      </c>
      <c r="J277" s="1">
        <v>10608</v>
      </c>
    </row>
    <row r="278" spans="1:10" ht="15" customHeight="1" x14ac:dyDescent="0.2">
      <c r="A278" s="1">
        <v>51</v>
      </c>
      <c r="B278" s="1" t="s">
        <v>68</v>
      </c>
      <c r="C278" s="1">
        <v>236</v>
      </c>
      <c r="D278" s="1" t="s">
        <v>16</v>
      </c>
      <c r="E278" s="1">
        <v>5312</v>
      </c>
      <c r="F278" s="1" t="s">
        <v>598</v>
      </c>
      <c r="G278" s="1" t="s">
        <v>599</v>
      </c>
    </row>
    <row r="279" spans="1:10" ht="15" customHeight="1" x14ac:dyDescent="0.2">
      <c r="A279" s="1">
        <v>116</v>
      </c>
      <c r="B279" s="1" t="s">
        <v>69</v>
      </c>
      <c r="C279" s="1">
        <v>236</v>
      </c>
      <c r="D279" s="1" t="s">
        <v>16</v>
      </c>
      <c r="E279" s="1">
        <v>5312</v>
      </c>
      <c r="F279" s="1" t="s">
        <v>598</v>
      </c>
      <c r="G279" s="1" t="s">
        <v>599</v>
      </c>
      <c r="H279" s="1">
        <v>300000</v>
      </c>
      <c r="I279" s="1">
        <v>300000</v>
      </c>
      <c r="J279" s="1">
        <v>300068</v>
      </c>
    </row>
    <row r="280" spans="1:10" ht="15" customHeight="1" x14ac:dyDescent="0.2">
      <c r="A280" s="1">
        <v>250</v>
      </c>
      <c r="B280" s="1" t="s">
        <v>70</v>
      </c>
      <c r="C280" s="1">
        <v>236</v>
      </c>
      <c r="D280" s="1" t="s">
        <v>16</v>
      </c>
      <c r="E280" s="1">
        <v>5312</v>
      </c>
      <c r="F280" s="1" t="s">
        <v>598</v>
      </c>
      <c r="G280" s="1" t="s">
        <v>599</v>
      </c>
      <c r="H280" s="1">
        <v>44000</v>
      </c>
      <c r="I280" s="1">
        <v>46000</v>
      </c>
      <c r="J280" s="1">
        <v>48000</v>
      </c>
    </row>
    <row r="281" spans="1:10" ht="15" customHeight="1" x14ac:dyDescent="0.2">
      <c r="A281" s="1">
        <v>58</v>
      </c>
      <c r="B281" s="1" t="s">
        <v>75</v>
      </c>
      <c r="C281" s="1">
        <v>236</v>
      </c>
      <c r="D281" s="1" t="s">
        <v>16</v>
      </c>
      <c r="E281" s="1">
        <v>5312</v>
      </c>
      <c r="F281" s="1" t="s">
        <v>598</v>
      </c>
      <c r="G281" s="1" t="s">
        <v>599</v>
      </c>
      <c r="H281" s="1">
        <v>26517</v>
      </c>
      <c r="I281" s="1">
        <v>22493</v>
      </c>
      <c r="J281" s="1">
        <v>26280</v>
      </c>
    </row>
    <row r="282" spans="1:10" ht="15" customHeight="1" x14ac:dyDescent="0.2">
      <c r="A282" s="1">
        <v>59</v>
      </c>
      <c r="B282" s="1" t="s">
        <v>76</v>
      </c>
      <c r="C282" s="1">
        <v>236</v>
      </c>
      <c r="D282" s="1" t="s">
        <v>16</v>
      </c>
      <c r="E282" s="1">
        <v>5312</v>
      </c>
      <c r="F282" s="1" t="s">
        <v>598</v>
      </c>
      <c r="G282" s="1" t="s">
        <v>599</v>
      </c>
      <c r="H282" s="1">
        <v>11979</v>
      </c>
      <c r="I282" s="1">
        <v>14275</v>
      </c>
      <c r="J282" s="1">
        <v>10000</v>
      </c>
    </row>
    <row r="283" spans="1:10" ht="15" customHeight="1" x14ac:dyDescent="0.2">
      <c r="A283" s="1">
        <v>60</v>
      </c>
      <c r="B283" s="1" t="s">
        <v>77</v>
      </c>
      <c r="C283" s="1">
        <v>236</v>
      </c>
      <c r="D283" s="1" t="s">
        <v>16</v>
      </c>
      <c r="E283" s="1">
        <v>5312</v>
      </c>
      <c r="F283" s="1" t="s">
        <v>598</v>
      </c>
      <c r="G283" s="1" t="s">
        <v>599</v>
      </c>
      <c r="H283" s="1">
        <v>2650</v>
      </c>
      <c r="I283" s="1">
        <v>2803</v>
      </c>
      <c r="J283" s="1">
        <v>2987</v>
      </c>
    </row>
    <row r="284" spans="1:10" ht="15" customHeight="1" x14ac:dyDescent="0.2">
      <c r="A284" s="1">
        <v>238</v>
      </c>
      <c r="B284" s="1" t="s">
        <v>81</v>
      </c>
      <c r="C284" s="1">
        <v>236</v>
      </c>
      <c r="D284" s="1" t="s">
        <v>16</v>
      </c>
      <c r="E284" s="1">
        <v>5312</v>
      </c>
      <c r="F284" s="1" t="s">
        <v>598</v>
      </c>
      <c r="G284" s="1" t="s">
        <v>599</v>
      </c>
      <c r="H284" s="1">
        <v>35260</v>
      </c>
      <c r="I284" s="1">
        <v>38166</v>
      </c>
      <c r="J284" s="1">
        <v>36636</v>
      </c>
    </row>
    <row r="285" spans="1:10" ht="15" customHeight="1" x14ac:dyDescent="0.2">
      <c r="A285" s="1">
        <v>62</v>
      </c>
      <c r="B285" s="1" t="s">
        <v>82</v>
      </c>
      <c r="C285" s="1">
        <v>236</v>
      </c>
      <c r="D285" s="1" t="s">
        <v>16</v>
      </c>
      <c r="E285" s="1">
        <v>5312</v>
      </c>
      <c r="F285" s="1" t="s">
        <v>598</v>
      </c>
      <c r="G285" s="1" t="s">
        <v>599</v>
      </c>
    </row>
    <row r="286" spans="1:10" ht="15" customHeight="1" x14ac:dyDescent="0.2">
      <c r="A286" s="1">
        <v>68</v>
      </c>
      <c r="B286" s="1" t="s">
        <v>86</v>
      </c>
      <c r="C286" s="1">
        <v>236</v>
      </c>
      <c r="D286" s="1" t="s">
        <v>16</v>
      </c>
      <c r="E286" s="1">
        <v>5312</v>
      </c>
      <c r="F286" s="1" t="s">
        <v>598</v>
      </c>
      <c r="G286" s="1" t="s">
        <v>599</v>
      </c>
      <c r="H286" s="1">
        <v>75789</v>
      </c>
      <c r="I286" s="1">
        <v>122529</v>
      </c>
      <c r="J286" s="1">
        <v>136370</v>
      </c>
    </row>
    <row r="287" spans="1:10" ht="15" customHeight="1" x14ac:dyDescent="0.2">
      <c r="A287" s="1">
        <v>69</v>
      </c>
      <c r="B287" s="1" t="s">
        <v>87</v>
      </c>
      <c r="C287" s="1">
        <v>236</v>
      </c>
      <c r="D287" s="1" t="s">
        <v>16</v>
      </c>
      <c r="E287" s="1">
        <v>5312</v>
      </c>
      <c r="F287" s="1" t="s">
        <v>598</v>
      </c>
      <c r="G287" s="1" t="s">
        <v>599</v>
      </c>
    </row>
    <row r="288" spans="1:10" ht="15" customHeight="1" x14ac:dyDescent="0.2">
      <c r="A288" s="1">
        <v>74</v>
      </c>
      <c r="B288" s="1" t="s">
        <v>89</v>
      </c>
      <c r="C288" s="1">
        <v>236</v>
      </c>
      <c r="D288" s="1" t="s">
        <v>16</v>
      </c>
      <c r="E288" s="1">
        <v>5312</v>
      </c>
      <c r="F288" s="1" t="s">
        <v>598</v>
      </c>
      <c r="G288" s="1" t="s">
        <v>599</v>
      </c>
      <c r="H288" s="1">
        <v>4679</v>
      </c>
      <c r="I288" s="1">
        <v>4608</v>
      </c>
      <c r="J288" s="1">
        <v>4718</v>
      </c>
    </row>
    <row r="289" spans="1:10" ht="15" customHeight="1" x14ac:dyDescent="0.2">
      <c r="A289" s="1">
        <v>73</v>
      </c>
      <c r="B289" s="1" t="s">
        <v>91</v>
      </c>
      <c r="C289" s="1">
        <v>236</v>
      </c>
      <c r="D289" s="1" t="s">
        <v>16</v>
      </c>
      <c r="E289" s="1">
        <v>5312</v>
      </c>
      <c r="F289" s="1" t="s">
        <v>598</v>
      </c>
      <c r="G289" s="1" t="s">
        <v>599</v>
      </c>
      <c r="H289" s="1">
        <v>747</v>
      </c>
      <c r="I289" s="1">
        <v>724</v>
      </c>
      <c r="J289" s="1">
        <v>702</v>
      </c>
    </row>
    <row r="290" spans="1:10" ht="15" customHeight="1" x14ac:dyDescent="0.2">
      <c r="A290" s="1">
        <v>79</v>
      </c>
      <c r="B290" s="1" t="s">
        <v>92</v>
      </c>
      <c r="C290" s="1">
        <v>236</v>
      </c>
      <c r="D290" s="1" t="s">
        <v>16</v>
      </c>
      <c r="E290" s="1">
        <v>5312</v>
      </c>
      <c r="F290" s="1" t="s">
        <v>598</v>
      </c>
      <c r="G290" s="1" t="s">
        <v>599</v>
      </c>
      <c r="H290" s="1">
        <v>9000</v>
      </c>
      <c r="I290" s="1">
        <v>12000</v>
      </c>
      <c r="J290" s="1">
        <v>15000</v>
      </c>
    </row>
    <row r="291" spans="1:10" ht="15" customHeight="1" x14ac:dyDescent="0.2">
      <c r="A291" s="1">
        <v>84</v>
      </c>
      <c r="B291" s="1" t="s">
        <v>94</v>
      </c>
      <c r="C291" s="1">
        <v>236</v>
      </c>
      <c r="D291" s="1" t="s">
        <v>16</v>
      </c>
      <c r="E291" s="1">
        <v>5312</v>
      </c>
      <c r="F291" s="1" t="s">
        <v>598</v>
      </c>
      <c r="G291" s="1" t="s">
        <v>599</v>
      </c>
      <c r="H291" s="1">
        <v>2809</v>
      </c>
      <c r="I291" s="1">
        <v>1590</v>
      </c>
      <c r="J291" s="1">
        <v>1198</v>
      </c>
    </row>
    <row r="292" spans="1:10" ht="15" customHeight="1" x14ac:dyDescent="0.2">
      <c r="A292" s="1">
        <v>89</v>
      </c>
      <c r="B292" s="1" t="s">
        <v>98</v>
      </c>
      <c r="C292" s="1">
        <v>236</v>
      </c>
      <c r="D292" s="1" t="s">
        <v>16</v>
      </c>
      <c r="E292" s="1">
        <v>5312</v>
      </c>
      <c r="F292" s="1" t="s">
        <v>598</v>
      </c>
      <c r="G292" s="1" t="s">
        <v>599</v>
      </c>
      <c r="H292" s="1">
        <v>15000</v>
      </c>
      <c r="I292" s="1">
        <v>15000</v>
      </c>
      <c r="J292" s="1">
        <v>15000</v>
      </c>
    </row>
    <row r="293" spans="1:10" ht="15" customHeight="1" x14ac:dyDescent="0.2">
      <c r="A293" s="1">
        <v>91</v>
      </c>
      <c r="B293" s="1" t="s">
        <v>101</v>
      </c>
      <c r="C293" s="1">
        <v>236</v>
      </c>
      <c r="D293" s="1" t="s">
        <v>16</v>
      </c>
      <c r="E293" s="1">
        <v>5312</v>
      </c>
      <c r="F293" s="1" t="s">
        <v>598</v>
      </c>
      <c r="G293" s="1" t="s">
        <v>599</v>
      </c>
    </row>
    <row r="294" spans="1:10" ht="15" customHeight="1" x14ac:dyDescent="0.2">
      <c r="A294" s="1">
        <v>95</v>
      </c>
      <c r="B294" s="1" t="s">
        <v>103</v>
      </c>
      <c r="C294" s="1">
        <v>236</v>
      </c>
      <c r="D294" s="1" t="s">
        <v>16</v>
      </c>
      <c r="E294" s="1">
        <v>5312</v>
      </c>
      <c r="F294" s="1" t="s">
        <v>598</v>
      </c>
      <c r="G294" s="1" t="s">
        <v>599</v>
      </c>
      <c r="H294" s="1">
        <v>562</v>
      </c>
      <c r="I294" s="1">
        <v>560</v>
      </c>
      <c r="J294" s="1">
        <v>559</v>
      </c>
    </row>
    <row r="295" spans="1:10" ht="15" customHeight="1" x14ac:dyDescent="0.2">
      <c r="A295" s="1">
        <v>97</v>
      </c>
      <c r="B295" s="1" t="s">
        <v>104</v>
      </c>
      <c r="C295" s="1">
        <v>236</v>
      </c>
      <c r="D295" s="1" t="s">
        <v>16</v>
      </c>
      <c r="E295" s="1">
        <v>5312</v>
      </c>
      <c r="F295" s="1" t="s">
        <v>598</v>
      </c>
      <c r="G295" s="1" t="s">
        <v>599</v>
      </c>
      <c r="H295" s="1">
        <v>42980</v>
      </c>
      <c r="I295" s="1">
        <v>72016</v>
      </c>
      <c r="J295" s="1">
        <v>66851</v>
      </c>
    </row>
    <row r="296" spans="1:10" ht="15" customHeight="1" x14ac:dyDescent="0.2">
      <c r="A296" s="1">
        <v>100</v>
      </c>
      <c r="B296" s="1" t="s">
        <v>106</v>
      </c>
      <c r="C296" s="1">
        <v>236</v>
      </c>
      <c r="D296" s="1" t="s">
        <v>16</v>
      </c>
      <c r="E296" s="1">
        <v>5312</v>
      </c>
      <c r="F296" s="1" t="s">
        <v>598</v>
      </c>
      <c r="G296" s="1" t="s">
        <v>599</v>
      </c>
      <c r="H296" s="1">
        <v>11086000</v>
      </c>
      <c r="I296" s="1">
        <v>11670000</v>
      </c>
      <c r="J296" s="1">
        <v>11500000</v>
      </c>
    </row>
    <row r="297" spans="1:10" ht="15" customHeight="1" x14ac:dyDescent="0.2">
      <c r="A297" s="1">
        <v>101</v>
      </c>
      <c r="B297" s="1" t="s">
        <v>107</v>
      </c>
      <c r="C297" s="1">
        <v>236</v>
      </c>
      <c r="D297" s="1" t="s">
        <v>16</v>
      </c>
      <c r="E297" s="1">
        <v>5312</v>
      </c>
      <c r="F297" s="1" t="s">
        <v>598</v>
      </c>
      <c r="G297" s="1" t="s">
        <v>599</v>
      </c>
      <c r="H297" s="1">
        <v>615685</v>
      </c>
      <c r="I297" s="1">
        <v>613885</v>
      </c>
      <c r="J297" s="1">
        <v>623826</v>
      </c>
    </row>
    <row r="298" spans="1:10" ht="15" customHeight="1" x14ac:dyDescent="0.2">
      <c r="A298" s="1">
        <v>102</v>
      </c>
      <c r="B298" s="1" t="s">
        <v>108</v>
      </c>
      <c r="C298" s="1">
        <v>236</v>
      </c>
      <c r="D298" s="1" t="s">
        <v>16</v>
      </c>
      <c r="E298" s="1">
        <v>5312</v>
      </c>
      <c r="F298" s="1" t="s">
        <v>598</v>
      </c>
      <c r="G298" s="1" t="s">
        <v>599</v>
      </c>
      <c r="H298" s="1">
        <v>68715</v>
      </c>
      <c r="I298" s="1">
        <v>61537</v>
      </c>
      <c r="J298" s="1">
        <v>63582</v>
      </c>
    </row>
    <row r="299" spans="1:10" ht="15" customHeight="1" x14ac:dyDescent="0.2">
      <c r="A299" s="1">
        <v>103</v>
      </c>
      <c r="B299" s="1" t="s">
        <v>109</v>
      </c>
      <c r="C299" s="1">
        <v>236</v>
      </c>
      <c r="D299" s="1" t="s">
        <v>16</v>
      </c>
      <c r="E299" s="1">
        <v>5312</v>
      </c>
      <c r="F299" s="1" t="s">
        <v>598</v>
      </c>
      <c r="G299" s="1" t="s">
        <v>599</v>
      </c>
      <c r="H299" s="1">
        <v>34</v>
      </c>
      <c r="I299" s="1">
        <v>34</v>
      </c>
      <c r="J299" s="1">
        <v>35</v>
      </c>
    </row>
    <row r="300" spans="1:10" ht="15" customHeight="1" x14ac:dyDescent="0.2">
      <c r="A300" s="1">
        <v>106</v>
      </c>
      <c r="B300" s="1" t="s">
        <v>112</v>
      </c>
      <c r="C300" s="1">
        <v>236</v>
      </c>
      <c r="D300" s="1" t="s">
        <v>16</v>
      </c>
      <c r="E300" s="1">
        <v>5312</v>
      </c>
      <c r="F300" s="1" t="s">
        <v>598</v>
      </c>
      <c r="G300" s="1" t="s">
        <v>599</v>
      </c>
      <c r="H300" s="1">
        <v>232867</v>
      </c>
      <c r="I300" s="1">
        <v>308979</v>
      </c>
      <c r="J300" s="1">
        <v>288060</v>
      </c>
    </row>
    <row r="301" spans="1:10" ht="15" customHeight="1" x14ac:dyDescent="0.2">
      <c r="A301" s="1">
        <v>110</v>
      </c>
      <c r="B301" s="1" t="s">
        <v>114</v>
      </c>
      <c r="C301" s="1">
        <v>236</v>
      </c>
      <c r="D301" s="1" t="s">
        <v>16</v>
      </c>
      <c r="E301" s="1">
        <v>5312</v>
      </c>
      <c r="F301" s="1" t="s">
        <v>598</v>
      </c>
      <c r="G301" s="1" t="s">
        <v>599</v>
      </c>
      <c r="H301" s="1">
        <v>131600</v>
      </c>
      <c r="I301" s="1">
        <v>142000</v>
      </c>
      <c r="J301" s="1">
        <v>150000</v>
      </c>
    </row>
    <row r="302" spans="1:10" ht="15" customHeight="1" x14ac:dyDescent="0.2">
      <c r="A302" s="1">
        <v>112</v>
      </c>
      <c r="B302" s="1" t="s">
        <v>115</v>
      </c>
      <c r="C302" s="1">
        <v>236</v>
      </c>
      <c r="D302" s="1" t="s">
        <v>16</v>
      </c>
      <c r="E302" s="1">
        <v>5312</v>
      </c>
      <c r="F302" s="1" t="s">
        <v>598</v>
      </c>
      <c r="G302" s="1" t="s">
        <v>599</v>
      </c>
      <c r="H302" s="1">
        <v>0</v>
      </c>
      <c r="I302" s="1">
        <v>0</v>
      </c>
      <c r="J302" s="1">
        <v>0</v>
      </c>
    </row>
    <row r="303" spans="1:10" ht="15" customHeight="1" x14ac:dyDescent="0.2">
      <c r="A303" s="1">
        <v>108</v>
      </c>
      <c r="B303" s="1" t="s">
        <v>116</v>
      </c>
      <c r="C303" s="1">
        <v>236</v>
      </c>
      <c r="D303" s="1" t="s">
        <v>16</v>
      </c>
      <c r="E303" s="1">
        <v>5312</v>
      </c>
      <c r="F303" s="1" t="s">
        <v>598</v>
      </c>
      <c r="G303" s="1" t="s">
        <v>599</v>
      </c>
      <c r="H303" s="1">
        <v>116374</v>
      </c>
      <c r="I303" s="1">
        <v>106039</v>
      </c>
      <c r="J303" s="1">
        <v>106098</v>
      </c>
    </row>
    <row r="304" spans="1:10" ht="15" customHeight="1" x14ac:dyDescent="0.2">
      <c r="A304" s="1">
        <v>114</v>
      </c>
      <c r="B304" s="1" t="s">
        <v>117</v>
      </c>
      <c r="C304" s="1">
        <v>236</v>
      </c>
      <c r="D304" s="1" t="s">
        <v>16</v>
      </c>
      <c r="E304" s="1">
        <v>5312</v>
      </c>
      <c r="F304" s="1" t="s">
        <v>598</v>
      </c>
      <c r="G304" s="1" t="s">
        <v>599</v>
      </c>
      <c r="H304" s="1">
        <v>2204</v>
      </c>
      <c r="I304" s="1">
        <v>2761</v>
      </c>
      <c r="J304" s="1">
        <v>2215</v>
      </c>
    </row>
    <row r="305" spans="1:10" ht="15" customHeight="1" x14ac:dyDescent="0.2">
      <c r="A305" s="1">
        <v>113</v>
      </c>
      <c r="B305" s="1" t="s">
        <v>120</v>
      </c>
      <c r="C305" s="1">
        <v>236</v>
      </c>
      <c r="D305" s="1" t="s">
        <v>16</v>
      </c>
      <c r="E305" s="1">
        <v>5312</v>
      </c>
      <c r="F305" s="1" t="s">
        <v>598</v>
      </c>
      <c r="G305" s="1" t="s">
        <v>599</v>
      </c>
      <c r="H305" s="1">
        <v>512</v>
      </c>
      <c r="I305" s="1">
        <v>850</v>
      </c>
      <c r="J305" s="1">
        <v>1033</v>
      </c>
    </row>
    <row r="306" spans="1:10" ht="15" customHeight="1" x14ac:dyDescent="0.2">
      <c r="A306" s="1">
        <v>120</v>
      </c>
      <c r="B306" s="1" t="s">
        <v>121</v>
      </c>
      <c r="C306" s="1">
        <v>236</v>
      </c>
      <c r="D306" s="1" t="s">
        <v>16</v>
      </c>
      <c r="E306" s="1">
        <v>5312</v>
      </c>
      <c r="F306" s="1" t="s">
        <v>598</v>
      </c>
      <c r="G306" s="1" t="s">
        <v>599</v>
      </c>
      <c r="H306" s="1">
        <v>10970</v>
      </c>
      <c r="I306" s="1">
        <v>11880</v>
      </c>
      <c r="J306" s="1">
        <v>12070</v>
      </c>
    </row>
    <row r="307" spans="1:10" ht="15" customHeight="1" x14ac:dyDescent="0.2">
      <c r="A307" s="1">
        <v>119</v>
      </c>
      <c r="B307" s="1" t="s">
        <v>122</v>
      </c>
      <c r="C307" s="1">
        <v>236</v>
      </c>
      <c r="D307" s="1" t="s">
        <v>16</v>
      </c>
      <c r="E307" s="1">
        <v>5312</v>
      </c>
      <c r="F307" s="1" t="s">
        <v>598</v>
      </c>
      <c r="G307" s="1" t="s">
        <v>599</v>
      </c>
    </row>
    <row r="308" spans="1:10" ht="15" customHeight="1" x14ac:dyDescent="0.2">
      <c r="A308" s="1">
        <v>123</v>
      </c>
      <c r="B308" s="1" t="s">
        <v>125</v>
      </c>
      <c r="C308" s="1">
        <v>236</v>
      </c>
      <c r="D308" s="1" t="s">
        <v>16</v>
      </c>
      <c r="E308" s="1">
        <v>5312</v>
      </c>
      <c r="F308" s="1" t="s">
        <v>598</v>
      </c>
      <c r="G308" s="1" t="s">
        <v>599</v>
      </c>
      <c r="H308" s="1">
        <v>7880</v>
      </c>
      <c r="I308" s="1">
        <v>7892</v>
      </c>
      <c r="J308" s="1">
        <v>7826</v>
      </c>
    </row>
    <row r="309" spans="1:10" ht="15" customHeight="1" x14ac:dyDescent="0.2">
      <c r="A309" s="1">
        <v>129</v>
      </c>
      <c r="B309" s="1" t="s">
        <v>130</v>
      </c>
      <c r="C309" s="1">
        <v>236</v>
      </c>
      <c r="D309" s="1" t="s">
        <v>16</v>
      </c>
      <c r="E309" s="1">
        <v>5312</v>
      </c>
      <c r="F309" s="1" t="s">
        <v>598</v>
      </c>
      <c r="G309" s="1" t="s">
        <v>599</v>
      </c>
      <c r="H309" s="1">
        <v>80</v>
      </c>
      <c r="I309" s="1">
        <v>61</v>
      </c>
      <c r="J309" s="1">
        <v>76</v>
      </c>
    </row>
    <row r="310" spans="1:10" ht="15" customHeight="1" x14ac:dyDescent="0.2">
      <c r="A310" s="1">
        <v>130</v>
      </c>
      <c r="B310" s="1" t="s">
        <v>131</v>
      </c>
      <c r="C310" s="1">
        <v>236</v>
      </c>
      <c r="D310" s="1" t="s">
        <v>16</v>
      </c>
      <c r="E310" s="1">
        <v>5312</v>
      </c>
      <c r="F310" s="1" t="s">
        <v>598</v>
      </c>
      <c r="G310" s="1" t="s">
        <v>599</v>
      </c>
      <c r="H310" s="1">
        <v>121913</v>
      </c>
      <c r="I310" s="1">
        <v>139005</v>
      </c>
      <c r="J310" s="1">
        <v>149689</v>
      </c>
    </row>
    <row r="311" spans="1:10" ht="15" customHeight="1" x14ac:dyDescent="0.2">
      <c r="A311" s="1">
        <v>131</v>
      </c>
      <c r="B311" s="1" t="s">
        <v>132</v>
      </c>
      <c r="C311" s="1">
        <v>236</v>
      </c>
      <c r="D311" s="1" t="s">
        <v>16</v>
      </c>
      <c r="E311" s="1">
        <v>5312</v>
      </c>
      <c r="F311" s="1" t="s">
        <v>598</v>
      </c>
      <c r="G311" s="1" t="s">
        <v>599</v>
      </c>
    </row>
    <row r="312" spans="1:10" ht="15" customHeight="1" x14ac:dyDescent="0.2">
      <c r="A312" s="1">
        <v>133</v>
      </c>
      <c r="B312" s="1" t="s">
        <v>134</v>
      </c>
      <c r="C312" s="1">
        <v>236</v>
      </c>
      <c r="D312" s="1" t="s">
        <v>16</v>
      </c>
      <c r="E312" s="1">
        <v>5312</v>
      </c>
      <c r="F312" s="1" t="s">
        <v>598</v>
      </c>
      <c r="G312" s="1" t="s">
        <v>599</v>
      </c>
      <c r="H312" s="1">
        <v>3374</v>
      </c>
      <c r="I312" s="1">
        <v>2793</v>
      </c>
      <c r="J312" s="1">
        <v>18293</v>
      </c>
    </row>
    <row r="313" spans="1:10" ht="15" customHeight="1" x14ac:dyDescent="0.2">
      <c r="A313" s="1">
        <v>138</v>
      </c>
      <c r="B313" s="1" t="s">
        <v>140</v>
      </c>
      <c r="C313" s="1">
        <v>236</v>
      </c>
      <c r="D313" s="1" t="s">
        <v>16</v>
      </c>
      <c r="E313" s="1">
        <v>5312</v>
      </c>
      <c r="F313" s="1" t="s">
        <v>598</v>
      </c>
      <c r="G313" s="1" t="s">
        <v>599</v>
      </c>
      <c r="H313" s="1">
        <v>205629</v>
      </c>
      <c r="I313" s="1">
        <v>249979</v>
      </c>
      <c r="J313" s="1">
        <v>277802</v>
      </c>
    </row>
    <row r="314" spans="1:10" ht="15" customHeight="1" x14ac:dyDescent="0.2">
      <c r="A314" s="1">
        <v>143</v>
      </c>
      <c r="B314" s="1" t="s">
        <v>145</v>
      </c>
      <c r="C314" s="1">
        <v>236</v>
      </c>
      <c r="D314" s="1" t="s">
        <v>16</v>
      </c>
      <c r="E314" s="1">
        <v>5312</v>
      </c>
      <c r="F314" s="1" t="s">
        <v>598</v>
      </c>
      <c r="G314" s="1" t="s">
        <v>599</v>
      </c>
      <c r="H314" s="1">
        <v>1000</v>
      </c>
      <c r="I314" s="1">
        <v>1000</v>
      </c>
      <c r="J314" s="1">
        <v>1000</v>
      </c>
    </row>
    <row r="315" spans="1:10" ht="15" customHeight="1" x14ac:dyDescent="0.2">
      <c r="A315" s="1">
        <v>28</v>
      </c>
      <c r="B315" s="1" t="s">
        <v>147</v>
      </c>
      <c r="C315" s="1">
        <v>236</v>
      </c>
      <c r="D315" s="1" t="s">
        <v>16</v>
      </c>
      <c r="E315" s="1">
        <v>5312</v>
      </c>
      <c r="F315" s="1" t="s">
        <v>598</v>
      </c>
      <c r="G315" s="1" t="s">
        <v>599</v>
      </c>
      <c r="H315" s="1">
        <v>150948</v>
      </c>
      <c r="I315" s="1">
        <v>148520</v>
      </c>
      <c r="J315" s="1">
        <v>143006</v>
      </c>
    </row>
    <row r="316" spans="1:10" ht="15" customHeight="1" x14ac:dyDescent="0.2">
      <c r="A316" s="1">
        <v>149</v>
      </c>
      <c r="B316" s="1" t="s">
        <v>150</v>
      </c>
      <c r="C316" s="1">
        <v>236</v>
      </c>
      <c r="D316" s="1" t="s">
        <v>16</v>
      </c>
      <c r="E316" s="1">
        <v>5312</v>
      </c>
      <c r="F316" s="1" t="s">
        <v>598</v>
      </c>
      <c r="G316" s="1" t="s">
        <v>599</v>
      </c>
      <c r="H316" s="1">
        <v>23757</v>
      </c>
      <c r="I316" s="1">
        <v>23588</v>
      </c>
      <c r="J316" s="1">
        <v>23446</v>
      </c>
    </row>
    <row r="317" spans="1:10" ht="15" customHeight="1" x14ac:dyDescent="0.2">
      <c r="A317" s="1">
        <v>150</v>
      </c>
      <c r="B317" s="1" t="s">
        <v>151</v>
      </c>
      <c r="C317" s="1">
        <v>236</v>
      </c>
      <c r="D317" s="1" t="s">
        <v>16</v>
      </c>
      <c r="E317" s="1">
        <v>5312</v>
      </c>
      <c r="F317" s="1" t="s">
        <v>598</v>
      </c>
      <c r="G317" s="1" t="s">
        <v>599</v>
      </c>
    </row>
    <row r="318" spans="1:10" ht="15" customHeight="1" x14ac:dyDescent="0.2">
      <c r="A318" s="1">
        <v>156</v>
      </c>
      <c r="B318" s="1" t="s">
        <v>153</v>
      </c>
      <c r="C318" s="1">
        <v>236</v>
      </c>
      <c r="D318" s="1" t="s">
        <v>16</v>
      </c>
      <c r="E318" s="1">
        <v>5312</v>
      </c>
      <c r="F318" s="1" t="s">
        <v>598</v>
      </c>
      <c r="G318" s="1" t="s">
        <v>599</v>
      </c>
      <c r="I318" s="1">
        <v>0</v>
      </c>
      <c r="J318" s="1">
        <v>0</v>
      </c>
    </row>
    <row r="319" spans="1:10" ht="15" customHeight="1" x14ac:dyDescent="0.2">
      <c r="A319" s="1">
        <v>157</v>
      </c>
      <c r="B319" s="1" t="s">
        <v>154</v>
      </c>
      <c r="C319" s="1">
        <v>236</v>
      </c>
      <c r="D319" s="1" t="s">
        <v>16</v>
      </c>
      <c r="E319" s="1">
        <v>5312</v>
      </c>
      <c r="F319" s="1" t="s">
        <v>598</v>
      </c>
      <c r="G319" s="1" t="s">
        <v>599</v>
      </c>
      <c r="H319" s="1">
        <v>1755</v>
      </c>
      <c r="I319" s="1">
        <v>3311</v>
      </c>
      <c r="J319" s="1">
        <v>3000</v>
      </c>
    </row>
    <row r="320" spans="1:10" ht="15" customHeight="1" x14ac:dyDescent="0.2">
      <c r="A320" s="1">
        <v>159</v>
      </c>
      <c r="B320" s="1" t="s">
        <v>156</v>
      </c>
      <c r="C320" s="1">
        <v>236</v>
      </c>
      <c r="D320" s="1" t="s">
        <v>16</v>
      </c>
      <c r="E320" s="1">
        <v>5312</v>
      </c>
      <c r="F320" s="1" t="s">
        <v>598</v>
      </c>
      <c r="G320" s="1" t="s">
        <v>599</v>
      </c>
      <c r="H320" s="1">
        <v>633016</v>
      </c>
      <c r="I320" s="1">
        <v>609333</v>
      </c>
      <c r="J320" s="1">
        <v>612725</v>
      </c>
    </row>
    <row r="321" spans="1:10" ht="15" customHeight="1" x14ac:dyDescent="0.2">
      <c r="A321" s="1">
        <v>165</v>
      </c>
      <c r="B321" s="1" t="s">
        <v>162</v>
      </c>
      <c r="C321" s="1">
        <v>236</v>
      </c>
      <c r="D321" s="1" t="s">
        <v>16</v>
      </c>
      <c r="E321" s="1">
        <v>5312</v>
      </c>
      <c r="F321" s="1" t="s">
        <v>598</v>
      </c>
      <c r="G321" s="1" t="s">
        <v>599</v>
      </c>
      <c r="H321" s="1">
        <v>84</v>
      </c>
      <c r="I321" s="1">
        <v>41</v>
      </c>
      <c r="J321" s="1">
        <v>157</v>
      </c>
    </row>
    <row r="322" spans="1:10" ht="15" customHeight="1" x14ac:dyDescent="0.2">
      <c r="A322" s="1">
        <v>166</v>
      </c>
      <c r="B322" s="1" t="s">
        <v>163</v>
      </c>
      <c r="C322" s="1">
        <v>236</v>
      </c>
      <c r="D322" s="1" t="s">
        <v>16</v>
      </c>
      <c r="E322" s="1">
        <v>5312</v>
      </c>
      <c r="F322" s="1" t="s">
        <v>598</v>
      </c>
      <c r="G322" s="1" t="s">
        <v>599</v>
      </c>
      <c r="H322" s="1">
        <v>287</v>
      </c>
      <c r="I322" s="1">
        <v>280</v>
      </c>
      <c r="J322" s="1">
        <v>276</v>
      </c>
    </row>
    <row r="323" spans="1:10" ht="15" customHeight="1" x14ac:dyDescent="0.2">
      <c r="A323" s="1">
        <v>169</v>
      </c>
      <c r="B323" s="1" t="s">
        <v>165</v>
      </c>
      <c r="C323" s="1">
        <v>236</v>
      </c>
      <c r="D323" s="1" t="s">
        <v>16</v>
      </c>
      <c r="E323" s="1">
        <v>5312</v>
      </c>
      <c r="F323" s="1" t="s">
        <v>598</v>
      </c>
      <c r="G323" s="1" t="s">
        <v>599</v>
      </c>
      <c r="H323" s="1">
        <v>3500000</v>
      </c>
      <c r="I323" s="1">
        <v>3540000</v>
      </c>
      <c r="J323" s="1">
        <v>3370000</v>
      </c>
    </row>
    <row r="324" spans="1:10" ht="15" customHeight="1" x14ac:dyDescent="0.2">
      <c r="A324" s="1">
        <v>170</v>
      </c>
      <c r="B324" s="1" t="s">
        <v>166</v>
      </c>
      <c r="C324" s="1">
        <v>236</v>
      </c>
      <c r="D324" s="1" t="s">
        <v>16</v>
      </c>
      <c r="E324" s="1">
        <v>5312</v>
      </c>
      <c r="F324" s="1" t="s">
        <v>598</v>
      </c>
      <c r="G324" s="1" t="s">
        <v>599</v>
      </c>
      <c r="H324" s="1">
        <v>1169</v>
      </c>
      <c r="I324" s="1">
        <v>1060</v>
      </c>
      <c r="J324" s="1">
        <v>791</v>
      </c>
    </row>
    <row r="325" spans="1:10" ht="15" customHeight="1" x14ac:dyDescent="0.2">
      <c r="A325" s="1">
        <v>171</v>
      </c>
      <c r="B325" s="1" t="s">
        <v>167</v>
      </c>
      <c r="C325" s="1">
        <v>236</v>
      </c>
      <c r="D325" s="1" t="s">
        <v>16</v>
      </c>
      <c r="E325" s="1">
        <v>5312</v>
      </c>
      <c r="F325" s="1" t="s">
        <v>598</v>
      </c>
      <c r="G325" s="1" t="s">
        <v>599</v>
      </c>
      <c r="H325" s="1">
        <v>596</v>
      </c>
      <c r="I325" s="1">
        <v>481</v>
      </c>
      <c r="J325" s="1">
        <v>495</v>
      </c>
    </row>
    <row r="326" spans="1:10" ht="15" customHeight="1" x14ac:dyDescent="0.2">
      <c r="A326" s="1">
        <v>173</v>
      </c>
      <c r="B326" s="1" t="s">
        <v>168</v>
      </c>
      <c r="C326" s="1">
        <v>236</v>
      </c>
      <c r="D326" s="1" t="s">
        <v>16</v>
      </c>
      <c r="E326" s="1">
        <v>5312</v>
      </c>
      <c r="F326" s="1" t="s">
        <v>598</v>
      </c>
      <c r="G326" s="1" t="s">
        <v>599</v>
      </c>
      <c r="H326" s="1">
        <v>0</v>
      </c>
      <c r="I326" s="1">
        <v>0</v>
      </c>
      <c r="J326" s="1">
        <v>7514</v>
      </c>
    </row>
    <row r="327" spans="1:10" ht="15" customHeight="1" x14ac:dyDescent="0.2">
      <c r="A327" s="1">
        <v>117</v>
      </c>
      <c r="B327" s="1" t="s">
        <v>172</v>
      </c>
      <c r="C327" s="1">
        <v>236</v>
      </c>
      <c r="D327" s="1" t="s">
        <v>16</v>
      </c>
      <c r="E327" s="1">
        <v>5312</v>
      </c>
      <c r="F327" s="1" t="s">
        <v>598</v>
      </c>
      <c r="G327" s="1" t="s">
        <v>599</v>
      </c>
      <c r="H327" s="1">
        <v>74652</v>
      </c>
      <c r="I327" s="1">
        <v>56666</v>
      </c>
      <c r="J327" s="1">
        <v>49014</v>
      </c>
    </row>
    <row r="328" spans="1:10" ht="15" customHeight="1" x14ac:dyDescent="0.2">
      <c r="A328" s="1">
        <v>146</v>
      </c>
      <c r="B328" s="1" t="s">
        <v>173</v>
      </c>
      <c r="C328" s="1">
        <v>236</v>
      </c>
      <c r="D328" s="1" t="s">
        <v>16</v>
      </c>
      <c r="E328" s="1">
        <v>5312</v>
      </c>
      <c r="F328" s="1" t="s">
        <v>598</v>
      </c>
      <c r="G328" s="1" t="s">
        <v>599</v>
      </c>
      <c r="H328" s="1">
        <v>52783</v>
      </c>
      <c r="I328" s="1">
        <v>65971</v>
      </c>
      <c r="J328" s="1">
        <v>35944</v>
      </c>
    </row>
    <row r="329" spans="1:10" ht="15" customHeight="1" x14ac:dyDescent="0.2">
      <c r="A329" s="1">
        <v>183</v>
      </c>
      <c r="B329" s="1" t="s">
        <v>175</v>
      </c>
      <c r="C329" s="1">
        <v>236</v>
      </c>
      <c r="D329" s="1" t="s">
        <v>16</v>
      </c>
      <c r="E329" s="1">
        <v>5312</v>
      </c>
      <c r="F329" s="1" t="s">
        <v>598</v>
      </c>
      <c r="G329" s="1" t="s">
        <v>599</v>
      </c>
      <c r="H329" s="1">
        <v>79275</v>
      </c>
      <c r="I329" s="1">
        <v>126524</v>
      </c>
      <c r="J329" s="1">
        <v>125148</v>
      </c>
    </row>
    <row r="330" spans="1:10" ht="15" customHeight="1" x14ac:dyDescent="0.2">
      <c r="A330" s="1">
        <v>185</v>
      </c>
      <c r="B330" s="1" t="s">
        <v>176</v>
      </c>
      <c r="C330" s="1">
        <v>236</v>
      </c>
      <c r="D330" s="1" t="s">
        <v>16</v>
      </c>
      <c r="E330" s="1">
        <v>5312</v>
      </c>
      <c r="F330" s="1" t="s">
        <v>598</v>
      </c>
      <c r="G330" s="1" t="s">
        <v>599</v>
      </c>
      <c r="H330" s="1">
        <v>1915895</v>
      </c>
      <c r="I330" s="1">
        <v>2084420</v>
      </c>
      <c r="J330" s="1">
        <v>2120014</v>
      </c>
    </row>
    <row r="331" spans="1:10" ht="15" customHeight="1" x14ac:dyDescent="0.2">
      <c r="A331" s="1">
        <v>184</v>
      </c>
      <c r="B331" s="1" t="s">
        <v>177</v>
      </c>
      <c r="C331" s="1">
        <v>236</v>
      </c>
      <c r="D331" s="1" t="s">
        <v>16</v>
      </c>
      <c r="E331" s="1">
        <v>5312</v>
      </c>
      <c r="F331" s="1" t="s">
        <v>598</v>
      </c>
      <c r="G331" s="1" t="s">
        <v>599</v>
      </c>
      <c r="H331" s="1">
        <v>37728</v>
      </c>
      <c r="I331" s="1">
        <v>46010</v>
      </c>
      <c r="J331" s="1">
        <v>46446</v>
      </c>
    </row>
    <row r="332" spans="1:10" ht="15" customHeight="1" x14ac:dyDescent="0.2">
      <c r="A332" s="1">
        <v>195</v>
      </c>
      <c r="B332" s="1" t="s">
        <v>185</v>
      </c>
      <c r="C332" s="1">
        <v>236</v>
      </c>
      <c r="D332" s="1" t="s">
        <v>16</v>
      </c>
      <c r="E332" s="1">
        <v>5312</v>
      </c>
      <c r="F332" s="1" t="s">
        <v>598</v>
      </c>
      <c r="G332" s="1" t="s">
        <v>599</v>
      </c>
    </row>
    <row r="333" spans="1:10" ht="15" customHeight="1" x14ac:dyDescent="0.2">
      <c r="A333" s="1">
        <v>272</v>
      </c>
      <c r="B333" s="1" t="s">
        <v>186</v>
      </c>
      <c r="C333" s="1">
        <v>236</v>
      </c>
      <c r="D333" s="1" t="s">
        <v>16</v>
      </c>
      <c r="E333" s="1">
        <v>5312</v>
      </c>
      <c r="F333" s="1" t="s">
        <v>598</v>
      </c>
      <c r="G333" s="1" t="s">
        <v>599</v>
      </c>
      <c r="H333" s="1">
        <v>154249</v>
      </c>
      <c r="I333" s="1">
        <v>184841</v>
      </c>
      <c r="J333" s="1">
        <v>182362</v>
      </c>
    </row>
    <row r="334" spans="1:10" ht="15" customHeight="1" x14ac:dyDescent="0.2">
      <c r="A334" s="1">
        <v>186</v>
      </c>
      <c r="B334" s="1" t="s">
        <v>187</v>
      </c>
      <c r="C334" s="1">
        <v>236</v>
      </c>
      <c r="D334" s="1" t="s">
        <v>16</v>
      </c>
      <c r="E334" s="1">
        <v>5312</v>
      </c>
      <c r="F334" s="1" t="s">
        <v>598</v>
      </c>
      <c r="G334" s="1" t="s">
        <v>599</v>
      </c>
    </row>
    <row r="335" spans="1:10" ht="15" customHeight="1" x14ac:dyDescent="0.2">
      <c r="A335" s="1">
        <v>199</v>
      </c>
      <c r="B335" s="1" t="s">
        <v>191</v>
      </c>
      <c r="C335" s="1">
        <v>236</v>
      </c>
      <c r="D335" s="1" t="s">
        <v>16</v>
      </c>
      <c r="E335" s="1">
        <v>5312</v>
      </c>
      <c r="F335" s="1" t="s">
        <v>598</v>
      </c>
      <c r="G335" s="1" t="s">
        <v>599</v>
      </c>
      <c r="H335" s="1">
        <v>33227</v>
      </c>
      <c r="I335" s="1">
        <v>43373</v>
      </c>
      <c r="J335" s="1">
        <v>34872</v>
      </c>
    </row>
    <row r="336" spans="1:10" ht="15" customHeight="1" x14ac:dyDescent="0.2">
      <c r="A336" s="1">
        <v>198</v>
      </c>
      <c r="B336" s="1" t="s">
        <v>192</v>
      </c>
      <c r="C336" s="1">
        <v>236</v>
      </c>
      <c r="D336" s="1" t="s">
        <v>16</v>
      </c>
      <c r="E336" s="1">
        <v>5312</v>
      </c>
      <c r="F336" s="1" t="s">
        <v>598</v>
      </c>
      <c r="G336" s="1" t="s">
        <v>599</v>
      </c>
      <c r="H336" s="1">
        <v>404</v>
      </c>
      <c r="I336" s="1">
        <v>1705</v>
      </c>
      <c r="J336" s="1">
        <v>2466</v>
      </c>
    </row>
    <row r="337" spans="1:10" ht="15" customHeight="1" x14ac:dyDescent="0.2">
      <c r="A337" s="1">
        <v>202</v>
      </c>
      <c r="B337" s="1" t="s">
        <v>195</v>
      </c>
      <c r="C337" s="1">
        <v>236</v>
      </c>
      <c r="D337" s="1" t="s">
        <v>16</v>
      </c>
      <c r="E337" s="1">
        <v>5312</v>
      </c>
      <c r="F337" s="1" t="s">
        <v>598</v>
      </c>
      <c r="G337" s="1" t="s">
        <v>599</v>
      </c>
      <c r="H337" s="1">
        <v>502900</v>
      </c>
      <c r="I337" s="1">
        <v>687300</v>
      </c>
      <c r="J337" s="1">
        <v>502800</v>
      </c>
    </row>
    <row r="338" spans="1:10" ht="15" customHeight="1" x14ac:dyDescent="0.2">
      <c r="A338" s="1">
        <v>203</v>
      </c>
      <c r="B338" s="1" t="s">
        <v>196</v>
      </c>
      <c r="C338" s="1">
        <v>236</v>
      </c>
      <c r="D338" s="1" t="s">
        <v>16</v>
      </c>
      <c r="E338" s="1">
        <v>5312</v>
      </c>
      <c r="F338" s="1" t="s">
        <v>598</v>
      </c>
      <c r="G338" s="1" t="s">
        <v>599</v>
      </c>
      <c r="H338" s="1">
        <v>805</v>
      </c>
      <c r="I338" s="1">
        <v>1317</v>
      </c>
      <c r="J338" s="1">
        <v>706</v>
      </c>
    </row>
    <row r="339" spans="1:10" ht="15" customHeight="1" x14ac:dyDescent="0.2">
      <c r="A339" s="1">
        <v>38</v>
      </c>
      <c r="B339" s="1" t="s">
        <v>197</v>
      </c>
      <c r="C339" s="1">
        <v>236</v>
      </c>
      <c r="D339" s="1" t="s">
        <v>16</v>
      </c>
      <c r="E339" s="1">
        <v>5312</v>
      </c>
      <c r="F339" s="1" t="s">
        <v>598</v>
      </c>
      <c r="G339" s="1" t="s">
        <v>599</v>
      </c>
      <c r="H339" s="1">
        <v>6229</v>
      </c>
      <c r="I339" s="1">
        <v>5154</v>
      </c>
      <c r="J339" s="1">
        <v>4975</v>
      </c>
    </row>
    <row r="340" spans="1:10" ht="15" customHeight="1" x14ac:dyDescent="0.2">
      <c r="A340" s="1">
        <v>207</v>
      </c>
      <c r="B340" s="1" t="s">
        <v>199</v>
      </c>
      <c r="C340" s="1">
        <v>236</v>
      </c>
      <c r="D340" s="1" t="s">
        <v>16</v>
      </c>
      <c r="E340" s="1">
        <v>5312</v>
      </c>
      <c r="F340" s="1" t="s">
        <v>598</v>
      </c>
      <c r="G340" s="1" t="s">
        <v>599</v>
      </c>
      <c r="H340" s="1">
        <v>9</v>
      </c>
      <c r="I340" s="1">
        <v>9</v>
      </c>
      <c r="J340" s="1">
        <v>7</v>
      </c>
    </row>
    <row r="341" spans="1:10" ht="15" customHeight="1" x14ac:dyDescent="0.2">
      <c r="A341" s="1">
        <v>211</v>
      </c>
      <c r="B341" s="1" t="s">
        <v>202</v>
      </c>
      <c r="C341" s="1">
        <v>236</v>
      </c>
      <c r="D341" s="1" t="s">
        <v>16</v>
      </c>
      <c r="E341" s="1">
        <v>5312</v>
      </c>
      <c r="F341" s="1" t="s">
        <v>598</v>
      </c>
      <c r="G341" s="1" t="s">
        <v>599</v>
      </c>
      <c r="H341" s="1">
        <v>1496</v>
      </c>
      <c r="I341" s="1">
        <v>1719</v>
      </c>
      <c r="J341" s="1">
        <v>1765</v>
      </c>
    </row>
    <row r="342" spans="1:10" ht="15" customHeight="1" x14ac:dyDescent="0.2">
      <c r="A342" s="1">
        <v>212</v>
      </c>
      <c r="B342" s="1" t="s">
        <v>203</v>
      </c>
      <c r="C342" s="1">
        <v>236</v>
      </c>
      <c r="D342" s="1" t="s">
        <v>16</v>
      </c>
      <c r="E342" s="1">
        <v>5312</v>
      </c>
      <c r="F342" s="1" t="s">
        <v>598</v>
      </c>
      <c r="G342" s="1" t="s">
        <v>599</v>
      </c>
      <c r="H342" s="1">
        <v>132</v>
      </c>
      <c r="I342" s="1">
        <v>160</v>
      </c>
      <c r="J342" s="1">
        <v>126</v>
      </c>
    </row>
    <row r="343" spans="1:10" ht="15" customHeight="1" x14ac:dyDescent="0.2">
      <c r="A343" s="1">
        <v>208</v>
      </c>
      <c r="B343" s="1" t="s">
        <v>204</v>
      </c>
      <c r="C343" s="1">
        <v>236</v>
      </c>
      <c r="D343" s="1" t="s">
        <v>16</v>
      </c>
      <c r="E343" s="1">
        <v>5312</v>
      </c>
      <c r="F343" s="1" t="s">
        <v>598</v>
      </c>
      <c r="G343" s="1" t="s">
        <v>599</v>
      </c>
      <c r="H343" s="1">
        <v>83</v>
      </c>
      <c r="I343" s="1">
        <v>85</v>
      </c>
      <c r="J343" s="1">
        <v>86</v>
      </c>
    </row>
    <row r="344" spans="1:10" ht="15" customHeight="1" x14ac:dyDescent="0.2">
      <c r="A344" s="1">
        <v>216</v>
      </c>
      <c r="B344" s="1" t="s">
        <v>205</v>
      </c>
      <c r="C344" s="1">
        <v>236</v>
      </c>
      <c r="D344" s="1" t="s">
        <v>16</v>
      </c>
      <c r="E344" s="1">
        <v>5312</v>
      </c>
      <c r="F344" s="1" t="s">
        <v>598</v>
      </c>
      <c r="G344" s="1" t="s">
        <v>599</v>
      </c>
      <c r="H344" s="1">
        <v>35067</v>
      </c>
      <c r="I344" s="1">
        <v>34235</v>
      </c>
      <c r="J344" s="1">
        <v>24423</v>
      </c>
    </row>
    <row r="345" spans="1:10" ht="15" customHeight="1" x14ac:dyDescent="0.2">
      <c r="A345" s="1">
        <v>154</v>
      </c>
      <c r="B345" s="1" t="s">
        <v>206</v>
      </c>
      <c r="C345" s="1">
        <v>236</v>
      </c>
      <c r="D345" s="1" t="s">
        <v>16</v>
      </c>
      <c r="E345" s="1">
        <v>5312</v>
      </c>
      <c r="F345" s="1" t="s">
        <v>598</v>
      </c>
      <c r="G345" s="1" t="s">
        <v>599</v>
      </c>
      <c r="H345" s="1">
        <v>121</v>
      </c>
      <c r="I345" s="1">
        <v>15</v>
      </c>
      <c r="J345" s="1">
        <v>1</v>
      </c>
    </row>
    <row r="346" spans="1:10" ht="15" customHeight="1" x14ac:dyDescent="0.2">
      <c r="A346" s="1">
        <v>176</v>
      </c>
      <c r="B346" s="1" t="s">
        <v>207</v>
      </c>
      <c r="C346" s="1">
        <v>236</v>
      </c>
      <c r="D346" s="1" t="s">
        <v>16</v>
      </c>
      <c r="E346" s="1">
        <v>5312</v>
      </c>
      <c r="F346" s="1" t="s">
        <v>598</v>
      </c>
      <c r="G346" s="1" t="s">
        <v>599</v>
      </c>
      <c r="H346" s="1">
        <v>829</v>
      </c>
      <c r="I346" s="1">
        <v>816</v>
      </c>
      <c r="J346" s="1">
        <v>802</v>
      </c>
    </row>
    <row r="347" spans="1:10" ht="15" customHeight="1" x14ac:dyDescent="0.2">
      <c r="A347" s="1">
        <v>217</v>
      </c>
      <c r="B347" s="1" t="s">
        <v>208</v>
      </c>
      <c r="C347" s="1">
        <v>236</v>
      </c>
      <c r="D347" s="1" t="s">
        <v>16</v>
      </c>
      <c r="E347" s="1">
        <v>5312</v>
      </c>
      <c r="F347" s="1" t="s">
        <v>598</v>
      </c>
      <c r="G347" s="1" t="s">
        <v>599</v>
      </c>
      <c r="H347" s="1">
        <v>3744</v>
      </c>
      <c r="I347" s="1">
        <v>4516</v>
      </c>
      <c r="J347" s="1">
        <v>4548</v>
      </c>
    </row>
    <row r="348" spans="1:10" ht="15" customHeight="1" x14ac:dyDescent="0.2">
      <c r="A348" s="1">
        <v>223</v>
      </c>
      <c r="B348" s="1" t="s">
        <v>213</v>
      </c>
      <c r="C348" s="1">
        <v>236</v>
      </c>
      <c r="D348" s="1" t="s">
        <v>16</v>
      </c>
      <c r="E348" s="1">
        <v>5312</v>
      </c>
      <c r="F348" s="1" t="s">
        <v>598</v>
      </c>
      <c r="G348" s="1" t="s">
        <v>599</v>
      </c>
      <c r="H348" s="1">
        <v>34317</v>
      </c>
      <c r="I348" s="1">
        <v>36592</v>
      </c>
      <c r="J348" s="1">
        <v>38178</v>
      </c>
    </row>
    <row r="349" spans="1:10" ht="15" customHeight="1" x14ac:dyDescent="0.2">
      <c r="A349" s="1">
        <v>226</v>
      </c>
      <c r="B349" s="1" t="s">
        <v>216</v>
      </c>
      <c r="C349" s="1">
        <v>236</v>
      </c>
      <c r="D349" s="1" t="s">
        <v>16</v>
      </c>
      <c r="E349" s="1">
        <v>5312</v>
      </c>
      <c r="F349" s="1" t="s">
        <v>598</v>
      </c>
      <c r="G349" s="1" t="s">
        <v>599</v>
      </c>
      <c r="H349" s="1">
        <v>46549</v>
      </c>
      <c r="I349" s="1">
        <v>74182</v>
      </c>
      <c r="J349" s="1">
        <v>121040</v>
      </c>
    </row>
    <row r="350" spans="1:10" ht="15" customHeight="1" x14ac:dyDescent="0.2">
      <c r="A350" s="1">
        <v>230</v>
      </c>
      <c r="B350" s="1" t="s">
        <v>217</v>
      </c>
      <c r="C350" s="1">
        <v>236</v>
      </c>
      <c r="D350" s="1" t="s">
        <v>16</v>
      </c>
      <c r="E350" s="1">
        <v>5312</v>
      </c>
      <c r="F350" s="1" t="s">
        <v>598</v>
      </c>
      <c r="G350" s="1" t="s">
        <v>599</v>
      </c>
      <c r="H350" s="1">
        <v>1792900</v>
      </c>
      <c r="I350" s="1">
        <v>2135600</v>
      </c>
      <c r="J350" s="1">
        <v>1859400</v>
      </c>
    </row>
    <row r="351" spans="1:10" ht="15" customHeight="1" x14ac:dyDescent="0.2">
      <c r="A351" s="1">
        <v>215</v>
      </c>
      <c r="B351" s="1" t="s">
        <v>220</v>
      </c>
      <c r="C351" s="1">
        <v>236</v>
      </c>
      <c r="D351" s="1" t="s">
        <v>16</v>
      </c>
      <c r="E351" s="1">
        <v>5312</v>
      </c>
      <c r="F351" s="1" t="s">
        <v>598</v>
      </c>
      <c r="G351" s="1" t="s">
        <v>599</v>
      </c>
      <c r="H351" s="1">
        <v>5907</v>
      </c>
      <c r="I351" s="1">
        <v>5867</v>
      </c>
      <c r="J351" s="1">
        <v>5572</v>
      </c>
    </row>
    <row r="352" spans="1:10" ht="15" customHeight="1" x14ac:dyDescent="0.2">
      <c r="A352" s="1">
        <v>231</v>
      </c>
      <c r="B352" s="1" t="s">
        <v>221</v>
      </c>
      <c r="C352" s="1">
        <v>236</v>
      </c>
      <c r="D352" s="1" t="s">
        <v>16</v>
      </c>
      <c r="E352" s="1">
        <v>5312</v>
      </c>
      <c r="F352" s="1" t="s">
        <v>598</v>
      </c>
      <c r="G352" s="1" t="s">
        <v>599</v>
      </c>
      <c r="H352" s="1">
        <v>33423750</v>
      </c>
      <c r="I352" s="1">
        <v>33123470</v>
      </c>
      <c r="J352" s="1">
        <v>33482430</v>
      </c>
    </row>
    <row r="353" spans="1:10" ht="15" customHeight="1" x14ac:dyDescent="0.2">
      <c r="A353" s="1">
        <v>234</v>
      </c>
      <c r="B353" s="1" t="s">
        <v>223</v>
      </c>
      <c r="C353" s="1">
        <v>236</v>
      </c>
      <c r="D353" s="1" t="s">
        <v>16</v>
      </c>
      <c r="E353" s="1">
        <v>5312</v>
      </c>
      <c r="F353" s="1" t="s">
        <v>598</v>
      </c>
      <c r="G353" s="1" t="s">
        <v>599</v>
      </c>
      <c r="H353" s="1">
        <v>1321400</v>
      </c>
      <c r="I353" s="1">
        <v>1334000</v>
      </c>
      <c r="J353" s="1">
        <v>1140000</v>
      </c>
    </row>
    <row r="354" spans="1:10" ht="15" customHeight="1" x14ac:dyDescent="0.2">
      <c r="A354" s="1">
        <v>228</v>
      </c>
      <c r="B354" s="1" t="s">
        <v>224</v>
      </c>
      <c r="C354" s="1">
        <v>236</v>
      </c>
      <c r="D354" s="1" t="s">
        <v>16</v>
      </c>
      <c r="E354" s="1">
        <v>5312</v>
      </c>
      <c r="F354" s="1" t="s">
        <v>598</v>
      </c>
      <c r="G354" s="1" t="s">
        <v>599</v>
      </c>
    </row>
    <row r="355" spans="1:10" ht="15" customHeight="1" x14ac:dyDescent="0.2">
      <c r="A355" s="1">
        <v>236</v>
      </c>
      <c r="B355" s="1" t="s">
        <v>227</v>
      </c>
      <c r="C355" s="1">
        <v>236</v>
      </c>
      <c r="D355" s="1" t="s">
        <v>16</v>
      </c>
      <c r="E355" s="1">
        <v>5312</v>
      </c>
      <c r="F355" s="1" t="s">
        <v>598</v>
      </c>
      <c r="G355" s="1" t="s">
        <v>599</v>
      </c>
      <c r="H355" s="1">
        <v>4539</v>
      </c>
      <c r="I355" s="1">
        <v>8154</v>
      </c>
      <c r="J355" s="1">
        <v>10000</v>
      </c>
    </row>
    <row r="356" spans="1:10" ht="15" customHeight="1" x14ac:dyDescent="0.2">
      <c r="A356" s="1">
        <v>237</v>
      </c>
      <c r="B356" s="1" t="s">
        <v>228</v>
      </c>
      <c r="C356" s="1">
        <v>236</v>
      </c>
      <c r="D356" s="1" t="s">
        <v>16</v>
      </c>
      <c r="E356" s="1">
        <v>5312</v>
      </c>
      <c r="F356" s="1" t="s">
        <v>598</v>
      </c>
      <c r="G356" s="1" t="s">
        <v>599</v>
      </c>
      <c r="H356" s="1">
        <v>109351</v>
      </c>
      <c r="I356" s="1">
        <v>100611</v>
      </c>
      <c r="J356" s="1">
        <v>99578</v>
      </c>
    </row>
    <row r="357" spans="1:10" ht="15" customHeight="1" x14ac:dyDescent="0.2">
      <c r="A357" s="1">
        <v>5000</v>
      </c>
      <c r="B357" s="1" t="s">
        <v>461</v>
      </c>
      <c r="C357" s="1">
        <v>236</v>
      </c>
      <c r="D357" s="1" t="s">
        <v>16</v>
      </c>
      <c r="E357" s="1">
        <v>5312</v>
      </c>
      <c r="F357" s="1" t="s">
        <v>598</v>
      </c>
      <c r="G357" s="1" t="s">
        <v>599</v>
      </c>
      <c r="H357" s="1">
        <v>117636467</v>
      </c>
      <c r="I357" s="1">
        <v>120792189</v>
      </c>
      <c r="J357" s="1">
        <v>121532432</v>
      </c>
    </row>
    <row r="358" spans="1:10" ht="15" customHeight="1" x14ac:dyDescent="0.2">
      <c r="A358" s="1">
        <v>248</v>
      </c>
      <c r="B358" s="1" t="s">
        <v>232</v>
      </c>
      <c r="C358" s="1">
        <v>236</v>
      </c>
      <c r="D358" s="1" t="s">
        <v>16</v>
      </c>
      <c r="E358" s="1">
        <v>5312</v>
      </c>
      <c r="F358" s="1" t="s">
        <v>598</v>
      </c>
      <c r="G358" s="1" t="s">
        <v>599</v>
      </c>
    </row>
    <row r="359" spans="1:10" ht="15" customHeight="1" x14ac:dyDescent="0.2">
      <c r="A359" s="1">
        <v>251</v>
      </c>
      <c r="B359" s="1" t="s">
        <v>233</v>
      </c>
      <c r="C359" s="1">
        <v>236</v>
      </c>
      <c r="D359" s="1" t="s">
        <v>16</v>
      </c>
      <c r="E359" s="1">
        <v>5312</v>
      </c>
      <c r="F359" s="1" t="s">
        <v>598</v>
      </c>
      <c r="G359" s="1" t="s">
        <v>599</v>
      </c>
      <c r="H359" s="1">
        <v>113759</v>
      </c>
      <c r="I359" s="1">
        <v>112062</v>
      </c>
      <c r="J359" s="1">
        <v>137814</v>
      </c>
    </row>
    <row r="360" spans="1:10" ht="15" customHeight="1" x14ac:dyDescent="0.2">
      <c r="A360" s="1">
        <v>181</v>
      </c>
      <c r="B360" s="1" t="s">
        <v>234</v>
      </c>
      <c r="C360" s="1">
        <v>236</v>
      </c>
      <c r="D360" s="1" t="s">
        <v>16</v>
      </c>
      <c r="E360" s="1">
        <v>5312</v>
      </c>
      <c r="F360" s="1" t="s">
        <v>598</v>
      </c>
      <c r="G360" s="1" t="s">
        <v>599</v>
      </c>
      <c r="H360" s="1">
        <v>60616</v>
      </c>
      <c r="I360" s="1">
        <v>44155</v>
      </c>
      <c r="J360" s="1">
        <v>55000</v>
      </c>
    </row>
    <row r="361" spans="1:10" ht="15" customHeight="1" x14ac:dyDescent="0.2"/>
    <row r="362" spans="1:10" ht="15" customHeight="1" x14ac:dyDescent="0.2"/>
    <row r="363" spans="1:10" ht="15" customHeight="1" x14ac:dyDescent="0.2"/>
    <row r="364" spans="1:10" ht="15" customHeight="1" x14ac:dyDescent="0.2"/>
    <row r="365" spans="1:10" ht="15" customHeight="1" x14ac:dyDescent="0.2"/>
    <row r="366" spans="1:10" ht="15" customHeight="1" x14ac:dyDescent="0.2"/>
    <row r="367" spans="1:10" ht="15" customHeight="1" x14ac:dyDescent="0.2"/>
    <row r="368" spans="1:10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9.1796875" defaultRowHeight="13.5" customHeight="1" x14ac:dyDescent="0.2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style="58" customWidth="1"/>
    <col min="11" max="11" width="9.1796875" style="57"/>
    <col min="12" max="17" width="10.54296875" style="58" customWidth="1"/>
    <col min="18" max="23" width="11.1796875" style="58" customWidth="1"/>
    <col min="24" max="16384" width="9.1796875" style="58"/>
  </cols>
  <sheetData>
    <row r="1" spans="1:23" s="1" customFormat="1" ht="13.5" customHeight="1" x14ac:dyDescent="0.25">
      <c r="A1" s="15"/>
      <c r="B1" s="15"/>
      <c r="C1" s="15"/>
      <c r="D1" s="4" t="s">
        <v>614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+Prices!G2</f>
        <v>157.7821078107562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25">
      <c r="B4" s="18"/>
      <c r="C4" s="18"/>
      <c r="D4" s="13" t="s">
        <v>602</v>
      </c>
      <c r="E4" s="13" t="s">
        <v>195</v>
      </c>
      <c r="F4" s="13"/>
      <c r="G4" s="13"/>
      <c r="H4" s="2">
        <f t="shared" ref="H4:J4" si="0">+$E$2*H47/1000000</f>
        <v>0</v>
      </c>
      <c r="I4" s="2">
        <f t="shared" si="0"/>
        <v>0</v>
      </c>
      <c r="J4" s="2">
        <f t="shared" si="0"/>
        <v>0</v>
      </c>
      <c r="L4" s="2">
        <f t="shared" ref="L4:Q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ref="R4:W4" si="2">+$E$2*R47/1000000</f>
        <v>0</v>
      </c>
      <c r="S4" s="2">
        <f t="shared" si="2"/>
        <v>0</v>
      </c>
      <c r="T4" s="2">
        <f t="shared" si="2"/>
        <v>0</v>
      </c>
      <c r="U4" s="2">
        <f t="shared" si="2"/>
        <v>0</v>
      </c>
      <c r="V4" s="2">
        <f t="shared" si="2"/>
        <v>0</v>
      </c>
      <c r="W4" s="2">
        <f t="shared" si="2"/>
        <v>0</v>
      </c>
    </row>
    <row r="5" spans="1:23" ht="13.5" customHeight="1" x14ac:dyDescent="0.25">
      <c r="B5" s="18"/>
      <c r="C5" s="18"/>
      <c r="D5" s="13" t="s">
        <v>245</v>
      </c>
      <c r="E5" s="13" t="s">
        <v>246</v>
      </c>
      <c r="F5" s="13"/>
      <c r="G5" s="13"/>
      <c r="H5" s="2">
        <f t="shared" ref="H5:J5" si="3">+$E$2*H48/1000000</f>
        <v>1.4492286602417956</v>
      </c>
      <c r="I5" s="2">
        <f t="shared" si="3"/>
        <v>1.4312414999513696</v>
      </c>
      <c r="J5" s="2">
        <f t="shared" si="3"/>
        <v>1.4347127063232061</v>
      </c>
      <c r="L5" s="2">
        <f t="shared" ref="L5:Q5" si="4">+$E$2*L48/1000000</f>
        <v>1.0435430914093666</v>
      </c>
      <c r="M5" s="2">
        <f t="shared" si="4"/>
        <v>1.0301776846209332</v>
      </c>
      <c r="N5" s="2">
        <f t="shared" si="4"/>
        <v>1.0320161617411441</v>
      </c>
      <c r="O5" s="2">
        <f t="shared" si="4"/>
        <v>0.39856003543668728</v>
      </c>
      <c r="P5" s="2">
        <f t="shared" si="4"/>
        <v>0.39339236593972426</v>
      </c>
      <c r="Q5" s="2">
        <f t="shared" si="4"/>
        <v>0.39399376569734212</v>
      </c>
      <c r="R5" s="2">
        <f t="shared" ref="R5:W5" si="5">+$E$2*R48/1000000</f>
        <v>1.2587859716784287</v>
      </c>
      <c r="S5" s="2">
        <f t="shared" si="5"/>
        <v>1.2428020130287676</v>
      </c>
      <c r="T5" s="2">
        <f t="shared" si="5"/>
        <v>1.2452406932870905</v>
      </c>
      <c r="U5" s="2">
        <f t="shared" si="5"/>
        <v>0.7055751986499913</v>
      </c>
      <c r="V5" s="2">
        <f t="shared" si="5"/>
        <v>0.69647149921609486</v>
      </c>
      <c r="W5" s="2">
        <f t="shared" si="5"/>
        <v>0.6976076061277442</v>
      </c>
    </row>
    <row r="6" spans="1:23" ht="13.5" customHeight="1" x14ac:dyDescent="0.25">
      <c r="D6" s="13" t="s">
        <v>245</v>
      </c>
      <c r="E6" s="13" t="s">
        <v>254</v>
      </c>
      <c r="F6" s="6"/>
      <c r="G6" s="6"/>
      <c r="H6" s="2">
        <f t="shared" ref="H6:J6" si="6">+$E$2*H49/1000000</f>
        <v>798.46408789961447</v>
      </c>
      <c r="I6" s="2">
        <f t="shared" si="6"/>
        <v>916.56557341704354</v>
      </c>
      <c r="J6" s="2">
        <f t="shared" si="6"/>
        <v>855.51131345334807</v>
      </c>
      <c r="L6" s="2">
        <f t="shared" ref="L6:Q6" si="7">+$E$2*L49/1000000</f>
        <v>244.74993235679173</v>
      </c>
      <c r="M6" s="2">
        <f t="shared" si="7"/>
        <v>275.43920649060271</v>
      </c>
      <c r="N6" s="2">
        <f t="shared" si="7"/>
        <v>263.67106127156222</v>
      </c>
      <c r="O6" s="2">
        <f t="shared" si="7"/>
        <v>22.59862971904073</v>
      </c>
      <c r="P6" s="2">
        <f t="shared" si="7"/>
        <v>25.208089366424904</v>
      </c>
      <c r="Q6" s="2">
        <f t="shared" si="7"/>
        <v>24.499042554956361</v>
      </c>
      <c r="R6" s="2">
        <f t="shared" ref="R6:W6" si="8">+$E$2*R49/1000000</f>
        <v>533.6607986317415</v>
      </c>
      <c r="S6" s="2">
        <f t="shared" si="8"/>
        <v>603.35060747071122</v>
      </c>
      <c r="T6" s="2">
        <f t="shared" si="8"/>
        <v>574.12603284837712</v>
      </c>
      <c r="U6" s="2">
        <f t="shared" si="8"/>
        <v>146.64376024464025</v>
      </c>
      <c r="V6" s="2">
        <f t="shared" si="8"/>
        <v>163.63905934354287</v>
      </c>
      <c r="W6" s="2">
        <f t="shared" si="8"/>
        <v>157.930332332077</v>
      </c>
    </row>
    <row r="7" spans="1:23" ht="13.5" customHeight="1" x14ac:dyDescent="0.25">
      <c r="D7" s="13" t="s">
        <v>245</v>
      </c>
      <c r="E7" s="13" t="s">
        <v>262</v>
      </c>
      <c r="F7" s="6"/>
      <c r="G7" s="6"/>
      <c r="H7" s="2">
        <f t="shared" ref="H7:J7" si="9">+$E$2*H50/1000000</f>
        <v>0</v>
      </c>
      <c r="I7" s="2">
        <f t="shared" si="9"/>
        <v>0</v>
      </c>
      <c r="J7" s="2">
        <f t="shared" si="9"/>
        <v>0</v>
      </c>
      <c r="L7" s="2">
        <f t="shared" ref="L7:Q7" si="10">+$E$2*L50/1000000</f>
        <v>0</v>
      </c>
      <c r="M7" s="2">
        <f t="shared" si="10"/>
        <v>0</v>
      </c>
      <c r="N7" s="2">
        <f t="shared" si="10"/>
        <v>0</v>
      </c>
      <c r="O7" s="2">
        <f t="shared" si="10"/>
        <v>0</v>
      </c>
      <c r="P7" s="2">
        <f t="shared" si="10"/>
        <v>0</v>
      </c>
      <c r="Q7" s="2">
        <f t="shared" si="10"/>
        <v>0</v>
      </c>
      <c r="R7" s="2">
        <f t="shared" ref="R7:W7" si="11">+$E$2*R50/1000000</f>
        <v>0</v>
      </c>
      <c r="S7" s="2">
        <f t="shared" si="11"/>
        <v>0</v>
      </c>
      <c r="T7" s="2">
        <f t="shared" si="11"/>
        <v>0</v>
      </c>
      <c r="U7" s="2">
        <f t="shared" si="11"/>
        <v>0</v>
      </c>
      <c r="V7" s="2">
        <f t="shared" si="11"/>
        <v>0</v>
      </c>
      <c r="W7" s="2">
        <f t="shared" si="11"/>
        <v>0</v>
      </c>
    </row>
    <row r="8" spans="1:23" ht="13.5" customHeight="1" x14ac:dyDescent="0.25">
      <c r="D8" s="13" t="s">
        <v>245</v>
      </c>
      <c r="E8" s="13" t="s">
        <v>277</v>
      </c>
      <c r="F8" s="6"/>
      <c r="G8" s="6"/>
      <c r="H8" s="2">
        <f t="shared" ref="H8:J8" si="12">+$E$2*H51/1000000</f>
        <v>350.67073460940566</v>
      </c>
      <c r="I8" s="2">
        <f t="shared" si="12"/>
        <v>290.93584863122368</v>
      </c>
      <c r="J8" s="2">
        <f t="shared" si="12"/>
        <v>355.62035933142909</v>
      </c>
      <c r="L8" s="2">
        <f t="shared" ref="L8:Q8" si="13">+$E$2*L51/1000000</f>
        <v>83.496137885462673</v>
      </c>
      <c r="M8" s="2">
        <f t="shared" si="13"/>
        <v>69.373701537333275</v>
      </c>
      <c r="N8" s="2">
        <f t="shared" si="13"/>
        <v>77.052911441017841</v>
      </c>
      <c r="O8" s="2">
        <f t="shared" si="13"/>
        <v>11.132690530520378</v>
      </c>
      <c r="P8" s="2">
        <f t="shared" si="13"/>
        <v>9.891070293172108</v>
      </c>
      <c r="Q8" s="2">
        <f t="shared" si="13"/>
        <v>8.9727616932365368</v>
      </c>
      <c r="R8" s="2">
        <f t="shared" ref="R8:W8" si="14">+$E$2*R51/1000000</f>
        <v>153.75476226783786</v>
      </c>
      <c r="S8" s="2">
        <f t="shared" si="14"/>
        <v>126.4589374319669</v>
      </c>
      <c r="T8" s="2">
        <f t="shared" si="14"/>
        <v>147.2221517859719</v>
      </c>
      <c r="U8" s="2">
        <f t="shared" si="14"/>
        <v>35.354999851276204</v>
      </c>
      <c r="V8" s="2">
        <f t="shared" si="14"/>
        <v>29.285206542196459</v>
      </c>
      <c r="W8" s="2">
        <f t="shared" si="14"/>
        <v>30.387301540183817</v>
      </c>
    </row>
    <row r="9" spans="1:23" ht="13.5" customHeight="1" x14ac:dyDescent="0.25">
      <c r="D9" s="13" t="s">
        <v>245</v>
      </c>
      <c r="E9" s="13" t="s">
        <v>268</v>
      </c>
      <c r="F9" s="6"/>
      <c r="G9" s="6"/>
      <c r="H9" s="2">
        <f t="shared" ref="H9:J9" si="15">+$E$2*H52/1000000</f>
        <v>0</v>
      </c>
      <c r="I9" s="2">
        <f t="shared" si="15"/>
        <v>0</v>
      </c>
      <c r="J9" s="2">
        <f t="shared" si="15"/>
        <v>0</v>
      </c>
      <c r="L9" s="2">
        <f t="shared" ref="L9:Q9" si="16">+$E$2*L52/1000000</f>
        <v>0</v>
      </c>
      <c r="M9" s="2">
        <f t="shared" si="16"/>
        <v>0</v>
      </c>
      <c r="N9" s="2">
        <f t="shared" si="16"/>
        <v>0</v>
      </c>
      <c r="O9" s="2">
        <f t="shared" si="16"/>
        <v>0</v>
      </c>
      <c r="P9" s="2">
        <f t="shared" si="16"/>
        <v>0</v>
      </c>
      <c r="Q9" s="2">
        <f t="shared" si="16"/>
        <v>0</v>
      </c>
      <c r="R9" s="2">
        <f t="shared" ref="R9:W9" si="17">+$E$2*R52/1000000</f>
        <v>0</v>
      </c>
      <c r="S9" s="2">
        <f t="shared" si="17"/>
        <v>0</v>
      </c>
      <c r="T9" s="2">
        <f t="shared" si="17"/>
        <v>0</v>
      </c>
      <c r="U9" s="2">
        <f t="shared" si="17"/>
        <v>0</v>
      </c>
      <c r="V9" s="2">
        <f t="shared" si="17"/>
        <v>0</v>
      </c>
      <c r="W9" s="2">
        <f t="shared" si="17"/>
        <v>0</v>
      </c>
    </row>
    <row r="10" spans="1:23" ht="13.5" customHeight="1" x14ac:dyDescent="0.25">
      <c r="D10" s="13" t="s">
        <v>245</v>
      </c>
      <c r="E10" s="13" t="s">
        <v>292</v>
      </c>
      <c r="F10" s="6"/>
      <c r="G10" s="6"/>
      <c r="H10" s="2">
        <f t="shared" ref="H10:J10" si="18">+$E$2*H53/1000000</f>
        <v>19.776093828784564</v>
      </c>
      <c r="I10" s="2">
        <f t="shared" si="18"/>
        <v>17.72539977356816</v>
      </c>
      <c r="J10" s="2">
        <f t="shared" si="18"/>
        <v>18.591623545449213</v>
      </c>
      <c r="L10" s="2">
        <f t="shared" ref="L10:Q10" si="19">+$E$2*L53/1000000</f>
        <v>9.7053937707094207</v>
      </c>
      <c r="M10" s="2">
        <f t="shared" si="19"/>
        <v>8.5554962294912453</v>
      </c>
      <c r="N10" s="2">
        <f t="shared" si="19"/>
        <v>8.9554443675373534</v>
      </c>
      <c r="O10" s="2">
        <f t="shared" si="19"/>
        <v>1.8541206024279686</v>
      </c>
      <c r="P10" s="2">
        <f t="shared" si="19"/>
        <v>1.6158049551613538</v>
      </c>
      <c r="Q10" s="2">
        <f t="shared" si="19"/>
        <v>1.6762372266957482</v>
      </c>
      <c r="R10" s="2">
        <f t="shared" ref="R10:W10" si="20">+$E$2*R53/1000000</f>
        <v>14.831230812992761</v>
      </c>
      <c r="S10" s="2">
        <f t="shared" si="20"/>
        <v>13.174142528434796</v>
      </c>
      <c r="T10" s="2">
        <f t="shared" si="20"/>
        <v>13.826360589554129</v>
      </c>
      <c r="U10" s="2">
        <f t="shared" si="20"/>
        <v>5.615508823225948</v>
      </c>
      <c r="V10" s="2">
        <f t="shared" si="20"/>
        <v>4.9453718488891001</v>
      </c>
      <c r="W10" s="2">
        <f t="shared" si="20"/>
        <v>5.1729499560530261</v>
      </c>
    </row>
    <row r="11" spans="1:23" s="60" customFormat="1" ht="13.5" customHeight="1" x14ac:dyDescent="0.2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21">+$E$2*H54/1000000</f>
        <v>1170.3601449980465</v>
      </c>
      <c r="I11" s="3">
        <f t="shared" si="21"/>
        <v>1226.6580633217868</v>
      </c>
      <c r="J11" s="3">
        <f t="shared" si="21"/>
        <v>1231.1580090365496</v>
      </c>
      <c r="K11" s="59"/>
      <c r="L11" s="3">
        <f t="shared" ref="L11:Q11" si="22">+$E$2*L54/1000000</f>
        <v>338.99500710437314</v>
      </c>
      <c r="M11" s="3">
        <f t="shared" si="22"/>
        <v>354.39858194204817</v>
      </c>
      <c r="N11" s="3">
        <f t="shared" si="22"/>
        <v>350.71143324185851</v>
      </c>
      <c r="O11" s="3">
        <f t="shared" si="22"/>
        <v>35.984000887425765</v>
      </c>
      <c r="P11" s="3">
        <f t="shared" si="22"/>
        <v>37.108356980698083</v>
      </c>
      <c r="Q11" s="3">
        <f t="shared" si="22"/>
        <v>35.542035240585989</v>
      </c>
      <c r="R11" s="3">
        <f t="shared" ref="R11:W11" si="23">+$E$2*R54/1000000</f>
        <v>703.50557768425051</v>
      </c>
      <c r="S11" s="3">
        <f t="shared" si="23"/>
        <v>744.22648944414163</v>
      </c>
      <c r="T11" s="3">
        <f t="shared" si="23"/>
        <v>736.41978591719021</v>
      </c>
      <c r="U11" s="3">
        <f t="shared" si="23"/>
        <v>188.31984411779243</v>
      </c>
      <c r="V11" s="3">
        <f t="shared" si="23"/>
        <v>198.56610923384454</v>
      </c>
      <c r="W11" s="3">
        <f t="shared" si="23"/>
        <v>194.18819143444156</v>
      </c>
    </row>
    <row r="12" spans="1:23" ht="13.5" customHeight="1" x14ac:dyDescent="0.25">
      <c r="D12" s="13" t="s">
        <v>303</v>
      </c>
      <c r="E12" s="13" t="s">
        <v>304</v>
      </c>
      <c r="F12" s="6"/>
      <c r="G12" s="6"/>
      <c r="H12" s="2">
        <f t="shared" ref="H12:J12" si="24">+$E$2*H55/1000000</f>
        <v>0</v>
      </c>
      <c r="I12" s="2">
        <f t="shared" si="24"/>
        <v>0</v>
      </c>
      <c r="J12" s="2">
        <f t="shared" si="24"/>
        <v>0</v>
      </c>
      <c r="L12" s="2">
        <f t="shared" ref="L12:Q12" si="25">+$E$2*L55/1000000</f>
        <v>0</v>
      </c>
      <c r="M12" s="2">
        <f t="shared" si="25"/>
        <v>0</v>
      </c>
      <c r="N12" s="2">
        <f t="shared" si="25"/>
        <v>0</v>
      </c>
      <c r="O12" s="2">
        <f t="shared" si="25"/>
        <v>0</v>
      </c>
      <c r="P12" s="2">
        <f t="shared" si="25"/>
        <v>0</v>
      </c>
      <c r="Q12" s="2">
        <f t="shared" si="25"/>
        <v>0</v>
      </c>
      <c r="R12" s="2">
        <f t="shared" ref="R12:W12" si="26">+$E$2*R55/1000000</f>
        <v>0</v>
      </c>
      <c r="S12" s="2">
        <f t="shared" si="26"/>
        <v>0</v>
      </c>
      <c r="T12" s="2">
        <f t="shared" si="26"/>
        <v>0</v>
      </c>
      <c r="U12" s="2">
        <f t="shared" si="26"/>
        <v>0</v>
      </c>
      <c r="V12" s="2">
        <f t="shared" si="26"/>
        <v>0</v>
      </c>
      <c r="W12" s="2">
        <f t="shared" si="26"/>
        <v>0</v>
      </c>
    </row>
    <row r="13" spans="1:23" ht="13.5" customHeight="1" x14ac:dyDescent="0.25">
      <c r="D13" s="13" t="s">
        <v>303</v>
      </c>
      <c r="E13" s="13" t="s">
        <v>314</v>
      </c>
      <c r="F13" s="6"/>
      <c r="G13" s="6"/>
      <c r="H13" s="2">
        <f t="shared" ref="H13:J13" si="27">+$E$2*H56/1000000</f>
        <v>579.48382284283934</v>
      </c>
      <c r="I13" s="2">
        <f t="shared" si="27"/>
        <v>585.76733750429491</v>
      </c>
      <c r="J13" s="2">
        <f t="shared" si="27"/>
        <v>609.80859727141979</v>
      </c>
      <c r="L13" s="2">
        <f t="shared" ref="L13:Q13" si="28">+$E$2*L56/1000000</f>
        <v>17.429611651775435</v>
      </c>
      <c r="M13" s="2">
        <f t="shared" si="28"/>
        <v>17.607321008674255</v>
      </c>
      <c r="N13" s="2">
        <f t="shared" si="28"/>
        <v>18.33037739826263</v>
      </c>
      <c r="O13" s="2">
        <f t="shared" si="28"/>
        <v>0.14181977035889287</v>
      </c>
      <c r="P13" s="2">
        <f t="shared" si="28"/>
        <v>0.14293654959346369</v>
      </c>
      <c r="Q13" s="2">
        <f t="shared" si="28"/>
        <v>0.14878484187550464</v>
      </c>
      <c r="R13" s="2">
        <f t="shared" ref="R13:W13" si="29">+$E$2*R56/1000000</f>
        <v>68.458150976215776</v>
      </c>
      <c r="S13" s="2">
        <f t="shared" si="29"/>
        <v>69.177036553566296</v>
      </c>
      <c r="T13" s="2">
        <f t="shared" si="29"/>
        <v>72.01753577238776</v>
      </c>
      <c r="U13" s="2">
        <f t="shared" si="29"/>
        <v>2.2700825483428915</v>
      </c>
      <c r="V13" s="2">
        <f t="shared" si="29"/>
        <v>2.2915515002912032</v>
      </c>
      <c r="W13" s="2">
        <f t="shared" si="29"/>
        <v>2.3856851139710562</v>
      </c>
    </row>
    <row r="14" spans="1:23" ht="13.5" customHeight="1" x14ac:dyDescent="0.25">
      <c r="D14" s="13" t="s">
        <v>303</v>
      </c>
      <c r="E14" s="13" t="s">
        <v>324</v>
      </c>
      <c r="F14" s="6"/>
      <c r="G14" s="6"/>
      <c r="H14" s="2">
        <f t="shared" ref="H14:J14" si="30">+$E$2*H57/1000000</f>
        <v>61.856424199805431</v>
      </c>
      <c r="I14" s="2">
        <f t="shared" si="30"/>
        <v>88.239170446841968</v>
      </c>
      <c r="J14" s="2">
        <f t="shared" si="30"/>
        <v>86.300028341847778</v>
      </c>
      <c r="L14" s="2">
        <f t="shared" ref="L14:Q14" si="31">+$E$2*L57/1000000</f>
        <v>2.9327910227074274</v>
      </c>
      <c r="M14" s="2">
        <f t="shared" si="31"/>
        <v>4.8541236300645911</v>
      </c>
      <c r="N14" s="2">
        <f t="shared" si="31"/>
        <v>4.8580929545507843</v>
      </c>
      <c r="O14" s="2">
        <f t="shared" si="31"/>
        <v>7.1479460917047197E-2</v>
      </c>
      <c r="P14" s="2">
        <f t="shared" si="31"/>
        <v>0.13793655577359962</v>
      </c>
      <c r="Q14" s="2">
        <f t="shared" si="31"/>
        <v>0.1407590425869934</v>
      </c>
      <c r="R14" s="2">
        <f t="shared" ref="R14:W14" si="32">+$E$2*R57/1000000</f>
        <v>6.7230138826844765</v>
      </c>
      <c r="S14" s="2">
        <f t="shared" si="32"/>
        <v>10.156711818506018</v>
      </c>
      <c r="T14" s="2">
        <f t="shared" si="32"/>
        <v>10.033481152227875</v>
      </c>
      <c r="U14" s="2">
        <f t="shared" si="32"/>
        <v>0.30702254394474343</v>
      </c>
      <c r="V14" s="2">
        <f t="shared" si="32"/>
        <v>0.52017771305605731</v>
      </c>
      <c r="W14" s="2">
        <f t="shared" si="32"/>
        <v>0.52248179050268173</v>
      </c>
    </row>
    <row r="15" spans="1:23" ht="13.5" customHeight="1" x14ac:dyDescent="0.25">
      <c r="D15" s="13" t="s">
        <v>303</v>
      </c>
      <c r="E15" s="13" t="s">
        <v>331</v>
      </c>
      <c r="F15" s="6"/>
      <c r="G15" s="6"/>
      <c r="H15" s="2">
        <f t="shared" ref="H15:J15" si="33">+$E$2*H58/1000000</f>
        <v>988.01499198963518</v>
      </c>
      <c r="I15" s="2">
        <f t="shared" si="33"/>
        <v>869.13500955226777</v>
      </c>
      <c r="J15" s="2">
        <f t="shared" si="33"/>
        <v>1078.3493510460962</v>
      </c>
      <c r="L15" s="2">
        <f t="shared" ref="L15:Q15" si="34">+$E$2*L58/1000000</f>
        <v>42.484644655554312</v>
      </c>
      <c r="M15" s="2">
        <f t="shared" si="34"/>
        <v>37.37280541074751</v>
      </c>
      <c r="N15" s="2">
        <f t="shared" si="34"/>
        <v>46.369022094982142</v>
      </c>
      <c r="O15" s="2">
        <f t="shared" si="34"/>
        <v>0.8496928931110862</v>
      </c>
      <c r="P15" s="2">
        <f t="shared" si="34"/>
        <v>0.74745610821495034</v>
      </c>
      <c r="Q15" s="2">
        <f t="shared" si="34"/>
        <v>0.92738044189964286</v>
      </c>
      <c r="R15" s="2">
        <f t="shared" ref="R15:W15" si="35">+$E$2*R58/1000000</f>
        <v>91.88539425503609</v>
      </c>
      <c r="S15" s="2">
        <f t="shared" si="35"/>
        <v>80.829555888360915</v>
      </c>
      <c r="T15" s="2">
        <f t="shared" si="35"/>
        <v>100.28648964728696</v>
      </c>
      <c r="U15" s="2">
        <f t="shared" si="35"/>
        <v>3.5835303759464079</v>
      </c>
      <c r="V15" s="2">
        <f t="shared" si="35"/>
        <v>3.1523526796460759</v>
      </c>
      <c r="W15" s="2">
        <f t="shared" si="35"/>
        <v>3.9111730962441911</v>
      </c>
    </row>
    <row r="16" spans="1:23" ht="13.5" customHeight="1" x14ac:dyDescent="0.25">
      <c r="D16" s="13" t="s">
        <v>303</v>
      </c>
      <c r="E16" s="13" t="s">
        <v>337</v>
      </c>
      <c r="F16" s="6"/>
      <c r="G16" s="6"/>
      <c r="H16" s="2">
        <f t="shared" ref="H16:J16" si="36">+$E$2*H59/1000000</f>
        <v>2748.17822524556</v>
      </c>
      <c r="I16" s="2">
        <f t="shared" si="36"/>
        <v>2427.2702451967129</v>
      </c>
      <c r="J16" s="2">
        <f t="shared" si="36"/>
        <v>3501.2586565650276</v>
      </c>
      <c r="L16" s="2">
        <f t="shared" ref="L16:Q16" si="37">+$E$2*L59/1000000</f>
        <v>44.54534272753434</v>
      </c>
      <c r="M16" s="2">
        <f t="shared" si="37"/>
        <v>39.135103435922126</v>
      </c>
      <c r="N16" s="2">
        <f t="shared" si="37"/>
        <v>58.200170814146233</v>
      </c>
      <c r="O16" s="2">
        <f t="shared" si="37"/>
        <v>0.42535777292571075</v>
      </c>
      <c r="P16" s="2">
        <f t="shared" si="37"/>
        <v>0.36671602710892526</v>
      </c>
      <c r="Q16" s="2">
        <f t="shared" si="37"/>
        <v>0.55813411756258358</v>
      </c>
      <c r="R16" s="2">
        <f t="shared" ref="R16:W16" si="38">+$E$2*R59/1000000</f>
        <v>119.24857611494934</v>
      </c>
      <c r="S16" s="2">
        <f t="shared" si="38"/>
        <v>105.33971331238837</v>
      </c>
      <c r="T16" s="2">
        <f t="shared" si="38"/>
        <v>155.26278906168378</v>
      </c>
      <c r="U16" s="2">
        <f t="shared" si="38"/>
        <v>2.1388304833192255</v>
      </c>
      <c r="V16" s="2">
        <f t="shared" si="38"/>
        <v>1.9028343406448271</v>
      </c>
      <c r="W16" s="2">
        <f t="shared" si="38"/>
        <v>2.8091063739150353</v>
      </c>
    </row>
    <row r="17" spans="1:23" s="60" customFormat="1" ht="13.5" customHeight="1" x14ac:dyDescent="0.25">
      <c r="A17" s="11"/>
      <c r="B17" s="11"/>
      <c r="C17" s="11"/>
      <c r="D17" s="19" t="s">
        <v>303</v>
      </c>
      <c r="E17" s="19"/>
      <c r="F17" s="5"/>
      <c r="G17" s="5"/>
      <c r="H17" s="3">
        <f t="shared" ref="H17:J17" si="39">+$E$2*H60/1000000</f>
        <v>4377.5334642778398</v>
      </c>
      <c r="I17" s="3">
        <f t="shared" si="39"/>
        <v>3970.4117627001174</v>
      </c>
      <c r="J17" s="3">
        <f t="shared" si="39"/>
        <v>5275.7166332243924</v>
      </c>
      <c r="K17" s="59"/>
      <c r="L17" s="3">
        <f t="shared" ref="L17:Q17" si="40">+$E$2*L60/1000000</f>
        <v>107.39239005757153</v>
      </c>
      <c r="M17" s="3">
        <f t="shared" si="40"/>
        <v>98.96935348540849</v>
      </c>
      <c r="N17" s="3">
        <f t="shared" si="40"/>
        <v>127.75766326194179</v>
      </c>
      <c r="O17" s="3">
        <f t="shared" si="40"/>
        <v>1.4883498973127371</v>
      </c>
      <c r="P17" s="3">
        <f t="shared" si="40"/>
        <v>1.3950452406909388</v>
      </c>
      <c r="Q17" s="3">
        <f t="shared" si="40"/>
        <v>1.7750584439247243</v>
      </c>
      <c r="R17" s="3">
        <f t="shared" ref="R17:W17" si="41">+$E$2*R60/1000000</f>
        <v>286.31513522888571</v>
      </c>
      <c r="S17" s="3">
        <f t="shared" si="41"/>
        <v>265.50301757282159</v>
      </c>
      <c r="T17" s="3">
        <f t="shared" si="41"/>
        <v>337.60029563358637</v>
      </c>
      <c r="U17" s="3">
        <f t="shared" si="41"/>
        <v>8.2994659515532678</v>
      </c>
      <c r="V17" s="3">
        <f t="shared" si="41"/>
        <v>7.8669162336381637</v>
      </c>
      <c r="W17" s="3">
        <f t="shared" si="41"/>
        <v>9.6284463746329649</v>
      </c>
    </row>
    <row r="18" spans="1:23" s="60" customFormat="1" ht="13.5" customHeight="1" x14ac:dyDescent="0.2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ref="H18:J18" si="42">+$E$2*H61/1000000</f>
        <v>13343.115332242032</v>
      </c>
      <c r="I18" s="3">
        <f t="shared" si="42"/>
        <v>13164.335581523821</v>
      </c>
      <c r="J18" s="3">
        <f t="shared" si="42"/>
        <v>14728.289190175896</v>
      </c>
      <c r="K18" s="59"/>
      <c r="L18" s="3">
        <f t="shared" ref="L18:Q18" si="43">+$E$2*L61/1000000</f>
        <v>0</v>
      </c>
      <c r="M18" s="3">
        <f t="shared" si="43"/>
        <v>0</v>
      </c>
      <c r="N18" s="3">
        <f t="shared" si="43"/>
        <v>0</v>
      </c>
      <c r="O18" s="3">
        <f t="shared" si="43"/>
        <v>0</v>
      </c>
      <c r="P18" s="3">
        <f t="shared" si="43"/>
        <v>0</v>
      </c>
      <c r="Q18" s="3">
        <f t="shared" si="43"/>
        <v>0</v>
      </c>
      <c r="R18" s="3">
        <f t="shared" ref="R18:W18" si="44">+$E$2*R61/1000000</f>
        <v>0</v>
      </c>
      <c r="S18" s="3">
        <f t="shared" si="44"/>
        <v>0</v>
      </c>
      <c r="T18" s="3">
        <f t="shared" si="44"/>
        <v>0</v>
      </c>
      <c r="U18" s="3">
        <f t="shared" si="44"/>
        <v>0</v>
      </c>
      <c r="V18" s="3">
        <f t="shared" si="44"/>
        <v>0</v>
      </c>
      <c r="W18" s="3">
        <f t="shared" si="44"/>
        <v>0</v>
      </c>
    </row>
    <row r="19" spans="1:23" ht="13.5" customHeight="1" x14ac:dyDescent="0.25">
      <c r="D19" s="13" t="s">
        <v>346</v>
      </c>
      <c r="E19" s="13" t="s">
        <v>347</v>
      </c>
      <c r="F19" s="6"/>
      <c r="G19" s="6"/>
      <c r="H19" s="2">
        <f t="shared" ref="H19:J19" si="45">+$E$2*H62/1000000</f>
        <v>139.26164399592963</v>
      </c>
      <c r="I19" s="2">
        <f t="shared" si="45"/>
        <v>163.74122245855284</v>
      </c>
      <c r="J19" s="2">
        <f t="shared" si="45"/>
        <v>130.47554732248767</v>
      </c>
      <c r="L19" s="2">
        <f t="shared" ref="L19:Q19" si="46">+$E$2*L62/1000000</f>
        <v>0</v>
      </c>
      <c r="M19" s="2">
        <f t="shared" si="46"/>
        <v>0</v>
      </c>
      <c r="N19" s="2">
        <f t="shared" si="46"/>
        <v>0</v>
      </c>
      <c r="O19" s="2">
        <f t="shared" si="46"/>
        <v>0</v>
      </c>
      <c r="P19" s="2">
        <f t="shared" si="46"/>
        <v>0</v>
      </c>
      <c r="Q19" s="2">
        <f t="shared" si="46"/>
        <v>0</v>
      </c>
      <c r="R19" s="2">
        <f t="shared" ref="R19:W19" si="47">+$E$2*R62/1000000</f>
        <v>0</v>
      </c>
      <c r="S19" s="2">
        <f t="shared" si="47"/>
        <v>0</v>
      </c>
      <c r="T19" s="2">
        <f t="shared" si="47"/>
        <v>0</v>
      </c>
      <c r="U19" s="2">
        <f t="shared" si="47"/>
        <v>0</v>
      </c>
      <c r="V19" s="2">
        <f t="shared" si="47"/>
        <v>0</v>
      </c>
      <c r="W19" s="2">
        <f t="shared" si="47"/>
        <v>0</v>
      </c>
    </row>
    <row r="20" spans="1:23" ht="13.5" customHeight="1" x14ac:dyDescent="0.25">
      <c r="D20" s="13" t="s">
        <v>346</v>
      </c>
      <c r="E20" s="13" t="s">
        <v>354</v>
      </c>
      <c r="F20" s="6"/>
      <c r="G20" s="6"/>
      <c r="H20" s="2">
        <f t="shared" ref="H20:J20" si="48">+$E$2*H63/1000000</f>
        <v>19997.729566715789</v>
      </c>
      <c r="I20" s="2">
        <f t="shared" si="48"/>
        <v>20581.713335273391</v>
      </c>
      <c r="J20" s="2">
        <f t="shared" si="48"/>
        <v>20860.812685740868</v>
      </c>
      <c r="L20" s="2">
        <f t="shared" ref="L20:Q20" si="49">+$E$2*L63/1000000</f>
        <v>378.50952412592034</v>
      </c>
      <c r="M20" s="2">
        <f t="shared" si="49"/>
        <v>390.34075362952365</v>
      </c>
      <c r="N20" s="2">
        <f t="shared" si="49"/>
        <v>394.9326820530232</v>
      </c>
      <c r="O20" s="2">
        <f t="shared" si="49"/>
        <v>1.1350653603991134</v>
      </c>
      <c r="P20" s="2">
        <f t="shared" si="49"/>
        <v>1.1708292312045678</v>
      </c>
      <c r="Q20" s="2">
        <f t="shared" si="49"/>
        <v>1.1843558905182734</v>
      </c>
      <c r="R20" s="2">
        <f t="shared" ref="R20:W20" si="50">+$E$2*R63/1000000</f>
        <v>2411.995176312309</v>
      </c>
      <c r="S20" s="2">
        <f t="shared" si="50"/>
        <v>2486.473999994555</v>
      </c>
      <c r="T20" s="2">
        <f t="shared" si="50"/>
        <v>2516.517159079177</v>
      </c>
      <c r="U20" s="2">
        <f t="shared" si="50"/>
        <v>67.479044267363875</v>
      </c>
      <c r="V20" s="2">
        <f t="shared" si="50"/>
        <v>69.597593691943175</v>
      </c>
      <c r="W20" s="2">
        <f t="shared" si="50"/>
        <v>70.408242695612628</v>
      </c>
    </row>
    <row r="21" spans="1:23" ht="13.5" customHeight="1" x14ac:dyDescent="0.25">
      <c r="D21" s="13" t="s">
        <v>346</v>
      </c>
      <c r="E21" s="13" t="s">
        <v>359</v>
      </c>
      <c r="F21" s="6"/>
      <c r="G21" s="6"/>
      <c r="H21" s="2">
        <f t="shared" ref="H21:J21" si="51">+$E$2*H64/1000000</f>
        <v>28.990411142824911</v>
      </c>
      <c r="I21" s="2">
        <f t="shared" si="51"/>
        <v>28.489137386310141</v>
      </c>
      <c r="J21" s="2">
        <f t="shared" si="51"/>
        <v>16.400503414281243</v>
      </c>
      <c r="L21" s="2">
        <f t="shared" ref="L21:Q21" si="52">+$E$2*L64/1000000</f>
        <v>1.8706646702043255</v>
      </c>
      <c r="M21" s="2">
        <f t="shared" si="52"/>
        <v>1.8388715754804581</v>
      </c>
      <c r="N21" s="2">
        <f t="shared" si="52"/>
        <v>1.0526180871222104</v>
      </c>
      <c r="O21" s="2">
        <f t="shared" si="52"/>
        <v>2.8059970053064886E-2</v>
      </c>
      <c r="P21" s="2">
        <f t="shared" si="52"/>
        <v>2.7583073632206873E-2</v>
      </c>
      <c r="Q21" s="2">
        <f t="shared" si="52"/>
        <v>1.5789271306833153E-2</v>
      </c>
      <c r="R21" s="2">
        <f t="shared" ref="R21:W21" si="53">+$E$2*R64/1000000</f>
        <v>8.6937163537935156</v>
      </c>
      <c r="S21" s="2">
        <f t="shared" si="53"/>
        <v>8.5458671030157696</v>
      </c>
      <c r="T21" s="2">
        <f t="shared" si="53"/>
        <v>4.8928957429811426</v>
      </c>
      <c r="U21" s="2">
        <f t="shared" si="53"/>
        <v>0.68662259283584115</v>
      </c>
      <c r="V21" s="2">
        <f t="shared" si="53"/>
        <v>0.67495292605713375</v>
      </c>
      <c r="W21" s="2">
        <f t="shared" si="53"/>
        <v>0.38636169051607017</v>
      </c>
    </row>
    <row r="22" spans="1:23" ht="13.5" customHeight="1" x14ac:dyDescent="0.25">
      <c r="D22" s="13" t="s">
        <v>346</v>
      </c>
      <c r="E22" s="13" t="s">
        <v>586</v>
      </c>
      <c r="F22" s="6"/>
      <c r="G22" s="6"/>
      <c r="H22" s="2">
        <f t="shared" ref="H22:J22" si="54">+$E$2*H65/1000000</f>
        <v>0</v>
      </c>
      <c r="I22" s="2">
        <f t="shared" si="54"/>
        <v>7.8891053905378098E-4</v>
      </c>
      <c r="J22" s="2">
        <f t="shared" si="54"/>
        <v>1.2622568624860496E-3</v>
      </c>
      <c r="L22" s="2">
        <f t="shared" ref="L22:Q22" si="55">+$E$2*L65/1000000</f>
        <v>0</v>
      </c>
      <c r="M22" s="2">
        <f t="shared" si="55"/>
        <v>0</v>
      </c>
      <c r="N22" s="2">
        <f t="shared" si="55"/>
        <v>0</v>
      </c>
      <c r="O22" s="2">
        <f t="shared" si="55"/>
        <v>0</v>
      </c>
      <c r="P22" s="2">
        <f t="shared" si="55"/>
        <v>0</v>
      </c>
      <c r="Q22" s="2">
        <f t="shared" si="55"/>
        <v>0</v>
      </c>
      <c r="R22" s="2">
        <f t="shared" ref="R22:W22" si="56">+$E$2*R65/1000000</f>
        <v>0</v>
      </c>
      <c r="S22" s="2">
        <f t="shared" si="56"/>
        <v>0</v>
      </c>
      <c r="T22" s="2">
        <f t="shared" si="56"/>
        <v>0</v>
      </c>
      <c r="U22" s="2">
        <f t="shared" si="56"/>
        <v>0</v>
      </c>
      <c r="V22" s="2">
        <f t="shared" si="56"/>
        <v>0</v>
      </c>
      <c r="W22" s="2">
        <f t="shared" si="56"/>
        <v>0</v>
      </c>
    </row>
    <row r="23" spans="1:23" ht="13.5" customHeight="1" x14ac:dyDescent="0.25">
      <c r="D23" s="13" t="s">
        <v>346</v>
      </c>
      <c r="E23" s="13" t="s">
        <v>371</v>
      </c>
      <c r="F23" s="6"/>
      <c r="G23" s="6"/>
      <c r="H23" s="2">
        <f t="shared" ref="H23:J23" si="57">+$E$2*H66/1000000</f>
        <v>20694.783307154845</v>
      </c>
      <c r="I23" s="2">
        <f t="shared" si="57"/>
        <v>18993.619537472594</v>
      </c>
      <c r="J23" s="2">
        <f t="shared" si="57"/>
        <v>20080.928545510727</v>
      </c>
      <c r="L23" s="2">
        <f t="shared" ref="L23:Q23" si="58">+$E$2*L66/1000000</f>
        <v>3561.2920075962438</v>
      </c>
      <c r="M23" s="2">
        <f t="shared" si="58"/>
        <v>3244.2310262477017</v>
      </c>
      <c r="N23" s="2">
        <f t="shared" si="58"/>
        <v>3461.8784236353217</v>
      </c>
      <c r="O23" s="2">
        <f t="shared" si="58"/>
        <v>143.44898891160071</v>
      </c>
      <c r="P23" s="2">
        <f t="shared" si="58"/>
        <v>130.06838061750827</v>
      </c>
      <c r="Q23" s="2">
        <f t="shared" si="58"/>
        <v>139.38694532453539</v>
      </c>
      <c r="R23" s="2">
        <f t="shared" ref="R23:W23" si="59">+$E$2*R66/1000000</f>
        <v>11106.825121826252</v>
      </c>
      <c r="S23" s="2">
        <f t="shared" si="59"/>
        <v>10173.600724285803</v>
      </c>
      <c r="T23" s="2">
        <f t="shared" si="59"/>
        <v>10816.411495839782</v>
      </c>
      <c r="U23" s="2">
        <f t="shared" si="59"/>
        <v>2013.2347055828316</v>
      </c>
      <c r="V23" s="2">
        <f t="shared" si="59"/>
        <v>1834.7599093898766</v>
      </c>
      <c r="W23" s="2">
        <f t="shared" si="59"/>
        <v>1957.1698790492326</v>
      </c>
    </row>
    <row r="24" spans="1:23" s="60" customFormat="1" ht="13.5" customHeight="1" x14ac:dyDescent="0.25">
      <c r="A24" s="11"/>
      <c r="B24" s="11"/>
      <c r="C24" s="11"/>
      <c r="D24" s="19" t="s">
        <v>604</v>
      </c>
      <c r="E24" s="19"/>
      <c r="F24" s="5"/>
      <c r="G24" s="5"/>
      <c r="H24" s="3">
        <f t="shared" ref="H24:J24" si="60">+$E$2*H67/1000000</f>
        <v>40860.76492900939</v>
      </c>
      <c r="I24" s="3">
        <f t="shared" si="60"/>
        <v>39767.564021501392</v>
      </c>
      <c r="J24" s="3">
        <f t="shared" si="60"/>
        <v>41088.618544245226</v>
      </c>
      <c r="K24" s="59"/>
      <c r="L24" s="3">
        <f t="shared" ref="L24:Q24" si="61">+$E$2*L67/1000000</f>
        <v>3941.6721963923687</v>
      </c>
      <c r="M24" s="3">
        <f t="shared" si="61"/>
        <v>3636.4106514527057</v>
      </c>
      <c r="N24" s="3">
        <f t="shared" si="61"/>
        <v>3857.863723775467</v>
      </c>
      <c r="O24" s="3">
        <f t="shared" si="61"/>
        <v>144.61211424205291</v>
      </c>
      <c r="P24" s="3">
        <f t="shared" si="61"/>
        <v>131.26679292234505</v>
      </c>
      <c r="Q24" s="3">
        <f t="shared" si="61"/>
        <v>140.58709048636052</v>
      </c>
      <c r="R24" s="3">
        <f t="shared" ref="R24:W24" si="62">+$E$2*R67/1000000</f>
        <v>13527.514014492355</v>
      </c>
      <c r="S24" s="3">
        <f t="shared" si="62"/>
        <v>12668.620591383373</v>
      </c>
      <c r="T24" s="3">
        <f t="shared" si="62"/>
        <v>13337.82155066194</v>
      </c>
      <c r="U24" s="3">
        <f t="shared" si="62"/>
        <v>2081.4003724430313</v>
      </c>
      <c r="V24" s="3">
        <f t="shared" si="62"/>
        <v>1905.0324560078768</v>
      </c>
      <c r="W24" s="3">
        <f t="shared" si="62"/>
        <v>2027.9644834353612</v>
      </c>
    </row>
    <row r="25" spans="1:23" ht="13.5" customHeight="1" x14ac:dyDescent="0.25">
      <c r="D25" s="13" t="s">
        <v>379</v>
      </c>
      <c r="E25" s="13" t="s">
        <v>380</v>
      </c>
      <c r="F25" s="6"/>
      <c r="G25" s="6"/>
      <c r="H25" s="2">
        <f t="shared" ref="H25:J25" si="63">+$E$2*H68/1000000</f>
        <v>15700.400850172962</v>
      </c>
      <c r="I25" s="2">
        <f t="shared" si="63"/>
        <v>16081.248832940144</v>
      </c>
      <c r="J25" s="2">
        <f t="shared" si="63"/>
        <v>12939.925245226737</v>
      </c>
      <c r="L25" s="2">
        <f t="shared" ref="L25:Q25" si="64">+$E$2*L68/1000000</f>
        <v>0</v>
      </c>
      <c r="M25" s="2">
        <f t="shared" si="64"/>
        <v>0</v>
      </c>
      <c r="N25" s="2">
        <f t="shared" si="64"/>
        <v>0</v>
      </c>
      <c r="O25" s="2">
        <f t="shared" si="64"/>
        <v>0</v>
      </c>
      <c r="P25" s="2">
        <f t="shared" si="64"/>
        <v>0</v>
      </c>
      <c r="Q25" s="2">
        <f t="shared" si="64"/>
        <v>0</v>
      </c>
      <c r="R25" s="2">
        <f t="shared" ref="R25:W25" si="65">+$E$2*R68/1000000</f>
        <v>0</v>
      </c>
      <c r="S25" s="2">
        <f t="shared" si="65"/>
        <v>0</v>
      </c>
      <c r="T25" s="2">
        <f t="shared" si="65"/>
        <v>0</v>
      </c>
      <c r="U25" s="2">
        <f t="shared" si="65"/>
        <v>0</v>
      </c>
      <c r="V25" s="2">
        <f t="shared" si="65"/>
        <v>0</v>
      </c>
      <c r="W25" s="2">
        <f t="shared" si="65"/>
        <v>0</v>
      </c>
    </row>
    <row r="26" spans="1:23" ht="13.5" customHeight="1" x14ac:dyDescent="0.25">
      <c r="D26" s="13" t="s">
        <v>379</v>
      </c>
      <c r="E26" s="13" t="s">
        <v>393</v>
      </c>
      <c r="F26" s="6"/>
      <c r="G26" s="6"/>
      <c r="H26" s="2">
        <f t="shared" ref="H26:J26" si="66">+$E$2*H69/1000000</f>
        <v>2414.4102144995977</v>
      </c>
      <c r="I26" s="2">
        <f t="shared" si="66"/>
        <v>2445.354125919227</v>
      </c>
      <c r="J26" s="2">
        <f t="shared" si="66"/>
        <v>2571.6268312359598</v>
      </c>
      <c r="L26" s="2">
        <f t="shared" ref="L26:Q26" si="67">+$E$2*L69/1000000</f>
        <v>0</v>
      </c>
      <c r="M26" s="2">
        <f t="shared" si="67"/>
        <v>0</v>
      </c>
      <c r="N26" s="2">
        <f t="shared" si="67"/>
        <v>0</v>
      </c>
      <c r="O26" s="2">
        <f t="shared" si="67"/>
        <v>0</v>
      </c>
      <c r="P26" s="2">
        <f t="shared" si="67"/>
        <v>0</v>
      </c>
      <c r="Q26" s="2">
        <f t="shared" si="67"/>
        <v>0</v>
      </c>
      <c r="R26" s="2">
        <f t="shared" ref="R26:W26" si="68">+$E$2*R69/1000000</f>
        <v>0</v>
      </c>
      <c r="S26" s="2">
        <f t="shared" si="68"/>
        <v>0</v>
      </c>
      <c r="T26" s="2">
        <f t="shared" si="68"/>
        <v>0</v>
      </c>
      <c r="U26" s="2">
        <f t="shared" si="68"/>
        <v>0</v>
      </c>
      <c r="V26" s="2">
        <f t="shared" si="68"/>
        <v>0</v>
      </c>
      <c r="W26" s="2">
        <f t="shared" si="68"/>
        <v>0</v>
      </c>
    </row>
    <row r="27" spans="1:23" ht="13.5" customHeight="1" x14ac:dyDescent="0.25">
      <c r="D27" s="13" t="s">
        <v>379</v>
      </c>
      <c r="E27" s="13" t="s">
        <v>400</v>
      </c>
      <c r="F27" s="6"/>
      <c r="G27" s="6"/>
      <c r="H27" s="2">
        <f t="shared" ref="H27:J27" si="69">+$E$2*H70/1000000</f>
        <v>6514.3866484138107</v>
      </c>
      <c r="I27" s="2">
        <f t="shared" si="69"/>
        <v>6414.6126591933562</v>
      </c>
      <c r="J27" s="2">
        <f t="shared" si="69"/>
        <v>6705.2397282395941</v>
      </c>
      <c r="L27" s="2">
        <f t="shared" ref="L27:Q27" si="70">+$E$2*L70/1000000</f>
        <v>0</v>
      </c>
      <c r="M27" s="2">
        <f t="shared" si="70"/>
        <v>0</v>
      </c>
      <c r="N27" s="2">
        <f t="shared" si="70"/>
        <v>0</v>
      </c>
      <c r="O27" s="2">
        <f t="shared" si="70"/>
        <v>0</v>
      </c>
      <c r="P27" s="2">
        <f t="shared" si="70"/>
        <v>0</v>
      </c>
      <c r="Q27" s="2">
        <f t="shared" si="70"/>
        <v>0</v>
      </c>
      <c r="R27" s="2">
        <f t="shared" ref="R27:W27" si="71">+$E$2*R70/1000000</f>
        <v>0</v>
      </c>
      <c r="S27" s="2">
        <f t="shared" si="71"/>
        <v>0</v>
      </c>
      <c r="T27" s="2">
        <f t="shared" si="71"/>
        <v>0</v>
      </c>
      <c r="U27" s="2">
        <f t="shared" si="71"/>
        <v>0</v>
      </c>
      <c r="V27" s="2">
        <f t="shared" si="71"/>
        <v>0</v>
      </c>
      <c r="W27" s="2">
        <f t="shared" si="71"/>
        <v>0</v>
      </c>
    </row>
    <row r="28" spans="1:23" s="60" customFormat="1" ht="13.5" customHeight="1" x14ac:dyDescent="0.2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72">+$E$2*H71/1000000</f>
        <v>24629.197713086367</v>
      </c>
      <c r="I28" s="3">
        <f t="shared" si="72"/>
        <v>24941.215618052727</v>
      </c>
      <c r="J28" s="3">
        <f t="shared" si="72"/>
        <v>22216.791804702294</v>
      </c>
      <c r="K28" s="59"/>
      <c r="L28" s="3">
        <f t="shared" ref="L28:Q28" si="73">+$E$2*L71/1000000</f>
        <v>0</v>
      </c>
      <c r="M28" s="3">
        <f t="shared" si="73"/>
        <v>0</v>
      </c>
      <c r="N28" s="3">
        <f t="shared" si="73"/>
        <v>0</v>
      </c>
      <c r="O28" s="3">
        <f t="shared" si="73"/>
        <v>0</v>
      </c>
      <c r="P28" s="3">
        <f t="shared" si="73"/>
        <v>0</v>
      </c>
      <c r="Q28" s="3">
        <f t="shared" si="73"/>
        <v>0</v>
      </c>
      <c r="R28" s="3">
        <f t="shared" ref="R28:W28" si="74">+$E$2*R71/1000000</f>
        <v>0</v>
      </c>
      <c r="S28" s="3">
        <f t="shared" si="74"/>
        <v>0</v>
      </c>
      <c r="T28" s="3">
        <f t="shared" si="74"/>
        <v>0</v>
      </c>
      <c r="U28" s="3">
        <f t="shared" si="74"/>
        <v>0</v>
      </c>
      <c r="V28" s="3">
        <f t="shared" si="74"/>
        <v>0</v>
      </c>
      <c r="W28" s="3">
        <f t="shared" si="74"/>
        <v>0</v>
      </c>
    </row>
    <row r="29" spans="1:23" ht="13.5" customHeight="1" x14ac:dyDescent="0.25">
      <c r="D29" s="13" t="s">
        <v>588</v>
      </c>
      <c r="E29" s="13" t="s">
        <v>408</v>
      </c>
      <c r="F29" s="6"/>
      <c r="G29" s="6"/>
      <c r="H29" s="2">
        <f t="shared" ref="H29:J29" si="75">+$E$2*H72/1000000</f>
        <v>2926.0510444080755</v>
      </c>
      <c r="I29" s="2">
        <f t="shared" si="75"/>
        <v>3384.4476709073829</v>
      </c>
      <c r="J29" s="2">
        <f t="shared" si="75"/>
        <v>2408.1311177371608</v>
      </c>
      <c r="L29" s="2">
        <f t="shared" ref="L29:Q29" si="76">+$E$2*L72/1000000</f>
        <v>27.195046563534298</v>
      </c>
      <c r="M29" s="2">
        <f t="shared" si="76"/>
        <v>26.198671170998093</v>
      </c>
      <c r="N29" s="2">
        <f t="shared" si="76"/>
        <v>24.729556600580477</v>
      </c>
      <c r="O29" s="2">
        <f t="shared" si="76"/>
        <v>6.2017124803264365E-2</v>
      </c>
      <c r="P29" s="2">
        <f t="shared" si="76"/>
        <v>5.6060907981659774E-2</v>
      </c>
      <c r="Q29" s="2">
        <f t="shared" si="76"/>
        <v>5.3382080515170814E-2</v>
      </c>
      <c r="R29" s="2">
        <f t="shared" ref="R29:W29" si="77">+$E$2*R72/1000000</f>
        <v>272.44917022579631</v>
      </c>
      <c r="S29" s="2">
        <f t="shared" si="77"/>
        <v>273.51557973139802</v>
      </c>
      <c r="T29" s="2">
        <f t="shared" si="77"/>
        <v>256.94558362126429</v>
      </c>
      <c r="U29" s="2">
        <f t="shared" si="77"/>
        <v>7.6916025496974072</v>
      </c>
      <c r="V29" s="2">
        <f t="shared" si="77"/>
        <v>7.7540871325536234</v>
      </c>
      <c r="W29" s="2">
        <f t="shared" si="77"/>
        <v>7.2849052087787989</v>
      </c>
    </row>
    <row r="30" spans="1:23" ht="13.5" customHeight="1" x14ac:dyDescent="0.25">
      <c r="D30" s="13" t="s">
        <v>588</v>
      </c>
      <c r="E30" s="13" t="s">
        <v>414</v>
      </c>
      <c r="F30" s="6"/>
      <c r="G30" s="6"/>
      <c r="H30" s="2">
        <f t="shared" ref="H30:J30" si="78">+$E$2*H73/1000000</f>
        <v>5942.2564184876001</v>
      </c>
      <c r="I30" s="2">
        <f t="shared" si="78"/>
        <v>6341.9781392089981</v>
      </c>
      <c r="J30" s="2">
        <f t="shared" si="78"/>
        <v>6157.1476024383519</v>
      </c>
      <c r="L30" s="2">
        <f t="shared" ref="L30:Q30" si="79">+$E$2*L73/1000000</f>
        <v>39.648205959277355</v>
      </c>
      <c r="M30" s="2">
        <f t="shared" si="79"/>
        <v>30.295612192722249</v>
      </c>
      <c r="N30" s="2">
        <f t="shared" si="79"/>
        <v>33.582650870423144</v>
      </c>
      <c r="O30" s="2">
        <f t="shared" si="79"/>
        <v>0.34134469225817082</v>
      </c>
      <c r="P30" s="2">
        <f t="shared" si="79"/>
        <v>0.21396366246111456</v>
      </c>
      <c r="Q30" s="2">
        <f t="shared" si="79"/>
        <v>0.34729342578996614</v>
      </c>
      <c r="R30" s="2">
        <f t="shared" ref="R30:W30" si="80">+$E$2*R73/1000000</f>
        <v>272.41093031192941</v>
      </c>
      <c r="S30" s="2">
        <f t="shared" si="80"/>
        <v>216.13454435465991</v>
      </c>
      <c r="T30" s="2">
        <f t="shared" si="80"/>
        <v>226.2805134205735</v>
      </c>
      <c r="U30" s="2">
        <f t="shared" si="80"/>
        <v>8.8757540267103838</v>
      </c>
      <c r="V30" s="2">
        <f t="shared" si="80"/>
        <v>5.3492314244794716</v>
      </c>
      <c r="W30" s="2">
        <f t="shared" si="80"/>
        <v>7.1090587372611358</v>
      </c>
    </row>
    <row r="31" spans="1:23" s="60" customFormat="1" ht="13.5" customHeight="1" x14ac:dyDescent="0.25">
      <c r="A31" s="11"/>
      <c r="B31" s="11"/>
      <c r="C31" s="11"/>
      <c r="D31" s="19" t="s">
        <v>588</v>
      </c>
      <c r="E31" s="19"/>
      <c r="F31" s="5"/>
      <c r="G31" s="5"/>
      <c r="H31" s="3">
        <f t="shared" ref="H31:J31" si="81">+$E$2*H74/1000000</f>
        <v>8868.3074628956765</v>
      </c>
      <c r="I31" s="3">
        <f t="shared" si="81"/>
        <v>9726.4258101163814</v>
      </c>
      <c r="J31" s="3">
        <f t="shared" si="81"/>
        <v>8565.2787201755127</v>
      </c>
      <c r="K31" s="59"/>
      <c r="L31" s="3">
        <f t="shared" ref="L31:Q31" si="82">+$E$2*L74/1000000</f>
        <v>66.843252522811653</v>
      </c>
      <c r="M31" s="3">
        <f t="shared" si="82"/>
        <v>56.494283363720342</v>
      </c>
      <c r="N31" s="3">
        <f t="shared" si="82"/>
        <v>58.312207471003624</v>
      </c>
      <c r="O31" s="3">
        <f t="shared" si="82"/>
        <v>0.40336181706143515</v>
      </c>
      <c r="P31" s="3">
        <f t="shared" si="82"/>
        <v>0.27002457044277434</v>
      </c>
      <c r="Q31" s="3">
        <f t="shared" si="82"/>
        <v>0.40067550630513693</v>
      </c>
      <c r="R31" s="3">
        <f t="shared" ref="R31:W31" si="83">+$E$2*R74/1000000</f>
        <v>544.86010053772566</v>
      </c>
      <c r="S31" s="3">
        <f t="shared" si="83"/>
        <v>489.65012408605793</v>
      </c>
      <c r="T31" s="3">
        <f t="shared" si="83"/>
        <v>483.22609704183782</v>
      </c>
      <c r="U31" s="3">
        <f t="shared" si="83"/>
        <v>16.567356576407793</v>
      </c>
      <c r="V31" s="3">
        <f t="shared" si="83"/>
        <v>13.103318557033093</v>
      </c>
      <c r="W31" s="3">
        <f t="shared" si="83"/>
        <v>14.393963946039934</v>
      </c>
    </row>
    <row r="32" spans="1:23" s="60" customFormat="1" ht="13.5" customHeight="1" x14ac:dyDescent="0.2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ref="H32:J32" si="84">+$E$2*H75/1000000</f>
        <v>4057.6089401069776</v>
      </c>
      <c r="I32" s="3">
        <f t="shared" si="84"/>
        <v>3811.3992700126532</v>
      </c>
      <c r="J32" s="3">
        <f t="shared" si="84"/>
        <v>3586.9968228209614</v>
      </c>
      <c r="K32" s="59"/>
      <c r="L32" s="3">
        <f t="shared" ref="L32:Q32" si="85">+$E$2*L75/1000000</f>
        <v>0</v>
      </c>
      <c r="M32" s="3">
        <f t="shared" si="85"/>
        <v>0</v>
      </c>
      <c r="N32" s="3">
        <f t="shared" si="85"/>
        <v>0</v>
      </c>
      <c r="O32" s="3">
        <f t="shared" si="85"/>
        <v>0</v>
      </c>
      <c r="P32" s="3">
        <f t="shared" si="85"/>
        <v>0</v>
      </c>
      <c r="Q32" s="3">
        <f t="shared" si="85"/>
        <v>0</v>
      </c>
      <c r="R32" s="3">
        <f t="shared" ref="R32:W32" si="86">+$E$2*R75/1000000</f>
        <v>0</v>
      </c>
      <c r="S32" s="3">
        <f t="shared" si="86"/>
        <v>0</v>
      </c>
      <c r="T32" s="3">
        <f t="shared" si="86"/>
        <v>0</v>
      </c>
      <c r="U32" s="3">
        <f t="shared" si="86"/>
        <v>0</v>
      </c>
      <c r="V32" s="3">
        <f t="shared" si="86"/>
        <v>0</v>
      </c>
      <c r="W32" s="3">
        <f t="shared" si="86"/>
        <v>0</v>
      </c>
    </row>
    <row r="33" spans="1:23" ht="13.5" customHeight="1" x14ac:dyDescent="0.25">
      <c r="D33" s="13" t="s">
        <v>224</v>
      </c>
      <c r="E33" s="13" t="s">
        <v>442</v>
      </c>
      <c r="F33" s="6"/>
      <c r="G33" s="6"/>
      <c r="H33" s="2">
        <f t="shared" ref="H33:J33" si="87">+$E$2*H76/1000000</f>
        <v>838.39100806323415</v>
      </c>
      <c r="I33" s="2">
        <f t="shared" si="87"/>
        <v>1174.3769618986928</v>
      </c>
      <c r="J33" s="2">
        <f t="shared" si="87"/>
        <v>996.59486744816854</v>
      </c>
      <c r="L33" s="2">
        <f t="shared" ref="L33:Q33" si="88">+$E$2*L76/1000000</f>
        <v>0</v>
      </c>
      <c r="M33" s="2">
        <f t="shared" si="88"/>
        <v>0</v>
      </c>
      <c r="N33" s="2">
        <f t="shared" si="88"/>
        <v>0</v>
      </c>
      <c r="O33" s="2">
        <f t="shared" si="88"/>
        <v>0</v>
      </c>
      <c r="P33" s="2">
        <f t="shared" si="88"/>
        <v>0</v>
      </c>
      <c r="Q33" s="2">
        <f t="shared" si="88"/>
        <v>0</v>
      </c>
      <c r="R33" s="2">
        <f t="shared" ref="R33:W33" si="89">+$E$2*R76/1000000</f>
        <v>0</v>
      </c>
      <c r="S33" s="2">
        <f t="shared" si="89"/>
        <v>0</v>
      </c>
      <c r="T33" s="2">
        <f t="shared" si="89"/>
        <v>0</v>
      </c>
      <c r="U33" s="2">
        <f t="shared" si="89"/>
        <v>0</v>
      </c>
      <c r="V33" s="2">
        <f t="shared" si="89"/>
        <v>0</v>
      </c>
      <c r="W33" s="2">
        <f t="shared" si="89"/>
        <v>0</v>
      </c>
    </row>
    <row r="34" spans="1:23" ht="13.5" customHeight="1" x14ac:dyDescent="0.25">
      <c r="D34" s="13" t="s">
        <v>224</v>
      </c>
      <c r="E34" s="13" t="s">
        <v>446</v>
      </c>
      <c r="F34" s="5"/>
      <c r="G34" s="5"/>
      <c r="H34" s="2">
        <f t="shared" ref="H34:J34" si="90">+$E$2*H77/1000000</f>
        <v>1797.1604552417145</v>
      </c>
      <c r="I34" s="2">
        <f t="shared" si="90"/>
        <v>1909.1324214349113</v>
      </c>
      <c r="J34" s="2">
        <f t="shared" si="90"/>
        <v>1955.8548591998324</v>
      </c>
      <c r="L34" s="2">
        <f t="shared" ref="L34:Q34" si="91">+$E$2*L77/1000000</f>
        <v>11.444910268465664</v>
      </c>
      <c r="M34" s="2">
        <f t="shared" si="91"/>
        <v>13.452528230428648</v>
      </c>
      <c r="N34" s="2">
        <f t="shared" si="91"/>
        <v>13.538456366342386</v>
      </c>
      <c r="O34" s="2">
        <f t="shared" si="91"/>
        <v>9.463909138284865E-2</v>
      </c>
      <c r="P34" s="2">
        <f t="shared" si="91"/>
        <v>0.12240510090427557</v>
      </c>
      <c r="Q34" s="2">
        <f t="shared" si="91"/>
        <v>0.12352107103219753</v>
      </c>
      <c r="R34" s="2">
        <f t="shared" ref="R34:W34" si="92">+$E$2*R77/1000000</f>
        <v>63.552958484662398</v>
      </c>
      <c r="S34" s="2">
        <f t="shared" si="92"/>
        <v>73.915766396865578</v>
      </c>
      <c r="T34" s="2">
        <f t="shared" si="92"/>
        <v>73.44359034332696</v>
      </c>
      <c r="U34" s="2">
        <f t="shared" si="92"/>
        <v>2.8205037572147682</v>
      </c>
      <c r="V34" s="2">
        <f t="shared" si="92"/>
        <v>3.3601103994412185</v>
      </c>
      <c r="W34" s="2">
        <f t="shared" si="92"/>
        <v>3.3196368422183959</v>
      </c>
    </row>
    <row r="35" spans="1:23" ht="13.5" customHeight="1" x14ac:dyDescent="0.2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ref="H35:J35" si="93">+$E$2*H78/1000000</f>
        <v>15912.164319400579</v>
      </c>
      <c r="I35" s="2">
        <f t="shared" si="93"/>
        <v>16706.629104213516</v>
      </c>
      <c r="J35" s="2">
        <f t="shared" si="93"/>
        <v>18620.126567661009</v>
      </c>
      <c r="L35" s="2">
        <f t="shared" ref="L35:Q35" si="94">+$E$2*L78/1000000</f>
        <v>3.8047530142853407</v>
      </c>
      <c r="M35" s="2">
        <f t="shared" si="94"/>
        <v>4.1862906626457654</v>
      </c>
      <c r="N35" s="2">
        <f t="shared" si="94"/>
        <v>4.1179284087945991</v>
      </c>
      <c r="O35" s="2">
        <f t="shared" si="94"/>
        <v>0</v>
      </c>
      <c r="P35" s="2">
        <f t="shared" si="94"/>
        <v>0</v>
      </c>
      <c r="Q35" s="2">
        <f t="shared" si="94"/>
        <v>0</v>
      </c>
      <c r="R35" s="2">
        <f t="shared" ref="R35:W35" si="95">+$E$2*R78/1000000</f>
        <v>57.924179140074195</v>
      </c>
      <c r="S35" s="2">
        <f t="shared" si="95"/>
        <v>60.891303707223351</v>
      </c>
      <c r="T35" s="2">
        <f t="shared" si="95"/>
        <v>67.597052282760629</v>
      </c>
      <c r="U35" s="2">
        <f t="shared" si="95"/>
        <v>6.0357739053434563E-2</v>
      </c>
      <c r="V35" s="2">
        <f t="shared" si="95"/>
        <v>6.2928580287555741E-2</v>
      </c>
      <c r="W35" s="2">
        <f t="shared" si="95"/>
        <v>7.0453049491339709E-2</v>
      </c>
    </row>
    <row r="36" spans="1:23" s="60" customFormat="1" ht="13.5" customHeight="1" x14ac:dyDescent="0.2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ref="H36:J36" si="96">+$E$2*H79/1000000</f>
        <v>18547.715782705527</v>
      </c>
      <c r="I36" s="3">
        <f t="shared" si="96"/>
        <v>19790.138487547119</v>
      </c>
      <c r="J36" s="3">
        <f t="shared" si="96"/>
        <v>21572.576294309012</v>
      </c>
      <c r="K36" s="59"/>
      <c r="L36" s="3">
        <f>+SUM(L33:L35)</f>
        <v>15.249663282751005</v>
      </c>
      <c r="M36" s="3">
        <f t="shared" ref="M36:Q36" si="97">+SUM(M33:M35)</f>
        <v>17.638818893074415</v>
      </c>
      <c r="N36" s="3">
        <f t="shared" si="97"/>
        <v>17.656384775136985</v>
      </c>
      <c r="O36" s="3">
        <f t="shared" si="97"/>
        <v>9.463909138284865E-2</v>
      </c>
      <c r="P36" s="3">
        <f t="shared" si="97"/>
        <v>0.12240510090427557</v>
      </c>
      <c r="Q36" s="3">
        <f t="shared" si="97"/>
        <v>0.12352107103219753</v>
      </c>
      <c r="R36" s="3">
        <f>+SUM(R33:R35)</f>
        <v>121.4771376247366</v>
      </c>
      <c r="S36" s="3">
        <f t="shared" ref="S36:W36" si="98">+SUM(S33:S35)</f>
        <v>134.80707010408892</v>
      </c>
      <c r="T36" s="3">
        <f t="shared" si="98"/>
        <v>141.04064262608759</v>
      </c>
      <c r="U36" s="3">
        <f t="shared" si="98"/>
        <v>2.8808614962682029</v>
      </c>
      <c r="V36" s="3">
        <f t="shared" si="98"/>
        <v>3.4230389797287741</v>
      </c>
      <c r="W36" s="3">
        <f t="shared" si="98"/>
        <v>3.3900898917097355</v>
      </c>
    </row>
    <row r="37" spans="1:23" ht="13.5" customHeight="1" x14ac:dyDescent="0.2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25">
      <c r="D38" s="6" t="s">
        <v>606</v>
      </c>
      <c r="E38" s="6"/>
      <c r="F38" s="5"/>
      <c r="G38" s="5"/>
      <c r="H38" s="2">
        <f t="shared" ref="H38:J38" si="99">+$E$2*H81/1000000</f>
        <v>35654.796981017505</v>
      </c>
      <c r="I38" s="2">
        <f t="shared" si="99"/>
        <v>35666.079032854403</v>
      </c>
      <c r="J38" s="2">
        <f t="shared" si="99"/>
        <v>33957.313636782041</v>
      </c>
      <c r="L38" s="2">
        <f t="shared" ref="L38:Q38" si="100">+$E$2*L81/1000000</f>
        <v>0</v>
      </c>
      <c r="M38" s="2">
        <f t="shared" si="100"/>
        <v>0</v>
      </c>
      <c r="N38" s="2">
        <f t="shared" si="100"/>
        <v>0</v>
      </c>
      <c r="O38" s="2">
        <f t="shared" si="100"/>
        <v>0</v>
      </c>
      <c r="P38" s="2">
        <f t="shared" si="100"/>
        <v>0</v>
      </c>
      <c r="Q38" s="2">
        <f t="shared" si="100"/>
        <v>0</v>
      </c>
      <c r="R38" s="2">
        <f t="shared" ref="R38:W38" si="101">+$E$2*R81/1000000</f>
        <v>0</v>
      </c>
      <c r="S38" s="2">
        <f t="shared" si="101"/>
        <v>0</v>
      </c>
      <c r="T38" s="2">
        <f t="shared" si="101"/>
        <v>0</v>
      </c>
      <c r="U38" s="2">
        <f t="shared" si="101"/>
        <v>0</v>
      </c>
      <c r="V38" s="2">
        <f t="shared" si="101"/>
        <v>0</v>
      </c>
      <c r="W38" s="2">
        <f t="shared" si="101"/>
        <v>0</v>
      </c>
    </row>
    <row r="39" spans="1:23" ht="13.5" customHeight="1" x14ac:dyDescent="0.25">
      <c r="D39" s="6" t="s">
        <v>607</v>
      </c>
      <c r="E39" s="6"/>
      <c r="F39" s="6"/>
      <c r="G39" s="6"/>
      <c r="H39" s="2">
        <f t="shared" ref="H39:J39" si="102">+$E$2*H82/1000000</f>
        <v>25062.10243111934</v>
      </c>
      <c r="I39" s="2">
        <f t="shared" si="102"/>
        <v>26204.751146740473</v>
      </c>
      <c r="J39" s="2">
        <f t="shared" si="102"/>
        <v>28277.816022548606</v>
      </c>
      <c r="L39" s="2">
        <f t="shared" ref="L39:Q39" si="103">+$E$2*L82/1000000</f>
        <v>0</v>
      </c>
      <c r="M39" s="2">
        <f t="shared" si="103"/>
        <v>0</v>
      </c>
      <c r="N39" s="2">
        <f t="shared" si="103"/>
        <v>0</v>
      </c>
      <c r="O39" s="2">
        <f t="shared" si="103"/>
        <v>0</v>
      </c>
      <c r="P39" s="2">
        <f t="shared" si="103"/>
        <v>0</v>
      </c>
      <c r="Q39" s="2">
        <f t="shared" si="103"/>
        <v>0</v>
      </c>
      <c r="R39" s="2">
        <f t="shared" ref="R39:W39" si="104">+$E$2*R82/1000000</f>
        <v>0</v>
      </c>
      <c r="S39" s="2">
        <f t="shared" si="104"/>
        <v>0</v>
      </c>
      <c r="T39" s="2">
        <f t="shared" si="104"/>
        <v>0</v>
      </c>
      <c r="U39" s="2">
        <f t="shared" si="104"/>
        <v>0</v>
      </c>
      <c r="V39" s="2">
        <f t="shared" si="104"/>
        <v>0</v>
      </c>
      <c r="W39" s="2">
        <f t="shared" si="104"/>
        <v>0</v>
      </c>
    </row>
    <row r="40" spans="1:23" ht="13.5" customHeight="1" x14ac:dyDescent="0.25">
      <c r="D40" s="6" t="s">
        <v>608</v>
      </c>
      <c r="E40" s="6"/>
      <c r="F40" s="6"/>
      <c r="G40" s="6"/>
      <c r="H40" s="2">
        <f t="shared" ref="H40:J40" si="105">+$E$2*H83/1000000</f>
        <v>55137.704357185023</v>
      </c>
      <c r="I40" s="2">
        <f t="shared" si="105"/>
        <v>54527.318435181121</v>
      </c>
      <c r="J40" s="2">
        <f t="shared" si="105"/>
        <v>56030.296359359192</v>
      </c>
      <c r="L40" s="2">
        <f t="shared" ref="L40:Q40" si="106">+$E$2*L83/1000000</f>
        <v>4454.9028460771251</v>
      </c>
      <c r="M40" s="2">
        <f t="shared" si="106"/>
        <v>4146.2728702438826</v>
      </c>
      <c r="N40" s="2">
        <f t="shared" si="106"/>
        <v>4394.6450277502709</v>
      </c>
      <c r="O40" s="2">
        <f t="shared" si="106"/>
        <v>182.48782684385284</v>
      </c>
      <c r="P40" s="2">
        <f t="shared" si="106"/>
        <v>170.04021971417686</v>
      </c>
      <c r="Q40" s="2">
        <f t="shared" si="106"/>
        <v>178.30485967717635</v>
      </c>
      <c r="R40" s="2">
        <f t="shared" ref="R40:W40" si="107">+$E$2*R83/1000000</f>
        <v>15062.194827943216</v>
      </c>
      <c r="S40" s="2">
        <f t="shared" si="107"/>
        <v>14168.000222486397</v>
      </c>
      <c r="T40" s="2">
        <f t="shared" si="107"/>
        <v>14895.067729254555</v>
      </c>
      <c r="U40" s="2">
        <f t="shared" si="107"/>
        <v>2294.5870390887849</v>
      </c>
      <c r="V40" s="2">
        <f t="shared" si="107"/>
        <v>2124.5688000323926</v>
      </c>
      <c r="W40" s="2">
        <f t="shared" si="107"/>
        <v>2246.1750851904753</v>
      </c>
    </row>
    <row r="41" spans="1:23" ht="13.5" customHeight="1" x14ac:dyDescent="0.25">
      <c r="D41" s="6" t="s">
        <v>760</v>
      </c>
      <c r="E41" s="6"/>
      <c r="F41" s="6"/>
      <c r="G41" s="6"/>
      <c r="H41" s="2">
        <f t="shared" ref="H41:J41" si="108">+$E$2*H84/1000000</f>
        <v>56934.864812426735</v>
      </c>
      <c r="I41" s="2">
        <f t="shared" si="108"/>
        <v>56436.450856616037</v>
      </c>
      <c r="J41" s="2">
        <f t="shared" si="108"/>
        <v>57986.151218559025</v>
      </c>
      <c r="L41" s="2">
        <f t="shared" ref="L41:Q41" si="109">+$E$2*L84/1000000</f>
        <v>4466.3477563455908</v>
      </c>
      <c r="M41" s="2">
        <f t="shared" si="109"/>
        <v>4159.7253984743111</v>
      </c>
      <c r="N41" s="2">
        <f t="shared" si="109"/>
        <v>4408.1834841166137</v>
      </c>
      <c r="O41" s="2">
        <f t="shared" si="109"/>
        <v>182.58246593523572</v>
      </c>
      <c r="P41" s="2">
        <f t="shared" si="109"/>
        <v>170.16262481508113</v>
      </c>
      <c r="Q41" s="2">
        <f t="shared" si="109"/>
        <v>178.42838074820855</v>
      </c>
      <c r="R41" s="2">
        <f t="shared" ref="R41:W41" si="110">+$E$2*R84/1000000</f>
        <v>15125.747786427877</v>
      </c>
      <c r="S41" s="2">
        <f t="shared" si="110"/>
        <v>14241.91598888326</v>
      </c>
      <c r="T41" s="2">
        <f t="shared" si="110"/>
        <v>14968.511319597881</v>
      </c>
      <c r="U41" s="2">
        <f t="shared" si="110"/>
        <v>2297.4075428459996</v>
      </c>
      <c r="V41" s="2">
        <f t="shared" si="110"/>
        <v>2127.9289104318341</v>
      </c>
      <c r="W41" s="2">
        <f t="shared" si="110"/>
        <v>2249.4947220326944</v>
      </c>
    </row>
    <row r="42" spans="1:23" ht="13.5" customHeight="1" x14ac:dyDescent="0.25">
      <c r="D42" s="5" t="s">
        <v>461</v>
      </c>
      <c r="E42" s="5"/>
      <c r="F42" s="6"/>
      <c r="G42" s="6"/>
      <c r="H42" s="2">
        <f t="shared" ref="H42:J42" si="111">+$E$2*H85/1000000</f>
        <v>115854.60376932187</v>
      </c>
      <c r="I42" s="2">
        <f t="shared" si="111"/>
        <v>116398.148614776</v>
      </c>
      <c r="J42" s="2">
        <f t="shared" si="111"/>
        <v>118265.42601868985</v>
      </c>
      <c r="L42" s="2">
        <f t="shared" ref="L42:Q42" si="112">+$E$2*L85/1000000</f>
        <v>4454.9028460771251</v>
      </c>
      <c r="M42" s="2">
        <f t="shared" si="112"/>
        <v>4146.2728702438826</v>
      </c>
      <c r="N42" s="2">
        <f t="shared" si="112"/>
        <v>4394.6450277502709</v>
      </c>
      <c r="O42" s="2">
        <f t="shared" si="112"/>
        <v>182.48782684385284</v>
      </c>
      <c r="P42" s="2">
        <f t="shared" si="112"/>
        <v>170.04021971417686</v>
      </c>
      <c r="Q42" s="2">
        <f t="shared" si="112"/>
        <v>178.30485967717635</v>
      </c>
      <c r="R42" s="2">
        <f t="shared" ref="R42:W42" si="113">+$E$2*R85/1000000</f>
        <v>15062.194827943216</v>
      </c>
      <c r="S42" s="2">
        <f t="shared" si="113"/>
        <v>14168.000222486397</v>
      </c>
      <c r="T42" s="2">
        <f t="shared" si="113"/>
        <v>14895.067729254555</v>
      </c>
      <c r="U42" s="2">
        <f t="shared" si="113"/>
        <v>2294.5870390887849</v>
      </c>
      <c r="V42" s="2">
        <f t="shared" si="113"/>
        <v>2124.5688000323926</v>
      </c>
      <c r="W42" s="2">
        <f t="shared" si="113"/>
        <v>2246.1750851904753</v>
      </c>
    </row>
    <row r="43" spans="1:23" ht="13.5" customHeight="1" x14ac:dyDescent="0.25">
      <c r="D43" s="51" t="s">
        <v>761</v>
      </c>
      <c r="E43" s="21"/>
      <c r="F43" s="21"/>
      <c r="G43" s="21"/>
      <c r="H43" s="53">
        <f t="shared" ref="H43:J43" si="114">+$E$2*H86/1000000</f>
        <v>33200.942028475751</v>
      </c>
      <c r="I43" s="53">
        <f t="shared" si="114"/>
        <v>32558.332266593661</v>
      </c>
      <c r="J43" s="53">
        <f t="shared" si="114"/>
        <v>32545.730525207033</v>
      </c>
      <c r="L43" s="53">
        <f t="shared" ref="L43:Q43" si="115">+$E$2*L86/1000000</f>
        <v>4000.8082448365822</v>
      </c>
      <c r="M43" s="53">
        <f t="shared" si="115"/>
        <v>3692.876735998118</v>
      </c>
      <c r="N43" s="53">
        <f t="shared" si="115"/>
        <v>3908.6816091544615</v>
      </c>
      <c r="O43" s="53">
        <f t="shared" si="115"/>
        <v>180.17234990879976</v>
      </c>
      <c r="P43" s="53">
        <f t="shared" si="115"/>
        <v>167.8776234485527</v>
      </c>
      <c r="Q43" s="53">
        <f t="shared" si="115"/>
        <v>175.75851029822806</v>
      </c>
      <c r="R43" s="53">
        <f t="shared" ref="R43:W43" si="116">+$E$2*R86/1000000</f>
        <v>12502.618639745584</v>
      </c>
      <c r="S43" s="53">
        <f t="shared" si="116"/>
        <v>11569.272719687959</v>
      </c>
      <c r="T43" s="53">
        <f t="shared" si="116"/>
        <v>12196.444881809733</v>
      </c>
      <c r="U43" s="53">
        <f t="shared" si="116"/>
        <v>2224.2061377193704</v>
      </c>
      <c r="V43" s="53">
        <f t="shared" si="116"/>
        <v>2053.2761297195998</v>
      </c>
      <c r="W43" s="53">
        <f t="shared" si="116"/>
        <v>2172.3661998669222</v>
      </c>
    </row>
    <row r="44" spans="1:23" ht="13.5" customHeight="1" x14ac:dyDescent="0.25">
      <c r="D44" s="4" t="s">
        <v>10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2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2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25">
      <c r="D47" s="13" t="s">
        <v>602</v>
      </c>
      <c r="E47" s="13" t="s">
        <v>195</v>
      </c>
      <c r="F47" s="13"/>
      <c r="G47" s="13"/>
      <c r="H47" s="2">
        <f>+SUMIF('Wheat Prod'!$F$4:$F$176,$E47,'Wheat Prod'!H$4:H$176)</f>
        <v>0</v>
      </c>
      <c r="I47" s="2">
        <f>+SUMIF('Wheat Prod'!$F$4:$F$176,$E47,'Wheat Prod'!I$4:I$176)</f>
        <v>0</v>
      </c>
      <c r="J47" s="2">
        <f>+SUMIF('Wheat Prod'!$F$4:$F$176,$E47,'Wheat Prod'!J$4:J$176)</f>
        <v>0</v>
      </c>
      <c r="L47" s="2">
        <f>+SUMIF('Wheat Prod'!$F$4:$F$176,$E47,'Wheat Prod'!L$4:L$176)</f>
        <v>0</v>
      </c>
      <c r="M47" s="2">
        <f>+SUMIF('Wheat Prod'!$F$4:$F$176,$E47,'Wheat Prod'!M$4:M$176)</f>
        <v>0</v>
      </c>
      <c r="N47" s="2">
        <f>+SUMIF('Wheat Prod'!$F$4:$F$176,$E47,'Wheat Prod'!N$4:N$176)</f>
        <v>0</v>
      </c>
      <c r="O47" s="2">
        <f>+SUMIF('Wheat Prod'!$F$4:$F$176,$E47,'Wheat Prod'!O$4:O$176)</f>
        <v>0</v>
      </c>
      <c r="P47" s="2">
        <f>+SUMIF('Wheat Prod'!$F$4:$F$176,$E47,'Wheat Prod'!P$4:P$176)</f>
        <v>0</v>
      </c>
      <c r="Q47" s="2">
        <f>+SUMIF('Wheat Prod'!$F$4:$F$176,$E47,'Wheat Prod'!Q$4:Q$176)</f>
        <v>0</v>
      </c>
      <c r="R47" s="2">
        <f>+SUMIF('Wheat Prod'!$F$4:$F$176,$E47,'Wheat Prod'!R$4:R$176)</f>
        <v>0</v>
      </c>
      <c r="S47" s="2">
        <f>+SUMIF('Wheat Prod'!$F$4:$F$176,$E47,'Wheat Prod'!S$4:S$176)</f>
        <v>0</v>
      </c>
      <c r="T47" s="2">
        <f>+SUMIF('Wheat Prod'!$F$4:$F$176,$E47,'Wheat Prod'!T$4:T$176)</f>
        <v>0</v>
      </c>
      <c r="U47" s="2">
        <f>+SUMIF('Wheat Prod'!$F$4:$F$176,$E47,'Wheat Prod'!U$4:U$176)</f>
        <v>0</v>
      </c>
      <c r="V47" s="2">
        <f>+SUMIF('Wheat Prod'!$F$4:$F$176,$E47,'Wheat Prod'!V$4:V$176)</f>
        <v>0</v>
      </c>
      <c r="W47" s="2">
        <f>+SUMIF('Wheat Prod'!$F$4:$F$176,$E47,'Wheat Prod'!W$4:W$176)</f>
        <v>0</v>
      </c>
    </row>
    <row r="48" spans="1:23" ht="13.5" customHeight="1" x14ac:dyDescent="0.25">
      <c r="D48" s="13" t="s">
        <v>245</v>
      </c>
      <c r="E48" s="13" t="s">
        <v>246</v>
      </c>
      <c r="F48" s="13"/>
      <c r="G48" s="13"/>
      <c r="H48" s="2">
        <f>+SUMIF('Wheat Prod'!$F$4:$F$176,$E48,'Wheat Prod'!H$4:H$176)</f>
        <v>9185</v>
      </c>
      <c r="I48" s="2">
        <f>+SUMIF('Wheat Prod'!$F$4:$F$176,$E48,'Wheat Prod'!I$4:I$176)</f>
        <v>9071</v>
      </c>
      <c r="J48" s="2">
        <f>+SUMIF('Wheat Prod'!$F$4:$F$176,$E48,'Wheat Prod'!J$4:J$176)</f>
        <v>9093</v>
      </c>
      <c r="L48" s="2">
        <f>+SUMIF('Wheat Prod'!$F$4:$F$176,$E48,'Wheat Prod'!L$4:L$176)</f>
        <v>6613.8239999999987</v>
      </c>
      <c r="M48" s="2">
        <f>+SUMIF('Wheat Prod'!$F$4:$F$176,$E48,'Wheat Prod'!M$4:M$176)</f>
        <v>6529.1159999999991</v>
      </c>
      <c r="N48" s="2">
        <f>+SUMIF('Wheat Prod'!$F$4:$F$176,$E48,'Wheat Prod'!N$4:N$176)</f>
        <v>6540.7679999999991</v>
      </c>
      <c r="O48" s="2">
        <f>+SUMIF('Wheat Prod'!$F$4:$F$176,$E48,'Wheat Prod'!O$4:O$176)</f>
        <v>2526.0154079999998</v>
      </c>
      <c r="P48" s="2">
        <f>+SUMIF('Wheat Prod'!$F$4:$F$176,$E48,'Wheat Prod'!P$4:P$176)</f>
        <v>2493.2634719999996</v>
      </c>
      <c r="Q48" s="2">
        <f>+SUMIF('Wheat Prod'!$F$4:$F$176,$E48,'Wheat Prod'!Q$4:Q$176)</f>
        <v>2497.0750560000001</v>
      </c>
      <c r="R48" s="2">
        <f>+SUMIF('Wheat Prod'!$F$4:$F$176,$E48,'Wheat Prod'!R$4:R$176)</f>
        <v>7978.0019999999995</v>
      </c>
      <c r="S48" s="2">
        <f>+SUMIF('Wheat Prod'!$F$4:$F$176,$E48,'Wheat Prod'!S$4:S$176)</f>
        <v>7876.6979999999994</v>
      </c>
      <c r="T48" s="2">
        <f>+SUMIF('Wheat Prod'!$F$4:$F$176,$E48,'Wheat Prod'!T$4:T$176)</f>
        <v>7892.1539999999995</v>
      </c>
      <c r="U48" s="2">
        <f>+SUMIF('Wheat Prod'!$F$4:$F$176,$E48,'Wheat Prod'!U$4:U$176)</f>
        <v>4471.8327599999993</v>
      </c>
      <c r="V48" s="2">
        <f>+SUMIF('Wheat Prod'!$F$4:$F$176,$E48,'Wheat Prod'!V$4:V$176)</f>
        <v>4414.1348399999988</v>
      </c>
      <c r="W48" s="2">
        <f>+SUMIF('Wheat Prod'!$F$4:$F$176,$E48,'Wheat Prod'!W$4:W$176)</f>
        <v>4421.3353199999992</v>
      </c>
    </row>
    <row r="49" spans="4:23" ht="13.5" customHeight="1" x14ac:dyDescent="0.25">
      <c r="D49" s="13" t="s">
        <v>245</v>
      </c>
      <c r="E49" s="13" t="s">
        <v>254</v>
      </c>
      <c r="F49" s="6"/>
      <c r="G49" s="6"/>
      <c r="H49" s="2">
        <f>+SUMIF('Wheat Prod'!$F$4:$F$176,$E49,'Wheat Prod'!H$4:H$176)</f>
        <v>5060549</v>
      </c>
      <c r="I49" s="2">
        <f>+SUMIF('Wheat Prod'!$F$4:$F$176,$E49,'Wheat Prod'!I$4:I$176)</f>
        <v>5809059</v>
      </c>
      <c r="J49" s="2">
        <f>+SUMIF('Wheat Prod'!$F$4:$F$176,$E49,'Wheat Prod'!J$4:J$176)</f>
        <v>5422106</v>
      </c>
      <c r="L49" s="2">
        <f>+SUMIF('Wheat Prod'!$F$4:$F$176,$E49,'Wheat Prod'!L$4:L$176)</f>
        <v>1551189.3950000003</v>
      </c>
      <c r="M49" s="2">
        <f>+SUMIF('Wheat Prod'!$F$4:$F$176,$E49,'Wheat Prod'!M$4:M$176)</f>
        <v>1745693.541</v>
      </c>
      <c r="N49" s="2">
        <f>+SUMIF('Wheat Prod'!$F$4:$F$176,$E49,'Wheat Prod'!N$4:N$176)</f>
        <v>1671108.7520000001</v>
      </c>
      <c r="O49" s="2">
        <f>+SUMIF('Wheat Prod'!$F$4:$F$176,$E49,'Wheat Prod'!O$4:O$176)</f>
        <v>143226.821042</v>
      </c>
      <c r="P49" s="2">
        <f>+SUMIF('Wheat Prod'!$F$4:$F$176,$E49,'Wheat Prod'!P$4:P$176)</f>
        <v>159765.19591600003</v>
      </c>
      <c r="Q49" s="2">
        <f>+SUMIF('Wheat Prod'!$F$4:$F$176,$E49,'Wheat Prod'!Q$4:Q$176)</f>
        <v>155271.36058000001</v>
      </c>
      <c r="R49" s="2">
        <f>+SUMIF('Wheat Prod'!$F$4:$F$176,$E49,'Wheat Prod'!R$4:R$176)</f>
        <v>3382264.352</v>
      </c>
      <c r="S49" s="2">
        <f>+SUMIF('Wheat Prod'!$F$4:$F$176,$E49,'Wheat Prod'!S$4:S$176)</f>
        <v>3823948.2019999996</v>
      </c>
      <c r="T49" s="2">
        <f>+SUMIF('Wheat Prod'!$F$4:$F$176,$E49,'Wheat Prod'!T$4:T$176)</f>
        <v>3638727.108</v>
      </c>
      <c r="U49" s="2">
        <f>+SUMIF('Wheat Prod'!$F$4:$F$176,$E49,'Wheat Prod'!U$4:U$176)</f>
        <v>929406.77672100009</v>
      </c>
      <c r="V49" s="2">
        <f>+SUMIF('Wheat Prod'!$F$4:$F$176,$E49,'Wheat Prod'!V$4:V$176)</f>
        <v>1037120.5050689999</v>
      </c>
      <c r="W49" s="2">
        <f>+SUMIF('Wheat Prod'!$F$4:$F$176,$E49,'Wheat Prod'!W$4:W$176)</f>
        <v>1000939.4254100001</v>
      </c>
    </row>
    <row r="50" spans="4:23" ht="13.5" customHeight="1" x14ac:dyDescent="0.25">
      <c r="D50" s="13" t="s">
        <v>245</v>
      </c>
      <c r="E50" s="13" t="s">
        <v>262</v>
      </c>
      <c r="F50" s="6"/>
      <c r="G50" s="6"/>
      <c r="H50" s="2">
        <f>+SUMIF('Wheat Prod'!$F$4:$F$176,$E50,'Wheat Prod'!H$4:H$176)</f>
        <v>0</v>
      </c>
      <c r="I50" s="2">
        <f>+SUMIF('Wheat Prod'!$F$4:$F$176,$E50,'Wheat Prod'!I$4:I$176)</f>
        <v>0</v>
      </c>
      <c r="J50" s="2">
        <f>+SUMIF('Wheat Prod'!$F$4:$F$176,$E50,'Wheat Prod'!J$4:J$176)</f>
        <v>0</v>
      </c>
      <c r="L50" s="2">
        <f>+SUMIF('Wheat Prod'!$F$4:$F$176,$E50,'Wheat Prod'!L$4:L$176)</f>
        <v>0</v>
      </c>
      <c r="M50" s="2">
        <f>+SUMIF('Wheat Prod'!$F$4:$F$176,$E50,'Wheat Prod'!M$4:M$176)</f>
        <v>0</v>
      </c>
      <c r="N50" s="2">
        <f>+SUMIF('Wheat Prod'!$F$4:$F$176,$E50,'Wheat Prod'!N$4:N$176)</f>
        <v>0</v>
      </c>
      <c r="O50" s="2">
        <f>+SUMIF('Wheat Prod'!$F$4:$F$176,$E50,'Wheat Prod'!O$4:O$176)</f>
        <v>0</v>
      </c>
      <c r="P50" s="2">
        <f>+SUMIF('Wheat Prod'!$F$4:$F$176,$E50,'Wheat Prod'!P$4:P$176)</f>
        <v>0</v>
      </c>
      <c r="Q50" s="2">
        <f>+SUMIF('Wheat Prod'!$F$4:$F$176,$E50,'Wheat Prod'!Q$4:Q$176)</f>
        <v>0</v>
      </c>
      <c r="R50" s="2">
        <f>+SUMIF('Wheat Prod'!$F$4:$F$176,$E50,'Wheat Prod'!R$4:R$176)</f>
        <v>0</v>
      </c>
      <c r="S50" s="2">
        <f>+SUMIF('Wheat Prod'!$F$4:$F$176,$E50,'Wheat Prod'!S$4:S$176)</f>
        <v>0</v>
      </c>
      <c r="T50" s="2">
        <f>+SUMIF('Wheat Prod'!$F$4:$F$176,$E50,'Wheat Prod'!T$4:T$176)</f>
        <v>0</v>
      </c>
      <c r="U50" s="2">
        <f>+SUMIF('Wheat Prod'!$F$4:$F$176,$E50,'Wheat Prod'!U$4:U$176)</f>
        <v>0</v>
      </c>
      <c r="V50" s="2">
        <f>+SUMIF('Wheat Prod'!$F$4:$F$176,$E50,'Wheat Prod'!V$4:V$176)</f>
        <v>0</v>
      </c>
      <c r="W50" s="2">
        <f>+SUMIF('Wheat Prod'!$F$4:$F$176,$E50,'Wheat Prod'!W$4:W$176)</f>
        <v>0</v>
      </c>
    </row>
    <row r="51" spans="4:23" ht="13.5" customHeight="1" x14ac:dyDescent="0.25">
      <c r="D51" s="13" t="s">
        <v>245</v>
      </c>
      <c r="E51" s="13" t="s">
        <v>277</v>
      </c>
      <c r="F51" s="6"/>
      <c r="G51" s="6"/>
      <c r="H51" s="2">
        <f>+SUMIF('Wheat Prod'!$F$4:$F$176,$E51,'Wheat Prod'!H$4:H$176)</f>
        <v>2222500</v>
      </c>
      <c r="I51" s="2">
        <f>+SUMIF('Wheat Prod'!$F$4:$F$176,$E51,'Wheat Prod'!I$4:I$176)</f>
        <v>1843909</v>
      </c>
      <c r="J51" s="2">
        <f>+SUMIF('Wheat Prod'!$F$4:$F$176,$E51,'Wheat Prod'!J$4:J$176)</f>
        <v>2253870</v>
      </c>
      <c r="L51" s="2">
        <f>+SUMIF('Wheat Prod'!$F$4:$F$176,$E51,'Wheat Prod'!L$4:L$176)</f>
        <v>529186.35100000002</v>
      </c>
      <c r="M51" s="2">
        <f>+SUMIF('Wheat Prod'!$F$4:$F$176,$E51,'Wheat Prod'!M$4:M$176)</f>
        <v>439680.408</v>
      </c>
      <c r="N51" s="2">
        <f>+SUMIF('Wheat Prod'!$F$4:$F$176,$E51,'Wheat Prod'!N$4:N$176)</f>
        <v>488350.12100000004</v>
      </c>
      <c r="O51" s="2">
        <f>+SUMIF('Wheat Prod'!$F$4:$F$176,$E51,'Wheat Prod'!O$4:O$176)</f>
        <v>70557.36981199999</v>
      </c>
      <c r="P51" s="2">
        <f>+SUMIF('Wheat Prod'!$F$4:$F$176,$E51,'Wheat Prod'!P$4:P$176)</f>
        <v>62688.161733999994</v>
      </c>
      <c r="Q51" s="2">
        <f>+SUMIF('Wheat Prod'!$F$4:$F$176,$E51,'Wheat Prod'!Q$4:Q$176)</f>
        <v>56868.055685999992</v>
      </c>
      <c r="R51" s="2">
        <f>+SUMIF('Wheat Prod'!$F$4:$F$176,$E51,'Wheat Prod'!R$4:R$176)</f>
        <v>974475.27099999983</v>
      </c>
      <c r="S51" s="2">
        <f>+SUMIF('Wheat Prod'!$F$4:$F$176,$E51,'Wheat Prod'!S$4:S$176)</f>
        <v>801478.31200000003</v>
      </c>
      <c r="T51" s="2">
        <f>+SUMIF('Wheat Prod'!$F$4:$F$176,$E51,'Wheat Prod'!T$4:T$176)</f>
        <v>933072.53799999994</v>
      </c>
      <c r="U51" s="2">
        <f>+SUMIF('Wheat Prod'!$F$4:$F$176,$E51,'Wheat Prod'!U$4:U$176)</f>
        <v>224074.83549200001</v>
      </c>
      <c r="V51" s="2">
        <f>+SUMIF('Wheat Prod'!$F$4:$F$176,$E51,'Wheat Prod'!V$4:V$176)</f>
        <v>185605.37026999998</v>
      </c>
      <c r="W51" s="2">
        <f>+SUMIF('Wheat Prod'!$F$4:$F$176,$E51,'Wheat Prod'!W$4:W$176)</f>
        <v>192590.28771900001</v>
      </c>
    </row>
    <row r="52" spans="4:23" ht="13.5" customHeight="1" x14ac:dyDescent="0.25">
      <c r="D52" s="13" t="s">
        <v>245</v>
      </c>
      <c r="E52" s="13" t="s">
        <v>268</v>
      </c>
      <c r="F52" s="6"/>
      <c r="G52" s="6"/>
      <c r="H52" s="2">
        <f>+SUMIF('Wheat Prod'!$F$4:$F$176,$E52,'Wheat Prod'!H$4:H$176)</f>
        <v>0</v>
      </c>
      <c r="I52" s="2">
        <f>+SUMIF('Wheat Prod'!$F$4:$F$176,$E52,'Wheat Prod'!I$4:I$176)</f>
        <v>0</v>
      </c>
      <c r="J52" s="2">
        <f>+SUMIF('Wheat Prod'!$F$4:$F$176,$E52,'Wheat Prod'!J$4:J$176)</f>
        <v>0</v>
      </c>
      <c r="L52" s="2">
        <f>+SUMIF('Wheat Prod'!$F$4:$F$176,$E52,'Wheat Prod'!L$4:L$176)</f>
        <v>0</v>
      </c>
      <c r="M52" s="2">
        <f>+SUMIF('Wheat Prod'!$F$4:$F$176,$E52,'Wheat Prod'!M$4:M$176)</f>
        <v>0</v>
      </c>
      <c r="N52" s="2">
        <f>+SUMIF('Wheat Prod'!$F$4:$F$176,$E52,'Wheat Prod'!N$4:N$176)</f>
        <v>0</v>
      </c>
      <c r="O52" s="2">
        <f>+SUMIF('Wheat Prod'!$F$4:$F$176,$E52,'Wheat Prod'!O$4:O$176)</f>
        <v>0</v>
      </c>
      <c r="P52" s="2">
        <f>+SUMIF('Wheat Prod'!$F$4:$F$176,$E52,'Wheat Prod'!P$4:P$176)</f>
        <v>0</v>
      </c>
      <c r="Q52" s="2">
        <f>+SUMIF('Wheat Prod'!$F$4:$F$176,$E52,'Wheat Prod'!Q$4:Q$176)</f>
        <v>0</v>
      </c>
      <c r="R52" s="2">
        <f>+SUMIF('Wheat Prod'!$F$4:$F$176,$E52,'Wheat Prod'!R$4:R$176)</f>
        <v>0</v>
      </c>
      <c r="S52" s="2">
        <f>+SUMIF('Wheat Prod'!$F$4:$F$176,$E52,'Wheat Prod'!S$4:S$176)</f>
        <v>0</v>
      </c>
      <c r="T52" s="2">
        <f>+SUMIF('Wheat Prod'!$F$4:$F$176,$E52,'Wheat Prod'!T$4:T$176)</f>
        <v>0</v>
      </c>
      <c r="U52" s="2">
        <f>+SUMIF('Wheat Prod'!$F$4:$F$176,$E52,'Wheat Prod'!U$4:U$176)</f>
        <v>0</v>
      </c>
      <c r="V52" s="2">
        <f>+SUMIF('Wheat Prod'!$F$4:$F$176,$E52,'Wheat Prod'!V$4:V$176)</f>
        <v>0</v>
      </c>
      <c r="W52" s="2">
        <f>+SUMIF('Wheat Prod'!$F$4:$F$176,$E52,'Wheat Prod'!W$4:W$176)</f>
        <v>0</v>
      </c>
    </row>
    <row r="53" spans="4:23" ht="13.5" customHeight="1" x14ac:dyDescent="0.25">
      <c r="D53" s="13" t="s">
        <v>245</v>
      </c>
      <c r="E53" s="13" t="s">
        <v>292</v>
      </c>
      <c r="F53" s="6"/>
      <c r="G53" s="6"/>
      <c r="H53" s="2">
        <f>+SUMIF('Wheat Prod'!$F$4:$F$176,$E53,'Wheat Prod'!H$4:H$176)</f>
        <v>125338</v>
      </c>
      <c r="I53" s="2">
        <f>+SUMIF('Wheat Prod'!$F$4:$F$176,$E53,'Wheat Prod'!I$4:I$176)</f>
        <v>112341</v>
      </c>
      <c r="J53" s="2">
        <f>+SUMIF('Wheat Prod'!$F$4:$F$176,$E53,'Wheat Prod'!J$4:J$176)</f>
        <v>117831</v>
      </c>
      <c r="L53" s="2">
        <f>+SUMIF('Wheat Prod'!$F$4:$F$176,$E53,'Wheat Prod'!L$4:L$176)</f>
        <v>61511.370999999999</v>
      </c>
      <c r="M53" s="2">
        <f>+SUMIF('Wheat Prod'!$F$4:$F$176,$E53,'Wheat Prod'!M$4:M$176)</f>
        <v>54223.488000000005</v>
      </c>
      <c r="N53" s="2">
        <f>+SUMIF('Wheat Prod'!$F$4:$F$176,$E53,'Wheat Prod'!N$4:N$176)</f>
        <v>56758.301000000007</v>
      </c>
      <c r="O53" s="2">
        <f>+SUMIF('Wheat Prod'!$F$4:$F$176,$E53,'Wheat Prod'!O$4:O$176)</f>
        <v>11751.146110000001</v>
      </c>
      <c r="P53" s="2">
        <f>+SUMIF('Wheat Prod'!$F$4:$F$176,$E53,'Wheat Prod'!P$4:P$176)</f>
        <v>10240.736276</v>
      </c>
      <c r="Q53" s="2">
        <f>+SUMIF('Wheat Prod'!$F$4:$F$176,$E53,'Wheat Prod'!Q$4:Q$176)</f>
        <v>10623.747204000001</v>
      </c>
      <c r="R53" s="2">
        <f>+SUMIF('Wheat Prod'!$F$4:$F$176,$E53,'Wheat Prod'!R$4:R$176)</f>
        <v>93998.179000000004</v>
      </c>
      <c r="S53" s="2">
        <f>+SUMIF('Wheat Prod'!$F$4:$F$176,$E53,'Wheat Prod'!S$4:S$176)</f>
        <v>83495.794999999984</v>
      </c>
      <c r="T53" s="2">
        <f>+SUMIF('Wheat Prod'!$F$4:$F$176,$E53,'Wheat Prod'!T$4:T$176)</f>
        <v>87629.457999999984</v>
      </c>
      <c r="U53" s="2">
        <f>+SUMIF('Wheat Prod'!$F$4:$F$176,$E53,'Wheat Prod'!U$4:U$176)</f>
        <v>35590.276369999992</v>
      </c>
      <c r="V53" s="2">
        <f>+SUMIF('Wheat Prod'!$F$4:$F$176,$E53,'Wheat Prod'!V$4:V$176)</f>
        <v>31343.045909999997</v>
      </c>
      <c r="W53" s="2">
        <f>+SUMIF('Wheat Prod'!$F$4:$F$176,$E53,'Wheat Prod'!W$4:W$176)</f>
        <v>32785.402779999997</v>
      </c>
    </row>
    <row r="54" spans="4:23" ht="13.5" customHeight="1" x14ac:dyDescent="0.25">
      <c r="D54" s="19" t="s">
        <v>603</v>
      </c>
      <c r="E54" s="19"/>
      <c r="F54" s="5"/>
      <c r="G54" s="5"/>
      <c r="H54" s="3">
        <f t="shared" ref="H54:J54" si="117">+SUM(H48:H53)</f>
        <v>7417572</v>
      </c>
      <c r="I54" s="3">
        <f t="shared" si="117"/>
        <v>7774380</v>
      </c>
      <c r="J54" s="3">
        <f t="shared" si="117"/>
        <v>7802900</v>
      </c>
      <c r="L54" s="3">
        <f t="shared" ref="L54:W54" si="118">+SUM(L48:L53)</f>
        <v>2148500.9410000001</v>
      </c>
      <c r="M54" s="3">
        <f t="shared" si="118"/>
        <v>2246126.5529999998</v>
      </c>
      <c r="N54" s="3">
        <f t="shared" si="118"/>
        <v>2222757.9419999998</v>
      </c>
      <c r="O54" s="3">
        <f t="shared" si="118"/>
        <v>228061.35237199999</v>
      </c>
      <c r="P54" s="3">
        <f t="shared" si="118"/>
        <v>235187.35739800002</v>
      </c>
      <c r="Q54" s="3">
        <f t="shared" si="118"/>
        <v>225260.238526</v>
      </c>
      <c r="R54" s="3">
        <f t="shared" si="118"/>
        <v>4458715.8039999995</v>
      </c>
      <c r="S54" s="3">
        <f t="shared" si="118"/>
        <v>4716799.0069999993</v>
      </c>
      <c r="T54" s="3">
        <f t="shared" si="118"/>
        <v>4667321.2579999994</v>
      </c>
      <c r="U54" s="3">
        <f t="shared" si="118"/>
        <v>1193543.7213430002</v>
      </c>
      <c r="V54" s="3">
        <f t="shared" si="118"/>
        <v>1258483.0560890001</v>
      </c>
      <c r="W54" s="3">
        <f t="shared" si="118"/>
        <v>1230736.451229</v>
      </c>
    </row>
    <row r="55" spans="4:23" ht="13.5" customHeight="1" x14ac:dyDescent="0.25">
      <c r="D55" s="13" t="s">
        <v>303</v>
      </c>
      <c r="E55" s="13" t="s">
        <v>304</v>
      </c>
      <c r="F55" s="6"/>
      <c r="G55" s="6"/>
      <c r="H55" s="2">
        <f>+SUMIF('Wheat Prod'!$F$4:$F$176,$E55,'Wheat Prod'!H$4:H$176)</f>
        <v>0</v>
      </c>
      <c r="I55" s="2">
        <f>+SUMIF('Wheat Prod'!$F$4:$F$176,$E55,'Wheat Prod'!I$4:I$176)</f>
        <v>0</v>
      </c>
      <c r="J55" s="2">
        <f>+SUMIF('Wheat Prod'!$F$4:$F$176,$E55,'Wheat Prod'!J$4:J$176)</f>
        <v>0</v>
      </c>
      <c r="L55" s="2">
        <f>+SUMIF('Wheat Prod'!$F$4:$F$176,$E55,'Wheat Prod'!L$4:L$176)</f>
        <v>0</v>
      </c>
      <c r="M55" s="2">
        <f>+SUMIF('Wheat Prod'!$F$4:$F$176,$E55,'Wheat Prod'!M$4:M$176)</f>
        <v>0</v>
      </c>
      <c r="N55" s="2">
        <f>+SUMIF('Wheat Prod'!$F$4:$F$176,$E55,'Wheat Prod'!N$4:N$176)</f>
        <v>0</v>
      </c>
      <c r="O55" s="2">
        <f>+SUMIF('Wheat Prod'!$F$4:$F$176,$E55,'Wheat Prod'!O$4:O$176)</f>
        <v>0</v>
      </c>
      <c r="P55" s="2">
        <f>+SUMIF('Wheat Prod'!$F$4:$F$176,$E55,'Wheat Prod'!P$4:P$176)</f>
        <v>0</v>
      </c>
      <c r="Q55" s="2">
        <f>+SUMIF('Wheat Prod'!$F$4:$F$176,$E55,'Wheat Prod'!Q$4:Q$176)</f>
        <v>0</v>
      </c>
      <c r="R55" s="2">
        <f>+SUMIF('Wheat Prod'!$F$4:$F$176,$E55,'Wheat Prod'!R$4:R$176)</f>
        <v>0</v>
      </c>
      <c r="S55" s="2">
        <f>+SUMIF('Wheat Prod'!$F$4:$F$176,$E55,'Wheat Prod'!S$4:S$176)</f>
        <v>0</v>
      </c>
      <c r="T55" s="2">
        <f>+SUMIF('Wheat Prod'!$F$4:$F$176,$E55,'Wheat Prod'!T$4:T$176)</f>
        <v>0</v>
      </c>
      <c r="U55" s="2">
        <f>+SUMIF('Wheat Prod'!$F$4:$F$176,$E55,'Wheat Prod'!U$4:U$176)</f>
        <v>0</v>
      </c>
      <c r="V55" s="2">
        <f>+SUMIF('Wheat Prod'!$F$4:$F$176,$E55,'Wheat Prod'!V$4:V$176)</f>
        <v>0</v>
      </c>
      <c r="W55" s="2">
        <f>+SUMIF('Wheat Prod'!$F$4:$F$176,$E55,'Wheat Prod'!W$4:W$176)</f>
        <v>0</v>
      </c>
    </row>
    <row r="56" spans="4:23" ht="13.5" customHeight="1" x14ac:dyDescent="0.25">
      <c r="D56" s="13" t="s">
        <v>303</v>
      </c>
      <c r="E56" s="13" t="s">
        <v>314</v>
      </c>
      <c r="F56" s="6"/>
      <c r="G56" s="6"/>
      <c r="H56" s="2">
        <f>+SUMIF('Wheat Prod'!$F$4:$F$176,$E56,'Wheat Prod'!H$4:H$176)</f>
        <v>3672684</v>
      </c>
      <c r="I56" s="2">
        <f>+SUMIF('Wheat Prod'!$F$4:$F$176,$E56,'Wheat Prod'!I$4:I$176)</f>
        <v>3712508</v>
      </c>
      <c r="J56" s="2">
        <f>+SUMIF('Wheat Prod'!$F$4:$F$176,$E56,'Wheat Prod'!J$4:J$176)</f>
        <v>3864878</v>
      </c>
      <c r="L56" s="2">
        <f>+SUMIF('Wheat Prod'!$F$4:$F$176,$E56,'Wheat Prod'!L$4:L$176)</f>
        <v>110466.338</v>
      </c>
      <c r="M56" s="2">
        <f>+SUMIF('Wheat Prod'!$F$4:$F$176,$E56,'Wheat Prod'!M$4:M$176)</f>
        <v>111592.63399999999</v>
      </c>
      <c r="N56" s="2">
        <f>+SUMIF('Wheat Prod'!$F$4:$F$176,$E56,'Wheat Prod'!N$4:N$176)</f>
        <v>116175.26</v>
      </c>
      <c r="O56" s="2">
        <f>+SUMIF('Wheat Prod'!$F$4:$F$176,$E56,'Wheat Prod'!O$4:O$176)</f>
        <v>898.833032</v>
      </c>
      <c r="P56" s="2">
        <f>+SUMIF('Wheat Prod'!$F$4:$F$176,$E56,'Wheat Prod'!P$4:P$176)</f>
        <v>905.91101600000002</v>
      </c>
      <c r="Q56" s="2">
        <f>+SUMIF('Wheat Prod'!$F$4:$F$176,$E56,'Wheat Prod'!Q$4:Q$176)</f>
        <v>942.97664000000009</v>
      </c>
      <c r="R56" s="2">
        <f>+SUMIF('Wheat Prod'!$F$4:$F$176,$E56,'Wheat Prod'!R$4:R$176)</f>
        <v>433877.78200000001</v>
      </c>
      <c r="S56" s="2">
        <f>+SUMIF('Wheat Prod'!$F$4:$F$176,$E56,'Wheat Prod'!S$4:S$176)</f>
        <v>438433.97400000005</v>
      </c>
      <c r="T56" s="2">
        <f>+SUMIF('Wheat Prod'!$F$4:$F$176,$E56,'Wheat Prod'!T$4:T$176)</f>
        <v>456436.64400000003</v>
      </c>
      <c r="U56" s="2">
        <f>+SUMIF('Wheat Prod'!$F$4:$F$176,$E56,'Wheat Prod'!U$4:U$176)</f>
        <v>14387.452290000001</v>
      </c>
      <c r="V56" s="2">
        <f>+SUMIF('Wheat Prod'!$F$4:$F$176,$E56,'Wheat Prod'!V$4:V$176)</f>
        <v>14523.519378000001</v>
      </c>
      <c r="W56" s="2">
        <f>+SUMIF('Wheat Prod'!$F$4:$F$176,$E56,'Wheat Prod'!W$4:W$176)</f>
        <v>15120.124500000002</v>
      </c>
    </row>
    <row r="57" spans="4:23" ht="13.5" customHeight="1" x14ac:dyDescent="0.25">
      <c r="D57" s="13" t="s">
        <v>303</v>
      </c>
      <c r="E57" s="13" t="s">
        <v>324</v>
      </c>
      <c r="F57" s="6"/>
      <c r="G57" s="6"/>
      <c r="H57" s="2">
        <f>+SUMIF('Wheat Prod'!$F$4:$F$176,$E57,'Wheat Prod'!H$4:H$176)</f>
        <v>392037</v>
      </c>
      <c r="I57" s="2">
        <f>+SUMIF('Wheat Prod'!$F$4:$F$176,$E57,'Wheat Prod'!I$4:I$176)</f>
        <v>559247</v>
      </c>
      <c r="J57" s="2">
        <f>+SUMIF('Wheat Prod'!$F$4:$F$176,$E57,'Wheat Prod'!J$4:J$176)</f>
        <v>546957</v>
      </c>
      <c r="L57" s="2">
        <f>+SUMIF('Wheat Prod'!$F$4:$F$176,$E57,'Wheat Prod'!L$4:L$176)</f>
        <v>18587.601999999999</v>
      </c>
      <c r="M57" s="2">
        <f>+SUMIF('Wheat Prod'!$F$4:$F$176,$E57,'Wheat Prod'!M$4:M$176)</f>
        <v>30764.728000000003</v>
      </c>
      <c r="N57" s="2">
        <f>+SUMIF('Wheat Prod'!$F$4:$F$176,$E57,'Wheat Prod'!N$4:N$176)</f>
        <v>30789.884999999995</v>
      </c>
      <c r="O57" s="2">
        <f>+SUMIF('Wheat Prod'!$F$4:$F$176,$E57,'Wheat Prod'!O$4:O$176)</f>
        <v>453.02640400000001</v>
      </c>
      <c r="P57" s="2">
        <f>+SUMIF('Wheat Prod'!$F$4:$F$176,$E57,'Wheat Prod'!P$4:P$176)</f>
        <v>874.22178399999996</v>
      </c>
      <c r="Q57" s="2">
        <f>+SUMIF('Wheat Prod'!$F$4:$F$176,$E57,'Wheat Prod'!Q$4:Q$176)</f>
        <v>892.11029399999995</v>
      </c>
      <c r="R57" s="2">
        <f>+SUMIF('Wheat Prod'!$F$4:$F$176,$E57,'Wheat Prod'!R$4:R$176)</f>
        <v>42609.482000000004</v>
      </c>
      <c r="S57" s="2">
        <f>+SUMIF('Wheat Prod'!$F$4:$F$176,$E57,'Wheat Prod'!S$4:S$176)</f>
        <v>64371.759000000005</v>
      </c>
      <c r="T57" s="2">
        <f>+SUMIF('Wheat Prod'!$F$4:$F$176,$E57,'Wheat Prod'!T$4:T$176)</f>
        <v>63590.741000000002</v>
      </c>
      <c r="U57" s="2">
        <f>+SUMIF('Wheat Prod'!$F$4:$F$176,$E57,'Wheat Prod'!U$4:U$176)</f>
        <v>1945.8641300000004</v>
      </c>
      <c r="V57" s="2">
        <f>+SUMIF('Wheat Prod'!$F$4:$F$176,$E57,'Wheat Prod'!V$4:V$176)</f>
        <v>3296.8105209999999</v>
      </c>
      <c r="W57" s="2">
        <f>+SUMIF('Wheat Prod'!$F$4:$F$176,$E57,'Wheat Prod'!W$4:W$176)</f>
        <v>3311.4134279999998</v>
      </c>
    </row>
    <row r="58" spans="4:23" ht="13.5" customHeight="1" x14ac:dyDescent="0.25">
      <c r="D58" s="13" t="s">
        <v>303</v>
      </c>
      <c r="E58" s="13" t="s">
        <v>331</v>
      </c>
      <c r="F58" s="6"/>
      <c r="G58" s="6"/>
      <c r="H58" s="2">
        <f>+SUMIF('Wheat Prod'!$F$4:$F$176,$E58,'Wheat Prod'!H$4:H$176)</f>
        <v>6261895</v>
      </c>
      <c r="I58" s="2">
        <f>+SUMIF('Wheat Prod'!$F$4:$F$176,$E58,'Wheat Prod'!I$4:I$176)</f>
        <v>5508451</v>
      </c>
      <c r="J58" s="2">
        <f>+SUMIF('Wheat Prod'!$F$4:$F$176,$E58,'Wheat Prod'!J$4:J$176)</f>
        <v>6834421</v>
      </c>
      <c r="L58" s="2">
        <f>+SUMIF('Wheat Prod'!$F$4:$F$176,$E58,'Wheat Prod'!L$4:L$176)</f>
        <v>269261.48499999999</v>
      </c>
      <c r="M58" s="2">
        <f>+SUMIF('Wheat Prod'!$F$4:$F$176,$E58,'Wheat Prod'!M$4:M$176)</f>
        <v>236863.39299999998</v>
      </c>
      <c r="N58" s="2">
        <f>+SUMIF('Wheat Prod'!$F$4:$F$176,$E58,'Wheat Prod'!N$4:N$176)</f>
        <v>293880.103</v>
      </c>
      <c r="O58" s="2">
        <f>+SUMIF('Wheat Prod'!$F$4:$F$176,$E58,'Wheat Prod'!O$4:O$176)</f>
        <v>5385.2296999999999</v>
      </c>
      <c r="P58" s="2">
        <f>+SUMIF('Wheat Prod'!$F$4:$F$176,$E58,'Wheat Prod'!P$4:P$176)</f>
        <v>4737.2678599999999</v>
      </c>
      <c r="Q58" s="2">
        <f>+SUMIF('Wheat Prod'!$F$4:$F$176,$E58,'Wheat Prod'!Q$4:Q$176)</f>
        <v>5877.6020600000002</v>
      </c>
      <c r="R58" s="2">
        <f>+SUMIF('Wheat Prod'!$F$4:$F$176,$E58,'Wheat Prod'!R$4:R$176)</f>
        <v>582356.2350000001</v>
      </c>
      <c r="S58" s="2">
        <f>+SUMIF('Wheat Prod'!$F$4:$F$176,$E58,'Wheat Prod'!S$4:S$176)</f>
        <v>512285.94300000009</v>
      </c>
      <c r="T58" s="2">
        <f>+SUMIF('Wheat Prod'!$F$4:$F$176,$E58,'Wheat Prod'!T$4:T$176)</f>
        <v>635601.15300000005</v>
      </c>
      <c r="U58" s="2">
        <f>+SUMIF('Wheat Prod'!$F$4:$F$176,$E58,'Wheat Prod'!U$4:U$176)</f>
        <v>22711.893165000005</v>
      </c>
      <c r="V58" s="2">
        <f>+SUMIF('Wheat Prod'!$F$4:$F$176,$E58,'Wheat Prod'!V$4:V$176)</f>
        <v>19979.151777000003</v>
      </c>
      <c r="W58" s="2">
        <f>+SUMIF('Wheat Prod'!$F$4:$F$176,$E58,'Wheat Prod'!W$4:W$176)</f>
        <v>24788.444967000003</v>
      </c>
    </row>
    <row r="59" spans="4:23" ht="13.5" customHeight="1" x14ac:dyDescent="0.25">
      <c r="D59" s="13" t="s">
        <v>303</v>
      </c>
      <c r="E59" s="13" t="s">
        <v>337</v>
      </c>
      <c r="F59" s="6"/>
      <c r="G59" s="6"/>
      <c r="H59" s="2">
        <f>+SUMIF('Wheat Prod'!$F$4:$F$176,$E59,'Wheat Prod'!H$4:H$176)</f>
        <v>17417553</v>
      </c>
      <c r="I59" s="2">
        <f>+SUMIF('Wheat Prod'!$F$4:$F$176,$E59,'Wheat Prod'!I$4:I$176)</f>
        <v>15383685</v>
      </c>
      <c r="J59" s="2">
        <f>+SUMIF('Wheat Prod'!$F$4:$F$176,$E59,'Wheat Prod'!J$4:J$176)</f>
        <v>22190467</v>
      </c>
      <c r="L59" s="2">
        <f>+SUMIF('Wheat Prod'!$F$4:$F$176,$E59,'Wheat Prod'!L$4:L$176)</f>
        <v>282321.88899999997</v>
      </c>
      <c r="M59" s="2">
        <f>+SUMIF('Wheat Prod'!$F$4:$F$176,$E59,'Wheat Prod'!M$4:M$176)</f>
        <v>248032.58100000001</v>
      </c>
      <c r="N59" s="2">
        <f>+SUMIF('Wheat Prod'!$F$4:$F$176,$E59,'Wheat Prod'!N$4:N$176)</f>
        <v>368864.19900000002</v>
      </c>
      <c r="O59" s="2">
        <f>+SUMIF('Wheat Prod'!$F$4:$F$176,$E59,'Wheat Prod'!O$4:O$176)</f>
        <v>2695.8555620000002</v>
      </c>
      <c r="P59" s="2">
        <f>+SUMIF('Wheat Prod'!$F$4:$F$176,$E59,'Wheat Prod'!P$4:P$176)</f>
        <v>2324.1927250000003</v>
      </c>
      <c r="Q59" s="2">
        <f>+SUMIF('Wheat Prod'!$F$4:$F$176,$E59,'Wheat Prod'!Q$4:Q$176)</f>
        <v>3537.3726799999999</v>
      </c>
      <c r="R59" s="2">
        <f>+SUMIF('Wheat Prod'!$F$4:$F$176,$E59,'Wheat Prod'!R$4:R$176)</f>
        <v>755780.09299999999</v>
      </c>
      <c r="S59" s="2">
        <f>+SUMIF('Wheat Prod'!$F$4:$F$176,$E59,'Wheat Prod'!S$4:S$176)</f>
        <v>667627.74800000002</v>
      </c>
      <c r="T59" s="2">
        <f>+SUMIF('Wheat Prod'!$F$4:$F$176,$E59,'Wheat Prod'!T$4:T$176)</f>
        <v>984032.92499999993</v>
      </c>
      <c r="U59" s="2">
        <f>+SUMIF('Wheat Prod'!$F$4:$F$176,$E59,'Wheat Prod'!U$4:U$176)</f>
        <v>13555.595834000002</v>
      </c>
      <c r="V59" s="2">
        <f>+SUMIF('Wheat Prod'!$F$4:$F$176,$E59,'Wheat Prod'!V$4:V$176)</f>
        <v>12059.886682000002</v>
      </c>
      <c r="W59" s="2">
        <f>+SUMIF('Wheat Prod'!$F$4:$F$176,$E59,'Wheat Prod'!W$4:W$176)</f>
        <v>17803.706725</v>
      </c>
    </row>
    <row r="60" spans="4:23" ht="13.5" customHeight="1" x14ac:dyDescent="0.25">
      <c r="D60" s="19" t="s">
        <v>303</v>
      </c>
      <c r="E60" s="19"/>
      <c r="F60" s="5"/>
      <c r="G60" s="5"/>
      <c r="H60" s="3">
        <f t="shared" ref="H60:J60" si="119">+SUM(H55:H59)</f>
        <v>27744169</v>
      </c>
      <c r="I60" s="3">
        <f t="shared" si="119"/>
        <v>25163891</v>
      </c>
      <c r="J60" s="3">
        <f t="shared" si="119"/>
        <v>33436723</v>
      </c>
      <c r="L60" s="3">
        <f t="shared" ref="L60:Q60" si="120">+SUM(L55:L59)</f>
        <v>680637.31400000001</v>
      </c>
      <c r="M60" s="3">
        <f t="shared" si="120"/>
        <v>627253.33600000001</v>
      </c>
      <c r="N60" s="3">
        <f t="shared" si="120"/>
        <v>809709.44700000004</v>
      </c>
      <c r="O60" s="3">
        <f t="shared" si="120"/>
        <v>9432.9446979999993</v>
      </c>
      <c r="P60" s="3">
        <f t="shared" si="120"/>
        <v>8841.5933850000001</v>
      </c>
      <c r="Q60" s="3">
        <f t="shared" si="120"/>
        <v>11250.061674</v>
      </c>
      <c r="R60" s="3">
        <f t="shared" ref="R60:W60" si="121">+SUM(R55:R59)</f>
        <v>1814623.5920000002</v>
      </c>
      <c r="S60" s="3">
        <f t="shared" si="121"/>
        <v>1682719.4240000001</v>
      </c>
      <c r="T60" s="3">
        <f t="shared" si="121"/>
        <v>2139661.463</v>
      </c>
      <c r="U60" s="3">
        <f t="shared" si="121"/>
        <v>52600.805419000004</v>
      </c>
      <c r="V60" s="3">
        <f t="shared" si="121"/>
        <v>49859.368358000007</v>
      </c>
      <c r="W60" s="3">
        <f t="shared" si="121"/>
        <v>61023.689620000005</v>
      </c>
    </row>
    <row r="61" spans="4:23" ht="13.5" customHeight="1" x14ac:dyDescent="0.25">
      <c r="D61" s="19" t="s">
        <v>342</v>
      </c>
      <c r="E61" s="19" t="s">
        <v>342</v>
      </c>
      <c r="F61" s="5"/>
      <c r="G61" s="5"/>
      <c r="H61" s="3">
        <f>+SUMIF('Wheat Prod'!$F$4:$F$176,$E61,'Wheat Prod'!H$4:H$176)</f>
        <v>84566720</v>
      </c>
      <c r="I61" s="3">
        <f>+SUMIF('Wheat Prod'!$F$4:$F$176,$E61,'Wheat Prod'!I$4:I$176)</f>
        <v>83433640</v>
      </c>
      <c r="J61" s="3">
        <f>+SUMIF('Wheat Prod'!$F$4:$F$176,$E61,'Wheat Prod'!J$4:J$176)</f>
        <v>93345750</v>
      </c>
      <c r="L61" s="3">
        <f>+SUMIF('Wheat Prod'!$F$4:$F$176,$E61,'Wheat Prod'!L$4:L$176)</f>
        <v>0</v>
      </c>
      <c r="M61" s="3">
        <f>+SUMIF('Wheat Prod'!$F$4:$F$176,$E61,'Wheat Prod'!M$4:M$176)</f>
        <v>0</v>
      </c>
      <c r="N61" s="3">
        <f>+SUMIF('Wheat Prod'!$F$4:$F$176,$E61,'Wheat Prod'!N$4:N$176)</f>
        <v>0</v>
      </c>
      <c r="O61" s="3">
        <f>+SUMIF('Wheat Prod'!$F$4:$F$176,$E61,'Wheat Prod'!O$4:O$176)</f>
        <v>0</v>
      </c>
      <c r="P61" s="3">
        <f>+SUMIF('Wheat Prod'!$F$4:$F$176,$E61,'Wheat Prod'!P$4:P$176)</f>
        <v>0</v>
      </c>
      <c r="Q61" s="3">
        <f>+SUMIF('Wheat Prod'!$F$4:$F$176,$E61,'Wheat Prod'!Q$4:Q$176)</f>
        <v>0</v>
      </c>
      <c r="R61" s="3">
        <f>+SUMIF('Wheat Prod'!$F$4:$F$176,$E61,'Wheat Prod'!R$4:R$176)</f>
        <v>0</v>
      </c>
      <c r="S61" s="3">
        <f>+SUMIF('Wheat Prod'!$F$4:$F$176,$E61,'Wheat Prod'!S$4:S$176)</f>
        <v>0</v>
      </c>
      <c r="T61" s="3">
        <f>+SUMIF('Wheat Prod'!$F$4:$F$176,$E61,'Wheat Prod'!T$4:T$176)</f>
        <v>0</v>
      </c>
      <c r="U61" s="3">
        <f>+SUMIF('Wheat Prod'!$F$4:$F$176,$E61,'Wheat Prod'!U$4:U$176)</f>
        <v>0</v>
      </c>
      <c r="V61" s="3">
        <f>+SUMIF('Wheat Prod'!$F$4:$F$176,$E61,'Wheat Prod'!V$4:V$176)</f>
        <v>0</v>
      </c>
      <c r="W61" s="3">
        <f>+SUMIF('Wheat Prod'!$F$4:$F$176,$E61,'Wheat Prod'!W$4:W$176)</f>
        <v>0</v>
      </c>
    </row>
    <row r="62" spans="4:23" ht="13.5" customHeight="1" x14ac:dyDescent="0.25">
      <c r="D62" s="13" t="s">
        <v>346</v>
      </c>
      <c r="E62" s="13" t="s">
        <v>347</v>
      </c>
      <c r="F62" s="6"/>
      <c r="G62" s="6"/>
      <c r="H62" s="2">
        <f>+SUMIF('Wheat Prod'!$F$4:$F$176,$E62,'Wheat Prod'!H$4:H$176)</f>
        <v>882620</v>
      </c>
      <c r="I62" s="2">
        <f>+SUMIF('Wheat Prod'!$F$4:$F$176,$E62,'Wheat Prod'!I$4:I$176)</f>
        <v>1037768</v>
      </c>
      <c r="J62" s="2">
        <f>+SUMIF('Wheat Prod'!$F$4:$F$176,$E62,'Wheat Prod'!J$4:J$176)</f>
        <v>826935</v>
      </c>
      <c r="L62" s="2">
        <f>+SUMIF('Wheat Prod'!$F$4:$F$176,$E62,'Wheat Prod'!L$4:L$176)</f>
        <v>0</v>
      </c>
      <c r="M62" s="2">
        <f>+SUMIF('Wheat Prod'!$F$4:$F$176,$E62,'Wheat Prod'!M$4:M$176)</f>
        <v>0</v>
      </c>
      <c r="N62" s="2">
        <f>+SUMIF('Wheat Prod'!$F$4:$F$176,$E62,'Wheat Prod'!N$4:N$176)</f>
        <v>0</v>
      </c>
      <c r="O62" s="2">
        <f>+SUMIF('Wheat Prod'!$F$4:$F$176,$E62,'Wheat Prod'!O$4:O$176)</f>
        <v>0</v>
      </c>
      <c r="P62" s="2">
        <f>+SUMIF('Wheat Prod'!$F$4:$F$176,$E62,'Wheat Prod'!P$4:P$176)</f>
        <v>0</v>
      </c>
      <c r="Q62" s="2">
        <f>+SUMIF('Wheat Prod'!$F$4:$F$176,$E62,'Wheat Prod'!Q$4:Q$176)</f>
        <v>0</v>
      </c>
      <c r="R62" s="2">
        <f>+SUMIF('Wheat Prod'!$F$4:$F$176,$E62,'Wheat Prod'!R$4:R$176)</f>
        <v>0</v>
      </c>
      <c r="S62" s="2">
        <f>+SUMIF('Wheat Prod'!$F$4:$F$176,$E62,'Wheat Prod'!S$4:S$176)</f>
        <v>0</v>
      </c>
      <c r="T62" s="2">
        <f>+SUMIF('Wheat Prod'!$F$4:$F$176,$E62,'Wheat Prod'!T$4:T$176)</f>
        <v>0</v>
      </c>
      <c r="U62" s="2">
        <f>+SUMIF('Wheat Prod'!$F$4:$F$176,$E62,'Wheat Prod'!U$4:U$176)</f>
        <v>0</v>
      </c>
      <c r="V62" s="2">
        <f>+SUMIF('Wheat Prod'!$F$4:$F$176,$E62,'Wheat Prod'!V$4:V$176)</f>
        <v>0</v>
      </c>
      <c r="W62" s="2">
        <f>+SUMIF('Wheat Prod'!$F$4:$F$176,$E62,'Wheat Prod'!W$4:W$176)</f>
        <v>0</v>
      </c>
    </row>
    <row r="63" spans="4:23" ht="13.5" customHeight="1" x14ac:dyDescent="0.25">
      <c r="D63" s="13" t="s">
        <v>346</v>
      </c>
      <c r="E63" s="13" t="s">
        <v>354</v>
      </c>
      <c r="F63" s="6"/>
      <c r="G63" s="6"/>
      <c r="H63" s="2">
        <f>+SUMIF('Wheat Prod'!$F$4:$F$176,$E63,'Wheat Prod'!H$4:H$176)</f>
        <v>126742695</v>
      </c>
      <c r="I63" s="2">
        <f>+SUMIF('Wheat Prod'!$F$4:$F$176,$E63,'Wheat Prod'!I$4:I$176)</f>
        <v>130443899</v>
      </c>
      <c r="J63" s="2">
        <f>+SUMIF('Wheat Prod'!$F$4:$F$176,$E63,'Wheat Prod'!J$4:J$176)</f>
        <v>132212790</v>
      </c>
      <c r="L63" s="2">
        <f>+SUMIF('Wheat Prod'!$F$4:$F$176,$E63,'Wheat Prod'!L$4:L$176)</f>
        <v>2398938.19</v>
      </c>
      <c r="M63" s="2">
        <f>+SUMIF('Wheat Prod'!$F$4:$F$176,$E63,'Wheat Prod'!M$4:M$176)</f>
        <v>2473922.798</v>
      </c>
      <c r="N63" s="2">
        <f>+SUMIF('Wheat Prod'!$F$4:$F$176,$E63,'Wheat Prod'!N$4:N$176)</f>
        <v>2503025.7710000002</v>
      </c>
      <c r="O63" s="2">
        <f>+SUMIF('Wheat Prod'!$F$4:$F$176,$E63,'Wheat Prod'!O$4:O$176)</f>
        <v>7193.8788000000004</v>
      </c>
      <c r="P63" s="2">
        <f>+SUMIF('Wheat Prod'!$F$4:$F$176,$E63,'Wheat Prod'!P$4:P$176)</f>
        <v>7420.5450000000001</v>
      </c>
      <c r="Q63" s="2">
        <f>+SUMIF('Wheat Prod'!$F$4:$F$176,$E63,'Wheat Prod'!Q$4:Q$176)</f>
        <v>7506.2749950000007</v>
      </c>
      <c r="R63" s="2">
        <f>+SUMIF('Wheat Prod'!$F$4:$F$176,$E63,'Wheat Prod'!R$4:R$176)</f>
        <v>15286873.84</v>
      </c>
      <c r="S63" s="2">
        <f>+SUMIF('Wheat Prod'!$F$4:$F$176,$E63,'Wheat Prod'!S$4:S$176)</f>
        <v>15758909.767999999</v>
      </c>
      <c r="T63" s="2">
        <f>+SUMIF('Wheat Prod'!$F$4:$F$176,$E63,'Wheat Prod'!T$4:T$176)</f>
        <v>15949318.931</v>
      </c>
      <c r="U63" s="2">
        <f>+SUMIF('Wheat Prod'!$F$4:$F$176,$E63,'Wheat Prod'!U$4:U$176)</f>
        <v>427672.34639999998</v>
      </c>
      <c r="V63" s="2">
        <f>+SUMIF('Wheat Prod'!$F$4:$F$176,$E63,'Wheat Prod'!V$4:V$176)</f>
        <v>441099.40383999998</v>
      </c>
      <c r="W63" s="2">
        <f>+SUMIF('Wheat Prod'!$F$4:$F$176,$E63,'Wheat Prod'!W$4:W$176)</f>
        <v>446237.17905999994</v>
      </c>
    </row>
    <row r="64" spans="4:23" ht="13.5" customHeight="1" x14ac:dyDescent="0.25">
      <c r="D64" s="13" t="s">
        <v>346</v>
      </c>
      <c r="E64" s="13" t="s">
        <v>359</v>
      </c>
      <c r="F64" s="6"/>
      <c r="G64" s="6"/>
      <c r="H64" s="2">
        <f>+SUMIF('Wheat Prod'!$F$4:$F$176,$E64,'Wheat Prod'!H$4:H$176)</f>
        <v>183737</v>
      </c>
      <c r="I64" s="2">
        <f>+SUMIF('Wheat Prod'!$F$4:$F$176,$E64,'Wheat Prod'!I$4:I$176)</f>
        <v>180560</v>
      </c>
      <c r="J64" s="2">
        <f>+SUMIF('Wheat Prod'!$F$4:$F$176,$E64,'Wheat Prod'!J$4:J$176)</f>
        <v>103944</v>
      </c>
      <c r="L64" s="2">
        <f>+SUMIF('Wheat Prod'!$F$4:$F$176,$E64,'Wheat Prod'!L$4:L$176)</f>
        <v>11856</v>
      </c>
      <c r="M64" s="2">
        <f>+SUMIF('Wheat Prod'!$F$4:$F$176,$E64,'Wheat Prod'!M$4:M$176)</f>
        <v>11654.5</v>
      </c>
      <c r="N64" s="2">
        <f>+SUMIF('Wheat Prod'!$F$4:$F$176,$E64,'Wheat Prod'!N$4:N$176)</f>
        <v>6671.34</v>
      </c>
      <c r="O64" s="2">
        <f>+SUMIF('Wheat Prod'!$F$4:$F$176,$E64,'Wheat Prod'!O$4:O$176)</f>
        <v>177.84</v>
      </c>
      <c r="P64" s="2">
        <f>+SUMIF('Wheat Prod'!$F$4:$F$176,$E64,'Wheat Prod'!P$4:P$176)</f>
        <v>174.8175</v>
      </c>
      <c r="Q64" s="2">
        <f>+SUMIF('Wheat Prod'!$F$4:$F$176,$E64,'Wheat Prod'!Q$4:Q$176)</f>
        <v>100.0701</v>
      </c>
      <c r="R64" s="2">
        <f>+SUMIF('Wheat Prod'!$F$4:$F$176,$E64,'Wheat Prod'!R$4:R$176)</f>
        <v>55099.506999999998</v>
      </c>
      <c r="S64" s="2">
        <f>+SUMIF('Wheat Prod'!$F$4:$F$176,$E64,'Wheat Prod'!S$4:S$176)</f>
        <v>54162.46</v>
      </c>
      <c r="T64" s="2">
        <f>+SUMIF('Wheat Prod'!$F$4:$F$176,$E64,'Wheat Prod'!T$4:T$176)</f>
        <v>31010.46</v>
      </c>
      <c r="U64" s="2">
        <f>+SUMIF('Wheat Prod'!$F$4:$F$176,$E64,'Wheat Prod'!U$4:U$176)</f>
        <v>4351.7139070000003</v>
      </c>
      <c r="V64" s="2">
        <f>+SUMIF('Wheat Prod'!$F$4:$F$176,$E64,'Wheat Prod'!V$4:V$176)</f>
        <v>4277.7532599999995</v>
      </c>
      <c r="W64" s="2">
        <f>+SUMIF('Wheat Prod'!$F$4:$F$176,$E64,'Wheat Prod'!W$4:W$176)</f>
        <v>2448.704076</v>
      </c>
    </row>
    <row r="65" spans="1:23" ht="13.5" customHeight="1" x14ac:dyDescent="0.25">
      <c r="D65" s="13" t="s">
        <v>346</v>
      </c>
      <c r="E65" s="13" t="s">
        <v>586</v>
      </c>
      <c r="F65" s="6"/>
      <c r="G65" s="6"/>
      <c r="H65" s="2">
        <f>+SUMIF('Wheat Prod'!$F$4:$F$176,$E65,'Wheat Prod'!H$4:H$176)</f>
        <v>0</v>
      </c>
      <c r="I65" s="2">
        <f>+SUMIF('Wheat Prod'!$F$4:$F$176,$E65,'Wheat Prod'!I$4:I$176)</f>
        <v>5</v>
      </c>
      <c r="J65" s="2">
        <f>+SUMIF('Wheat Prod'!$F$4:$F$176,$E65,'Wheat Prod'!J$4:J$176)</f>
        <v>8</v>
      </c>
      <c r="L65" s="2">
        <f>+SUMIF('Wheat Prod'!$F$4:$F$176,$E65,'Wheat Prod'!L$4:L$176)</f>
        <v>0</v>
      </c>
      <c r="M65" s="2">
        <f>+SUMIF('Wheat Prod'!$F$4:$F$176,$E65,'Wheat Prod'!M$4:M$176)</f>
        <v>0</v>
      </c>
      <c r="N65" s="2">
        <f>+SUMIF('Wheat Prod'!$F$4:$F$176,$E65,'Wheat Prod'!N$4:N$176)</f>
        <v>0</v>
      </c>
      <c r="O65" s="2">
        <f>+SUMIF('Wheat Prod'!$F$4:$F$176,$E65,'Wheat Prod'!O$4:O$176)</f>
        <v>0</v>
      </c>
      <c r="P65" s="2">
        <f>+SUMIF('Wheat Prod'!$F$4:$F$176,$E65,'Wheat Prod'!P$4:P$176)</f>
        <v>0</v>
      </c>
      <c r="Q65" s="2">
        <f>+SUMIF('Wheat Prod'!$F$4:$F$176,$E65,'Wheat Prod'!Q$4:Q$176)</f>
        <v>0</v>
      </c>
      <c r="R65" s="2">
        <f>+SUMIF('Wheat Prod'!$F$4:$F$176,$E65,'Wheat Prod'!R$4:R$176)</f>
        <v>0</v>
      </c>
      <c r="S65" s="2">
        <f>+SUMIF('Wheat Prod'!$F$4:$F$176,$E65,'Wheat Prod'!S$4:S$176)</f>
        <v>0</v>
      </c>
      <c r="T65" s="2">
        <f>+SUMIF('Wheat Prod'!$F$4:$F$176,$E65,'Wheat Prod'!T$4:T$176)</f>
        <v>0</v>
      </c>
      <c r="U65" s="2">
        <f>+SUMIF('Wheat Prod'!$F$4:$F$176,$E65,'Wheat Prod'!U$4:U$176)</f>
        <v>0</v>
      </c>
      <c r="V65" s="2">
        <f>+SUMIF('Wheat Prod'!$F$4:$F$176,$E65,'Wheat Prod'!V$4:V$176)</f>
        <v>0</v>
      </c>
      <c r="W65" s="2">
        <f>+SUMIF('Wheat Prod'!$F$4:$F$176,$E65,'Wheat Prod'!W$4:W$176)</f>
        <v>0</v>
      </c>
    </row>
    <row r="66" spans="1:23" ht="13.5" customHeight="1" x14ac:dyDescent="0.25">
      <c r="D66" s="13" t="s">
        <v>346</v>
      </c>
      <c r="E66" s="13" t="s">
        <v>371</v>
      </c>
      <c r="F66" s="6"/>
      <c r="G66" s="6"/>
      <c r="H66" s="2">
        <f>+SUMIF('Wheat Prod'!$F$4:$F$176,$E66,'Wheat Prod'!H$4:H$176)</f>
        <v>131160520</v>
      </c>
      <c r="I66" s="2">
        <f>+SUMIF('Wheat Prod'!$F$4:$F$176,$E66,'Wheat Prod'!I$4:I$176)</f>
        <v>120378792</v>
      </c>
      <c r="J66" s="2">
        <f>+SUMIF('Wheat Prod'!$F$4:$F$176,$E66,'Wheat Prod'!J$4:J$176)</f>
        <v>127269998</v>
      </c>
      <c r="L66" s="2">
        <f>+SUMIF('Wheat Prod'!$F$4:$F$176,$E66,'Wheat Prod'!L$4:L$176)</f>
        <v>22570949.628000002</v>
      </c>
      <c r="M66" s="2">
        <f>+SUMIF('Wheat Prod'!$F$4:$F$176,$E66,'Wheat Prod'!M$4:M$176)</f>
        <v>20561463.344999999</v>
      </c>
      <c r="N66" s="2">
        <f>+SUMIF('Wheat Prod'!$F$4:$F$176,$E66,'Wheat Prod'!N$4:N$176)</f>
        <v>21940880.824000001</v>
      </c>
      <c r="O66" s="2">
        <f>+SUMIF('Wheat Prod'!$F$4:$F$176,$E66,'Wheat Prod'!O$4:O$176)</f>
        <v>909158.78170199995</v>
      </c>
      <c r="P66" s="2">
        <f>+SUMIF('Wheat Prod'!$F$4:$F$176,$E66,'Wheat Prod'!P$4:P$176)</f>
        <v>824354.43677500007</v>
      </c>
      <c r="Q66" s="2">
        <f>+SUMIF('Wheat Prod'!$F$4:$F$176,$E66,'Wheat Prod'!Q$4:Q$176)</f>
        <v>883414.14155599987</v>
      </c>
      <c r="R66" s="2">
        <f>+SUMIF('Wheat Prod'!$F$4:$F$176,$E66,'Wheat Prod'!R$4:R$176)</f>
        <v>70393438.621999994</v>
      </c>
      <c r="S66" s="2">
        <f>+SUMIF('Wheat Prod'!$F$4:$F$176,$E66,'Wheat Prod'!S$4:S$176)</f>
        <v>64478798.423</v>
      </c>
      <c r="T66" s="2">
        <f>+SUMIF('Wheat Prod'!$F$4:$F$176,$E66,'Wheat Prod'!T$4:T$176)</f>
        <v>68552839.393000007</v>
      </c>
      <c r="U66" s="2">
        <f>+SUMIF('Wheat Prod'!$F$4:$F$176,$E66,'Wheat Prod'!U$4:U$176)</f>
        <v>12759588.102330998</v>
      </c>
      <c r="V66" s="2">
        <f>+SUMIF('Wheat Prod'!$F$4:$F$176,$E66,'Wheat Prod'!V$4:V$176)</f>
        <v>11628440.85966</v>
      </c>
      <c r="W66" s="2">
        <f>+SUMIF('Wheat Prod'!$F$4:$F$176,$E66,'Wheat Prod'!W$4:W$176)</f>
        <v>12404257.404119998</v>
      </c>
    </row>
    <row r="67" spans="1:23" ht="13.5" customHeight="1" x14ac:dyDescent="0.25">
      <c r="D67" s="19" t="s">
        <v>604</v>
      </c>
      <c r="E67" s="19"/>
      <c r="F67" s="5"/>
      <c r="G67" s="5"/>
      <c r="H67" s="3">
        <f t="shared" ref="H67:J67" si="122">+SUM(H62:H66)</f>
        <v>258969572</v>
      </c>
      <c r="I67" s="3">
        <f t="shared" si="122"/>
        <v>252041024</v>
      </c>
      <c r="J67" s="3">
        <f t="shared" si="122"/>
        <v>260413675</v>
      </c>
      <c r="L67" s="3">
        <f t="shared" ref="L67:Q67" si="123">+SUM(L62:L66)</f>
        <v>24981743.818000004</v>
      </c>
      <c r="M67" s="3">
        <f t="shared" si="123"/>
        <v>23047040.642999999</v>
      </c>
      <c r="N67" s="3">
        <f t="shared" si="123"/>
        <v>24450577.935000002</v>
      </c>
      <c r="O67" s="3">
        <f t="shared" si="123"/>
        <v>916530.50050199998</v>
      </c>
      <c r="P67" s="3">
        <f t="shared" si="123"/>
        <v>831949.79927500011</v>
      </c>
      <c r="Q67" s="3">
        <f t="shared" si="123"/>
        <v>891020.48665099987</v>
      </c>
      <c r="R67" s="3">
        <f t="shared" ref="R67:W67" si="124">+SUM(R62:R66)</f>
        <v>85735411.968999997</v>
      </c>
      <c r="S67" s="3">
        <f t="shared" si="124"/>
        <v>80291870.650999993</v>
      </c>
      <c r="T67" s="3">
        <f t="shared" si="124"/>
        <v>84533168.784000009</v>
      </c>
      <c r="U67" s="3">
        <f t="shared" si="124"/>
        <v>13191612.162637997</v>
      </c>
      <c r="V67" s="3">
        <f t="shared" si="124"/>
        <v>12073818.016759999</v>
      </c>
      <c r="W67" s="3">
        <f t="shared" si="124"/>
        <v>12852943.287255999</v>
      </c>
    </row>
    <row r="68" spans="1:23" ht="13.5" customHeight="1" x14ac:dyDescent="0.25">
      <c r="D68" s="13" t="s">
        <v>379</v>
      </c>
      <c r="E68" s="13" t="s">
        <v>380</v>
      </c>
      <c r="F68" s="6"/>
      <c r="G68" s="6"/>
      <c r="H68" s="2">
        <f>+SUMIF('Wheat Prod'!$F$4:$F$176,$E68,'Wheat Prod'!H$4:H$176)</f>
        <v>99506852</v>
      </c>
      <c r="I68" s="2">
        <f>+SUMIF('Wheat Prod'!$F$4:$F$176,$E68,'Wheat Prod'!I$4:I$176)</f>
        <v>101920611</v>
      </c>
      <c r="J68" s="2">
        <f>+SUMIF('Wheat Prod'!$F$4:$F$176,$E68,'Wheat Prod'!J$4:J$176)</f>
        <v>82011360</v>
      </c>
      <c r="L68" s="2">
        <f>+SUMIF('Wheat Prod'!$F$4:$F$176,$E68,'Wheat Prod'!L$4:L$176)</f>
        <v>0</v>
      </c>
      <c r="M68" s="2">
        <f>+SUMIF('Wheat Prod'!$F$4:$F$176,$E68,'Wheat Prod'!M$4:M$176)</f>
        <v>0</v>
      </c>
      <c r="N68" s="2">
        <f>+SUMIF('Wheat Prod'!$F$4:$F$176,$E68,'Wheat Prod'!N$4:N$176)</f>
        <v>0</v>
      </c>
      <c r="O68" s="2">
        <f>+SUMIF('Wheat Prod'!$F$4:$F$176,$E68,'Wheat Prod'!O$4:O$176)</f>
        <v>0</v>
      </c>
      <c r="P68" s="2">
        <f>+SUMIF('Wheat Prod'!$F$4:$F$176,$E68,'Wheat Prod'!P$4:P$176)</f>
        <v>0</v>
      </c>
      <c r="Q68" s="2">
        <f>+SUMIF('Wheat Prod'!$F$4:$F$176,$E68,'Wheat Prod'!Q$4:Q$176)</f>
        <v>0</v>
      </c>
      <c r="R68" s="2">
        <f>+SUMIF('Wheat Prod'!$F$4:$F$176,$E68,'Wheat Prod'!R$4:R$176)</f>
        <v>0</v>
      </c>
      <c r="S68" s="2">
        <f>+SUMIF('Wheat Prod'!$F$4:$F$176,$E68,'Wheat Prod'!S$4:S$176)</f>
        <v>0</v>
      </c>
      <c r="T68" s="2">
        <f>+SUMIF('Wheat Prod'!$F$4:$F$176,$E68,'Wheat Prod'!T$4:T$176)</f>
        <v>0</v>
      </c>
      <c r="U68" s="2">
        <f>+SUMIF('Wheat Prod'!$F$4:$F$176,$E68,'Wheat Prod'!U$4:U$176)</f>
        <v>0</v>
      </c>
      <c r="V68" s="2">
        <f>+SUMIF('Wheat Prod'!$F$4:$F$176,$E68,'Wheat Prod'!V$4:V$176)</f>
        <v>0</v>
      </c>
      <c r="W68" s="2">
        <f>+SUMIF('Wheat Prod'!$F$4:$F$176,$E68,'Wheat Prod'!W$4:W$176)</f>
        <v>0</v>
      </c>
    </row>
    <row r="69" spans="1:23" ht="13.5" customHeight="1" x14ac:dyDescent="0.25">
      <c r="D69" s="13" t="s">
        <v>379</v>
      </c>
      <c r="E69" s="13" t="s">
        <v>393</v>
      </c>
      <c r="F69" s="6"/>
      <c r="G69" s="6"/>
      <c r="H69" s="2">
        <f>+SUMIF('Wheat Prod'!$F$4:$F$176,$E69,'Wheat Prod'!H$4:H$176)</f>
        <v>15302180</v>
      </c>
      <c r="I69" s="2">
        <f>+SUMIF('Wheat Prod'!$F$4:$F$176,$E69,'Wheat Prod'!I$4:I$176)</f>
        <v>15498298</v>
      </c>
      <c r="J69" s="2">
        <f>+SUMIF('Wheat Prod'!$F$4:$F$176,$E69,'Wheat Prod'!J$4:J$176)</f>
        <v>16298596</v>
      </c>
      <c r="L69" s="2">
        <f>+SUMIF('Wheat Prod'!$F$4:$F$176,$E69,'Wheat Prod'!L$4:L$176)</f>
        <v>0</v>
      </c>
      <c r="M69" s="2">
        <f>+SUMIF('Wheat Prod'!$F$4:$F$176,$E69,'Wheat Prod'!M$4:M$176)</f>
        <v>0</v>
      </c>
      <c r="N69" s="2">
        <f>+SUMIF('Wheat Prod'!$F$4:$F$176,$E69,'Wheat Prod'!N$4:N$176)</f>
        <v>0</v>
      </c>
      <c r="O69" s="2">
        <f>+SUMIF('Wheat Prod'!$F$4:$F$176,$E69,'Wheat Prod'!O$4:O$176)</f>
        <v>0</v>
      </c>
      <c r="P69" s="2">
        <f>+SUMIF('Wheat Prod'!$F$4:$F$176,$E69,'Wheat Prod'!P$4:P$176)</f>
        <v>0</v>
      </c>
      <c r="Q69" s="2">
        <f>+SUMIF('Wheat Prod'!$F$4:$F$176,$E69,'Wheat Prod'!Q$4:Q$176)</f>
        <v>0</v>
      </c>
      <c r="R69" s="2">
        <f>+SUMIF('Wheat Prod'!$F$4:$F$176,$E69,'Wheat Prod'!R$4:R$176)</f>
        <v>0</v>
      </c>
      <c r="S69" s="2">
        <f>+SUMIF('Wheat Prod'!$F$4:$F$176,$E69,'Wheat Prod'!S$4:S$176)</f>
        <v>0</v>
      </c>
      <c r="T69" s="2">
        <f>+SUMIF('Wheat Prod'!$F$4:$F$176,$E69,'Wheat Prod'!T$4:T$176)</f>
        <v>0</v>
      </c>
      <c r="U69" s="2">
        <f>+SUMIF('Wheat Prod'!$F$4:$F$176,$E69,'Wheat Prod'!U$4:U$176)</f>
        <v>0</v>
      </c>
      <c r="V69" s="2">
        <f>+SUMIF('Wheat Prod'!$F$4:$F$176,$E69,'Wheat Prod'!V$4:V$176)</f>
        <v>0</v>
      </c>
      <c r="W69" s="2">
        <f>+SUMIF('Wheat Prod'!$F$4:$F$176,$E69,'Wheat Prod'!W$4:W$176)</f>
        <v>0</v>
      </c>
    </row>
    <row r="70" spans="1:23" ht="13.5" customHeight="1" x14ac:dyDescent="0.25">
      <c r="D70" s="13" t="s">
        <v>379</v>
      </c>
      <c r="E70" s="13" t="s">
        <v>400</v>
      </c>
      <c r="F70" s="6"/>
      <c r="G70" s="6"/>
      <c r="H70" s="2">
        <f>+SUMIF('Wheat Prod'!$F$4:$F$176,$E70,'Wheat Prod'!H$4:H$176)</f>
        <v>41287233</v>
      </c>
      <c r="I70" s="2">
        <f>+SUMIF('Wheat Prod'!$F$4:$F$176,$E70,'Wheat Prod'!I$4:I$176)</f>
        <v>40654880</v>
      </c>
      <c r="J70" s="2">
        <f>+SUMIF('Wheat Prod'!$F$4:$F$176,$E70,'Wheat Prod'!J$4:J$176)</f>
        <v>42496832</v>
      </c>
      <c r="L70" s="2">
        <f>+SUMIF('Wheat Prod'!$F$4:$F$176,$E70,'Wheat Prod'!L$4:L$176)</f>
        <v>0</v>
      </c>
      <c r="M70" s="2">
        <f>+SUMIF('Wheat Prod'!$F$4:$F$176,$E70,'Wheat Prod'!M$4:M$176)</f>
        <v>0</v>
      </c>
      <c r="N70" s="2">
        <f>+SUMIF('Wheat Prod'!$F$4:$F$176,$E70,'Wheat Prod'!N$4:N$176)</f>
        <v>0</v>
      </c>
      <c r="O70" s="2">
        <f>+SUMIF('Wheat Prod'!$F$4:$F$176,$E70,'Wheat Prod'!O$4:O$176)</f>
        <v>0</v>
      </c>
      <c r="P70" s="2">
        <f>+SUMIF('Wheat Prod'!$F$4:$F$176,$E70,'Wheat Prod'!P$4:P$176)</f>
        <v>0</v>
      </c>
      <c r="Q70" s="2">
        <f>+SUMIF('Wheat Prod'!$F$4:$F$176,$E70,'Wheat Prod'!Q$4:Q$176)</f>
        <v>0</v>
      </c>
      <c r="R70" s="2">
        <f>+SUMIF('Wheat Prod'!$F$4:$F$176,$E70,'Wheat Prod'!R$4:R$176)</f>
        <v>0</v>
      </c>
      <c r="S70" s="2">
        <f>+SUMIF('Wheat Prod'!$F$4:$F$176,$E70,'Wheat Prod'!S$4:S$176)</f>
        <v>0</v>
      </c>
      <c r="T70" s="2">
        <f>+SUMIF('Wheat Prod'!$F$4:$F$176,$E70,'Wheat Prod'!T$4:T$176)</f>
        <v>0</v>
      </c>
      <c r="U70" s="2">
        <f>+SUMIF('Wheat Prod'!$F$4:$F$176,$E70,'Wheat Prod'!U$4:U$176)</f>
        <v>0</v>
      </c>
      <c r="V70" s="2">
        <f>+SUMIF('Wheat Prod'!$F$4:$F$176,$E70,'Wheat Prod'!V$4:V$176)</f>
        <v>0</v>
      </c>
      <c r="W70" s="2">
        <f>+SUMIF('Wheat Prod'!$F$4:$F$176,$E70,'Wheat Prod'!W$4:W$176)</f>
        <v>0</v>
      </c>
    </row>
    <row r="71" spans="1:23" ht="13.5" customHeight="1" x14ac:dyDescent="0.25">
      <c r="D71" s="19" t="s">
        <v>605</v>
      </c>
      <c r="E71" s="19"/>
      <c r="F71" s="5"/>
      <c r="G71" s="5"/>
      <c r="H71" s="3">
        <f t="shared" ref="H71:J71" si="125">+SUM(H68:H70)</f>
        <v>156096265</v>
      </c>
      <c r="I71" s="3">
        <f t="shared" si="125"/>
        <v>158073789</v>
      </c>
      <c r="J71" s="3">
        <f t="shared" si="125"/>
        <v>140806788</v>
      </c>
      <c r="L71" s="3">
        <f t="shared" ref="L71:Q71" si="126">+SUM(L68:L70)</f>
        <v>0</v>
      </c>
      <c r="M71" s="3">
        <f t="shared" si="126"/>
        <v>0</v>
      </c>
      <c r="N71" s="3">
        <f t="shared" si="126"/>
        <v>0</v>
      </c>
      <c r="O71" s="3">
        <f t="shared" si="126"/>
        <v>0</v>
      </c>
      <c r="P71" s="3">
        <f t="shared" si="126"/>
        <v>0</v>
      </c>
      <c r="Q71" s="3">
        <f t="shared" si="126"/>
        <v>0</v>
      </c>
      <c r="R71" s="3">
        <f t="shared" ref="R71:W71" si="127">+SUM(R68:R70)</f>
        <v>0</v>
      </c>
      <c r="S71" s="3">
        <f t="shared" si="127"/>
        <v>0</v>
      </c>
      <c r="T71" s="3">
        <f t="shared" si="127"/>
        <v>0</v>
      </c>
      <c r="U71" s="3">
        <f t="shared" si="127"/>
        <v>0</v>
      </c>
      <c r="V71" s="3">
        <f t="shared" si="127"/>
        <v>0</v>
      </c>
      <c r="W71" s="3">
        <f t="shared" si="127"/>
        <v>0</v>
      </c>
    </row>
    <row r="72" spans="1:23" ht="13.5" customHeight="1" x14ac:dyDescent="0.25">
      <c r="D72" s="13" t="s">
        <v>588</v>
      </c>
      <c r="E72" s="13" t="s">
        <v>408</v>
      </c>
      <c r="F72" s="6"/>
      <c r="G72" s="6"/>
      <c r="H72" s="2">
        <f>+SUMIF('Wheat Prod'!$F$4:$F$176,$E72,'Wheat Prod'!H$4:H$176)</f>
        <v>18544885</v>
      </c>
      <c r="I72" s="2">
        <f>+SUMIF('Wheat Prod'!$F$4:$F$176,$E72,'Wheat Prod'!I$4:I$176)</f>
        <v>21450136</v>
      </c>
      <c r="J72" s="2">
        <f>+SUMIF('Wheat Prod'!$F$4:$F$176,$E72,'Wheat Prod'!J$4:J$176)</f>
        <v>15262384</v>
      </c>
      <c r="L72" s="2">
        <f>+SUMIF('Wheat Prod'!$F$4:$F$176,$E72,'Wheat Prod'!L$4:L$176)</f>
        <v>172358.24099999998</v>
      </c>
      <c r="M72" s="2">
        <f>+SUMIF('Wheat Prod'!$F$4:$F$176,$E72,'Wheat Prod'!M$4:M$176)</f>
        <v>166043.35899999997</v>
      </c>
      <c r="N72" s="2">
        <f>+SUMIF('Wheat Prod'!$F$4:$F$176,$E72,'Wheat Prod'!N$4:N$176)</f>
        <v>156732.32499999998</v>
      </c>
      <c r="O72" s="2">
        <f>+SUMIF('Wheat Prod'!$F$4:$F$176,$E72,'Wheat Prod'!O$4:O$176)</f>
        <v>393.055497</v>
      </c>
      <c r="P72" s="2">
        <f>+SUMIF('Wheat Prod'!$F$4:$F$176,$E72,'Wheat Prod'!P$4:P$176)</f>
        <v>355.30586299999999</v>
      </c>
      <c r="Q72" s="2">
        <f>+SUMIF('Wheat Prod'!$F$4:$F$176,$E72,'Wheat Prod'!Q$4:Q$176)</f>
        <v>338.32784499999997</v>
      </c>
      <c r="R72" s="2">
        <f>+SUMIF('Wheat Prod'!$F$4:$F$176,$E72,'Wheat Prod'!R$4:R$176)</f>
        <v>1726743.1270000001</v>
      </c>
      <c r="S72" s="2">
        <f>+SUMIF('Wheat Prod'!$F$4:$F$176,$E72,'Wheat Prod'!S$4:S$176)</f>
        <v>1733501.875</v>
      </c>
      <c r="T72" s="2">
        <f>+SUMIF('Wheat Prod'!$F$4:$F$176,$E72,'Wheat Prod'!T$4:T$176)</f>
        <v>1628483.655</v>
      </c>
      <c r="U72" s="2">
        <f>+SUMIF('Wheat Prod'!$F$4:$F$176,$E72,'Wheat Prod'!U$4:U$176)</f>
        <v>48748.255784000001</v>
      </c>
      <c r="V72" s="2">
        <f>+SUMIF('Wheat Prod'!$F$4:$F$176,$E72,'Wheat Prod'!V$4:V$176)</f>
        <v>49144.273961999999</v>
      </c>
      <c r="W72" s="2">
        <f>+SUMIF('Wheat Prod'!$F$4:$F$176,$E72,'Wheat Prod'!W$4:W$176)</f>
        <v>46170.66732</v>
      </c>
    </row>
    <row r="73" spans="1:23" ht="13.5" customHeight="1" x14ac:dyDescent="0.25">
      <c r="D73" s="13" t="s">
        <v>588</v>
      </c>
      <c r="E73" s="13" t="s">
        <v>414</v>
      </c>
      <c r="F73" s="6"/>
      <c r="G73" s="6"/>
      <c r="H73" s="2">
        <f>+SUMIF('Wheat Prod'!$F$4:$F$176,$E73,'Wheat Prod'!H$4:H$176)</f>
        <v>37661155</v>
      </c>
      <c r="I73" s="2">
        <f>+SUMIF('Wheat Prod'!$F$4:$F$176,$E73,'Wheat Prod'!I$4:I$176)</f>
        <v>40194533</v>
      </c>
      <c r="J73" s="2">
        <f>+SUMIF('Wheat Prod'!$F$4:$F$176,$E73,'Wheat Prod'!J$4:J$176)</f>
        <v>39023104</v>
      </c>
      <c r="L73" s="2">
        <f>+SUMIF('Wheat Prod'!$F$4:$F$176,$E73,'Wheat Prod'!L$4:L$176)</f>
        <v>251284.55</v>
      </c>
      <c r="M73" s="2">
        <f>+SUMIF('Wheat Prod'!$F$4:$F$176,$E73,'Wheat Prod'!M$4:M$176)</f>
        <v>192009.17400000003</v>
      </c>
      <c r="N73" s="2">
        <f>+SUMIF('Wheat Prod'!$F$4:$F$176,$E73,'Wheat Prod'!N$4:N$176)</f>
        <v>212841.946</v>
      </c>
      <c r="O73" s="2">
        <f>+SUMIF('Wheat Prod'!$F$4:$F$176,$E73,'Wheat Prod'!O$4:O$176)</f>
        <v>2163.3929029999999</v>
      </c>
      <c r="P73" s="2">
        <f>+SUMIF('Wheat Prod'!$F$4:$F$176,$E73,'Wheat Prod'!P$4:P$176)</f>
        <v>1356.0705040000003</v>
      </c>
      <c r="Q73" s="2">
        <f>+SUMIF('Wheat Prod'!$F$4:$F$176,$E73,'Wheat Prod'!Q$4:Q$176)</f>
        <v>2201.0951089999999</v>
      </c>
      <c r="R73" s="2">
        <f>+SUMIF('Wheat Prod'!$F$4:$F$176,$E73,'Wheat Prod'!R$4:R$176)</f>
        <v>1726500.7680000002</v>
      </c>
      <c r="S73" s="2">
        <f>+SUMIF('Wheat Prod'!$F$4:$F$176,$E73,'Wheat Prod'!S$4:S$176)</f>
        <v>1369829.237</v>
      </c>
      <c r="T73" s="2">
        <f>+SUMIF('Wheat Prod'!$F$4:$F$176,$E73,'Wheat Prod'!T$4:T$176)</f>
        <v>1434132.91</v>
      </c>
      <c r="U73" s="2">
        <f>+SUMIF('Wheat Prod'!$F$4:$F$176,$E73,'Wheat Prod'!U$4:U$176)</f>
        <v>56253.235236000008</v>
      </c>
      <c r="V73" s="2">
        <f>+SUMIF('Wheat Prod'!$F$4:$F$176,$E73,'Wheat Prod'!V$4:V$176)</f>
        <v>33902.649031000001</v>
      </c>
      <c r="W73" s="2">
        <f>+SUMIF('Wheat Prod'!$F$4:$F$176,$E73,'Wheat Prod'!W$4:W$176)</f>
        <v>45056.178016000005</v>
      </c>
    </row>
    <row r="74" spans="1:23" ht="13.5" customHeight="1" x14ac:dyDescent="0.25">
      <c r="D74" s="19" t="s">
        <v>588</v>
      </c>
      <c r="E74" s="19"/>
      <c r="F74" s="5"/>
      <c r="G74" s="5"/>
      <c r="H74" s="3">
        <f t="shared" ref="H74:J74" si="128">+SUM(H72:H73)</f>
        <v>56206040</v>
      </c>
      <c r="I74" s="3">
        <f t="shared" si="128"/>
        <v>61644669</v>
      </c>
      <c r="J74" s="3">
        <f t="shared" si="128"/>
        <v>54285488</v>
      </c>
      <c r="L74" s="3">
        <f t="shared" ref="L74:Q74" si="129">+SUM(L72:L73)</f>
        <v>423642.79099999997</v>
      </c>
      <c r="M74" s="3">
        <f t="shared" si="129"/>
        <v>358052.533</v>
      </c>
      <c r="N74" s="3">
        <f t="shared" si="129"/>
        <v>369574.27099999995</v>
      </c>
      <c r="O74" s="3">
        <f t="shared" si="129"/>
        <v>2556.4483999999998</v>
      </c>
      <c r="P74" s="3">
        <f t="shared" si="129"/>
        <v>1711.3763670000003</v>
      </c>
      <c r="Q74" s="3">
        <f t="shared" si="129"/>
        <v>2539.4229539999997</v>
      </c>
      <c r="R74" s="3">
        <f t="shared" ref="R74:W74" si="130">+SUM(R72:R73)</f>
        <v>3453243.8950000005</v>
      </c>
      <c r="S74" s="3">
        <f t="shared" si="130"/>
        <v>3103331.1119999997</v>
      </c>
      <c r="T74" s="3">
        <f t="shared" si="130"/>
        <v>3062616.5649999999</v>
      </c>
      <c r="U74" s="3">
        <f t="shared" si="130"/>
        <v>105001.49102000002</v>
      </c>
      <c r="V74" s="3">
        <f t="shared" si="130"/>
        <v>83046.922993</v>
      </c>
      <c r="W74" s="3">
        <f t="shared" si="130"/>
        <v>91226.845335999998</v>
      </c>
    </row>
    <row r="75" spans="1:23" s="60" customFormat="1" ht="13.5" customHeight="1" x14ac:dyDescent="0.2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+SUMIF('Wheat Prod'!$F$4:$F$176,$E75,'Wheat Prod'!H$4:H$176)</f>
        <v>25716534</v>
      </c>
      <c r="I75" s="3">
        <f>+SUMIF('Wheat Prod'!$F$4:$F$176,$E75,'Wheat Prod'!I$4:I$176)</f>
        <v>24156093</v>
      </c>
      <c r="J75" s="3">
        <f>+SUMIF('Wheat Prod'!$F$4:$F$176,$E75,'Wheat Prod'!J$4:J$176)</f>
        <v>22733863</v>
      </c>
      <c r="K75" s="59"/>
      <c r="L75" s="3">
        <f>+SUMIF('Wheat Prod'!$F$4:$F$176,$E75,'Wheat Prod'!L$4:L$176)</f>
        <v>0</v>
      </c>
      <c r="M75" s="3">
        <f>+SUMIF('Wheat Prod'!$F$4:$F$176,$E75,'Wheat Prod'!M$4:M$176)</f>
        <v>0</v>
      </c>
      <c r="N75" s="3">
        <f>+SUMIF('Wheat Prod'!$F$4:$F$176,$E75,'Wheat Prod'!N$4:N$176)</f>
        <v>0</v>
      </c>
      <c r="O75" s="3">
        <f>+SUMIF('Wheat Prod'!$F$4:$F$176,$E75,'Wheat Prod'!O$4:O$176)</f>
        <v>0</v>
      </c>
      <c r="P75" s="3">
        <f>+SUMIF('Wheat Prod'!$F$4:$F$176,$E75,'Wheat Prod'!P$4:P$176)</f>
        <v>0</v>
      </c>
      <c r="Q75" s="3">
        <f>+SUMIF('Wheat Prod'!$F$4:$F$176,$E75,'Wheat Prod'!Q$4:Q$176)</f>
        <v>0</v>
      </c>
      <c r="R75" s="3">
        <f>+SUMIF('Wheat Prod'!$F$4:$F$176,$E75,'Wheat Prod'!R$4:R$176)</f>
        <v>0</v>
      </c>
      <c r="S75" s="3">
        <f>+SUMIF('Wheat Prod'!$F$4:$F$176,$E75,'Wheat Prod'!S$4:S$176)</f>
        <v>0</v>
      </c>
      <c r="T75" s="3">
        <f>+SUMIF('Wheat Prod'!$F$4:$F$176,$E75,'Wheat Prod'!T$4:T$176)</f>
        <v>0</v>
      </c>
      <c r="U75" s="3">
        <f>+SUMIF('Wheat Prod'!$F$4:$F$176,$E75,'Wheat Prod'!U$4:U$176)</f>
        <v>0</v>
      </c>
      <c r="V75" s="3">
        <f>+SUMIF('Wheat Prod'!$F$4:$F$176,$E75,'Wheat Prod'!V$4:V$176)</f>
        <v>0</v>
      </c>
      <c r="W75" s="3">
        <f>+SUMIF('Wheat Prod'!$F$4:$F$176,$E75,'Wheat Prod'!W$4:W$176)</f>
        <v>0</v>
      </c>
    </row>
    <row r="76" spans="1:23" ht="13.5" customHeight="1" x14ac:dyDescent="0.25">
      <c r="D76" s="13" t="s">
        <v>224</v>
      </c>
      <c r="E76" s="13" t="s">
        <v>442</v>
      </c>
      <c r="F76" s="6"/>
      <c r="G76" s="6"/>
      <c r="H76" s="2">
        <f>+SUMIF('Wheat Prod'!$F$4:$F$176,$E76,'Wheat Prod'!H$4:H$176)</f>
        <v>5313600</v>
      </c>
      <c r="I76" s="2">
        <f>+SUMIF('Wheat Prod'!$F$4:$F$176,$E76,'Wheat Prod'!I$4:I$176)</f>
        <v>7443030</v>
      </c>
      <c r="J76" s="2">
        <f>+SUMIF('Wheat Prod'!$F$4:$F$176,$E76,'Wheat Prod'!J$4:J$176)</f>
        <v>6316273</v>
      </c>
      <c r="L76" s="2">
        <f>+SUMIF('Wheat Prod'!$F$4:$F$176,$E76,'Wheat Prod'!L$4:L$176)</f>
        <v>0</v>
      </c>
      <c r="M76" s="2">
        <f>+SUMIF('Wheat Prod'!$F$4:$F$176,$E76,'Wheat Prod'!M$4:M$176)</f>
        <v>0</v>
      </c>
      <c r="N76" s="2">
        <f>+SUMIF('Wheat Prod'!$F$4:$F$176,$E76,'Wheat Prod'!N$4:N$176)</f>
        <v>0</v>
      </c>
      <c r="O76" s="2">
        <f>+SUMIF('Wheat Prod'!$F$4:$F$176,$E76,'Wheat Prod'!O$4:O$176)</f>
        <v>0</v>
      </c>
      <c r="P76" s="2">
        <f>+SUMIF('Wheat Prod'!$F$4:$F$176,$E76,'Wheat Prod'!P$4:P$176)</f>
        <v>0</v>
      </c>
      <c r="Q76" s="2">
        <f>+SUMIF('Wheat Prod'!$F$4:$F$176,$E76,'Wheat Prod'!Q$4:Q$176)</f>
        <v>0</v>
      </c>
      <c r="R76" s="2">
        <f>+SUMIF('Wheat Prod'!$F$4:$F$176,$E76,'Wheat Prod'!R$4:R$176)</f>
        <v>0</v>
      </c>
      <c r="S76" s="2">
        <f>+SUMIF('Wheat Prod'!$F$4:$F$176,$E76,'Wheat Prod'!S$4:S$176)</f>
        <v>0</v>
      </c>
      <c r="T76" s="2">
        <f>+SUMIF('Wheat Prod'!$F$4:$F$176,$E76,'Wheat Prod'!T$4:T$176)</f>
        <v>0</v>
      </c>
      <c r="U76" s="2">
        <f>+SUMIF('Wheat Prod'!$F$4:$F$176,$E76,'Wheat Prod'!U$4:U$176)</f>
        <v>0</v>
      </c>
      <c r="V76" s="2">
        <f>+SUMIF('Wheat Prod'!$F$4:$F$176,$E76,'Wheat Prod'!V$4:V$176)</f>
        <v>0</v>
      </c>
      <c r="W76" s="2">
        <f>+SUMIF('Wheat Prod'!$F$4:$F$176,$E76,'Wheat Prod'!W$4:W$176)</f>
        <v>0</v>
      </c>
    </row>
    <row r="77" spans="1:23" ht="13.5" customHeight="1" x14ac:dyDescent="0.25">
      <c r="D77" s="13" t="s">
        <v>224</v>
      </c>
      <c r="E77" s="13" t="s">
        <v>446</v>
      </c>
      <c r="F77" s="5"/>
      <c r="G77" s="5"/>
      <c r="H77" s="2">
        <f>+SUMIF('Wheat Prod'!$F$4:$F$176,$E77,'Wheat Prod'!H$4:H$176)</f>
        <v>11390141</v>
      </c>
      <c r="I77" s="2">
        <f>+SUMIF('Wheat Prod'!$F$4:$F$176,$E77,'Wheat Prod'!I$4:I$176)</f>
        <v>12099803</v>
      </c>
      <c r="J77" s="2">
        <f>+SUMIF('Wheat Prod'!$F$4:$F$176,$E77,'Wheat Prod'!J$4:J$176)</f>
        <v>12395923</v>
      </c>
      <c r="L77" s="2">
        <f>+SUMIF('Wheat Prod'!$F$4:$F$176,$E77,'Wheat Prod'!L$4:L$176)</f>
        <v>72536.17300000001</v>
      </c>
      <c r="M77" s="2">
        <f>+SUMIF('Wheat Prod'!$F$4:$F$176,$E77,'Wheat Prod'!M$4:M$176)</f>
        <v>85260.163</v>
      </c>
      <c r="N77" s="2">
        <f>+SUMIF('Wheat Prod'!$F$4:$F$176,$E77,'Wheat Prod'!N$4:N$176)</f>
        <v>85804.763000000006</v>
      </c>
      <c r="O77" s="2">
        <f>+SUMIF('Wheat Prod'!$F$4:$F$176,$E77,'Wheat Prod'!O$4:O$176)</f>
        <v>599.80876600000011</v>
      </c>
      <c r="P77" s="2">
        <f>+SUMIF('Wheat Prod'!$F$4:$F$176,$E77,'Wheat Prod'!P$4:P$176)</f>
        <v>775.78568700000005</v>
      </c>
      <c r="Q77" s="2">
        <f>+SUMIF('Wheat Prod'!$F$4:$F$176,$E77,'Wheat Prod'!Q$4:Q$176)</f>
        <v>782.85854300000005</v>
      </c>
      <c r="R77" s="2">
        <f>+SUMIF('Wheat Prod'!$F$4:$F$176,$E77,'Wheat Prod'!R$4:R$176)</f>
        <v>402789.38699999999</v>
      </c>
      <c r="S77" s="2">
        <f>+SUMIF('Wheat Prod'!$F$4:$F$176,$E77,'Wheat Prod'!S$4:S$176)</f>
        <v>468467.353</v>
      </c>
      <c r="T77" s="2">
        <f>+SUMIF('Wheat Prod'!$F$4:$F$176,$E77,'Wheat Prod'!T$4:T$176)</f>
        <v>465474.77</v>
      </c>
      <c r="U77" s="2">
        <f>+SUMIF('Wheat Prod'!$F$4:$F$176,$E77,'Wheat Prod'!U$4:U$176)</f>
        <v>17875.941679</v>
      </c>
      <c r="V77" s="2">
        <f>+SUMIF('Wheat Prod'!$F$4:$F$176,$E77,'Wheat Prod'!V$4:V$176)</f>
        <v>21295.889921000002</v>
      </c>
      <c r="W77" s="2">
        <f>+SUMIF('Wheat Prod'!$F$4:$F$176,$E77,'Wheat Prod'!W$4:W$176)</f>
        <v>21039.374415000002</v>
      </c>
    </row>
    <row r="78" spans="1:23" ht="13.5" customHeight="1" x14ac:dyDescent="0.25">
      <c r="D78" s="13" t="s">
        <v>224</v>
      </c>
      <c r="E78" s="13" t="s">
        <v>454</v>
      </c>
      <c r="F78" s="6"/>
      <c r="G78" s="6"/>
      <c r="H78" s="2">
        <f>+SUMIF('Wheat Prod'!$F$4:$F$176,$E78,'Wheat Prod'!H$4:H$176)</f>
        <v>100848978</v>
      </c>
      <c r="I78" s="2">
        <f>+SUMIF('Wheat Prod'!$F$4:$F$176,$E78,'Wheat Prod'!I$4:I$176)</f>
        <v>105884180</v>
      </c>
      <c r="J78" s="2">
        <f>+SUMIF('Wheat Prod'!$F$4:$F$176,$E78,'Wheat Prod'!J$4:J$176)</f>
        <v>118011648</v>
      </c>
      <c r="L78" s="2">
        <f>+SUMIF('Wheat Prod'!$F$4:$F$176,$E78,'Wheat Prod'!L$4:L$176)</f>
        <v>24113.97</v>
      </c>
      <c r="M78" s="2">
        <f>+SUMIF('Wheat Prod'!$F$4:$F$176,$E78,'Wheat Prod'!M$4:M$176)</f>
        <v>26532.100000000002</v>
      </c>
      <c r="N78" s="2">
        <f>+SUMIF('Wheat Prod'!$F$4:$F$176,$E78,'Wheat Prod'!N$4:N$176)</f>
        <v>26098.83</v>
      </c>
      <c r="O78" s="2">
        <f>+SUMIF('Wheat Prod'!$F$4:$F$176,$E78,'Wheat Prod'!O$4:O$176)</f>
        <v>0</v>
      </c>
      <c r="P78" s="2">
        <f>+SUMIF('Wheat Prod'!$F$4:$F$176,$E78,'Wheat Prod'!P$4:P$176)</f>
        <v>0</v>
      </c>
      <c r="Q78" s="2">
        <f>+SUMIF('Wheat Prod'!$F$4:$F$176,$E78,'Wheat Prod'!Q$4:Q$176)</f>
        <v>0</v>
      </c>
      <c r="R78" s="2">
        <f>+SUMIF('Wheat Prod'!$F$4:$F$176,$E78,'Wheat Prod'!R$4:R$176)</f>
        <v>367115.00400000002</v>
      </c>
      <c r="S78" s="2">
        <f>+SUMIF('Wheat Prod'!$F$4:$F$176,$E78,'Wheat Prod'!S$4:S$176)</f>
        <v>385920.20699999999</v>
      </c>
      <c r="T78" s="2">
        <f>+SUMIF('Wheat Prod'!$F$4:$F$176,$E78,'Wheat Prod'!T$4:T$176)</f>
        <v>428420.26400000002</v>
      </c>
      <c r="U78" s="2">
        <f>+SUMIF('Wheat Prod'!$F$4:$F$176,$E78,'Wheat Prod'!U$4:U$176)</f>
        <v>382.53855199999998</v>
      </c>
      <c r="V78" s="2">
        <f>+SUMIF('Wheat Prod'!$F$4:$F$176,$E78,'Wheat Prod'!V$4:V$176)</f>
        <v>398.83216899999996</v>
      </c>
      <c r="W78" s="2">
        <f>+SUMIF('Wheat Prod'!$F$4:$F$176,$E78,'Wheat Prod'!W$4:W$176)</f>
        <v>446.52115800000001</v>
      </c>
    </row>
    <row r="79" spans="1:23" s="60" customFormat="1" ht="13.5" customHeight="1" x14ac:dyDescent="0.2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+SUMIF('Wheat Prod'!$F$4:$F$176,$E79,'Wheat Prod'!H$4:H$176)</f>
        <v>117552719</v>
      </c>
      <c r="I79" s="3">
        <f>+SUMIF('Wheat Prod'!$F$4:$F$176,$E79,'Wheat Prod'!I$4:I$176)</f>
        <v>125427013</v>
      </c>
      <c r="J79" s="3">
        <f>+SUMIF('Wheat Prod'!$F$4:$F$176,$E79,'Wheat Prod'!J$4:J$176)</f>
        <v>136723844</v>
      </c>
      <c r="K79" s="59"/>
      <c r="L79" s="3">
        <f>+SUMIF('Wheat Prod'!$F$4:$F$176,$E79,'Wheat Prod'!L$4:L$176)</f>
        <v>0</v>
      </c>
      <c r="M79" s="3">
        <f>+SUMIF('Wheat Prod'!$F$4:$F$176,$E79,'Wheat Prod'!M$4:M$176)</f>
        <v>0</v>
      </c>
      <c r="N79" s="3">
        <f>+SUMIF('Wheat Prod'!$F$4:$F$176,$E79,'Wheat Prod'!N$4:N$176)</f>
        <v>0</v>
      </c>
      <c r="O79" s="3">
        <f>+SUMIF('Wheat Prod'!$F$4:$F$176,$E79,'Wheat Prod'!O$4:O$176)</f>
        <v>0</v>
      </c>
      <c r="P79" s="3">
        <f>+SUMIF('Wheat Prod'!$F$4:$F$176,$E79,'Wheat Prod'!P$4:P$176)</f>
        <v>0</v>
      </c>
      <c r="Q79" s="3">
        <f>+SUMIF('Wheat Prod'!$F$4:$F$176,$E79,'Wheat Prod'!Q$4:Q$176)</f>
        <v>0</v>
      </c>
      <c r="R79" s="3">
        <f>+SUMIF('Wheat Prod'!$F$4:$F$176,$E79,'Wheat Prod'!R$4:R$176)</f>
        <v>0</v>
      </c>
      <c r="S79" s="3">
        <f>+SUMIF('Wheat Prod'!$F$4:$F$176,$E79,'Wheat Prod'!S$4:S$176)</f>
        <v>0</v>
      </c>
      <c r="T79" s="3">
        <f>+SUMIF('Wheat Prod'!$F$4:$F$176,$E79,'Wheat Prod'!T$4:T$176)</f>
        <v>0</v>
      </c>
      <c r="U79" s="3">
        <f>+SUMIF('Wheat Prod'!$F$4:$F$176,$E79,'Wheat Prod'!U$4:U$176)</f>
        <v>0</v>
      </c>
      <c r="V79" s="3">
        <f>+SUMIF('Wheat Prod'!$F$4:$F$176,$E79,'Wheat Prod'!V$4:V$176)</f>
        <v>0</v>
      </c>
      <c r="W79" s="3">
        <f>+SUMIF('Wheat Prod'!$F$4:$F$176,$E79,'Wheat Prod'!W$4:W$176)</f>
        <v>0</v>
      </c>
    </row>
    <row r="80" spans="1:23" ht="13.5" customHeight="1" x14ac:dyDescent="0.25">
      <c r="D80" s="6"/>
      <c r="E80" s="6"/>
      <c r="F80" s="6"/>
      <c r="G80" s="6"/>
    </row>
    <row r="81" spans="4:23" ht="13.5" customHeight="1" x14ac:dyDescent="0.25">
      <c r="D81" s="6" t="s">
        <v>606</v>
      </c>
      <c r="E81" s="6"/>
      <c r="F81" s="5"/>
      <c r="G81" s="5"/>
      <c r="H81" s="2">
        <f t="shared" ref="H81:J81" si="131">+SUM(H75,H69,H68,H62,H61,H47)</f>
        <v>225974906</v>
      </c>
      <c r="I81" s="2">
        <f t="shared" si="131"/>
        <v>226046410</v>
      </c>
      <c r="J81" s="2">
        <f t="shared" si="131"/>
        <v>215216504</v>
      </c>
      <c r="L81" s="2">
        <f t="shared" ref="L81:W81" si="132">+SUM(L75,L69,L68,L62,L61,L47)</f>
        <v>0</v>
      </c>
      <c r="M81" s="2">
        <f t="shared" si="132"/>
        <v>0</v>
      </c>
      <c r="N81" s="2">
        <f t="shared" si="132"/>
        <v>0</v>
      </c>
      <c r="O81" s="2">
        <f t="shared" si="132"/>
        <v>0</v>
      </c>
      <c r="P81" s="2">
        <f t="shared" si="132"/>
        <v>0</v>
      </c>
      <c r="Q81" s="2">
        <f t="shared" si="132"/>
        <v>0</v>
      </c>
      <c r="R81" s="2">
        <f t="shared" si="132"/>
        <v>0</v>
      </c>
      <c r="S81" s="2">
        <f t="shared" si="132"/>
        <v>0</v>
      </c>
      <c r="T81" s="2">
        <f t="shared" si="132"/>
        <v>0</v>
      </c>
      <c r="U81" s="2">
        <f t="shared" si="132"/>
        <v>0</v>
      </c>
      <c r="V81" s="2">
        <f t="shared" si="132"/>
        <v>0</v>
      </c>
      <c r="W81" s="2">
        <f t="shared" si="132"/>
        <v>0</v>
      </c>
    </row>
    <row r="82" spans="4:23" ht="13.5" customHeight="1" x14ac:dyDescent="0.25">
      <c r="D82" s="6" t="s">
        <v>607</v>
      </c>
      <c r="E82" s="6"/>
      <c r="F82" s="6"/>
      <c r="G82" s="6"/>
      <c r="H82" s="2">
        <f t="shared" ref="H82:J82" si="133">+SUM(H79,H70)</f>
        <v>158839952</v>
      </c>
      <c r="I82" s="2">
        <f t="shared" si="133"/>
        <v>166081893</v>
      </c>
      <c r="J82" s="2">
        <f t="shared" si="133"/>
        <v>179220676</v>
      </c>
      <c r="L82" s="2">
        <f t="shared" ref="L82:Q82" si="134">+SUM(L79,L70)</f>
        <v>0</v>
      </c>
      <c r="M82" s="2">
        <f t="shared" si="134"/>
        <v>0</v>
      </c>
      <c r="N82" s="2">
        <f t="shared" si="134"/>
        <v>0</v>
      </c>
      <c r="O82" s="2">
        <f t="shared" si="134"/>
        <v>0</v>
      </c>
      <c r="P82" s="2">
        <f t="shared" si="134"/>
        <v>0</v>
      </c>
      <c r="Q82" s="2">
        <f t="shared" si="134"/>
        <v>0</v>
      </c>
      <c r="R82" s="2">
        <f t="shared" ref="R82:W82" si="135">+SUM(R79,R70)</f>
        <v>0</v>
      </c>
      <c r="S82" s="2">
        <f t="shared" si="135"/>
        <v>0</v>
      </c>
      <c r="T82" s="2">
        <f t="shared" si="135"/>
        <v>0</v>
      </c>
      <c r="U82" s="2">
        <f t="shared" si="135"/>
        <v>0</v>
      </c>
      <c r="V82" s="2">
        <f t="shared" si="135"/>
        <v>0</v>
      </c>
      <c r="W82" s="2">
        <f t="shared" si="135"/>
        <v>0</v>
      </c>
    </row>
    <row r="83" spans="4:23" ht="13.5" customHeight="1" x14ac:dyDescent="0.25">
      <c r="D83" s="6" t="s">
        <v>608</v>
      </c>
      <c r="E83" s="6"/>
      <c r="F83" s="6"/>
      <c r="G83" s="6"/>
      <c r="H83" s="2">
        <f t="shared" ref="H83:J83" si="136">+SUM(H54,H60,H63,H64,H65,H66,H74)</f>
        <v>349454733</v>
      </c>
      <c r="I83" s="2">
        <f t="shared" si="136"/>
        <v>345586196</v>
      </c>
      <c r="J83" s="2">
        <f t="shared" si="136"/>
        <v>355111851</v>
      </c>
      <c r="L83" s="2">
        <f t="shared" ref="L83:Q83" si="137">+SUM(L54,L60,L63,L64,L65,L66,L74)</f>
        <v>28234524.864000004</v>
      </c>
      <c r="M83" s="2">
        <f t="shared" si="137"/>
        <v>26278473.064999998</v>
      </c>
      <c r="N83" s="2">
        <f t="shared" si="137"/>
        <v>27852619.595000003</v>
      </c>
      <c r="O83" s="2">
        <f t="shared" si="137"/>
        <v>1156581.2459720001</v>
      </c>
      <c r="P83" s="2">
        <f t="shared" si="137"/>
        <v>1077690.1264250001</v>
      </c>
      <c r="Q83" s="2">
        <f t="shared" si="137"/>
        <v>1130070.2098049999</v>
      </c>
      <c r="R83" s="2">
        <f t="shared" ref="R83:W83" si="138">+SUM(R54,R60,R63,R64,R65,R66,R74)</f>
        <v>95461995.25999999</v>
      </c>
      <c r="S83" s="2">
        <f t="shared" si="138"/>
        <v>89794720.194000006</v>
      </c>
      <c r="T83" s="2">
        <f t="shared" si="138"/>
        <v>94402768.070000008</v>
      </c>
      <c r="U83" s="2">
        <f t="shared" si="138"/>
        <v>14542758.180419998</v>
      </c>
      <c r="V83" s="2">
        <f t="shared" si="138"/>
        <v>13465207.3642</v>
      </c>
      <c r="W83" s="2">
        <f t="shared" si="138"/>
        <v>14235930.273440998</v>
      </c>
    </row>
    <row r="84" spans="4:23" ht="13.5" customHeight="1" x14ac:dyDescent="0.25">
      <c r="D84" s="6" t="s">
        <v>760</v>
      </c>
      <c r="E84" s="6"/>
      <c r="F84" s="6"/>
      <c r="G84" s="6"/>
      <c r="H84" s="2">
        <f t="shared" ref="H84:J84" si="139">+H83+H77+H47</f>
        <v>360844874</v>
      </c>
      <c r="I84" s="2">
        <f t="shared" si="139"/>
        <v>357685999</v>
      </c>
      <c r="J84" s="2">
        <f t="shared" si="139"/>
        <v>367507774</v>
      </c>
      <c r="L84" s="2">
        <f t="shared" ref="L84:W84" si="140">+L83+L77+L47</f>
        <v>28307061.037000004</v>
      </c>
      <c r="M84" s="2">
        <f t="shared" si="140"/>
        <v>26363733.227999996</v>
      </c>
      <c r="N84" s="2">
        <f t="shared" si="140"/>
        <v>27938424.358000003</v>
      </c>
      <c r="O84" s="2">
        <f t="shared" si="140"/>
        <v>1157181.054738</v>
      </c>
      <c r="P84" s="2">
        <f t="shared" si="140"/>
        <v>1078465.9121120002</v>
      </c>
      <c r="Q84" s="2">
        <f t="shared" si="140"/>
        <v>1130853.0683479998</v>
      </c>
      <c r="R84" s="2">
        <f t="shared" si="140"/>
        <v>95864784.646999985</v>
      </c>
      <c r="S84" s="2">
        <f t="shared" si="140"/>
        <v>90263187.547000006</v>
      </c>
      <c r="T84" s="2">
        <f t="shared" si="140"/>
        <v>94868242.840000004</v>
      </c>
      <c r="U84" s="2">
        <f t="shared" si="140"/>
        <v>14560634.122098999</v>
      </c>
      <c r="V84" s="2">
        <f t="shared" si="140"/>
        <v>13486503.254121</v>
      </c>
      <c r="W84" s="2">
        <f t="shared" si="140"/>
        <v>14256969.647855999</v>
      </c>
    </row>
    <row r="85" spans="4:23" ht="13.5" customHeight="1" x14ac:dyDescent="0.25">
      <c r="D85" s="5" t="s">
        <v>461</v>
      </c>
      <c r="E85" s="5"/>
      <c r="F85" s="6"/>
      <c r="G85" s="6"/>
      <c r="H85" s="2">
        <f t="shared" ref="H85:J85" si="141">+SUM(H81:H83)</f>
        <v>734269591</v>
      </c>
      <c r="I85" s="2">
        <f t="shared" si="141"/>
        <v>737714499</v>
      </c>
      <c r="J85" s="2">
        <f t="shared" si="141"/>
        <v>749549031</v>
      </c>
      <c r="L85" s="2">
        <f t="shared" ref="L85:Q85" si="142">+SUM(L81:L83)</f>
        <v>28234524.864000004</v>
      </c>
      <c r="M85" s="2">
        <f t="shared" si="142"/>
        <v>26278473.064999998</v>
      </c>
      <c r="N85" s="2">
        <f t="shared" si="142"/>
        <v>27852619.595000003</v>
      </c>
      <c r="O85" s="2">
        <f t="shared" si="142"/>
        <v>1156581.2459720001</v>
      </c>
      <c r="P85" s="2">
        <f t="shared" si="142"/>
        <v>1077690.1264250001</v>
      </c>
      <c r="Q85" s="2">
        <f t="shared" si="142"/>
        <v>1130070.2098049999</v>
      </c>
      <c r="R85" s="2">
        <f t="shared" ref="R85:W85" si="143">+SUM(R81:R83)</f>
        <v>95461995.25999999</v>
      </c>
      <c r="S85" s="2">
        <f t="shared" si="143"/>
        <v>89794720.194000006</v>
      </c>
      <c r="T85" s="2">
        <f t="shared" si="143"/>
        <v>94402768.070000008</v>
      </c>
      <c r="U85" s="2">
        <f t="shared" si="143"/>
        <v>14542758.180419998</v>
      </c>
      <c r="V85" s="2">
        <f t="shared" si="143"/>
        <v>13465207.3642</v>
      </c>
      <c r="W85" s="2">
        <f t="shared" si="143"/>
        <v>14235930.273440998</v>
      </c>
    </row>
    <row r="86" spans="4:23" ht="13.5" customHeight="1" x14ac:dyDescent="0.25">
      <c r="D86" s="51" t="s">
        <v>761</v>
      </c>
      <c r="E86" s="21"/>
      <c r="F86" s="21"/>
      <c r="G86" s="21"/>
      <c r="H86" s="61">
        <f t="shared" ref="H86:O86" si="144">+H84-H63-H58-H59</f>
        <v>210422731</v>
      </c>
      <c r="I86" s="61">
        <f t="shared" si="144"/>
        <v>206349964</v>
      </c>
      <c r="J86" s="61">
        <f t="shared" si="144"/>
        <v>206270096</v>
      </c>
      <c r="L86" s="61">
        <f t="shared" si="144"/>
        <v>25356539.473000005</v>
      </c>
      <c r="M86" s="61">
        <f t="shared" si="144"/>
        <v>23404914.455999997</v>
      </c>
      <c r="N86" s="61">
        <f t="shared" si="144"/>
        <v>24772654.285</v>
      </c>
      <c r="O86" s="61">
        <f t="shared" si="144"/>
        <v>1141906.0906759999</v>
      </c>
      <c r="P86" s="61">
        <f t="shared" ref="P86:U86" si="145">+P84-P63-P58-P59</f>
        <v>1063983.9065270002</v>
      </c>
      <c r="Q86" s="61">
        <f t="shared" si="145"/>
        <v>1113931.8186129997</v>
      </c>
      <c r="R86" s="61">
        <f t="shared" si="145"/>
        <v>79239774.478999987</v>
      </c>
      <c r="S86" s="61">
        <f t="shared" si="145"/>
        <v>73324364.088000014</v>
      </c>
      <c r="T86" s="61">
        <f t="shared" si="145"/>
        <v>77299289.831000015</v>
      </c>
      <c r="U86" s="61">
        <f t="shared" si="145"/>
        <v>14096694.286699999</v>
      </c>
      <c r="V86" s="61">
        <f t="shared" ref="V86:W86" si="146">+V84-V63-V58-V59</f>
        <v>13013364.811822001</v>
      </c>
      <c r="W86" s="61">
        <f t="shared" si="146"/>
        <v>13768140.317104001</v>
      </c>
    </row>
    <row r="87" spans="4:23" ht="13.5" customHeight="1" x14ac:dyDescent="0.25">
      <c r="D87" s="4" t="s">
        <v>10</v>
      </c>
      <c r="E87" s="6"/>
      <c r="F87" s="11"/>
      <c r="G87" s="11"/>
    </row>
    <row r="88" spans="4:23" ht="13.5" customHeight="1" x14ac:dyDescent="0.25">
      <c r="D88" s="4" t="s">
        <v>600</v>
      </c>
      <c r="E88" s="6"/>
      <c r="F88" s="11"/>
      <c r="G88" s="11"/>
    </row>
    <row r="89" spans="4:23" ht="13.5" customHeight="1" x14ac:dyDescent="0.2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25">
      <c r="D90" s="13" t="s">
        <v>602</v>
      </c>
      <c r="E90" s="13" t="s">
        <v>195</v>
      </c>
      <c r="F90" s="13"/>
      <c r="G90" s="13"/>
      <c r="H90" s="2">
        <f>+SUMIF('Wheat Area'!$F$4:$F$176,$E90,'Wheat Area'!H$4:H$176)</f>
        <v>0</v>
      </c>
      <c r="I90" s="2">
        <f>+SUMIF('Wheat Area'!$F$4:$F$176,$E90,'Wheat Area'!I$4:I$176)</f>
        <v>0</v>
      </c>
      <c r="J90" s="2">
        <f>+SUMIF('Wheat Area'!$F$4:$F$176,$E90,'Wheat Area'!J$4:J$176)</f>
        <v>0</v>
      </c>
    </row>
    <row r="91" spans="4:23" ht="13.5" customHeight="1" x14ac:dyDescent="0.25">
      <c r="D91" s="13" t="s">
        <v>245</v>
      </c>
      <c r="E91" s="13" t="s">
        <v>246</v>
      </c>
      <c r="F91" s="13"/>
      <c r="G91" s="13"/>
      <c r="H91" s="2">
        <f>+SUMIF('Wheat Area'!$F$4:$F$176,$E91,'Wheat Area'!H$4:H$176)</f>
        <v>6970</v>
      </c>
      <c r="I91" s="2">
        <f>+SUMIF('Wheat Area'!$F$4:$F$176,$E91,'Wheat Area'!I$4:I$176)</f>
        <v>6865</v>
      </c>
      <c r="J91" s="2">
        <f>+SUMIF('Wheat Area'!$F$4:$F$176,$E91,'Wheat Area'!J$4:J$176)</f>
        <v>6865</v>
      </c>
    </row>
    <row r="92" spans="4:23" ht="13.5" customHeight="1" x14ac:dyDescent="0.25">
      <c r="D92" s="13" t="s">
        <v>245</v>
      </c>
      <c r="E92" s="13" t="s">
        <v>254</v>
      </c>
      <c r="F92" s="6"/>
      <c r="G92" s="6"/>
      <c r="H92" s="2">
        <f>+SUMIF('Wheat Area'!$F$4:$F$176,$E92,'Wheat Area'!H$4:H$176)</f>
        <v>2120002</v>
      </c>
      <c r="I92" s="2">
        <f>+SUMIF('Wheat Area'!$F$4:$F$176,$E92,'Wheat Area'!I$4:I$176)</f>
        <v>2098928</v>
      </c>
      <c r="J92" s="2">
        <f>+SUMIF('Wheat Area'!$F$4:$F$176,$E92,'Wheat Area'!J$4:J$176)</f>
        <v>2154768</v>
      </c>
    </row>
    <row r="93" spans="4:23" ht="13.5" customHeight="1" x14ac:dyDescent="0.25">
      <c r="D93" s="13" t="s">
        <v>245</v>
      </c>
      <c r="E93" s="13" t="s">
        <v>262</v>
      </c>
      <c r="F93" s="6"/>
      <c r="G93" s="6"/>
      <c r="H93" s="2">
        <f>+SUMIF('Wheat Area'!$F$4:$F$176,$E93,'Wheat Area'!H$4:H$176)</f>
        <v>0</v>
      </c>
      <c r="I93" s="2">
        <f>+SUMIF('Wheat Area'!$F$4:$F$176,$E93,'Wheat Area'!I$4:I$176)</f>
        <v>0</v>
      </c>
      <c r="J93" s="2">
        <f>+SUMIF('Wheat Area'!$F$4:$F$176,$E93,'Wheat Area'!J$4:J$176)</f>
        <v>0</v>
      </c>
    </row>
    <row r="94" spans="4:23" ht="13.5" customHeight="1" x14ac:dyDescent="0.25">
      <c r="D94" s="13" t="s">
        <v>245</v>
      </c>
      <c r="E94" s="13" t="s">
        <v>277</v>
      </c>
      <c r="F94" s="6"/>
      <c r="G94" s="6"/>
      <c r="H94" s="2">
        <f>+SUMIF('Wheat Area'!$F$4:$F$176,$E94,'Wheat Area'!H$4:H$176)</f>
        <v>670988</v>
      </c>
      <c r="I94" s="2">
        <f>+SUMIF('Wheat Area'!$F$4:$F$176,$E94,'Wheat Area'!I$4:I$176)</f>
        <v>664273</v>
      </c>
      <c r="J94" s="2">
        <f>+SUMIF('Wheat Area'!$F$4:$F$176,$E94,'Wheat Area'!J$4:J$176)</f>
        <v>689940</v>
      </c>
    </row>
    <row r="95" spans="4:23" ht="13.5" customHeight="1" x14ac:dyDescent="0.25">
      <c r="D95" s="13" t="s">
        <v>245</v>
      </c>
      <c r="E95" s="13" t="s">
        <v>268</v>
      </c>
      <c r="F95" s="6"/>
      <c r="G95" s="6"/>
      <c r="H95" s="2">
        <f>+SUMIF('Wheat Area'!$F$4:$F$176,$E95,'Wheat Area'!H$4:H$176)</f>
        <v>0</v>
      </c>
      <c r="I95" s="2">
        <f>+SUMIF('Wheat Area'!$F$4:$F$176,$E95,'Wheat Area'!I$4:I$176)</f>
        <v>0</v>
      </c>
      <c r="J95" s="2">
        <f>+SUMIF('Wheat Area'!$F$4:$F$176,$E95,'Wheat Area'!J$4:J$176)</f>
        <v>0</v>
      </c>
    </row>
    <row r="96" spans="4:23" ht="13.5" customHeight="1" x14ac:dyDescent="0.25">
      <c r="D96" s="13" t="s">
        <v>245</v>
      </c>
      <c r="E96" s="13" t="s">
        <v>292</v>
      </c>
      <c r="F96" s="6"/>
      <c r="G96" s="6"/>
      <c r="H96" s="2">
        <f>+SUMIF('Wheat Area'!$F$4:$F$176,$E96,'Wheat Area'!H$4:H$176)</f>
        <v>85114</v>
      </c>
      <c r="I96" s="2">
        <f>+SUMIF('Wheat Area'!$F$4:$F$176,$E96,'Wheat Area'!I$4:I$176)</f>
        <v>77227</v>
      </c>
      <c r="J96" s="2">
        <f>+SUMIF('Wheat Area'!$F$4:$F$176,$E96,'Wheat Area'!J$4:J$176)</f>
        <v>73060</v>
      </c>
    </row>
    <row r="97" spans="4:10" ht="13.5" customHeight="1" x14ac:dyDescent="0.25">
      <c r="D97" s="19" t="s">
        <v>603</v>
      </c>
      <c r="E97" s="19"/>
      <c r="F97" s="5"/>
      <c r="G97" s="5"/>
      <c r="H97" s="3">
        <f t="shared" ref="H97:J97" si="147">+SUM(H91:H96)</f>
        <v>2883074</v>
      </c>
      <c r="I97" s="3">
        <f t="shared" si="147"/>
        <v>2847293</v>
      </c>
      <c r="J97" s="3">
        <f t="shared" si="147"/>
        <v>2924633</v>
      </c>
    </row>
    <row r="98" spans="4:10" ht="13.5" customHeight="1" x14ac:dyDescent="0.25">
      <c r="D98" s="13" t="s">
        <v>303</v>
      </c>
      <c r="E98" s="13" t="s">
        <v>304</v>
      </c>
      <c r="F98" s="6"/>
      <c r="G98" s="6"/>
      <c r="H98" s="2">
        <f>+SUMIF('Wheat Area'!$F$4:$F$176,$E98,'Wheat Area'!H$4:H$176)</f>
        <v>0</v>
      </c>
      <c r="I98" s="2">
        <f>+SUMIF('Wheat Area'!$F$4:$F$176,$E98,'Wheat Area'!I$4:I$176)</f>
        <v>0</v>
      </c>
      <c r="J98" s="2">
        <f>+SUMIF('Wheat Area'!$F$4:$F$176,$E98,'Wheat Area'!J$4:J$176)</f>
        <v>0</v>
      </c>
    </row>
    <row r="99" spans="4:10" ht="13.5" customHeight="1" x14ac:dyDescent="0.25">
      <c r="D99" s="13" t="s">
        <v>303</v>
      </c>
      <c r="E99" s="13" t="s">
        <v>314</v>
      </c>
      <c r="F99" s="6"/>
      <c r="G99" s="6"/>
      <c r="H99" s="2">
        <f>+SUMIF('Wheat Area'!$F$4:$F$176,$E99,'Wheat Area'!H$4:H$176)</f>
        <v>709539</v>
      </c>
      <c r="I99" s="2">
        <f>+SUMIF('Wheat Area'!$F$4:$F$176,$E99,'Wheat Area'!I$4:I$176)</f>
        <v>822384</v>
      </c>
      <c r="J99" s="2">
        <f>+SUMIF('Wheat Area'!$F$4:$F$176,$E99,'Wheat Area'!J$4:J$176)</f>
        <v>726102</v>
      </c>
    </row>
    <row r="100" spans="4:10" ht="13.5" customHeight="1" x14ac:dyDescent="0.25">
      <c r="D100" s="13" t="s">
        <v>303</v>
      </c>
      <c r="E100" s="13" t="s">
        <v>324</v>
      </c>
      <c r="F100" s="6"/>
      <c r="G100" s="6"/>
      <c r="H100" s="2">
        <f>+SUMIF('Wheat Area'!$F$4:$F$176,$E100,'Wheat Area'!H$4:H$176)</f>
        <v>301163</v>
      </c>
      <c r="I100" s="2">
        <f>+SUMIF('Wheat Area'!$F$4:$F$176,$E100,'Wheat Area'!I$4:I$176)</f>
        <v>340295</v>
      </c>
      <c r="J100" s="2">
        <f>+SUMIF('Wheat Area'!$F$4:$F$176,$E100,'Wheat Area'!J$4:J$176)</f>
        <v>375182</v>
      </c>
    </row>
    <row r="101" spans="4:10" ht="13.5" customHeight="1" x14ac:dyDescent="0.25">
      <c r="D101" s="13" t="s">
        <v>303</v>
      </c>
      <c r="E101" s="13" t="s">
        <v>331</v>
      </c>
      <c r="F101" s="6"/>
      <c r="G101" s="6"/>
      <c r="H101" s="2">
        <f>+SUMIF('Wheat Area'!$F$4:$F$176,$E101,'Wheat Area'!H$4:H$176)</f>
        <v>2834945</v>
      </c>
      <c r="I101" s="2">
        <f>+SUMIF('Wheat Area'!$F$4:$F$176,$E101,'Wheat Area'!I$4:I$176)</f>
        <v>2472628</v>
      </c>
      <c r="J101" s="2">
        <f>+SUMIF('Wheat Area'!$F$4:$F$176,$E101,'Wheat Area'!J$4:J$176)</f>
        <v>2166170</v>
      </c>
    </row>
    <row r="102" spans="4:10" ht="13.5" customHeight="1" x14ac:dyDescent="0.25">
      <c r="D102" s="13" t="s">
        <v>303</v>
      </c>
      <c r="E102" s="13" t="s">
        <v>337</v>
      </c>
      <c r="F102" s="6"/>
      <c r="G102" s="6"/>
      <c r="H102" s="2">
        <f>+SUMIF('Wheat Area'!$F$4:$F$176,$E102,'Wheat Area'!H$4:H$176)</f>
        <v>6245242</v>
      </c>
      <c r="I102" s="2">
        <f>+SUMIF('Wheat Area'!$F$4:$F$176,$E102,'Wheat Area'!I$4:I$176)</f>
        <v>5220711</v>
      </c>
      <c r="J102" s="2">
        <f>+SUMIF('Wheat Area'!$F$4:$F$176,$E102,'Wheat Area'!J$4:J$176)</f>
        <v>6649510</v>
      </c>
    </row>
    <row r="103" spans="4:10" ht="13.5" customHeight="1" x14ac:dyDescent="0.25">
      <c r="D103" s="19" t="s">
        <v>303</v>
      </c>
      <c r="E103" s="19"/>
      <c r="F103" s="5"/>
      <c r="G103" s="5"/>
      <c r="H103" s="3">
        <f t="shared" ref="H103" si="148">+SUM(H98:H102)</f>
        <v>10090889</v>
      </c>
      <c r="I103" s="3">
        <f t="shared" ref="I103" si="149">+SUM(I98:I102)</f>
        <v>8856018</v>
      </c>
      <c r="J103" s="3">
        <f t="shared" ref="J103" si="150">+SUM(J98:J102)</f>
        <v>9916964</v>
      </c>
    </row>
    <row r="104" spans="4:10" ht="13.5" customHeight="1" x14ac:dyDescent="0.25">
      <c r="D104" s="19" t="s">
        <v>342</v>
      </c>
      <c r="E104" s="19" t="s">
        <v>342</v>
      </c>
      <c r="F104" s="5"/>
      <c r="G104" s="5"/>
      <c r="H104" s="3">
        <f>+SUMIF('Wheat Area'!$F$4:$F$176,$E104,'Wheat Area'!H$4:H$176)</f>
        <v>28251650</v>
      </c>
      <c r="I104" s="3">
        <f>+SUMIF('Wheat Area'!$F$4:$F$176,$E104,'Wheat Area'!I$4:I$176)</f>
        <v>28635870</v>
      </c>
      <c r="J104" s="3">
        <f>+SUMIF('Wheat Area'!$F$4:$F$176,$E104,'Wheat Area'!J$4:J$176)</f>
        <v>27023440</v>
      </c>
    </row>
    <row r="105" spans="4:10" ht="13.5" customHeight="1" x14ac:dyDescent="0.25">
      <c r="D105" s="13" t="s">
        <v>346</v>
      </c>
      <c r="E105" s="13" t="s">
        <v>347</v>
      </c>
      <c r="F105" s="6"/>
      <c r="G105" s="6"/>
      <c r="H105" s="2">
        <f>+SUMIF('Wheat Area'!$F$4:$F$176,$E105,'Wheat Area'!H$4:H$176)</f>
        <v>221989</v>
      </c>
      <c r="I105" s="2">
        <f>+SUMIF('Wheat Area'!$F$4:$F$176,$E105,'Wheat Area'!I$4:I$176)</f>
        <v>226292</v>
      </c>
      <c r="J105" s="2">
        <f>+SUMIF('Wheat Area'!$F$4:$F$176,$E105,'Wheat Area'!J$4:J$176)</f>
        <v>226402</v>
      </c>
    </row>
    <row r="106" spans="4:10" ht="13.5" customHeight="1" x14ac:dyDescent="0.25">
      <c r="D106" s="13" t="s">
        <v>346</v>
      </c>
      <c r="E106" s="13" t="s">
        <v>354</v>
      </c>
      <c r="F106" s="6"/>
      <c r="G106" s="6"/>
      <c r="H106" s="2">
        <f>+SUMIF('Wheat Area'!$F$4:$F$176,$E106,'Wheat Area'!H$4:H$176)</f>
        <v>24390667</v>
      </c>
      <c r="I106" s="2">
        <f>+SUMIF('Wheat Area'!$F$4:$F$176,$E106,'Wheat Area'!I$4:I$176)</f>
        <v>24542619</v>
      </c>
      <c r="J106" s="2">
        <f>+SUMIF('Wheat Area'!$F$4:$F$176,$E106,'Wheat Area'!J$4:J$176)</f>
        <v>24737789</v>
      </c>
    </row>
    <row r="107" spans="4:10" ht="13.5" customHeight="1" x14ac:dyDescent="0.25">
      <c r="D107" s="13" t="s">
        <v>346</v>
      </c>
      <c r="E107" s="13" t="s">
        <v>359</v>
      </c>
      <c r="F107" s="6"/>
      <c r="G107" s="6"/>
      <c r="H107" s="2">
        <f>+SUMIF('Wheat Area'!$F$4:$F$176,$E107,'Wheat Area'!H$4:H$176)</f>
        <v>99986</v>
      </c>
      <c r="I107" s="2">
        <f>+SUMIF('Wheat Area'!$F$4:$F$176,$E107,'Wheat Area'!I$4:I$176)</f>
        <v>97554</v>
      </c>
      <c r="J107" s="2">
        <f>+SUMIF('Wheat Area'!$F$4:$F$176,$E107,'Wheat Area'!J$4:J$176)</f>
        <v>87859</v>
      </c>
    </row>
    <row r="108" spans="4:10" ht="13.5" customHeight="1" x14ac:dyDescent="0.25">
      <c r="D108" s="13" t="s">
        <v>346</v>
      </c>
      <c r="E108" s="13" t="s">
        <v>586</v>
      </c>
      <c r="F108" s="6"/>
      <c r="G108" s="6"/>
      <c r="H108" s="2">
        <f>+SUMIF('Wheat Area'!$F$4:$F$176,$E108,'Wheat Area'!H$4:H$176)</f>
        <v>0</v>
      </c>
      <c r="I108" s="2">
        <f>+SUMIF('Wheat Area'!$F$4:$F$176,$E108,'Wheat Area'!I$4:I$176)</f>
        <v>1</v>
      </c>
      <c r="J108" s="2">
        <f>+SUMIF('Wheat Area'!$F$4:$F$176,$E108,'Wheat Area'!J$4:J$176)</f>
        <v>2</v>
      </c>
    </row>
    <row r="109" spans="4:10" ht="13.5" customHeight="1" x14ac:dyDescent="0.25">
      <c r="D109" s="13" t="s">
        <v>346</v>
      </c>
      <c r="E109" s="13" t="s">
        <v>371</v>
      </c>
      <c r="F109" s="6"/>
      <c r="G109" s="6"/>
      <c r="H109" s="2">
        <f>+SUMIF('Wheat Area'!$F$4:$F$176,$E109,'Wheat Area'!H$4:H$176)</f>
        <v>43304418</v>
      </c>
      <c r="I109" s="2">
        <f>+SUMIF('Wheat Area'!$F$4:$F$176,$E109,'Wheat Area'!I$4:I$176)</f>
        <v>43782435</v>
      </c>
      <c r="J109" s="2">
        <f>+SUMIF('Wheat Area'!$F$4:$F$176,$E109,'Wheat Area'!J$4:J$176)</f>
        <v>42640687</v>
      </c>
    </row>
    <row r="110" spans="4:10" ht="13.5" customHeight="1" x14ac:dyDescent="0.25">
      <c r="D110" s="19" t="s">
        <v>604</v>
      </c>
      <c r="E110" s="19"/>
      <c r="F110" s="5"/>
      <c r="G110" s="5"/>
      <c r="H110" s="3">
        <f t="shared" ref="H110" si="151">+SUM(H105:H109)</f>
        <v>68017060</v>
      </c>
      <c r="I110" s="3">
        <f t="shared" ref="I110" si="152">+SUM(I105:I109)</f>
        <v>68648901</v>
      </c>
      <c r="J110" s="3">
        <f t="shared" ref="J110" si="153">+SUM(J105:J109)</f>
        <v>67692739</v>
      </c>
    </row>
    <row r="111" spans="4:10" ht="13.5" customHeight="1" x14ac:dyDescent="0.25">
      <c r="D111" s="13" t="s">
        <v>379</v>
      </c>
      <c r="E111" s="13" t="s">
        <v>380</v>
      </c>
      <c r="F111" s="6"/>
      <c r="G111" s="6"/>
      <c r="H111" s="2">
        <f>+SUMIF('Wheat Area'!$F$4:$F$176,$E111,'Wheat Area'!H$4:H$176)</f>
        <v>12744578</v>
      </c>
      <c r="I111" s="2">
        <f>+SUMIF('Wheat Area'!$F$4:$F$176,$E111,'Wheat Area'!I$4:I$176)</f>
        <v>12827319</v>
      </c>
      <c r="J111" s="2">
        <f>+SUMIF('Wheat Area'!$F$4:$F$176,$E111,'Wheat Area'!J$4:J$176)</f>
        <v>12719506</v>
      </c>
    </row>
    <row r="112" spans="4:10" ht="13.5" customHeight="1" x14ac:dyDescent="0.25">
      <c r="D112" s="13" t="s">
        <v>379</v>
      </c>
      <c r="E112" s="13" t="s">
        <v>393</v>
      </c>
      <c r="F112" s="6"/>
      <c r="G112" s="6"/>
      <c r="H112" s="2">
        <f>+SUMIF('Wheat Area'!$F$4:$F$176,$E112,'Wheat Area'!H$4:H$176)</f>
        <v>4674286</v>
      </c>
      <c r="I112" s="2">
        <f>+SUMIF('Wheat Area'!$F$4:$F$176,$E112,'Wheat Area'!I$4:I$176)</f>
        <v>4651309</v>
      </c>
      <c r="J112" s="2">
        <f>+SUMIF('Wheat Area'!$F$4:$F$176,$E112,'Wheat Area'!J$4:J$176)</f>
        <v>4653980</v>
      </c>
    </row>
    <row r="113" spans="4:17" ht="13.5" customHeight="1" x14ac:dyDescent="0.25">
      <c r="D113" s="13" t="s">
        <v>379</v>
      </c>
      <c r="E113" s="13" t="s">
        <v>400</v>
      </c>
      <c r="F113" s="6"/>
      <c r="G113" s="6"/>
      <c r="H113" s="2">
        <f>+SUMIF('Wheat Area'!$F$4:$F$176,$E113,'Wheat Area'!H$4:H$176)</f>
        <v>9043447</v>
      </c>
      <c r="I113" s="2">
        <f>+SUMIF('Wheat Area'!$F$4:$F$176,$E113,'Wheat Area'!I$4:I$176)</f>
        <v>8806293</v>
      </c>
      <c r="J113" s="2">
        <f>+SUMIF('Wheat Area'!$F$4:$F$176,$E113,'Wheat Area'!J$4:J$176)</f>
        <v>9040920</v>
      </c>
    </row>
    <row r="114" spans="4:17" ht="13.5" customHeight="1" x14ac:dyDescent="0.25">
      <c r="D114" s="19" t="s">
        <v>605</v>
      </c>
      <c r="E114" s="19"/>
      <c r="F114" s="5"/>
      <c r="G114" s="5"/>
      <c r="H114" s="3">
        <f t="shared" ref="H114" si="154">+SUM(H111:H113)</f>
        <v>26462311</v>
      </c>
      <c r="I114" s="3">
        <f t="shared" ref="I114" si="155">+SUM(I111:I113)</f>
        <v>26284921</v>
      </c>
      <c r="J114" s="3">
        <f t="shared" ref="J114" si="156">+SUM(J111:J113)</f>
        <v>26414406</v>
      </c>
    </row>
    <row r="115" spans="4:17" ht="13.5" customHeight="1" x14ac:dyDescent="0.25">
      <c r="D115" s="13" t="s">
        <v>588</v>
      </c>
      <c r="E115" s="13" t="s">
        <v>408</v>
      </c>
      <c r="F115" s="6"/>
      <c r="G115" s="6"/>
      <c r="H115" s="2">
        <f>+SUMIF('Wheat Area'!$F$4:$F$176,$E115,'Wheat Area'!H$4:H$176)</f>
        <v>7036923</v>
      </c>
      <c r="I115" s="2">
        <f>+SUMIF('Wheat Area'!$F$4:$F$176,$E115,'Wheat Area'!I$4:I$176)</f>
        <v>7448269</v>
      </c>
      <c r="J115" s="2">
        <f>+SUMIF('Wheat Area'!$F$4:$F$176,$E115,'Wheat Area'!J$4:J$176)</f>
        <v>5940737</v>
      </c>
    </row>
    <row r="116" spans="4:17" ht="13.5" customHeight="1" x14ac:dyDescent="0.25">
      <c r="D116" s="13" t="s">
        <v>588</v>
      </c>
      <c r="E116" s="13" t="s">
        <v>414</v>
      </c>
      <c r="F116" s="6"/>
      <c r="G116" s="6"/>
      <c r="H116" s="2">
        <f>+SUMIF('Wheat Area'!$F$4:$F$176,$E116,'Wheat Area'!H$4:H$176)</f>
        <v>17630158</v>
      </c>
      <c r="I116" s="2">
        <f>+SUMIF('Wheat Area'!$F$4:$F$176,$E116,'Wheat Area'!I$4:I$176)</f>
        <v>15957436</v>
      </c>
      <c r="J116" s="2">
        <f>+SUMIF('Wheat Area'!$F$4:$F$176,$E116,'Wheat Area'!J$4:J$176)</f>
        <v>15893150</v>
      </c>
    </row>
    <row r="117" spans="4:17" ht="13.5" customHeight="1" x14ac:dyDescent="0.25">
      <c r="D117" s="19" t="s">
        <v>588</v>
      </c>
      <c r="E117" s="19"/>
      <c r="F117" s="5"/>
      <c r="G117" s="5"/>
      <c r="H117" s="3">
        <f t="shared" ref="H117" si="157">+SUM(H115:H116)</f>
        <v>24667081</v>
      </c>
      <c r="I117" s="3">
        <f t="shared" ref="I117" si="158">+SUM(I115:I116)</f>
        <v>23405705</v>
      </c>
      <c r="J117" s="3">
        <f t="shared" ref="J117" si="159">+SUM(J115:J116)</f>
        <v>21833887</v>
      </c>
    </row>
    <row r="118" spans="4:17" ht="13.5" customHeight="1" x14ac:dyDescent="0.25">
      <c r="D118" s="19" t="s">
        <v>431</v>
      </c>
      <c r="E118" s="19" t="s">
        <v>609</v>
      </c>
      <c r="F118" s="5"/>
      <c r="G118" s="5"/>
      <c r="H118" s="2">
        <f>+SUMIF('Wheat Area'!$F$4:$F$176,$E118,'Wheat Area'!H$4:H$176)</f>
        <v>12661158</v>
      </c>
      <c r="I118" s="2">
        <f>+SUMIF('Wheat Area'!$F$4:$F$176,$E118,'Wheat Area'!I$4:I$176)</f>
        <v>12431358</v>
      </c>
      <c r="J118" s="2">
        <f>+SUMIF('Wheat Area'!$F$4:$F$176,$E118,'Wheat Area'!J$4:J$176)</f>
        <v>11332147</v>
      </c>
    </row>
    <row r="119" spans="4:17" ht="13.5" customHeight="1" x14ac:dyDescent="0.25">
      <c r="D119" s="13" t="s">
        <v>224</v>
      </c>
      <c r="E119" s="13" t="s">
        <v>442</v>
      </c>
      <c r="F119" s="6"/>
      <c r="G119" s="6"/>
      <c r="H119" s="2">
        <f>+SUMIF('Wheat Area'!$F$4:$F$176,$E119,'Wheat Area'!H$4:H$176)</f>
        <v>1254000</v>
      </c>
      <c r="I119" s="2">
        <f>+SUMIF('Wheat Area'!$F$4:$F$176,$E119,'Wheat Area'!I$4:I$176)</f>
        <v>1453200</v>
      </c>
      <c r="J119" s="2">
        <f>+SUMIF('Wheat Area'!$F$4:$F$176,$E119,'Wheat Area'!J$4:J$176)</f>
        <v>1514538</v>
      </c>
    </row>
    <row r="120" spans="4:17" ht="13.5" customHeight="1" x14ac:dyDescent="0.25">
      <c r="D120" s="13" t="s">
        <v>224</v>
      </c>
      <c r="E120" s="13" t="s">
        <v>446</v>
      </c>
      <c r="F120" s="5"/>
      <c r="G120" s="5"/>
      <c r="H120" s="2">
        <f>+SUMIF('Wheat Area'!$F$4:$F$176,$E120,'Wheat Area'!H$4:H$176)</f>
        <v>3822220</v>
      </c>
      <c r="I120" s="2">
        <f>+SUMIF('Wheat Area'!$F$4:$F$176,$E120,'Wheat Area'!I$4:I$176)</f>
        <v>3998546</v>
      </c>
      <c r="J120" s="2">
        <f>+SUMIF('Wheat Area'!$F$4:$F$176,$E120,'Wheat Area'!J$4:J$176)</f>
        <v>4239309</v>
      </c>
    </row>
    <row r="121" spans="4:17" ht="13.5" customHeight="1" x14ac:dyDescent="0.25">
      <c r="D121" s="13" t="s">
        <v>224</v>
      </c>
      <c r="E121" s="13" t="s">
        <v>454</v>
      </c>
      <c r="F121" s="6"/>
      <c r="G121" s="6"/>
      <c r="H121" s="2">
        <f>+SUMIF('Wheat Area'!$F$4:$F$176,$E121,'Wheat Area'!H$4:H$176)</f>
        <v>42931317</v>
      </c>
      <c r="I121" s="2">
        <f>+SUMIF('Wheat Area'!$F$4:$F$176,$E121,'Wheat Area'!I$4:I$176)</f>
        <v>45356593</v>
      </c>
      <c r="J121" s="2">
        <f>+SUMIF('Wheat Area'!$F$4:$F$176,$E121,'Wheat Area'!J$4:J$176)</f>
        <v>46973199</v>
      </c>
    </row>
    <row r="122" spans="4:17" ht="13.5" customHeight="1" x14ac:dyDescent="0.25">
      <c r="D122" s="19" t="s">
        <v>460</v>
      </c>
      <c r="E122" s="19" t="s">
        <v>460</v>
      </c>
      <c r="F122" s="5"/>
      <c r="G122" s="5"/>
      <c r="H122" s="2">
        <f>+SUMIF('Wheat Area'!$F$4:$F$176,$E122,'Wheat Area'!H$4:H$176)</f>
        <v>48007537</v>
      </c>
      <c r="I122" s="2">
        <f>+SUMIF('Wheat Area'!$F$4:$F$176,$E122,'Wheat Area'!I$4:I$176)</f>
        <v>50808339</v>
      </c>
      <c r="J122" s="2">
        <f>+SUMIF('Wheat Area'!$F$4:$F$176,$E122,'Wheat Area'!J$4:J$176)</f>
        <v>52727046</v>
      </c>
    </row>
    <row r="123" spans="4:17" ht="13.5" customHeight="1" x14ac:dyDescent="0.25">
      <c r="D123" s="6"/>
      <c r="E123" s="6"/>
      <c r="F123" s="6"/>
      <c r="G123" s="6"/>
    </row>
    <row r="124" spans="4:17" ht="13.5" customHeight="1" x14ac:dyDescent="0.25">
      <c r="D124" s="6" t="s">
        <v>606</v>
      </c>
      <c r="E124" s="6"/>
      <c r="F124" s="5"/>
      <c r="G124" s="5"/>
      <c r="H124" s="2">
        <f t="shared" ref="H124:J124" si="160">+SUM(H118,H112,H111,H105,H104,H90)</f>
        <v>58553661</v>
      </c>
      <c r="I124" s="2">
        <f t="shared" si="160"/>
        <v>58772148</v>
      </c>
      <c r="J124" s="2">
        <f t="shared" si="160"/>
        <v>55955475</v>
      </c>
    </row>
    <row r="125" spans="4:17" ht="13.5" customHeight="1" x14ac:dyDescent="0.25">
      <c r="D125" s="6" t="s">
        <v>607</v>
      </c>
      <c r="E125" s="6"/>
      <c r="F125" s="6"/>
      <c r="G125" s="6"/>
      <c r="H125" s="2">
        <f t="shared" ref="H125:J125" si="161">+SUM(H122,H113)</f>
        <v>57050984</v>
      </c>
      <c r="I125" s="2">
        <f t="shared" si="161"/>
        <v>59614632</v>
      </c>
      <c r="J125" s="2">
        <f t="shared" si="161"/>
        <v>61767966</v>
      </c>
    </row>
    <row r="126" spans="4:17" ht="13.5" customHeight="1" x14ac:dyDescent="0.25">
      <c r="D126" s="6" t="s">
        <v>608</v>
      </c>
      <c r="E126" s="6"/>
      <c r="F126" s="6"/>
      <c r="G126" s="6"/>
      <c r="H126" s="2">
        <f t="shared" ref="H126:J126" si="162">+SUM(H97,H103,H106,H107,H108,H109,H117)</f>
        <v>105436115</v>
      </c>
      <c r="I126" s="2">
        <f t="shared" si="162"/>
        <v>103531625</v>
      </c>
      <c r="J126" s="2">
        <f t="shared" si="162"/>
        <v>102141821</v>
      </c>
    </row>
    <row r="127" spans="4:17" ht="13.5" customHeight="1" x14ac:dyDescent="0.25">
      <c r="D127" s="6" t="s">
        <v>760</v>
      </c>
      <c r="E127" s="6"/>
      <c r="F127" s="6"/>
      <c r="G127" s="6"/>
      <c r="H127" s="2">
        <f t="shared" ref="H127:J127" si="163">+H126+H120+H90</f>
        <v>109258335</v>
      </c>
      <c r="I127" s="2">
        <f t="shared" si="163"/>
        <v>107530171</v>
      </c>
      <c r="J127" s="2">
        <f t="shared" si="163"/>
        <v>106381130</v>
      </c>
      <c r="L127" s="2">
        <f t="shared" ref="L127:Q127" si="164">+L126+L120+L90</f>
        <v>0</v>
      </c>
      <c r="M127" s="2">
        <f t="shared" si="164"/>
        <v>0</v>
      </c>
      <c r="N127" s="2">
        <f t="shared" si="164"/>
        <v>0</v>
      </c>
      <c r="O127" s="2">
        <f t="shared" si="164"/>
        <v>0</v>
      </c>
      <c r="P127" s="2">
        <f t="shared" si="164"/>
        <v>0</v>
      </c>
      <c r="Q127" s="2">
        <f t="shared" si="164"/>
        <v>0</v>
      </c>
    </row>
    <row r="128" spans="4:17" ht="13.5" customHeight="1" x14ac:dyDescent="0.25">
      <c r="D128" s="5" t="s">
        <v>461</v>
      </c>
      <c r="E128" s="5"/>
      <c r="F128" s="6"/>
      <c r="G128" s="6"/>
      <c r="H128" s="2">
        <f t="shared" ref="H128:J128" si="165">+SUM(H124:H126)</f>
        <v>221040760</v>
      </c>
      <c r="I128" s="2">
        <f t="shared" si="165"/>
        <v>221918405</v>
      </c>
      <c r="J128" s="2">
        <f t="shared" si="165"/>
        <v>219865262</v>
      </c>
      <c r="L128" s="2">
        <f t="shared" ref="L128:Q128" si="166">+SUM(L124:L126)</f>
        <v>0</v>
      </c>
      <c r="M128" s="2">
        <f t="shared" si="166"/>
        <v>0</v>
      </c>
      <c r="N128" s="2">
        <f t="shared" si="166"/>
        <v>0</v>
      </c>
      <c r="O128" s="2">
        <f t="shared" si="166"/>
        <v>0</v>
      </c>
      <c r="P128" s="2">
        <f t="shared" si="166"/>
        <v>0</v>
      </c>
      <c r="Q128" s="2">
        <f t="shared" si="166"/>
        <v>0</v>
      </c>
    </row>
    <row r="129" spans="4:17" ht="13.5" customHeight="1" x14ac:dyDescent="0.25">
      <c r="D129" s="51" t="s">
        <v>761</v>
      </c>
      <c r="E129" s="21"/>
      <c r="F129" s="21"/>
      <c r="G129" s="21"/>
      <c r="H129" s="61">
        <f t="shared" ref="H129:J129" si="167">+H127-H106-H101-H102</f>
        <v>75787481</v>
      </c>
      <c r="I129" s="61">
        <f t="shared" si="167"/>
        <v>75294213</v>
      </c>
      <c r="J129" s="61">
        <f t="shared" si="167"/>
        <v>72827661</v>
      </c>
      <c r="L129" s="61">
        <f t="shared" ref="L129:Q129" si="168">+L127-L106-L101-L102</f>
        <v>0</v>
      </c>
      <c r="M129" s="61">
        <f t="shared" si="168"/>
        <v>0</v>
      </c>
      <c r="N129" s="61">
        <f t="shared" si="168"/>
        <v>0</v>
      </c>
      <c r="O129" s="61">
        <f t="shared" si="168"/>
        <v>0</v>
      </c>
      <c r="P129" s="61">
        <f t="shared" si="168"/>
        <v>0</v>
      </c>
      <c r="Q129" s="61">
        <f t="shared" si="168"/>
        <v>0</v>
      </c>
    </row>
    <row r="130" spans="4:17" ht="13.5" customHeight="1" x14ac:dyDescent="0.25">
      <c r="D130" s="4" t="s">
        <v>10</v>
      </c>
      <c r="E130" s="6"/>
      <c r="F130" s="11"/>
      <c r="G130" s="11"/>
    </row>
    <row r="131" spans="4:17" ht="13.5" customHeight="1" x14ac:dyDescent="0.25">
      <c r="D131" s="4" t="s">
        <v>610</v>
      </c>
      <c r="E131" s="6"/>
      <c r="F131" s="11"/>
      <c r="G131" s="11"/>
    </row>
    <row r="132" spans="4:17" ht="13.5" customHeight="1" x14ac:dyDescent="0.2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25">
      <c r="D133" s="13" t="s">
        <v>602</v>
      </c>
      <c r="E133" s="13" t="s">
        <v>195</v>
      </c>
      <c r="F133" s="13"/>
      <c r="G133" s="13"/>
      <c r="H133" s="2" t="e">
        <f t="shared" ref="H133:J133" si="169">+H47*1000/H90</f>
        <v>#DIV/0!</v>
      </c>
      <c r="I133" s="2" t="e">
        <f t="shared" si="169"/>
        <v>#DIV/0!</v>
      </c>
      <c r="J133" s="2" t="e">
        <f t="shared" si="169"/>
        <v>#DIV/0!</v>
      </c>
    </row>
    <row r="134" spans="4:17" ht="13.5" customHeight="1" x14ac:dyDescent="0.25">
      <c r="D134" s="13" t="s">
        <v>245</v>
      </c>
      <c r="E134" s="13" t="s">
        <v>246</v>
      </c>
      <c r="F134" s="13"/>
      <c r="G134" s="13"/>
      <c r="H134" s="2">
        <f t="shared" ref="H134:J134" si="170">+H48*1000/H91</f>
        <v>1317.7905308464849</v>
      </c>
      <c r="I134" s="2">
        <f t="shared" si="170"/>
        <v>1321.3401310997815</v>
      </c>
      <c r="J134" s="2">
        <f t="shared" si="170"/>
        <v>1324.544792425346</v>
      </c>
    </row>
    <row r="135" spans="4:17" ht="13.5" customHeight="1" x14ac:dyDescent="0.25">
      <c r="D135" s="13" t="s">
        <v>245</v>
      </c>
      <c r="E135" s="13" t="s">
        <v>254</v>
      </c>
      <c r="F135" s="6"/>
      <c r="G135" s="6"/>
      <c r="H135" s="2">
        <f t="shared" ref="H135:J135" si="171">+H49*1000/H92</f>
        <v>2387.0491631611667</v>
      </c>
      <c r="I135" s="2">
        <f t="shared" si="171"/>
        <v>2767.6313813527668</v>
      </c>
      <c r="J135" s="2">
        <f t="shared" si="171"/>
        <v>2516.3293681732789</v>
      </c>
    </row>
    <row r="136" spans="4:17" ht="13.5" customHeight="1" x14ac:dyDescent="0.25">
      <c r="D136" s="13" t="s">
        <v>245</v>
      </c>
      <c r="E136" s="13" t="s">
        <v>262</v>
      </c>
      <c r="F136" s="6"/>
      <c r="G136" s="6"/>
      <c r="H136" s="2" t="e">
        <f t="shared" ref="H136:J136" si="172">+H50*1000/H93</f>
        <v>#DIV/0!</v>
      </c>
      <c r="I136" s="2" t="e">
        <f t="shared" si="172"/>
        <v>#DIV/0!</v>
      </c>
      <c r="J136" s="2" t="e">
        <f t="shared" si="172"/>
        <v>#DIV/0!</v>
      </c>
    </row>
    <row r="137" spans="4:17" ht="13.5" customHeight="1" x14ac:dyDescent="0.25">
      <c r="D137" s="13" t="s">
        <v>245</v>
      </c>
      <c r="E137" s="13" t="s">
        <v>277</v>
      </c>
      <c r="F137" s="6"/>
      <c r="G137" s="6"/>
      <c r="H137" s="2">
        <f t="shared" ref="H137:J137" si="173">+H51*1000/H94</f>
        <v>3312.2798023213531</v>
      </c>
      <c r="I137" s="2">
        <f t="shared" si="173"/>
        <v>2775.8301180388185</v>
      </c>
      <c r="J137" s="2">
        <f t="shared" si="173"/>
        <v>3266.7623271588832</v>
      </c>
    </row>
    <row r="138" spans="4:17" ht="13.5" customHeight="1" x14ac:dyDescent="0.25">
      <c r="D138" s="13" t="s">
        <v>245</v>
      </c>
      <c r="E138" s="13" t="s">
        <v>268</v>
      </c>
      <c r="F138" s="6"/>
      <c r="G138" s="6"/>
      <c r="H138" s="2" t="e">
        <f t="shared" ref="H138:J138" si="174">+H52*1000/H95</f>
        <v>#DIV/0!</v>
      </c>
      <c r="I138" s="2" t="e">
        <f t="shared" si="174"/>
        <v>#DIV/0!</v>
      </c>
      <c r="J138" s="2" t="e">
        <f t="shared" si="174"/>
        <v>#DIV/0!</v>
      </c>
    </row>
    <row r="139" spans="4:17" ht="13.5" customHeight="1" x14ac:dyDescent="0.25">
      <c r="D139" s="13" t="s">
        <v>245</v>
      </c>
      <c r="E139" s="13" t="s">
        <v>292</v>
      </c>
      <c r="F139" s="6"/>
      <c r="G139" s="6"/>
      <c r="H139" s="2">
        <f t="shared" ref="H139:J139" si="175">+H53*1000/H96</f>
        <v>1472.5897032215616</v>
      </c>
      <c r="I139" s="2">
        <f t="shared" si="175"/>
        <v>1454.6855374415684</v>
      </c>
      <c r="J139" s="2">
        <f t="shared" si="175"/>
        <v>1612.7977005201205</v>
      </c>
    </row>
    <row r="140" spans="4:17" ht="13.5" customHeight="1" x14ac:dyDescent="0.25">
      <c r="D140" s="19" t="s">
        <v>603</v>
      </c>
      <c r="E140" s="19"/>
      <c r="F140" s="5"/>
      <c r="G140" s="5"/>
      <c r="H140" s="2">
        <f t="shared" ref="H140:J140" si="176">+H54*1000/H97</f>
        <v>2572.799726958101</v>
      </c>
      <c r="I140" s="2">
        <f t="shared" si="176"/>
        <v>2730.4460763258294</v>
      </c>
      <c r="J140" s="2">
        <f t="shared" si="176"/>
        <v>2667.9928729519224</v>
      </c>
    </row>
    <row r="141" spans="4:17" ht="13.5" customHeight="1" x14ac:dyDescent="0.25">
      <c r="D141" s="13" t="s">
        <v>303</v>
      </c>
      <c r="E141" s="13" t="s">
        <v>304</v>
      </c>
      <c r="F141" s="6"/>
      <c r="G141" s="6"/>
      <c r="H141" s="2" t="e">
        <f t="shared" ref="H141:J141" si="177">+H55*1000/H98</f>
        <v>#DIV/0!</v>
      </c>
      <c r="I141" s="2" t="e">
        <f t="shared" si="177"/>
        <v>#DIV/0!</v>
      </c>
      <c r="J141" s="2" t="e">
        <f t="shared" si="177"/>
        <v>#DIV/0!</v>
      </c>
    </row>
    <row r="142" spans="4:17" ht="13.5" customHeight="1" x14ac:dyDescent="0.25">
      <c r="D142" s="13" t="s">
        <v>303</v>
      </c>
      <c r="E142" s="13" t="s">
        <v>314</v>
      </c>
      <c r="F142" s="6"/>
      <c r="G142" s="6"/>
      <c r="H142" s="2">
        <f t="shared" ref="H142:J142" si="178">+H56*1000/H99</f>
        <v>5176.155221911692</v>
      </c>
      <c r="I142" s="2">
        <f t="shared" si="178"/>
        <v>4514.3242086421915</v>
      </c>
      <c r="J142" s="2">
        <f t="shared" si="178"/>
        <v>5322.7755880027871</v>
      </c>
    </row>
    <row r="143" spans="4:17" ht="13.5" customHeight="1" x14ac:dyDescent="0.25">
      <c r="D143" s="13" t="s">
        <v>303</v>
      </c>
      <c r="E143" s="13" t="s">
        <v>324</v>
      </c>
      <c r="F143" s="6"/>
      <c r="G143" s="6"/>
      <c r="H143" s="2">
        <f t="shared" ref="H143:J143" si="179">+H57*1000/H100</f>
        <v>1301.7435740778249</v>
      </c>
      <c r="I143" s="2">
        <f t="shared" si="179"/>
        <v>1643.4182106701539</v>
      </c>
      <c r="J143" s="2">
        <f t="shared" si="179"/>
        <v>1457.8444594889947</v>
      </c>
    </row>
    <row r="144" spans="4:17" ht="13.5" customHeight="1" x14ac:dyDescent="0.25">
      <c r="D144" s="13" t="s">
        <v>303</v>
      </c>
      <c r="E144" s="13" t="s">
        <v>331</v>
      </c>
      <c r="F144" s="6"/>
      <c r="G144" s="6"/>
      <c r="H144" s="2">
        <f t="shared" ref="H144:J144" si="180">+H58*1000/H101</f>
        <v>2208.8241570824125</v>
      </c>
      <c r="I144" s="2">
        <f t="shared" si="180"/>
        <v>2227.771828192514</v>
      </c>
      <c r="J144" s="2">
        <f t="shared" si="180"/>
        <v>3155.0713932886156</v>
      </c>
    </row>
    <row r="145" spans="4:10" ht="13.5" customHeight="1" x14ac:dyDescent="0.25">
      <c r="D145" s="13" t="s">
        <v>303</v>
      </c>
      <c r="E145" s="13" t="s">
        <v>337</v>
      </c>
      <c r="F145" s="6"/>
      <c r="G145" s="6"/>
      <c r="H145" s="2">
        <f t="shared" ref="H145:J145" si="181">+H59*1000/H102</f>
        <v>2788.9316378772833</v>
      </c>
      <c r="I145" s="2">
        <f t="shared" si="181"/>
        <v>2946.6647358951682</v>
      </c>
      <c r="J145" s="2">
        <f t="shared" si="181"/>
        <v>3337.1582266964033</v>
      </c>
    </row>
    <row r="146" spans="4:10" ht="13.5" customHeight="1" x14ac:dyDescent="0.25">
      <c r="D146" s="19" t="s">
        <v>303</v>
      </c>
      <c r="E146" s="19"/>
      <c r="F146" s="5"/>
      <c r="G146" s="5"/>
      <c r="H146" s="2">
        <f t="shared" ref="H146:J146" si="182">+H60*1000/H103</f>
        <v>2749.4276272387892</v>
      </c>
      <c r="I146" s="2">
        <f t="shared" si="182"/>
        <v>2841.4453312990104</v>
      </c>
      <c r="J146" s="2">
        <f t="shared" si="182"/>
        <v>3371.6692931425382</v>
      </c>
    </row>
    <row r="147" spans="4:10" ht="13.5" customHeight="1" x14ac:dyDescent="0.25">
      <c r="D147" s="19" t="s">
        <v>342</v>
      </c>
      <c r="E147" s="19" t="s">
        <v>342</v>
      </c>
      <c r="F147" s="5"/>
      <c r="G147" s="5"/>
      <c r="H147" s="2">
        <f t="shared" ref="H147:J147" si="183">+H61*1000/H104</f>
        <v>2993.3373802946021</v>
      </c>
      <c r="I147" s="2">
        <f t="shared" si="183"/>
        <v>2913.6059075558032</v>
      </c>
      <c r="J147" s="2">
        <f t="shared" si="183"/>
        <v>3454.2511982190276</v>
      </c>
    </row>
    <row r="148" spans="4:10" ht="13.5" customHeight="1" x14ac:dyDescent="0.25">
      <c r="D148" s="13" t="s">
        <v>346</v>
      </c>
      <c r="E148" s="13" t="s">
        <v>347</v>
      </c>
      <c r="F148" s="6"/>
      <c r="G148" s="6"/>
      <c r="H148" s="2">
        <f t="shared" ref="H148:J148" si="184">+H62*1000/H105</f>
        <v>3975.9627729301901</v>
      </c>
      <c r="I148" s="2">
        <f t="shared" si="184"/>
        <v>4585.9685715800824</v>
      </c>
      <c r="J148" s="2">
        <f t="shared" si="184"/>
        <v>3652.50748668298</v>
      </c>
    </row>
    <row r="149" spans="4:10" ht="13.5" customHeight="1" x14ac:dyDescent="0.25">
      <c r="D149" s="13" t="s">
        <v>346</v>
      </c>
      <c r="E149" s="13" t="s">
        <v>354</v>
      </c>
      <c r="F149" s="6"/>
      <c r="G149" s="6"/>
      <c r="H149" s="2">
        <f t="shared" ref="H149:J149" si="185">+H63*1000/H106</f>
        <v>5196.3603537369436</v>
      </c>
      <c r="I149" s="2">
        <f t="shared" si="185"/>
        <v>5314.9950704120047</v>
      </c>
      <c r="J149" s="2">
        <f t="shared" si="185"/>
        <v>5344.5677784704203</v>
      </c>
    </row>
    <row r="150" spans="4:10" ht="13.5" customHeight="1" x14ac:dyDescent="0.25">
      <c r="D150" s="13" t="s">
        <v>346</v>
      </c>
      <c r="E150" s="13" t="s">
        <v>359</v>
      </c>
      <c r="F150" s="6"/>
      <c r="G150" s="6"/>
      <c r="H150" s="2">
        <f t="shared" ref="H150:J150" si="186">+H64*1000/H107</f>
        <v>1837.6272678174944</v>
      </c>
      <c r="I150" s="2">
        <f t="shared" si="186"/>
        <v>1850.872337372122</v>
      </c>
      <c r="J150" s="2">
        <f t="shared" si="186"/>
        <v>1183.0774308835748</v>
      </c>
    </row>
    <row r="151" spans="4:10" ht="13.5" customHeight="1" x14ac:dyDescent="0.25">
      <c r="D151" s="13" t="s">
        <v>346</v>
      </c>
      <c r="E151" s="13" t="s">
        <v>586</v>
      </c>
      <c r="F151" s="6"/>
      <c r="G151" s="6"/>
      <c r="H151" s="2" t="e">
        <f t="shared" ref="H151:J151" si="187">+H65*1000/H108</f>
        <v>#DIV/0!</v>
      </c>
      <c r="I151" s="2">
        <f t="shared" si="187"/>
        <v>5000</v>
      </c>
      <c r="J151" s="2">
        <f t="shared" si="187"/>
        <v>4000</v>
      </c>
    </row>
    <row r="152" spans="4:10" ht="13.5" customHeight="1" x14ac:dyDescent="0.25">
      <c r="D152" s="13" t="s">
        <v>346</v>
      </c>
      <c r="E152" s="13" t="s">
        <v>371</v>
      </c>
      <c r="F152" s="6"/>
      <c r="G152" s="6"/>
      <c r="H152" s="2">
        <f t="shared" ref="H152:J152" si="188">+H66*1000/H109</f>
        <v>3028.8022806356616</v>
      </c>
      <c r="I152" s="2">
        <f t="shared" si="188"/>
        <v>2749.4768621251878</v>
      </c>
      <c r="J152" s="2">
        <f t="shared" si="188"/>
        <v>2984.7079621395405</v>
      </c>
    </row>
    <row r="153" spans="4:10" ht="13.5" customHeight="1" x14ac:dyDescent="0.25">
      <c r="D153" s="19" t="s">
        <v>604</v>
      </c>
      <c r="E153" s="19"/>
      <c r="F153" s="5"/>
      <c r="G153" s="5"/>
      <c r="H153" s="2">
        <f t="shared" ref="H153:J153" si="189">+H67*1000/H110</f>
        <v>3807.4208441235182</v>
      </c>
      <c r="I153" s="2">
        <f t="shared" si="189"/>
        <v>3671.4502392398094</v>
      </c>
      <c r="J153" s="2">
        <f t="shared" si="189"/>
        <v>3846.9956873808874</v>
      </c>
    </row>
    <row r="154" spans="4:10" ht="13.5" customHeight="1" x14ac:dyDescent="0.25">
      <c r="D154" s="13" t="s">
        <v>379</v>
      </c>
      <c r="E154" s="13" t="s">
        <v>380</v>
      </c>
      <c r="F154" s="6"/>
      <c r="G154" s="6"/>
      <c r="H154" s="2">
        <f t="shared" ref="H154:J154" si="190">+H68*1000/H111</f>
        <v>7807.7792768030449</v>
      </c>
      <c r="I154" s="2">
        <f t="shared" si="190"/>
        <v>7945.5894875616641</v>
      </c>
      <c r="J154" s="2">
        <f t="shared" si="190"/>
        <v>6447.6843676161634</v>
      </c>
    </row>
    <row r="155" spans="4:10" ht="13.5" customHeight="1" x14ac:dyDescent="0.25">
      <c r="D155" s="13" t="s">
        <v>379</v>
      </c>
      <c r="E155" s="13" t="s">
        <v>393</v>
      </c>
      <c r="F155" s="6"/>
      <c r="G155" s="6"/>
      <c r="H155" s="2">
        <f t="shared" ref="H155:J155" si="191">+H69*1000/H112</f>
        <v>3273.6935651776548</v>
      </c>
      <c r="I155" s="2">
        <f t="shared" si="191"/>
        <v>3332.0293276580851</v>
      </c>
      <c r="J155" s="2">
        <f t="shared" si="191"/>
        <v>3502.0769320022864</v>
      </c>
    </row>
    <row r="156" spans="4:10" ht="13.5" customHeight="1" x14ac:dyDescent="0.25">
      <c r="D156" s="13" t="s">
        <v>379</v>
      </c>
      <c r="E156" s="13" t="s">
        <v>400</v>
      </c>
      <c r="F156" s="6"/>
      <c r="G156" s="6"/>
      <c r="H156" s="2">
        <f t="shared" ref="H156:J156" si="192">+H70*1000/H113</f>
        <v>4565.4309689657048</v>
      </c>
      <c r="I156" s="2">
        <f t="shared" si="192"/>
        <v>4616.5713541441328</v>
      </c>
      <c r="J156" s="2">
        <f t="shared" si="192"/>
        <v>4700.4986218216727</v>
      </c>
    </row>
    <row r="157" spans="4:10" ht="13.5" customHeight="1" x14ac:dyDescent="0.25">
      <c r="D157" s="19" t="s">
        <v>605</v>
      </c>
      <c r="E157" s="19"/>
      <c r="F157" s="5"/>
      <c r="G157" s="5"/>
      <c r="H157" s="2">
        <f t="shared" ref="H157:J157" si="193">+H71*1000/H114</f>
        <v>5898.8145442021296</v>
      </c>
      <c r="I157" s="2">
        <f t="shared" si="193"/>
        <v>6013.8582497546786</v>
      </c>
      <c r="J157" s="2">
        <f t="shared" si="193"/>
        <v>5330.6815985186267</v>
      </c>
    </row>
    <row r="158" spans="4:10" ht="13.5" customHeight="1" x14ac:dyDescent="0.25">
      <c r="D158" s="13" t="s">
        <v>588</v>
      </c>
      <c r="E158" s="13" t="s">
        <v>408</v>
      </c>
      <c r="F158" s="6"/>
      <c r="G158" s="6"/>
      <c r="H158" s="2">
        <f t="shared" ref="H158:J158" si="194">+H72*1000/H115</f>
        <v>2635.3684699974692</v>
      </c>
      <c r="I158" s="2">
        <f t="shared" si="194"/>
        <v>2879.8820235950125</v>
      </c>
      <c r="J158" s="2">
        <f t="shared" si="194"/>
        <v>2569.1061563573676</v>
      </c>
    </row>
    <row r="159" spans="4:10" ht="13.5" customHeight="1" x14ac:dyDescent="0.25">
      <c r="D159" s="13" t="s">
        <v>588</v>
      </c>
      <c r="E159" s="13" t="s">
        <v>414</v>
      </c>
      <c r="F159" s="6"/>
      <c r="G159" s="6"/>
      <c r="H159" s="2">
        <f t="shared" ref="H159:J159" si="195">+H73*1000/H116</f>
        <v>2136.1779627839978</v>
      </c>
      <c r="I159" s="2">
        <f t="shared" si="195"/>
        <v>2518.8591074405686</v>
      </c>
      <c r="J159" s="2">
        <f t="shared" si="195"/>
        <v>2455.3410746139061</v>
      </c>
    </row>
    <row r="160" spans="4:10" ht="13.5" customHeight="1" x14ac:dyDescent="0.25">
      <c r="D160" s="19" t="s">
        <v>588</v>
      </c>
      <c r="E160" s="19"/>
      <c r="F160" s="5"/>
      <c r="G160" s="5"/>
      <c r="H160" s="2">
        <f t="shared" ref="H160:J160" si="196">+H74*1000/H117</f>
        <v>2278.5849691740987</v>
      </c>
      <c r="I160" s="2">
        <f t="shared" si="196"/>
        <v>2633.7454479580938</v>
      </c>
      <c r="J160" s="2">
        <f t="shared" si="196"/>
        <v>2486.2951795985755</v>
      </c>
    </row>
    <row r="161" spans="4:17" ht="13.5" customHeight="1" x14ac:dyDescent="0.25">
      <c r="D161" s="19" t="s">
        <v>431</v>
      </c>
      <c r="E161" s="19" t="s">
        <v>609</v>
      </c>
      <c r="F161" s="5"/>
      <c r="G161" s="5"/>
      <c r="H161" s="2">
        <f t="shared" ref="H161:J161" si="197">+H75*1000/H118</f>
        <v>2031.1360145730746</v>
      </c>
      <c r="I161" s="2">
        <f t="shared" si="197"/>
        <v>1943.1580202259479</v>
      </c>
      <c r="J161" s="2">
        <f t="shared" si="197"/>
        <v>2006.1390837940949</v>
      </c>
    </row>
    <row r="162" spans="4:17" ht="13.5" customHeight="1" x14ac:dyDescent="0.25">
      <c r="D162" s="13" t="s">
        <v>224</v>
      </c>
      <c r="E162" s="13" t="s">
        <v>442</v>
      </c>
      <c r="F162" s="6"/>
      <c r="G162" s="6"/>
      <c r="H162" s="2">
        <f t="shared" ref="H162:J162" si="198">+H76*1000/H119</f>
        <v>4237.3205741626798</v>
      </c>
      <c r="I162" s="2">
        <f t="shared" si="198"/>
        <v>5121.8208092485547</v>
      </c>
      <c r="J162" s="2">
        <f t="shared" si="198"/>
        <v>4170.4288700580637</v>
      </c>
    </row>
    <row r="163" spans="4:17" ht="13.5" customHeight="1" x14ac:dyDescent="0.25">
      <c r="D163" s="13" t="s">
        <v>224</v>
      </c>
      <c r="E163" s="13" t="s">
        <v>446</v>
      </c>
      <c r="F163" s="5"/>
      <c r="G163" s="5"/>
      <c r="H163" s="2">
        <f t="shared" ref="H163:J163" si="199">+H77*1000/H120</f>
        <v>2979.9804825467922</v>
      </c>
      <c r="I163" s="2">
        <f t="shared" si="199"/>
        <v>3026.050719436515</v>
      </c>
      <c r="J163" s="2">
        <f t="shared" si="199"/>
        <v>2924.043281581975</v>
      </c>
    </row>
    <row r="164" spans="4:17" ht="13.5" customHeight="1" x14ac:dyDescent="0.25">
      <c r="D164" s="13" t="s">
        <v>224</v>
      </c>
      <c r="E164" s="13" t="s">
        <v>454</v>
      </c>
      <c r="F164" s="6"/>
      <c r="G164" s="6"/>
      <c r="H164" s="2">
        <f t="shared" ref="H164:J164" si="200">+H78*1000/H121</f>
        <v>2349.0772016148489</v>
      </c>
      <c r="I164" s="2">
        <f t="shared" si="200"/>
        <v>2334.4826627520283</v>
      </c>
      <c r="J164" s="2">
        <f t="shared" si="200"/>
        <v>2512.318737329344</v>
      </c>
    </row>
    <row r="165" spans="4:17" ht="13.5" customHeight="1" x14ac:dyDescent="0.25">
      <c r="D165" s="19" t="s">
        <v>460</v>
      </c>
      <c r="E165" s="19" t="s">
        <v>460</v>
      </c>
      <c r="F165" s="5"/>
      <c r="G165" s="5"/>
      <c r="H165" s="2">
        <f t="shared" ref="H165:J165" si="201">+H79*1000/H122</f>
        <v>2448.6304931661043</v>
      </c>
      <c r="I165" s="2">
        <f t="shared" si="201"/>
        <v>2468.6304545401495</v>
      </c>
      <c r="J165" s="2">
        <f t="shared" si="201"/>
        <v>2593.0495708028097</v>
      </c>
    </row>
    <row r="166" spans="4:17" ht="13.5" customHeight="1" x14ac:dyDescent="0.25">
      <c r="D166" s="6"/>
      <c r="E166" s="6"/>
      <c r="F166" s="6"/>
      <c r="G166" s="6"/>
      <c r="H166" s="2"/>
      <c r="I166" s="2"/>
      <c r="J166" s="2"/>
    </row>
    <row r="167" spans="4:17" ht="13.5" customHeight="1" x14ac:dyDescent="0.25">
      <c r="D167" s="6" t="s">
        <v>606</v>
      </c>
      <c r="E167" s="6"/>
      <c r="F167" s="5"/>
      <c r="G167" s="5"/>
      <c r="H167" s="2">
        <f t="shared" ref="H167:J167" si="202">+H81*1000/H124</f>
        <v>3859.278858754878</v>
      </c>
      <c r="I167" s="2">
        <f t="shared" si="202"/>
        <v>3846.1485191931388</v>
      </c>
      <c r="J167" s="2">
        <f t="shared" si="202"/>
        <v>3846.2099374547352</v>
      </c>
    </row>
    <row r="168" spans="4:17" ht="13.5" customHeight="1" x14ac:dyDescent="0.25">
      <c r="D168" s="6" t="s">
        <v>607</v>
      </c>
      <c r="E168" s="6"/>
      <c r="F168" s="6"/>
      <c r="G168" s="6"/>
      <c r="H168" s="2">
        <f t="shared" ref="H168:J168" si="203">+H82*1000/H125</f>
        <v>2784.1755016881043</v>
      </c>
      <c r="I168" s="2">
        <f t="shared" si="203"/>
        <v>2785.9249890194742</v>
      </c>
      <c r="J168" s="2">
        <f t="shared" si="203"/>
        <v>2901.5149373706104</v>
      </c>
    </row>
    <row r="169" spans="4:17" ht="13.5" customHeight="1" x14ac:dyDescent="0.25">
      <c r="D169" s="6" t="s">
        <v>608</v>
      </c>
      <c r="E169" s="6"/>
      <c r="F169" s="6"/>
      <c r="G169" s="6"/>
      <c r="H169" s="2">
        <f t="shared" ref="H169:J169" si="204">+H83*1000/H126</f>
        <v>3314.3741402080304</v>
      </c>
      <c r="I169" s="2">
        <f t="shared" si="204"/>
        <v>3337.9771253469653</v>
      </c>
      <c r="J169" s="2">
        <f t="shared" si="204"/>
        <v>3476.6547876603845</v>
      </c>
    </row>
    <row r="170" spans="4:17" ht="13.5" customHeight="1" x14ac:dyDescent="0.25">
      <c r="D170" s="6" t="s">
        <v>760</v>
      </c>
      <c r="E170" s="6"/>
      <c r="F170" s="6"/>
      <c r="G170" s="6"/>
      <c r="H170" s="2">
        <f t="shared" ref="H170:J170" si="205">+H84*1000/H127</f>
        <v>3302.6759377213648</v>
      </c>
      <c r="I170" s="2">
        <f t="shared" si="205"/>
        <v>3326.3780357979717</v>
      </c>
      <c r="J170" s="2">
        <f t="shared" si="205"/>
        <v>3454.6331102141894</v>
      </c>
      <c r="L170" s="2">
        <f t="shared" ref="L170:Q170" si="206">+L169+L163+L133</f>
        <v>0</v>
      </c>
      <c r="M170" s="2">
        <f t="shared" si="206"/>
        <v>0</v>
      </c>
      <c r="N170" s="2">
        <f t="shared" si="206"/>
        <v>0</v>
      </c>
      <c r="O170" s="2">
        <f t="shared" si="206"/>
        <v>0</v>
      </c>
      <c r="P170" s="2">
        <f t="shared" si="206"/>
        <v>0</v>
      </c>
      <c r="Q170" s="2">
        <f t="shared" si="206"/>
        <v>0</v>
      </c>
    </row>
    <row r="171" spans="4:17" ht="13.5" customHeight="1" x14ac:dyDescent="0.25">
      <c r="D171" s="5" t="s">
        <v>461</v>
      </c>
      <c r="E171" s="5"/>
      <c r="F171" s="6"/>
      <c r="G171" s="6"/>
      <c r="H171" s="2">
        <f t="shared" ref="H171:J171" si="207">+H85*1000/H128</f>
        <v>3321.8741692708622</v>
      </c>
      <c r="I171" s="2">
        <f t="shared" si="207"/>
        <v>3324.2600991116533</v>
      </c>
      <c r="J171" s="2">
        <f t="shared" si="207"/>
        <v>3409.1289555327753</v>
      </c>
    </row>
    <row r="172" spans="4:17" ht="13.5" customHeight="1" x14ac:dyDescent="0.25">
      <c r="D172" s="51" t="s">
        <v>761</v>
      </c>
      <c r="E172" s="21"/>
      <c r="F172" s="21"/>
      <c r="G172" s="21"/>
      <c r="H172" s="53">
        <f t="shared" ref="H172:J172" si="208">+H86*1000/H129</f>
        <v>2776.484034348628</v>
      </c>
      <c r="I172" s="53">
        <f t="shared" si="208"/>
        <v>2740.5819886848408</v>
      </c>
      <c r="J172" s="53">
        <f t="shared" si="208"/>
        <v>2832.3042806496283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5" customHeight="1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10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1750000</v>
      </c>
      <c r="I4" s="2">
        <f t="shared" si="0"/>
        <v>1457015</v>
      </c>
      <c r="J4" s="2">
        <f t="shared" si="0"/>
        <v>1909540</v>
      </c>
      <c r="K4" s="27"/>
      <c r="L4" s="2">
        <f>+IFERROR(('Regions &amp; Poverty'!$G2/100)*H4,0)</f>
        <v>290500</v>
      </c>
      <c r="M4" s="2">
        <f>+IFERROR(('Regions &amp; Poverty'!$G2/100)*I4,0)</f>
        <v>241864.49000000002</v>
      </c>
      <c r="N4" s="2">
        <f>+IFERROR(('Regions &amp; Poverty'!$G2/100)*J4,0)</f>
        <v>316983.64</v>
      </c>
      <c r="O4" s="2">
        <f>+IFERROR(L4*('Regions &amp; Poverty'!$I2/100),0)</f>
        <v>14234.5</v>
      </c>
      <c r="P4" s="2">
        <f>+IFERROR(M4*('Regions &amp; Poverty'!$I2/100),0)</f>
        <v>11851.360010000002</v>
      </c>
      <c r="Q4" s="2">
        <f>+IFERROR(N4*('Regions &amp; Poverty'!$I2/100),0)</f>
        <v>15532.198360000002</v>
      </c>
      <c r="R4" s="2">
        <f>+IFERROR(('Regions &amp; Poverty'!$K2/100)*H4,0)</f>
        <v>628250</v>
      </c>
      <c r="S4" s="2">
        <f>+IFERROR(('Regions &amp; Poverty'!$K2/100)*I4,0)</f>
        <v>523068.38499999995</v>
      </c>
      <c r="T4" s="2">
        <f>+IFERROR(('Regions &amp; Poverty'!$K2/100)*J4,0)</f>
        <v>685524.86</v>
      </c>
      <c r="U4" s="2">
        <f>+IFERROR(R4*('Regions &amp; Poverty'!$M2/100),0)</f>
        <v>86698.5</v>
      </c>
      <c r="V4" s="2">
        <f>+IFERROR(S4*('Regions &amp; Poverty'!$M2/100),0)</f>
        <v>72183.437130000006</v>
      </c>
      <c r="W4" s="2">
        <f>+IFERROR(T4*('Regions &amp; Poverty'!$M2/100),0)</f>
        <v>94602.430680000005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881</v>
      </c>
      <c r="I5" s="2">
        <f t="shared" si="0"/>
        <v>875</v>
      </c>
      <c r="J5" s="2">
        <f t="shared" si="0"/>
        <v>885</v>
      </c>
      <c r="K5" s="27"/>
      <c r="L5" s="2">
        <f>+IFERROR(('Regions &amp; Poverty'!$G3/100)*H5,0)</f>
        <v>211.44</v>
      </c>
      <c r="M5" s="2">
        <f>+IFERROR(('Regions &amp; Poverty'!$G3/100)*I5,0)</f>
        <v>210</v>
      </c>
      <c r="N5" s="2">
        <f>+IFERROR(('Regions &amp; Poverty'!$G3/100)*J5,0)</f>
        <v>212.4</v>
      </c>
      <c r="O5" s="2">
        <f>+IFERROR(L5*('Regions &amp; Poverty'!$I3/100),0)</f>
        <v>16.28088</v>
      </c>
      <c r="P5" s="2">
        <f>+IFERROR(M5*('Regions &amp; Poverty'!$I3/100),0)</f>
        <v>16.169999999999998</v>
      </c>
      <c r="Q5" s="2">
        <f>+IFERROR(N5*('Regions &amp; Poverty'!$I3/100),0)</f>
        <v>16.354800000000001</v>
      </c>
      <c r="R5" s="2">
        <f>+IFERROR(('Regions &amp; Poverty'!$K3/100)*H5,0)</f>
        <v>396.45</v>
      </c>
      <c r="S5" s="2">
        <f>+IFERROR(('Regions &amp; Poverty'!$K3/100)*I5,0)</f>
        <v>393.75</v>
      </c>
      <c r="T5" s="2">
        <f>+IFERROR(('Regions &amp; Poverty'!$K3/100)*J5,0)</f>
        <v>398.25</v>
      </c>
      <c r="U5" s="2">
        <f>+IFERROR(R5*('Regions &amp; Poverty'!$M3/100),0)</f>
        <v>74.532600000000002</v>
      </c>
      <c r="V5" s="2">
        <f>+IFERROR(S5*('Regions &amp; Poverty'!$M3/100),0)</f>
        <v>74.025000000000006</v>
      </c>
      <c r="W5" s="2">
        <f>+IFERROR(T5*('Regions &amp; Poverty'!$M3/100),0)</f>
        <v>74.870999999999995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8304</v>
      </c>
      <c r="I8" s="2">
        <f t="shared" si="0"/>
        <v>8196</v>
      </c>
      <c r="J8" s="2">
        <f t="shared" si="0"/>
        <v>8208</v>
      </c>
      <c r="K8" s="27"/>
      <c r="L8" s="2">
        <f>+IFERROR(('Regions &amp; Poverty'!$G6/100)*H8,0)</f>
        <v>6402.3839999999991</v>
      </c>
      <c r="M8" s="2">
        <f>+IFERROR(('Regions &amp; Poverty'!$G6/100)*I8,0)</f>
        <v>6319.1159999999991</v>
      </c>
      <c r="N8" s="2">
        <f>+IFERROR(('Regions &amp; Poverty'!$G6/100)*J8,0)</f>
        <v>6328.3679999999995</v>
      </c>
      <c r="O8" s="2">
        <f>+IFERROR(L8*('Regions &amp; Poverty'!$I6/100),0)</f>
        <v>2509.734528</v>
      </c>
      <c r="P8" s="2">
        <f>+IFERROR(M8*('Regions &amp; Poverty'!$I6/100),0)</f>
        <v>2477.0934719999996</v>
      </c>
      <c r="Q8" s="2">
        <f>+IFERROR(N8*('Regions &amp; Poverty'!$I6/100),0)</f>
        <v>2480.7202560000001</v>
      </c>
      <c r="R8" s="2">
        <f>+IFERROR(('Regions &amp; Poverty'!$K6/100)*H8,0)</f>
        <v>7581.5519999999997</v>
      </c>
      <c r="S8" s="2">
        <f>+IFERROR(('Regions &amp; Poverty'!$K6/100)*I8,0)</f>
        <v>7482.9479999999994</v>
      </c>
      <c r="T8" s="2">
        <f>+IFERROR(('Regions &amp; Poverty'!$K6/100)*J8,0)</f>
        <v>7493.9039999999995</v>
      </c>
      <c r="U8" s="2">
        <f>+IFERROR(R8*('Regions &amp; Poverty'!$M6/100),0)</f>
        <v>4397.3001599999998</v>
      </c>
      <c r="V8" s="2">
        <f>+IFERROR(S8*('Regions &amp; Poverty'!$M6/100),0)</f>
        <v>4340.1098399999992</v>
      </c>
      <c r="W8" s="2">
        <f>+IFERROR(T8*('Regions &amp; Poverty'!$M6/100),0)</f>
        <v>4346.4643199999991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5628</v>
      </c>
      <c r="I12" s="2">
        <f t="shared" si="0"/>
        <v>6647</v>
      </c>
      <c r="J12" s="2">
        <f t="shared" si="0"/>
        <v>6815</v>
      </c>
      <c r="K12" s="27"/>
      <c r="L12" s="2">
        <f>+IFERROR(('Regions &amp; Poverty'!$G10/100)*H12,0)</f>
        <v>4147.8360000000002</v>
      </c>
      <c r="M12" s="2">
        <f>+IFERROR(('Regions &amp; Poverty'!$G10/100)*I12,0)</f>
        <v>4898.8389999999999</v>
      </c>
      <c r="N12" s="2">
        <f>+IFERROR(('Regions &amp; Poverty'!$G10/100)*J12,0)</f>
        <v>5022.6549999999997</v>
      </c>
      <c r="O12" s="2">
        <f>+IFERROR(L12*('Regions &amp; Poverty'!$I10/100),0)</f>
        <v>1343.8988640000002</v>
      </c>
      <c r="P12" s="2">
        <f>+IFERROR(M12*('Regions &amp; Poverty'!$I10/100),0)</f>
        <v>1587.2238360000001</v>
      </c>
      <c r="Q12" s="2">
        <f>+IFERROR(N12*('Regions &amp; Poverty'!$I10/100),0)</f>
        <v>1627.34022</v>
      </c>
      <c r="R12" s="2">
        <f>+IFERROR(('Regions &amp; Poverty'!$K10/100)*H12,0)</f>
        <v>5070.8279999999995</v>
      </c>
      <c r="S12" s="2">
        <f>+IFERROR(('Regions &amp; Poverty'!$K10/100)*I12,0)</f>
        <v>5988.9469999999992</v>
      </c>
      <c r="T12" s="2">
        <f>+IFERROR(('Regions &amp; Poverty'!$K10/100)*J12,0)</f>
        <v>6140.3149999999996</v>
      </c>
      <c r="U12" s="2">
        <f>+IFERROR(R12*('Regions &amp; Poverty'!$M10/100),0)</f>
        <v>2697.6804959999999</v>
      </c>
      <c r="V12" s="2">
        <f>+IFERROR(S12*('Regions &amp; Poverty'!$M10/100),0)</f>
        <v>3186.1198039999999</v>
      </c>
      <c r="W12" s="2">
        <f>+IFERROR(T12*('Regions &amp; Poverty'!$M10/100),0)</f>
        <v>3266.6475799999998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228900</v>
      </c>
      <c r="I13" s="2">
        <f t="shared" si="0"/>
        <v>238600</v>
      </c>
      <c r="J13" s="2">
        <f t="shared" si="0"/>
        <v>222400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68411</v>
      </c>
      <c r="I14" s="2">
        <f t="shared" si="0"/>
        <v>81179</v>
      </c>
      <c r="J14" s="2">
        <f t="shared" si="0"/>
        <v>83764</v>
      </c>
      <c r="K14" s="27"/>
      <c r="L14" s="2">
        <f>+IFERROR(('Regions &amp; Poverty'!$G12/100)*H14,0)</f>
        <v>41320.243999999999</v>
      </c>
      <c r="M14" s="2">
        <f>+IFERROR(('Regions &amp; Poverty'!$G12/100)*I14,0)</f>
        <v>49032.116000000002</v>
      </c>
      <c r="N14" s="2">
        <f>+IFERROR(('Regions &amp; Poverty'!$G12/100)*J14,0)</f>
        <v>50593.455999999998</v>
      </c>
      <c r="O14" s="2">
        <f>+IFERROR(L14*('Regions &amp; Poverty'!$I12/100),0)</f>
        <v>9792.8978279999992</v>
      </c>
      <c r="P14" s="2">
        <f>+IFERROR(M14*('Regions &amp; Poverty'!$I12/100),0)</f>
        <v>11620.611492</v>
      </c>
      <c r="Q14" s="2">
        <f>+IFERROR(N14*('Regions &amp; Poverty'!$I12/100),0)</f>
        <v>11990.649071999998</v>
      </c>
      <c r="R14" s="2">
        <f>+IFERROR(('Regions &amp; Poverty'!$K12/100)*H14,0)</f>
        <v>55754.964999999997</v>
      </c>
      <c r="S14" s="2">
        <f>+IFERROR(('Regions &amp; Poverty'!$K12/100)*I14,0)</f>
        <v>66160.884999999995</v>
      </c>
      <c r="T14" s="2">
        <f>+IFERROR(('Regions &amp; Poverty'!$K12/100)*J14,0)</f>
        <v>68267.659999999989</v>
      </c>
      <c r="U14" s="2">
        <f>+IFERROR(R14*('Regions &amp; Poverty'!$M12/100),0)</f>
        <v>24364.919705</v>
      </c>
      <c r="V14" s="2">
        <f>+IFERROR(S14*('Regions &amp; Poverty'!$M12/100),0)</f>
        <v>28912.306745000002</v>
      </c>
      <c r="W14" s="2">
        <f>+IFERROR(T14*('Regions &amp; Poverty'!$M12/100),0)</f>
        <v>29832.967419999997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167000</v>
      </c>
      <c r="I16" s="2">
        <f t="shared" si="0"/>
        <v>72483</v>
      </c>
      <c r="J16" s="2">
        <f t="shared" si="0"/>
        <v>96122</v>
      </c>
      <c r="K16" s="27"/>
      <c r="L16" s="2">
        <f>+IFERROR(('Regions &amp; Poverty'!$G14/100)*H16,0)</f>
        <v>81997</v>
      </c>
      <c r="M16" s="2">
        <f>+IFERROR(('Regions &amp; Poverty'!$G14/100)*I16,0)</f>
        <v>35589.152999999998</v>
      </c>
      <c r="N16" s="2">
        <f>+IFERROR(('Regions &amp; Poverty'!$G14/100)*J16,0)</f>
        <v>47195.902000000002</v>
      </c>
      <c r="O16" s="2">
        <f>+IFERROR(L16*('Regions &amp; Poverty'!$I14/100),0)</f>
        <v>12627.538</v>
      </c>
      <c r="P16" s="2">
        <f>+IFERROR(M16*('Regions &amp; Poverty'!$I14/100),0)</f>
        <v>5480.7295619999995</v>
      </c>
      <c r="Q16" s="2">
        <f>+IFERROR(N16*('Regions &amp; Poverty'!$I14/100),0)</f>
        <v>7268.1689080000006</v>
      </c>
      <c r="R16" s="2">
        <f>+IFERROR(('Regions &amp; Poverty'!$K14/100)*H16,0)</f>
        <v>131930</v>
      </c>
      <c r="S16" s="2">
        <f>+IFERROR(('Regions &amp; Poverty'!$K14/100)*I16,0)</f>
        <v>57261.57</v>
      </c>
      <c r="T16" s="2">
        <f>+IFERROR(('Regions &amp; Poverty'!$K14/100)*J16,0)</f>
        <v>75936.38</v>
      </c>
      <c r="U16" s="2">
        <f>+IFERROR(R16*('Regions &amp; Poverty'!$M14/100),0)</f>
        <v>47890.59</v>
      </c>
      <c r="V16" s="2">
        <f>+IFERROR(S16*('Regions &amp; Poverty'!$M14/100),0)</f>
        <v>20785.949909999999</v>
      </c>
      <c r="W16" s="2">
        <f>+IFERROR(T16*('Regions &amp; Poverty'!$M14/100),0)</f>
        <v>27564.905940000001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22000</v>
      </c>
      <c r="I17" s="2">
        <f t="shared" si="0"/>
        <v>22076</v>
      </c>
      <c r="J17" s="2">
        <f t="shared" si="0"/>
        <v>22951</v>
      </c>
      <c r="K17" s="27"/>
      <c r="L17" s="2">
        <f>+IFERROR(('Regions &amp; Poverty'!$G15/100)*H17,0)</f>
        <v>7612.0000000000009</v>
      </c>
      <c r="M17" s="2">
        <f>+IFERROR(('Regions &amp; Poverty'!$G15/100)*I17,0)</f>
        <v>7638.2960000000003</v>
      </c>
      <c r="N17" s="2">
        <f>+IFERROR(('Regions &amp; Poverty'!$G15/100)*J17,0)</f>
        <v>7941.0460000000003</v>
      </c>
      <c r="O17" s="2">
        <f>+IFERROR(L17*('Regions &amp; Poverty'!$I15/100),0)</f>
        <v>784.03600000000017</v>
      </c>
      <c r="P17" s="2">
        <f>+IFERROR(M17*('Regions &amp; Poverty'!$I15/100),0)</f>
        <v>786.74448800000005</v>
      </c>
      <c r="Q17" s="2">
        <f>+IFERROR(N17*('Regions &amp; Poverty'!$I15/100),0)</f>
        <v>817.92773800000009</v>
      </c>
      <c r="R17" s="2">
        <f>+IFERROR(('Regions &amp; Poverty'!$K15/100)*H17,0)</f>
        <v>14651.999999999998</v>
      </c>
      <c r="S17" s="2">
        <f>+IFERROR(('Regions &amp; Poverty'!$K15/100)*I17,0)</f>
        <v>14702.615999999998</v>
      </c>
      <c r="T17" s="2">
        <f>+IFERROR(('Regions &amp; Poverty'!$K15/100)*J17,0)</f>
        <v>15285.365999999998</v>
      </c>
      <c r="U17" s="2">
        <f>+IFERROR(R17*('Regions &amp; Poverty'!$M15/100),0)</f>
        <v>4029.2999999999997</v>
      </c>
      <c r="V17" s="2">
        <f>+IFERROR(S17*('Regions &amp; Poverty'!$M15/100),0)</f>
        <v>4043.2194</v>
      </c>
      <c r="W17" s="2">
        <f>+IFERROR(T17*('Regions &amp; Poverty'!$M15/100),0)</f>
        <v>4203.4756499999994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4261589</v>
      </c>
      <c r="I19" s="9">
        <f t="shared" si="1"/>
        <v>4680934</v>
      </c>
      <c r="J19" s="9">
        <f t="shared" si="1"/>
        <v>4569157</v>
      </c>
      <c r="K19" s="27"/>
      <c r="L19" s="2">
        <f>+IFERROR(('Regions &amp; Poverty'!$G17/100)*H19,0)</f>
        <v>1427632.3150000002</v>
      </c>
      <c r="M19" s="2">
        <f>+IFERROR(('Regions &amp; Poverty'!$G17/100)*I19,0)</f>
        <v>1568112.8900000001</v>
      </c>
      <c r="N19" s="2">
        <f>+IFERROR(('Regions &amp; Poverty'!$G17/100)*J19,0)</f>
        <v>1530667.5950000002</v>
      </c>
      <c r="O19" s="2">
        <f>+IFERROR(L19*('Regions &amp; Poverty'!$I17/100),0)</f>
        <v>128486.90835000001</v>
      </c>
      <c r="P19" s="2">
        <f>+IFERROR(M19*('Regions &amp; Poverty'!$I17/100),0)</f>
        <v>141130.16010000001</v>
      </c>
      <c r="Q19" s="2">
        <f>+IFERROR(N19*('Regions &amp; Poverty'!$I17/100),0)</f>
        <v>137760.08355000001</v>
      </c>
      <c r="R19" s="2">
        <f>+IFERROR(('Regions &amp; Poverty'!$K17/100)*H19,0)</f>
        <v>3115221.5589999999</v>
      </c>
      <c r="S19" s="2">
        <f>+IFERROR(('Regions &amp; Poverty'!$K17/100)*I19,0)</f>
        <v>3421762.7539999997</v>
      </c>
      <c r="T19" s="2">
        <f>+IFERROR(('Regions &amp; Poverty'!$K17/100)*J19,0)</f>
        <v>3340053.767</v>
      </c>
      <c r="U19" s="2">
        <f>+IFERROR(R19*('Regions &amp; Poverty'!$M17/100),0)</f>
        <v>872262.03652000008</v>
      </c>
      <c r="V19" s="2">
        <f>+IFERROR(S19*('Regions &amp; Poverty'!$M17/100),0)</f>
        <v>958093.57111999998</v>
      </c>
      <c r="W19" s="2">
        <f>+IFERROR(T19*('Regions &amp; Poverty'!$M17/100),0)</f>
        <v>935215.05476000009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1021</v>
      </c>
      <c r="I20" s="2">
        <f t="shared" si="2"/>
        <v>1023</v>
      </c>
      <c r="J20" s="2">
        <f t="shared" si="2"/>
        <v>1019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473000</v>
      </c>
      <c r="I21" s="9">
        <f t="shared" si="3"/>
        <v>778600</v>
      </c>
      <c r="J21" s="9">
        <f t="shared" si="3"/>
        <v>516000</v>
      </c>
      <c r="K21" s="27"/>
      <c r="L21" s="2">
        <f>+IFERROR(('Regions &amp; Poverty'!$G19/100)*H21,0)</f>
        <v>70477</v>
      </c>
      <c r="M21" s="2">
        <f>+IFERROR(('Regions &amp; Poverty'!$G19/100)*I21,0)</f>
        <v>116011.4</v>
      </c>
      <c r="N21" s="2">
        <f>+IFERROR(('Regions &amp; Poverty'!$G19/100)*J21,0)</f>
        <v>76884</v>
      </c>
      <c r="O21" s="2">
        <f>+IFERROR(L21*('Regions &amp; Poverty'!$I19/100),0)</f>
        <v>2819.08</v>
      </c>
      <c r="P21" s="2">
        <f>+IFERROR(M21*('Regions &amp; Poverty'!$I19/100),0)</f>
        <v>4640.4560000000001</v>
      </c>
      <c r="Q21" s="2">
        <f>+IFERROR(N21*('Regions &amp; Poverty'!$I19/100),0)</f>
        <v>3075.36</v>
      </c>
      <c r="R21" s="2">
        <f>+IFERROR(('Regions &amp; Poverty'!$K19/100)*H21,0)</f>
        <v>191565</v>
      </c>
      <c r="S21" s="2">
        <f>+IFERROR(('Regions &amp; Poverty'!$K19/100)*I21,0)</f>
        <v>315333</v>
      </c>
      <c r="T21" s="2">
        <f>+IFERROR(('Regions &amp; Poverty'!$K19/100)*J21,0)</f>
        <v>208980</v>
      </c>
      <c r="U21" s="2">
        <f>+IFERROR(R21*('Regions &amp; Poverty'!$M19/100),0)</f>
        <v>26052.84</v>
      </c>
      <c r="V21" s="2">
        <f>+IFERROR(S21*('Regions &amp; Poverty'!$M19/100),0)</f>
        <v>42885.288</v>
      </c>
      <c r="W21" s="2">
        <f>+IFERROR(T21*('Regions &amp; Poverty'!$M19/100),0)</f>
        <v>28421.280000000002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809</v>
      </c>
      <c r="I24" s="2">
        <f t="shared" si="2"/>
        <v>965</v>
      </c>
      <c r="J24" s="2">
        <f t="shared" si="2"/>
        <v>1742</v>
      </c>
      <c r="K24" s="27"/>
      <c r="L24" s="2">
        <f>+IFERROR(('Regions &amp; Poverty'!$G22/100)*H24,0)</f>
        <v>310.65600000000001</v>
      </c>
      <c r="M24" s="2">
        <f>+IFERROR(('Regions &amp; Poverty'!$G22/100)*I24,0)</f>
        <v>370.56</v>
      </c>
      <c r="N24" s="2">
        <f>+IFERROR(('Regions &amp; Poverty'!$G22/100)*J24,0)</f>
        <v>668.928</v>
      </c>
      <c r="O24" s="2">
        <f>+IFERROR(L24*('Regions &amp; Poverty'!$I22/100),0)</f>
        <v>47.530368000000003</v>
      </c>
      <c r="P24" s="2">
        <f>+IFERROR(M24*('Regions &amp; Poverty'!$I22/100),0)</f>
        <v>56.695679999999996</v>
      </c>
      <c r="Q24" s="2">
        <f>+IFERROR(N24*('Regions &amp; Poverty'!$I22/100),0)</f>
        <v>102.345984</v>
      </c>
      <c r="R24" s="2">
        <f>+IFERROR(('Regions &amp; Poverty'!$K22/100)*H24,0)</f>
        <v>537.98500000000001</v>
      </c>
      <c r="S24" s="2">
        <f>+IFERROR(('Regions &amp; Poverty'!$K22/100)*I24,0)</f>
        <v>641.72500000000002</v>
      </c>
      <c r="T24" s="2">
        <f>+IFERROR(('Regions &amp; Poverty'!$K22/100)*J24,0)</f>
        <v>1158.43</v>
      </c>
      <c r="U24" s="2">
        <f>+IFERROR(R24*('Regions &amp; Poverty'!$M22/100),0)</f>
        <v>165.69937999999999</v>
      </c>
      <c r="V24" s="2">
        <f>+IFERROR(S24*('Regions &amp; Poverty'!$M22/100),0)</f>
        <v>197.65129999999999</v>
      </c>
      <c r="W24" s="2">
        <f>+IFERROR(T24*('Regions &amp; Poverty'!$M22/100),0)</f>
        <v>356.79644000000002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45668</v>
      </c>
      <c r="I26" s="2">
        <f t="shared" si="2"/>
        <v>35756</v>
      </c>
      <c r="J26" s="2">
        <f t="shared" si="2"/>
        <v>40137</v>
      </c>
      <c r="K26" s="27"/>
      <c r="L26" s="2">
        <f>+IFERROR(('Regions &amp; Poverty'!$G24/100)*H26,0)</f>
        <v>22514.324000000001</v>
      </c>
      <c r="M26" s="2">
        <f>+IFERROR(('Regions &amp; Poverty'!$G24/100)*I26,0)</f>
        <v>17627.707999999999</v>
      </c>
      <c r="N26" s="2">
        <f>+IFERROR(('Regions &amp; Poverty'!$G24/100)*J26,0)</f>
        <v>19787.541000000001</v>
      </c>
      <c r="O26" s="2">
        <f>+IFERROR(L26*('Regions &amp; Poverty'!$I24/100),0)</f>
        <v>3422.177248</v>
      </c>
      <c r="P26" s="2">
        <f>+IFERROR(M26*('Regions &amp; Poverty'!$I24/100),0)</f>
        <v>2679.4116159999999</v>
      </c>
      <c r="Q26" s="2">
        <f>+IFERROR(N26*('Regions &amp; Poverty'!$I24/100),0)</f>
        <v>3007.706232</v>
      </c>
      <c r="R26" s="2">
        <f>+IFERROR(('Regions &amp; Poverty'!$K24/100)*H26,0)</f>
        <v>36077.72</v>
      </c>
      <c r="S26" s="2">
        <f>+IFERROR(('Regions &amp; Poverty'!$K24/100)*I26,0)</f>
        <v>28247.24</v>
      </c>
      <c r="T26" s="2">
        <f>+IFERROR(('Regions &amp; Poverty'!$K24/100)*J26,0)</f>
        <v>31708.230000000003</v>
      </c>
      <c r="U26" s="2">
        <f>+IFERROR(R26*('Regions &amp; Poverty'!$M24/100),0)</f>
        <v>12951.90148</v>
      </c>
      <c r="V26" s="2">
        <f>+IFERROR(S26*('Regions &amp; Poverty'!$M24/100),0)</f>
        <v>10140.75916</v>
      </c>
      <c r="W26" s="2">
        <f>+IFERROR(T26*('Regions &amp; Poverty'!$M24/100),0)</f>
        <v>11383.254570000001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7059</v>
      </c>
      <c r="I27" s="2">
        <f t="shared" si="2"/>
        <v>7530</v>
      </c>
      <c r="J27" s="2">
        <f t="shared" si="2"/>
        <v>7718</v>
      </c>
      <c r="K27" s="27"/>
      <c r="L27" s="2">
        <f>+IFERROR(('Regions &amp; Poverty'!$G25/100)*H27,0)</f>
        <v>416.48100000000005</v>
      </c>
      <c r="M27" s="2">
        <f>+IFERROR(('Regions &amp; Poverty'!$G25/100)*I27,0)</f>
        <v>444.27000000000004</v>
      </c>
      <c r="N27" s="2">
        <f>+IFERROR(('Regions &amp; Poverty'!$G25/100)*J27,0)</f>
        <v>455.36200000000002</v>
      </c>
      <c r="O27" s="2">
        <f>+IFERROR(L27*('Regions &amp; Poverty'!$I25/100),0)</f>
        <v>5.8307340000000005</v>
      </c>
      <c r="P27" s="2">
        <f>+IFERROR(M27*('Regions &amp; Poverty'!$I25/100),0)</f>
        <v>6.2197800000000001</v>
      </c>
      <c r="Q27" s="2">
        <f>+IFERROR(N27*('Regions &amp; Poverty'!$I25/100),0)</f>
        <v>6.3750679999999997</v>
      </c>
      <c r="R27" s="2">
        <f>+IFERROR(('Regions &amp; Poverty'!$K25/100)*H27,0)</f>
        <v>1665.9240000000002</v>
      </c>
      <c r="S27" s="2">
        <f>+IFERROR(('Regions &amp; Poverty'!$K25/100)*I27,0)</f>
        <v>1777.0800000000002</v>
      </c>
      <c r="T27" s="2">
        <f>+IFERROR(('Regions &amp; Poverty'!$K25/100)*J27,0)</f>
        <v>1821.4480000000001</v>
      </c>
      <c r="U27" s="2">
        <f>+IFERROR(R27*('Regions &amp; Poverty'!$M25/100),0)</f>
        <v>108.28506000000002</v>
      </c>
      <c r="V27" s="2">
        <f>+IFERROR(S27*('Regions &amp; Poverty'!$M25/100),0)</f>
        <v>115.51020000000001</v>
      </c>
      <c r="W27" s="2">
        <f>+IFERROR(T27*('Regions &amp; Poverty'!$M25/100),0)</f>
        <v>118.39412000000002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1802</v>
      </c>
      <c r="I28" s="2">
        <f t="shared" si="2"/>
        <v>8090</v>
      </c>
      <c r="J28" s="2">
        <f t="shared" si="2"/>
        <v>8234</v>
      </c>
      <c r="K28" s="27"/>
      <c r="L28" s="2">
        <f>+IFERROR(('Regions &amp; Poverty'!$G26/100)*H28,0)</f>
        <v>819.91000000000008</v>
      </c>
      <c r="M28" s="2">
        <f>+IFERROR(('Regions &amp; Poverty'!$G26/100)*I28,0)</f>
        <v>3680.9500000000003</v>
      </c>
      <c r="N28" s="2">
        <f>+IFERROR(('Regions &amp; Poverty'!$G26/100)*J28,0)</f>
        <v>3746.4700000000003</v>
      </c>
      <c r="O28" s="2">
        <f>+IFERROR(L28*('Regions &amp; Poverty'!$I26/100),0)</f>
        <v>111.50776000000002</v>
      </c>
      <c r="P28" s="2">
        <f>+IFERROR(M28*('Regions &amp; Poverty'!$I26/100),0)</f>
        <v>500.6092000000001</v>
      </c>
      <c r="Q28" s="2">
        <f>+IFERROR(N28*('Regions &amp; Poverty'!$I26/100),0)</f>
        <v>509.51992000000007</v>
      </c>
      <c r="R28" s="2">
        <f>+IFERROR(('Regions &amp; Poverty'!$K26/100)*H28,0)</f>
        <v>1396.55</v>
      </c>
      <c r="S28" s="2">
        <f>+IFERROR(('Regions &amp; Poverty'!$K26/100)*I28,0)</f>
        <v>6269.75</v>
      </c>
      <c r="T28" s="2">
        <f>+IFERROR(('Regions &amp; Poverty'!$K26/100)*J28,0)</f>
        <v>6381.35</v>
      </c>
      <c r="U28" s="2">
        <f>+IFERROR(R28*('Regions &amp; Poverty'!$M26/100),0)</f>
        <v>473.43044999999995</v>
      </c>
      <c r="V28" s="2">
        <f>+IFERROR(S28*('Regions &amp; Poverty'!$M26/100),0)</f>
        <v>2125.4452499999998</v>
      </c>
      <c r="W28" s="2">
        <f>+IFERROR(T28*('Regions &amp; Poverty'!$M26/100),0)</f>
        <v>2163.27765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3449</v>
      </c>
      <c r="I30" s="2">
        <f t="shared" si="2"/>
        <v>4037</v>
      </c>
      <c r="J30" s="2">
        <f t="shared" si="2"/>
        <v>3995</v>
      </c>
      <c r="K30" s="27"/>
      <c r="L30" s="2">
        <f>+IFERROR(('Regions &amp; Poverty'!$G28/100)*H30,0)</f>
        <v>1038.1489999999999</v>
      </c>
      <c r="M30" s="2">
        <f>+IFERROR(('Regions &amp; Poverty'!$G28/100)*I30,0)</f>
        <v>1215.1369999999999</v>
      </c>
      <c r="N30" s="2">
        <f>+IFERROR(('Regions &amp; Poverty'!$G28/100)*J30,0)</f>
        <v>1202.4949999999999</v>
      </c>
      <c r="O30" s="2">
        <f>+IFERROR(L30*('Regions &amp; Poverty'!$I28/100),0)</f>
        <v>99.662303999999992</v>
      </c>
      <c r="P30" s="2">
        <f>+IFERROR(M30*('Regions &amp; Poverty'!$I28/100),0)</f>
        <v>116.65315199999999</v>
      </c>
      <c r="Q30" s="2">
        <f>+IFERROR(N30*('Regions &amp; Poverty'!$I28/100),0)</f>
        <v>115.43951999999999</v>
      </c>
      <c r="R30" s="2">
        <f>+IFERROR(('Regions &amp; Poverty'!$K28/100)*H30,0)</f>
        <v>1921.0930000000001</v>
      </c>
      <c r="S30" s="2">
        <f>+IFERROR(('Regions &amp; Poverty'!$K28/100)*I30,0)</f>
        <v>2248.6090000000004</v>
      </c>
      <c r="T30" s="2">
        <f>+IFERROR(('Regions &amp; Poverty'!$K28/100)*J30,0)</f>
        <v>2225.2150000000001</v>
      </c>
      <c r="U30" s="2">
        <f>+IFERROR(R30*('Regions &amp; Poverty'!$M28/100),0)</f>
        <v>453.37794800000006</v>
      </c>
      <c r="V30" s="2">
        <f>+IFERROR(S30*('Regions &amp; Poverty'!$M28/100),0)</f>
        <v>530.67172400000015</v>
      </c>
      <c r="W30" s="2">
        <f>+IFERROR(T30*('Regions &amp; Poverty'!$M28/100),0)</f>
        <v>525.15074000000004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12592</v>
      </c>
      <c r="I33" s="2">
        <f t="shared" si="2"/>
        <v>10446</v>
      </c>
      <c r="J33" s="2">
        <f t="shared" si="2"/>
        <v>4000</v>
      </c>
      <c r="K33" s="27"/>
      <c r="L33" s="2">
        <f>+IFERROR(('Regions &amp; Poverty'!$G31/100)*H33,0)</f>
        <v>7517.424</v>
      </c>
      <c r="M33" s="2">
        <f>+IFERROR(('Regions &amp; Poverty'!$G31/100)*I33,0)</f>
        <v>6236.2619999999997</v>
      </c>
      <c r="N33" s="2">
        <f>+IFERROR(('Regions &amp; Poverty'!$G31/100)*J33,0)</f>
        <v>2388</v>
      </c>
      <c r="O33" s="2">
        <f>+IFERROR(L33*('Regions &amp; Poverty'!$I31/100),0)</f>
        <v>2390.5408320000001</v>
      </c>
      <c r="P33" s="2">
        <f>+IFERROR(M33*('Regions &amp; Poverty'!$I31/100),0)</f>
        <v>1983.131316</v>
      </c>
      <c r="Q33" s="2">
        <f>+IFERROR(N33*('Regions &amp; Poverty'!$I31/100),0)</f>
        <v>759.38400000000001</v>
      </c>
      <c r="R33" s="2">
        <f>+IFERROR(('Regions &amp; Poverty'!$K31/100)*H33,0)</f>
        <v>9821.76</v>
      </c>
      <c r="S33" s="2">
        <f>+IFERROR(('Regions &amp; Poverty'!$K31/100)*I33,0)</f>
        <v>8147.88</v>
      </c>
      <c r="T33" s="2">
        <f>+IFERROR(('Regions &amp; Poverty'!$K31/100)*J33,0)</f>
        <v>3120</v>
      </c>
      <c r="U33" s="2">
        <f>+IFERROR(R33*('Regions &amp; Poverty'!$M31/100),0)</f>
        <v>4665.3360000000002</v>
      </c>
      <c r="V33" s="2">
        <f>+IFERROR(S33*('Regions &amp; Poverty'!$M31/100),0)</f>
        <v>3870.2429999999999</v>
      </c>
      <c r="W33" s="2">
        <f>+IFERROR(T33*('Regions &amp; Poverty'!$M31/100),0)</f>
        <v>1482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5000</v>
      </c>
      <c r="I34" s="2">
        <f t="shared" si="2"/>
        <v>5000</v>
      </c>
      <c r="J34" s="2">
        <f t="shared" si="2"/>
        <v>5000</v>
      </c>
      <c r="K34" s="27"/>
      <c r="L34" s="2">
        <f>+IFERROR(('Regions &amp; Poverty'!$G32/100)*H34,0)</f>
        <v>3890</v>
      </c>
      <c r="M34" s="2">
        <f>+IFERROR(('Regions &amp; Poverty'!$G32/100)*I34,0)</f>
        <v>3890</v>
      </c>
      <c r="N34" s="2">
        <f>+IFERROR(('Regions &amp; Poverty'!$G32/100)*J34,0)</f>
        <v>3890</v>
      </c>
      <c r="O34" s="2">
        <f>+IFERROR(L34*('Regions &amp; Poverty'!$I32/100),0)</f>
        <v>1524.88</v>
      </c>
      <c r="P34" s="2">
        <f>+IFERROR(M34*('Regions &amp; Poverty'!$I32/100),0)</f>
        <v>1524.88</v>
      </c>
      <c r="Q34" s="2">
        <f>+IFERROR(N34*('Regions &amp; Poverty'!$I32/100),0)</f>
        <v>1524.88</v>
      </c>
      <c r="R34" s="2">
        <f>+IFERROR(('Regions &amp; Poverty'!$K32/100)*H34,0)</f>
        <v>4555</v>
      </c>
      <c r="S34" s="2">
        <f>+IFERROR(('Regions &amp; Poverty'!$K32/100)*I34,0)</f>
        <v>4555</v>
      </c>
      <c r="T34" s="2">
        <f>+IFERROR(('Regions &amp; Poverty'!$K32/100)*J34,0)</f>
        <v>4555</v>
      </c>
      <c r="U34" s="2">
        <f>+IFERROR(R34*('Regions &amp; Poverty'!$M32/100),0)</f>
        <v>2651.01</v>
      </c>
      <c r="V34" s="2">
        <f>+IFERROR(S34*('Regions &amp; Poverty'!$M32/100),0)</f>
        <v>2651.01</v>
      </c>
      <c r="W34" s="2">
        <f>+IFERROR(T34*('Regions &amp; Poverty'!$M32/100),0)</f>
        <v>2651.01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1160</v>
      </c>
      <c r="I35" s="2">
        <f t="shared" si="2"/>
        <v>1178</v>
      </c>
      <c r="J35" s="2">
        <f t="shared" si="2"/>
        <v>797</v>
      </c>
      <c r="K35" s="27"/>
      <c r="L35" s="2">
        <f>+IFERROR(('Regions &amp; Poverty'!$G33/100)*H35,0)</f>
        <v>822.44</v>
      </c>
      <c r="M35" s="2">
        <f>+IFERROR(('Regions &amp; Poverty'!$G33/100)*I35,0)</f>
        <v>835.20200000000011</v>
      </c>
      <c r="N35" s="2">
        <f>+IFERROR(('Regions &amp; Poverty'!$G33/100)*J35,0)</f>
        <v>565.07300000000009</v>
      </c>
      <c r="O35" s="2">
        <f>+IFERROR(L35*('Regions &amp; Poverty'!$I33/100),0)</f>
        <v>273.87252000000001</v>
      </c>
      <c r="P35" s="2">
        <f>+IFERROR(M35*('Regions &amp; Poverty'!$I33/100),0)</f>
        <v>278.12226600000002</v>
      </c>
      <c r="Q35" s="2">
        <f>+IFERROR(N35*('Regions &amp; Poverty'!$I33/100),0)</f>
        <v>188.169309</v>
      </c>
      <c r="R35" s="2">
        <f>+IFERROR(('Regions &amp; Poverty'!$K33/100)*H35,0)</f>
        <v>1025.44</v>
      </c>
      <c r="S35" s="2">
        <f>+IFERROR(('Regions &amp; Poverty'!$K33/100)*I35,0)</f>
        <v>1041.3520000000001</v>
      </c>
      <c r="T35" s="2">
        <f>+IFERROR(('Regions &amp; Poverty'!$K33/100)*J35,0)</f>
        <v>704.548</v>
      </c>
      <c r="U35" s="2">
        <f>+IFERROR(R35*('Regions &amp; Poverty'!$M33/100),0)</f>
        <v>542.45776000000001</v>
      </c>
      <c r="V35" s="2">
        <f>+IFERROR(S35*('Regions &amp; Poverty'!$M33/100),0)</f>
        <v>550.87520800000004</v>
      </c>
      <c r="W35" s="2">
        <f>+IFERROR(T35*('Regions &amp; Poverty'!$M33/100),0)</f>
        <v>372.70589200000001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20710</v>
      </c>
      <c r="I37" s="2">
        <f t="shared" si="4"/>
        <v>20280</v>
      </c>
      <c r="J37" s="2">
        <f t="shared" si="4"/>
        <v>17088</v>
      </c>
      <c r="K37" s="27"/>
      <c r="L37" s="2">
        <f>+IFERROR(('Regions &amp; Poverty'!$G35/100)*H37,0)</f>
        <v>14227.77</v>
      </c>
      <c r="M37" s="2">
        <f>+IFERROR(('Regions &amp; Poverty'!$G35/100)*I37,0)</f>
        <v>13932.36</v>
      </c>
      <c r="N37" s="2">
        <f>+IFERROR(('Regions &amp; Poverty'!$G35/100)*J37,0)</f>
        <v>11739.456</v>
      </c>
      <c r="O37" s="2">
        <f>+IFERROR(L37*('Regions &amp; Poverty'!$I35/100),0)</f>
        <v>4467.5197800000005</v>
      </c>
      <c r="P37" s="2">
        <f>+IFERROR(M37*('Regions &amp; Poverty'!$I35/100),0)</f>
        <v>4374.7610400000003</v>
      </c>
      <c r="Q37" s="2">
        <f>+IFERROR(N37*('Regions &amp; Poverty'!$I35/100),0)</f>
        <v>3686.1891839999998</v>
      </c>
      <c r="R37" s="2">
        <f>+IFERROR(('Regions &amp; Poverty'!$K35/100)*H37,0)</f>
        <v>18328.349999999999</v>
      </c>
      <c r="S37" s="2">
        <f>+IFERROR(('Regions &amp; Poverty'!$K35/100)*I37,0)</f>
        <v>17947.8</v>
      </c>
      <c r="T37" s="2">
        <f>+IFERROR(('Regions &amp; Poverty'!$K35/100)*J37,0)</f>
        <v>15122.880000000001</v>
      </c>
      <c r="U37" s="2">
        <f>+IFERROR(R37*('Regions &amp; Poverty'!$M35/100),0)</f>
        <v>9420.7718999999997</v>
      </c>
      <c r="V37" s="2">
        <f>+IFERROR(S37*('Regions &amp; Poverty'!$M35/100),0)</f>
        <v>9225.1692000000003</v>
      </c>
      <c r="W37" s="2">
        <f>+IFERROR(T37*('Regions &amp; Poverty'!$M35/100),0)</f>
        <v>7773.1603200000009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10000</v>
      </c>
      <c r="I38" s="2">
        <f t="shared" si="4"/>
        <v>11817</v>
      </c>
      <c r="J38" s="2">
        <f t="shared" si="4"/>
        <v>13924</v>
      </c>
      <c r="K38" s="27"/>
      <c r="L38" s="2">
        <f>+IFERROR(('Regions &amp; Poverty'!$G36/100)*H38,0)</f>
        <v>2260</v>
      </c>
      <c r="M38" s="2">
        <f>+IFERROR(('Regions &amp; Poverty'!$G36/100)*I38,0)</f>
        <v>2670.6420000000003</v>
      </c>
      <c r="N38" s="2">
        <f>+IFERROR(('Regions &amp; Poverty'!$G36/100)*J38,0)</f>
        <v>3146.8240000000001</v>
      </c>
      <c r="O38" s="2">
        <f>+IFERROR(L38*('Regions &amp; Poverty'!$I36/100),0)</f>
        <v>151.42000000000002</v>
      </c>
      <c r="P38" s="2">
        <f>+IFERROR(M38*('Regions &amp; Poverty'!$I36/100),0)</f>
        <v>178.93301400000004</v>
      </c>
      <c r="Q38" s="2">
        <f>+IFERROR(N38*('Regions &amp; Poverty'!$I36/100),0)</f>
        <v>210.837208</v>
      </c>
      <c r="R38" s="2">
        <f>+IFERROR(('Regions &amp; Poverty'!$K36/100)*H38,0)</f>
        <v>4700</v>
      </c>
      <c r="S38" s="2">
        <f>+IFERROR(('Regions &amp; Poverty'!$K36/100)*I38,0)</f>
        <v>5553.99</v>
      </c>
      <c r="T38" s="2">
        <f>+IFERROR(('Regions &amp; Poverty'!$K36/100)*J38,0)</f>
        <v>6544.28</v>
      </c>
      <c r="U38" s="2">
        <f>+IFERROR(R38*('Regions &amp; Poverty'!$M36/100),0)</f>
        <v>874.20000000000016</v>
      </c>
      <c r="V38" s="2">
        <f>+IFERROR(S38*('Regions &amp; Poverty'!$M36/100),0)</f>
        <v>1033.04214</v>
      </c>
      <c r="W38" s="2">
        <f>+IFERROR(T38*('Regions &amp; Poverty'!$M36/100),0)</f>
        <v>1217.2360800000001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663</v>
      </c>
      <c r="I40" s="2">
        <f t="shared" si="4"/>
        <v>565</v>
      </c>
      <c r="J40" s="2">
        <f t="shared" si="4"/>
        <v>577</v>
      </c>
      <c r="K40" s="27"/>
      <c r="L40" s="2">
        <f>+IFERROR(('Regions &amp; Poverty'!$G38/100)*H40,0)</f>
        <v>278.45999999999998</v>
      </c>
      <c r="M40" s="2">
        <f>+IFERROR(('Regions &amp; Poverty'!$G38/100)*I40,0)</f>
        <v>237.29999999999998</v>
      </c>
      <c r="N40" s="2">
        <f>+IFERROR(('Regions &amp; Poverty'!$G38/100)*J40,0)</f>
        <v>242.34</v>
      </c>
      <c r="O40" s="2">
        <f>+IFERROR(L40*('Regions &amp; Poverty'!$I38/100),0)</f>
        <v>46.224359999999997</v>
      </c>
      <c r="P40" s="2">
        <f>+IFERROR(M40*('Regions &amp; Poverty'!$I38/100),0)</f>
        <v>39.391799999999996</v>
      </c>
      <c r="Q40" s="2">
        <f>+IFERROR(N40*('Regions &amp; Poverty'!$I38/100),0)</f>
        <v>40.228440000000006</v>
      </c>
      <c r="R40" s="2">
        <f>+IFERROR(('Regions &amp; Poverty'!$K38/100)*H40,0)</f>
        <v>426.97200000000004</v>
      </c>
      <c r="S40" s="2">
        <f>+IFERROR(('Regions &amp; Poverty'!$K38/100)*I40,0)</f>
        <v>363.86</v>
      </c>
      <c r="T40" s="2">
        <f>+IFERROR(('Regions &amp; Poverty'!$K38/100)*J40,0)</f>
        <v>371.58800000000002</v>
      </c>
      <c r="U40" s="2">
        <f>+IFERROR(R40*('Regions &amp; Poverty'!$M38/100),0)</f>
        <v>137.05801200000002</v>
      </c>
      <c r="V40" s="2">
        <f>+IFERROR(S40*('Regions &amp; Poverty'!$M38/100),0)</f>
        <v>116.79906000000001</v>
      </c>
      <c r="W40" s="2">
        <f>+IFERROR(T40*('Regions &amp; Poverty'!$M38/100),0)</f>
        <v>119.27974800000001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201504</v>
      </c>
      <c r="I41" s="2">
        <f t="shared" si="4"/>
        <v>214230</v>
      </c>
      <c r="J41" s="2">
        <f t="shared" si="4"/>
        <v>159533</v>
      </c>
      <c r="K41" s="27"/>
      <c r="L41" s="2">
        <f>+IFERROR(('Regions &amp; Poverty'!$G39/100)*H41,0)</f>
        <v>115864.79999999999</v>
      </c>
      <c r="M41" s="2">
        <f>+IFERROR(('Regions &amp; Poverty'!$G39/100)*I41,0)</f>
        <v>123182.24999999999</v>
      </c>
      <c r="N41" s="2">
        <f>+IFERROR(('Regions &amp; Poverty'!$G39/100)*J41,0)</f>
        <v>91731.474999999991</v>
      </c>
      <c r="O41" s="2">
        <f>+IFERROR(L41*('Regions &amp; Poverty'!$I39/100),0)</f>
        <v>34180.115999999995</v>
      </c>
      <c r="P41" s="2">
        <f>+IFERROR(M41*('Regions &amp; Poverty'!$I39/100),0)</f>
        <v>36338.763749999991</v>
      </c>
      <c r="Q41" s="2">
        <f>+IFERROR(N41*('Regions &amp; Poverty'!$I39/100),0)</f>
        <v>27060.785124999995</v>
      </c>
      <c r="R41" s="2">
        <f>+IFERROR(('Regions &amp; Poverty'!$K39/100)*H41,0)</f>
        <v>149717.47200000001</v>
      </c>
      <c r="S41" s="2">
        <f>+IFERROR(('Regions &amp; Poverty'!$K39/100)*I41,0)</f>
        <v>159172.88999999998</v>
      </c>
      <c r="T41" s="2">
        <f>+IFERROR(('Regions &amp; Poverty'!$K39/100)*J41,0)</f>
        <v>118533.019</v>
      </c>
      <c r="U41" s="2">
        <f>+IFERROR(R41*('Regions &amp; Poverty'!$M39/100),0)</f>
        <v>66624.275040000008</v>
      </c>
      <c r="V41" s="2">
        <f>+IFERROR(S41*('Regions &amp; Poverty'!$M39/100),0)</f>
        <v>70831.936049999989</v>
      </c>
      <c r="W41" s="2">
        <f>+IFERROR(T41*('Regions &amp; Poverty'!$M39/100),0)</f>
        <v>52747.193455000001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50422</v>
      </c>
      <c r="I42" s="2">
        <f t="shared" si="4"/>
        <v>46858</v>
      </c>
      <c r="J42" s="2">
        <f t="shared" si="4"/>
        <v>43294</v>
      </c>
      <c r="K42" s="27"/>
      <c r="L42" s="2">
        <f>+IFERROR(('Regions &amp; Poverty'!$G40/100)*H42,0)</f>
        <v>10790.307999999999</v>
      </c>
      <c r="M42" s="2">
        <f>+IFERROR(('Regions &amp; Poverty'!$G40/100)*I42,0)</f>
        <v>10027.611999999999</v>
      </c>
      <c r="N42" s="2">
        <f>+IFERROR(('Regions &amp; Poverty'!$G40/100)*J42,0)</f>
        <v>9264.9159999999993</v>
      </c>
      <c r="O42" s="2">
        <f>+IFERROR(L42*('Regions &amp; Poverty'!$I40/100),0)</f>
        <v>561.09601599999996</v>
      </c>
      <c r="P42" s="2">
        <f>+IFERROR(M42*('Regions &amp; Poverty'!$I40/100),0)</f>
        <v>521.43582400000003</v>
      </c>
      <c r="Q42" s="2">
        <f>+IFERROR(N42*('Regions &amp; Poverty'!$I40/100),0)</f>
        <v>481.77563200000003</v>
      </c>
      <c r="R42" s="2">
        <f>+IFERROR(('Regions &amp; Poverty'!$K40/100)*H42,0)</f>
        <v>23799.184000000001</v>
      </c>
      <c r="S42" s="2">
        <f>+IFERROR(('Regions &amp; Poverty'!$K40/100)*I42,0)</f>
        <v>22116.976000000002</v>
      </c>
      <c r="T42" s="2">
        <f>+IFERROR(('Regions &amp; Poverty'!$K40/100)*J42,0)</f>
        <v>20434.768</v>
      </c>
      <c r="U42" s="2">
        <f>+IFERROR(R42*('Regions &amp; Poverty'!$M40/100),0)</f>
        <v>4117.2588320000004</v>
      </c>
      <c r="V42" s="2">
        <f>+IFERROR(S42*('Regions &amp; Poverty'!$M40/100),0)</f>
        <v>3826.2368480000009</v>
      </c>
      <c r="W42" s="2">
        <f>+IFERROR(T42*('Regions &amp; Poverty'!$M40/100),0)</f>
        <v>3535.2148640000005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70000</v>
      </c>
      <c r="I49" s="2">
        <f t="shared" si="4"/>
        <v>60000</v>
      </c>
      <c r="J49" s="2">
        <f t="shared" si="4"/>
        <v>60000</v>
      </c>
      <c r="K49" s="27"/>
      <c r="L49" s="2">
        <f>+IFERROR(('Regions &amp; Poverty'!$G47/100)*H49,0)</f>
        <v>37450</v>
      </c>
      <c r="M49" s="2">
        <f>+IFERROR(('Regions &amp; Poverty'!$G47/100)*I49,0)</f>
        <v>32100.000000000004</v>
      </c>
      <c r="N49" s="2">
        <f>+IFERROR(('Regions &amp; Poverty'!$G47/100)*J49,0)</f>
        <v>32100.000000000004</v>
      </c>
      <c r="O49" s="2">
        <f>+IFERROR(L49*('Regions &amp; Poverty'!$I47/100),0)</f>
        <v>8164.1</v>
      </c>
      <c r="P49" s="2">
        <f>+IFERROR(M49*('Regions &amp; Poverty'!$I47/100),0)</f>
        <v>6997.8000000000011</v>
      </c>
      <c r="Q49" s="2">
        <f>+IFERROR(N49*('Regions &amp; Poverty'!$I47/100),0)</f>
        <v>6997.8000000000011</v>
      </c>
      <c r="R49" s="2">
        <f>+IFERROR(('Regions &amp; Poverty'!$K47/100)*H49,0)</f>
        <v>54319.999999999993</v>
      </c>
      <c r="S49" s="2">
        <f>+IFERROR(('Regions &amp; Poverty'!$K47/100)*I49,0)</f>
        <v>46559.999999999993</v>
      </c>
      <c r="T49" s="2">
        <f>+IFERROR(('Regions &amp; Poverty'!$K47/100)*J49,0)</f>
        <v>46559.999999999993</v>
      </c>
      <c r="U49" s="2">
        <f>+IFERROR(R49*('Regions &amp; Poverty'!$M47/100),0)</f>
        <v>21890.959999999995</v>
      </c>
      <c r="V49" s="2">
        <f>+IFERROR(S49*('Regions &amp; Poverty'!$M47/100),0)</f>
        <v>18763.679999999997</v>
      </c>
      <c r="W49" s="2">
        <f>+IFERROR(T49*('Regions &amp; Poverty'!$M47/100),0)</f>
        <v>18763.679999999997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0</v>
      </c>
      <c r="I51" s="2">
        <f t="shared" si="4"/>
        <v>0</v>
      </c>
      <c r="J51" s="2">
        <f t="shared" si="4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0</v>
      </c>
      <c r="I60" s="2">
        <f t="shared" si="7"/>
        <v>0</v>
      </c>
      <c r="J60" s="2">
        <f t="shared" si="7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1674</v>
      </c>
      <c r="I63" s="2">
        <f t="shared" si="7"/>
        <v>594</v>
      </c>
      <c r="J63" s="2">
        <f t="shared" si="7"/>
        <v>744</v>
      </c>
      <c r="K63" s="27"/>
      <c r="L63" s="2">
        <f>+IFERROR(('Regions &amp; Poverty'!$G61/100)*H63,0)</f>
        <v>159.03</v>
      </c>
      <c r="M63" s="2">
        <f>+IFERROR(('Regions &amp; Poverty'!$G61/100)*I63,0)</f>
        <v>56.43</v>
      </c>
      <c r="N63" s="2">
        <f>+IFERROR(('Regions &amp; Poverty'!$G61/100)*J63,0)</f>
        <v>70.680000000000007</v>
      </c>
      <c r="O63" s="2">
        <f>+IFERROR(L63*('Regions &amp; Poverty'!$I61/100),0)</f>
        <v>4.4528399999999992</v>
      </c>
      <c r="P63" s="2">
        <f>+IFERROR(M63*('Regions &amp; Poverty'!$I61/100),0)</f>
        <v>1.5800399999999999</v>
      </c>
      <c r="Q63" s="2">
        <f>+IFERROR(N63*('Regions &amp; Poverty'!$I61/100),0)</f>
        <v>1.9790399999999999</v>
      </c>
      <c r="R63" s="2">
        <f>+IFERROR(('Regions &amp; Poverty'!$K61/100)*H63,0)</f>
        <v>423.52199999999999</v>
      </c>
      <c r="S63" s="2">
        <f>+IFERROR(('Regions &amp; Poverty'!$K61/100)*I63,0)</f>
        <v>150.28200000000001</v>
      </c>
      <c r="T63" s="2">
        <f>+IFERROR(('Regions &amp; Poverty'!$K61/100)*J63,0)</f>
        <v>188.232</v>
      </c>
      <c r="U63" s="2">
        <f>+IFERROR(R63*('Regions &amp; Poverty'!$M61/100),0)</f>
        <v>36.846413999999996</v>
      </c>
      <c r="V63" s="2">
        <f>+IFERROR(S63*('Regions &amp; Poverty'!$M61/100),0)</f>
        <v>13.074534</v>
      </c>
      <c r="W63" s="2">
        <f>+IFERROR(T63*('Regions &amp; Poverty'!$M61/100),0)</f>
        <v>16.376183999999999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1196</v>
      </c>
      <c r="I64" s="2">
        <f t="shared" si="7"/>
        <v>1208</v>
      </c>
      <c r="J64" s="2">
        <f t="shared" si="7"/>
        <v>1220</v>
      </c>
      <c r="K64" s="27"/>
      <c r="L64" s="2">
        <f>+IFERROR(('Regions &amp; Poverty'!$G62/100)*H64,0)</f>
        <v>212.88800000000003</v>
      </c>
      <c r="M64" s="2">
        <f>+IFERROR(('Regions &amp; Poverty'!$G62/100)*I64,0)</f>
        <v>215.02400000000003</v>
      </c>
      <c r="N64" s="2">
        <f>+IFERROR(('Regions &amp; Poverty'!$G62/100)*J64,0)</f>
        <v>217.16000000000003</v>
      </c>
      <c r="O64" s="2">
        <f>+IFERROR(L64*('Regions &amp; Poverty'!$I62/100),0)</f>
        <v>13.624832000000003</v>
      </c>
      <c r="P64" s="2">
        <f>+IFERROR(M64*('Regions &amp; Poverty'!$I62/100),0)</f>
        <v>13.761536000000001</v>
      </c>
      <c r="Q64" s="2">
        <f>+IFERROR(N64*('Regions &amp; Poverty'!$I62/100),0)</f>
        <v>13.898240000000001</v>
      </c>
      <c r="R64" s="2">
        <f>+IFERROR(('Regions &amp; Poverty'!$K62/100)*H64,0)</f>
        <v>416.20799999999997</v>
      </c>
      <c r="S64" s="2">
        <f>+IFERROR(('Regions &amp; Poverty'!$K62/100)*I64,0)</f>
        <v>420.38399999999996</v>
      </c>
      <c r="T64" s="2">
        <f>+IFERROR(('Regions &amp; Poverty'!$K62/100)*J64,0)</f>
        <v>424.55999999999995</v>
      </c>
      <c r="U64" s="2">
        <f>+IFERROR(R64*('Regions &amp; Poverty'!$M62/100),0)</f>
        <v>60.350159999999988</v>
      </c>
      <c r="V64" s="2">
        <f>+IFERROR(S64*('Regions &amp; Poverty'!$M62/100),0)</f>
        <v>60.955679999999987</v>
      </c>
      <c r="W64" s="2">
        <f>+IFERROR(T64*('Regions &amp; Poverty'!$M62/100),0)</f>
        <v>61.561199999999985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3669814</v>
      </c>
      <c r="I65" s="2">
        <f t="shared" si="7"/>
        <v>3710706</v>
      </c>
      <c r="J65" s="2">
        <f t="shared" si="7"/>
        <v>3862914</v>
      </c>
      <c r="K65" s="27"/>
      <c r="L65" s="2">
        <f>+IFERROR(('Regions &amp; Poverty'!$G63/100)*H65,0)</f>
        <v>110094.42</v>
      </c>
      <c r="M65" s="2">
        <f>+IFERROR(('Regions &amp; Poverty'!$G63/100)*I65,0)</f>
        <v>111321.18</v>
      </c>
      <c r="N65" s="2">
        <f>+IFERROR(('Regions &amp; Poverty'!$G63/100)*J65,0)</f>
        <v>115887.42</v>
      </c>
      <c r="O65" s="2">
        <f>+IFERROR(L65*('Regions &amp; Poverty'!$I63/100),0)</f>
        <v>880.75536</v>
      </c>
      <c r="P65" s="2">
        <f>+IFERROR(M65*('Regions &amp; Poverty'!$I63/100),0)</f>
        <v>890.56943999999999</v>
      </c>
      <c r="Q65" s="2">
        <f>+IFERROR(N65*('Regions &amp; Poverty'!$I63/100),0)</f>
        <v>927.09936000000005</v>
      </c>
      <c r="R65" s="2">
        <f>+IFERROR(('Regions &amp; Poverty'!$K63/100)*H65,0)</f>
        <v>433038.05200000003</v>
      </c>
      <c r="S65" s="2">
        <f>+IFERROR(('Regions &amp; Poverty'!$K63/100)*I65,0)</f>
        <v>437863.30800000002</v>
      </c>
      <c r="T65" s="2">
        <f>+IFERROR(('Regions &amp; Poverty'!$K63/100)*J65,0)</f>
        <v>455823.85200000001</v>
      </c>
      <c r="U65" s="2">
        <f>+IFERROR(R65*('Regions &amp; Poverty'!$M63/100),0)</f>
        <v>14290.255716000001</v>
      </c>
      <c r="V65" s="2">
        <f>+IFERROR(S65*('Regions &amp; Poverty'!$M63/100),0)</f>
        <v>14449.489164000001</v>
      </c>
      <c r="W65" s="2">
        <f>+IFERROR(T65*('Regions &amp; Poverty'!$M63/100),0)</f>
        <v>15042.187116000001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159670</v>
      </c>
      <c r="I68" s="2">
        <f t="shared" si="7"/>
        <v>337599</v>
      </c>
      <c r="J68" s="2">
        <f t="shared" si="7"/>
        <v>346242</v>
      </c>
      <c r="K68" s="27"/>
      <c r="L68" s="2">
        <f>+IFERROR(('Regions &amp; Poverty'!$G66/100)*H68,0)</f>
        <v>11336.57</v>
      </c>
      <c r="M68" s="2">
        <f>+IFERROR(('Regions &amp; Poverty'!$G66/100)*I68,0)</f>
        <v>23969.528999999999</v>
      </c>
      <c r="N68" s="2">
        <f>+IFERROR(('Regions &amp; Poverty'!$G66/100)*J68,0)</f>
        <v>24583.181999999997</v>
      </c>
      <c r="O68" s="2">
        <f>+IFERROR(L68*('Regions &amp; Poverty'!$I66/100),0)</f>
        <v>385.44337999999999</v>
      </c>
      <c r="P68" s="2">
        <f>+IFERROR(M68*('Regions &amp; Poverty'!$I66/100),0)</f>
        <v>814.96398599999998</v>
      </c>
      <c r="Q68" s="2">
        <f>+IFERROR(N68*('Regions &amp; Poverty'!$I66/100),0)</f>
        <v>835.82818799999995</v>
      </c>
      <c r="R68" s="2">
        <f>+IFERROR(('Regions &amp; Poverty'!$K66/100)*H68,0)</f>
        <v>20597.43</v>
      </c>
      <c r="S68" s="2">
        <f>+IFERROR(('Regions &amp; Poverty'!$K66/100)*I68,0)</f>
        <v>43550.271000000001</v>
      </c>
      <c r="T68" s="2">
        <f>+IFERROR(('Regions &amp; Poverty'!$K66/100)*J68,0)</f>
        <v>44665.218000000001</v>
      </c>
      <c r="U68" s="2">
        <f>+IFERROR(R68*('Regions &amp; Poverty'!$M66/100),0)</f>
        <v>1256.4432300000001</v>
      </c>
      <c r="V68" s="2">
        <f>+IFERROR(S68*('Regions &amp; Poverty'!$M66/100),0)</f>
        <v>2656.5665309999999</v>
      </c>
      <c r="W68" s="2">
        <f>+IFERROR(T68*('Regions &amp; Poverty'!$M66/100),0)</f>
        <v>2724.5782979999999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6488</v>
      </c>
      <c r="I69" s="2">
        <f t="shared" si="7"/>
        <v>4567</v>
      </c>
      <c r="J69" s="2">
        <f t="shared" si="7"/>
        <v>2721</v>
      </c>
      <c r="K69" s="27"/>
      <c r="L69" s="2">
        <f>+IFERROR(('Regions &amp; Poverty'!$G67/100)*H69,0)</f>
        <v>356.84</v>
      </c>
      <c r="M69" s="2">
        <f>+IFERROR(('Regions &amp; Poverty'!$G67/100)*I69,0)</f>
        <v>251.185</v>
      </c>
      <c r="N69" s="2">
        <f>+IFERROR(('Regions &amp; Poverty'!$G67/100)*J69,0)</f>
        <v>149.655</v>
      </c>
      <c r="O69" s="2">
        <f>+IFERROR(L69*('Regions &amp; Poverty'!$I67/100),0)</f>
        <v>7.8504800000000001</v>
      </c>
      <c r="P69" s="2">
        <f>+IFERROR(M69*('Regions &amp; Poverty'!$I67/100),0)</f>
        <v>5.5260700000000007</v>
      </c>
      <c r="Q69" s="2">
        <f>+IFERROR(N69*('Regions &amp; Poverty'!$I67/100),0)</f>
        <v>3.2924100000000003</v>
      </c>
      <c r="R69" s="2">
        <f>+IFERROR(('Regions &amp; Poverty'!$K67/100)*H69,0)</f>
        <v>849.928</v>
      </c>
      <c r="S69" s="2">
        <f>+IFERROR(('Regions &amp; Poverty'!$K67/100)*I69,0)</f>
        <v>598.27700000000004</v>
      </c>
      <c r="T69" s="2">
        <f>+IFERROR(('Regions &amp; Poverty'!$K67/100)*J69,0)</f>
        <v>356.45100000000002</v>
      </c>
      <c r="U69" s="2">
        <f>+IFERROR(R69*('Regions &amp; Poverty'!$M67/100),0)</f>
        <v>42.496400000000001</v>
      </c>
      <c r="V69" s="2">
        <f>+IFERROR(S69*('Regions &amp; Poverty'!$M67/100),0)</f>
        <v>29.913850000000004</v>
      </c>
      <c r="W69" s="2">
        <f>+IFERROR(T69*('Regions &amp; Poverty'!$M67/100),0)</f>
        <v>17.822550000000003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6814</v>
      </c>
      <c r="I70" s="2">
        <f t="shared" si="7"/>
        <v>2053</v>
      </c>
      <c r="J70" s="2">
        <f t="shared" si="7"/>
        <v>6746</v>
      </c>
      <c r="K70" s="27"/>
      <c r="L70" s="2">
        <f>+IFERROR(('Regions &amp; Poverty'!$G68/100)*H70,0)</f>
        <v>327.072</v>
      </c>
      <c r="M70" s="2">
        <f>+IFERROR(('Regions &amp; Poverty'!$G68/100)*I70,0)</f>
        <v>98.543999999999997</v>
      </c>
      <c r="N70" s="2">
        <f>+IFERROR(('Regions &amp; Poverty'!$G68/100)*J70,0)</f>
        <v>323.80799999999999</v>
      </c>
      <c r="O70" s="2">
        <f>+IFERROR(L70*('Regions &amp; Poverty'!$I68/100),0)</f>
        <v>7.1955840000000011</v>
      </c>
      <c r="P70" s="2">
        <f>+IFERROR(M70*('Regions &amp; Poverty'!$I68/100),0)</f>
        <v>2.1679680000000001</v>
      </c>
      <c r="Q70" s="2">
        <f>+IFERROR(N70*('Regions &amp; Poverty'!$I68/100),0)</f>
        <v>7.1237760000000003</v>
      </c>
      <c r="R70" s="2">
        <f>+IFERROR(('Regions &amp; Poverty'!$K68/100)*H70,0)</f>
        <v>804.05200000000002</v>
      </c>
      <c r="S70" s="2">
        <f>+IFERROR(('Regions &amp; Poverty'!$K68/100)*I70,0)</f>
        <v>242.25400000000002</v>
      </c>
      <c r="T70" s="2">
        <f>+IFERROR(('Regions &amp; Poverty'!$K68/100)*J70,0)</f>
        <v>796.02800000000002</v>
      </c>
      <c r="U70" s="2">
        <f>+IFERROR(R70*('Regions &amp; Poverty'!$M68/100),0)</f>
        <v>36.182339999999996</v>
      </c>
      <c r="V70" s="2">
        <f>+IFERROR(S70*('Regions &amp; Poverty'!$M68/100),0)</f>
        <v>10.901430000000001</v>
      </c>
      <c r="W70" s="2">
        <f>+IFERROR(T70*('Regions &amp; Poverty'!$M68/100),0)</f>
        <v>35.821260000000002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218904</v>
      </c>
      <c r="I71" s="2">
        <f t="shared" si="7"/>
        <v>214849</v>
      </c>
      <c r="J71" s="2">
        <f t="shared" si="7"/>
        <v>191108</v>
      </c>
      <c r="K71" s="27"/>
      <c r="L71" s="2">
        <f>+IFERROR(('Regions &amp; Poverty'!$G69/100)*H71,0)</f>
        <v>6567.12</v>
      </c>
      <c r="M71" s="2">
        <f>+IFERROR(('Regions &amp; Poverty'!$G69/100)*I71,0)</f>
        <v>6445.4699999999993</v>
      </c>
      <c r="N71" s="2">
        <f>+IFERROR(('Regions &amp; Poverty'!$G69/100)*J71,0)</f>
        <v>5733.24</v>
      </c>
      <c r="O71" s="2">
        <f>+IFERROR(L71*('Regions &amp; Poverty'!$I69/100),0)</f>
        <v>52.536960000000001</v>
      </c>
      <c r="P71" s="2">
        <f>+IFERROR(M71*('Regions &amp; Poverty'!$I69/100),0)</f>
        <v>51.563759999999995</v>
      </c>
      <c r="Q71" s="2">
        <f>+IFERROR(N71*('Regions &amp; Poverty'!$I69/100),0)</f>
        <v>45.865920000000003</v>
      </c>
      <c r="R71" s="2">
        <f>+IFERROR(('Regions &amp; Poverty'!$K69/100)*H71,0)</f>
        <v>20358.072000000004</v>
      </c>
      <c r="S71" s="2">
        <f>+IFERROR(('Regions &amp; Poverty'!$K69/100)*I71,0)</f>
        <v>19980.957000000002</v>
      </c>
      <c r="T71" s="2">
        <f>+IFERROR(('Regions &amp; Poverty'!$K69/100)*J71,0)</f>
        <v>17773.044000000002</v>
      </c>
      <c r="U71" s="2">
        <f>+IFERROR(R71*('Regions &amp; Poverty'!$M69/100),0)</f>
        <v>610.74216000000013</v>
      </c>
      <c r="V71" s="2">
        <f>+IFERROR(S71*('Regions &amp; Poverty'!$M69/100),0)</f>
        <v>599.42871000000002</v>
      </c>
      <c r="W71" s="2">
        <f>+IFERROR(T71*('Regions &amp; Poverty'!$M69/100),0)</f>
        <v>533.19132000000002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161</v>
      </c>
      <c r="I72" s="2">
        <f t="shared" si="7"/>
        <v>179</v>
      </c>
      <c r="J72" s="2">
        <f t="shared" si="7"/>
        <v>140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6261895</v>
      </c>
      <c r="I73" s="2">
        <f t="shared" si="7"/>
        <v>5508451</v>
      </c>
      <c r="J73" s="2">
        <f t="shared" si="7"/>
        <v>6834421</v>
      </c>
      <c r="K73" s="27"/>
      <c r="L73" s="2">
        <f>+IFERROR(('Regions &amp; Poverty'!$G71/100)*H73,0)</f>
        <v>269261.48499999999</v>
      </c>
      <c r="M73" s="2">
        <f>+IFERROR(('Regions &amp; Poverty'!$G71/100)*I73,0)</f>
        <v>236863.39299999998</v>
      </c>
      <c r="N73" s="2">
        <f>+IFERROR(('Regions &amp; Poverty'!$G71/100)*J73,0)</f>
        <v>293880.103</v>
      </c>
      <c r="O73" s="2">
        <f>+IFERROR(L73*('Regions &amp; Poverty'!$I71/100),0)</f>
        <v>5385.2296999999999</v>
      </c>
      <c r="P73" s="2">
        <f>+IFERROR(M73*('Regions &amp; Poverty'!$I71/100),0)</f>
        <v>4737.2678599999999</v>
      </c>
      <c r="Q73" s="2">
        <f>+IFERROR(N73*('Regions &amp; Poverty'!$I71/100),0)</f>
        <v>5877.6020600000002</v>
      </c>
      <c r="R73" s="2">
        <f>+IFERROR(('Regions &amp; Poverty'!$K71/100)*H73,0)</f>
        <v>582356.2350000001</v>
      </c>
      <c r="S73" s="2">
        <f>+IFERROR(('Regions &amp; Poverty'!$K71/100)*I73,0)</f>
        <v>512285.94300000009</v>
      </c>
      <c r="T73" s="2">
        <f>+IFERROR(('Regions &amp; Poverty'!$K71/100)*J73,0)</f>
        <v>635601.15300000005</v>
      </c>
      <c r="U73" s="2">
        <f>+IFERROR(R73*('Regions &amp; Poverty'!$M71/100),0)</f>
        <v>22711.893165000005</v>
      </c>
      <c r="V73" s="2">
        <f>+IFERROR(S73*('Regions &amp; Poverty'!$M71/100),0)</f>
        <v>19979.151777000003</v>
      </c>
      <c r="W73" s="2">
        <f>+IFERROR(T73*('Regions &amp; Poverty'!$M71/100),0)</f>
        <v>24788.444967000003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14143425</v>
      </c>
      <c r="I77" s="2">
        <f t="shared" si="8"/>
        <v>11571228</v>
      </c>
      <c r="J77" s="2">
        <f t="shared" si="8"/>
        <v>18557532</v>
      </c>
      <c r="K77" s="27"/>
      <c r="L77" s="2">
        <f>+IFERROR(('Regions &amp; Poverty'!$G75/100)*H77,0)</f>
        <v>240438.22500000001</v>
      </c>
      <c r="M77" s="2">
        <f>+IFERROR(('Regions &amp; Poverty'!$G75/100)*I77,0)</f>
        <v>196710.87600000002</v>
      </c>
      <c r="N77" s="2">
        <f>+IFERROR(('Regions &amp; Poverty'!$G75/100)*J77,0)</f>
        <v>315478.04399999999</v>
      </c>
      <c r="O77" s="2">
        <f>+IFERROR(L77*('Regions &amp; Poverty'!$I75/100),0)</f>
        <v>2404.3822500000001</v>
      </c>
      <c r="P77" s="2">
        <f>+IFERROR(M77*('Regions &amp; Poverty'!$I75/100),0)</f>
        <v>1967.1087600000003</v>
      </c>
      <c r="Q77" s="2">
        <f>+IFERROR(N77*('Regions &amp; Poverty'!$I75/100),0)</f>
        <v>3154.78044</v>
      </c>
      <c r="R77" s="2">
        <f>+IFERROR(('Regions &amp; Poverty'!$K75/100)*H77,0)</f>
        <v>636454.125</v>
      </c>
      <c r="S77" s="2">
        <f>+IFERROR(('Regions &amp; Poverty'!$K75/100)*I77,0)</f>
        <v>520705.26</v>
      </c>
      <c r="T77" s="2">
        <f>+IFERROR(('Regions &amp; Poverty'!$K75/100)*J77,0)</f>
        <v>835088.94</v>
      </c>
      <c r="U77" s="2">
        <f>+IFERROR(R77*('Regions &amp; Poverty'!$M75/100),0)</f>
        <v>11456.174250000002</v>
      </c>
      <c r="V77" s="2">
        <f>+IFERROR(S77*('Regions &amp; Poverty'!$M75/100),0)</f>
        <v>9372.6946800000005</v>
      </c>
      <c r="W77" s="2">
        <f>+IFERROR(T77*('Regions &amp; Poverty'!$M75/100),0)</f>
        <v>15031.600920000001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1358128</v>
      </c>
      <c r="I78" s="2">
        <f t="shared" si="8"/>
        <v>1482310</v>
      </c>
      <c r="J78" s="2">
        <f t="shared" si="8"/>
        <v>1731935</v>
      </c>
      <c r="K78" s="27"/>
      <c r="L78" s="2">
        <f>+IFERROR(('Regions &amp; Poverty'!$G76/100)*H78,0)</f>
        <v>17655.664000000001</v>
      </c>
      <c r="M78" s="2">
        <f>+IFERROR(('Regions &amp; Poverty'!$G76/100)*I78,0)</f>
        <v>19270.030000000002</v>
      </c>
      <c r="N78" s="2">
        <f>+IFERROR(('Regions &amp; Poverty'!$G76/100)*J78,0)</f>
        <v>22515.155000000002</v>
      </c>
      <c r="O78" s="2">
        <f>+IFERROR(L78*('Regions &amp; Poverty'!$I76/100),0)</f>
        <v>141.24531200000001</v>
      </c>
      <c r="P78" s="2">
        <f>+IFERROR(M78*('Regions &amp; Poverty'!$I76/100),0)</f>
        <v>154.16024000000002</v>
      </c>
      <c r="Q78" s="2">
        <f>+IFERROR(N78*('Regions &amp; Poverty'!$I76/100),0)</f>
        <v>180.12124000000003</v>
      </c>
      <c r="R78" s="2">
        <f>+IFERROR(('Regions &amp; Poverty'!$K76/100)*H78,0)</f>
        <v>42101.968000000001</v>
      </c>
      <c r="S78" s="2">
        <f>+IFERROR(('Regions &amp; Poverty'!$K76/100)*I78,0)</f>
        <v>45951.61</v>
      </c>
      <c r="T78" s="2">
        <f>+IFERROR(('Regions &amp; Poverty'!$K76/100)*J78,0)</f>
        <v>53689.985000000001</v>
      </c>
      <c r="U78" s="2">
        <f>+IFERROR(R78*('Regions &amp; Poverty'!$M76/100),0)</f>
        <v>547.32558400000005</v>
      </c>
      <c r="V78" s="2">
        <f>+IFERROR(S78*('Regions &amp; Poverty'!$M76/100),0)</f>
        <v>597.37093000000004</v>
      </c>
      <c r="W78" s="2">
        <f>+IFERROR(T78*('Regions &amp; Poverty'!$M76/100),0)</f>
        <v>697.96980500000006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840000</v>
      </c>
      <c r="I79" s="2">
        <f t="shared" si="8"/>
        <v>1139147</v>
      </c>
      <c r="J79" s="2">
        <f t="shared" si="8"/>
        <v>1144000</v>
      </c>
      <c r="K79" s="27"/>
      <c r="L79" s="2">
        <f>+IFERROR(('Regions &amp; Poverty'!$G77/100)*H79,0)</f>
        <v>21000</v>
      </c>
      <c r="M79" s="2">
        <f>+IFERROR(('Regions &amp; Poverty'!$G77/100)*I79,0)</f>
        <v>28478.675000000003</v>
      </c>
      <c r="N79" s="2">
        <f>+IFERROR(('Regions &amp; Poverty'!$G77/100)*J79,0)</f>
        <v>28600</v>
      </c>
      <c r="O79" s="2">
        <f>+IFERROR(L79*('Regions &amp; Poverty'!$I77/100),0)</f>
        <v>146.99999999999997</v>
      </c>
      <c r="P79" s="2">
        <f>+IFERROR(M79*('Regions &amp; Poverty'!$I77/100),0)</f>
        <v>199.35072500000001</v>
      </c>
      <c r="Q79" s="2">
        <f>+IFERROR(N79*('Regions &amp; Poverty'!$I77/100),0)</f>
        <v>200.2</v>
      </c>
      <c r="R79" s="2">
        <f>+IFERROR(('Regions &amp; Poverty'!$K77/100)*H79,0)</f>
        <v>62160.000000000007</v>
      </c>
      <c r="S79" s="2">
        <f>+IFERROR(('Regions &amp; Poverty'!$K77/100)*I79,0)</f>
        <v>84296.878000000012</v>
      </c>
      <c r="T79" s="2">
        <f>+IFERROR(('Regions &amp; Poverty'!$K77/100)*J79,0)</f>
        <v>84656.000000000015</v>
      </c>
      <c r="U79" s="2">
        <f>+IFERROR(R79*('Regions &amp; Poverty'!$M77/100),0)</f>
        <v>1491.8400000000001</v>
      </c>
      <c r="V79" s="2">
        <f>+IFERROR(S79*('Regions &amp; Poverty'!$M77/100),0)</f>
        <v>2023.1250720000003</v>
      </c>
      <c r="W79" s="2">
        <f>+IFERROR(T79*('Regions &amp; Poverty'!$M77/100),0)</f>
        <v>2031.7440000000004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1076000</v>
      </c>
      <c r="I80" s="2">
        <f t="shared" si="8"/>
        <v>1191000</v>
      </c>
      <c r="J80" s="2">
        <f t="shared" si="8"/>
        <v>757000</v>
      </c>
      <c r="K80" s="27"/>
      <c r="L80" s="2">
        <f>+IFERROR(('Regions &amp; Poverty'!$G78/100)*H80,0)</f>
        <v>3228</v>
      </c>
      <c r="M80" s="2">
        <f>+IFERROR(('Regions &amp; Poverty'!$G78/100)*I80,0)</f>
        <v>3573</v>
      </c>
      <c r="N80" s="2">
        <f>+IFERROR(('Regions &amp; Poverty'!$G78/100)*J80,0)</f>
        <v>2271</v>
      </c>
      <c r="O80" s="2">
        <f>+IFERROR(L80*('Regions &amp; Poverty'!$I78/100),0)</f>
        <v>3.2280000000000002</v>
      </c>
      <c r="P80" s="2">
        <f>+IFERROR(M80*('Regions &amp; Poverty'!$I78/100),0)</f>
        <v>3.573</v>
      </c>
      <c r="Q80" s="2">
        <f>+IFERROR(N80*('Regions &amp; Poverty'!$I78/100),0)</f>
        <v>2.2709999999999999</v>
      </c>
      <c r="R80" s="2">
        <f>+IFERROR(('Regions &amp; Poverty'!$K78/100)*H80,0)</f>
        <v>15063.999999999998</v>
      </c>
      <c r="S80" s="2">
        <f>+IFERROR(('Regions &amp; Poverty'!$K78/100)*I80,0)</f>
        <v>16674</v>
      </c>
      <c r="T80" s="2">
        <f>+IFERROR(('Regions &amp; Poverty'!$K78/100)*J80,0)</f>
        <v>10597.999999999998</v>
      </c>
      <c r="U80" s="2">
        <f>+IFERROR(R80*('Regions &amp; Poverty'!$M78/100),0)</f>
        <v>60.255999999999993</v>
      </c>
      <c r="V80" s="2">
        <f>+IFERROR(S80*('Regions &amp; Poverty'!$M78/100),0)</f>
        <v>66.695999999999998</v>
      </c>
      <c r="W80" s="2">
        <f>+IFERROR(T80*('Regions &amp; Poverty'!$M78/100),0)</f>
        <v>42.391999999999996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29419600</v>
      </c>
      <c r="I81" s="2">
        <f t="shared" si="8"/>
        <v>27594100</v>
      </c>
      <c r="J81" s="2">
        <f t="shared" si="8"/>
        <v>30486700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55147120</v>
      </c>
      <c r="I82" s="2">
        <f t="shared" si="8"/>
        <v>55839540</v>
      </c>
      <c r="J82" s="2">
        <f t="shared" si="8"/>
        <v>62859050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852400</v>
      </c>
      <c r="I83" s="2">
        <f t="shared" si="8"/>
        <v>1004000</v>
      </c>
      <c r="J83" s="2">
        <f t="shared" si="8"/>
        <v>790800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23409</v>
      </c>
      <c r="I84" s="2">
        <f t="shared" si="8"/>
        <v>26433</v>
      </c>
      <c r="J84" s="2">
        <f t="shared" si="8"/>
        <v>28778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6811</v>
      </c>
      <c r="I86" s="2">
        <f t="shared" si="8"/>
        <v>7335</v>
      </c>
      <c r="J86" s="2">
        <f t="shared" si="8"/>
        <v>7357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126208400</v>
      </c>
      <c r="I87" s="2">
        <f t="shared" si="8"/>
        <v>130185000</v>
      </c>
      <c r="J87" s="2">
        <f t="shared" si="8"/>
        <v>131689035</v>
      </c>
      <c r="K87" s="27"/>
      <c r="L87" s="2">
        <f>+IFERROR(('Regions &amp; Poverty'!$G85/100)*H87,0)</f>
        <v>2397959.6</v>
      </c>
      <c r="M87" s="2">
        <f>+IFERROR(('Regions &amp; Poverty'!$G85/100)*I87,0)</f>
        <v>2473515</v>
      </c>
      <c r="N87" s="2">
        <f>+IFERROR(('Regions &amp; Poverty'!$G85/100)*J87,0)</f>
        <v>2502091.665</v>
      </c>
      <c r="O87" s="2">
        <f>+IFERROR(L87*('Regions &amp; Poverty'!$I85/100),0)</f>
        <v>7193.8788000000004</v>
      </c>
      <c r="P87" s="2">
        <f>+IFERROR(M87*('Regions &amp; Poverty'!$I85/100),0)</f>
        <v>7420.5450000000001</v>
      </c>
      <c r="Q87" s="2">
        <f>+IFERROR(N87*('Regions &amp; Poverty'!$I85/100),0)</f>
        <v>7506.2749950000007</v>
      </c>
      <c r="R87" s="2">
        <f>+IFERROR(('Regions &amp; Poverty'!$K85/100)*H87,0)</f>
        <v>15271216.4</v>
      </c>
      <c r="S87" s="2">
        <f>+IFERROR(('Regions &amp; Poverty'!$K85/100)*I87,0)</f>
        <v>15752385</v>
      </c>
      <c r="T87" s="2">
        <f>+IFERROR(('Regions &amp; Poverty'!$K85/100)*J87,0)</f>
        <v>15934373.234999999</v>
      </c>
      <c r="U87" s="2">
        <f>+IFERROR(R87*('Regions &amp; Poverty'!$M85/100),0)</f>
        <v>427594.05919999996</v>
      </c>
      <c r="V87" s="2">
        <f>+IFERROR(S87*('Regions &amp; Poverty'!$M85/100),0)</f>
        <v>441066.77999999997</v>
      </c>
      <c r="W87" s="2">
        <f>+IFERROR(T87*('Regions &amp; Poverty'!$M85/100),0)</f>
        <v>446162.45057999995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45000</v>
      </c>
      <c r="I88" s="2">
        <f t="shared" si="8"/>
        <v>55000</v>
      </c>
      <c r="J88" s="2">
        <f t="shared" si="8"/>
        <v>56702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489295</v>
      </c>
      <c r="I89" s="2">
        <f t="shared" si="8"/>
        <v>203899</v>
      </c>
      <c r="J89" s="2">
        <f t="shared" si="8"/>
        <v>467053</v>
      </c>
      <c r="K89" s="27"/>
      <c r="L89" s="2">
        <f>+IFERROR(('Regions &amp; Poverty'!$G87/100)*H89,0)</f>
        <v>978.59</v>
      </c>
      <c r="M89" s="2">
        <f>+IFERROR(('Regions &amp; Poverty'!$G87/100)*I89,0)</f>
        <v>407.798</v>
      </c>
      <c r="N89" s="2">
        <f>+IFERROR(('Regions &amp; Poverty'!$G87/100)*J89,0)</f>
        <v>934.10599999999999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15657.44</v>
      </c>
      <c r="S89" s="2">
        <f>+IFERROR(('Regions &amp; Poverty'!$K87/100)*I89,0)</f>
        <v>6524.768</v>
      </c>
      <c r="T89" s="2">
        <f>+IFERROR(('Regions &amp; Poverty'!$K87/100)*J89,0)</f>
        <v>14945.696</v>
      </c>
      <c r="U89" s="2">
        <f>+IFERROR(R89*('Regions &amp; Poverty'!$M87/100),0)</f>
        <v>78.287199999999999</v>
      </c>
      <c r="V89" s="2">
        <f>+IFERROR(S89*('Regions &amp; Poverty'!$M87/100),0)</f>
        <v>32.623840000000001</v>
      </c>
      <c r="W89" s="2">
        <f>+IFERROR(T89*('Regions &amp; Poverty'!$M87/100),0)</f>
        <v>74.728480000000005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182400</v>
      </c>
      <c r="I95" s="2">
        <f t="shared" si="9"/>
        <v>179300</v>
      </c>
      <c r="J95" s="2">
        <f t="shared" si="9"/>
        <v>102636</v>
      </c>
      <c r="K95" s="27"/>
      <c r="L95" s="2">
        <f>+IFERROR(('Regions &amp; Poverty'!$G93/100)*H95,0)</f>
        <v>11856</v>
      </c>
      <c r="M95" s="2">
        <f>+IFERROR(('Regions &amp; Poverty'!$G93/100)*I95,0)</f>
        <v>11654.5</v>
      </c>
      <c r="N95" s="2">
        <f>+IFERROR(('Regions &amp; Poverty'!$G93/100)*J95,0)</f>
        <v>6671.34</v>
      </c>
      <c r="O95" s="2">
        <f>+IFERROR(L95*('Regions &amp; Poverty'!$I93/100),0)</f>
        <v>177.84</v>
      </c>
      <c r="P95" s="2">
        <f>+IFERROR(M95*('Regions &amp; Poverty'!$I93/100),0)</f>
        <v>174.8175</v>
      </c>
      <c r="Q95" s="2">
        <f>+IFERROR(N95*('Regions &amp; Poverty'!$I93/100),0)</f>
        <v>100.0701</v>
      </c>
      <c r="R95" s="2">
        <f>+IFERROR(('Regions &amp; Poverty'!$K93/100)*H95,0)</f>
        <v>55084.799999999996</v>
      </c>
      <c r="S95" s="2">
        <f>+IFERROR(('Regions &amp; Poverty'!$K93/100)*I95,0)</f>
        <v>54148.6</v>
      </c>
      <c r="T95" s="2">
        <f>+IFERROR(('Regions &amp; Poverty'!$K93/100)*J95,0)</f>
        <v>30996.072</v>
      </c>
      <c r="U95" s="2">
        <f>+IFERROR(R95*('Regions &amp; Poverty'!$M93/100),0)</f>
        <v>4351.6992</v>
      </c>
      <c r="V95" s="2">
        <f>+IFERROR(S95*('Regions &amp; Poverty'!$M93/100),0)</f>
        <v>4277.7393999999995</v>
      </c>
      <c r="W95" s="2">
        <f>+IFERROR(T95*('Regions &amp; Poverty'!$M93/100),0)</f>
        <v>2448.6896879999999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0</v>
      </c>
      <c r="I96" s="2">
        <f t="shared" si="9"/>
        <v>0</v>
      </c>
      <c r="J96" s="2">
        <f t="shared" si="9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1337</v>
      </c>
      <c r="I97" s="2">
        <f t="shared" si="9"/>
        <v>1260</v>
      </c>
      <c r="J97" s="2">
        <f t="shared" si="9"/>
        <v>1308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14.707000000000001</v>
      </c>
      <c r="S97" s="2">
        <f>+IFERROR(('Regions &amp; Poverty'!$K95/100)*I97,0)</f>
        <v>13.860000000000001</v>
      </c>
      <c r="T97" s="2">
        <f>+IFERROR(('Regions &amp; Poverty'!$K95/100)*J97,0)</f>
        <v>14.388000000000002</v>
      </c>
      <c r="U97" s="2">
        <f>+IFERROR(R97*('Regions &amp; Poverty'!$M95/100),0)</f>
        <v>1.4707000000000001E-2</v>
      </c>
      <c r="V97" s="2">
        <f>+IFERROR(S97*('Regions &amp; Poverty'!$M95/100),0)</f>
        <v>1.3860000000000001E-2</v>
      </c>
      <c r="W97" s="2">
        <f>+IFERROR(T97*('Regions &amp; Poverty'!$M95/100),0)</f>
        <v>1.4388000000000001E-2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0</v>
      </c>
      <c r="I99" s="2">
        <f t="shared" si="9"/>
        <v>0</v>
      </c>
      <c r="J99" s="2">
        <f t="shared" si="9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5</v>
      </c>
      <c r="J102" s="2">
        <f t="shared" si="11"/>
        <v>8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5370259</v>
      </c>
      <c r="I107" s="2">
        <f t="shared" si="13"/>
        <v>4673040</v>
      </c>
      <c r="J107" s="2">
        <f t="shared" si="13"/>
        <v>4555110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2072543</v>
      </c>
      <c r="I108" s="9">
        <f t="shared" si="14"/>
        <v>2110405</v>
      </c>
      <c r="J108" s="9">
        <f t="shared" si="14"/>
        <v>1470143</v>
      </c>
      <c r="K108" s="27"/>
      <c r="L108" s="2">
        <f>+IFERROR(('Regions &amp; Poverty'!$G106/100)*H108,0)</f>
        <v>383420.45500000002</v>
      </c>
      <c r="M108" s="2">
        <f>+IFERROR(('Regions &amp; Poverty'!$G106/100)*I108,0)</f>
        <v>390424.92499999999</v>
      </c>
      <c r="N108" s="2">
        <f>+IFERROR(('Regions &amp; Poverty'!$G106/100)*J108,0)</f>
        <v>271976.45500000002</v>
      </c>
      <c r="O108" s="2">
        <f>+IFERROR(L108*('Regions &amp; Poverty'!$I106/100),0)</f>
        <v>12652.875015000001</v>
      </c>
      <c r="P108" s="2">
        <f>+IFERROR(M108*('Regions &amp; Poverty'!$I106/100),0)</f>
        <v>12884.022525</v>
      </c>
      <c r="Q108" s="2">
        <f>+IFERROR(N108*('Regions &amp; Poverty'!$I106/100),0)</f>
        <v>8975.2230150000014</v>
      </c>
      <c r="R108" s="2">
        <f>+IFERROR(('Regions &amp; Poverty'!$K106/100)*H108,0)</f>
        <v>1226945.4560000002</v>
      </c>
      <c r="S108" s="2">
        <f>+IFERROR(('Regions &amp; Poverty'!$K106/100)*I108,0)</f>
        <v>1249359.7600000002</v>
      </c>
      <c r="T108" s="2">
        <f>+IFERROR(('Regions &amp; Poverty'!$K106/100)*J108,0)</f>
        <v>870324.65600000008</v>
      </c>
      <c r="U108" s="2">
        <f>+IFERROR(R108*('Regions &amp; Poverty'!$M106/100),0)</f>
        <v>223304.07299200003</v>
      </c>
      <c r="V108" s="2">
        <f>+IFERROR(S108*('Regions &amp; Poverty'!$M106/100),0)</f>
        <v>227383.47632000005</v>
      </c>
      <c r="W108" s="2">
        <f>+IFERROR(T108*('Regions &amp; Poverty'!$M106/100),0)</f>
        <v>158399.08739200002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5172</v>
      </c>
      <c r="I109" s="2">
        <f t="shared" si="15"/>
        <v>3548</v>
      </c>
      <c r="J109" s="2">
        <f t="shared" si="15"/>
        <v>2683</v>
      </c>
      <c r="K109" s="27"/>
      <c r="L109" s="2">
        <f>+IFERROR(('Regions &amp; Poverty'!$G107/100)*H109,0)</f>
        <v>113.78400000000001</v>
      </c>
      <c r="M109" s="2">
        <f>+IFERROR(('Regions &amp; Poverty'!$G107/100)*I109,0)</f>
        <v>78.056000000000012</v>
      </c>
      <c r="N109" s="2">
        <f>+IFERROR(('Regions &amp; Poverty'!$G107/100)*J109,0)</f>
        <v>59.026000000000003</v>
      </c>
      <c r="O109" s="2">
        <f>+IFERROR(L109*('Regions &amp; Poverty'!$I107/100),0)</f>
        <v>0.45513600000000004</v>
      </c>
      <c r="P109" s="2">
        <f>+IFERROR(M109*('Regions &amp; Poverty'!$I107/100),0)</f>
        <v>0.31222400000000006</v>
      </c>
      <c r="Q109" s="2">
        <f>+IFERROR(N109*('Regions &amp; Poverty'!$I107/100),0)</f>
        <v>0.23610400000000001</v>
      </c>
      <c r="R109" s="2">
        <f>+IFERROR(('Regions &amp; Poverty'!$K107/100)*H109,0)</f>
        <v>749.93999999999994</v>
      </c>
      <c r="S109" s="2">
        <f>+IFERROR(('Regions &amp; Poverty'!$K107/100)*I109,0)</f>
        <v>514.45999999999992</v>
      </c>
      <c r="T109" s="2">
        <f>+IFERROR(('Regions &amp; Poverty'!$K107/100)*J109,0)</f>
        <v>389.03499999999997</v>
      </c>
      <c r="U109" s="2">
        <f>+IFERROR(R109*('Regions &amp; Poverty'!$M107/100),0)</f>
        <v>24.74802</v>
      </c>
      <c r="V109" s="2">
        <f>+IFERROR(S109*('Regions &amp; Poverty'!$M107/100),0)</f>
        <v>16.977179999999997</v>
      </c>
      <c r="W109" s="2">
        <f>+IFERROR(T109*('Regions &amp; Poverty'!$M107/100),0)</f>
        <v>12.838155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95850000</v>
      </c>
      <c r="I110" s="2">
        <f t="shared" si="15"/>
        <v>86530000</v>
      </c>
      <c r="J110" s="2">
        <f t="shared" si="15"/>
        <v>93500000</v>
      </c>
      <c r="K110" s="27"/>
      <c r="L110" s="2">
        <f>+IFERROR(('Regions &amp; Poverty'!$G108/100)*H110,0)</f>
        <v>20320200</v>
      </c>
      <c r="M110" s="2">
        <f>+IFERROR(('Regions &amp; Poverty'!$G108/100)*I110,0)</f>
        <v>18344360</v>
      </c>
      <c r="N110" s="2">
        <f>+IFERROR(('Regions &amp; Poverty'!$G108/100)*J110,0)</f>
        <v>19822000</v>
      </c>
      <c r="O110" s="2">
        <f>+IFERROR(L110*('Regions &amp; Poverty'!$I108/100),0)</f>
        <v>873768.6</v>
      </c>
      <c r="P110" s="2">
        <f>+IFERROR(M110*('Regions &amp; Poverty'!$I108/100),0)</f>
        <v>788807.48</v>
      </c>
      <c r="Q110" s="2">
        <f>+IFERROR(N110*('Regions &amp; Poverty'!$I108/100),0)</f>
        <v>852345.99999999988</v>
      </c>
      <c r="R110" s="2">
        <f>+IFERROR(('Regions &amp; Poverty'!$K108/100)*H110,0)</f>
        <v>57893400</v>
      </c>
      <c r="S110" s="2">
        <f>+IFERROR(('Regions &amp; Poverty'!$K108/100)*I110,0)</f>
        <v>52264120</v>
      </c>
      <c r="T110" s="2">
        <f>+IFERROR(('Regions &amp; Poverty'!$K108/100)*J110,0)</f>
        <v>56474000</v>
      </c>
      <c r="U110" s="2">
        <f>+IFERROR(R110*('Regions &amp; Poverty'!$M108/100),0)</f>
        <v>11404999.799999999</v>
      </c>
      <c r="V110" s="2">
        <f>+IFERROR(S110*('Regions &amp; Poverty'!$M108/100),0)</f>
        <v>10296031.639999999</v>
      </c>
      <c r="W110" s="2">
        <f>+IFERROR(T110*('Regions &amp; Poverty'!$M108/100),0)</f>
        <v>11125377.999999998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1883147</v>
      </c>
      <c r="I111" s="2">
        <f t="shared" si="15"/>
        <v>1975625</v>
      </c>
      <c r="J111" s="2">
        <f t="shared" si="15"/>
        <v>1736849</v>
      </c>
      <c r="K111" s="27"/>
      <c r="L111" s="2">
        <f>+IFERROR(('Regions &amp; Poverty'!$G109/100)*H111,0)</f>
        <v>282472.05</v>
      </c>
      <c r="M111" s="2">
        <f>+IFERROR(('Regions &amp; Poverty'!$G109/100)*I111,0)</f>
        <v>296343.75</v>
      </c>
      <c r="N111" s="2">
        <f>+IFERROR(('Regions &amp; Poverty'!$G109/100)*J111,0)</f>
        <v>260527.34999999998</v>
      </c>
      <c r="O111" s="2">
        <f>+IFERROR(L111*('Regions &amp; Poverty'!$I109/100),0)</f>
        <v>8474.1615000000002</v>
      </c>
      <c r="P111" s="2">
        <f>+IFERROR(M111*('Regions &amp; Poverty'!$I109/100),0)</f>
        <v>8890.3125</v>
      </c>
      <c r="Q111" s="2">
        <f>+IFERROR(N111*('Regions &amp; Poverty'!$I109/100),0)</f>
        <v>7815.8204999999989</v>
      </c>
      <c r="R111" s="2">
        <f>+IFERROR(('Regions &amp; Poverty'!$K109/100)*H111,0)</f>
        <v>958521.82299999997</v>
      </c>
      <c r="S111" s="2">
        <f>+IFERROR(('Regions &amp; Poverty'!$K109/100)*I111,0)</f>
        <v>1005593.125</v>
      </c>
      <c r="T111" s="2">
        <f>+IFERROR(('Regions &amp; Poverty'!$K109/100)*J111,0)</f>
        <v>884056.14100000006</v>
      </c>
      <c r="U111" s="2">
        <f>+IFERROR(R111*('Regions &amp; Poverty'!$M109/100),0)</f>
        <v>151446.448034</v>
      </c>
      <c r="V111" s="2">
        <f>+IFERROR(S111*('Regions &amp; Poverty'!$M109/100),0)</f>
        <v>158883.71375</v>
      </c>
      <c r="W111" s="2">
        <f>+IFERROR(T111*('Regions &amp; Poverty'!$M109/100),0)</f>
        <v>139680.87027800002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25979399</v>
      </c>
      <c r="I112" s="2">
        <f t="shared" si="15"/>
        <v>25086174</v>
      </c>
      <c r="J112" s="2">
        <f t="shared" si="15"/>
        <v>26005213</v>
      </c>
      <c r="K112" s="27"/>
      <c r="L112" s="2">
        <f>+IFERROR(('Regions &amp; Poverty'!$G110/100)*H112,0)</f>
        <v>1584743.3389999999</v>
      </c>
      <c r="M112" s="2">
        <f>+IFERROR(('Regions &amp; Poverty'!$G110/100)*I112,0)</f>
        <v>1530256.6140000001</v>
      </c>
      <c r="N112" s="2">
        <f>+IFERROR(('Regions &amp; Poverty'!$G110/100)*J112,0)</f>
        <v>1586317.993</v>
      </c>
      <c r="O112" s="2">
        <f>+IFERROR(L112*('Regions &amp; Poverty'!$I110/100),0)</f>
        <v>14262.690051000001</v>
      </c>
      <c r="P112" s="2">
        <f>+IFERROR(M112*('Regions &amp; Poverty'!$I110/100),0)</f>
        <v>13772.309526000003</v>
      </c>
      <c r="Q112" s="2">
        <f>+IFERROR(N112*('Regions &amp; Poverty'!$I110/100),0)</f>
        <v>14276.861937000001</v>
      </c>
      <c r="R112" s="2">
        <f>+IFERROR(('Regions &amp; Poverty'!$K110/100)*H112,0)</f>
        <v>10313821.403000001</v>
      </c>
      <c r="S112" s="2">
        <f>+IFERROR(('Regions &amp; Poverty'!$K110/100)*I112,0)</f>
        <v>9959211.0779999997</v>
      </c>
      <c r="T112" s="2">
        <f>+IFERROR(('Regions &amp; Poverty'!$K110/100)*J112,0)</f>
        <v>10324069.561000001</v>
      </c>
      <c r="U112" s="2">
        <f>+IFERROR(R112*('Regions &amp; Poverty'!$M110/100),0)</f>
        <v>979813.03328500013</v>
      </c>
      <c r="V112" s="2">
        <f>+IFERROR(S112*('Regions &amp; Poverty'!$M110/100),0)</f>
        <v>946125.05241</v>
      </c>
      <c r="W112" s="2">
        <f>+IFERROR(T112*('Regions &amp; Poverty'!$M110/100),0)</f>
        <v>980786.60829500004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0</v>
      </c>
      <c r="I113" s="2">
        <f t="shared" si="15"/>
        <v>0</v>
      </c>
      <c r="J113" s="2">
        <f t="shared" si="15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1804018</v>
      </c>
      <c r="I114" s="2">
        <f t="shared" si="15"/>
        <v>1725737</v>
      </c>
      <c r="J114" s="2">
        <f t="shared" si="15"/>
        <v>1970364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2072543</v>
      </c>
      <c r="I115" s="9">
        <f t="shared" si="16"/>
        <v>2110405</v>
      </c>
      <c r="J115" s="9">
        <f t="shared" si="16"/>
        <v>1470143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5153300</v>
      </c>
      <c r="I116" s="2">
        <f t="shared" si="15"/>
        <v>5029300</v>
      </c>
      <c r="J116" s="2">
        <f t="shared" si="15"/>
        <v>4201500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1088200</v>
      </c>
      <c r="I117" s="2">
        <f t="shared" si="15"/>
        <v>992100</v>
      </c>
      <c r="J117" s="2">
        <f t="shared" si="15"/>
        <v>823900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38950202</v>
      </c>
      <c r="I118" s="2">
        <f t="shared" si="15"/>
        <v>42750027</v>
      </c>
      <c r="J118" s="2">
        <f t="shared" si="15"/>
        <v>29504454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27784700</v>
      </c>
      <c r="I119" s="2">
        <f t="shared" si="15"/>
        <v>26549500</v>
      </c>
      <c r="J119" s="2">
        <f t="shared" si="15"/>
        <v>24463800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717000</v>
      </c>
      <c r="I121" s="2">
        <f t="shared" si="15"/>
        <v>696600</v>
      </c>
      <c r="J121" s="2">
        <f t="shared" si="15"/>
        <v>647700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1304054</v>
      </c>
      <c r="I122" s="2">
        <f t="shared" si="15"/>
        <v>1300085</v>
      </c>
      <c r="J122" s="2">
        <f t="shared" si="15"/>
        <v>1016479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389600</v>
      </c>
      <c r="I123" s="2">
        <f t="shared" si="15"/>
        <v>495200</v>
      </c>
      <c r="J123" s="2">
        <f t="shared" si="15"/>
        <v>308800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3086400</v>
      </c>
      <c r="I124" s="2">
        <f t="shared" si="15"/>
        <v>3300400</v>
      </c>
      <c r="J124" s="2">
        <f t="shared" si="15"/>
        <v>2834500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550826</v>
      </c>
      <c r="I125" s="2">
        <f t="shared" si="17"/>
        <v>527257</v>
      </c>
      <c r="J125" s="2">
        <f t="shared" si="17"/>
        <v>386720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16606009</v>
      </c>
      <c r="I126" s="2">
        <f t="shared" si="17"/>
        <v>16444000</v>
      </c>
      <c r="J126" s="2">
        <f t="shared" si="17"/>
        <v>14383000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4445</v>
      </c>
      <c r="I127" s="2">
        <f t="shared" si="17"/>
        <v>35356</v>
      </c>
      <c r="J127" s="2">
        <f t="shared" si="17"/>
        <v>22831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1570416</v>
      </c>
      <c r="I128" s="2">
        <f t="shared" si="17"/>
        <v>1609770</v>
      </c>
      <c r="J128" s="2">
        <f t="shared" si="17"/>
        <v>1698031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7141926</v>
      </c>
      <c r="I129" s="2">
        <f t="shared" si="17"/>
        <v>7394495</v>
      </c>
      <c r="J129" s="2">
        <f t="shared" si="17"/>
        <v>8037872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15199</v>
      </c>
      <c r="I130" s="2">
        <f t="shared" si="17"/>
        <v>15590</v>
      </c>
      <c r="J130" s="2">
        <f t="shared" si="17"/>
        <v>15980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98794</v>
      </c>
      <c r="I131" s="2">
        <f t="shared" si="17"/>
        <v>80393</v>
      </c>
      <c r="J131" s="2">
        <f t="shared" si="17"/>
        <v>90017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6471400</v>
      </c>
      <c r="I132" s="2">
        <f t="shared" si="17"/>
        <v>6362694</v>
      </c>
      <c r="J132" s="2">
        <f t="shared" si="17"/>
        <v>6433865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280000</v>
      </c>
      <c r="I133" s="2">
        <f t="shared" ref="I133:J146" si="18">+SUMIF($A$250:$A$500,$B133,I$250:I$500)</f>
        <v>275000</v>
      </c>
      <c r="J133" s="2">
        <f t="shared" si="18"/>
        <v>275000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4" si="19">+SUMIF($A$250:$A$500,$B134,H$250:H$500)</f>
        <v>5347078</v>
      </c>
      <c r="I134" s="2">
        <f t="shared" si="18"/>
        <v>5011597</v>
      </c>
      <c r="J134" s="2">
        <f t="shared" si="18"/>
        <v>5662721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7514754</v>
      </c>
      <c r="I135" s="9">
        <f t="shared" si="20"/>
        <v>7356406</v>
      </c>
      <c r="J135" s="9">
        <f t="shared" si="20"/>
        <v>7888876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5261890</v>
      </c>
      <c r="I136" s="2">
        <f t="shared" si="18"/>
        <v>5331426</v>
      </c>
      <c r="J136" s="2">
        <f t="shared" si="18"/>
        <v>4788027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11628670</v>
      </c>
      <c r="I137" s="2">
        <f t="shared" si="18"/>
        <v>10957787</v>
      </c>
      <c r="J137" s="2">
        <f t="shared" si="18"/>
        <v>10827902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7584814</v>
      </c>
      <c r="I138" s="2">
        <f t="shared" si="18"/>
        <v>7962421</v>
      </c>
      <c r="J138" s="2">
        <f t="shared" si="18"/>
        <v>8431131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3670027</v>
      </c>
      <c r="I139" s="9">
        <f t="shared" si="21"/>
        <v>3760243</v>
      </c>
      <c r="J139" s="9">
        <f t="shared" si="21"/>
        <v>4623175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2436197</v>
      </c>
      <c r="I140" s="2">
        <f t="shared" si="18"/>
        <v>2656731</v>
      </c>
      <c r="J140" s="2">
        <f t="shared" si="18"/>
        <v>2440097</v>
      </c>
      <c r="K140" s="27"/>
      <c r="L140" s="2">
        <f>+IFERROR(('Regions &amp; Poverty'!$G138/100)*H140,0)</f>
        <v>12180.985000000001</v>
      </c>
      <c r="M140" s="2">
        <f>+IFERROR(('Regions &amp; Poverty'!$G138/100)*I140,0)</f>
        <v>13283.655000000001</v>
      </c>
      <c r="N140" s="2">
        <f>+IFERROR(('Regions &amp; Poverty'!$G138/100)*J140,0)</f>
        <v>12200.485000000001</v>
      </c>
      <c r="O140" s="2">
        <f>+IFERROR(L140*('Regions &amp; Poverty'!$I138/100),0)</f>
        <v>12.180985000000002</v>
      </c>
      <c r="P140" s="2">
        <f>+IFERROR(M140*('Regions &amp; Poverty'!$I138/100),0)</f>
        <v>13.283655000000001</v>
      </c>
      <c r="Q140" s="2">
        <f>+IFERROR(N140*('Regions &amp; Poverty'!$I138/100),0)</f>
        <v>12.200485</v>
      </c>
      <c r="R140" s="2">
        <f>+IFERROR(('Regions &amp; Poverty'!$K138/100)*H140,0)</f>
        <v>95011.683000000005</v>
      </c>
      <c r="S140" s="2">
        <f>+IFERROR(('Regions &amp; Poverty'!$K138/100)*I140,0)</f>
        <v>103612.50900000001</v>
      </c>
      <c r="T140" s="2">
        <f>+IFERROR(('Regions &amp; Poverty'!$K138/100)*J140,0)</f>
        <v>95163.782999999996</v>
      </c>
      <c r="U140" s="2">
        <f>+IFERROR(R140*('Regions &amp; Poverty'!$M138/100),0)</f>
        <v>760.09346400000004</v>
      </c>
      <c r="V140" s="2">
        <f>+IFERROR(S140*('Regions &amp; Poverty'!$M138/100),0)</f>
        <v>828.90007200000002</v>
      </c>
      <c r="W140" s="2">
        <f>+IFERROR(T140*('Regions &amp; Poverty'!$M138/100),0)</f>
        <v>761.31026399999996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9279804</v>
      </c>
      <c r="I141" s="2">
        <f t="shared" si="18"/>
        <v>9607736</v>
      </c>
      <c r="J141" s="2">
        <f t="shared" si="18"/>
        <v>9000000</v>
      </c>
      <c r="K141" s="27"/>
      <c r="L141" s="2">
        <f>+IFERROR(('Regions &amp; Poverty'!$G139/100)*H141,0)</f>
        <v>129917.25599999998</v>
      </c>
      <c r="M141" s="2">
        <f>+IFERROR(('Regions &amp; Poverty'!$G139/100)*I141,0)</f>
        <v>134508.30399999997</v>
      </c>
      <c r="N141" s="2">
        <f>+IFERROR(('Regions &amp; Poverty'!$G139/100)*J141,0)</f>
        <v>125999.99999999999</v>
      </c>
      <c r="O141" s="2">
        <f>+IFERROR(L141*('Regions &amp; Poverty'!$I139/100),0)</f>
        <v>259.83451199999996</v>
      </c>
      <c r="P141" s="2">
        <f>+IFERROR(M141*('Regions &amp; Poverty'!$I139/100),0)</f>
        <v>269.01660799999996</v>
      </c>
      <c r="Q141" s="2">
        <f>+IFERROR(N141*('Regions &amp; Poverty'!$I139/100),0)</f>
        <v>251.99999999999997</v>
      </c>
      <c r="R141" s="2">
        <f>+IFERROR(('Regions &amp; Poverty'!$K139/100)*H141,0)</f>
        <v>1494048.4440000001</v>
      </c>
      <c r="S141" s="2">
        <f>+IFERROR(('Regions &amp; Poverty'!$K139/100)*I141,0)</f>
        <v>1546845.496</v>
      </c>
      <c r="T141" s="2">
        <f>+IFERROR(('Regions &amp; Poverty'!$K139/100)*J141,0)</f>
        <v>1449000</v>
      </c>
      <c r="U141" s="2">
        <f>+IFERROR(R141*('Regions &amp; Poverty'!$M139/100),0)</f>
        <v>44821.453320000001</v>
      </c>
      <c r="V141" s="2">
        <f>+IFERROR(S141*('Regions &amp; Poverty'!$M139/100),0)</f>
        <v>46405.364880000001</v>
      </c>
      <c r="W141" s="2">
        <f>+IFERROR(T141*('Regions &amp; Poverty'!$M139/100),0)</f>
        <v>43470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200000</v>
      </c>
      <c r="I142" s="2">
        <f t="shared" si="18"/>
        <v>198440</v>
      </c>
      <c r="J142" s="2">
        <f t="shared" si="18"/>
        <v>164572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5115884</v>
      </c>
      <c r="I143" s="2">
        <f t="shared" si="18"/>
        <v>8074659</v>
      </c>
      <c r="J143" s="2">
        <f t="shared" si="18"/>
        <v>2731123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1513000</v>
      </c>
      <c r="I144" s="2">
        <f t="shared" si="18"/>
        <v>912570</v>
      </c>
      <c r="J144" s="2">
        <f t="shared" si="18"/>
        <v>926592</v>
      </c>
      <c r="K144" s="27"/>
      <c r="L144" s="2">
        <f>+IFERROR(('Regions &amp; Poverty'!$G142/100)*H144,0)</f>
        <v>30260</v>
      </c>
      <c r="M144" s="2">
        <f>+IFERROR(('Regions &amp; Poverty'!$G142/100)*I144,0)</f>
        <v>18251.400000000001</v>
      </c>
      <c r="N144" s="2">
        <f>+IFERROR(('Regions &amp; Poverty'!$G142/100)*J144,0)</f>
        <v>18531.84</v>
      </c>
      <c r="O144" s="2">
        <f>+IFERROR(L144*('Regions &amp; Poverty'!$I142/100),0)</f>
        <v>121.04</v>
      </c>
      <c r="P144" s="2">
        <f>+IFERROR(M144*('Regions &amp; Poverty'!$I142/100),0)</f>
        <v>73.005600000000001</v>
      </c>
      <c r="Q144" s="2">
        <f>+IFERROR(N144*('Regions &amp; Poverty'!$I142/100),0)</f>
        <v>74.127359999999996</v>
      </c>
      <c r="R144" s="2">
        <f>+IFERROR(('Regions &amp; Poverty'!$K142/100)*H144,0)</f>
        <v>137683</v>
      </c>
      <c r="S144" s="2">
        <f>+IFERROR(('Regions &amp; Poverty'!$K142/100)*I144,0)</f>
        <v>83043.87</v>
      </c>
      <c r="T144" s="2">
        <f>+IFERROR(('Regions &amp; Poverty'!$K142/100)*J144,0)</f>
        <v>84319.872000000003</v>
      </c>
      <c r="U144" s="2">
        <f>+IFERROR(R144*('Regions &amp; Poverty'!$M142/100),0)</f>
        <v>3166.7089999999998</v>
      </c>
      <c r="V144" s="2">
        <f>+IFERROR(S144*('Regions &amp; Poverty'!$M142/100),0)</f>
        <v>1910.0090099999998</v>
      </c>
      <c r="W144" s="2">
        <f>+IFERROR(T144*('Regions &amp; Poverty'!$M142/100),0)</f>
        <v>1939.3570560000001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ref="H145:H146" si="22">+SUMIF($A$250:$A$500,$B145,H$250:H$500)</f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2"/>
        <v>10578699</v>
      </c>
      <c r="I146" s="2">
        <f t="shared" si="18"/>
        <v>11522318</v>
      </c>
      <c r="J146" s="2">
        <f t="shared" si="18"/>
        <v>11097605</v>
      </c>
      <c r="K146" s="27"/>
      <c r="L146" s="2">
        <f>+IFERROR(('Regions &amp; Poverty'!$G144/100)*H146,0)</f>
        <v>31736.097000000002</v>
      </c>
      <c r="M146" s="2">
        <f>+IFERROR(('Regions &amp; Poverty'!$G144/100)*I146,0)</f>
        <v>34566.953999999998</v>
      </c>
      <c r="N146" s="2">
        <f>+IFERROR(('Regions &amp; Poverty'!$G144/100)*J146,0)</f>
        <v>33292.815000000002</v>
      </c>
      <c r="O146" s="2">
        <f>+IFERROR(L146*('Regions &amp; Poverty'!$I144/100),0)</f>
        <v>31.736097000000001</v>
      </c>
      <c r="P146" s="2">
        <f>+IFERROR(M146*('Regions &amp; Poverty'!$I144/100),0)</f>
        <v>34.566953999999996</v>
      </c>
      <c r="Q146" s="2">
        <f>+IFERROR(N146*('Regions &amp; Poverty'!$I144/100),0)</f>
        <v>33.292815000000004</v>
      </c>
      <c r="R146" s="2">
        <f>+IFERROR(('Regions &amp; Poverty'!$K144/100)*H146,0)</f>
        <v>264467.47500000003</v>
      </c>
      <c r="S146" s="2">
        <f>+IFERROR(('Regions &amp; Poverty'!$K144/100)*I146,0)</f>
        <v>288057.95</v>
      </c>
      <c r="T146" s="2">
        <f>+IFERROR(('Regions &amp; Poverty'!$K144/100)*J146,0)</f>
        <v>277440.125</v>
      </c>
      <c r="U146" s="2">
        <f>+IFERROR(R146*('Regions &amp; Poverty'!$M144/100),0)</f>
        <v>1322.3373750000003</v>
      </c>
      <c r="V146" s="2">
        <f>+IFERROR(S146*('Regions &amp; Poverty'!$M144/100),0)</f>
        <v>1440.2897500000001</v>
      </c>
      <c r="W146" s="2">
        <f>+IFERROR(T146*('Regions &amp; Poverty'!$M144/100),0)</f>
        <v>1387.2006249999999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48" si="23">+SUMIF($A$250:$A$500,$B147,H$250:H$500)</f>
        <v>5055111</v>
      </c>
      <c r="I147" s="2">
        <f t="shared" si="23"/>
        <v>2645061</v>
      </c>
      <c r="J147" s="2">
        <f t="shared" si="23"/>
        <v>3052939</v>
      </c>
      <c r="K147" s="27"/>
      <c r="L147" s="2">
        <f>+IFERROR(('Regions &amp; Poverty'!$G145/100)*H147,0)</f>
        <v>126377.77500000001</v>
      </c>
      <c r="M147" s="2">
        <f>+IFERROR(('Regions &amp; Poverty'!$G145/100)*I147,0)</f>
        <v>66126.525000000009</v>
      </c>
      <c r="N147" s="2">
        <f>+IFERROR(('Regions &amp; Poverty'!$G145/100)*J147,0)</f>
        <v>76323.475000000006</v>
      </c>
      <c r="O147" s="2">
        <f>+IFERROR(L147*('Regions &amp; Poverty'!$I145/100),0)</f>
        <v>505.51110000000006</v>
      </c>
      <c r="P147" s="2">
        <f>+IFERROR(M147*('Regions &amp; Poverty'!$I145/100),0)</f>
        <v>264.50610000000006</v>
      </c>
      <c r="Q147" s="2">
        <f>+IFERROR(N147*('Regions &amp; Poverty'!$I145/100),0)</f>
        <v>305.29390000000001</v>
      </c>
      <c r="R147" s="2">
        <f>+IFERROR(('Regions &amp; Poverty'!$K145/100)*H147,0)</f>
        <v>904864.86899999995</v>
      </c>
      <c r="S147" s="2">
        <f>+IFERROR(('Regions &amp; Poverty'!$K145/100)*I147,0)</f>
        <v>473465.91899999999</v>
      </c>
      <c r="T147" s="2">
        <f>+IFERROR(('Regions &amp; Poverty'!$K145/100)*J147,0)</f>
        <v>546476.08100000001</v>
      </c>
      <c r="U147" s="2">
        <f>+IFERROR(R147*('Regions &amp; Poverty'!$M145/100),0)</f>
        <v>35289.729890999995</v>
      </c>
      <c r="V147" s="2">
        <f>+IFERROR(S147*('Regions &amp; Poverty'!$M145/100),0)</f>
        <v>18465.170840999999</v>
      </c>
      <c r="W147" s="2">
        <f>+IFERROR(T147*('Regions &amp; Poverty'!$M145/100),0)</f>
        <v>21312.567159000002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3"/>
        <v>139800</v>
      </c>
      <c r="I148" s="2">
        <f t="shared" si="23"/>
        <v>173000</v>
      </c>
      <c r="J148" s="2">
        <f t="shared" si="23"/>
        <v>168000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ref="H149:J155" si="24">+SUMIF($A$250:$A$500,$B149,H$250:H$500)</f>
        <v>27452</v>
      </c>
      <c r="I149" s="2">
        <f t="shared" si="24"/>
        <v>21925</v>
      </c>
      <c r="J149" s="2">
        <f t="shared" si="24"/>
        <v>31150</v>
      </c>
      <c r="K149" s="27"/>
      <c r="L149" s="2">
        <f>+IFERROR(('Regions &amp; Poverty'!$G147/100)*H149,0)</f>
        <v>27.452000000000002</v>
      </c>
      <c r="M149" s="2">
        <f>+IFERROR(('Regions &amp; Poverty'!$G147/100)*I149,0)</f>
        <v>21.925000000000001</v>
      </c>
      <c r="N149" s="2">
        <f>+IFERROR(('Regions &amp; Poverty'!$G147/100)*J149,0)</f>
        <v>31.150000000000002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576.49200000000008</v>
      </c>
      <c r="S149" s="2">
        <f>+IFERROR(('Regions &amp; Poverty'!$K147/100)*I149,0)</f>
        <v>460.42500000000001</v>
      </c>
      <c r="T149" s="2">
        <f>+IFERROR(('Regions &amp; Poverty'!$K147/100)*J149,0)</f>
        <v>654.15000000000009</v>
      </c>
      <c r="U149" s="2">
        <f>+IFERROR(R149*('Regions &amp; Poverty'!$M147/100),0)</f>
        <v>2.3059680000000005</v>
      </c>
      <c r="V149" s="2">
        <f>+IFERROR(S149*('Regions &amp; Poverty'!$M147/100),0)</f>
        <v>1.8417000000000001</v>
      </c>
      <c r="W149" s="2">
        <f>+IFERROR(T149*('Regions &amp; Poverty'!$M147/100),0)</f>
        <v>2.6166000000000005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4"/>
        <v>56</v>
      </c>
      <c r="I150" s="2">
        <f t="shared" si="24"/>
        <v>45</v>
      </c>
      <c r="J150" s="2">
        <f t="shared" si="24"/>
        <v>45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4"/>
        <v>140000</v>
      </c>
      <c r="I151" s="2">
        <f t="shared" si="24"/>
        <v>140413</v>
      </c>
      <c r="J151" s="2">
        <f t="shared" si="24"/>
        <v>147748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140</v>
      </c>
      <c r="S151" s="2">
        <f>+IFERROR(('Regions &amp; Poverty'!$K149/100)*I151,0)</f>
        <v>140.41300000000001</v>
      </c>
      <c r="T151" s="2">
        <f>+IFERROR(('Regions &amp; Poverty'!$K149/100)*J151,0)</f>
        <v>147.74799999999999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4"/>
        <v>3403</v>
      </c>
      <c r="I152" s="2">
        <f t="shared" si="24"/>
        <v>2525</v>
      </c>
      <c r="J152" s="2">
        <f t="shared" si="24"/>
        <v>2777</v>
      </c>
      <c r="K152" s="27"/>
      <c r="L152" s="2">
        <f>+IFERROR(('Regions &amp; Poverty'!$G150/100)*H152,0)</f>
        <v>6.806</v>
      </c>
      <c r="M152" s="2">
        <f>+IFERROR(('Regions &amp; Poverty'!$G150/100)*I152,0)</f>
        <v>5.05</v>
      </c>
      <c r="N152" s="2">
        <f>+IFERROR(('Regions &amp; Poverty'!$G150/100)*J152,0)</f>
        <v>5.5540000000000003</v>
      </c>
      <c r="O152" s="2">
        <f>+IFERROR(L152*('Regions &amp; Poverty'!$I150/100),0)</f>
        <v>6.8060000000000004E-3</v>
      </c>
      <c r="P152" s="2">
        <f>+IFERROR(M152*('Regions &amp; Poverty'!$I150/100),0)</f>
        <v>5.0499999999999998E-3</v>
      </c>
      <c r="Q152" s="2">
        <f>+IFERROR(N152*('Regions &amp; Poverty'!$I150/100),0)</f>
        <v>5.5540000000000008E-3</v>
      </c>
      <c r="R152" s="2">
        <f>+IFERROR(('Regions &amp; Poverty'!$K150/100)*H152,0)</f>
        <v>115.70200000000001</v>
      </c>
      <c r="S152" s="2">
        <f>+IFERROR(('Regions &amp; Poverty'!$K150/100)*I152,0)</f>
        <v>85.850000000000009</v>
      </c>
      <c r="T152" s="2">
        <f>+IFERROR(('Regions &amp; Poverty'!$K150/100)*J152,0)</f>
        <v>94.418000000000006</v>
      </c>
      <c r="U152" s="2">
        <f>+IFERROR(R152*('Regions &amp; Poverty'!$M150/100),0)</f>
        <v>0.69421200000000005</v>
      </c>
      <c r="V152" s="2">
        <f>+IFERROR(S152*('Regions &amp; Poverty'!$M150/100),0)</f>
        <v>0.51510000000000011</v>
      </c>
      <c r="W152" s="2">
        <f>+IFERROR(T152*('Regions &amp; Poverty'!$M150/100),0)</f>
        <v>0.56650800000000001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4"/>
        <v>5</v>
      </c>
      <c r="I153" s="2">
        <f t="shared" si="24"/>
        <v>0</v>
      </c>
      <c r="J153" s="2">
        <f t="shared" si="24"/>
        <v>6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4"/>
        <v>500000</v>
      </c>
      <c r="I154" s="2">
        <f t="shared" si="24"/>
        <v>600594</v>
      </c>
      <c r="J154" s="2">
        <f t="shared" si="24"/>
        <v>765815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4"/>
        <v>2024332</v>
      </c>
      <c r="I155" s="2">
        <f t="shared" si="24"/>
        <v>2363630</v>
      </c>
      <c r="J155" s="2">
        <f t="shared" si="24"/>
        <v>2936783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ref="H156:J158" si="25">+SUMIF($A$250:$A$500,$B156,H$250:H$500)</f>
        <v>19000000</v>
      </c>
      <c r="I156" s="2">
        <f t="shared" si="25"/>
        <v>22600000</v>
      </c>
      <c r="J156" s="2">
        <f t="shared" si="25"/>
        <v>20600000</v>
      </c>
      <c r="K156" s="27"/>
      <c r="L156" s="2">
        <f>+IFERROR(('Regions &amp; Poverty'!$G154/100)*H156,0)</f>
        <v>57000</v>
      </c>
      <c r="M156" s="2">
        <f>+IFERROR(('Regions &amp; Poverty'!$G154/100)*I156,0)</f>
        <v>67800</v>
      </c>
      <c r="N156" s="2">
        <f>+IFERROR(('Regions &amp; Poverty'!$G154/100)*J156,0)</f>
        <v>61800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456000</v>
      </c>
      <c r="S156" s="2">
        <f>+IFERROR(('Regions &amp; Poverty'!$K154/100)*I156,0)</f>
        <v>542400</v>
      </c>
      <c r="T156" s="2">
        <f>+IFERROR(('Regions &amp; Poverty'!$K154/100)*J156,0)</f>
        <v>494400</v>
      </c>
      <c r="U156" s="2">
        <f>+IFERROR(R156*('Regions &amp; Poverty'!$M154/100),0)</f>
        <v>2280</v>
      </c>
      <c r="V156" s="2">
        <f>+IFERROR(S156*('Regions &amp; Poverty'!$M154/100),0)</f>
        <v>2712</v>
      </c>
      <c r="W156" s="2">
        <f>+IFERROR(T156*('Regions &amp; Poverty'!$M154/100),0)</f>
        <v>2472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82</v>
      </c>
      <c r="I157" s="2">
        <f t="shared" si="25"/>
        <v>82</v>
      </c>
      <c r="J157" s="2">
        <f t="shared" si="25"/>
        <v>82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192215</v>
      </c>
      <c r="I158" s="2">
        <f t="shared" si="25"/>
        <v>124940</v>
      </c>
      <c r="J158" s="2">
        <f t="shared" si="25"/>
        <v>220154</v>
      </c>
      <c r="K158" s="27"/>
      <c r="L158" s="2">
        <f>+IFERROR(('Regions &amp; Poverty'!$G156/100)*H158,0)</f>
        <v>36136.42</v>
      </c>
      <c r="M158" s="2">
        <f>+IFERROR(('Regions &amp; Poverty'!$G156/100)*I158,0)</f>
        <v>23488.720000000001</v>
      </c>
      <c r="N158" s="2">
        <f>+IFERROR(('Regions &amp; Poverty'!$G156/100)*J158,0)</f>
        <v>41388.951999999997</v>
      </c>
      <c r="O158" s="2">
        <f>+IFERROR(L158*('Regions &amp; Poverty'!$I156/100),0)</f>
        <v>1626.1388999999999</v>
      </c>
      <c r="P158" s="2">
        <f>+IFERROR(M158*('Regions &amp; Poverty'!$I156/100),0)</f>
        <v>1056.9924000000001</v>
      </c>
      <c r="Q158" s="2">
        <f>+IFERROR(N158*('Regions &amp; Poverty'!$I156/100),0)</f>
        <v>1862.5028399999999</v>
      </c>
      <c r="R158" s="2">
        <f>+IFERROR(('Regions &amp; Poverty'!$K156/100)*H158,0)</f>
        <v>100336.23000000001</v>
      </c>
      <c r="S158" s="2">
        <f>+IFERROR(('Regions &amp; Poverty'!$K156/100)*I158,0)</f>
        <v>65218.68</v>
      </c>
      <c r="T158" s="2">
        <f>+IFERROR(('Regions &amp; Poverty'!$K156/100)*J158,0)</f>
        <v>114920.38800000001</v>
      </c>
      <c r="U158" s="2">
        <f>+IFERROR(R158*('Regions &amp; Poverty'!$M156/100),0)</f>
        <v>17358.167790000003</v>
      </c>
      <c r="V158" s="2">
        <f>+IFERROR(S158*('Regions &amp; Poverty'!$M156/100),0)</f>
        <v>11282.83164</v>
      </c>
      <c r="W158" s="2">
        <f>+IFERROR(T158*('Regions &amp; Poverty'!$M156/100),0)</f>
        <v>19881.227124000005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ref="H159:J174" si="26">+SUMIF($A$250:$A$500,$B159,H$250:H$500)</f>
        <v>25303037</v>
      </c>
      <c r="I159" s="2">
        <f t="shared" si="26"/>
        <v>23742560</v>
      </c>
      <c r="J159" s="2">
        <f t="shared" si="26"/>
        <v>22274514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6"/>
        <v>413497</v>
      </c>
      <c r="I160" s="2">
        <f t="shared" si="26"/>
        <v>413533</v>
      </c>
      <c r="J160" s="2">
        <f t="shared" si="26"/>
        <v>459349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615500</v>
      </c>
      <c r="I161" s="2">
        <f t="shared" si="26"/>
        <v>812600</v>
      </c>
      <c r="J161" s="2">
        <f t="shared" si="26"/>
        <v>455543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1467500</v>
      </c>
      <c r="I162" s="2">
        <f t="shared" si="26"/>
        <v>2250100</v>
      </c>
      <c r="J162" s="2">
        <f t="shared" si="26"/>
        <v>2062300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3230600</v>
      </c>
      <c r="I163" s="2">
        <f t="shared" si="26"/>
        <v>4380330</v>
      </c>
      <c r="J163" s="2">
        <f t="shared" si="26"/>
        <v>3798430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338158</v>
      </c>
      <c r="I164" s="2">
        <f t="shared" si="26"/>
        <v>362746</v>
      </c>
      <c r="J164" s="2">
        <f t="shared" si="26"/>
        <v>350369</v>
      </c>
      <c r="K164" s="27"/>
      <c r="L164" s="2">
        <f>+IFERROR(('Regions &amp; Poverty'!$G162/100)*H164,0)</f>
        <v>6425.0019999999995</v>
      </c>
      <c r="M164" s="2">
        <f>+IFERROR(('Regions &amp; Poverty'!$G162/100)*I164,0)</f>
        <v>6892.174</v>
      </c>
      <c r="N164" s="2">
        <f>+IFERROR(('Regions &amp; Poverty'!$G162/100)*J164,0)</f>
        <v>6657.0109999999995</v>
      </c>
      <c r="O164" s="2">
        <f>+IFERROR(L164*('Regions &amp; Poverty'!$I162/100),0)</f>
        <v>19.275005999999998</v>
      </c>
      <c r="P164" s="2">
        <f>+IFERROR(M164*('Regions &amp; Poverty'!$I162/100),0)</f>
        <v>20.676522000000002</v>
      </c>
      <c r="Q164" s="2">
        <f>+IFERROR(N164*('Regions &amp; Poverty'!$I162/100),0)</f>
        <v>19.971032999999998</v>
      </c>
      <c r="R164" s="2">
        <f>+IFERROR(('Regions &amp; Poverty'!$K162/100)*H164,0)</f>
        <v>45651.33</v>
      </c>
      <c r="S164" s="2">
        <f>+IFERROR(('Regions &amp; Poverty'!$K162/100)*I164,0)</f>
        <v>48970.710000000006</v>
      </c>
      <c r="T164" s="2">
        <f>+IFERROR(('Regions &amp; Poverty'!$K162/100)*J164,0)</f>
        <v>47299.815000000002</v>
      </c>
      <c r="U164" s="2">
        <f>+IFERROR(R164*('Regions &amp; Poverty'!$M162/100),0)</f>
        <v>1369.5399</v>
      </c>
      <c r="V164" s="2">
        <f>+IFERROR(S164*('Regions &amp; Poverty'!$M162/100),0)</f>
        <v>1469.1213000000002</v>
      </c>
      <c r="W164" s="2">
        <f>+IFERROR(T164*('Regions &amp; Poverty'!$M162/100),0)</f>
        <v>1418.9944499999999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1407405</v>
      </c>
      <c r="I165" s="2">
        <f t="shared" si="26"/>
        <v>1639830</v>
      </c>
      <c r="J165" s="2">
        <f t="shared" si="26"/>
        <v>1799859</v>
      </c>
      <c r="K165" s="27"/>
      <c r="L165" s="2">
        <f>+IFERROR(('Regions &amp; Poverty'!$G163/100)*H165,0)</f>
        <v>7037.0250000000005</v>
      </c>
      <c r="M165" s="2">
        <f>+IFERROR(('Regions &amp; Poverty'!$G163/100)*I165,0)</f>
        <v>8199.15</v>
      </c>
      <c r="N165" s="2">
        <f>+IFERROR(('Regions &amp; Poverty'!$G163/100)*J165,0)</f>
        <v>8999.2950000000001</v>
      </c>
      <c r="O165" s="2">
        <f>+IFERROR(L165*('Regions &amp; Poverty'!$I163/100),0)</f>
        <v>14.074050000000002</v>
      </c>
      <c r="P165" s="2">
        <f>+IFERROR(M165*('Regions &amp; Poverty'!$I163/100),0)</f>
        <v>16.398299999999999</v>
      </c>
      <c r="Q165" s="2">
        <f>+IFERROR(N165*('Regions &amp; Poverty'!$I163/100),0)</f>
        <v>17.99859</v>
      </c>
      <c r="R165" s="2">
        <f>+IFERROR(('Regions &amp; Poverty'!$K163/100)*H165,0)</f>
        <v>37999.935000000005</v>
      </c>
      <c r="S165" s="2">
        <f>+IFERROR(('Regions &amp; Poverty'!$K163/100)*I165,0)</f>
        <v>44275.41</v>
      </c>
      <c r="T165" s="2">
        <f>+IFERROR(('Regions &amp; Poverty'!$K163/100)*J165,0)</f>
        <v>48596.193000000007</v>
      </c>
      <c r="U165" s="2">
        <f>+IFERROR(R165*('Regions &amp; Poverty'!$M163/100),0)</f>
        <v>265.99954500000001</v>
      </c>
      <c r="V165" s="2">
        <f>+IFERROR(S165*('Regions &amp; Poverty'!$M163/100),0)</f>
        <v>309.92786999999998</v>
      </c>
      <c r="W165" s="2">
        <f>+IFERROR(T165*('Regions &amp; Poverty'!$M163/100),0)</f>
        <v>340.17335100000003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47500</v>
      </c>
      <c r="I166" s="2">
        <f t="shared" si="26"/>
        <v>125600</v>
      </c>
      <c r="J166" s="2">
        <f t="shared" si="26"/>
        <v>126600</v>
      </c>
      <c r="K166" s="27"/>
      <c r="L166" s="2">
        <f>+IFERROR(('Regions &amp; Poverty'!$G164/100)*H166,0)</f>
        <v>3942.5</v>
      </c>
      <c r="M166" s="2">
        <f>+IFERROR(('Regions &amp; Poverty'!$G164/100)*I166,0)</f>
        <v>10424.800000000001</v>
      </c>
      <c r="N166" s="2">
        <f>+IFERROR(('Regions &amp; Poverty'!$G164/100)*J166,0)</f>
        <v>10507.800000000001</v>
      </c>
      <c r="O166" s="2">
        <f>+IFERROR(L166*('Regions &amp; Poverty'!$I164/100),0)</f>
        <v>86.735000000000014</v>
      </c>
      <c r="P166" s="2">
        <f>+IFERROR(M166*('Regions &amp; Poverty'!$I164/100),0)</f>
        <v>229.34560000000005</v>
      </c>
      <c r="Q166" s="2">
        <f>+IFERROR(N166*('Regions &amp; Poverty'!$I164/100),0)</f>
        <v>231.17160000000004</v>
      </c>
      <c r="R166" s="2">
        <f>+IFERROR(('Regions &amp; Poverty'!$K164/100)*H166,0)</f>
        <v>12017.5</v>
      </c>
      <c r="S166" s="2">
        <f>+IFERROR(('Regions &amp; Poverty'!$K164/100)*I166,0)</f>
        <v>31776.799999999999</v>
      </c>
      <c r="T166" s="2">
        <f>+IFERROR(('Regions &amp; Poverty'!$K164/100)*J166,0)</f>
        <v>32029.8</v>
      </c>
      <c r="U166" s="2">
        <f>+IFERROR(R166*('Regions &amp; Poverty'!$M164/100),0)</f>
        <v>937.36500000000001</v>
      </c>
      <c r="V166" s="2">
        <f>+IFERROR(S166*('Regions &amp; Poverty'!$M164/100),0)</f>
        <v>2478.5904</v>
      </c>
      <c r="W166" s="2">
        <f>+IFERROR(T166*('Regions &amp; Poverty'!$M164/100),0)</f>
        <v>2498.3244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572734</v>
      </c>
      <c r="I167" s="2">
        <f t="shared" si="26"/>
        <v>704601</v>
      </c>
      <c r="J167" s="2">
        <f t="shared" si="26"/>
        <v>661514</v>
      </c>
      <c r="K167" s="27"/>
      <c r="L167" s="2">
        <f>+IFERROR(('Regions &amp; Poverty'!$G165/100)*H167,0)</f>
        <v>14318.35</v>
      </c>
      <c r="M167" s="2">
        <f>+IFERROR(('Regions &amp; Poverty'!$G165/100)*I167,0)</f>
        <v>17615.025000000001</v>
      </c>
      <c r="N167" s="2">
        <f>+IFERROR(('Regions &amp; Poverty'!$G165/100)*J167,0)</f>
        <v>16537.850000000002</v>
      </c>
      <c r="O167" s="2">
        <f>+IFERROR(L167*('Regions &amp; Poverty'!$I165/100),0)</f>
        <v>71.591750000000005</v>
      </c>
      <c r="P167" s="2">
        <f>+IFERROR(M167*('Regions &amp; Poverty'!$I165/100),0)</f>
        <v>88.075125000000014</v>
      </c>
      <c r="Q167" s="2">
        <f>+IFERROR(N167*('Regions &amp; Poverty'!$I165/100),0)</f>
        <v>82.689250000000015</v>
      </c>
      <c r="R167" s="2">
        <f>+IFERROR(('Regions &amp; Poverty'!$K165/100)*H167,0)</f>
        <v>133447.022</v>
      </c>
      <c r="S167" s="2">
        <f>+IFERROR(('Regions &amp; Poverty'!$K165/100)*I167,0)</f>
        <v>164172.033</v>
      </c>
      <c r="T167" s="2">
        <f>+IFERROR(('Regions &amp; Poverty'!$K165/100)*J167,0)</f>
        <v>154132.76200000002</v>
      </c>
      <c r="U167" s="2">
        <f>+IFERROR(R167*('Regions &amp; Poverty'!$M165/100),0)</f>
        <v>6272.0100339999999</v>
      </c>
      <c r="V167" s="2">
        <f>+IFERROR(S167*('Regions &amp; Poverty'!$M165/100),0)</f>
        <v>7716.0855510000001</v>
      </c>
      <c r="W167" s="2">
        <f>+IFERROR(T167*('Regions &amp; Poverty'!$M165/100),0)</f>
        <v>7244.2398140000005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868368</v>
      </c>
      <c r="I168" s="2">
        <f t="shared" si="26"/>
        <v>896362</v>
      </c>
      <c r="J168" s="2">
        <f t="shared" si="26"/>
        <v>917081</v>
      </c>
      <c r="K168" s="27"/>
      <c r="L168" s="2">
        <f>+IFERROR(('Regions &amp; Poverty'!$G166/100)*H168,0)</f>
        <v>40813.296000000002</v>
      </c>
      <c r="M168" s="2">
        <f>+IFERROR(('Regions &amp; Poverty'!$G166/100)*I168,0)</f>
        <v>42129.014000000003</v>
      </c>
      <c r="N168" s="2">
        <f>+IFERROR(('Regions &amp; Poverty'!$G166/100)*J168,0)</f>
        <v>43102.807000000001</v>
      </c>
      <c r="O168" s="2">
        <f>+IFERROR(L168*('Regions &amp; Poverty'!$I166/100),0)</f>
        <v>408.13296000000003</v>
      </c>
      <c r="P168" s="2">
        <f>+IFERROR(M168*('Regions &amp; Poverty'!$I166/100),0)</f>
        <v>421.29014000000006</v>
      </c>
      <c r="Q168" s="2">
        <f>+IFERROR(N168*('Regions &amp; Poverty'!$I166/100),0)</f>
        <v>431.02807000000001</v>
      </c>
      <c r="R168" s="2">
        <f>+IFERROR(('Regions &amp; Poverty'!$K166/100)*H168,0)</f>
        <v>173673.60000000001</v>
      </c>
      <c r="S168" s="2">
        <f>+IFERROR(('Regions &amp; Poverty'!$K166/100)*I168,0)</f>
        <v>179272.40000000002</v>
      </c>
      <c r="T168" s="2">
        <f>+IFERROR(('Regions &amp; Poverty'!$K166/100)*J168,0)</f>
        <v>183416.2</v>
      </c>
      <c r="U168" s="2">
        <f>+IFERROR(R168*('Regions &amp; Poverty'!$M166/100),0)</f>
        <v>9031.0272000000004</v>
      </c>
      <c r="V168" s="2">
        <f>+IFERROR(S168*('Regions &amp; Poverty'!$M166/100),0)</f>
        <v>9322.1648000000023</v>
      </c>
      <c r="W168" s="2">
        <f>+IFERROR(T168*('Regions &amp; Poverty'!$M166/100),0)</f>
        <v>9537.6424000000006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1200000</v>
      </c>
      <c r="I169" s="2">
        <f t="shared" si="26"/>
        <v>1406000</v>
      </c>
      <c r="J169" s="2">
        <f t="shared" si="26"/>
        <v>1600000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6"/>
        <v>6955976</v>
      </c>
      <c r="I170" s="2">
        <f t="shared" si="26"/>
        <v>6964664</v>
      </c>
      <c r="J170" s="2">
        <f t="shared" si="26"/>
        <v>6940500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6"/>
        <v>2925079</v>
      </c>
      <c r="I171" s="2">
        <f t="shared" si="26"/>
        <v>2896411</v>
      </c>
      <c r="J171" s="2">
        <f t="shared" si="26"/>
        <v>2339950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6"/>
        <v>12996865</v>
      </c>
      <c r="I172" s="2">
        <f t="shared" si="26"/>
        <v>13747587</v>
      </c>
      <c r="J172" s="2">
        <f t="shared" si="26"/>
        <v>14985379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51987.46</v>
      </c>
      <c r="S172" s="2">
        <f>+IFERROR(('Regions &amp; Poverty'!$K170/100)*I172,0)</f>
        <v>54990.347999999998</v>
      </c>
      <c r="T172" s="2">
        <f>+IFERROR(('Regions &amp; Poverty'!$K170/100)*J172,0)</f>
        <v>59941.516000000003</v>
      </c>
      <c r="U172" s="2">
        <f>+IFERROR(R172*('Regions &amp; Poverty'!$M170/100),0)</f>
        <v>51.987459999999999</v>
      </c>
      <c r="V172" s="2">
        <f>+IFERROR(S172*('Regions &amp; Poverty'!$M170/100),0)</f>
        <v>54.990347999999997</v>
      </c>
      <c r="W172" s="2">
        <f>+IFERROR(T172*('Regions &amp; Poverty'!$M170/100),0)</f>
        <v>59.941516000000007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6"/>
        <v>1101682</v>
      </c>
      <c r="I173" s="2">
        <f t="shared" si="26"/>
        <v>922283</v>
      </c>
      <c r="J173" s="2">
        <f t="shared" si="26"/>
        <v>1292921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15423.547999999999</v>
      </c>
      <c r="S173" s="2">
        <f>+IFERROR(('Regions &amp; Poverty'!$K171/100)*I173,0)</f>
        <v>12911.962</v>
      </c>
      <c r="T173" s="2">
        <f>+IFERROR(('Regions &amp; Poverty'!$K171/100)*J173,0)</f>
        <v>18100.893999999997</v>
      </c>
      <c r="U173" s="2">
        <f>+IFERROR(R173*('Regions &amp; Poverty'!$M171/100),0)</f>
        <v>30.847095999999997</v>
      </c>
      <c r="V173" s="2">
        <f>+IFERROR(S173*('Regions &amp; Poverty'!$M171/100),0)</f>
        <v>25.823923999999998</v>
      </c>
      <c r="W173" s="2">
        <f>+IFERROR(T173*('Regions &amp; Poverty'!$M171/100),0)</f>
        <v>36.201787999999993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6"/>
        <v>59711382</v>
      </c>
      <c r="I174" s="2">
        <f t="shared" si="26"/>
        <v>61785799</v>
      </c>
      <c r="J174" s="2">
        <f t="shared" si="26"/>
        <v>73294568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179134.14600000001</v>
      </c>
      <c r="S174" s="2">
        <f>+IFERROR(('Regions &amp; Poverty'!$K172/100)*I174,0)</f>
        <v>185357.397</v>
      </c>
      <c r="T174" s="2">
        <f>+IFERROR(('Regions &amp; Poverty'!$K172/100)*J174,0)</f>
        <v>219883.704</v>
      </c>
      <c r="U174" s="2">
        <f>+IFERROR(R174*('Regions &amp; Poverty'!$M172/100),0)</f>
        <v>179.13414600000002</v>
      </c>
      <c r="V174" s="2">
        <f>+IFERROR(S174*('Regions &amp; Poverty'!$M172/100),0)</f>
        <v>185.35739699999999</v>
      </c>
      <c r="W174" s="2">
        <f>+IFERROR(T174*('Regions &amp; Poverty'!$M172/100),0)</f>
        <v>219.88370399999999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ref="H175:J175" si="27">+SUMIF($A$250:$A$500,$B175,H$250:H$500)</f>
        <v>24113970</v>
      </c>
      <c r="I175" s="2">
        <f t="shared" si="27"/>
        <v>26532100</v>
      </c>
      <c r="J175" s="2">
        <f t="shared" si="27"/>
        <v>26098830</v>
      </c>
      <c r="K175" s="27"/>
      <c r="L175" s="2">
        <f>+IFERROR(('Regions &amp; Poverty'!$G173/100)*H175,0)</f>
        <v>24113.97</v>
      </c>
      <c r="M175" s="2">
        <f>+IFERROR(('Regions &amp; Poverty'!$G173/100)*I175,0)</f>
        <v>26532.100000000002</v>
      </c>
      <c r="N175" s="2">
        <f>+IFERROR(('Regions &amp; Poverty'!$G173/100)*J175,0)</f>
        <v>26098.83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120569.85</v>
      </c>
      <c r="S175" s="2">
        <f>+IFERROR(('Regions &amp; Poverty'!$K173/100)*I175,0)</f>
        <v>132660.5</v>
      </c>
      <c r="T175" s="2">
        <f>+IFERROR(('Regions &amp; Poverty'!$K173/100)*J175,0)</f>
        <v>130494.15000000001</v>
      </c>
      <c r="U175" s="2">
        <f>+IFERROR(R175*('Regions &amp; Poverty'!$M173/100),0)</f>
        <v>120.56985</v>
      </c>
      <c r="V175" s="2">
        <f>+IFERROR(S175*('Regions &amp; Poverty'!$M173/100),0)</f>
        <v>132.66050000000001</v>
      </c>
      <c r="W175" s="2">
        <f>+IFERROR(T175*('Regions &amp; Poverty'!$M173/100),0)</f>
        <v>130.49415000000002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117552719</v>
      </c>
      <c r="I176" s="9">
        <f t="shared" si="28"/>
        <v>125427013</v>
      </c>
      <c r="J176" s="9">
        <f t="shared" si="28"/>
        <v>136723844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734269591</v>
      </c>
      <c r="I178" s="9">
        <f t="shared" si="29"/>
        <v>737714499</v>
      </c>
      <c r="J178" s="9">
        <f t="shared" si="29"/>
        <v>749549031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30000</v>
      </c>
      <c r="I182" s="2">
        <f t="shared" si="30"/>
        <v>30000</v>
      </c>
      <c r="J182" s="2">
        <f t="shared" si="30"/>
        <v>31305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4231589</v>
      </c>
      <c r="I183" s="2">
        <f t="shared" si="30"/>
        <v>4650934</v>
      </c>
      <c r="J183" s="2">
        <f t="shared" si="30"/>
        <v>4537852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30"/>
        <v>0</v>
      </c>
      <c r="I191" s="2">
        <f t="shared" si="30"/>
        <v>0</v>
      </c>
      <c r="J191" s="2">
        <f t="shared" si="30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0"/>
        <v>0</v>
      </c>
      <c r="I192" s="2">
        <f t="shared" si="30"/>
        <v>0</v>
      </c>
      <c r="J192" s="2">
        <f t="shared" si="30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0"/>
        <v>0</v>
      </c>
      <c r="I193" s="2">
        <f t="shared" si="30"/>
        <v>0</v>
      </c>
      <c r="J193" s="2">
        <f t="shared" si="30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0"/>
        <v>0</v>
      </c>
      <c r="I194" s="2">
        <f t="shared" si="30"/>
        <v>0</v>
      </c>
      <c r="J194" s="2">
        <f t="shared" si="30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0"/>
        <v>0</v>
      </c>
      <c r="I195" s="2">
        <f t="shared" si="30"/>
        <v>0</v>
      </c>
      <c r="J195" s="2">
        <f t="shared" si="30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0"/>
        <v>0</v>
      </c>
      <c r="I196" s="2">
        <f t="shared" si="30"/>
        <v>0</v>
      </c>
      <c r="J196" s="2">
        <f t="shared" si="30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31">+SUMIF($A$250:$A$500,$B197,H$250:H$500)</f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1994600</v>
      </c>
      <c r="I199" s="2">
        <f t="shared" si="31"/>
        <v>2019347</v>
      </c>
      <c r="J199" s="2">
        <f t="shared" si="31"/>
        <v>1400074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77943</v>
      </c>
      <c r="I200" s="2">
        <f t="shared" si="31"/>
        <v>91058</v>
      </c>
      <c r="J200" s="2">
        <f t="shared" si="31"/>
        <v>70069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31"/>
        <v>5442349</v>
      </c>
      <c r="I201" s="2">
        <f t="shared" si="31"/>
        <v>5274272</v>
      </c>
      <c r="J201" s="2">
        <f t="shared" si="31"/>
        <v>5454663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1"/>
        <v>2072405</v>
      </c>
      <c r="I202" s="2">
        <f t="shared" si="31"/>
        <v>2082134</v>
      </c>
      <c r="J202" s="2">
        <f t="shared" si="31"/>
        <v>2434213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1"/>
        <v>170550</v>
      </c>
      <c r="I203" s="2">
        <f t="shared" si="31"/>
        <v>213015</v>
      </c>
      <c r="J203" s="2">
        <f t="shared" si="31"/>
        <v>306605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1"/>
        <v>648917</v>
      </c>
      <c r="I204" s="2">
        <f t="shared" si="31"/>
        <v>758638</v>
      </c>
      <c r="J204" s="2">
        <f t="shared" si="31"/>
        <v>960081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1"/>
        <v>287954</v>
      </c>
      <c r="I205" s="2">
        <f t="shared" si="31"/>
        <v>201218</v>
      </c>
      <c r="J205" s="2">
        <f t="shared" si="31"/>
        <v>306433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1"/>
        <v>173245</v>
      </c>
      <c r="I206" s="2">
        <f t="shared" si="31"/>
        <v>157058</v>
      </c>
      <c r="J206" s="2">
        <f t="shared" si="31"/>
        <v>163165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1"/>
        <v>0</v>
      </c>
      <c r="I207" s="2">
        <f t="shared" si="31"/>
        <v>0</v>
      </c>
      <c r="J207" s="2">
        <f t="shared" si="31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1"/>
        <v>2159</v>
      </c>
      <c r="I208" s="2">
        <f t="shared" si="31"/>
        <v>2111</v>
      </c>
      <c r="J208" s="2">
        <f t="shared" si="31"/>
        <v>2354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1"/>
        <v>2387202</v>
      </c>
      <c r="I209" s="2">
        <f t="shared" si="31"/>
        <v>2428203</v>
      </c>
      <c r="J209" s="2">
        <f t="shared" si="31"/>
        <v>2884537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1"/>
        <v>0</v>
      </c>
      <c r="I210" s="2">
        <f t="shared" si="31"/>
        <v>0</v>
      </c>
      <c r="J210" s="2">
        <f t="shared" si="31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31"/>
        <v>0</v>
      </c>
      <c r="I211" s="2">
        <f t="shared" si="31"/>
        <v>0</v>
      </c>
      <c r="J211" s="2">
        <f t="shared" si="31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1"/>
        <v>0</v>
      </c>
      <c r="I212" s="2">
        <f t="shared" si="31"/>
        <v>0</v>
      </c>
      <c r="J212" s="2">
        <f t="shared" si="31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32">+SUMIF($A$250:$A$500,$B213,H$250:H$500)</f>
        <v>0</v>
      </c>
      <c r="I213" s="2">
        <f t="shared" si="32"/>
        <v>0</v>
      </c>
      <c r="J213" s="2">
        <f t="shared" si="32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2"/>
        <v>0</v>
      </c>
      <c r="I214" s="2">
        <f t="shared" si="32"/>
        <v>0</v>
      </c>
      <c r="J214" s="2">
        <f t="shared" si="32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2"/>
        <v>0</v>
      </c>
      <c r="I215" s="2">
        <f t="shared" si="32"/>
        <v>0</v>
      </c>
      <c r="J215" s="2">
        <f t="shared" si="32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2"/>
        <v>0</v>
      </c>
      <c r="I216" s="2">
        <f t="shared" si="32"/>
        <v>0</v>
      </c>
      <c r="J216" s="2">
        <f t="shared" si="32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2"/>
        <v>0</v>
      </c>
      <c r="I217" s="2">
        <f t="shared" si="32"/>
        <v>0</v>
      </c>
      <c r="J217" s="2">
        <f t="shared" si="32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2"/>
        <v>0</v>
      </c>
      <c r="I218" s="2">
        <f t="shared" si="32"/>
        <v>0</v>
      </c>
      <c r="J218" s="2">
        <f t="shared" si="32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2"/>
        <v>0</v>
      </c>
      <c r="I219" s="2">
        <f t="shared" si="32"/>
        <v>0</v>
      </c>
      <c r="J219" s="2">
        <f t="shared" si="32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2"/>
        <v>0</v>
      </c>
      <c r="I220" s="2">
        <f t="shared" si="32"/>
        <v>0</v>
      </c>
      <c r="J220" s="2">
        <f t="shared" si="32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32"/>
        <v>0</v>
      </c>
      <c r="I221" s="2">
        <f t="shared" si="32"/>
        <v>0</v>
      </c>
      <c r="J221" s="2">
        <f t="shared" si="32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2"/>
        <v>0</v>
      </c>
      <c r="I222" s="2">
        <f t="shared" si="32"/>
        <v>0</v>
      </c>
      <c r="J222" s="2">
        <f t="shared" si="32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2"/>
        <v>0</v>
      </c>
      <c r="I223" s="2">
        <f t="shared" si="32"/>
        <v>0</v>
      </c>
      <c r="J223" s="2">
        <f t="shared" si="32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2"/>
        <v>0</v>
      </c>
      <c r="I224" s="2">
        <f t="shared" si="32"/>
        <v>0</v>
      </c>
      <c r="J224" s="2">
        <f t="shared" si="32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2"/>
        <v>0</v>
      </c>
      <c r="I225" s="2">
        <f t="shared" si="32"/>
        <v>0</v>
      </c>
      <c r="J225" s="2">
        <f t="shared" si="32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2"/>
        <v>0</v>
      </c>
      <c r="I226" s="2">
        <f t="shared" si="32"/>
        <v>0</v>
      </c>
      <c r="J226" s="2">
        <f t="shared" si="32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2"/>
        <v>0</v>
      </c>
      <c r="I227" s="2">
        <f t="shared" si="32"/>
        <v>0</v>
      </c>
      <c r="J227" s="2">
        <f t="shared" si="32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2"/>
        <v>0</v>
      </c>
      <c r="I228" s="2">
        <f t="shared" si="32"/>
        <v>0</v>
      </c>
      <c r="J228" s="2">
        <f t="shared" si="32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33">+SUMIF($A$250:$A$500,$B229,H$250:H$500)</f>
        <v>0</v>
      </c>
      <c r="I229" s="2">
        <f t="shared" si="33"/>
        <v>0</v>
      </c>
      <c r="J229" s="2">
        <f t="shared" si="33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3"/>
        <v>0</v>
      </c>
      <c r="I230" s="2">
        <f t="shared" si="33"/>
        <v>0</v>
      </c>
      <c r="J230" s="2">
        <f t="shared" si="33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33"/>
        <v>0</v>
      </c>
      <c r="I231" s="2">
        <f t="shared" si="33"/>
        <v>0</v>
      </c>
      <c r="J231" s="2">
        <f t="shared" si="33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3"/>
        <v>0</v>
      </c>
      <c r="I232" s="2">
        <f t="shared" si="33"/>
        <v>0</v>
      </c>
      <c r="J232" s="2">
        <f t="shared" si="33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3"/>
        <v>0</v>
      </c>
      <c r="I233" s="2">
        <f t="shared" si="33"/>
        <v>0</v>
      </c>
      <c r="J233" s="2">
        <f t="shared" si="33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3"/>
        <v>0</v>
      </c>
      <c r="I234" s="2">
        <f t="shared" si="33"/>
        <v>0</v>
      </c>
      <c r="J234" s="2">
        <f t="shared" si="33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3"/>
        <v>0</v>
      </c>
      <c r="I235" s="2">
        <f t="shared" si="33"/>
        <v>0</v>
      </c>
      <c r="J235" s="2">
        <f t="shared" si="33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3"/>
        <v>0</v>
      </c>
      <c r="I236" s="2">
        <f t="shared" si="33"/>
        <v>0</v>
      </c>
      <c r="J236" s="2">
        <f t="shared" si="33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3"/>
        <v>0</v>
      </c>
      <c r="I237" s="2">
        <f t="shared" si="33"/>
        <v>0</v>
      </c>
      <c r="J237" s="2">
        <f t="shared" si="33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3"/>
        <v>0</v>
      </c>
      <c r="I238" s="2">
        <f t="shared" si="33"/>
        <v>0</v>
      </c>
      <c r="J238" s="2">
        <f t="shared" si="33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3"/>
        <v>0</v>
      </c>
      <c r="I239" s="2">
        <f t="shared" si="33"/>
        <v>0</v>
      </c>
      <c r="J239" s="2">
        <f t="shared" si="33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3"/>
        <v>0</v>
      </c>
      <c r="I240" s="2">
        <f t="shared" si="33"/>
        <v>0</v>
      </c>
      <c r="J240" s="2">
        <f t="shared" si="33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33"/>
        <v>0</v>
      </c>
      <c r="I241" s="2">
        <f t="shared" si="33"/>
        <v>0</v>
      </c>
      <c r="J241" s="2">
        <f t="shared" si="33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3"/>
        <v>0</v>
      </c>
      <c r="I242" s="2">
        <f t="shared" si="33"/>
        <v>0</v>
      </c>
      <c r="J242" s="2">
        <f t="shared" si="33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3"/>
        <v>0</v>
      </c>
      <c r="I243" s="2">
        <f t="shared" si="33"/>
        <v>0</v>
      </c>
      <c r="J243" s="2">
        <f t="shared" si="33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3"/>
        <v>34380</v>
      </c>
      <c r="I244" s="2">
        <f t="shared" si="33"/>
        <v>32823</v>
      </c>
      <c r="J244" s="2">
        <f t="shared" si="33"/>
        <v>33004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3"/>
        <v>473000</v>
      </c>
      <c r="I245" s="2">
        <f t="shared" si="33"/>
        <v>778600</v>
      </c>
      <c r="J245" s="2">
        <f t="shared" si="33"/>
        <v>516000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4">+SUMIF($A$250:$A$500,$B246,H$250:H$500)</f>
        <v>0</v>
      </c>
      <c r="I246" s="2">
        <f t="shared" si="34"/>
        <v>0</v>
      </c>
      <c r="J246" s="2">
        <f t="shared" si="34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</v>
      </c>
      <c r="B250" s="1" t="s">
        <v>3</v>
      </c>
      <c r="C250" s="1">
        <v>15</v>
      </c>
      <c r="D250" s="1" t="s">
        <v>10</v>
      </c>
      <c r="E250" s="1">
        <v>5510</v>
      </c>
      <c r="F250" s="1" t="s">
        <v>581</v>
      </c>
      <c r="G250" s="1" t="s">
        <v>4</v>
      </c>
      <c r="H250" s="1">
        <v>5370259</v>
      </c>
      <c r="I250" s="1">
        <v>4673040</v>
      </c>
      <c r="J250" s="1">
        <v>4555110</v>
      </c>
    </row>
    <row r="251" spans="1:11" ht="15" customHeight="1" x14ac:dyDescent="0.2">
      <c r="A251" s="1">
        <v>3</v>
      </c>
      <c r="B251" s="1" t="s">
        <v>19</v>
      </c>
      <c r="C251" s="1">
        <v>15</v>
      </c>
      <c r="D251" s="1" t="s">
        <v>10</v>
      </c>
      <c r="E251" s="1">
        <v>5510</v>
      </c>
      <c r="F251" s="1" t="s">
        <v>581</v>
      </c>
      <c r="G251" s="1" t="s">
        <v>4</v>
      </c>
      <c r="H251" s="1">
        <v>280000</v>
      </c>
      <c r="I251" s="1">
        <v>275000</v>
      </c>
      <c r="J251" s="1">
        <v>275000</v>
      </c>
    </row>
    <row r="252" spans="1:11" ht="15" customHeight="1" x14ac:dyDescent="0.2">
      <c r="A252" s="1">
        <v>4</v>
      </c>
      <c r="B252" s="1" t="s">
        <v>20</v>
      </c>
      <c r="C252" s="1">
        <v>15</v>
      </c>
      <c r="D252" s="1" t="s">
        <v>10</v>
      </c>
      <c r="E252" s="1">
        <v>5510</v>
      </c>
      <c r="F252" s="1" t="s">
        <v>581</v>
      </c>
      <c r="G252" s="1" t="s">
        <v>4</v>
      </c>
      <c r="H252" s="1">
        <v>2436197</v>
      </c>
      <c r="I252" s="1">
        <v>2656731</v>
      </c>
      <c r="J252" s="1">
        <v>2440097</v>
      </c>
    </row>
    <row r="253" spans="1:11" ht="15" customHeight="1" x14ac:dyDescent="0.2">
      <c r="A253" s="1">
        <v>7</v>
      </c>
      <c r="B253" s="1" t="s">
        <v>22</v>
      </c>
      <c r="C253" s="1">
        <v>15</v>
      </c>
      <c r="D253" s="1" t="s">
        <v>10</v>
      </c>
      <c r="E253" s="1">
        <v>5510</v>
      </c>
      <c r="F253" s="1" t="s">
        <v>581</v>
      </c>
      <c r="G253" s="1" t="s">
        <v>4</v>
      </c>
      <c r="H253" s="1">
        <v>3449</v>
      </c>
      <c r="I253" s="1">
        <v>4037</v>
      </c>
      <c r="J253" s="1">
        <v>3995</v>
      </c>
    </row>
    <row r="254" spans="1:11" ht="15" customHeight="1" x14ac:dyDescent="0.2">
      <c r="A254" s="1">
        <v>9</v>
      </c>
      <c r="B254" s="1" t="s">
        <v>24</v>
      </c>
      <c r="C254" s="1">
        <v>15</v>
      </c>
      <c r="D254" s="1" t="s">
        <v>10</v>
      </c>
      <c r="E254" s="1">
        <v>5510</v>
      </c>
      <c r="F254" s="1" t="s">
        <v>581</v>
      </c>
      <c r="G254" s="1" t="s">
        <v>4</v>
      </c>
      <c r="H254" s="1">
        <v>14143425</v>
      </c>
      <c r="I254" s="1">
        <v>11571228</v>
      </c>
      <c r="J254" s="1">
        <v>18557532</v>
      </c>
    </row>
    <row r="255" spans="1:11" ht="15" customHeight="1" x14ac:dyDescent="0.2">
      <c r="A255" s="1">
        <v>1</v>
      </c>
      <c r="B255" s="1" t="s">
        <v>25</v>
      </c>
      <c r="C255" s="1">
        <v>15</v>
      </c>
      <c r="D255" s="1" t="s">
        <v>10</v>
      </c>
      <c r="E255" s="1">
        <v>5510</v>
      </c>
      <c r="F255" s="1" t="s">
        <v>581</v>
      </c>
      <c r="G255" s="1" t="s">
        <v>4</v>
      </c>
      <c r="H255" s="1">
        <v>338158</v>
      </c>
      <c r="I255" s="1">
        <v>362746</v>
      </c>
      <c r="J255" s="1">
        <v>350369</v>
      </c>
    </row>
    <row r="256" spans="1:11" ht="15" customHeight="1" x14ac:dyDescent="0.2">
      <c r="A256" s="1">
        <v>10</v>
      </c>
      <c r="B256" s="1" t="s">
        <v>26</v>
      </c>
      <c r="C256" s="1">
        <v>15</v>
      </c>
      <c r="D256" s="1" t="s">
        <v>10</v>
      </c>
      <c r="E256" s="1">
        <v>5510</v>
      </c>
      <c r="F256" s="1" t="s">
        <v>581</v>
      </c>
      <c r="G256" s="1" t="s">
        <v>4</v>
      </c>
      <c r="H256" s="1">
        <v>25303037</v>
      </c>
      <c r="I256" s="1">
        <v>23742560</v>
      </c>
      <c r="J256" s="1">
        <v>22274514</v>
      </c>
    </row>
    <row r="257" spans="1:10" ht="15" customHeight="1" x14ac:dyDescent="0.2">
      <c r="A257" s="1">
        <v>11</v>
      </c>
      <c r="B257" s="1" t="s">
        <v>27</v>
      </c>
      <c r="C257" s="1">
        <v>15</v>
      </c>
      <c r="D257" s="1" t="s">
        <v>10</v>
      </c>
      <c r="E257" s="1">
        <v>5510</v>
      </c>
      <c r="F257" s="1" t="s">
        <v>581</v>
      </c>
      <c r="G257" s="1" t="s">
        <v>4</v>
      </c>
      <c r="H257" s="1">
        <v>1804018</v>
      </c>
      <c r="I257" s="1">
        <v>1725737</v>
      </c>
      <c r="J257" s="1">
        <v>1970364</v>
      </c>
    </row>
    <row r="258" spans="1:10" ht="15" customHeight="1" x14ac:dyDescent="0.2">
      <c r="A258" s="1">
        <v>52</v>
      </c>
      <c r="B258" s="1" t="s">
        <v>28</v>
      </c>
      <c r="C258" s="1">
        <v>15</v>
      </c>
      <c r="D258" s="1" t="s">
        <v>10</v>
      </c>
      <c r="E258" s="1">
        <v>5510</v>
      </c>
      <c r="F258" s="1" t="s">
        <v>581</v>
      </c>
      <c r="G258" s="1" t="s">
        <v>4</v>
      </c>
      <c r="H258" s="1">
        <v>1407405</v>
      </c>
      <c r="I258" s="1">
        <v>1639830</v>
      </c>
      <c r="J258" s="1">
        <v>1799859</v>
      </c>
    </row>
    <row r="259" spans="1:10" ht="15" customHeight="1" x14ac:dyDescent="0.2">
      <c r="A259" s="1">
        <v>16</v>
      </c>
      <c r="B259" s="1" t="s">
        <v>31</v>
      </c>
      <c r="C259" s="1">
        <v>15</v>
      </c>
      <c r="D259" s="1" t="s">
        <v>10</v>
      </c>
      <c r="E259" s="1">
        <v>5510</v>
      </c>
      <c r="F259" s="1" t="s">
        <v>581</v>
      </c>
      <c r="G259" s="1" t="s">
        <v>4</v>
      </c>
      <c r="H259" s="1">
        <v>1303000</v>
      </c>
      <c r="I259" s="1">
        <v>1348000</v>
      </c>
      <c r="J259" s="1">
        <v>1348186</v>
      </c>
    </row>
    <row r="260" spans="1:10" ht="15" customHeight="1" x14ac:dyDescent="0.2">
      <c r="A260" s="1">
        <v>57</v>
      </c>
      <c r="B260" s="1" t="s">
        <v>33</v>
      </c>
      <c r="C260" s="1">
        <v>15</v>
      </c>
      <c r="D260" s="1" t="s">
        <v>10</v>
      </c>
      <c r="E260" s="1">
        <v>5510</v>
      </c>
      <c r="F260" s="1" t="s">
        <v>581</v>
      </c>
      <c r="G260" s="1" t="s">
        <v>4</v>
      </c>
      <c r="H260" s="1">
        <v>2925079</v>
      </c>
      <c r="I260" s="1">
        <v>2896411</v>
      </c>
      <c r="J260" s="1">
        <v>2339950</v>
      </c>
    </row>
    <row r="261" spans="1:10" ht="15" customHeight="1" x14ac:dyDescent="0.2">
      <c r="A261" s="1">
        <v>255</v>
      </c>
      <c r="B261" s="1" t="s">
        <v>34</v>
      </c>
      <c r="C261" s="1">
        <v>15</v>
      </c>
      <c r="D261" s="1" t="s">
        <v>10</v>
      </c>
      <c r="E261" s="1">
        <v>5510</v>
      </c>
      <c r="F261" s="1" t="s">
        <v>581</v>
      </c>
      <c r="G261" s="1" t="s">
        <v>4</v>
      </c>
      <c r="H261" s="1">
        <v>1994600</v>
      </c>
      <c r="I261" s="1">
        <v>2019347</v>
      </c>
      <c r="J261" s="1">
        <v>1400074</v>
      </c>
    </row>
    <row r="262" spans="1:10" ht="15" customHeight="1" x14ac:dyDescent="0.2">
      <c r="A262" s="1">
        <v>15</v>
      </c>
      <c r="B262" s="1" t="s">
        <v>35</v>
      </c>
      <c r="C262" s="1">
        <v>15</v>
      </c>
      <c r="D262" s="1" t="s">
        <v>10</v>
      </c>
      <c r="E262" s="1">
        <v>5510</v>
      </c>
      <c r="F262" s="1" t="s">
        <v>581</v>
      </c>
      <c r="G262" s="1" t="s">
        <v>4</v>
      </c>
    </row>
    <row r="263" spans="1:10" ht="15" customHeight="1" x14ac:dyDescent="0.2">
      <c r="A263" s="1">
        <v>18</v>
      </c>
      <c r="B263" s="1" t="s">
        <v>39</v>
      </c>
      <c r="C263" s="1">
        <v>15</v>
      </c>
      <c r="D263" s="1" t="s">
        <v>10</v>
      </c>
      <c r="E263" s="1">
        <v>5510</v>
      </c>
      <c r="F263" s="1" t="s">
        <v>581</v>
      </c>
      <c r="G263" s="1" t="s">
        <v>4</v>
      </c>
      <c r="H263" s="1">
        <v>5172</v>
      </c>
      <c r="I263" s="1">
        <v>3548</v>
      </c>
      <c r="J263" s="1">
        <v>2683</v>
      </c>
    </row>
    <row r="264" spans="1:10" ht="15" customHeight="1" x14ac:dyDescent="0.2">
      <c r="A264" s="1">
        <v>19</v>
      </c>
      <c r="B264" s="1" t="s">
        <v>40</v>
      </c>
      <c r="C264" s="1">
        <v>15</v>
      </c>
      <c r="D264" s="1" t="s">
        <v>10</v>
      </c>
      <c r="E264" s="1">
        <v>5510</v>
      </c>
      <c r="F264" s="1" t="s">
        <v>581</v>
      </c>
      <c r="G264" s="1" t="s">
        <v>4</v>
      </c>
      <c r="H264" s="1">
        <v>159670</v>
      </c>
      <c r="I264" s="1">
        <v>337599</v>
      </c>
      <c r="J264" s="1">
        <v>346242</v>
      </c>
    </row>
    <row r="265" spans="1:10" ht="15" customHeight="1" x14ac:dyDescent="0.2">
      <c r="A265" s="1">
        <v>80</v>
      </c>
      <c r="B265" s="1" t="s">
        <v>41</v>
      </c>
      <c r="C265" s="1">
        <v>15</v>
      </c>
      <c r="D265" s="1" t="s">
        <v>10</v>
      </c>
      <c r="E265" s="1">
        <v>5510</v>
      </c>
      <c r="F265" s="1" t="s">
        <v>581</v>
      </c>
      <c r="G265" s="1" t="s">
        <v>4</v>
      </c>
      <c r="H265" s="1">
        <v>170550</v>
      </c>
      <c r="I265" s="1">
        <v>213015</v>
      </c>
      <c r="J265" s="1">
        <v>306605</v>
      </c>
    </row>
    <row r="266" spans="1:10" ht="15" customHeight="1" x14ac:dyDescent="0.2">
      <c r="A266" s="1">
        <v>20</v>
      </c>
      <c r="B266" s="1" t="s">
        <v>42</v>
      </c>
      <c r="C266" s="1">
        <v>15</v>
      </c>
      <c r="D266" s="1" t="s">
        <v>10</v>
      </c>
      <c r="E266" s="1">
        <v>5510</v>
      </c>
      <c r="F266" s="1" t="s">
        <v>581</v>
      </c>
      <c r="G266" s="1" t="s">
        <v>4</v>
      </c>
    </row>
    <row r="267" spans="1:10" ht="15" customHeight="1" x14ac:dyDescent="0.2">
      <c r="A267" s="1">
        <v>21</v>
      </c>
      <c r="B267" s="1" t="s">
        <v>43</v>
      </c>
      <c r="C267" s="1">
        <v>15</v>
      </c>
      <c r="D267" s="1" t="s">
        <v>10</v>
      </c>
      <c r="E267" s="1">
        <v>5510</v>
      </c>
      <c r="F267" s="1" t="s">
        <v>581</v>
      </c>
      <c r="G267" s="1" t="s">
        <v>4</v>
      </c>
      <c r="H267" s="1">
        <v>6261895</v>
      </c>
      <c r="I267" s="1">
        <v>5508451</v>
      </c>
      <c r="J267" s="1">
        <v>6834421</v>
      </c>
    </row>
    <row r="268" spans="1:10" ht="15" customHeight="1" x14ac:dyDescent="0.2">
      <c r="A268" s="1">
        <v>27</v>
      </c>
      <c r="B268" s="1" t="s">
        <v>46</v>
      </c>
      <c r="C268" s="1">
        <v>15</v>
      </c>
      <c r="D268" s="1" t="s">
        <v>10</v>
      </c>
      <c r="E268" s="1">
        <v>5510</v>
      </c>
      <c r="F268" s="1" t="s">
        <v>581</v>
      </c>
      <c r="G268" s="1" t="s">
        <v>4</v>
      </c>
      <c r="H268" s="1">
        <v>5347078</v>
      </c>
      <c r="I268" s="1">
        <v>5011597</v>
      </c>
      <c r="J268" s="1">
        <v>5662721</v>
      </c>
    </row>
    <row r="269" spans="1:10" ht="15" customHeight="1" x14ac:dyDescent="0.2">
      <c r="A269" s="1">
        <v>29</v>
      </c>
      <c r="B269" s="1" t="s">
        <v>48</v>
      </c>
      <c r="C269" s="1">
        <v>15</v>
      </c>
      <c r="D269" s="1" t="s">
        <v>10</v>
      </c>
      <c r="E269" s="1">
        <v>5510</v>
      </c>
      <c r="F269" s="1" t="s">
        <v>581</v>
      </c>
      <c r="G269" s="1" t="s">
        <v>4</v>
      </c>
      <c r="H269" s="1">
        <v>5628</v>
      </c>
      <c r="I269" s="1">
        <v>6647</v>
      </c>
      <c r="J269" s="1">
        <v>6815</v>
      </c>
    </row>
    <row r="270" spans="1:10" ht="15" customHeight="1" x14ac:dyDescent="0.2">
      <c r="A270" s="1">
        <v>32</v>
      </c>
      <c r="B270" s="1" t="s">
        <v>50</v>
      </c>
      <c r="C270" s="1">
        <v>15</v>
      </c>
      <c r="D270" s="1" t="s">
        <v>10</v>
      </c>
      <c r="E270" s="1">
        <v>5510</v>
      </c>
      <c r="F270" s="1" t="s">
        <v>581</v>
      </c>
      <c r="G270" s="1" t="s">
        <v>4</v>
      </c>
      <c r="H270" s="1">
        <v>881</v>
      </c>
      <c r="I270" s="1">
        <v>875</v>
      </c>
      <c r="J270" s="1">
        <v>885</v>
      </c>
    </row>
    <row r="271" spans="1:10" ht="15" customHeight="1" x14ac:dyDescent="0.2">
      <c r="A271" s="1">
        <v>33</v>
      </c>
      <c r="B271" s="1" t="s">
        <v>51</v>
      </c>
      <c r="C271" s="1">
        <v>15</v>
      </c>
      <c r="D271" s="1" t="s">
        <v>10</v>
      </c>
      <c r="E271" s="1">
        <v>5510</v>
      </c>
      <c r="F271" s="1" t="s">
        <v>581</v>
      </c>
      <c r="G271" s="1" t="s">
        <v>4</v>
      </c>
      <c r="H271" s="1">
        <v>29419600</v>
      </c>
      <c r="I271" s="1">
        <v>27594100</v>
      </c>
      <c r="J271" s="1">
        <v>30486700</v>
      </c>
    </row>
    <row r="272" spans="1:10" ht="15" customHeight="1" x14ac:dyDescent="0.2">
      <c r="A272" s="1">
        <v>39</v>
      </c>
      <c r="B272" s="1" t="s">
        <v>55</v>
      </c>
      <c r="C272" s="1">
        <v>15</v>
      </c>
      <c r="D272" s="1" t="s">
        <v>10</v>
      </c>
      <c r="E272" s="1">
        <v>5510</v>
      </c>
      <c r="F272" s="1" t="s">
        <v>581</v>
      </c>
      <c r="G272" s="1" t="s">
        <v>4</v>
      </c>
      <c r="H272" s="1">
        <v>809</v>
      </c>
      <c r="I272" s="1">
        <v>965</v>
      </c>
      <c r="J272" s="1">
        <v>1742</v>
      </c>
    </row>
    <row r="273" spans="1:10" ht="15" customHeight="1" x14ac:dyDescent="0.2">
      <c r="A273" s="1">
        <v>40</v>
      </c>
      <c r="B273" s="1" t="s">
        <v>56</v>
      </c>
      <c r="C273" s="1">
        <v>15</v>
      </c>
      <c r="D273" s="1" t="s">
        <v>10</v>
      </c>
      <c r="E273" s="1">
        <v>5510</v>
      </c>
      <c r="F273" s="1" t="s">
        <v>581</v>
      </c>
      <c r="G273" s="1" t="s">
        <v>4</v>
      </c>
      <c r="H273" s="1">
        <v>1358128</v>
      </c>
      <c r="I273" s="1">
        <v>1482310</v>
      </c>
      <c r="J273" s="1">
        <v>1731935</v>
      </c>
    </row>
    <row r="274" spans="1:10" ht="15" customHeight="1" x14ac:dyDescent="0.2">
      <c r="A274" s="1">
        <v>351</v>
      </c>
      <c r="B274" s="1" t="s">
        <v>57</v>
      </c>
      <c r="C274" s="1">
        <v>15</v>
      </c>
      <c r="D274" s="1" t="s">
        <v>10</v>
      </c>
      <c r="E274" s="1">
        <v>5510</v>
      </c>
      <c r="F274" s="1" t="s">
        <v>581</v>
      </c>
      <c r="G274" s="1" t="s">
        <v>4</v>
      </c>
      <c r="H274" s="1">
        <v>126215211</v>
      </c>
      <c r="I274" s="1">
        <v>130192335</v>
      </c>
      <c r="J274" s="1">
        <v>131696392</v>
      </c>
    </row>
    <row r="275" spans="1:10" ht="15" customHeight="1" x14ac:dyDescent="0.2">
      <c r="A275" s="1">
        <v>41</v>
      </c>
      <c r="B275" s="1" t="s">
        <v>568</v>
      </c>
      <c r="C275" s="1">
        <v>15</v>
      </c>
      <c r="D275" s="1" t="s">
        <v>10</v>
      </c>
      <c r="E275" s="1">
        <v>5510</v>
      </c>
      <c r="F275" s="1" t="s">
        <v>581</v>
      </c>
      <c r="G275" s="1" t="s">
        <v>4</v>
      </c>
      <c r="H275" s="1">
        <v>126208400</v>
      </c>
      <c r="I275" s="1">
        <v>130185000</v>
      </c>
      <c r="J275" s="1">
        <v>131689035</v>
      </c>
    </row>
    <row r="276" spans="1:10" ht="15" customHeight="1" x14ac:dyDescent="0.2">
      <c r="A276" s="1">
        <v>214</v>
      </c>
      <c r="B276" s="1" t="s">
        <v>569</v>
      </c>
      <c r="C276" s="1">
        <v>15</v>
      </c>
      <c r="D276" s="1" t="s">
        <v>10</v>
      </c>
      <c r="E276" s="1">
        <v>5510</v>
      </c>
      <c r="F276" s="1" t="s">
        <v>581</v>
      </c>
      <c r="G276" s="1" t="s">
        <v>4</v>
      </c>
      <c r="H276" s="1">
        <v>6811</v>
      </c>
      <c r="I276" s="1">
        <v>7335</v>
      </c>
      <c r="J276" s="1">
        <v>7357</v>
      </c>
    </row>
    <row r="277" spans="1:10" ht="15" customHeight="1" x14ac:dyDescent="0.2">
      <c r="A277" s="1">
        <v>44</v>
      </c>
      <c r="B277" s="1" t="s">
        <v>58</v>
      </c>
      <c r="C277" s="1">
        <v>15</v>
      </c>
      <c r="D277" s="1" t="s">
        <v>10</v>
      </c>
      <c r="E277" s="1">
        <v>5510</v>
      </c>
      <c r="F277" s="1" t="s">
        <v>581</v>
      </c>
      <c r="G277" s="1" t="s">
        <v>4</v>
      </c>
      <c r="H277" s="1">
        <v>6488</v>
      </c>
      <c r="I277" s="1">
        <v>4567</v>
      </c>
      <c r="J277" s="1">
        <v>2721</v>
      </c>
    </row>
    <row r="278" spans="1:10" ht="15" customHeight="1" x14ac:dyDescent="0.2">
      <c r="A278" s="1">
        <v>98</v>
      </c>
      <c r="B278" s="1" t="s">
        <v>64</v>
      </c>
      <c r="C278" s="1">
        <v>15</v>
      </c>
      <c r="D278" s="1" t="s">
        <v>10</v>
      </c>
      <c r="E278" s="1">
        <v>5510</v>
      </c>
      <c r="F278" s="1" t="s">
        <v>581</v>
      </c>
      <c r="G278" s="1" t="s">
        <v>4</v>
      </c>
      <c r="H278" s="1">
        <v>648917</v>
      </c>
      <c r="I278" s="1">
        <v>758638</v>
      </c>
      <c r="J278" s="1">
        <v>960081</v>
      </c>
    </row>
    <row r="279" spans="1:10" ht="15" customHeight="1" x14ac:dyDescent="0.2">
      <c r="A279" s="1">
        <v>50</v>
      </c>
      <c r="B279" s="1" t="s">
        <v>66</v>
      </c>
      <c r="C279" s="1">
        <v>15</v>
      </c>
      <c r="D279" s="1" t="s">
        <v>10</v>
      </c>
      <c r="E279" s="1">
        <v>5510</v>
      </c>
      <c r="F279" s="1" t="s">
        <v>581</v>
      </c>
      <c r="G279" s="1" t="s">
        <v>4</v>
      </c>
      <c r="H279" s="1">
        <v>4445</v>
      </c>
      <c r="I279" s="1">
        <v>35356</v>
      </c>
      <c r="J279" s="1">
        <v>22831</v>
      </c>
    </row>
    <row r="280" spans="1:10" ht="15" customHeight="1" x14ac:dyDescent="0.2">
      <c r="A280" s="1">
        <v>167</v>
      </c>
      <c r="B280" s="1" t="s">
        <v>570</v>
      </c>
      <c r="C280" s="1">
        <v>15</v>
      </c>
      <c r="D280" s="1" t="s">
        <v>10</v>
      </c>
      <c r="E280" s="1">
        <v>5510</v>
      </c>
      <c r="F280" s="1" t="s">
        <v>581</v>
      </c>
      <c r="G280" s="1" t="s">
        <v>4</v>
      </c>
      <c r="H280" s="1">
        <v>5442349</v>
      </c>
      <c r="I280" s="1">
        <v>5274272</v>
      </c>
      <c r="J280" s="1">
        <v>5454663</v>
      </c>
    </row>
    <row r="281" spans="1:10" ht="15" customHeight="1" x14ac:dyDescent="0.2">
      <c r="A281" s="1">
        <v>51</v>
      </c>
      <c r="B281" s="1" t="s">
        <v>68</v>
      </c>
      <c r="C281" s="1">
        <v>15</v>
      </c>
      <c r="D281" s="1" t="s">
        <v>10</v>
      </c>
      <c r="E281" s="1">
        <v>5510</v>
      </c>
      <c r="F281" s="1" t="s">
        <v>581</v>
      </c>
      <c r="G281" s="1" t="s">
        <v>4</v>
      </c>
    </row>
    <row r="282" spans="1:10" ht="15" customHeight="1" x14ac:dyDescent="0.2">
      <c r="A282" s="1">
        <v>116</v>
      </c>
      <c r="B282" s="1" t="s">
        <v>69</v>
      </c>
      <c r="C282" s="1">
        <v>15</v>
      </c>
      <c r="D282" s="1" t="s">
        <v>10</v>
      </c>
      <c r="E282" s="1">
        <v>5510</v>
      </c>
      <c r="F282" s="1" t="s">
        <v>581</v>
      </c>
      <c r="G282" s="1" t="s">
        <v>4</v>
      </c>
      <c r="H282" s="1">
        <v>45000</v>
      </c>
      <c r="I282" s="1">
        <v>55000</v>
      </c>
      <c r="J282" s="1">
        <v>56702</v>
      </c>
    </row>
    <row r="283" spans="1:10" ht="15" customHeight="1" x14ac:dyDescent="0.2">
      <c r="A283" s="1">
        <v>250</v>
      </c>
      <c r="B283" s="1" t="s">
        <v>70</v>
      </c>
      <c r="C283" s="1">
        <v>15</v>
      </c>
      <c r="D283" s="1" t="s">
        <v>10</v>
      </c>
      <c r="E283" s="1">
        <v>5510</v>
      </c>
      <c r="F283" s="1" t="s">
        <v>581</v>
      </c>
      <c r="G283" s="1" t="s">
        <v>4</v>
      </c>
      <c r="H283" s="1">
        <v>8304</v>
      </c>
      <c r="I283" s="1">
        <v>8196</v>
      </c>
      <c r="J283" s="1">
        <v>8208</v>
      </c>
    </row>
    <row r="284" spans="1:10" ht="15" customHeight="1" x14ac:dyDescent="0.2">
      <c r="A284" s="1">
        <v>54</v>
      </c>
      <c r="B284" s="1" t="s">
        <v>71</v>
      </c>
      <c r="C284" s="1">
        <v>15</v>
      </c>
      <c r="D284" s="1" t="s">
        <v>10</v>
      </c>
      <c r="E284" s="1">
        <v>5510</v>
      </c>
      <c r="F284" s="1" t="s">
        <v>581</v>
      </c>
      <c r="G284" s="1" t="s">
        <v>4</v>
      </c>
      <c r="H284" s="1">
        <v>5153300</v>
      </c>
      <c r="I284" s="1">
        <v>5029300</v>
      </c>
      <c r="J284" s="1">
        <v>4201500</v>
      </c>
    </row>
    <row r="285" spans="1:10" ht="15" customHeight="1" x14ac:dyDescent="0.2">
      <c r="A285" s="1">
        <v>58</v>
      </c>
      <c r="B285" s="1" t="s">
        <v>75</v>
      </c>
      <c r="C285" s="1">
        <v>15</v>
      </c>
      <c r="D285" s="1" t="s">
        <v>10</v>
      </c>
      <c r="E285" s="1">
        <v>5510</v>
      </c>
      <c r="F285" s="1" t="s">
        <v>581</v>
      </c>
      <c r="G285" s="1" t="s">
        <v>4</v>
      </c>
      <c r="H285" s="1">
        <v>6814</v>
      </c>
      <c r="I285" s="1">
        <v>2053</v>
      </c>
      <c r="J285" s="1">
        <v>6746</v>
      </c>
    </row>
    <row r="286" spans="1:10" ht="15" customHeight="1" x14ac:dyDescent="0.2">
      <c r="A286" s="1">
        <v>59</v>
      </c>
      <c r="B286" s="1" t="s">
        <v>76</v>
      </c>
      <c r="C286" s="1">
        <v>15</v>
      </c>
      <c r="D286" s="1" t="s">
        <v>10</v>
      </c>
      <c r="E286" s="1">
        <v>5510</v>
      </c>
      <c r="F286" s="1" t="s">
        <v>581</v>
      </c>
      <c r="G286" s="1" t="s">
        <v>4</v>
      </c>
      <c r="H286" s="1">
        <v>9279804</v>
      </c>
      <c r="I286" s="1">
        <v>9607736</v>
      </c>
      <c r="J286" s="1">
        <v>9000000</v>
      </c>
    </row>
    <row r="287" spans="1:10" ht="15" customHeight="1" x14ac:dyDescent="0.2">
      <c r="A287" s="1">
        <v>178</v>
      </c>
      <c r="B287" s="1" t="s">
        <v>79</v>
      </c>
      <c r="C287" s="1">
        <v>15</v>
      </c>
      <c r="D287" s="1" t="s">
        <v>10</v>
      </c>
      <c r="E287" s="1">
        <v>5510</v>
      </c>
      <c r="F287" s="1" t="s">
        <v>581</v>
      </c>
      <c r="G287" s="1" t="s">
        <v>4</v>
      </c>
      <c r="H287" s="1">
        <v>30000</v>
      </c>
      <c r="I287" s="1">
        <v>30000</v>
      </c>
      <c r="J287" s="1">
        <v>31305</v>
      </c>
    </row>
    <row r="288" spans="1:10" ht="15" customHeight="1" x14ac:dyDescent="0.2">
      <c r="A288" s="1">
        <v>63</v>
      </c>
      <c r="B288" s="1" t="s">
        <v>80</v>
      </c>
      <c r="C288" s="1">
        <v>15</v>
      </c>
      <c r="D288" s="1" t="s">
        <v>10</v>
      </c>
      <c r="E288" s="1">
        <v>5510</v>
      </c>
      <c r="F288" s="1" t="s">
        <v>581</v>
      </c>
      <c r="G288" s="1" t="s">
        <v>4</v>
      </c>
      <c r="H288" s="1">
        <v>615500</v>
      </c>
      <c r="I288" s="1">
        <v>812600</v>
      </c>
      <c r="J288" s="1">
        <v>455543</v>
      </c>
    </row>
    <row r="289" spans="1:10" ht="15" customHeight="1" x14ac:dyDescent="0.2">
      <c r="A289" s="1">
        <v>238</v>
      </c>
      <c r="B289" s="1" t="s">
        <v>81</v>
      </c>
      <c r="C289" s="1">
        <v>15</v>
      </c>
      <c r="D289" s="1" t="s">
        <v>10</v>
      </c>
      <c r="E289" s="1">
        <v>5510</v>
      </c>
      <c r="F289" s="1" t="s">
        <v>581</v>
      </c>
      <c r="G289" s="1" t="s">
        <v>4</v>
      </c>
      <c r="H289" s="1">
        <v>4231589</v>
      </c>
      <c r="I289" s="1">
        <v>4650934</v>
      </c>
      <c r="J289" s="1">
        <v>4537852</v>
      </c>
    </row>
    <row r="290" spans="1:10" ht="15" customHeight="1" x14ac:dyDescent="0.2">
      <c r="A290" s="1">
        <v>62</v>
      </c>
      <c r="B290" s="1" t="s">
        <v>82</v>
      </c>
      <c r="C290" s="1">
        <v>15</v>
      </c>
      <c r="D290" s="1" t="s">
        <v>10</v>
      </c>
      <c r="E290" s="1">
        <v>5510</v>
      </c>
      <c r="F290" s="1" t="s">
        <v>581</v>
      </c>
      <c r="G290" s="1" t="s">
        <v>4</v>
      </c>
    </row>
    <row r="291" spans="1:10" ht="15" customHeight="1" x14ac:dyDescent="0.2">
      <c r="A291" s="1">
        <v>67</v>
      </c>
      <c r="B291" s="1" t="s">
        <v>85</v>
      </c>
      <c r="C291" s="1">
        <v>15</v>
      </c>
      <c r="D291" s="1" t="s">
        <v>10</v>
      </c>
      <c r="E291" s="1">
        <v>5510</v>
      </c>
      <c r="F291" s="1" t="s">
        <v>581</v>
      </c>
      <c r="G291" s="1" t="s">
        <v>4</v>
      </c>
      <c r="H291" s="1">
        <v>1088200</v>
      </c>
      <c r="I291" s="1">
        <v>992100</v>
      </c>
      <c r="J291" s="1">
        <v>823900</v>
      </c>
    </row>
    <row r="292" spans="1:10" ht="15" customHeight="1" x14ac:dyDescent="0.2">
      <c r="A292" s="1">
        <v>68</v>
      </c>
      <c r="B292" s="1" t="s">
        <v>86</v>
      </c>
      <c r="C292" s="1">
        <v>15</v>
      </c>
      <c r="D292" s="1" t="s">
        <v>10</v>
      </c>
      <c r="E292" s="1">
        <v>5510</v>
      </c>
      <c r="F292" s="1" t="s">
        <v>581</v>
      </c>
      <c r="G292" s="1" t="s">
        <v>4</v>
      </c>
      <c r="H292" s="1">
        <v>38950202</v>
      </c>
      <c r="I292" s="1">
        <v>42750027</v>
      </c>
      <c r="J292" s="1">
        <v>29504454</v>
      </c>
    </row>
    <row r="293" spans="1:10" ht="15" customHeight="1" x14ac:dyDescent="0.2">
      <c r="A293" s="1">
        <v>73</v>
      </c>
      <c r="B293" s="1" t="s">
        <v>91</v>
      </c>
      <c r="C293" s="1">
        <v>15</v>
      </c>
      <c r="D293" s="1" t="s">
        <v>10</v>
      </c>
      <c r="E293" s="1">
        <v>5510</v>
      </c>
      <c r="F293" s="1" t="s">
        <v>581</v>
      </c>
      <c r="G293" s="1" t="s">
        <v>4</v>
      </c>
      <c r="H293" s="1">
        <v>47500</v>
      </c>
      <c r="I293" s="1">
        <v>125600</v>
      </c>
      <c r="J293" s="1">
        <v>126600</v>
      </c>
    </row>
    <row r="294" spans="1:10" ht="15" customHeight="1" x14ac:dyDescent="0.2">
      <c r="A294" s="1">
        <v>79</v>
      </c>
      <c r="B294" s="1" t="s">
        <v>92</v>
      </c>
      <c r="C294" s="1">
        <v>15</v>
      </c>
      <c r="D294" s="1" t="s">
        <v>10</v>
      </c>
      <c r="E294" s="1">
        <v>5510</v>
      </c>
      <c r="F294" s="1" t="s">
        <v>581</v>
      </c>
      <c r="G294" s="1" t="s">
        <v>4</v>
      </c>
      <c r="H294" s="1">
        <v>27784700</v>
      </c>
      <c r="I294" s="1">
        <v>26549500</v>
      </c>
      <c r="J294" s="1">
        <v>24463800</v>
      </c>
    </row>
    <row r="295" spans="1:10" ht="15" customHeight="1" x14ac:dyDescent="0.2">
      <c r="A295" s="1">
        <v>84</v>
      </c>
      <c r="B295" s="1" t="s">
        <v>94</v>
      </c>
      <c r="C295" s="1">
        <v>15</v>
      </c>
      <c r="D295" s="1" t="s">
        <v>10</v>
      </c>
      <c r="E295" s="1">
        <v>5510</v>
      </c>
      <c r="F295" s="1" t="s">
        <v>581</v>
      </c>
      <c r="G295" s="1" t="s">
        <v>4</v>
      </c>
      <c r="H295" s="1">
        <v>1570416</v>
      </c>
      <c r="I295" s="1">
        <v>1609770</v>
      </c>
      <c r="J295" s="1">
        <v>1698031</v>
      </c>
    </row>
    <row r="296" spans="1:10" ht="15" customHeight="1" x14ac:dyDescent="0.2">
      <c r="A296" s="1">
        <v>89</v>
      </c>
      <c r="B296" s="1" t="s">
        <v>98</v>
      </c>
      <c r="C296" s="1">
        <v>15</v>
      </c>
      <c r="D296" s="1" t="s">
        <v>10</v>
      </c>
      <c r="E296" s="1">
        <v>5510</v>
      </c>
      <c r="F296" s="1" t="s">
        <v>581</v>
      </c>
      <c r="G296" s="1" t="s">
        <v>4</v>
      </c>
      <c r="H296" s="1">
        <v>1674</v>
      </c>
      <c r="I296" s="1">
        <v>594</v>
      </c>
      <c r="J296" s="1">
        <v>744</v>
      </c>
    </row>
    <row r="297" spans="1:10" ht="15" customHeight="1" x14ac:dyDescent="0.2">
      <c r="A297" s="1">
        <v>95</v>
      </c>
      <c r="B297" s="1" t="s">
        <v>103</v>
      </c>
      <c r="C297" s="1">
        <v>15</v>
      </c>
      <c r="D297" s="1" t="s">
        <v>10</v>
      </c>
      <c r="E297" s="1">
        <v>5510</v>
      </c>
      <c r="F297" s="1" t="s">
        <v>581</v>
      </c>
      <c r="G297" s="1" t="s">
        <v>4</v>
      </c>
      <c r="H297" s="1">
        <v>1196</v>
      </c>
      <c r="I297" s="1">
        <v>1208</v>
      </c>
      <c r="J297" s="1">
        <v>1220</v>
      </c>
    </row>
    <row r="298" spans="1:10" ht="15" customHeight="1" x14ac:dyDescent="0.2">
      <c r="A298" s="1">
        <v>97</v>
      </c>
      <c r="B298" s="1" t="s">
        <v>104</v>
      </c>
      <c r="C298" s="1">
        <v>15</v>
      </c>
      <c r="D298" s="1" t="s">
        <v>10</v>
      </c>
      <c r="E298" s="1">
        <v>5510</v>
      </c>
      <c r="F298" s="1" t="s">
        <v>581</v>
      </c>
      <c r="G298" s="1" t="s">
        <v>4</v>
      </c>
      <c r="H298" s="1">
        <v>5261890</v>
      </c>
      <c r="I298" s="1">
        <v>5331426</v>
      </c>
      <c r="J298" s="1">
        <v>4788027</v>
      </c>
    </row>
    <row r="299" spans="1:10" ht="15" customHeight="1" x14ac:dyDescent="0.2">
      <c r="A299" s="1">
        <v>100</v>
      </c>
      <c r="B299" s="1" t="s">
        <v>106</v>
      </c>
      <c r="C299" s="1">
        <v>15</v>
      </c>
      <c r="D299" s="1" t="s">
        <v>10</v>
      </c>
      <c r="E299" s="1">
        <v>5510</v>
      </c>
      <c r="F299" s="1" t="s">
        <v>581</v>
      </c>
      <c r="G299" s="1" t="s">
        <v>4</v>
      </c>
      <c r="H299" s="1">
        <v>95850000</v>
      </c>
      <c r="I299" s="1">
        <v>86530000</v>
      </c>
      <c r="J299" s="1">
        <v>93500000</v>
      </c>
    </row>
    <row r="300" spans="1:10" ht="15" customHeight="1" x14ac:dyDescent="0.2">
      <c r="A300" s="1">
        <v>102</v>
      </c>
      <c r="B300" s="1" t="s">
        <v>108</v>
      </c>
      <c r="C300" s="1">
        <v>15</v>
      </c>
      <c r="D300" s="1" t="s">
        <v>10</v>
      </c>
      <c r="E300" s="1">
        <v>5510</v>
      </c>
      <c r="F300" s="1" t="s">
        <v>581</v>
      </c>
      <c r="G300" s="1" t="s">
        <v>4</v>
      </c>
      <c r="H300" s="1">
        <v>10578699</v>
      </c>
      <c r="I300" s="1">
        <v>11522318</v>
      </c>
      <c r="J300" s="1">
        <v>11097605</v>
      </c>
    </row>
    <row r="301" spans="1:10" ht="15" customHeight="1" x14ac:dyDescent="0.2">
      <c r="A301" s="1">
        <v>103</v>
      </c>
      <c r="B301" s="1" t="s">
        <v>109</v>
      </c>
      <c r="C301" s="1">
        <v>15</v>
      </c>
      <c r="D301" s="1" t="s">
        <v>10</v>
      </c>
      <c r="E301" s="1">
        <v>5510</v>
      </c>
      <c r="F301" s="1" t="s">
        <v>581</v>
      </c>
      <c r="G301" s="1" t="s">
        <v>4</v>
      </c>
      <c r="H301" s="1">
        <v>5055111</v>
      </c>
      <c r="I301" s="1">
        <v>2645061</v>
      </c>
      <c r="J301" s="1">
        <v>3052939</v>
      </c>
    </row>
    <row r="302" spans="1:10" ht="15" customHeight="1" x14ac:dyDescent="0.2">
      <c r="A302" s="1">
        <v>104</v>
      </c>
      <c r="B302" s="1" t="s">
        <v>110</v>
      </c>
      <c r="C302" s="1">
        <v>15</v>
      </c>
      <c r="D302" s="1" t="s">
        <v>10</v>
      </c>
      <c r="E302" s="1">
        <v>5510</v>
      </c>
      <c r="F302" s="1" t="s">
        <v>581</v>
      </c>
      <c r="G302" s="1" t="s">
        <v>4</v>
      </c>
      <c r="H302" s="1">
        <v>717000</v>
      </c>
      <c r="I302" s="1">
        <v>696600</v>
      </c>
      <c r="J302" s="1">
        <v>647700</v>
      </c>
    </row>
    <row r="303" spans="1:10" ht="15" customHeight="1" x14ac:dyDescent="0.2">
      <c r="A303" s="1">
        <v>105</v>
      </c>
      <c r="B303" s="1" t="s">
        <v>111</v>
      </c>
      <c r="C303" s="1">
        <v>15</v>
      </c>
      <c r="D303" s="1" t="s">
        <v>10</v>
      </c>
      <c r="E303" s="1">
        <v>5510</v>
      </c>
      <c r="F303" s="1" t="s">
        <v>581</v>
      </c>
      <c r="G303" s="1" t="s">
        <v>4</v>
      </c>
      <c r="H303" s="1">
        <v>139800</v>
      </c>
      <c r="I303" s="1">
        <v>173000</v>
      </c>
      <c r="J303" s="1">
        <v>168000</v>
      </c>
    </row>
    <row r="304" spans="1:10" ht="15" customHeight="1" x14ac:dyDescent="0.2">
      <c r="A304" s="1">
        <v>106</v>
      </c>
      <c r="B304" s="1" t="s">
        <v>112</v>
      </c>
      <c r="C304" s="1">
        <v>15</v>
      </c>
      <c r="D304" s="1" t="s">
        <v>10</v>
      </c>
      <c r="E304" s="1">
        <v>5510</v>
      </c>
      <c r="F304" s="1" t="s">
        <v>581</v>
      </c>
      <c r="G304" s="1" t="s">
        <v>4</v>
      </c>
      <c r="H304" s="1">
        <v>7141926</v>
      </c>
      <c r="I304" s="1">
        <v>7394495</v>
      </c>
      <c r="J304" s="1">
        <v>8037872</v>
      </c>
    </row>
    <row r="305" spans="1:10" ht="15" customHeight="1" x14ac:dyDescent="0.2">
      <c r="A305" s="1">
        <v>110</v>
      </c>
      <c r="B305" s="1" t="s">
        <v>114</v>
      </c>
      <c r="C305" s="1">
        <v>15</v>
      </c>
      <c r="D305" s="1" t="s">
        <v>10</v>
      </c>
      <c r="E305" s="1">
        <v>5510</v>
      </c>
      <c r="F305" s="1" t="s">
        <v>581</v>
      </c>
      <c r="G305" s="1" t="s">
        <v>4</v>
      </c>
      <c r="H305" s="1">
        <v>852400</v>
      </c>
      <c r="I305" s="1">
        <v>1004000</v>
      </c>
      <c r="J305" s="1">
        <v>790800</v>
      </c>
    </row>
    <row r="306" spans="1:10" ht="15" customHeight="1" x14ac:dyDescent="0.2">
      <c r="A306" s="1">
        <v>112</v>
      </c>
      <c r="B306" s="1" t="s">
        <v>115</v>
      </c>
      <c r="C306" s="1">
        <v>15</v>
      </c>
      <c r="D306" s="1" t="s">
        <v>10</v>
      </c>
      <c r="E306" s="1">
        <v>5510</v>
      </c>
      <c r="F306" s="1" t="s">
        <v>581</v>
      </c>
      <c r="G306" s="1" t="s">
        <v>4</v>
      </c>
      <c r="H306" s="1">
        <v>27452</v>
      </c>
      <c r="I306" s="1">
        <v>21925</v>
      </c>
      <c r="J306" s="1">
        <v>31150</v>
      </c>
    </row>
    <row r="307" spans="1:10" ht="15" customHeight="1" x14ac:dyDescent="0.2">
      <c r="A307" s="1">
        <v>108</v>
      </c>
      <c r="B307" s="1" t="s">
        <v>116</v>
      </c>
      <c r="C307" s="1">
        <v>15</v>
      </c>
      <c r="D307" s="1" t="s">
        <v>10</v>
      </c>
      <c r="E307" s="1">
        <v>5510</v>
      </c>
      <c r="F307" s="1" t="s">
        <v>581</v>
      </c>
      <c r="G307" s="1" t="s">
        <v>4</v>
      </c>
      <c r="H307" s="1">
        <v>12996865</v>
      </c>
      <c r="I307" s="1">
        <v>13747587</v>
      </c>
      <c r="J307" s="1">
        <v>14985379</v>
      </c>
    </row>
    <row r="308" spans="1:10" ht="15" customHeight="1" x14ac:dyDescent="0.2">
      <c r="A308" s="1">
        <v>114</v>
      </c>
      <c r="B308" s="1" t="s">
        <v>117</v>
      </c>
      <c r="C308" s="1">
        <v>15</v>
      </c>
      <c r="D308" s="1" t="s">
        <v>10</v>
      </c>
      <c r="E308" s="1">
        <v>5510</v>
      </c>
      <c r="F308" s="1" t="s">
        <v>581</v>
      </c>
      <c r="G308" s="1" t="s">
        <v>4</v>
      </c>
      <c r="H308" s="1">
        <v>228900</v>
      </c>
      <c r="I308" s="1">
        <v>238600</v>
      </c>
      <c r="J308" s="1">
        <v>222400</v>
      </c>
    </row>
    <row r="309" spans="1:10" ht="15" customHeight="1" x14ac:dyDescent="0.2">
      <c r="A309" s="1">
        <v>118</v>
      </c>
      <c r="B309" s="1" t="s">
        <v>119</v>
      </c>
      <c r="C309" s="1">
        <v>15</v>
      </c>
      <c r="D309" s="1" t="s">
        <v>10</v>
      </c>
      <c r="E309" s="1">
        <v>5510</v>
      </c>
      <c r="F309" s="1" t="s">
        <v>581</v>
      </c>
      <c r="G309" s="1" t="s">
        <v>4</v>
      </c>
      <c r="H309" s="1">
        <v>56</v>
      </c>
      <c r="I309" s="1">
        <v>45</v>
      </c>
      <c r="J309" s="1">
        <v>45</v>
      </c>
    </row>
    <row r="310" spans="1:10" ht="15" customHeight="1" x14ac:dyDescent="0.2">
      <c r="A310" s="1">
        <v>113</v>
      </c>
      <c r="B310" s="1" t="s">
        <v>120</v>
      </c>
      <c r="C310" s="1">
        <v>15</v>
      </c>
      <c r="D310" s="1" t="s">
        <v>10</v>
      </c>
      <c r="E310" s="1">
        <v>5510</v>
      </c>
      <c r="F310" s="1" t="s">
        <v>581</v>
      </c>
      <c r="G310" s="1" t="s">
        <v>4</v>
      </c>
      <c r="H310" s="1">
        <v>572734</v>
      </c>
      <c r="I310" s="1">
        <v>704601</v>
      </c>
      <c r="J310" s="1">
        <v>661514</v>
      </c>
    </row>
    <row r="311" spans="1:10" ht="15" customHeight="1" x14ac:dyDescent="0.2">
      <c r="A311" s="1">
        <v>119</v>
      </c>
      <c r="B311" s="1" t="s">
        <v>122</v>
      </c>
      <c r="C311" s="1">
        <v>15</v>
      </c>
      <c r="D311" s="1" t="s">
        <v>10</v>
      </c>
      <c r="E311" s="1">
        <v>5510</v>
      </c>
      <c r="F311" s="1" t="s">
        <v>581</v>
      </c>
      <c r="G311" s="1" t="s">
        <v>4</v>
      </c>
      <c r="H311" s="1">
        <v>1467500</v>
      </c>
      <c r="I311" s="1">
        <v>2250100</v>
      </c>
      <c r="J311" s="1">
        <v>2062300</v>
      </c>
    </row>
    <row r="312" spans="1:10" ht="15" customHeight="1" x14ac:dyDescent="0.2">
      <c r="A312" s="1">
        <v>121</v>
      </c>
      <c r="B312" s="1" t="s">
        <v>123</v>
      </c>
      <c r="C312" s="1">
        <v>15</v>
      </c>
      <c r="D312" s="1" t="s">
        <v>10</v>
      </c>
      <c r="E312" s="1">
        <v>5510</v>
      </c>
      <c r="F312" s="1" t="s">
        <v>581</v>
      </c>
      <c r="G312" s="1" t="s">
        <v>4</v>
      </c>
      <c r="H312" s="1">
        <v>140000</v>
      </c>
      <c r="I312" s="1">
        <v>140413</v>
      </c>
      <c r="J312" s="1">
        <v>147748</v>
      </c>
    </row>
    <row r="313" spans="1:10" ht="15" customHeight="1" x14ac:dyDescent="0.2">
      <c r="A313" s="1">
        <v>122</v>
      </c>
      <c r="B313" s="1" t="s">
        <v>124</v>
      </c>
      <c r="C313" s="1">
        <v>15</v>
      </c>
      <c r="D313" s="1" t="s">
        <v>10</v>
      </c>
      <c r="E313" s="1">
        <v>5510</v>
      </c>
      <c r="F313" s="1" t="s">
        <v>581</v>
      </c>
      <c r="G313" s="1" t="s">
        <v>4</v>
      </c>
      <c r="H313" s="1">
        <v>12592</v>
      </c>
      <c r="I313" s="1">
        <v>10446</v>
      </c>
      <c r="J313" s="1">
        <v>4000</v>
      </c>
    </row>
    <row r="314" spans="1:10" ht="15" customHeight="1" x14ac:dyDescent="0.2">
      <c r="A314" s="1">
        <v>124</v>
      </c>
      <c r="B314" s="1" t="s">
        <v>126</v>
      </c>
      <c r="C314" s="1">
        <v>15</v>
      </c>
      <c r="D314" s="1" t="s">
        <v>10</v>
      </c>
      <c r="E314" s="1">
        <v>5510</v>
      </c>
      <c r="F314" s="1" t="s">
        <v>581</v>
      </c>
      <c r="G314" s="1" t="s">
        <v>4</v>
      </c>
      <c r="H314" s="1">
        <v>200000</v>
      </c>
      <c r="I314" s="1">
        <v>198440</v>
      </c>
      <c r="J314" s="1">
        <v>164572</v>
      </c>
    </row>
    <row r="315" spans="1:10" ht="15" customHeight="1" x14ac:dyDescent="0.2">
      <c r="A315" s="1">
        <v>126</v>
      </c>
      <c r="B315" s="1" t="s">
        <v>128</v>
      </c>
      <c r="C315" s="1">
        <v>15</v>
      </c>
      <c r="D315" s="1" t="s">
        <v>10</v>
      </c>
      <c r="E315" s="1">
        <v>5510</v>
      </c>
      <c r="F315" s="1" t="s">
        <v>581</v>
      </c>
      <c r="G315" s="1" t="s">
        <v>4</v>
      </c>
      <c r="H315" s="1">
        <v>3230600</v>
      </c>
      <c r="I315" s="1">
        <v>4380330</v>
      </c>
      <c r="J315" s="1">
        <v>3798430</v>
      </c>
    </row>
    <row r="316" spans="1:10" ht="15" customHeight="1" x14ac:dyDescent="0.2">
      <c r="A316" s="1">
        <v>256</v>
      </c>
      <c r="B316" s="1" t="s">
        <v>129</v>
      </c>
      <c r="C316" s="1">
        <v>15</v>
      </c>
      <c r="D316" s="1" t="s">
        <v>10</v>
      </c>
      <c r="E316" s="1">
        <v>5510</v>
      </c>
      <c r="F316" s="1" t="s">
        <v>581</v>
      </c>
      <c r="G316" s="1" t="s">
        <v>4</v>
      </c>
      <c r="H316" s="1">
        <v>77943</v>
      </c>
      <c r="I316" s="1">
        <v>91058</v>
      </c>
      <c r="J316" s="1">
        <v>70069</v>
      </c>
    </row>
    <row r="317" spans="1:10" ht="15" customHeight="1" x14ac:dyDescent="0.2">
      <c r="A317" s="1">
        <v>129</v>
      </c>
      <c r="B317" s="1" t="s">
        <v>130</v>
      </c>
      <c r="C317" s="1">
        <v>15</v>
      </c>
      <c r="D317" s="1" t="s">
        <v>10</v>
      </c>
      <c r="E317" s="1">
        <v>5510</v>
      </c>
      <c r="F317" s="1" t="s">
        <v>581</v>
      </c>
      <c r="G317" s="1" t="s">
        <v>4</v>
      </c>
      <c r="H317" s="1">
        <v>5000</v>
      </c>
      <c r="I317" s="1">
        <v>5000</v>
      </c>
      <c r="J317" s="1">
        <v>5000</v>
      </c>
    </row>
    <row r="318" spans="1:10" ht="15" customHeight="1" x14ac:dyDescent="0.2">
      <c r="A318" s="1">
        <v>130</v>
      </c>
      <c r="B318" s="1" t="s">
        <v>131</v>
      </c>
      <c r="C318" s="1">
        <v>15</v>
      </c>
      <c r="D318" s="1" t="s">
        <v>10</v>
      </c>
      <c r="E318" s="1">
        <v>5510</v>
      </c>
      <c r="F318" s="1" t="s">
        <v>581</v>
      </c>
      <c r="G318" s="1" t="s">
        <v>4</v>
      </c>
      <c r="H318" s="1">
        <v>1160</v>
      </c>
      <c r="I318" s="1">
        <v>1178</v>
      </c>
      <c r="J318" s="1">
        <v>797</v>
      </c>
    </row>
    <row r="319" spans="1:10" ht="15" customHeight="1" x14ac:dyDescent="0.2">
      <c r="A319" s="1">
        <v>133</v>
      </c>
      <c r="B319" s="1" t="s">
        <v>134</v>
      </c>
      <c r="C319" s="1">
        <v>15</v>
      </c>
      <c r="D319" s="1" t="s">
        <v>10</v>
      </c>
      <c r="E319" s="1">
        <v>5510</v>
      </c>
      <c r="F319" s="1" t="s">
        <v>581</v>
      </c>
      <c r="G319" s="1" t="s">
        <v>4</v>
      </c>
      <c r="H319" s="1">
        <v>45668</v>
      </c>
      <c r="I319" s="1">
        <v>35756</v>
      </c>
      <c r="J319" s="1">
        <v>40137</v>
      </c>
    </row>
    <row r="320" spans="1:10" ht="15" customHeight="1" x14ac:dyDescent="0.2">
      <c r="A320" s="1">
        <v>134</v>
      </c>
      <c r="B320" s="1" t="s">
        <v>135</v>
      </c>
      <c r="C320" s="1">
        <v>15</v>
      </c>
      <c r="D320" s="1" t="s">
        <v>10</v>
      </c>
      <c r="E320" s="1">
        <v>5510</v>
      </c>
      <c r="F320" s="1" t="s">
        <v>581</v>
      </c>
      <c r="G320" s="1" t="s">
        <v>4</v>
      </c>
      <c r="H320" s="1">
        <v>15199</v>
      </c>
      <c r="I320" s="1">
        <v>15590</v>
      </c>
      <c r="J320" s="1">
        <v>15980</v>
      </c>
    </row>
    <row r="321" spans="1:10" ht="15" customHeight="1" x14ac:dyDescent="0.2">
      <c r="A321" s="1">
        <v>136</v>
      </c>
      <c r="B321" s="1" t="s">
        <v>138</v>
      </c>
      <c r="C321" s="1">
        <v>15</v>
      </c>
      <c r="D321" s="1" t="s">
        <v>10</v>
      </c>
      <c r="E321" s="1">
        <v>5510</v>
      </c>
      <c r="F321" s="1" t="s">
        <v>581</v>
      </c>
      <c r="G321" s="1" t="s">
        <v>4</v>
      </c>
      <c r="H321" s="1">
        <v>7059</v>
      </c>
      <c r="I321" s="1">
        <v>7530</v>
      </c>
      <c r="J321" s="1">
        <v>7718</v>
      </c>
    </row>
    <row r="322" spans="1:10" ht="15" customHeight="1" x14ac:dyDescent="0.2">
      <c r="A322" s="1">
        <v>138</v>
      </c>
      <c r="B322" s="1" t="s">
        <v>140</v>
      </c>
      <c r="C322" s="1">
        <v>15</v>
      </c>
      <c r="D322" s="1" t="s">
        <v>10</v>
      </c>
      <c r="E322" s="1">
        <v>5510</v>
      </c>
      <c r="F322" s="1" t="s">
        <v>581</v>
      </c>
      <c r="G322" s="1" t="s">
        <v>4</v>
      </c>
      <c r="H322" s="1">
        <v>3669814</v>
      </c>
      <c r="I322" s="1">
        <v>3710706</v>
      </c>
      <c r="J322" s="1">
        <v>3862914</v>
      </c>
    </row>
    <row r="323" spans="1:10" ht="15" customHeight="1" x14ac:dyDescent="0.2">
      <c r="A323" s="1">
        <v>141</v>
      </c>
      <c r="B323" s="1" t="s">
        <v>142</v>
      </c>
      <c r="C323" s="1">
        <v>15</v>
      </c>
      <c r="D323" s="1" t="s">
        <v>10</v>
      </c>
      <c r="E323" s="1">
        <v>5510</v>
      </c>
      <c r="F323" s="1" t="s">
        <v>581</v>
      </c>
      <c r="G323" s="1" t="s">
        <v>4</v>
      </c>
      <c r="H323" s="1">
        <v>489295</v>
      </c>
      <c r="I323" s="1">
        <v>203899</v>
      </c>
      <c r="J323" s="1">
        <v>467053</v>
      </c>
    </row>
    <row r="324" spans="1:10" ht="15" customHeight="1" x14ac:dyDescent="0.2">
      <c r="A324" s="1">
        <v>273</v>
      </c>
      <c r="B324" s="1" t="s">
        <v>143</v>
      </c>
      <c r="C324" s="1">
        <v>15</v>
      </c>
      <c r="D324" s="1" t="s">
        <v>10</v>
      </c>
      <c r="E324" s="1">
        <v>5510</v>
      </c>
      <c r="F324" s="1" t="s">
        <v>581</v>
      </c>
      <c r="G324" s="1" t="s">
        <v>4</v>
      </c>
      <c r="H324" s="1">
        <v>2159</v>
      </c>
      <c r="I324" s="1">
        <v>2111</v>
      </c>
      <c r="J324" s="1">
        <v>2354</v>
      </c>
    </row>
    <row r="325" spans="1:10" ht="15" customHeight="1" x14ac:dyDescent="0.2">
      <c r="A325" s="1">
        <v>143</v>
      </c>
      <c r="B325" s="1" t="s">
        <v>145</v>
      </c>
      <c r="C325" s="1">
        <v>15</v>
      </c>
      <c r="D325" s="1" t="s">
        <v>10</v>
      </c>
      <c r="E325" s="1">
        <v>5510</v>
      </c>
      <c r="F325" s="1" t="s">
        <v>581</v>
      </c>
      <c r="G325" s="1" t="s">
        <v>4</v>
      </c>
      <c r="H325" s="1">
        <v>5115884</v>
      </c>
      <c r="I325" s="1">
        <v>8074659</v>
      </c>
      <c r="J325" s="1">
        <v>2731123</v>
      </c>
    </row>
    <row r="326" spans="1:10" ht="15" customHeight="1" x14ac:dyDescent="0.2">
      <c r="A326" s="1">
        <v>144</v>
      </c>
      <c r="B326" s="1" t="s">
        <v>146</v>
      </c>
      <c r="C326" s="1">
        <v>15</v>
      </c>
      <c r="D326" s="1" t="s">
        <v>10</v>
      </c>
      <c r="E326" s="1">
        <v>5510</v>
      </c>
      <c r="F326" s="1" t="s">
        <v>581</v>
      </c>
      <c r="G326" s="1" t="s">
        <v>4</v>
      </c>
      <c r="H326" s="1">
        <v>20710</v>
      </c>
      <c r="I326" s="1">
        <v>20280</v>
      </c>
      <c r="J326" s="1">
        <v>17088</v>
      </c>
    </row>
    <row r="327" spans="1:10" ht="15" customHeight="1" x14ac:dyDescent="0.2">
      <c r="A327" s="1">
        <v>28</v>
      </c>
      <c r="B327" s="1" t="s">
        <v>147</v>
      </c>
      <c r="C327" s="1">
        <v>15</v>
      </c>
      <c r="D327" s="1" t="s">
        <v>10</v>
      </c>
      <c r="E327" s="1">
        <v>5510</v>
      </c>
      <c r="F327" s="1" t="s">
        <v>581</v>
      </c>
      <c r="G327" s="1" t="s">
        <v>4</v>
      </c>
      <c r="H327" s="1">
        <v>182400</v>
      </c>
      <c r="I327" s="1">
        <v>179300</v>
      </c>
      <c r="J327" s="1">
        <v>102636</v>
      </c>
    </row>
    <row r="328" spans="1:10" ht="15" customHeight="1" x14ac:dyDescent="0.2">
      <c r="A328" s="1">
        <v>147</v>
      </c>
      <c r="B328" s="1" t="s">
        <v>148</v>
      </c>
      <c r="C328" s="1">
        <v>15</v>
      </c>
      <c r="D328" s="1" t="s">
        <v>10</v>
      </c>
      <c r="E328" s="1">
        <v>5510</v>
      </c>
      <c r="F328" s="1" t="s">
        <v>581</v>
      </c>
      <c r="G328" s="1" t="s">
        <v>4</v>
      </c>
      <c r="H328" s="1">
        <v>10000</v>
      </c>
      <c r="I328" s="1">
        <v>11817</v>
      </c>
      <c r="J328" s="1">
        <v>13924</v>
      </c>
    </row>
    <row r="329" spans="1:10" ht="15" customHeight="1" x14ac:dyDescent="0.2">
      <c r="A329" s="1">
        <v>149</v>
      </c>
      <c r="B329" s="1" t="s">
        <v>150</v>
      </c>
      <c r="C329" s="1">
        <v>15</v>
      </c>
      <c r="D329" s="1" t="s">
        <v>10</v>
      </c>
      <c r="E329" s="1">
        <v>5510</v>
      </c>
      <c r="F329" s="1" t="s">
        <v>581</v>
      </c>
      <c r="G329" s="1" t="s">
        <v>4</v>
      </c>
      <c r="H329" s="1">
        <v>1883147</v>
      </c>
      <c r="I329" s="1">
        <v>1975625</v>
      </c>
      <c r="J329" s="1">
        <v>1736849</v>
      </c>
    </row>
    <row r="330" spans="1:10" ht="15" customHeight="1" x14ac:dyDescent="0.2">
      <c r="A330" s="1">
        <v>150</v>
      </c>
      <c r="B330" s="1" t="s">
        <v>151</v>
      </c>
      <c r="C330" s="1">
        <v>15</v>
      </c>
      <c r="D330" s="1" t="s">
        <v>10</v>
      </c>
      <c r="E330" s="1">
        <v>5510</v>
      </c>
      <c r="F330" s="1" t="s">
        <v>581</v>
      </c>
      <c r="G330" s="1" t="s">
        <v>4</v>
      </c>
      <c r="H330" s="1">
        <v>1304054</v>
      </c>
      <c r="I330" s="1">
        <v>1300085</v>
      </c>
      <c r="J330" s="1">
        <v>1016479</v>
      </c>
    </row>
    <row r="331" spans="1:10" ht="15" customHeight="1" x14ac:dyDescent="0.2">
      <c r="A331" s="1">
        <v>153</v>
      </c>
      <c r="B331" s="1" t="s">
        <v>152</v>
      </c>
      <c r="C331" s="1">
        <v>15</v>
      </c>
      <c r="D331" s="1" t="s">
        <v>10</v>
      </c>
      <c r="E331" s="1">
        <v>5510</v>
      </c>
      <c r="F331" s="1" t="s">
        <v>581</v>
      </c>
      <c r="G331" s="1" t="s">
        <v>4</v>
      </c>
      <c r="H331" s="1">
        <v>0</v>
      </c>
      <c r="I331" s="1">
        <v>5</v>
      </c>
      <c r="J331" s="1">
        <v>8</v>
      </c>
    </row>
    <row r="332" spans="1:10" ht="15" customHeight="1" x14ac:dyDescent="0.2">
      <c r="A332" s="1">
        <v>156</v>
      </c>
      <c r="B332" s="1" t="s">
        <v>153</v>
      </c>
      <c r="C332" s="1">
        <v>15</v>
      </c>
      <c r="D332" s="1" t="s">
        <v>10</v>
      </c>
      <c r="E332" s="1">
        <v>5510</v>
      </c>
      <c r="F332" s="1" t="s">
        <v>581</v>
      </c>
      <c r="G332" s="1" t="s">
        <v>4</v>
      </c>
      <c r="H332" s="1">
        <v>413497</v>
      </c>
      <c r="I332" s="1">
        <v>413533</v>
      </c>
      <c r="J332" s="1">
        <v>459349</v>
      </c>
    </row>
    <row r="333" spans="1:10" ht="15" customHeight="1" x14ac:dyDescent="0.2">
      <c r="A333" s="1">
        <v>158</v>
      </c>
      <c r="B333" s="1" t="s">
        <v>155</v>
      </c>
      <c r="C333" s="1">
        <v>15</v>
      </c>
      <c r="D333" s="1" t="s">
        <v>10</v>
      </c>
      <c r="E333" s="1">
        <v>5510</v>
      </c>
      <c r="F333" s="1" t="s">
        <v>581</v>
      </c>
      <c r="G333" s="1" t="s">
        <v>4</v>
      </c>
      <c r="H333" s="1">
        <v>1802</v>
      </c>
      <c r="I333" s="1">
        <v>8090</v>
      </c>
      <c r="J333" s="1">
        <v>8234</v>
      </c>
    </row>
    <row r="334" spans="1:10" ht="15" customHeight="1" x14ac:dyDescent="0.2">
      <c r="A334" s="1">
        <v>159</v>
      </c>
      <c r="B334" s="1" t="s">
        <v>156</v>
      </c>
      <c r="C334" s="1">
        <v>15</v>
      </c>
      <c r="D334" s="1" t="s">
        <v>10</v>
      </c>
      <c r="E334" s="1">
        <v>5510</v>
      </c>
      <c r="F334" s="1" t="s">
        <v>581</v>
      </c>
      <c r="G334" s="1" t="s">
        <v>4</v>
      </c>
      <c r="H334" s="1">
        <v>70000</v>
      </c>
      <c r="I334" s="1">
        <v>60000</v>
      </c>
      <c r="J334" s="1">
        <v>60000</v>
      </c>
    </row>
    <row r="335" spans="1:10" ht="15" customHeight="1" x14ac:dyDescent="0.2">
      <c r="A335" s="1">
        <v>162</v>
      </c>
      <c r="B335" s="1" t="s">
        <v>158</v>
      </c>
      <c r="C335" s="1">
        <v>15</v>
      </c>
      <c r="D335" s="1" t="s">
        <v>10</v>
      </c>
      <c r="E335" s="1">
        <v>5510</v>
      </c>
      <c r="F335" s="1" t="s">
        <v>581</v>
      </c>
      <c r="G335" s="1" t="s">
        <v>4</v>
      </c>
      <c r="H335" s="1">
        <v>389600</v>
      </c>
      <c r="I335" s="1">
        <v>495200</v>
      </c>
      <c r="J335" s="1">
        <v>308800</v>
      </c>
    </row>
    <row r="336" spans="1:10" ht="15" customHeight="1" x14ac:dyDescent="0.2">
      <c r="A336" s="1">
        <v>299</v>
      </c>
      <c r="B336" s="1" t="s">
        <v>159</v>
      </c>
      <c r="C336" s="1">
        <v>15</v>
      </c>
      <c r="D336" s="1" t="s">
        <v>10</v>
      </c>
      <c r="E336" s="1">
        <v>5510</v>
      </c>
      <c r="F336" s="1" t="s">
        <v>581</v>
      </c>
      <c r="G336" s="1" t="s">
        <v>4</v>
      </c>
      <c r="H336" s="1">
        <v>34380</v>
      </c>
      <c r="I336" s="1">
        <v>32823</v>
      </c>
      <c r="J336" s="1">
        <v>33004</v>
      </c>
    </row>
    <row r="337" spans="1:10" ht="15" customHeight="1" x14ac:dyDescent="0.2">
      <c r="A337" s="1">
        <v>221</v>
      </c>
      <c r="B337" s="1" t="s">
        <v>160</v>
      </c>
      <c r="C337" s="1">
        <v>15</v>
      </c>
      <c r="D337" s="1" t="s">
        <v>10</v>
      </c>
      <c r="E337" s="1">
        <v>5510</v>
      </c>
      <c r="F337" s="1" t="s">
        <v>581</v>
      </c>
      <c r="G337" s="1" t="s">
        <v>4</v>
      </c>
      <c r="H337" s="1">
        <v>3403</v>
      </c>
      <c r="I337" s="1">
        <v>2525</v>
      </c>
      <c r="J337" s="1">
        <v>2777</v>
      </c>
    </row>
    <row r="338" spans="1:10" ht="15" customHeight="1" x14ac:dyDescent="0.2">
      <c r="A338" s="1">
        <v>165</v>
      </c>
      <c r="B338" s="1" t="s">
        <v>162</v>
      </c>
      <c r="C338" s="1">
        <v>15</v>
      </c>
      <c r="D338" s="1" t="s">
        <v>10</v>
      </c>
      <c r="E338" s="1">
        <v>5510</v>
      </c>
      <c r="F338" s="1" t="s">
        <v>581</v>
      </c>
      <c r="G338" s="1" t="s">
        <v>4</v>
      </c>
      <c r="H338" s="1">
        <v>25979399</v>
      </c>
      <c r="I338" s="1">
        <v>25086174</v>
      </c>
      <c r="J338" s="1">
        <v>26005213</v>
      </c>
    </row>
    <row r="339" spans="1:10" ht="15" customHeight="1" x14ac:dyDescent="0.2">
      <c r="A339" s="1">
        <v>169</v>
      </c>
      <c r="B339" s="1" t="s">
        <v>165</v>
      </c>
      <c r="C339" s="1">
        <v>15</v>
      </c>
      <c r="D339" s="1" t="s">
        <v>10</v>
      </c>
      <c r="E339" s="1">
        <v>5510</v>
      </c>
      <c r="F339" s="1" t="s">
        <v>581</v>
      </c>
      <c r="G339" s="1" t="s">
        <v>4</v>
      </c>
      <c r="H339" s="1">
        <v>840000</v>
      </c>
      <c r="I339" s="1">
        <v>1139147</v>
      </c>
      <c r="J339" s="1">
        <v>1144000</v>
      </c>
    </row>
    <row r="340" spans="1:10" ht="15" customHeight="1" x14ac:dyDescent="0.2">
      <c r="A340" s="1">
        <v>170</v>
      </c>
      <c r="B340" s="1" t="s">
        <v>166</v>
      </c>
      <c r="C340" s="1">
        <v>15</v>
      </c>
      <c r="D340" s="1" t="s">
        <v>10</v>
      </c>
      <c r="E340" s="1">
        <v>5510</v>
      </c>
      <c r="F340" s="1" t="s">
        <v>581</v>
      </c>
      <c r="G340" s="1" t="s">
        <v>4</v>
      </c>
      <c r="H340" s="1">
        <v>218904</v>
      </c>
      <c r="I340" s="1">
        <v>214849</v>
      </c>
      <c r="J340" s="1">
        <v>191108</v>
      </c>
    </row>
    <row r="341" spans="1:10" ht="15" customHeight="1" x14ac:dyDescent="0.2">
      <c r="A341" s="1">
        <v>173</v>
      </c>
      <c r="B341" s="1" t="s">
        <v>168</v>
      </c>
      <c r="C341" s="1">
        <v>15</v>
      </c>
      <c r="D341" s="1" t="s">
        <v>10</v>
      </c>
      <c r="E341" s="1">
        <v>5510</v>
      </c>
      <c r="F341" s="1" t="s">
        <v>581</v>
      </c>
      <c r="G341" s="1" t="s">
        <v>4</v>
      </c>
      <c r="H341" s="1">
        <v>11628670</v>
      </c>
      <c r="I341" s="1">
        <v>10957787</v>
      </c>
      <c r="J341" s="1">
        <v>10827902</v>
      </c>
    </row>
    <row r="342" spans="1:10" ht="15" customHeight="1" x14ac:dyDescent="0.2">
      <c r="A342" s="1">
        <v>174</v>
      </c>
      <c r="B342" s="1" t="s">
        <v>169</v>
      </c>
      <c r="C342" s="1">
        <v>15</v>
      </c>
      <c r="D342" s="1" t="s">
        <v>10</v>
      </c>
      <c r="E342" s="1">
        <v>5510</v>
      </c>
      <c r="F342" s="1" t="s">
        <v>581</v>
      </c>
      <c r="G342" s="1" t="s">
        <v>4</v>
      </c>
      <c r="H342" s="1">
        <v>98794</v>
      </c>
      <c r="I342" s="1">
        <v>80393</v>
      </c>
      <c r="J342" s="1">
        <v>90017</v>
      </c>
    </row>
    <row r="343" spans="1:10" ht="15" customHeight="1" x14ac:dyDescent="0.2">
      <c r="A343" s="1">
        <v>179</v>
      </c>
      <c r="B343" s="1" t="s">
        <v>171</v>
      </c>
      <c r="C343" s="1">
        <v>15</v>
      </c>
      <c r="D343" s="1" t="s">
        <v>10</v>
      </c>
      <c r="E343" s="1">
        <v>5510</v>
      </c>
      <c r="F343" s="1" t="s">
        <v>581</v>
      </c>
      <c r="G343" s="1" t="s">
        <v>4</v>
      </c>
      <c r="H343" s="1">
        <v>5</v>
      </c>
      <c r="I343" s="1">
        <v>0</v>
      </c>
      <c r="J343" s="1">
        <v>6</v>
      </c>
    </row>
    <row r="344" spans="1:10" ht="15" customHeight="1" x14ac:dyDescent="0.2">
      <c r="A344" s="1">
        <v>117</v>
      </c>
      <c r="B344" s="1" t="s">
        <v>172</v>
      </c>
      <c r="C344" s="1">
        <v>15</v>
      </c>
      <c r="D344" s="1" t="s">
        <v>10</v>
      </c>
      <c r="E344" s="1">
        <v>5510</v>
      </c>
      <c r="F344" s="1" t="s">
        <v>581</v>
      </c>
      <c r="G344" s="1" t="s">
        <v>4</v>
      </c>
      <c r="H344" s="1">
        <v>23409</v>
      </c>
      <c r="I344" s="1">
        <v>26433</v>
      </c>
      <c r="J344" s="1">
        <v>28778</v>
      </c>
    </row>
    <row r="345" spans="1:10" ht="15" customHeight="1" x14ac:dyDescent="0.2">
      <c r="A345" s="1">
        <v>146</v>
      </c>
      <c r="B345" s="1" t="s">
        <v>173</v>
      </c>
      <c r="C345" s="1">
        <v>15</v>
      </c>
      <c r="D345" s="1" t="s">
        <v>10</v>
      </c>
      <c r="E345" s="1">
        <v>5510</v>
      </c>
      <c r="F345" s="1" t="s">
        <v>581</v>
      </c>
      <c r="G345" s="1" t="s">
        <v>4</v>
      </c>
      <c r="H345" s="1">
        <v>1101682</v>
      </c>
      <c r="I345" s="1">
        <v>922283</v>
      </c>
      <c r="J345" s="1">
        <v>1292921</v>
      </c>
    </row>
    <row r="346" spans="1:10" ht="15" customHeight="1" x14ac:dyDescent="0.2">
      <c r="A346" s="1">
        <v>183</v>
      </c>
      <c r="B346" s="1" t="s">
        <v>175</v>
      </c>
      <c r="C346" s="1">
        <v>15</v>
      </c>
      <c r="D346" s="1" t="s">
        <v>10</v>
      </c>
      <c r="E346" s="1">
        <v>5510</v>
      </c>
      <c r="F346" s="1" t="s">
        <v>581</v>
      </c>
      <c r="G346" s="1" t="s">
        <v>4</v>
      </c>
      <c r="H346" s="1">
        <v>7584814</v>
      </c>
      <c r="I346" s="1">
        <v>7962421</v>
      </c>
      <c r="J346" s="1">
        <v>8431131</v>
      </c>
    </row>
    <row r="347" spans="1:10" ht="15" customHeight="1" x14ac:dyDescent="0.2">
      <c r="A347" s="1">
        <v>185</v>
      </c>
      <c r="B347" s="1" t="s">
        <v>176</v>
      </c>
      <c r="C347" s="1">
        <v>15</v>
      </c>
      <c r="D347" s="1" t="s">
        <v>10</v>
      </c>
      <c r="E347" s="1">
        <v>5510</v>
      </c>
      <c r="F347" s="1" t="s">
        <v>581</v>
      </c>
      <c r="G347" s="1" t="s">
        <v>4</v>
      </c>
      <c r="H347" s="1">
        <v>59711382</v>
      </c>
      <c r="I347" s="1">
        <v>61785799</v>
      </c>
      <c r="J347" s="1">
        <v>73294568</v>
      </c>
    </row>
    <row r="348" spans="1:10" ht="15" customHeight="1" x14ac:dyDescent="0.2">
      <c r="A348" s="1">
        <v>184</v>
      </c>
      <c r="B348" s="1" t="s">
        <v>177</v>
      </c>
      <c r="C348" s="1">
        <v>15</v>
      </c>
      <c r="D348" s="1" t="s">
        <v>10</v>
      </c>
      <c r="E348" s="1">
        <v>5510</v>
      </c>
      <c r="F348" s="1" t="s">
        <v>581</v>
      </c>
      <c r="G348" s="1" t="s">
        <v>4</v>
      </c>
      <c r="H348" s="1">
        <v>68411</v>
      </c>
      <c r="I348" s="1">
        <v>81179</v>
      </c>
      <c r="J348" s="1">
        <v>83764</v>
      </c>
    </row>
    <row r="349" spans="1:10" ht="15" customHeight="1" x14ac:dyDescent="0.2">
      <c r="A349" s="1">
        <v>194</v>
      </c>
      <c r="B349" s="1" t="s">
        <v>184</v>
      </c>
      <c r="C349" s="1">
        <v>15</v>
      </c>
      <c r="D349" s="1" t="s">
        <v>10</v>
      </c>
      <c r="E349" s="1">
        <v>5510</v>
      </c>
      <c r="F349" s="1" t="s">
        <v>581</v>
      </c>
      <c r="G349" s="1" t="s">
        <v>4</v>
      </c>
      <c r="H349" s="1">
        <v>500000</v>
      </c>
      <c r="I349" s="1">
        <v>600594</v>
      </c>
      <c r="J349" s="1">
        <v>765815</v>
      </c>
    </row>
    <row r="350" spans="1:10" ht="15" customHeight="1" x14ac:dyDescent="0.2">
      <c r="A350" s="1">
        <v>272</v>
      </c>
      <c r="B350" s="1" t="s">
        <v>186</v>
      </c>
      <c r="C350" s="1">
        <v>15</v>
      </c>
      <c r="D350" s="1" t="s">
        <v>10</v>
      </c>
      <c r="E350" s="1">
        <v>5510</v>
      </c>
      <c r="F350" s="1" t="s">
        <v>581</v>
      </c>
      <c r="G350" s="1" t="s">
        <v>4</v>
      </c>
      <c r="H350" s="1">
        <v>2387202</v>
      </c>
      <c r="I350" s="1">
        <v>2428203</v>
      </c>
      <c r="J350" s="1">
        <v>2884537</v>
      </c>
    </row>
    <row r="351" spans="1:10" ht="15" customHeight="1" x14ac:dyDescent="0.2">
      <c r="A351" s="1">
        <v>186</v>
      </c>
      <c r="B351" s="1" t="s">
        <v>187</v>
      </c>
      <c r="C351" s="1">
        <v>15</v>
      </c>
      <c r="D351" s="1" t="s">
        <v>10</v>
      </c>
      <c r="E351" s="1">
        <v>5510</v>
      </c>
      <c r="F351" s="1" t="s">
        <v>581</v>
      </c>
      <c r="G351" s="1" t="s">
        <v>4</v>
      </c>
    </row>
    <row r="352" spans="1:10" ht="15" customHeight="1" x14ac:dyDescent="0.2">
      <c r="A352" s="1">
        <v>199</v>
      </c>
      <c r="B352" s="1" t="s">
        <v>191</v>
      </c>
      <c r="C352" s="1">
        <v>15</v>
      </c>
      <c r="D352" s="1" t="s">
        <v>10</v>
      </c>
      <c r="E352" s="1">
        <v>5510</v>
      </c>
      <c r="F352" s="1" t="s">
        <v>581</v>
      </c>
      <c r="G352" s="1" t="s">
        <v>4</v>
      </c>
      <c r="H352" s="1">
        <v>2072405</v>
      </c>
      <c r="I352" s="1">
        <v>2082134</v>
      </c>
      <c r="J352" s="1">
        <v>2434213</v>
      </c>
    </row>
    <row r="353" spans="1:10" ht="15" customHeight="1" x14ac:dyDescent="0.2">
      <c r="A353" s="1">
        <v>198</v>
      </c>
      <c r="B353" s="1" t="s">
        <v>192</v>
      </c>
      <c r="C353" s="1">
        <v>15</v>
      </c>
      <c r="D353" s="1" t="s">
        <v>10</v>
      </c>
      <c r="E353" s="1">
        <v>5510</v>
      </c>
      <c r="F353" s="1" t="s">
        <v>581</v>
      </c>
      <c r="G353" s="1" t="s">
        <v>4</v>
      </c>
      <c r="H353" s="1">
        <v>173245</v>
      </c>
      <c r="I353" s="1">
        <v>157058</v>
      </c>
      <c r="J353" s="1">
        <v>163165</v>
      </c>
    </row>
    <row r="354" spans="1:10" ht="15" customHeight="1" x14ac:dyDescent="0.2">
      <c r="A354" s="1">
        <v>201</v>
      </c>
      <c r="B354" s="1" t="s">
        <v>194</v>
      </c>
      <c r="C354" s="1">
        <v>15</v>
      </c>
      <c r="D354" s="1" t="s">
        <v>10</v>
      </c>
      <c r="E354" s="1">
        <v>5510</v>
      </c>
      <c r="F354" s="1" t="s">
        <v>581</v>
      </c>
      <c r="G354" s="1" t="s">
        <v>4</v>
      </c>
      <c r="H354" s="1">
        <v>1021</v>
      </c>
      <c r="I354" s="1">
        <v>1023</v>
      </c>
      <c r="J354" s="1">
        <v>1019</v>
      </c>
    </row>
    <row r="355" spans="1:10" ht="15" customHeight="1" x14ac:dyDescent="0.2">
      <c r="A355" s="1">
        <v>202</v>
      </c>
      <c r="B355" s="1" t="s">
        <v>195</v>
      </c>
      <c r="C355" s="1">
        <v>15</v>
      </c>
      <c r="D355" s="1" t="s">
        <v>10</v>
      </c>
      <c r="E355" s="1">
        <v>5510</v>
      </c>
      <c r="F355" s="1" t="s">
        <v>581</v>
      </c>
      <c r="G355" s="1" t="s">
        <v>4</v>
      </c>
      <c r="H355" s="1">
        <v>1750000</v>
      </c>
      <c r="I355" s="1">
        <v>1457015</v>
      </c>
      <c r="J355" s="1">
        <v>1909540</v>
      </c>
    </row>
    <row r="356" spans="1:10" ht="15" customHeight="1" x14ac:dyDescent="0.2">
      <c r="A356" s="1">
        <v>277</v>
      </c>
      <c r="B356" s="1" t="s">
        <v>571</v>
      </c>
      <c r="C356" s="1">
        <v>15</v>
      </c>
      <c r="D356" s="1" t="s">
        <v>10</v>
      </c>
      <c r="E356" s="1">
        <v>5510</v>
      </c>
      <c r="F356" s="1" t="s">
        <v>581</v>
      </c>
      <c r="G356" s="1" t="s">
        <v>4</v>
      </c>
    </row>
    <row r="357" spans="1:10" ht="15" customHeight="1" x14ac:dyDescent="0.2">
      <c r="A357" s="1">
        <v>203</v>
      </c>
      <c r="B357" s="1" t="s">
        <v>196</v>
      </c>
      <c r="C357" s="1">
        <v>15</v>
      </c>
      <c r="D357" s="1" t="s">
        <v>10</v>
      </c>
      <c r="E357" s="1">
        <v>5510</v>
      </c>
      <c r="F357" s="1" t="s">
        <v>581</v>
      </c>
      <c r="G357" s="1" t="s">
        <v>4</v>
      </c>
      <c r="H357" s="1">
        <v>6471400</v>
      </c>
      <c r="I357" s="1">
        <v>6362694</v>
      </c>
      <c r="J357" s="1">
        <v>6433865</v>
      </c>
    </row>
    <row r="358" spans="1:10" ht="15" customHeight="1" x14ac:dyDescent="0.2">
      <c r="A358" s="1">
        <v>276</v>
      </c>
      <c r="B358" s="1" t="s">
        <v>198</v>
      </c>
      <c r="C358" s="1">
        <v>15</v>
      </c>
      <c r="D358" s="1" t="s">
        <v>10</v>
      </c>
      <c r="E358" s="1">
        <v>5510</v>
      </c>
      <c r="F358" s="1" t="s">
        <v>581</v>
      </c>
      <c r="G358" s="1" t="s">
        <v>4</v>
      </c>
      <c r="H358" s="1">
        <v>473000</v>
      </c>
      <c r="I358" s="1">
        <v>778600</v>
      </c>
      <c r="J358" s="1">
        <v>516000</v>
      </c>
    </row>
    <row r="359" spans="1:10" ht="15" customHeight="1" x14ac:dyDescent="0.2">
      <c r="A359" s="1">
        <v>206</v>
      </c>
      <c r="B359" s="1" t="s">
        <v>572</v>
      </c>
      <c r="C359" s="1">
        <v>15</v>
      </c>
      <c r="D359" s="1" t="s">
        <v>10</v>
      </c>
      <c r="E359" s="1">
        <v>5510</v>
      </c>
      <c r="F359" s="1" t="s">
        <v>581</v>
      </c>
      <c r="G359" s="1" t="s">
        <v>4</v>
      </c>
    </row>
    <row r="360" spans="1:10" ht="15" customHeight="1" x14ac:dyDescent="0.2">
      <c r="A360" s="1">
        <v>209</v>
      </c>
      <c r="B360" s="1" t="s">
        <v>200</v>
      </c>
      <c r="C360" s="1">
        <v>15</v>
      </c>
      <c r="D360" s="1" t="s">
        <v>10</v>
      </c>
      <c r="E360" s="1">
        <v>5510</v>
      </c>
      <c r="F360" s="1" t="s">
        <v>581</v>
      </c>
      <c r="G360" s="1" t="s">
        <v>4</v>
      </c>
      <c r="H360" s="1">
        <v>663</v>
      </c>
      <c r="I360" s="1">
        <v>565</v>
      </c>
      <c r="J360" s="1">
        <v>577</v>
      </c>
    </row>
    <row r="361" spans="1:10" ht="15" customHeight="1" x14ac:dyDescent="0.2">
      <c r="A361" s="1">
        <v>210</v>
      </c>
      <c r="B361" s="1" t="s">
        <v>201</v>
      </c>
      <c r="C361" s="1">
        <v>15</v>
      </c>
      <c r="D361" s="1" t="s">
        <v>10</v>
      </c>
      <c r="E361" s="1">
        <v>5510</v>
      </c>
      <c r="F361" s="1" t="s">
        <v>581</v>
      </c>
      <c r="G361" s="1" t="s">
        <v>4</v>
      </c>
      <c r="H361" s="1">
        <v>3086400</v>
      </c>
      <c r="I361" s="1">
        <v>3300400</v>
      </c>
      <c r="J361" s="1">
        <v>2834500</v>
      </c>
    </row>
    <row r="362" spans="1:10" ht="15" customHeight="1" x14ac:dyDescent="0.2">
      <c r="A362" s="1">
        <v>211</v>
      </c>
      <c r="B362" s="1" t="s">
        <v>202</v>
      </c>
      <c r="C362" s="1">
        <v>15</v>
      </c>
      <c r="D362" s="1" t="s">
        <v>10</v>
      </c>
      <c r="E362" s="1">
        <v>5510</v>
      </c>
      <c r="F362" s="1" t="s">
        <v>581</v>
      </c>
      <c r="G362" s="1" t="s">
        <v>4</v>
      </c>
      <c r="H362" s="1">
        <v>550826</v>
      </c>
      <c r="I362" s="1">
        <v>527257</v>
      </c>
      <c r="J362" s="1">
        <v>386720</v>
      </c>
    </row>
    <row r="363" spans="1:10" ht="15" customHeight="1" x14ac:dyDescent="0.2">
      <c r="A363" s="1">
        <v>212</v>
      </c>
      <c r="B363" s="1" t="s">
        <v>203</v>
      </c>
      <c r="C363" s="1">
        <v>15</v>
      </c>
      <c r="D363" s="1" t="s">
        <v>10</v>
      </c>
      <c r="E363" s="1">
        <v>5510</v>
      </c>
      <c r="F363" s="1" t="s">
        <v>581</v>
      </c>
      <c r="G363" s="1" t="s">
        <v>4</v>
      </c>
      <c r="H363" s="1">
        <v>2024332</v>
      </c>
      <c r="I363" s="1">
        <v>2363630</v>
      </c>
      <c r="J363" s="1">
        <v>2936783</v>
      </c>
    </row>
    <row r="364" spans="1:10" ht="15" customHeight="1" x14ac:dyDescent="0.2">
      <c r="A364" s="1">
        <v>208</v>
      </c>
      <c r="B364" s="1" t="s">
        <v>204</v>
      </c>
      <c r="C364" s="1">
        <v>15</v>
      </c>
      <c r="D364" s="1" t="s">
        <v>10</v>
      </c>
      <c r="E364" s="1">
        <v>5510</v>
      </c>
      <c r="F364" s="1" t="s">
        <v>581</v>
      </c>
      <c r="G364" s="1" t="s">
        <v>4</v>
      </c>
      <c r="H364" s="1">
        <v>868368</v>
      </c>
      <c r="I364" s="1">
        <v>896362</v>
      </c>
      <c r="J364" s="1">
        <v>917081</v>
      </c>
    </row>
    <row r="365" spans="1:10" ht="15" customHeight="1" x14ac:dyDescent="0.2">
      <c r="A365" s="1">
        <v>216</v>
      </c>
      <c r="B365" s="1" t="s">
        <v>205</v>
      </c>
      <c r="C365" s="1">
        <v>15</v>
      </c>
      <c r="D365" s="1" t="s">
        <v>10</v>
      </c>
      <c r="E365" s="1">
        <v>5510</v>
      </c>
      <c r="F365" s="1" t="s">
        <v>581</v>
      </c>
      <c r="G365" s="1" t="s">
        <v>4</v>
      </c>
      <c r="H365" s="1">
        <v>1337</v>
      </c>
      <c r="I365" s="1">
        <v>1260</v>
      </c>
      <c r="J365" s="1">
        <v>1308</v>
      </c>
    </row>
    <row r="366" spans="1:10" ht="15" customHeight="1" x14ac:dyDescent="0.2">
      <c r="A366" s="1">
        <v>154</v>
      </c>
      <c r="B366" s="1" t="s">
        <v>206</v>
      </c>
      <c r="C366" s="1">
        <v>15</v>
      </c>
      <c r="D366" s="1" t="s">
        <v>10</v>
      </c>
      <c r="E366" s="1">
        <v>5510</v>
      </c>
      <c r="F366" s="1" t="s">
        <v>581</v>
      </c>
      <c r="G366" s="1" t="s">
        <v>4</v>
      </c>
      <c r="H366" s="1">
        <v>287954</v>
      </c>
      <c r="I366" s="1">
        <v>201218</v>
      </c>
      <c r="J366" s="1">
        <v>306433</v>
      </c>
    </row>
    <row r="367" spans="1:10" ht="15" customHeight="1" x14ac:dyDescent="0.2">
      <c r="A367" s="1">
        <v>222</v>
      </c>
      <c r="B367" s="1" t="s">
        <v>212</v>
      </c>
      <c r="C367" s="1">
        <v>15</v>
      </c>
      <c r="D367" s="1" t="s">
        <v>10</v>
      </c>
      <c r="E367" s="1">
        <v>5510</v>
      </c>
      <c r="F367" s="1" t="s">
        <v>581</v>
      </c>
      <c r="G367" s="1" t="s">
        <v>4</v>
      </c>
      <c r="H367" s="1">
        <v>1513000</v>
      </c>
      <c r="I367" s="1">
        <v>912570</v>
      </c>
      <c r="J367" s="1">
        <v>926592</v>
      </c>
    </row>
    <row r="368" spans="1:10" ht="15" customHeight="1" x14ac:dyDescent="0.2">
      <c r="A368" s="1">
        <v>223</v>
      </c>
      <c r="B368" s="1" t="s">
        <v>213</v>
      </c>
      <c r="C368" s="1">
        <v>15</v>
      </c>
      <c r="D368" s="1" t="s">
        <v>10</v>
      </c>
      <c r="E368" s="1">
        <v>5510</v>
      </c>
      <c r="F368" s="1" t="s">
        <v>581</v>
      </c>
      <c r="G368" s="1" t="s">
        <v>4</v>
      </c>
      <c r="H368" s="1">
        <v>19000000</v>
      </c>
      <c r="I368" s="1">
        <v>22600000</v>
      </c>
      <c r="J368" s="1">
        <v>20600000</v>
      </c>
    </row>
    <row r="369" spans="1:10" ht="15" customHeight="1" x14ac:dyDescent="0.2">
      <c r="A369" s="1">
        <v>213</v>
      </c>
      <c r="B369" s="1" t="s">
        <v>214</v>
      </c>
      <c r="C369" s="1">
        <v>15</v>
      </c>
      <c r="D369" s="1" t="s">
        <v>10</v>
      </c>
      <c r="E369" s="1">
        <v>5510</v>
      </c>
      <c r="F369" s="1" t="s">
        <v>581</v>
      </c>
      <c r="G369" s="1" t="s">
        <v>4</v>
      </c>
      <c r="H369" s="1">
        <v>1200000</v>
      </c>
      <c r="I369" s="1">
        <v>1406000</v>
      </c>
      <c r="J369" s="1">
        <v>1600000</v>
      </c>
    </row>
    <row r="370" spans="1:10" ht="15" customHeight="1" x14ac:dyDescent="0.2">
      <c r="A370" s="1">
        <v>226</v>
      </c>
      <c r="B370" s="1" t="s">
        <v>216</v>
      </c>
      <c r="C370" s="1">
        <v>15</v>
      </c>
      <c r="D370" s="1" t="s">
        <v>10</v>
      </c>
      <c r="E370" s="1">
        <v>5510</v>
      </c>
      <c r="F370" s="1" t="s">
        <v>581</v>
      </c>
      <c r="G370" s="1" t="s">
        <v>4</v>
      </c>
      <c r="H370" s="1">
        <v>22000</v>
      </c>
      <c r="I370" s="1">
        <v>22076</v>
      </c>
      <c r="J370" s="1">
        <v>22951</v>
      </c>
    </row>
    <row r="371" spans="1:10" ht="15" customHeight="1" x14ac:dyDescent="0.2">
      <c r="A371" s="1">
        <v>230</v>
      </c>
      <c r="B371" s="1" t="s">
        <v>217</v>
      </c>
      <c r="C371" s="1">
        <v>15</v>
      </c>
      <c r="D371" s="1" t="s">
        <v>10</v>
      </c>
      <c r="E371" s="1">
        <v>5510</v>
      </c>
      <c r="F371" s="1" t="s">
        <v>581</v>
      </c>
      <c r="G371" s="1" t="s">
        <v>4</v>
      </c>
      <c r="H371" s="1">
        <v>24113970</v>
      </c>
      <c r="I371" s="1">
        <v>26532100</v>
      </c>
      <c r="J371" s="1">
        <v>26098830</v>
      </c>
    </row>
    <row r="372" spans="1:10" ht="15" customHeight="1" x14ac:dyDescent="0.2">
      <c r="A372" s="1">
        <v>225</v>
      </c>
      <c r="B372" s="1" t="s">
        <v>218</v>
      </c>
      <c r="C372" s="1">
        <v>15</v>
      </c>
      <c r="D372" s="1" t="s">
        <v>10</v>
      </c>
      <c r="E372" s="1">
        <v>5510</v>
      </c>
      <c r="F372" s="1" t="s">
        <v>581</v>
      </c>
      <c r="G372" s="1" t="s">
        <v>4</v>
      </c>
      <c r="H372" s="1">
        <v>82</v>
      </c>
      <c r="I372" s="1">
        <v>82</v>
      </c>
      <c r="J372" s="1">
        <v>82</v>
      </c>
    </row>
    <row r="373" spans="1:10" ht="15" customHeight="1" x14ac:dyDescent="0.2">
      <c r="A373" s="1">
        <v>229</v>
      </c>
      <c r="B373" s="1" t="s">
        <v>219</v>
      </c>
      <c r="C373" s="1">
        <v>15</v>
      </c>
      <c r="D373" s="1" t="s">
        <v>10</v>
      </c>
      <c r="E373" s="1">
        <v>5510</v>
      </c>
      <c r="F373" s="1" t="s">
        <v>581</v>
      </c>
      <c r="G373" s="1" t="s">
        <v>4</v>
      </c>
      <c r="H373" s="1">
        <v>16606009</v>
      </c>
      <c r="I373" s="1">
        <v>16444000</v>
      </c>
      <c r="J373" s="1">
        <v>14383000</v>
      </c>
    </row>
    <row r="374" spans="1:10" ht="15" customHeight="1" x14ac:dyDescent="0.2">
      <c r="A374" s="1">
        <v>215</v>
      </c>
      <c r="B374" s="1" t="s">
        <v>220</v>
      </c>
      <c r="C374" s="1">
        <v>15</v>
      </c>
      <c r="D374" s="1" t="s">
        <v>10</v>
      </c>
      <c r="E374" s="1">
        <v>5510</v>
      </c>
      <c r="F374" s="1" t="s">
        <v>581</v>
      </c>
      <c r="G374" s="1" t="s">
        <v>4</v>
      </c>
      <c r="H374" s="1">
        <v>167000</v>
      </c>
      <c r="I374" s="1">
        <v>72483</v>
      </c>
      <c r="J374" s="1">
        <v>96122</v>
      </c>
    </row>
    <row r="375" spans="1:10" ht="15" customHeight="1" x14ac:dyDescent="0.2">
      <c r="A375" s="1">
        <v>231</v>
      </c>
      <c r="B375" s="1" t="s">
        <v>221</v>
      </c>
      <c r="C375" s="1">
        <v>15</v>
      </c>
      <c r="D375" s="1" t="s">
        <v>10</v>
      </c>
      <c r="E375" s="1">
        <v>5510</v>
      </c>
      <c r="F375" s="1" t="s">
        <v>581</v>
      </c>
      <c r="G375" s="1" t="s">
        <v>4</v>
      </c>
      <c r="H375" s="1">
        <v>55147120</v>
      </c>
      <c r="I375" s="1">
        <v>55839540</v>
      </c>
      <c r="J375" s="1">
        <v>62859050</v>
      </c>
    </row>
    <row r="376" spans="1:10" ht="15" customHeight="1" x14ac:dyDescent="0.2">
      <c r="A376" s="1">
        <v>234</v>
      </c>
      <c r="B376" s="1" t="s">
        <v>223</v>
      </c>
      <c r="C376" s="1">
        <v>15</v>
      </c>
      <c r="D376" s="1" t="s">
        <v>10</v>
      </c>
      <c r="E376" s="1">
        <v>5510</v>
      </c>
      <c r="F376" s="1" t="s">
        <v>581</v>
      </c>
      <c r="G376" s="1" t="s">
        <v>4</v>
      </c>
      <c r="H376" s="1">
        <v>1076000</v>
      </c>
      <c r="I376" s="1">
        <v>1191000</v>
      </c>
      <c r="J376" s="1">
        <v>757000</v>
      </c>
    </row>
    <row r="377" spans="1:10" ht="15" customHeight="1" x14ac:dyDescent="0.2">
      <c r="A377" s="1">
        <v>228</v>
      </c>
      <c r="B377" s="1" t="s">
        <v>224</v>
      </c>
      <c r="C377" s="1">
        <v>15</v>
      </c>
      <c r="D377" s="1" t="s">
        <v>10</v>
      </c>
      <c r="E377" s="1">
        <v>5510</v>
      </c>
      <c r="F377" s="1" t="s">
        <v>581</v>
      </c>
      <c r="G377" s="1" t="s">
        <v>4</v>
      </c>
    </row>
    <row r="378" spans="1:10" ht="15" customHeight="1" x14ac:dyDescent="0.2">
      <c r="A378" s="1">
        <v>235</v>
      </c>
      <c r="B378" s="1" t="s">
        <v>225</v>
      </c>
      <c r="C378" s="1">
        <v>15</v>
      </c>
      <c r="D378" s="1" t="s">
        <v>10</v>
      </c>
      <c r="E378" s="1">
        <v>5510</v>
      </c>
      <c r="F378" s="1" t="s">
        <v>581</v>
      </c>
      <c r="G378" s="1" t="s">
        <v>4</v>
      </c>
      <c r="H378" s="1">
        <v>6955976</v>
      </c>
      <c r="I378" s="1">
        <v>6964664</v>
      </c>
      <c r="J378" s="1">
        <v>6940500</v>
      </c>
    </row>
    <row r="379" spans="1:10" ht="15" customHeight="1" x14ac:dyDescent="0.2">
      <c r="A379" s="1">
        <v>236</v>
      </c>
      <c r="B379" s="1" t="s">
        <v>227</v>
      </c>
      <c r="C379" s="1">
        <v>15</v>
      </c>
      <c r="D379" s="1" t="s">
        <v>10</v>
      </c>
      <c r="E379" s="1">
        <v>5510</v>
      </c>
      <c r="F379" s="1" t="s">
        <v>581</v>
      </c>
      <c r="G379" s="1" t="s">
        <v>4</v>
      </c>
      <c r="H379" s="1">
        <v>161</v>
      </c>
      <c r="I379" s="1">
        <v>179</v>
      </c>
      <c r="J379" s="1">
        <v>140</v>
      </c>
    </row>
    <row r="380" spans="1:10" ht="15" customHeight="1" x14ac:dyDescent="0.2">
      <c r="A380" s="1">
        <v>5000</v>
      </c>
      <c r="B380" s="1" t="s">
        <v>461</v>
      </c>
      <c r="C380" s="1">
        <v>15</v>
      </c>
      <c r="D380" s="1" t="s">
        <v>10</v>
      </c>
      <c r="E380" s="1">
        <v>5510</v>
      </c>
      <c r="F380" s="1" t="s">
        <v>581</v>
      </c>
      <c r="G380" s="1" t="s">
        <v>4</v>
      </c>
      <c r="H380" s="1">
        <v>733534429</v>
      </c>
      <c r="I380" s="1">
        <v>736984917</v>
      </c>
      <c r="J380" s="1">
        <v>749460077</v>
      </c>
    </row>
    <row r="381" spans="1:10" ht="15" customHeight="1" x14ac:dyDescent="0.2">
      <c r="A381" s="1">
        <v>249</v>
      </c>
      <c r="B381" s="1" t="s">
        <v>231</v>
      </c>
      <c r="C381" s="1">
        <v>15</v>
      </c>
      <c r="D381" s="1" t="s">
        <v>10</v>
      </c>
      <c r="E381" s="1">
        <v>5510</v>
      </c>
      <c r="F381" s="1" t="s">
        <v>581</v>
      </c>
      <c r="G381" s="1" t="s">
        <v>4</v>
      </c>
      <c r="H381" s="1">
        <v>192215</v>
      </c>
      <c r="I381" s="1">
        <v>124940</v>
      </c>
      <c r="J381" s="1">
        <v>220154</v>
      </c>
    </row>
    <row r="382" spans="1:10" ht="15" customHeight="1" x14ac:dyDescent="0.2">
      <c r="A382" s="1">
        <v>248</v>
      </c>
      <c r="B382" s="1" t="s">
        <v>232</v>
      </c>
      <c r="C382" s="1">
        <v>15</v>
      </c>
      <c r="D382" s="1" t="s">
        <v>10</v>
      </c>
      <c r="E382" s="1">
        <v>5510</v>
      </c>
      <c r="F382" s="1" t="s">
        <v>581</v>
      </c>
      <c r="G382" s="1" t="s">
        <v>4</v>
      </c>
    </row>
    <row r="383" spans="1:10" ht="15" customHeight="1" x14ac:dyDescent="0.2">
      <c r="A383" s="1">
        <v>251</v>
      </c>
      <c r="B383" s="1" t="s">
        <v>233</v>
      </c>
      <c r="C383" s="1">
        <v>15</v>
      </c>
      <c r="D383" s="1" t="s">
        <v>10</v>
      </c>
      <c r="E383" s="1">
        <v>5510</v>
      </c>
      <c r="F383" s="1" t="s">
        <v>581</v>
      </c>
      <c r="G383" s="1" t="s">
        <v>4</v>
      </c>
      <c r="H383" s="1">
        <v>201504</v>
      </c>
      <c r="I383" s="1">
        <v>214230</v>
      </c>
      <c r="J383" s="1">
        <v>159533</v>
      </c>
    </row>
    <row r="384" spans="1:10" ht="15" customHeight="1" x14ac:dyDescent="0.2">
      <c r="A384" s="1">
        <v>181</v>
      </c>
      <c r="B384" s="1" t="s">
        <v>234</v>
      </c>
      <c r="C384" s="1">
        <v>15</v>
      </c>
      <c r="D384" s="1" t="s">
        <v>10</v>
      </c>
      <c r="E384" s="1">
        <v>5510</v>
      </c>
      <c r="F384" s="1" t="s">
        <v>581</v>
      </c>
      <c r="G384" s="1" t="s">
        <v>4</v>
      </c>
      <c r="H384" s="1">
        <v>50422</v>
      </c>
      <c r="I384" s="1">
        <v>46858</v>
      </c>
      <c r="J384" s="1">
        <v>43294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5" customHeight="1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10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476570</v>
      </c>
      <c r="I4" s="2">
        <f t="shared" si="0"/>
        <v>482150</v>
      </c>
      <c r="J4" s="2">
        <f t="shared" si="0"/>
        <v>508365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665</v>
      </c>
      <c r="I5" s="2">
        <f t="shared" si="0"/>
        <v>658</v>
      </c>
      <c r="J5" s="2">
        <f t="shared" si="0"/>
        <v>664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6305</v>
      </c>
      <c r="I8" s="2">
        <f t="shared" si="0"/>
        <v>6207</v>
      </c>
      <c r="J8" s="2">
        <f t="shared" si="0"/>
        <v>6201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9766</v>
      </c>
      <c r="I12" s="2">
        <f t="shared" si="0"/>
        <v>9740</v>
      </c>
      <c r="J12" s="2">
        <f t="shared" si="0"/>
        <v>9982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147210</v>
      </c>
      <c r="I13" s="2">
        <f t="shared" si="0"/>
        <v>120256</v>
      </c>
      <c r="J13" s="2">
        <f t="shared" si="0"/>
        <v>153119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34697</v>
      </c>
      <c r="I14" s="2">
        <f t="shared" si="0"/>
        <v>36606</v>
      </c>
      <c r="J14" s="2">
        <f t="shared" si="0"/>
        <v>36358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100764</v>
      </c>
      <c r="I16" s="2">
        <f t="shared" si="0"/>
        <v>85599</v>
      </c>
      <c r="J16" s="2">
        <f t="shared" si="0"/>
        <v>102736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14000</v>
      </c>
      <c r="I17" s="2">
        <f t="shared" si="0"/>
        <v>13799</v>
      </c>
      <c r="J17" s="2">
        <f t="shared" si="0"/>
        <v>14500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1688845</v>
      </c>
      <c r="I19" s="9">
        <f t="shared" si="1"/>
        <v>1689565</v>
      </c>
      <c r="J19" s="9">
        <f t="shared" si="1"/>
        <v>1721529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2568</v>
      </c>
      <c r="I20" s="2">
        <f t="shared" si="2"/>
        <v>2582</v>
      </c>
      <c r="J20" s="2">
        <f t="shared" si="2"/>
        <v>2560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222916</v>
      </c>
      <c r="I21" s="9">
        <f t="shared" si="3"/>
        <v>226380</v>
      </c>
      <c r="J21" s="9">
        <f t="shared" si="3"/>
        <v>216720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622</v>
      </c>
      <c r="I24" s="2">
        <f t="shared" si="2"/>
        <v>689</v>
      </c>
      <c r="J24" s="2">
        <f t="shared" si="2"/>
        <v>871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10281</v>
      </c>
      <c r="I26" s="2">
        <f t="shared" si="2"/>
        <v>9075</v>
      </c>
      <c r="J26" s="2">
        <f t="shared" si="2"/>
        <v>4496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3494</v>
      </c>
      <c r="I27" s="2">
        <f t="shared" si="2"/>
        <v>3548</v>
      </c>
      <c r="J27" s="2">
        <f t="shared" si="2"/>
        <v>3593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717</v>
      </c>
      <c r="I28" s="2">
        <f t="shared" si="2"/>
        <v>3915</v>
      </c>
      <c r="J28" s="2">
        <f t="shared" si="2"/>
        <v>4100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4174</v>
      </c>
      <c r="I30" s="2">
        <f t="shared" si="2"/>
        <v>5198</v>
      </c>
      <c r="J30" s="2">
        <f t="shared" si="2"/>
        <v>5496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13832</v>
      </c>
      <c r="I33" s="2">
        <f t="shared" si="2"/>
        <v>12563</v>
      </c>
      <c r="J33" s="2">
        <f t="shared" si="2"/>
        <v>4583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2066</v>
      </c>
      <c r="I34" s="2">
        <f t="shared" si="2"/>
        <v>2060</v>
      </c>
      <c r="J34" s="2">
        <f t="shared" si="2"/>
        <v>2053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946</v>
      </c>
      <c r="I35" s="2">
        <f t="shared" si="2"/>
        <v>921</v>
      </c>
      <c r="J35" s="2">
        <f t="shared" si="2"/>
        <v>717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19000</v>
      </c>
      <c r="I37" s="2">
        <f t="shared" si="4"/>
        <v>18800</v>
      </c>
      <c r="J37" s="2">
        <f t="shared" si="4"/>
        <v>15623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1500</v>
      </c>
      <c r="I38" s="2">
        <f t="shared" si="4"/>
        <v>1884</v>
      </c>
      <c r="J38" s="2">
        <f t="shared" si="4"/>
        <v>2201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368</v>
      </c>
      <c r="I40" s="2">
        <f t="shared" si="4"/>
        <v>326</v>
      </c>
      <c r="J40" s="2">
        <f t="shared" si="4"/>
        <v>331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28159</v>
      </c>
      <c r="I41" s="2">
        <f t="shared" si="4"/>
        <v>31137</v>
      </c>
      <c r="J41" s="2">
        <f t="shared" si="4"/>
        <v>24170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23609</v>
      </c>
      <c r="I42" s="2">
        <f t="shared" si="4"/>
        <v>23635</v>
      </c>
      <c r="J42" s="2">
        <f t="shared" si="4"/>
        <v>23665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70000</v>
      </c>
      <c r="I49" s="2">
        <f t="shared" si="4"/>
        <v>60000</v>
      </c>
      <c r="J49" s="2">
        <f t="shared" si="4"/>
        <v>60000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0</v>
      </c>
      <c r="I51" s="2">
        <f t="shared" si="4"/>
        <v>0</v>
      </c>
      <c r="J51" s="2">
        <f t="shared" si="4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0</v>
      </c>
      <c r="I60" s="2">
        <f t="shared" si="7"/>
        <v>0</v>
      </c>
      <c r="J60" s="2">
        <f t="shared" si="7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769</v>
      </c>
      <c r="I63" s="2">
        <f t="shared" si="7"/>
        <v>280</v>
      </c>
      <c r="J63" s="2">
        <f t="shared" si="7"/>
        <v>349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2159</v>
      </c>
      <c r="I64" s="2">
        <f t="shared" si="7"/>
        <v>2176</v>
      </c>
      <c r="J64" s="2">
        <f t="shared" si="7"/>
        <v>2194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706611</v>
      </c>
      <c r="I65" s="2">
        <f t="shared" si="7"/>
        <v>819928</v>
      </c>
      <c r="J65" s="2">
        <f t="shared" si="7"/>
        <v>723559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149902</v>
      </c>
      <c r="I68" s="2">
        <f t="shared" si="7"/>
        <v>196188</v>
      </c>
      <c r="J68" s="2">
        <f t="shared" si="7"/>
        <v>241847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4388</v>
      </c>
      <c r="I69" s="2">
        <f t="shared" si="7"/>
        <v>2825</v>
      </c>
      <c r="J69" s="2">
        <f t="shared" si="7"/>
        <v>1685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6082</v>
      </c>
      <c r="I70" s="2">
        <f t="shared" si="7"/>
        <v>2865</v>
      </c>
      <c r="J70" s="2">
        <f t="shared" si="7"/>
        <v>4423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140737</v>
      </c>
      <c r="I71" s="2">
        <f t="shared" si="7"/>
        <v>138357</v>
      </c>
      <c r="J71" s="2">
        <f t="shared" si="7"/>
        <v>127180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54</v>
      </c>
      <c r="I72" s="2">
        <f t="shared" si="7"/>
        <v>60</v>
      </c>
      <c r="J72" s="2">
        <f t="shared" si="7"/>
        <v>47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2834945</v>
      </c>
      <c r="I73" s="2">
        <f t="shared" si="7"/>
        <v>2472628</v>
      </c>
      <c r="J73" s="2">
        <f t="shared" si="7"/>
        <v>2166170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5031385</v>
      </c>
      <c r="I77" s="2">
        <f t="shared" si="8"/>
        <v>4027467</v>
      </c>
      <c r="J77" s="2">
        <f t="shared" si="8"/>
        <v>5629213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254857</v>
      </c>
      <c r="I78" s="2">
        <f t="shared" si="8"/>
        <v>263164</v>
      </c>
      <c r="J78" s="2">
        <f t="shared" si="8"/>
        <v>285297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560000</v>
      </c>
      <c r="I79" s="2">
        <f t="shared" si="8"/>
        <v>600000</v>
      </c>
      <c r="J79" s="2">
        <f t="shared" si="8"/>
        <v>520000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399000</v>
      </c>
      <c r="I80" s="2">
        <f t="shared" si="8"/>
        <v>330080</v>
      </c>
      <c r="J80" s="2">
        <f t="shared" si="8"/>
        <v>215000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9480100</v>
      </c>
      <c r="I81" s="2">
        <f t="shared" si="8"/>
        <v>9577400</v>
      </c>
      <c r="J81" s="2">
        <f t="shared" si="8"/>
        <v>9261600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18771550</v>
      </c>
      <c r="I82" s="2">
        <f t="shared" si="8"/>
        <v>19058470</v>
      </c>
      <c r="J82" s="2">
        <f t="shared" si="8"/>
        <v>17761840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212600</v>
      </c>
      <c r="I83" s="2">
        <f t="shared" si="8"/>
        <v>213100</v>
      </c>
      <c r="J83" s="2">
        <f t="shared" si="8"/>
        <v>214400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7180</v>
      </c>
      <c r="I84" s="2">
        <f t="shared" si="8"/>
        <v>10076</v>
      </c>
      <c r="J84" s="2">
        <f t="shared" si="8"/>
        <v>9383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2209</v>
      </c>
      <c r="I86" s="2">
        <f t="shared" si="8"/>
        <v>3116</v>
      </c>
      <c r="J86" s="2">
        <f t="shared" si="8"/>
        <v>2619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24069420</v>
      </c>
      <c r="I87" s="2">
        <f t="shared" si="8"/>
        <v>24141400</v>
      </c>
      <c r="J87" s="2">
        <f t="shared" si="8"/>
        <v>24345777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30000</v>
      </c>
      <c r="I88" s="2">
        <f t="shared" si="8"/>
        <v>40000</v>
      </c>
      <c r="J88" s="2">
        <f t="shared" si="8"/>
        <v>36937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291247</v>
      </c>
      <c r="I89" s="2">
        <f t="shared" si="8"/>
        <v>361219</v>
      </c>
      <c r="J89" s="2">
        <f t="shared" si="8"/>
        <v>355075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98743</v>
      </c>
      <c r="I95" s="2">
        <f t="shared" si="9"/>
        <v>96315</v>
      </c>
      <c r="J95" s="2">
        <f t="shared" si="9"/>
        <v>86548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0</v>
      </c>
      <c r="I96" s="2">
        <f t="shared" si="9"/>
        <v>0</v>
      </c>
      <c r="J96" s="2">
        <f t="shared" si="9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1243</v>
      </c>
      <c r="I97" s="2">
        <f t="shared" si="9"/>
        <v>1239</v>
      </c>
      <c r="J97" s="2">
        <f t="shared" si="9"/>
        <v>1311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0</v>
      </c>
      <c r="I99" s="2">
        <f t="shared" si="9"/>
        <v>0</v>
      </c>
      <c r="J99" s="2">
        <f t="shared" si="9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1</v>
      </c>
      <c r="J102" s="2">
        <f t="shared" si="11"/>
        <v>2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2653746</v>
      </c>
      <c r="I107" s="2">
        <f t="shared" si="13"/>
        <v>2128104</v>
      </c>
      <c r="J107" s="2">
        <f t="shared" si="13"/>
        <v>2300210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224565</v>
      </c>
      <c r="I108" s="9">
        <f t="shared" si="14"/>
        <v>216122</v>
      </c>
      <c r="J108" s="9">
        <f t="shared" si="14"/>
        <v>220092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2315</v>
      </c>
      <c r="I109" s="2">
        <f t="shared" si="15"/>
        <v>1962</v>
      </c>
      <c r="J109" s="2">
        <f t="shared" si="15"/>
        <v>1465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30470000</v>
      </c>
      <c r="I110" s="2">
        <f t="shared" si="15"/>
        <v>31470000</v>
      </c>
      <c r="J110" s="2">
        <f t="shared" si="15"/>
        <v>30230000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754474</v>
      </c>
      <c r="I111" s="2">
        <f t="shared" si="15"/>
        <v>762373</v>
      </c>
      <c r="J111" s="2">
        <f t="shared" si="15"/>
        <v>745823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9199318</v>
      </c>
      <c r="I112" s="2">
        <f t="shared" si="15"/>
        <v>9203874</v>
      </c>
      <c r="J112" s="2">
        <f t="shared" si="15"/>
        <v>9143097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0</v>
      </c>
      <c r="I113" s="2">
        <f t="shared" si="15"/>
        <v>0</v>
      </c>
      <c r="J113" s="2">
        <f t="shared" si="15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304645</v>
      </c>
      <c r="I114" s="2">
        <f t="shared" si="15"/>
        <v>302965</v>
      </c>
      <c r="J114" s="2">
        <f t="shared" si="15"/>
        <v>315088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224565</v>
      </c>
      <c r="I115" s="9">
        <f t="shared" si="16"/>
        <v>216122</v>
      </c>
      <c r="J115" s="9">
        <f t="shared" si="16"/>
        <v>220092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662100</v>
      </c>
      <c r="I116" s="2">
        <f t="shared" si="15"/>
        <v>632400</v>
      </c>
      <c r="J116" s="2">
        <f t="shared" si="15"/>
        <v>583000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267400</v>
      </c>
      <c r="I117" s="2">
        <f t="shared" si="15"/>
        <v>241800</v>
      </c>
      <c r="J117" s="2">
        <f t="shared" si="15"/>
        <v>215100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5297210</v>
      </c>
      <c r="I118" s="2">
        <f t="shared" si="15"/>
        <v>5480208</v>
      </c>
      <c r="J118" s="2">
        <f t="shared" si="15"/>
        <v>5562553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3219700</v>
      </c>
      <c r="I119" s="2">
        <f t="shared" si="15"/>
        <v>3282700</v>
      </c>
      <c r="J119" s="2">
        <f t="shared" si="15"/>
        <v>3201700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71600</v>
      </c>
      <c r="I121" s="2">
        <f t="shared" si="15"/>
        <v>65300</v>
      </c>
      <c r="J121" s="2">
        <f t="shared" si="15"/>
        <v>67900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142212</v>
      </c>
      <c r="I122" s="2">
        <f t="shared" si="15"/>
        <v>142468</v>
      </c>
      <c r="J122" s="2">
        <f t="shared" si="15"/>
        <v>127328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79170</v>
      </c>
      <c r="I123" s="2">
        <f t="shared" si="15"/>
        <v>85757</v>
      </c>
      <c r="J123" s="2">
        <f t="shared" si="15"/>
        <v>66790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453480</v>
      </c>
      <c r="I124" s="2">
        <f t="shared" si="15"/>
        <v>457550</v>
      </c>
      <c r="J124" s="2">
        <f t="shared" si="15"/>
        <v>448470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86759</v>
      </c>
      <c r="I125" s="2">
        <f t="shared" si="17"/>
        <v>88049</v>
      </c>
      <c r="J125" s="2">
        <f t="shared" si="17"/>
        <v>88485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1935737</v>
      </c>
      <c r="I126" s="2">
        <f t="shared" si="17"/>
        <v>1832000</v>
      </c>
      <c r="J126" s="2">
        <f t="shared" si="17"/>
        <v>1823000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6135</v>
      </c>
      <c r="I127" s="2">
        <f t="shared" si="17"/>
        <v>11969</v>
      </c>
      <c r="J127" s="2">
        <f t="shared" si="17"/>
        <v>9082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571762</v>
      </c>
      <c r="I128" s="2">
        <f t="shared" si="17"/>
        <v>537490</v>
      </c>
      <c r="J128" s="2">
        <f t="shared" si="17"/>
        <v>612862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1874179</v>
      </c>
      <c r="I129" s="2">
        <f t="shared" si="17"/>
        <v>1882516</v>
      </c>
      <c r="J129" s="2">
        <f t="shared" si="17"/>
        <v>1912418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3184</v>
      </c>
      <c r="I130" s="2">
        <f t="shared" si="17"/>
        <v>3244</v>
      </c>
      <c r="J130" s="2">
        <f t="shared" si="17"/>
        <v>3304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47826</v>
      </c>
      <c r="I131" s="2">
        <f t="shared" si="17"/>
        <v>39736</v>
      </c>
      <c r="J131" s="2">
        <f t="shared" si="17"/>
        <v>38199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2171200</v>
      </c>
      <c r="I132" s="2">
        <f t="shared" si="17"/>
        <v>2176354</v>
      </c>
      <c r="J132" s="2">
        <f t="shared" si="17"/>
        <v>2078115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69998</v>
      </c>
      <c r="I133" s="2">
        <f t="shared" ref="I133:J146" si="18">+SUMIF($A$250:$A$500,$B133,I$250:I$500)</f>
        <v>69600</v>
      </c>
      <c r="J133" s="2">
        <f t="shared" si="18"/>
        <v>70512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1267914</v>
      </c>
      <c r="I134" s="2">
        <f t="shared" si="18"/>
        <v>1105916</v>
      </c>
      <c r="J134" s="2">
        <f t="shared" si="18"/>
        <v>1192590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1215224</v>
      </c>
      <c r="I135" s="9">
        <f t="shared" si="20"/>
        <v>1207719</v>
      </c>
      <c r="J135" s="9">
        <f t="shared" si="20"/>
        <v>1256288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1112730</v>
      </c>
      <c r="I136" s="2">
        <f t="shared" si="18"/>
        <v>1029318</v>
      </c>
      <c r="J136" s="2">
        <f t="shared" si="18"/>
        <v>1055589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2338782</v>
      </c>
      <c r="I137" s="2">
        <f t="shared" si="18"/>
        <v>2395451</v>
      </c>
      <c r="J137" s="2">
        <f t="shared" si="18"/>
        <v>2384056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2107813</v>
      </c>
      <c r="I138" s="2">
        <f t="shared" si="18"/>
        <v>2102444</v>
      </c>
      <c r="J138" s="2">
        <f t="shared" si="18"/>
        <v>2135304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930986</v>
      </c>
      <c r="I139" s="9">
        <f t="shared" si="21"/>
        <v>895845</v>
      </c>
      <c r="J139" s="9">
        <f t="shared" si="21"/>
        <v>946581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1651311</v>
      </c>
      <c r="I140" s="2">
        <f t="shared" si="18"/>
        <v>1814722</v>
      </c>
      <c r="J140" s="2">
        <f t="shared" si="18"/>
        <v>1442846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1425060</v>
      </c>
      <c r="I141" s="2">
        <f t="shared" si="18"/>
        <v>1457506</v>
      </c>
      <c r="J141" s="2">
        <f t="shared" si="18"/>
        <v>1368767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251514</v>
      </c>
      <c r="I142" s="2">
        <f t="shared" si="18"/>
        <v>249642</v>
      </c>
      <c r="J142" s="2">
        <f t="shared" si="18"/>
        <v>207111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2986158</v>
      </c>
      <c r="I143" s="2">
        <f t="shared" si="18"/>
        <v>3273869</v>
      </c>
      <c r="J143" s="2">
        <f t="shared" si="18"/>
        <v>2413638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722880</v>
      </c>
      <c r="I144" s="2">
        <f t="shared" si="18"/>
        <v>652530</v>
      </c>
      <c r="J144" s="2">
        <f t="shared" si="18"/>
        <v>508375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6061248</v>
      </c>
      <c r="I146" s="2">
        <f t="shared" si="18"/>
        <v>5715616</v>
      </c>
      <c r="J146" s="2">
        <f t="shared" si="18"/>
        <v>5681807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2109455</v>
      </c>
      <c r="I147" s="2">
        <f t="shared" si="22"/>
        <v>924311</v>
      </c>
      <c r="J147" s="2">
        <f t="shared" si="22"/>
        <v>920096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61600</v>
      </c>
      <c r="I148" s="2">
        <f t="shared" si="22"/>
        <v>50800</v>
      </c>
      <c r="J148" s="2">
        <f t="shared" si="22"/>
        <v>43700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23018</v>
      </c>
      <c r="I149" s="2">
        <f t="shared" si="22"/>
        <v>22255</v>
      </c>
      <c r="J149" s="2">
        <f t="shared" si="22"/>
        <v>27761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13</v>
      </c>
      <c r="I150" s="2">
        <f t="shared" si="22"/>
        <v>12</v>
      </c>
      <c r="J150" s="2">
        <f t="shared" si="22"/>
        <v>9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36800</v>
      </c>
      <c r="I151" s="2">
        <f t="shared" si="22"/>
        <v>41414</v>
      </c>
      <c r="J151" s="2">
        <f t="shared" si="22"/>
        <v>44835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929</v>
      </c>
      <c r="I152" s="2">
        <f t="shared" si="22"/>
        <v>845</v>
      </c>
      <c r="J152" s="2">
        <f t="shared" si="22"/>
        <v>929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2</v>
      </c>
      <c r="I153" s="2">
        <f t="shared" si="22"/>
        <v>0</v>
      </c>
      <c r="J153" s="2">
        <f t="shared" si="22"/>
        <v>3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116718</v>
      </c>
      <c r="I154" s="2">
        <f t="shared" si="22"/>
        <v>106583</v>
      </c>
      <c r="J154" s="2">
        <f t="shared" si="22"/>
        <v>122199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1287886</v>
      </c>
      <c r="I155" s="2">
        <f t="shared" si="22"/>
        <v>1174247</v>
      </c>
      <c r="J155" s="2">
        <f t="shared" si="22"/>
        <v>1315088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7820750</v>
      </c>
      <c r="I156" s="2">
        <f t="shared" si="22"/>
        <v>7846481</v>
      </c>
      <c r="J156" s="2">
        <f t="shared" si="22"/>
        <v>7609868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23</v>
      </c>
      <c r="I157" s="2">
        <f t="shared" si="22"/>
        <v>22</v>
      </c>
      <c r="J157" s="2">
        <f t="shared" si="22"/>
        <v>22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111716</v>
      </c>
      <c r="I158" s="2">
        <f t="shared" si="22"/>
        <v>74850</v>
      </c>
      <c r="J158" s="2">
        <f t="shared" si="22"/>
        <v>126833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12613226</v>
      </c>
      <c r="I159" s="2">
        <f t="shared" si="22"/>
        <v>12383673</v>
      </c>
      <c r="J159" s="2">
        <f t="shared" si="22"/>
        <v>11282202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47932</v>
      </c>
      <c r="I160" s="2">
        <f t="shared" si="22"/>
        <v>47685</v>
      </c>
      <c r="J160" s="2">
        <f t="shared" si="22"/>
        <v>49945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154400</v>
      </c>
      <c r="I161" s="2">
        <f t="shared" si="22"/>
        <v>169700</v>
      </c>
      <c r="J161" s="2">
        <f t="shared" si="22"/>
        <v>164544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391600</v>
      </c>
      <c r="I162" s="2">
        <f t="shared" si="22"/>
        <v>447300</v>
      </c>
      <c r="J162" s="2">
        <f t="shared" si="22"/>
        <v>479100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708000</v>
      </c>
      <c r="I163" s="2">
        <f t="shared" si="23"/>
        <v>836200</v>
      </c>
      <c r="J163" s="2">
        <f t="shared" si="23"/>
        <v>870894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104823</v>
      </c>
      <c r="I164" s="2">
        <f t="shared" si="23"/>
        <v>108485</v>
      </c>
      <c r="J164" s="2">
        <f t="shared" si="23"/>
        <v>108049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604429</v>
      </c>
      <c r="I165" s="2">
        <f t="shared" si="23"/>
        <v>539677</v>
      </c>
      <c r="J165" s="2">
        <f t="shared" si="23"/>
        <v>590603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35100</v>
      </c>
      <c r="I166" s="2">
        <f t="shared" si="23"/>
        <v>48700</v>
      </c>
      <c r="J166" s="2">
        <f t="shared" si="23"/>
        <v>49200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339027</v>
      </c>
      <c r="I167" s="2">
        <f t="shared" si="23"/>
        <v>297289</v>
      </c>
      <c r="J167" s="2">
        <f t="shared" si="23"/>
        <v>270439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292573</v>
      </c>
      <c r="I168" s="2">
        <f t="shared" si="23"/>
        <v>295632</v>
      </c>
      <c r="J168" s="2">
        <f t="shared" si="23"/>
        <v>297479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991668</v>
      </c>
      <c r="I169" s="2">
        <f t="shared" si="23"/>
        <v>1263063</v>
      </c>
      <c r="J169" s="2">
        <f t="shared" si="23"/>
        <v>1477239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1454600</v>
      </c>
      <c r="I170" s="2">
        <f t="shared" si="23"/>
        <v>1445700</v>
      </c>
      <c r="J170" s="2">
        <f t="shared" si="23"/>
        <v>1446300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741946</v>
      </c>
      <c r="I171" s="2">
        <f t="shared" si="23"/>
        <v>730997</v>
      </c>
      <c r="J171" s="2">
        <f t="shared" si="23"/>
        <v>710379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11923108</v>
      </c>
      <c r="I172" s="2">
        <f t="shared" si="23"/>
        <v>11570703</v>
      </c>
      <c r="J172" s="2">
        <f t="shared" si="23"/>
        <v>12373452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347891</v>
      </c>
      <c r="I173" s="2">
        <f t="shared" si="23"/>
        <v>345053</v>
      </c>
      <c r="J173" s="2">
        <f t="shared" si="23"/>
        <v>370791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23907772</v>
      </c>
      <c r="I174" s="2">
        <f t="shared" si="23"/>
        <v>25870340</v>
      </c>
      <c r="J174" s="2">
        <f t="shared" si="23"/>
        <v>27312777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6010600</v>
      </c>
      <c r="I175" s="2">
        <f t="shared" si="23"/>
        <v>6839500</v>
      </c>
      <c r="J175" s="2">
        <f t="shared" si="23"/>
        <v>6205800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48007537</v>
      </c>
      <c r="I176" s="9">
        <f t="shared" si="24"/>
        <v>50808339</v>
      </c>
      <c r="J176" s="9">
        <f t="shared" si="24"/>
        <v>52727046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221040760</v>
      </c>
      <c r="I178" s="9">
        <f t="shared" si="25"/>
        <v>221918405</v>
      </c>
      <c r="J178" s="9">
        <f t="shared" si="25"/>
        <v>219865262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25000</v>
      </c>
      <c r="I182" s="2">
        <f t="shared" si="26"/>
        <v>25000</v>
      </c>
      <c r="J182" s="2">
        <f t="shared" si="26"/>
        <v>25446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1663845</v>
      </c>
      <c r="I183" s="2">
        <f t="shared" si="26"/>
        <v>1664565</v>
      </c>
      <c r="J183" s="2">
        <f t="shared" si="26"/>
        <v>1696083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211900</v>
      </c>
      <c r="I199" s="2">
        <f t="shared" si="27"/>
        <v>201628</v>
      </c>
      <c r="J199" s="2">
        <f t="shared" si="27"/>
        <v>206284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12665</v>
      </c>
      <c r="I200" s="2">
        <f t="shared" si="27"/>
        <v>14494</v>
      </c>
      <c r="J200" s="2">
        <f t="shared" si="27"/>
        <v>13808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835941</v>
      </c>
      <c r="I201" s="2">
        <f t="shared" si="27"/>
        <v>829820</v>
      </c>
      <c r="J201" s="2">
        <f t="shared" si="27"/>
        <v>839710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379283</v>
      </c>
      <c r="I202" s="2">
        <f t="shared" si="27"/>
        <v>377899</v>
      </c>
      <c r="J202" s="2">
        <f t="shared" si="27"/>
        <v>416578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59550</v>
      </c>
      <c r="I203" s="2">
        <f t="shared" si="27"/>
        <v>60407</v>
      </c>
      <c r="J203" s="2">
        <f t="shared" si="27"/>
        <v>71394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156139</v>
      </c>
      <c r="I204" s="2">
        <f t="shared" si="27"/>
        <v>140986</v>
      </c>
      <c r="J204" s="2">
        <f t="shared" si="27"/>
        <v>168029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76686</v>
      </c>
      <c r="I205" s="2">
        <f t="shared" si="27"/>
        <v>73060</v>
      </c>
      <c r="J205" s="2">
        <f t="shared" si="27"/>
        <v>79832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33124</v>
      </c>
      <c r="I206" s="2">
        <f t="shared" si="27"/>
        <v>30734</v>
      </c>
      <c r="J206" s="2">
        <f t="shared" si="27"/>
        <v>31461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739</v>
      </c>
      <c r="I208" s="2">
        <f t="shared" si="27"/>
        <v>736</v>
      </c>
      <c r="J208" s="2">
        <f t="shared" si="27"/>
        <v>747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604748</v>
      </c>
      <c r="I209" s="2">
        <f t="shared" si="27"/>
        <v>589922</v>
      </c>
      <c r="J209" s="2">
        <f t="shared" si="27"/>
        <v>595118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17487</v>
      </c>
      <c r="I244" s="2">
        <f t="shared" si="29"/>
        <v>17151</v>
      </c>
      <c r="J244" s="2">
        <f t="shared" si="29"/>
        <v>17376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222916</v>
      </c>
      <c r="I245" s="2">
        <f t="shared" si="29"/>
        <v>226380</v>
      </c>
      <c r="J245" s="2">
        <f t="shared" si="29"/>
        <v>216720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</v>
      </c>
      <c r="B250" s="1" t="s">
        <v>3</v>
      </c>
      <c r="C250" s="1">
        <v>15</v>
      </c>
      <c r="D250" s="1" t="s">
        <v>10</v>
      </c>
      <c r="E250" s="1">
        <v>5312</v>
      </c>
      <c r="F250" s="1" t="s">
        <v>598</v>
      </c>
      <c r="G250" s="1" t="s">
        <v>599</v>
      </c>
      <c r="H250" s="1">
        <v>2653746</v>
      </c>
      <c r="I250" s="1">
        <v>2128104</v>
      </c>
      <c r="J250" s="1">
        <v>2300210</v>
      </c>
    </row>
    <row r="251" spans="1:10" ht="15" customHeight="1" x14ac:dyDescent="0.2">
      <c r="A251" s="1">
        <v>3</v>
      </c>
      <c r="B251" s="1" t="s">
        <v>19</v>
      </c>
      <c r="C251" s="1">
        <v>15</v>
      </c>
      <c r="D251" s="1" t="s">
        <v>10</v>
      </c>
      <c r="E251" s="1">
        <v>5312</v>
      </c>
      <c r="F251" s="1" t="s">
        <v>598</v>
      </c>
      <c r="G251" s="1" t="s">
        <v>599</v>
      </c>
      <c r="H251" s="1">
        <v>69998</v>
      </c>
      <c r="I251" s="1">
        <v>69600</v>
      </c>
      <c r="J251" s="1">
        <v>70512</v>
      </c>
    </row>
    <row r="252" spans="1:10" ht="15" customHeight="1" x14ac:dyDescent="0.2">
      <c r="A252" s="1">
        <v>4</v>
      </c>
      <c r="B252" s="1" t="s">
        <v>20</v>
      </c>
      <c r="C252" s="1">
        <v>15</v>
      </c>
      <c r="D252" s="1" t="s">
        <v>10</v>
      </c>
      <c r="E252" s="1">
        <v>5312</v>
      </c>
      <c r="F252" s="1" t="s">
        <v>598</v>
      </c>
      <c r="G252" s="1" t="s">
        <v>599</v>
      </c>
      <c r="H252" s="1">
        <v>1651311</v>
      </c>
      <c r="I252" s="1">
        <v>1814722</v>
      </c>
      <c r="J252" s="1">
        <v>1442846</v>
      </c>
    </row>
    <row r="253" spans="1:10" ht="15" customHeight="1" x14ac:dyDescent="0.2">
      <c r="A253" s="1">
        <v>7</v>
      </c>
      <c r="B253" s="1" t="s">
        <v>22</v>
      </c>
      <c r="C253" s="1">
        <v>15</v>
      </c>
      <c r="D253" s="1" t="s">
        <v>10</v>
      </c>
      <c r="E253" s="1">
        <v>5312</v>
      </c>
      <c r="F253" s="1" t="s">
        <v>598</v>
      </c>
      <c r="G253" s="1" t="s">
        <v>599</v>
      </c>
      <c r="H253" s="1">
        <v>4174</v>
      </c>
      <c r="I253" s="1">
        <v>5198</v>
      </c>
      <c r="J253" s="1">
        <v>5496</v>
      </c>
    </row>
    <row r="254" spans="1:10" ht="15" customHeight="1" x14ac:dyDescent="0.2">
      <c r="A254" s="1">
        <v>9</v>
      </c>
      <c r="B254" s="1" t="s">
        <v>24</v>
      </c>
      <c r="C254" s="1">
        <v>15</v>
      </c>
      <c r="D254" s="1" t="s">
        <v>10</v>
      </c>
      <c r="E254" s="1">
        <v>5312</v>
      </c>
      <c r="F254" s="1" t="s">
        <v>598</v>
      </c>
      <c r="G254" s="1" t="s">
        <v>599</v>
      </c>
      <c r="H254" s="1">
        <v>5031385</v>
      </c>
      <c r="I254" s="1">
        <v>4027467</v>
      </c>
      <c r="J254" s="1">
        <v>5629213</v>
      </c>
    </row>
    <row r="255" spans="1:10" ht="15" customHeight="1" x14ac:dyDescent="0.2">
      <c r="A255" s="1">
        <v>1</v>
      </c>
      <c r="B255" s="1" t="s">
        <v>25</v>
      </c>
      <c r="C255" s="1">
        <v>15</v>
      </c>
      <c r="D255" s="1" t="s">
        <v>10</v>
      </c>
      <c r="E255" s="1">
        <v>5312</v>
      </c>
      <c r="F255" s="1" t="s">
        <v>598</v>
      </c>
      <c r="G255" s="1" t="s">
        <v>599</v>
      </c>
      <c r="H255" s="1">
        <v>104823</v>
      </c>
      <c r="I255" s="1">
        <v>108485</v>
      </c>
      <c r="J255" s="1">
        <v>108049</v>
      </c>
    </row>
    <row r="256" spans="1:10" ht="15" customHeight="1" x14ac:dyDescent="0.2">
      <c r="A256" s="1">
        <v>10</v>
      </c>
      <c r="B256" s="1" t="s">
        <v>26</v>
      </c>
      <c r="C256" s="1">
        <v>15</v>
      </c>
      <c r="D256" s="1" t="s">
        <v>10</v>
      </c>
      <c r="E256" s="1">
        <v>5312</v>
      </c>
      <c r="F256" s="1" t="s">
        <v>598</v>
      </c>
      <c r="G256" s="1" t="s">
        <v>599</v>
      </c>
      <c r="H256" s="1">
        <v>12613226</v>
      </c>
      <c r="I256" s="1">
        <v>12383673</v>
      </c>
      <c r="J256" s="1">
        <v>11282202</v>
      </c>
    </row>
    <row r="257" spans="1:10" ht="15" customHeight="1" x14ac:dyDescent="0.2">
      <c r="A257" s="1">
        <v>11</v>
      </c>
      <c r="B257" s="1" t="s">
        <v>27</v>
      </c>
      <c r="C257" s="1">
        <v>15</v>
      </c>
      <c r="D257" s="1" t="s">
        <v>10</v>
      </c>
      <c r="E257" s="1">
        <v>5312</v>
      </c>
      <c r="F257" s="1" t="s">
        <v>598</v>
      </c>
      <c r="G257" s="1" t="s">
        <v>599</v>
      </c>
      <c r="H257" s="1">
        <v>304645</v>
      </c>
      <c r="I257" s="1">
        <v>302965</v>
      </c>
      <c r="J257" s="1">
        <v>315088</v>
      </c>
    </row>
    <row r="258" spans="1:10" ht="15" customHeight="1" x14ac:dyDescent="0.2">
      <c r="A258" s="1">
        <v>52</v>
      </c>
      <c r="B258" s="1" t="s">
        <v>28</v>
      </c>
      <c r="C258" s="1">
        <v>15</v>
      </c>
      <c r="D258" s="1" t="s">
        <v>10</v>
      </c>
      <c r="E258" s="1">
        <v>5312</v>
      </c>
      <c r="F258" s="1" t="s">
        <v>598</v>
      </c>
      <c r="G258" s="1" t="s">
        <v>599</v>
      </c>
      <c r="H258" s="1">
        <v>604429</v>
      </c>
      <c r="I258" s="1">
        <v>539677</v>
      </c>
      <c r="J258" s="1">
        <v>590603</v>
      </c>
    </row>
    <row r="259" spans="1:10" ht="15" customHeight="1" x14ac:dyDescent="0.2">
      <c r="A259" s="1">
        <v>16</v>
      </c>
      <c r="B259" s="1" t="s">
        <v>31</v>
      </c>
      <c r="C259" s="1">
        <v>15</v>
      </c>
      <c r="D259" s="1" t="s">
        <v>10</v>
      </c>
      <c r="E259" s="1">
        <v>5312</v>
      </c>
      <c r="F259" s="1" t="s">
        <v>598</v>
      </c>
      <c r="G259" s="1" t="s">
        <v>599</v>
      </c>
      <c r="H259" s="1">
        <v>429770</v>
      </c>
      <c r="I259" s="1">
        <v>437647</v>
      </c>
      <c r="J259" s="1">
        <v>445003</v>
      </c>
    </row>
    <row r="260" spans="1:10" ht="15" customHeight="1" x14ac:dyDescent="0.2">
      <c r="A260" s="1">
        <v>57</v>
      </c>
      <c r="B260" s="1" t="s">
        <v>33</v>
      </c>
      <c r="C260" s="1">
        <v>15</v>
      </c>
      <c r="D260" s="1" t="s">
        <v>10</v>
      </c>
      <c r="E260" s="1">
        <v>5312</v>
      </c>
      <c r="F260" s="1" t="s">
        <v>598</v>
      </c>
      <c r="G260" s="1" t="s">
        <v>599</v>
      </c>
      <c r="H260" s="1">
        <v>741946</v>
      </c>
      <c r="I260" s="1">
        <v>730997</v>
      </c>
      <c r="J260" s="1">
        <v>710379</v>
      </c>
    </row>
    <row r="261" spans="1:10" ht="15" customHeight="1" x14ac:dyDescent="0.2">
      <c r="A261" s="1">
        <v>255</v>
      </c>
      <c r="B261" s="1" t="s">
        <v>34</v>
      </c>
      <c r="C261" s="1">
        <v>15</v>
      </c>
      <c r="D261" s="1" t="s">
        <v>10</v>
      </c>
      <c r="E261" s="1">
        <v>5312</v>
      </c>
      <c r="F261" s="1" t="s">
        <v>598</v>
      </c>
      <c r="G261" s="1" t="s">
        <v>599</v>
      </c>
      <c r="H261" s="1">
        <v>211900</v>
      </c>
      <c r="I261" s="1">
        <v>201628</v>
      </c>
      <c r="J261" s="1">
        <v>206284</v>
      </c>
    </row>
    <row r="262" spans="1:10" ht="15" customHeight="1" x14ac:dyDescent="0.2">
      <c r="A262" s="1">
        <v>15</v>
      </c>
      <c r="B262" s="1" t="s">
        <v>35</v>
      </c>
      <c r="C262" s="1">
        <v>15</v>
      </c>
      <c r="D262" s="1" t="s">
        <v>10</v>
      </c>
      <c r="E262" s="1">
        <v>5312</v>
      </c>
      <c r="F262" s="1" t="s">
        <v>598</v>
      </c>
      <c r="G262" s="1" t="s">
        <v>599</v>
      </c>
    </row>
    <row r="263" spans="1:10" ht="15" customHeight="1" x14ac:dyDescent="0.2">
      <c r="A263" s="1">
        <v>18</v>
      </c>
      <c r="B263" s="1" t="s">
        <v>39</v>
      </c>
      <c r="C263" s="1">
        <v>15</v>
      </c>
      <c r="D263" s="1" t="s">
        <v>10</v>
      </c>
      <c r="E263" s="1">
        <v>5312</v>
      </c>
      <c r="F263" s="1" t="s">
        <v>598</v>
      </c>
      <c r="G263" s="1" t="s">
        <v>599</v>
      </c>
      <c r="H263" s="1">
        <v>2315</v>
      </c>
      <c r="I263" s="1">
        <v>1962</v>
      </c>
      <c r="J263" s="1">
        <v>1465</v>
      </c>
    </row>
    <row r="264" spans="1:10" ht="15" customHeight="1" x14ac:dyDescent="0.2">
      <c r="A264" s="1">
        <v>19</v>
      </c>
      <c r="B264" s="1" t="s">
        <v>40</v>
      </c>
      <c r="C264" s="1">
        <v>15</v>
      </c>
      <c r="D264" s="1" t="s">
        <v>10</v>
      </c>
      <c r="E264" s="1">
        <v>5312</v>
      </c>
      <c r="F264" s="1" t="s">
        <v>598</v>
      </c>
      <c r="G264" s="1" t="s">
        <v>599</v>
      </c>
      <c r="H264" s="1">
        <v>149902</v>
      </c>
      <c r="I264" s="1">
        <v>196188</v>
      </c>
      <c r="J264" s="1">
        <v>241847</v>
      </c>
    </row>
    <row r="265" spans="1:10" ht="15" customHeight="1" x14ac:dyDescent="0.2">
      <c r="A265" s="1">
        <v>80</v>
      </c>
      <c r="B265" s="1" t="s">
        <v>41</v>
      </c>
      <c r="C265" s="1">
        <v>15</v>
      </c>
      <c r="D265" s="1" t="s">
        <v>10</v>
      </c>
      <c r="E265" s="1">
        <v>5312</v>
      </c>
      <c r="F265" s="1" t="s">
        <v>598</v>
      </c>
      <c r="G265" s="1" t="s">
        <v>599</v>
      </c>
      <c r="H265" s="1">
        <v>59550</v>
      </c>
      <c r="I265" s="1">
        <v>60407</v>
      </c>
      <c r="J265" s="1">
        <v>71394</v>
      </c>
    </row>
    <row r="266" spans="1:10" ht="15" customHeight="1" x14ac:dyDescent="0.2">
      <c r="A266" s="1">
        <v>20</v>
      </c>
      <c r="B266" s="1" t="s">
        <v>42</v>
      </c>
      <c r="C266" s="1">
        <v>15</v>
      </c>
      <c r="D266" s="1" t="s">
        <v>10</v>
      </c>
      <c r="E266" s="1">
        <v>5312</v>
      </c>
      <c r="F266" s="1" t="s">
        <v>598</v>
      </c>
      <c r="G266" s="1" t="s">
        <v>599</v>
      </c>
    </row>
    <row r="267" spans="1:10" ht="15" customHeight="1" x14ac:dyDescent="0.2">
      <c r="A267" s="1">
        <v>21</v>
      </c>
      <c r="B267" s="1" t="s">
        <v>43</v>
      </c>
      <c r="C267" s="1">
        <v>15</v>
      </c>
      <c r="D267" s="1" t="s">
        <v>10</v>
      </c>
      <c r="E267" s="1">
        <v>5312</v>
      </c>
      <c r="F267" s="1" t="s">
        <v>598</v>
      </c>
      <c r="G267" s="1" t="s">
        <v>599</v>
      </c>
      <c r="H267" s="1">
        <v>2834945</v>
      </c>
      <c r="I267" s="1">
        <v>2472628</v>
      </c>
      <c r="J267" s="1">
        <v>2166170</v>
      </c>
    </row>
    <row r="268" spans="1:10" ht="15" customHeight="1" x14ac:dyDescent="0.2">
      <c r="A268" s="1">
        <v>27</v>
      </c>
      <c r="B268" s="1" t="s">
        <v>46</v>
      </c>
      <c r="C268" s="1">
        <v>15</v>
      </c>
      <c r="D268" s="1" t="s">
        <v>10</v>
      </c>
      <c r="E268" s="1">
        <v>5312</v>
      </c>
      <c r="F268" s="1" t="s">
        <v>598</v>
      </c>
      <c r="G268" s="1" t="s">
        <v>599</v>
      </c>
      <c r="H268" s="1">
        <v>1267914</v>
      </c>
      <c r="I268" s="1">
        <v>1105916</v>
      </c>
      <c r="J268" s="1">
        <v>1192590</v>
      </c>
    </row>
    <row r="269" spans="1:10" ht="15" customHeight="1" x14ac:dyDescent="0.2">
      <c r="A269" s="1">
        <v>29</v>
      </c>
      <c r="B269" s="1" t="s">
        <v>48</v>
      </c>
      <c r="C269" s="1">
        <v>15</v>
      </c>
      <c r="D269" s="1" t="s">
        <v>10</v>
      </c>
      <c r="E269" s="1">
        <v>5312</v>
      </c>
      <c r="F269" s="1" t="s">
        <v>598</v>
      </c>
      <c r="G269" s="1" t="s">
        <v>599</v>
      </c>
      <c r="H269" s="1">
        <v>9766</v>
      </c>
      <c r="I269" s="1">
        <v>9740</v>
      </c>
      <c r="J269" s="1">
        <v>9982</v>
      </c>
    </row>
    <row r="270" spans="1:10" ht="15" customHeight="1" x14ac:dyDescent="0.2">
      <c r="A270" s="1">
        <v>32</v>
      </c>
      <c r="B270" s="1" t="s">
        <v>50</v>
      </c>
      <c r="C270" s="1">
        <v>15</v>
      </c>
      <c r="D270" s="1" t="s">
        <v>10</v>
      </c>
      <c r="E270" s="1">
        <v>5312</v>
      </c>
      <c r="F270" s="1" t="s">
        <v>598</v>
      </c>
      <c r="G270" s="1" t="s">
        <v>599</v>
      </c>
      <c r="H270" s="1">
        <v>665</v>
      </c>
      <c r="I270" s="1">
        <v>658</v>
      </c>
      <c r="J270" s="1">
        <v>664</v>
      </c>
    </row>
    <row r="271" spans="1:10" ht="15" customHeight="1" x14ac:dyDescent="0.2">
      <c r="A271" s="1">
        <v>33</v>
      </c>
      <c r="B271" s="1" t="s">
        <v>51</v>
      </c>
      <c r="C271" s="1">
        <v>15</v>
      </c>
      <c r="D271" s="1" t="s">
        <v>10</v>
      </c>
      <c r="E271" s="1">
        <v>5312</v>
      </c>
      <c r="F271" s="1" t="s">
        <v>598</v>
      </c>
      <c r="G271" s="1" t="s">
        <v>599</v>
      </c>
      <c r="H271" s="1">
        <v>9480100</v>
      </c>
      <c r="I271" s="1">
        <v>9577400</v>
      </c>
      <c r="J271" s="1">
        <v>9261600</v>
      </c>
    </row>
    <row r="272" spans="1:10" ht="15" customHeight="1" x14ac:dyDescent="0.2">
      <c r="A272" s="1">
        <v>39</v>
      </c>
      <c r="B272" s="1" t="s">
        <v>55</v>
      </c>
      <c r="C272" s="1">
        <v>15</v>
      </c>
      <c r="D272" s="1" t="s">
        <v>10</v>
      </c>
      <c r="E272" s="1">
        <v>5312</v>
      </c>
      <c r="F272" s="1" t="s">
        <v>598</v>
      </c>
      <c r="G272" s="1" t="s">
        <v>599</v>
      </c>
      <c r="H272" s="1">
        <v>622</v>
      </c>
      <c r="I272" s="1">
        <v>689</v>
      </c>
      <c r="J272" s="1">
        <v>871</v>
      </c>
    </row>
    <row r="273" spans="1:10" ht="15" customHeight="1" x14ac:dyDescent="0.2">
      <c r="A273" s="1">
        <v>40</v>
      </c>
      <c r="B273" s="1" t="s">
        <v>56</v>
      </c>
      <c r="C273" s="1">
        <v>15</v>
      </c>
      <c r="D273" s="1" t="s">
        <v>10</v>
      </c>
      <c r="E273" s="1">
        <v>5312</v>
      </c>
      <c r="F273" s="1" t="s">
        <v>598</v>
      </c>
      <c r="G273" s="1" t="s">
        <v>599</v>
      </c>
      <c r="H273" s="1">
        <v>254857</v>
      </c>
      <c r="I273" s="1">
        <v>263164</v>
      </c>
      <c r="J273" s="1">
        <v>285297</v>
      </c>
    </row>
    <row r="274" spans="1:10" ht="15" customHeight="1" x14ac:dyDescent="0.2">
      <c r="A274" s="1">
        <v>351</v>
      </c>
      <c r="B274" s="1" t="s">
        <v>57</v>
      </c>
      <c r="C274" s="1">
        <v>15</v>
      </c>
      <c r="D274" s="1" t="s">
        <v>10</v>
      </c>
      <c r="E274" s="1">
        <v>5312</v>
      </c>
      <c r="F274" s="1" t="s">
        <v>598</v>
      </c>
      <c r="G274" s="1" t="s">
        <v>599</v>
      </c>
      <c r="H274" s="1">
        <v>24071629</v>
      </c>
      <c r="I274" s="1">
        <v>24144516</v>
      </c>
      <c r="J274" s="1">
        <v>24348396</v>
      </c>
    </row>
    <row r="275" spans="1:10" ht="15" customHeight="1" x14ac:dyDescent="0.2">
      <c r="A275" s="1">
        <v>41</v>
      </c>
      <c r="B275" s="1" t="s">
        <v>568</v>
      </c>
      <c r="C275" s="1">
        <v>15</v>
      </c>
      <c r="D275" s="1" t="s">
        <v>10</v>
      </c>
      <c r="E275" s="1">
        <v>5312</v>
      </c>
      <c r="F275" s="1" t="s">
        <v>598</v>
      </c>
      <c r="G275" s="1" t="s">
        <v>599</v>
      </c>
      <c r="H275" s="1">
        <v>24069420</v>
      </c>
      <c r="I275" s="1">
        <v>24141400</v>
      </c>
      <c r="J275" s="1">
        <v>24345777</v>
      </c>
    </row>
    <row r="276" spans="1:10" ht="15" customHeight="1" x14ac:dyDescent="0.2">
      <c r="A276" s="1">
        <v>214</v>
      </c>
      <c r="B276" s="1" t="s">
        <v>569</v>
      </c>
      <c r="C276" s="1">
        <v>15</v>
      </c>
      <c r="D276" s="1" t="s">
        <v>10</v>
      </c>
      <c r="E276" s="1">
        <v>5312</v>
      </c>
      <c r="F276" s="1" t="s">
        <v>598</v>
      </c>
      <c r="G276" s="1" t="s">
        <v>599</v>
      </c>
      <c r="H276" s="1">
        <v>2209</v>
      </c>
      <c r="I276" s="1">
        <v>3116</v>
      </c>
      <c r="J276" s="1">
        <v>2619</v>
      </c>
    </row>
    <row r="277" spans="1:10" ht="15" customHeight="1" x14ac:dyDescent="0.2">
      <c r="A277" s="1">
        <v>44</v>
      </c>
      <c r="B277" s="1" t="s">
        <v>58</v>
      </c>
      <c r="C277" s="1">
        <v>15</v>
      </c>
      <c r="D277" s="1" t="s">
        <v>10</v>
      </c>
      <c r="E277" s="1">
        <v>5312</v>
      </c>
      <c r="F277" s="1" t="s">
        <v>598</v>
      </c>
      <c r="G277" s="1" t="s">
        <v>599</v>
      </c>
      <c r="H277" s="1">
        <v>4388</v>
      </c>
      <c r="I277" s="1">
        <v>2825</v>
      </c>
      <c r="J277" s="1">
        <v>1685</v>
      </c>
    </row>
    <row r="278" spans="1:10" ht="15" customHeight="1" x14ac:dyDescent="0.2">
      <c r="A278" s="1">
        <v>98</v>
      </c>
      <c r="B278" s="1" t="s">
        <v>64</v>
      </c>
      <c r="C278" s="1">
        <v>15</v>
      </c>
      <c r="D278" s="1" t="s">
        <v>10</v>
      </c>
      <c r="E278" s="1">
        <v>5312</v>
      </c>
      <c r="F278" s="1" t="s">
        <v>598</v>
      </c>
      <c r="G278" s="1" t="s">
        <v>599</v>
      </c>
      <c r="H278" s="1">
        <v>156139</v>
      </c>
      <c r="I278" s="1">
        <v>140986</v>
      </c>
      <c r="J278" s="1">
        <v>168029</v>
      </c>
    </row>
    <row r="279" spans="1:10" ht="15" customHeight="1" x14ac:dyDescent="0.2">
      <c r="A279" s="1">
        <v>50</v>
      </c>
      <c r="B279" s="1" t="s">
        <v>66</v>
      </c>
      <c r="C279" s="1">
        <v>15</v>
      </c>
      <c r="D279" s="1" t="s">
        <v>10</v>
      </c>
      <c r="E279" s="1">
        <v>5312</v>
      </c>
      <c r="F279" s="1" t="s">
        <v>598</v>
      </c>
      <c r="G279" s="1" t="s">
        <v>599</v>
      </c>
      <c r="H279" s="1">
        <v>6135</v>
      </c>
      <c r="I279" s="1">
        <v>11969</v>
      </c>
      <c r="J279" s="1">
        <v>9082</v>
      </c>
    </row>
    <row r="280" spans="1:10" ht="15" customHeight="1" x14ac:dyDescent="0.2">
      <c r="A280" s="1">
        <v>167</v>
      </c>
      <c r="B280" s="1" t="s">
        <v>570</v>
      </c>
      <c r="C280" s="1">
        <v>15</v>
      </c>
      <c r="D280" s="1" t="s">
        <v>10</v>
      </c>
      <c r="E280" s="1">
        <v>5312</v>
      </c>
      <c r="F280" s="1" t="s">
        <v>598</v>
      </c>
      <c r="G280" s="1" t="s">
        <v>599</v>
      </c>
      <c r="H280" s="1">
        <v>835941</v>
      </c>
      <c r="I280" s="1">
        <v>829820</v>
      </c>
      <c r="J280" s="1">
        <v>839710</v>
      </c>
    </row>
    <row r="281" spans="1:10" ht="15" customHeight="1" x14ac:dyDescent="0.2">
      <c r="A281" s="1">
        <v>51</v>
      </c>
      <c r="B281" s="1" t="s">
        <v>68</v>
      </c>
      <c r="C281" s="1">
        <v>15</v>
      </c>
      <c r="D281" s="1" t="s">
        <v>10</v>
      </c>
      <c r="E281" s="1">
        <v>5312</v>
      </c>
      <c r="F281" s="1" t="s">
        <v>598</v>
      </c>
      <c r="G281" s="1" t="s">
        <v>599</v>
      </c>
    </row>
    <row r="282" spans="1:10" ht="15" customHeight="1" x14ac:dyDescent="0.2">
      <c r="A282" s="1">
        <v>116</v>
      </c>
      <c r="B282" s="1" t="s">
        <v>69</v>
      </c>
      <c r="C282" s="1">
        <v>15</v>
      </c>
      <c r="D282" s="1" t="s">
        <v>10</v>
      </c>
      <c r="E282" s="1">
        <v>5312</v>
      </c>
      <c r="F282" s="1" t="s">
        <v>598</v>
      </c>
      <c r="G282" s="1" t="s">
        <v>599</v>
      </c>
      <c r="H282" s="1">
        <v>30000</v>
      </c>
      <c r="I282" s="1">
        <v>40000</v>
      </c>
      <c r="J282" s="1">
        <v>36937</v>
      </c>
    </row>
    <row r="283" spans="1:10" ht="15" customHeight="1" x14ac:dyDescent="0.2">
      <c r="A283" s="1">
        <v>250</v>
      </c>
      <c r="B283" s="1" t="s">
        <v>70</v>
      </c>
      <c r="C283" s="1">
        <v>15</v>
      </c>
      <c r="D283" s="1" t="s">
        <v>10</v>
      </c>
      <c r="E283" s="1">
        <v>5312</v>
      </c>
      <c r="F283" s="1" t="s">
        <v>598</v>
      </c>
      <c r="G283" s="1" t="s">
        <v>599</v>
      </c>
      <c r="H283" s="1">
        <v>6305</v>
      </c>
      <c r="I283" s="1">
        <v>6207</v>
      </c>
      <c r="J283" s="1">
        <v>6201</v>
      </c>
    </row>
    <row r="284" spans="1:10" ht="15" customHeight="1" x14ac:dyDescent="0.2">
      <c r="A284" s="1">
        <v>54</v>
      </c>
      <c r="B284" s="1" t="s">
        <v>71</v>
      </c>
      <c r="C284" s="1">
        <v>15</v>
      </c>
      <c r="D284" s="1" t="s">
        <v>10</v>
      </c>
      <c r="E284" s="1">
        <v>5312</v>
      </c>
      <c r="F284" s="1" t="s">
        <v>598</v>
      </c>
      <c r="G284" s="1" t="s">
        <v>599</v>
      </c>
      <c r="H284" s="1">
        <v>662100</v>
      </c>
      <c r="I284" s="1">
        <v>632400</v>
      </c>
      <c r="J284" s="1">
        <v>583000</v>
      </c>
    </row>
    <row r="285" spans="1:10" ht="15" customHeight="1" x14ac:dyDescent="0.2">
      <c r="A285" s="1">
        <v>58</v>
      </c>
      <c r="B285" s="1" t="s">
        <v>75</v>
      </c>
      <c r="C285" s="1">
        <v>15</v>
      </c>
      <c r="D285" s="1" t="s">
        <v>10</v>
      </c>
      <c r="E285" s="1">
        <v>5312</v>
      </c>
      <c r="F285" s="1" t="s">
        <v>598</v>
      </c>
      <c r="G285" s="1" t="s">
        <v>599</v>
      </c>
      <c r="H285" s="1">
        <v>6082</v>
      </c>
      <c r="I285" s="1">
        <v>2865</v>
      </c>
      <c r="J285" s="1">
        <v>4423</v>
      </c>
    </row>
    <row r="286" spans="1:10" ht="15" customHeight="1" x14ac:dyDescent="0.2">
      <c r="A286" s="1">
        <v>59</v>
      </c>
      <c r="B286" s="1" t="s">
        <v>76</v>
      </c>
      <c r="C286" s="1">
        <v>15</v>
      </c>
      <c r="D286" s="1" t="s">
        <v>10</v>
      </c>
      <c r="E286" s="1">
        <v>5312</v>
      </c>
      <c r="F286" s="1" t="s">
        <v>598</v>
      </c>
      <c r="G286" s="1" t="s">
        <v>599</v>
      </c>
      <c r="H286" s="1">
        <v>1425060</v>
      </c>
      <c r="I286" s="1">
        <v>1457506</v>
      </c>
      <c r="J286" s="1">
        <v>1368767</v>
      </c>
    </row>
    <row r="287" spans="1:10" ht="15" customHeight="1" x14ac:dyDescent="0.2">
      <c r="A287" s="1">
        <v>178</v>
      </c>
      <c r="B287" s="1" t="s">
        <v>79</v>
      </c>
      <c r="C287" s="1">
        <v>15</v>
      </c>
      <c r="D287" s="1" t="s">
        <v>10</v>
      </c>
      <c r="E287" s="1">
        <v>5312</v>
      </c>
      <c r="F287" s="1" t="s">
        <v>598</v>
      </c>
      <c r="G287" s="1" t="s">
        <v>599</v>
      </c>
      <c r="H287" s="1">
        <v>25000</v>
      </c>
      <c r="I287" s="1">
        <v>25000</v>
      </c>
      <c r="J287" s="1">
        <v>25446</v>
      </c>
    </row>
    <row r="288" spans="1:10" ht="15" customHeight="1" x14ac:dyDescent="0.2">
      <c r="A288" s="1">
        <v>63</v>
      </c>
      <c r="B288" s="1" t="s">
        <v>80</v>
      </c>
      <c r="C288" s="1">
        <v>15</v>
      </c>
      <c r="D288" s="1" t="s">
        <v>10</v>
      </c>
      <c r="E288" s="1">
        <v>5312</v>
      </c>
      <c r="F288" s="1" t="s">
        <v>598</v>
      </c>
      <c r="G288" s="1" t="s">
        <v>599</v>
      </c>
      <c r="H288" s="1">
        <v>154400</v>
      </c>
      <c r="I288" s="1">
        <v>169700</v>
      </c>
      <c r="J288" s="1">
        <v>164544</v>
      </c>
    </row>
    <row r="289" spans="1:10" ht="15" customHeight="1" x14ac:dyDescent="0.2">
      <c r="A289" s="1">
        <v>238</v>
      </c>
      <c r="B289" s="1" t="s">
        <v>81</v>
      </c>
      <c r="C289" s="1">
        <v>15</v>
      </c>
      <c r="D289" s="1" t="s">
        <v>10</v>
      </c>
      <c r="E289" s="1">
        <v>5312</v>
      </c>
      <c r="F289" s="1" t="s">
        <v>598</v>
      </c>
      <c r="G289" s="1" t="s">
        <v>599</v>
      </c>
      <c r="H289" s="1">
        <v>1663845</v>
      </c>
      <c r="I289" s="1">
        <v>1664565</v>
      </c>
      <c r="J289" s="1">
        <v>1696083</v>
      </c>
    </row>
    <row r="290" spans="1:10" ht="15" customHeight="1" x14ac:dyDescent="0.2">
      <c r="A290" s="1">
        <v>62</v>
      </c>
      <c r="B290" s="1" t="s">
        <v>82</v>
      </c>
      <c r="C290" s="1">
        <v>15</v>
      </c>
      <c r="D290" s="1" t="s">
        <v>10</v>
      </c>
      <c r="E290" s="1">
        <v>5312</v>
      </c>
      <c r="F290" s="1" t="s">
        <v>598</v>
      </c>
      <c r="G290" s="1" t="s">
        <v>599</v>
      </c>
    </row>
    <row r="291" spans="1:10" ht="15" customHeight="1" x14ac:dyDescent="0.2">
      <c r="A291" s="1">
        <v>67</v>
      </c>
      <c r="B291" s="1" t="s">
        <v>85</v>
      </c>
      <c r="C291" s="1">
        <v>15</v>
      </c>
      <c r="D291" s="1" t="s">
        <v>10</v>
      </c>
      <c r="E291" s="1">
        <v>5312</v>
      </c>
      <c r="F291" s="1" t="s">
        <v>598</v>
      </c>
      <c r="G291" s="1" t="s">
        <v>599</v>
      </c>
      <c r="H291" s="1">
        <v>267400</v>
      </c>
      <c r="I291" s="1">
        <v>241800</v>
      </c>
      <c r="J291" s="1">
        <v>215100</v>
      </c>
    </row>
    <row r="292" spans="1:10" ht="15" customHeight="1" x14ac:dyDescent="0.2">
      <c r="A292" s="1">
        <v>68</v>
      </c>
      <c r="B292" s="1" t="s">
        <v>86</v>
      </c>
      <c r="C292" s="1">
        <v>15</v>
      </c>
      <c r="D292" s="1" t="s">
        <v>10</v>
      </c>
      <c r="E292" s="1">
        <v>5312</v>
      </c>
      <c r="F292" s="1" t="s">
        <v>598</v>
      </c>
      <c r="G292" s="1" t="s">
        <v>599</v>
      </c>
      <c r="H292" s="1">
        <v>5297210</v>
      </c>
      <c r="I292" s="1">
        <v>5480208</v>
      </c>
      <c r="J292" s="1">
        <v>5562553</v>
      </c>
    </row>
    <row r="293" spans="1:10" ht="15" customHeight="1" x14ac:dyDescent="0.2">
      <c r="A293" s="1">
        <v>73</v>
      </c>
      <c r="B293" s="1" t="s">
        <v>91</v>
      </c>
      <c r="C293" s="1">
        <v>15</v>
      </c>
      <c r="D293" s="1" t="s">
        <v>10</v>
      </c>
      <c r="E293" s="1">
        <v>5312</v>
      </c>
      <c r="F293" s="1" t="s">
        <v>598</v>
      </c>
      <c r="G293" s="1" t="s">
        <v>599</v>
      </c>
      <c r="H293" s="1">
        <v>35100</v>
      </c>
      <c r="I293" s="1">
        <v>48700</v>
      </c>
      <c r="J293" s="1">
        <v>49200</v>
      </c>
    </row>
    <row r="294" spans="1:10" ht="15" customHeight="1" x14ac:dyDescent="0.2">
      <c r="A294" s="1">
        <v>79</v>
      </c>
      <c r="B294" s="1" t="s">
        <v>92</v>
      </c>
      <c r="C294" s="1">
        <v>15</v>
      </c>
      <c r="D294" s="1" t="s">
        <v>10</v>
      </c>
      <c r="E294" s="1">
        <v>5312</v>
      </c>
      <c r="F294" s="1" t="s">
        <v>598</v>
      </c>
      <c r="G294" s="1" t="s">
        <v>599</v>
      </c>
      <c r="H294" s="1">
        <v>3219700</v>
      </c>
      <c r="I294" s="1">
        <v>3282700</v>
      </c>
      <c r="J294" s="1">
        <v>3201700</v>
      </c>
    </row>
    <row r="295" spans="1:10" ht="15" customHeight="1" x14ac:dyDescent="0.2">
      <c r="A295" s="1">
        <v>84</v>
      </c>
      <c r="B295" s="1" t="s">
        <v>94</v>
      </c>
      <c r="C295" s="1">
        <v>15</v>
      </c>
      <c r="D295" s="1" t="s">
        <v>10</v>
      </c>
      <c r="E295" s="1">
        <v>5312</v>
      </c>
      <c r="F295" s="1" t="s">
        <v>598</v>
      </c>
      <c r="G295" s="1" t="s">
        <v>599</v>
      </c>
      <c r="H295" s="1">
        <v>571762</v>
      </c>
      <c r="I295" s="1">
        <v>537490</v>
      </c>
      <c r="J295" s="1">
        <v>612862</v>
      </c>
    </row>
    <row r="296" spans="1:10" ht="15" customHeight="1" x14ac:dyDescent="0.2">
      <c r="A296" s="1">
        <v>89</v>
      </c>
      <c r="B296" s="1" t="s">
        <v>98</v>
      </c>
      <c r="C296" s="1">
        <v>15</v>
      </c>
      <c r="D296" s="1" t="s">
        <v>10</v>
      </c>
      <c r="E296" s="1">
        <v>5312</v>
      </c>
      <c r="F296" s="1" t="s">
        <v>598</v>
      </c>
      <c r="G296" s="1" t="s">
        <v>599</v>
      </c>
      <c r="H296" s="1">
        <v>769</v>
      </c>
      <c r="I296" s="1">
        <v>280</v>
      </c>
      <c r="J296" s="1">
        <v>349</v>
      </c>
    </row>
    <row r="297" spans="1:10" ht="15" customHeight="1" x14ac:dyDescent="0.2">
      <c r="A297" s="1">
        <v>95</v>
      </c>
      <c r="B297" s="1" t="s">
        <v>103</v>
      </c>
      <c r="C297" s="1">
        <v>15</v>
      </c>
      <c r="D297" s="1" t="s">
        <v>10</v>
      </c>
      <c r="E297" s="1">
        <v>5312</v>
      </c>
      <c r="F297" s="1" t="s">
        <v>598</v>
      </c>
      <c r="G297" s="1" t="s">
        <v>599</v>
      </c>
      <c r="H297" s="1">
        <v>2159</v>
      </c>
      <c r="I297" s="1">
        <v>2176</v>
      </c>
      <c r="J297" s="1">
        <v>2194</v>
      </c>
    </row>
    <row r="298" spans="1:10" ht="15" customHeight="1" x14ac:dyDescent="0.2">
      <c r="A298" s="1">
        <v>97</v>
      </c>
      <c r="B298" s="1" t="s">
        <v>104</v>
      </c>
      <c r="C298" s="1">
        <v>15</v>
      </c>
      <c r="D298" s="1" t="s">
        <v>10</v>
      </c>
      <c r="E298" s="1">
        <v>5312</v>
      </c>
      <c r="F298" s="1" t="s">
        <v>598</v>
      </c>
      <c r="G298" s="1" t="s">
        <v>599</v>
      </c>
      <c r="H298" s="1">
        <v>1112730</v>
      </c>
      <c r="I298" s="1">
        <v>1029318</v>
      </c>
      <c r="J298" s="1">
        <v>1055589</v>
      </c>
    </row>
    <row r="299" spans="1:10" ht="15" customHeight="1" x14ac:dyDescent="0.2">
      <c r="A299" s="1">
        <v>100</v>
      </c>
      <c r="B299" s="1" t="s">
        <v>106</v>
      </c>
      <c r="C299" s="1">
        <v>15</v>
      </c>
      <c r="D299" s="1" t="s">
        <v>10</v>
      </c>
      <c r="E299" s="1">
        <v>5312</v>
      </c>
      <c r="F299" s="1" t="s">
        <v>598</v>
      </c>
      <c r="G299" s="1" t="s">
        <v>599</v>
      </c>
      <c r="H299" s="1">
        <v>30470000</v>
      </c>
      <c r="I299" s="1">
        <v>31470000</v>
      </c>
      <c r="J299" s="1">
        <v>30230000</v>
      </c>
    </row>
    <row r="300" spans="1:10" ht="15" customHeight="1" x14ac:dyDescent="0.2">
      <c r="A300" s="1">
        <v>102</v>
      </c>
      <c r="B300" s="1" t="s">
        <v>108</v>
      </c>
      <c r="C300" s="1">
        <v>15</v>
      </c>
      <c r="D300" s="1" t="s">
        <v>10</v>
      </c>
      <c r="E300" s="1">
        <v>5312</v>
      </c>
      <c r="F300" s="1" t="s">
        <v>598</v>
      </c>
      <c r="G300" s="1" t="s">
        <v>599</v>
      </c>
      <c r="H300" s="1">
        <v>6061248</v>
      </c>
      <c r="I300" s="1">
        <v>5715616</v>
      </c>
      <c r="J300" s="1">
        <v>5681807</v>
      </c>
    </row>
    <row r="301" spans="1:10" ht="15" customHeight="1" x14ac:dyDescent="0.2">
      <c r="A301" s="1">
        <v>103</v>
      </c>
      <c r="B301" s="1" t="s">
        <v>109</v>
      </c>
      <c r="C301" s="1">
        <v>15</v>
      </c>
      <c r="D301" s="1" t="s">
        <v>10</v>
      </c>
      <c r="E301" s="1">
        <v>5312</v>
      </c>
      <c r="F301" s="1" t="s">
        <v>598</v>
      </c>
      <c r="G301" s="1" t="s">
        <v>599</v>
      </c>
      <c r="H301" s="1">
        <v>2109455</v>
      </c>
      <c r="I301" s="1">
        <v>924311</v>
      </c>
      <c r="J301" s="1">
        <v>920096</v>
      </c>
    </row>
    <row r="302" spans="1:10" ht="15" customHeight="1" x14ac:dyDescent="0.2">
      <c r="A302" s="1">
        <v>104</v>
      </c>
      <c r="B302" s="1" t="s">
        <v>110</v>
      </c>
      <c r="C302" s="1">
        <v>15</v>
      </c>
      <c r="D302" s="1" t="s">
        <v>10</v>
      </c>
      <c r="E302" s="1">
        <v>5312</v>
      </c>
      <c r="F302" s="1" t="s">
        <v>598</v>
      </c>
      <c r="G302" s="1" t="s">
        <v>599</v>
      </c>
      <c r="H302" s="1">
        <v>71600</v>
      </c>
      <c r="I302" s="1">
        <v>65300</v>
      </c>
      <c r="J302" s="1">
        <v>67900</v>
      </c>
    </row>
    <row r="303" spans="1:10" ht="15" customHeight="1" x14ac:dyDescent="0.2">
      <c r="A303" s="1">
        <v>105</v>
      </c>
      <c r="B303" s="1" t="s">
        <v>111</v>
      </c>
      <c r="C303" s="1">
        <v>15</v>
      </c>
      <c r="D303" s="1" t="s">
        <v>10</v>
      </c>
      <c r="E303" s="1">
        <v>5312</v>
      </c>
      <c r="F303" s="1" t="s">
        <v>598</v>
      </c>
      <c r="G303" s="1" t="s">
        <v>599</v>
      </c>
      <c r="H303" s="1">
        <v>61600</v>
      </c>
      <c r="I303" s="1">
        <v>50800</v>
      </c>
      <c r="J303" s="1">
        <v>43700</v>
      </c>
    </row>
    <row r="304" spans="1:10" ht="15" customHeight="1" x14ac:dyDescent="0.2">
      <c r="A304" s="1">
        <v>106</v>
      </c>
      <c r="B304" s="1" t="s">
        <v>112</v>
      </c>
      <c r="C304" s="1">
        <v>15</v>
      </c>
      <c r="D304" s="1" t="s">
        <v>10</v>
      </c>
      <c r="E304" s="1">
        <v>5312</v>
      </c>
      <c r="F304" s="1" t="s">
        <v>598</v>
      </c>
      <c r="G304" s="1" t="s">
        <v>599</v>
      </c>
      <c r="H304" s="1">
        <v>1874179</v>
      </c>
      <c r="I304" s="1">
        <v>1882516</v>
      </c>
      <c r="J304" s="1">
        <v>1912418</v>
      </c>
    </row>
    <row r="305" spans="1:10" ht="15" customHeight="1" x14ac:dyDescent="0.2">
      <c r="A305" s="1">
        <v>110</v>
      </c>
      <c r="B305" s="1" t="s">
        <v>114</v>
      </c>
      <c r="C305" s="1">
        <v>15</v>
      </c>
      <c r="D305" s="1" t="s">
        <v>10</v>
      </c>
      <c r="E305" s="1">
        <v>5312</v>
      </c>
      <c r="F305" s="1" t="s">
        <v>598</v>
      </c>
      <c r="G305" s="1" t="s">
        <v>599</v>
      </c>
      <c r="H305" s="1">
        <v>212600</v>
      </c>
      <c r="I305" s="1">
        <v>213100</v>
      </c>
      <c r="J305" s="1">
        <v>214400</v>
      </c>
    </row>
    <row r="306" spans="1:10" ht="15" customHeight="1" x14ac:dyDescent="0.2">
      <c r="A306" s="1">
        <v>112</v>
      </c>
      <c r="B306" s="1" t="s">
        <v>115</v>
      </c>
      <c r="C306" s="1">
        <v>15</v>
      </c>
      <c r="D306" s="1" t="s">
        <v>10</v>
      </c>
      <c r="E306" s="1">
        <v>5312</v>
      </c>
      <c r="F306" s="1" t="s">
        <v>598</v>
      </c>
      <c r="G306" s="1" t="s">
        <v>599</v>
      </c>
      <c r="H306" s="1">
        <v>23018</v>
      </c>
      <c r="I306" s="1">
        <v>22255</v>
      </c>
      <c r="J306" s="1">
        <v>27761</v>
      </c>
    </row>
    <row r="307" spans="1:10" ht="15" customHeight="1" x14ac:dyDescent="0.2">
      <c r="A307" s="1">
        <v>108</v>
      </c>
      <c r="B307" s="1" t="s">
        <v>116</v>
      </c>
      <c r="C307" s="1">
        <v>15</v>
      </c>
      <c r="D307" s="1" t="s">
        <v>10</v>
      </c>
      <c r="E307" s="1">
        <v>5312</v>
      </c>
      <c r="F307" s="1" t="s">
        <v>598</v>
      </c>
      <c r="G307" s="1" t="s">
        <v>599</v>
      </c>
      <c r="H307" s="1">
        <v>11923108</v>
      </c>
      <c r="I307" s="1">
        <v>11570703</v>
      </c>
      <c r="J307" s="1">
        <v>12373452</v>
      </c>
    </row>
    <row r="308" spans="1:10" ht="15" customHeight="1" x14ac:dyDescent="0.2">
      <c r="A308" s="1">
        <v>114</v>
      </c>
      <c r="B308" s="1" t="s">
        <v>117</v>
      </c>
      <c r="C308" s="1">
        <v>15</v>
      </c>
      <c r="D308" s="1" t="s">
        <v>10</v>
      </c>
      <c r="E308" s="1">
        <v>5312</v>
      </c>
      <c r="F308" s="1" t="s">
        <v>598</v>
      </c>
      <c r="G308" s="1" t="s">
        <v>599</v>
      </c>
      <c r="H308" s="1">
        <v>147210</v>
      </c>
      <c r="I308" s="1">
        <v>120256</v>
      </c>
      <c r="J308" s="1">
        <v>153119</v>
      </c>
    </row>
    <row r="309" spans="1:10" ht="15" customHeight="1" x14ac:dyDescent="0.2">
      <c r="A309" s="1">
        <v>118</v>
      </c>
      <c r="B309" s="1" t="s">
        <v>119</v>
      </c>
      <c r="C309" s="1">
        <v>15</v>
      </c>
      <c r="D309" s="1" t="s">
        <v>10</v>
      </c>
      <c r="E309" s="1">
        <v>5312</v>
      </c>
      <c r="F309" s="1" t="s">
        <v>598</v>
      </c>
      <c r="G309" s="1" t="s">
        <v>599</v>
      </c>
      <c r="H309" s="1">
        <v>13</v>
      </c>
      <c r="I309" s="1">
        <v>12</v>
      </c>
      <c r="J309" s="1">
        <v>9</v>
      </c>
    </row>
    <row r="310" spans="1:10" ht="15" customHeight="1" x14ac:dyDescent="0.2">
      <c r="A310" s="1">
        <v>113</v>
      </c>
      <c r="B310" s="1" t="s">
        <v>120</v>
      </c>
      <c r="C310" s="1">
        <v>15</v>
      </c>
      <c r="D310" s="1" t="s">
        <v>10</v>
      </c>
      <c r="E310" s="1">
        <v>5312</v>
      </c>
      <c r="F310" s="1" t="s">
        <v>598</v>
      </c>
      <c r="G310" s="1" t="s">
        <v>599</v>
      </c>
      <c r="H310" s="1">
        <v>339027</v>
      </c>
      <c r="I310" s="1">
        <v>297289</v>
      </c>
      <c r="J310" s="1">
        <v>270439</v>
      </c>
    </row>
    <row r="311" spans="1:10" ht="15" customHeight="1" x14ac:dyDescent="0.2">
      <c r="A311" s="1">
        <v>119</v>
      </c>
      <c r="B311" s="1" t="s">
        <v>122</v>
      </c>
      <c r="C311" s="1">
        <v>15</v>
      </c>
      <c r="D311" s="1" t="s">
        <v>10</v>
      </c>
      <c r="E311" s="1">
        <v>5312</v>
      </c>
      <c r="F311" s="1" t="s">
        <v>598</v>
      </c>
      <c r="G311" s="1" t="s">
        <v>599</v>
      </c>
      <c r="H311" s="1">
        <v>391600</v>
      </c>
      <c r="I311" s="1">
        <v>447300</v>
      </c>
      <c r="J311" s="1">
        <v>479100</v>
      </c>
    </row>
    <row r="312" spans="1:10" ht="15" customHeight="1" x14ac:dyDescent="0.2">
      <c r="A312" s="1">
        <v>121</v>
      </c>
      <c r="B312" s="1" t="s">
        <v>123</v>
      </c>
      <c r="C312" s="1">
        <v>15</v>
      </c>
      <c r="D312" s="1" t="s">
        <v>10</v>
      </c>
      <c r="E312" s="1">
        <v>5312</v>
      </c>
      <c r="F312" s="1" t="s">
        <v>598</v>
      </c>
      <c r="G312" s="1" t="s">
        <v>599</v>
      </c>
      <c r="H312" s="1">
        <v>36800</v>
      </c>
      <c r="I312" s="1">
        <v>41414</v>
      </c>
      <c r="J312" s="1">
        <v>44835</v>
      </c>
    </row>
    <row r="313" spans="1:10" ht="15" customHeight="1" x14ac:dyDescent="0.2">
      <c r="A313" s="1">
        <v>122</v>
      </c>
      <c r="B313" s="1" t="s">
        <v>124</v>
      </c>
      <c r="C313" s="1">
        <v>15</v>
      </c>
      <c r="D313" s="1" t="s">
        <v>10</v>
      </c>
      <c r="E313" s="1">
        <v>5312</v>
      </c>
      <c r="F313" s="1" t="s">
        <v>598</v>
      </c>
      <c r="G313" s="1" t="s">
        <v>599</v>
      </c>
      <c r="H313" s="1">
        <v>13832</v>
      </c>
      <c r="I313" s="1">
        <v>12563</v>
      </c>
      <c r="J313" s="1">
        <v>4583</v>
      </c>
    </row>
    <row r="314" spans="1:10" ht="15" customHeight="1" x14ac:dyDescent="0.2">
      <c r="A314" s="1">
        <v>124</v>
      </c>
      <c r="B314" s="1" t="s">
        <v>126</v>
      </c>
      <c r="C314" s="1">
        <v>15</v>
      </c>
      <c r="D314" s="1" t="s">
        <v>10</v>
      </c>
      <c r="E314" s="1">
        <v>5312</v>
      </c>
      <c r="F314" s="1" t="s">
        <v>598</v>
      </c>
      <c r="G314" s="1" t="s">
        <v>599</v>
      </c>
      <c r="H314" s="1">
        <v>251514</v>
      </c>
      <c r="I314" s="1">
        <v>249642</v>
      </c>
      <c r="J314" s="1">
        <v>207111</v>
      </c>
    </row>
    <row r="315" spans="1:10" ht="15" customHeight="1" x14ac:dyDescent="0.2">
      <c r="A315" s="1">
        <v>126</v>
      </c>
      <c r="B315" s="1" t="s">
        <v>128</v>
      </c>
      <c r="C315" s="1">
        <v>15</v>
      </c>
      <c r="D315" s="1" t="s">
        <v>10</v>
      </c>
      <c r="E315" s="1">
        <v>5312</v>
      </c>
      <c r="F315" s="1" t="s">
        <v>598</v>
      </c>
      <c r="G315" s="1" t="s">
        <v>599</v>
      </c>
      <c r="H315" s="1">
        <v>708000</v>
      </c>
      <c r="I315" s="1">
        <v>836200</v>
      </c>
      <c r="J315" s="1">
        <v>870894</v>
      </c>
    </row>
    <row r="316" spans="1:10" ht="15" customHeight="1" x14ac:dyDescent="0.2">
      <c r="A316" s="1">
        <v>256</v>
      </c>
      <c r="B316" s="1" t="s">
        <v>129</v>
      </c>
      <c r="C316" s="1">
        <v>15</v>
      </c>
      <c r="D316" s="1" t="s">
        <v>10</v>
      </c>
      <c r="E316" s="1">
        <v>5312</v>
      </c>
      <c r="F316" s="1" t="s">
        <v>598</v>
      </c>
      <c r="G316" s="1" t="s">
        <v>599</v>
      </c>
      <c r="H316" s="1">
        <v>12665</v>
      </c>
      <c r="I316" s="1">
        <v>14494</v>
      </c>
      <c r="J316" s="1">
        <v>13808</v>
      </c>
    </row>
    <row r="317" spans="1:10" ht="15" customHeight="1" x14ac:dyDescent="0.2">
      <c r="A317" s="1">
        <v>129</v>
      </c>
      <c r="B317" s="1" t="s">
        <v>130</v>
      </c>
      <c r="C317" s="1">
        <v>15</v>
      </c>
      <c r="D317" s="1" t="s">
        <v>10</v>
      </c>
      <c r="E317" s="1">
        <v>5312</v>
      </c>
      <c r="F317" s="1" t="s">
        <v>598</v>
      </c>
      <c r="G317" s="1" t="s">
        <v>599</v>
      </c>
      <c r="H317" s="1">
        <v>2066</v>
      </c>
      <c r="I317" s="1">
        <v>2060</v>
      </c>
      <c r="J317" s="1">
        <v>2053</v>
      </c>
    </row>
    <row r="318" spans="1:10" ht="15" customHeight="1" x14ac:dyDescent="0.2">
      <c r="A318" s="1">
        <v>130</v>
      </c>
      <c r="B318" s="1" t="s">
        <v>131</v>
      </c>
      <c r="C318" s="1">
        <v>15</v>
      </c>
      <c r="D318" s="1" t="s">
        <v>10</v>
      </c>
      <c r="E318" s="1">
        <v>5312</v>
      </c>
      <c r="F318" s="1" t="s">
        <v>598</v>
      </c>
      <c r="G318" s="1" t="s">
        <v>599</v>
      </c>
      <c r="H318" s="1">
        <v>946</v>
      </c>
      <c r="I318" s="1">
        <v>921</v>
      </c>
      <c r="J318" s="1">
        <v>717</v>
      </c>
    </row>
    <row r="319" spans="1:10" ht="15" customHeight="1" x14ac:dyDescent="0.2">
      <c r="A319" s="1">
        <v>133</v>
      </c>
      <c r="B319" s="1" t="s">
        <v>134</v>
      </c>
      <c r="C319" s="1">
        <v>15</v>
      </c>
      <c r="D319" s="1" t="s">
        <v>10</v>
      </c>
      <c r="E319" s="1">
        <v>5312</v>
      </c>
      <c r="F319" s="1" t="s">
        <v>598</v>
      </c>
      <c r="G319" s="1" t="s">
        <v>599</v>
      </c>
      <c r="H319" s="1">
        <v>10281</v>
      </c>
      <c r="I319" s="1">
        <v>9075</v>
      </c>
      <c r="J319" s="1">
        <v>4496</v>
      </c>
    </row>
    <row r="320" spans="1:10" ht="15" customHeight="1" x14ac:dyDescent="0.2">
      <c r="A320" s="1">
        <v>134</v>
      </c>
      <c r="B320" s="1" t="s">
        <v>135</v>
      </c>
      <c r="C320" s="1">
        <v>15</v>
      </c>
      <c r="D320" s="1" t="s">
        <v>10</v>
      </c>
      <c r="E320" s="1">
        <v>5312</v>
      </c>
      <c r="F320" s="1" t="s">
        <v>598</v>
      </c>
      <c r="G320" s="1" t="s">
        <v>599</v>
      </c>
      <c r="H320" s="1">
        <v>3184</v>
      </c>
      <c r="I320" s="1">
        <v>3244</v>
      </c>
      <c r="J320" s="1">
        <v>3304</v>
      </c>
    </row>
    <row r="321" spans="1:10" ht="15" customHeight="1" x14ac:dyDescent="0.2">
      <c r="A321" s="1">
        <v>136</v>
      </c>
      <c r="B321" s="1" t="s">
        <v>138</v>
      </c>
      <c r="C321" s="1">
        <v>15</v>
      </c>
      <c r="D321" s="1" t="s">
        <v>10</v>
      </c>
      <c r="E321" s="1">
        <v>5312</v>
      </c>
      <c r="F321" s="1" t="s">
        <v>598</v>
      </c>
      <c r="G321" s="1" t="s">
        <v>599</v>
      </c>
      <c r="H321" s="1">
        <v>3494</v>
      </c>
      <c r="I321" s="1">
        <v>3548</v>
      </c>
      <c r="J321" s="1">
        <v>3593</v>
      </c>
    </row>
    <row r="322" spans="1:10" ht="15" customHeight="1" x14ac:dyDescent="0.2">
      <c r="A322" s="1">
        <v>138</v>
      </c>
      <c r="B322" s="1" t="s">
        <v>140</v>
      </c>
      <c r="C322" s="1">
        <v>15</v>
      </c>
      <c r="D322" s="1" t="s">
        <v>10</v>
      </c>
      <c r="E322" s="1">
        <v>5312</v>
      </c>
      <c r="F322" s="1" t="s">
        <v>598</v>
      </c>
      <c r="G322" s="1" t="s">
        <v>599</v>
      </c>
      <c r="H322" s="1">
        <v>706611</v>
      </c>
      <c r="I322" s="1">
        <v>819928</v>
      </c>
      <c r="J322" s="1">
        <v>723559</v>
      </c>
    </row>
    <row r="323" spans="1:10" ht="15" customHeight="1" x14ac:dyDescent="0.2">
      <c r="A323" s="1">
        <v>141</v>
      </c>
      <c r="B323" s="1" t="s">
        <v>142</v>
      </c>
      <c r="C323" s="1">
        <v>15</v>
      </c>
      <c r="D323" s="1" t="s">
        <v>10</v>
      </c>
      <c r="E323" s="1">
        <v>5312</v>
      </c>
      <c r="F323" s="1" t="s">
        <v>598</v>
      </c>
      <c r="G323" s="1" t="s">
        <v>599</v>
      </c>
      <c r="H323" s="1">
        <v>291247</v>
      </c>
      <c r="I323" s="1">
        <v>361219</v>
      </c>
      <c r="J323" s="1">
        <v>355075</v>
      </c>
    </row>
    <row r="324" spans="1:10" ht="15" customHeight="1" x14ac:dyDescent="0.2">
      <c r="A324" s="1">
        <v>273</v>
      </c>
      <c r="B324" s="1" t="s">
        <v>143</v>
      </c>
      <c r="C324" s="1">
        <v>15</v>
      </c>
      <c r="D324" s="1" t="s">
        <v>10</v>
      </c>
      <c r="E324" s="1">
        <v>5312</v>
      </c>
      <c r="F324" s="1" t="s">
        <v>598</v>
      </c>
      <c r="G324" s="1" t="s">
        <v>599</v>
      </c>
      <c r="H324" s="1">
        <v>739</v>
      </c>
      <c r="I324" s="1">
        <v>736</v>
      </c>
      <c r="J324" s="1">
        <v>747</v>
      </c>
    </row>
    <row r="325" spans="1:10" ht="15" customHeight="1" x14ac:dyDescent="0.2">
      <c r="A325" s="1">
        <v>143</v>
      </c>
      <c r="B325" s="1" t="s">
        <v>145</v>
      </c>
      <c r="C325" s="1">
        <v>15</v>
      </c>
      <c r="D325" s="1" t="s">
        <v>10</v>
      </c>
      <c r="E325" s="1">
        <v>5312</v>
      </c>
      <c r="F325" s="1" t="s">
        <v>598</v>
      </c>
      <c r="G325" s="1" t="s">
        <v>599</v>
      </c>
      <c r="H325" s="1">
        <v>2986158</v>
      </c>
      <c r="I325" s="1">
        <v>3273869</v>
      </c>
      <c r="J325" s="1">
        <v>2413638</v>
      </c>
    </row>
    <row r="326" spans="1:10" ht="15" customHeight="1" x14ac:dyDescent="0.2">
      <c r="A326" s="1">
        <v>144</v>
      </c>
      <c r="B326" s="1" t="s">
        <v>146</v>
      </c>
      <c r="C326" s="1">
        <v>15</v>
      </c>
      <c r="D326" s="1" t="s">
        <v>10</v>
      </c>
      <c r="E326" s="1">
        <v>5312</v>
      </c>
      <c r="F326" s="1" t="s">
        <v>598</v>
      </c>
      <c r="G326" s="1" t="s">
        <v>599</v>
      </c>
      <c r="H326" s="1">
        <v>19000</v>
      </c>
      <c r="I326" s="1">
        <v>18800</v>
      </c>
      <c r="J326" s="1">
        <v>15623</v>
      </c>
    </row>
    <row r="327" spans="1:10" ht="15" customHeight="1" x14ac:dyDescent="0.2">
      <c r="A327" s="1">
        <v>28</v>
      </c>
      <c r="B327" s="1" t="s">
        <v>147</v>
      </c>
      <c r="C327" s="1">
        <v>15</v>
      </c>
      <c r="D327" s="1" t="s">
        <v>10</v>
      </c>
      <c r="E327" s="1">
        <v>5312</v>
      </c>
      <c r="F327" s="1" t="s">
        <v>598</v>
      </c>
      <c r="G327" s="1" t="s">
        <v>599</v>
      </c>
      <c r="H327" s="1">
        <v>98743</v>
      </c>
      <c r="I327" s="1">
        <v>96315</v>
      </c>
      <c r="J327" s="1">
        <v>86548</v>
      </c>
    </row>
    <row r="328" spans="1:10" ht="15" customHeight="1" x14ac:dyDescent="0.2">
      <c r="A328" s="1">
        <v>147</v>
      </c>
      <c r="B328" s="1" t="s">
        <v>148</v>
      </c>
      <c r="C328" s="1">
        <v>15</v>
      </c>
      <c r="D328" s="1" t="s">
        <v>10</v>
      </c>
      <c r="E328" s="1">
        <v>5312</v>
      </c>
      <c r="F328" s="1" t="s">
        <v>598</v>
      </c>
      <c r="G328" s="1" t="s">
        <v>599</v>
      </c>
      <c r="H328" s="1">
        <v>1500</v>
      </c>
      <c r="I328" s="1">
        <v>1884</v>
      </c>
      <c r="J328" s="1">
        <v>2201</v>
      </c>
    </row>
    <row r="329" spans="1:10" ht="15" customHeight="1" x14ac:dyDescent="0.2">
      <c r="A329" s="1">
        <v>149</v>
      </c>
      <c r="B329" s="1" t="s">
        <v>150</v>
      </c>
      <c r="C329" s="1">
        <v>15</v>
      </c>
      <c r="D329" s="1" t="s">
        <v>10</v>
      </c>
      <c r="E329" s="1">
        <v>5312</v>
      </c>
      <c r="F329" s="1" t="s">
        <v>598</v>
      </c>
      <c r="G329" s="1" t="s">
        <v>599</v>
      </c>
      <c r="H329" s="1">
        <v>754474</v>
      </c>
      <c r="I329" s="1">
        <v>762373</v>
      </c>
      <c r="J329" s="1">
        <v>745823</v>
      </c>
    </row>
    <row r="330" spans="1:10" ht="15" customHeight="1" x14ac:dyDescent="0.2">
      <c r="A330" s="1">
        <v>150</v>
      </c>
      <c r="B330" s="1" t="s">
        <v>151</v>
      </c>
      <c r="C330" s="1">
        <v>15</v>
      </c>
      <c r="D330" s="1" t="s">
        <v>10</v>
      </c>
      <c r="E330" s="1">
        <v>5312</v>
      </c>
      <c r="F330" s="1" t="s">
        <v>598</v>
      </c>
      <c r="G330" s="1" t="s">
        <v>599</v>
      </c>
      <c r="H330" s="1">
        <v>142212</v>
      </c>
      <c r="I330" s="1">
        <v>142468</v>
      </c>
      <c r="J330" s="1">
        <v>127328</v>
      </c>
    </row>
    <row r="331" spans="1:10" ht="15" customHeight="1" x14ac:dyDescent="0.2">
      <c r="A331" s="1">
        <v>153</v>
      </c>
      <c r="B331" s="1" t="s">
        <v>152</v>
      </c>
      <c r="C331" s="1">
        <v>15</v>
      </c>
      <c r="D331" s="1" t="s">
        <v>10</v>
      </c>
      <c r="E331" s="1">
        <v>5312</v>
      </c>
      <c r="F331" s="1" t="s">
        <v>598</v>
      </c>
      <c r="G331" s="1" t="s">
        <v>599</v>
      </c>
      <c r="H331" s="1">
        <v>0</v>
      </c>
      <c r="I331" s="1">
        <v>1</v>
      </c>
      <c r="J331" s="1">
        <v>2</v>
      </c>
    </row>
    <row r="332" spans="1:10" ht="15" customHeight="1" x14ac:dyDescent="0.2">
      <c r="A332" s="1">
        <v>156</v>
      </c>
      <c r="B332" s="1" t="s">
        <v>153</v>
      </c>
      <c r="C332" s="1">
        <v>15</v>
      </c>
      <c r="D332" s="1" t="s">
        <v>10</v>
      </c>
      <c r="E332" s="1">
        <v>5312</v>
      </c>
      <c r="F332" s="1" t="s">
        <v>598</v>
      </c>
      <c r="G332" s="1" t="s">
        <v>599</v>
      </c>
      <c r="H332" s="1">
        <v>47932</v>
      </c>
      <c r="I332" s="1">
        <v>47685</v>
      </c>
      <c r="J332" s="1">
        <v>49945</v>
      </c>
    </row>
    <row r="333" spans="1:10" ht="15" customHeight="1" x14ac:dyDescent="0.2">
      <c r="A333" s="1">
        <v>158</v>
      </c>
      <c r="B333" s="1" t="s">
        <v>155</v>
      </c>
      <c r="C333" s="1">
        <v>15</v>
      </c>
      <c r="D333" s="1" t="s">
        <v>10</v>
      </c>
      <c r="E333" s="1">
        <v>5312</v>
      </c>
      <c r="F333" s="1" t="s">
        <v>598</v>
      </c>
      <c r="G333" s="1" t="s">
        <v>599</v>
      </c>
      <c r="H333" s="1">
        <v>717</v>
      </c>
      <c r="I333" s="1">
        <v>3915</v>
      </c>
      <c r="J333" s="1">
        <v>4100</v>
      </c>
    </row>
    <row r="334" spans="1:10" ht="15" customHeight="1" x14ac:dyDescent="0.2">
      <c r="A334" s="1">
        <v>159</v>
      </c>
      <c r="B334" s="1" t="s">
        <v>156</v>
      </c>
      <c r="C334" s="1">
        <v>15</v>
      </c>
      <c r="D334" s="1" t="s">
        <v>10</v>
      </c>
      <c r="E334" s="1">
        <v>5312</v>
      </c>
      <c r="F334" s="1" t="s">
        <v>598</v>
      </c>
      <c r="G334" s="1" t="s">
        <v>599</v>
      </c>
      <c r="H334" s="1">
        <v>70000</v>
      </c>
      <c r="I334" s="1">
        <v>60000</v>
      </c>
      <c r="J334" s="1">
        <v>60000</v>
      </c>
    </row>
    <row r="335" spans="1:10" ht="15" customHeight="1" x14ac:dyDescent="0.2">
      <c r="A335" s="1">
        <v>162</v>
      </c>
      <c r="B335" s="1" t="s">
        <v>158</v>
      </c>
      <c r="C335" s="1">
        <v>15</v>
      </c>
      <c r="D335" s="1" t="s">
        <v>10</v>
      </c>
      <c r="E335" s="1">
        <v>5312</v>
      </c>
      <c r="F335" s="1" t="s">
        <v>598</v>
      </c>
      <c r="G335" s="1" t="s">
        <v>599</v>
      </c>
      <c r="H335" s="1">
        <v>79170</v>
      </c>
      <c r="I335" s="1">
        <v>85757</v>
      </c>
      <c r="J335" s="1">
        <v>66790</v>
      </c>
    </row>
    <row r="336" spans="1:10" ht="15" customHeight="1" x14ac:dyDescent="0.2">
      <c r="A336" s="1">
        <v>299</v>
      </c>
      <c r="B336" s="1" t="s">
        <v>159</v>
      </c>
      <c r="C336" s="1">
        <v>15</v>
      </c>
      <c r="D336" s="1" t="s">
        <v>10</v>
      </c>
      <c r="E336" s="1">
        <v>5312</v>
      </c>
      <c r="F336" s="1" t="s">
        <v>598</v>
      </c>
      <c r="G336" s="1" t="s">
        <v>599</v>
      </c>
      <c r="H336" s="1">
        <v>17487</v>
      </c>
      <c r="I336" s="1">
        <v>17151</v>
      </c>
      <c r="J336" s="1">
        <v>17376</v>
      </c>
    </row>
    <row r="337" spans="1:10" ht="15" customHeight="1" x14ac:dyDescent="0.2">
      <c r="A337" s="1">
        <v>221</v>
      </c>
      <c r="B337" s="1" t="s">
        <v>160</v>
      </c>
      <c r="C337" s="1">
        <v>15</v>
      </c>
      <c r="D337" s="1" t="s">
        <v>10</v>
      </c>
      <c r="E337" s="1">
        <v>5312</v>
      </c>
      <c r="F337" s="1" t="s">
        <v>598</v>
      </c>
      <c r="G337" s="1" t="s">
        <v>599</v>
      </c>
      <c r="H337" s="1">
        <v>929</v>
      </c>
      <c r="I337" s="1">
        <v>845</v>
      </c>
      <c r="J337" s="1">
        <v>929</v>
      </c>
    </row>
    <row r="338" spans="1:10" ht="15" customHeight="1" x14ac:dyDescent="0.2">
      <c r="A338" s="1">
        <v>165</v>
      </c>
      <c r="B338" s="1" t="s">
        <v>162</v>
      </c>
      <c r="C338" s="1">
        <v>15</v>
      </c>
      <c r="D338" s="1" t="s">
        <v>10</v>
      </c>
      <c r="E338" s="1">
        <v>5312</v>
      </c>
      <c r="F338" s="1" t="s">
        <v>598</v>
      </c>
      <c r="G338" s="1" t="s">
        <v>599</v>
      </c>
      <c r="H338" s="1">
        <v>9199318</v>
      </c>
      <c r="I338" s="1">
        <v>9203874</v>
      </c>
      <c r="J338" s="1">
        <v>9143097</v>
      </c>
    </row>
    <row r="339" spans="1:10" ht="15" customHeight="1" x14ac:dyDescent="0.2">
      <c r="A339" s="1">
        <v>169</v>
      </c>
      <c r="B339" s="1" t="s">
        <v>165</v>
      </c>
      <c r="C339" s="1">
        <v>15</v>
      </c>
      <c r="D339" s="1" t="s">
        <v>10</v>
      </c>
      <c r="E339" s="1">
        <v>5312</v>
      </c>
      <c r="F339" s="1" t="s">
        <v>598</v>
      </c>
      <c r="G339" s="1" t="s">
        <v>599</v>
      </c>
      <c r="H339" s="1">
        <v>560000</v>
      </c>
      <c r="I339" s="1">
        <v>600000</v>
      </c>
      <c r="J339" s="1">
        <v>520000</v>
      </c>
    </row>
    <row r="340" spans="1:10" ht="15" customHeight="1" x14ac:dyDescent="0.2">
      <c r="A340" s="1">
        <v>170</v>
      </c>
      <c r="B340" s="1" t="s">
        <v>166</v>
      </c>
      <c r="C340" s="1">
        <v>15</v>
      </c>
      <c r="D340" s="1" t="s">
        <v>10</v>
      </c>
      <c r="E340" s="1">
        <v>5312</v>
      </c>
      <c r="F340" s="1" t="s">
        <v>598</v>
      </c>
      <c r="G340" s="1" t="s">
        <v>599</v>
      </c>
      <c r="H340" s="1">
        <v>140737</v>
      </c>
      <c r="I340" s="1">
        <v>138357</v>
      </c>
      <c r="J340" s="1">
        <v>127180</v>
      </c>
    </row>
    <row r="341" spans="1:10" ht="15" customHeight="1" x14ac:dyDescent="0.2">
      <c r="A341" s="1">
        <v>173</v>
      </c>
      <c r="B341" s="1" t="s">
        <v>168</v>
      </c>
      <c r="C341" s="1">
        <v>15</v>
      </c>
      <c r="D341" s="1" t="s">
        <v>10</v>
      </c>
      <c r="E341" s="1">
        <v>5312</v>
      </c>
      <c r="F341" s="1" t="s">
        <v>598</v>
      </c>
      <c r="G341" s="1" t="s">
        <v>599</v>
      </c>
      <c r="H341" s="1">
        <v>2338782</v>
      </c>
      <c r="I341" s="1">
        <v>2395451</v>
      </c>
      <c r="J341" s="1">
        <v>2384056</v>
      </c>
    </row>
    <row r="342" spans="1:10" ht="15" customHeight="1" x14ac:dyDescent="0.2">
      <c r="A342" s="1">
        <v>174</v>
      </c>
      <c r="B342" s="1" t="s">
        <v>169</v>
      </c>
      <c r="C342" s="1">
        <v>15</v>
      </c>
      <c r="D342" s="1" t="s">
        <v>10</v>
      </c>
      <c r="E342" s="1">
        <v>5312</v>
      </c>
      <c r="F342" s="1" t="s">
        <v>598</v>
      </c>
      <c r="G342" s="1" t="s">
        <v>599</v>
      </c>
      <c r="H342" s="1">
        <v>47826</v>
      </c>
      <c r="I342" s="1">
        <v>39736</v>
      </c>
      <c r="J342" s="1">
        <v>38199</v>
      </c>
    </row>
    <row r="343" spans="1:10" ht="15" customHeight="1" x14ac:dyDescent="0.2">
      <c r="A343" s="1">
        <v>179</v>
      </c>
      <c r="B343" s="1" t="s">
        <v>171</v>
      </c>
      <c r="C343" s="1">
        <v>15</v>
      </c>
      <c r="D343" s="1" t="s">
        <v>10</v>
      </c>
      <c r="E343" s="1">
        <v>5312</v>
      </c>
      <c r="F343" s="1" t="s">
        <v>598</v>
      </c>
      <c r="G343" s="1" t="s">
        <v>599</v>
      </c>
      <c r="H343" s="1">
        <v>2</v>
      </c>
      <c r="I343" s="1">
        <v>0</v>
      </c>
      <c r="J343" s="1">
        <v>3</v>
      </c>
    </row>
    <row r="344" spans="1:10" ht="15" customHeight="1" x14ac:dyDescent="0.2">
      <c r="A344" s="1">
        <v>117</v>
      </c>
      <c r="B344" s="1" t="s">
        <v>172</v>
      </c>
      <c r="C344" s="1">
        <v>15</v>
      </c>
      <c r="D344" s="1" t="s">
        <v>10</v>
      </c>
      <c r="E344" s="1">
        <v>5312</v>
      </c>
      <c r="F344" s="1" t="s">
        <v>598</v>
      </c>
      <c r="G344" s="1" t="s">
        <v>599</v>
      </c>
      <c r="H344" s="1">
        <v>7180</v>
      </c>
      <c r="I344" s="1">
        <v>10076</v>
      </c>
      <c r="J344" s="1">
        <v>9383</v>
      </c>
    </row>
    <row r="345" spans="1:10" ht="15" customHeight="1" x14ac:dyDescent="0.2">
      <c r="A345" s="1">
        <v>146</v>
      </c>
      <c r="B345" s="1" t="s">
        <v>173</v>
      </c>
      <c r="C345" s="1">
        <v>15</v>
      </c>
      <c r="D345" s="1" t="s">
        <v>10</v>
      </c>
      <c r="E345" s="1">
        <v>5312</v>
      </c>
      <c r="F345" s="1" t="s">
        <v>598</v>
      </c>
      <c r="G345" s="1" t="s">
        <v>599</v>
      </c>
      <c r="H345" s="1">
        <v>347891</v>
      </c>
      <c r="I345" s="1">
        <v>345053</v>
      </c>
      <c r="J345" s="1">
        <v>370791</v>
      </c>
    </row>
    <row r="346" spans="1:10" ht="15" customHeight="1" x14ac:dyDescent="0.2">
      <c r="A346" s="1">
        <v>183</v>
      </c>
      <c r="B346" s="1" t="s">
        <v>175</v>
      </c>
      <c r="C346" s="1">
        <v>15</v>
      </c>
      <c r="D346" s="1" t="s">
        <v>10</v>
      </c>
      <c r="E346" s="1">
        <v>5312</v>
      </c>
      <c r="F346" s="1" t="s">
        <v>598</v>
      </c>
      <c r="G346" s="1" t="s">
        <v>599</v>
      </c>
      <c r="H346" s="1">
        <v>2107813</v>
      </c>
      <c r="I346" s="1">
        <v>2102444</v>
      </c>
      <c r="J346" s="1">
        <v>2135304</v>
      </c>
    </row>
    <row r="347" spans="1:10" ht="15" customHeight="1" x14ac:dyDescent="0.2">
      <c r="A347" s="1">
        <v>185</v>
      </c>
      <c r="B347" s="1" t="s">
        <v>176</v>
      </c>
      <c r="C347" s="1">
        <v>15</v>
      </c>
      <c r="D347" s="1" t="s">
        <v>10</v>
      </c>
      <c r="E347" s="1">
        <v>5312</v>
      </c>
      <c r="F347" s="1" t="s">
        <v>598</v>
      </c>
      <c r="G347" s="1" t="s">
        <v>599</v>
      </c>
      <c r="H347" s="1">
        <v>23907772</v>
      </c>
      <c r="I347" s="1">
        <v>25870340</v>
      </c>
      <c r="J347" s="1">
        <v>27312777</v>
      </c>
    </row>
    <row r="348" spans="1:10" ht="15" customHeight="1" x14ac:dyDescent="0.2">
      <c r="A348" s="1">
        <v>184</v>
      </c>
      <c r="B348" s="1" t="s">
        <v>177</v>
      </c>
      <c r="C348" s="1">
        <v>15</v>
      </c>
      <c r="D348" s="1" t="s">
        <v>10</v>
      </c>
      <c r="E348" s="1">
        <v>5312</v>
      </c>
      <c r="F348" s="1" t="s">
        <v>598</v>
      </c>
      <c r="G348" s="1" t="s">
        <v>599</v>
      </c>
      <c r="H348" s="1">
        <v>34697</v>
      </c>
      <c r="I348" s="1">
        <v>36606</v>
      </c>
      <c r="J348" s="1">
        <v>36358</v>
      </c>
    </row>
    <row r="349" spans="1:10" ht="15" customHeight="1" x14ac:dyDescent="0.2">
      <c r="A349" s="1">
        <v>194</v>
      </c>
      <c r="B349" s="1" t="s">
        <v>184</v>
      </c>
      <c r="C349" s="1">
        <v>15</v>
      </c>
      <c r="D349" s="1" t="s">
        <v>10</v>
      </c>
      <c r="E349" s="1">
        <v>5312</v>
      </c>
      <c r="F349" s="1" t="s">
        <v>598</v>
      </c>
      <c r="G349" s="1" t="s">
        <v>599</v>
      </c>
      <c r="H349" s="1">
        <v>116718</v>
      </c>
      <c r="I349" s="1">
        <v>106583</v>
      </c>
      <c r="J349" s="1">
        <v>122199</v>
      </c>
    </row>
    <row r="350" spans="1:10" ht="15" customHeight="1" x14ac:dyDescent="0.2">
      <c r="A350" s="1">
        <v>272</v>
      </c>
      <c r="B350" s="1" t="s">
        <v>186</v>
      </c>
      <c r="C350" s="1">
        <v>15</v>
      </c>
      <c r="D350" s="1" t="s">
        <v>10</v>
      </c>
      <c r="E350" s="1">
        <v>5312</v>
      </c>
      <c r="F350" s="1" t="s">
        <v>598</v>
      </c>
      <c r="G350" s="1" t="s">
        <v>599</v>
      </c>
      <c r="H350" s="1">
        <v>604748</v>
      </c>
      <c r="I350" s="1">
        <v>589922</v>
      </c>
      <c r="J350" s="1">
        <v>595118</v>
      </c>
    </row>
    <row r="351" spans="1:10" ht="15" customHeight="1" x14ac:dyDescent="0.2">
      <c r="A351" s="1">
        <v>186</v>
      </c>
      <c r="B351" s="1" t="s">
        <v>187</v>
      </c>
      <c r="C351" s="1">
        <v>15</v>
      </c>
      <c r="D351" s="1" t="s">
        <v>10</v>
      </c>
      <c r="E351" s="1">
        <v>5312</v>
      </c>
      <c r="F351" s="1" t="s">
        <v>598</v>
      </c>
      <c r="G351" s="1" t="s">
        <v>599</v>
      </c>
    </row>
    <row r="352" spans="1:10" ht="15" customHeight="1" x14ac:dyDescent="0.2">
      <c r="A352" s="1">
        <v>199</v>
      </c>
      <c r="B352" s="1" t="s">
        <v>191</v>
      </c>
      <c r="C352" s="1">
        <v>15</v>
      </c>
      <c r="D352" s="1" t="s">
        <v>10</v>
      </c>
      <c r="E352" s="1">
        <v>5312</v>
      </c>
      <c r="F352" s="1" t="s">
        <v>598</v>
      </c>
      <c r="G352" s="1" t="s">
        <v>599</v>
      </c>
      <c r="H352" s="1">
        <v>379283</v>
      </c>
      <c r="I352" s="1">
        <v>377899</v>
      </c>
      <c r="J352" s="1">
        <v>416578</v>
      </c>
    </row>
    <row r="353" spans="1:10" ht="15" customHeight="1" x14ac:dyDescent="0.2">
      <c r="A353" s="1">
        <v>198</v>
      </c>
      <c r="B353" s="1" t="s">
        <v>192</v>
      </c>
      <c r="C353" s="1">
        <v>15</v>
      </c>
      <c r="D353" s="1" t="s">
        <v>10</v>
      </c>
      <c r="E353" s="1">
        <v>5312</v>
      </c>
      <c r="F353" s="1" t="s">
        <v>598</v>
      </c>
      <c r="G353" s="1" t="s">
        <v>599</v>
      </c>
      <c r="H353" s="1">
        <v>33124</v>
      </c>
      <c r="I353" s="1">
        <v>30734</v>
      </c>
      <c r="J353" s="1">
        <v>31461</v>
      </c>
    </row>
    <row r="354" spans="1:10" ht="15" customHeight="1" x14ac:dyDescent="0.2">
      <c r="A354" s="1">
        <v>201</v>
      </c>
      <c r="B354" s="1" t="s">
        <v>194</v>
      </c>
      <c r="C354" s="1">
        <v>15</v>
      </c>
      <c r="D354" s="1" t="s">
        <v>10</v>
      </c>
      <c r="E354" s="1">
        <v>5312</v>
      </c>
      <c r="F354" s="1" t="s">
        <v>598</v>
      </c>
      <c r="G354" s="1" t="s">
        <v>599</v>
      </c>
      <c r="H354" s="1">
        <v>2568</v>
      </c>
      <c r="I354" s="1">
        <v>2582</v>
      </c>
      <c r="J354" s="1">
        <v>2560</v>
      </c>
    </row>
    <row r="355" spans="1:10" ht="15" customHeight="1" x14ac:dyDescent="0.2">
      <c r="A355" s="1">
        <v>202</v>
      </c>
      <c r="B355" s="1" t="s">
        <v>195</v>
      </c>
      <c r="C355" s="1">
        <v>15</v>
      </c>
      <c r="D355" s="1" t="s">
        <v>10</v>
      </c>
      <c r="E355" s="1">
        <v>5312</v>
      </c>
      <c r="F355" s="1" t="s">
        <v>598</v>
      </c>
      <c r="G355" s="1" t="s">
        <v>599</v>
      </c>
      <c r="H355" s="1">
        <v>476570</v>
      </c>
      <c r="I355" s="1">
        <v>482150</v>
      </c>
      <c r="J355" s="1">
        <v>508365</v>
      </c>
    </row>
    <row r="356" spans="1:10" ht="15" customHeight="1" x14ac:dyDescent="0.2">
      <c r="A356" s="1">
        <v>277</v>
      </c>
      <c r="B356" s="1" t="s">
        <v>571</v>
      </c>
      <c r="C356" s="1">
        <v>15</v>
      </c>
      <c r="D356" s="1" t="s">
        <v>10</v>
      </c>
      <c r="E356" s="1">
        <v>5312</v>
      </c>
      <c r="F356" s="1" t="s">
        <v>598</v>
      </c>
      <c r="G356" s="1" t="s">
        <v>599</v>
      </c>
    </row>
    <row r="357" spans="1:10" ht="15" customHeight="1" x14ac:dyDescent="0.2">
      <c r="A357" s="1">
        <v>203</v>
      </c>
      <c r="B357" s="1" t="s">
        <v>196</v>
      </c>
      <c r="C357" s="1">
        <v>15</v>
      </c>
      <c r="D357" s="1" t="s">
        <v>10</v>
      </c>
      <c r="E357" s="1">
        <v>5312</v>
      </c>
      <c r="F357" s="1" t="s">
        <v>598</v>
      </c>
      <c r="G357" s="1" t="s">
        <v>599</v>
      </c>
      <c r="H357" s="1">
        <v>2171200</v>
      </c>
      <c r="I357" s="1">
        <v>2176354</v>
      </c>
      <c r="J357" s="1">
        <v>2078115</v>
      </c>
    </row>
    <row r="358" spans="1:10" ht="15" customHeight="1" x14ac:dyDescent="0.2">
      <c r="A358" s="1">
        <v>276</v>
      </c>
      <c r="B358" s="1" t="s">
        <v>198</v>
      </c>
      <c r="C358" s="1">
        <v>15</v>
      </c>
      <c r="D358" s="1" t="s">
        <v>10</v>
      </c>
      <c r="E358" s="1">
        <v>5312</v>
      </c>
      <c r="F358" s="1" t="s">
        <v>598</v>
      </c>
      <c r="G358" s="1" t="s">
        <v>599</v>
      </c>
      <c r="H358" s="1">
        <v>222916</v>
      </c>
      <c r="I358" s="1">
        <v>226380</v>
      </c>
      <c r="J358" s="1">
        <v>216720</v>
      </c>
    </row>
    <row r="359" spans="1:10" ht="15" customHeight="1" x14ac:dyDescent="0.2">
      <c r="A359" s="1">
        <v>206</v>
      </c>
      <c r="B359" s="1" t="s">
        <v>572</v>
      </c>
      <c r="C359" s="1">
        <v>15</v>
      </c>
      <c r="D359" s="1" t="s">
        <v>10</v>
      </c>
      <c r="E359" s="1">
        <v>5312</v>
      </c>
      <c r="F359" s="1" t="s">
        <v>598</v>
      </c>
      <c r="G359" s="1" t="s">
        <v>599</v>
      </c>
    </row>
    <row r="360" spans="1:10" ht="15" customHeight="1" x14ac:dyDescent="0.2">
      <c r="A360" s="1">
        <v>209</v>
      </c>
      <c r="B360" s="1" t="s">
        <v>200</v>
      </c>
      <c r="C360" s="1">
        <v>15</v>
      </c>
      <c r="D360" s="1" t="s">
        <v>10</v>
      </c>
      <c r="E360" s="1">
        <v>5312</v>
      </c>
      <c r="F360" s="1" t="s">
        <v>598</v>
      </c>
      <c r="G360" s="1" t="s">
        <v>599</v>
      </c>
      <c r="H360" s="1">
        <v>368</v>
      </c>
      <c r="I360" s="1">
        <v>326</v>
      </c>
      <c r="J360" s="1">
        <v>331</v>
      </c>
    </row>
    <row r="361" spans="1:10" ht="15" customHeight="1" x14ac:dyDescent="0.2">
      <c r="A361" s="1">
        <v>210</v>
      </c>
      <c r="B361" s="1" t="s">
        <v>201</v>
      </c>
      <c r="C361" s="1">
        <v>15</v>
      </c>
      <c r="D361" s="1" t="s">
        <v>10</v>
      </c>
      <c r="E361" s="1">
        <v>5312</v>
      </c>
      <c r="F361" s="1" t="s">
        <v>598</v>
      </c>
      <c r="G361" s="1" t="s">
        <v>599</v>
      </c>
      <c r="H361" s="1">
        <v>453480</v>
      </c>
      <c r="I361" s="1">
        <v>457550</v>
      </c>
      <c r="J361" s="1">
        <v>448470</v>
      </c>
    </row>
    <row r="362" spans="1:10" ht="15" customHeight="1" x14ac:dyDescent="0.2">
      <c r="A362" s="1">
        <v>211</v>
      </c>
      <c r="B362" s="1" t="s">
        <v>202</v>
      </c>
      <c r="C362" s="1">
        <v>15</v>
      </c>
      <c r="D362" s="1" t="s">
        <v>10</v>
      </c>
      <c r="E362" s="1">
        <v>5312</v>
      </c>
      <c r="F362" s="1" t="s">
        <v>598</v>
      </c>
      <c r="G362" s="1" t="s">
        <v>599</v>
      </c>
      <c r="H362" s="1">
        <v>86759</v>
      </c>
      <c r="I362" s="1">
        <v>88049</v>
      </c>
      <c r="J362" s="1">
        <v>88485</v>
      </c>
    </row>
    <row r="363" spans="1:10" ht="15" customHeight="1" x14ac:dyDescent="0.2">
      <c r="A363" s="1">
        <v>212</v>
      </c>
      <c r="B363" s="1" t="s">
        <v>203</v>
      </c>
      <c r="C363" s="1">
        <v>15</v>
      </c>
      <c r="D363" s="1" t="s">
        <v>10</v>
      </c>
      <c r="E363" s="1">
        <v>5312</v>
      </c>
      <c r="F363" s="1" t="s">
        <v>598</v>
      </c>
      <c r="G363" s="1" t="s">
        <v>599</v>
      </c>
      <c r="H363" s="1">
        <v>1287886</v>
      </c>
      <c r="I363" s="1">
        <v>1174247</v>
      </c>
      <c r="J363" s="1">
        <v>1315088</v>
      </c>
    </row>
    <row r="364" spans="1:10" ht="15" customHeight="1" x14ac:dyDescent="0.2">
      <c r="A364" s="1">
        <v>208</v>
      </c>
      <c r="B364" s="1" t="s">
        <v>204</v>
      </c>
      <c r="C364" s="1">
        <v>15</v>
      </c>
      <c r="D364" s="1" t="s">
        <v>10</v>
      </c>
      <c r="E364" s="1">
        <v>5312</v>
      </c>
      <c r="F364" s="1" t="s">
        <v>598</v>
      </c>
      <c r="G364" s="1" t="s">
        <v>599</v>
      </c>
      <c r="H364" s="1">
        <v>292573</v>
      </c>
      <c r="I364" s="1">
        <v>295632</v>
      </c>
      <c r="J364" s="1">
        <v>297479</v>
      </c>
    </row>
    <row r="365" spans="1:10" ht="15" customHeight="1" x14ac:dyDescent="0.2">
      <c r="A365" s="1">
        <v>216</v>
      </c>
      <c r="B365" s="1" t="s">
        <v>205</v>
      </c>
      <c r="C365" s="1">
        <v>15</v>
      </c>
      <c r="D365" s="1" t="s">
        <v>10</v>
      </c>
      <c r="E365" s="1">
        <v>5312</v>
      </c>
      <c r="F365" s="1" t="s">
        <v>598</v>
      </c>
      <c r="G365" s="1" t="s">
        <v>599</v>
      </c>
      <c r="H365" s="1">
        <v>1243</v>
      </c>
      <c r="I365" s="1">
        <v>1239</v>
      </c>
      <c r="J365" s="1">
        <v>1311</v>
      </c>
    </row>
    <row r="366" spans="1:10" ht="15" customHeight="1" x14ac:dyDescent="0.2">
      <c r="A366" s="1">
        <v>154</v>
      </c>
      <c r="B366" s="1" t="s">
        <v>206</v>
      </c>
      <c r="C366" s="1">
        <v>15</v>
      </c>
      <c r="D366" s="1" t="s">
        <v>10</v>
      </c>
      <c r="E366" s="1">
        <v>5312</v>
      </c>
      <c r="F366" s="1" t="s">
        <v>598</v>
      </c>
      <c r="G366" s="1" t="s">
        <v>599</v>
      </c>
      <c r="H366" s="1">
        <v>76686</v>
      </c>
      <c r="I366" s="1">
        <v>73060</v>
      </c>
      <c r="J366" s="1">
        <v>79832</v>
      </c>
    </row>
    <row r="367" spans="1:10" ht="15" customHeight="1" x14ac:dyDescent="0.2">
      <c r="A367" s="1">
        <v>222</v>
      </c>
      <c r="B367" s="1" t="s">
        <v>212</v>
      </c>
      <c r="C367" s="1">
        <v>15</v>
      </c>
      <c r="D367" s="1" t="s">
        <v>10</v>
      </c>
      <c r="E367" s="1">
        <v>5312</v>
      </c>
      <c r="F367" s="1" t="s">
        <v>598</v>
      </c>
      <c r="G367" s="1" t="s">
        <v>599</v>
      </c>
      <c r="H367" s="1">
        <v>722880</v>
      </c>
      <c r="I367" s="1">
        <v>652530</v>
      </c>
      <c r="J367" s="1">
        <v>508375</v>
      </c>
    </row>
    <row r="368" spans="1:10" ht="15" customHeight="1" x14ac:dyDescent="0.2">
      <c r="A368" s="1">
        <v>223</v>
      </c>
      <c r="B368" s="1" t="s">
        <v>213</v>
      </c>
      <c r="C368" s="1">
        <v>15</v>
      </c>
      <c r="D368" s="1" t="s">
        <v>10</v>
      </c>
      <c r="E368" s="1">
        <v>5312</v>
      </c>
      <c r="F368" s="1" t="s">
        <v>598</v>
      </c>
      <c r="G368" s="1" t="s">
        <v>599</v>
      </c>
      <c r="H368" s="1">
        <v>7820750</v>
      </c>
      <c r="I368" s="1">
        <v>7846481</v>
      </c>
      <c r="J368" s="1">
        <v>7609868</v>
      </c>
    </row>
    <row r="369" spans="1:10" ht="15" customHeight="1" x14ac:dyDescent="0.2">
      <c r="A369" s="1">
        <v>213</v>
      </c>
      <c r="B369" s="1" t="s">
        <v>214</v>
      </c>
      <c r="C369" s="1">
        <v>15</v>
      </c>
      <c r="D369" s="1" t="s">
        <v>10</v>
      </c>
      <c r="E369" s="1">
        <v>5312</v>
      </c>
      <c r="F369" s="1" t="s">
        <v>598</v>
      </c>
      <c r="G369" s="1" t="s">
        <v>599</v>
      </c>
      <c r="H369" s="1">
        <v>991668</v>
      </c>
      <c r="I369" s="1">
        <v>1263063</v>
      </c>
      <c r="J369" s="1">
        <v>1477239</v>
      </c>
    </row>
    <row r="370" spans="1:10" ht="15" customHeight="1" x14ac:dyDescent="0.2">
      <c r="A370" s="1">
        <v>226</v>
      </c>
      <c r="B370" s="1" t="s">
        <v>216</v>
      </c>
      <c r="C370" s="1">
        <v>15</v>
      </c>
      <c r="D370" s="1" t="s">
        <v>10</v>
      </c>
      <c r="E370" s="1">
        <v>5312</v>
      </c>
      <c r="F370" s="1" t="s">
        <v>598</v>
      </c>
      <c r="G370" s="1" t="s">
        <v>599</v>
      </c>
      <c r="H370" s="1">
        <v>14000</v>
      </c>
      <c r="I370" s="1">
        <v>13799</v>
      </c>
      <c r="J370" s="1">
        <v>14500</v>
      </c>
    </row>
    <row r="371" spans="1:10" ht="15" customHeight="1" x14ac:dyDescent="0.2">
      <c r="A371" s="1">
        <v>230</v>
      </c>
      <c r="B371" s="1" t="s">
        <v>217</v>
      </c>
      <c r="C371" s="1">
        <v>15</v>
      </c>
      <c r="D371" s="1" t="s">
        <v>10</v>
      </c>
      <c r="E371" s="1">
        <v>5312</v>
      </c>
      <c r="F371" s="1" t="s">
        <v>598</v>
      </c>
      <c r="G371" s="1" t="s">
        <v>599</v>
      </c>
      <c r="H371" s="1">
        <v>6010600</v>
      </c>
      <c r="I371" s="1">
        <v>6839500</v>
      </c>
      <c r="J371" s="1">
        <v>6205800</v>
      </c>
    </row>
    <row r="372" spans="1:10" ht="15" customHeight="1" x14ac:dyDescent="0.2">
      <c r="A372" s="1">
        <v>225</v>
      </c>
      <c r="B372" s="1" t="s">
        <v>218</v>
      </c>
      <c r="C372" s="1">
        <v>15</v>
      </c>
      <c r="D372" s="1" t="s">
        <v>10</v>
      </c>
      <c r="E372" s="1">
        <v>5312</v>
      </c>
      <c r="F372" s="1" t="s">
        <v>598</v>
      </c>
      <c r="G372" s="1" t="s">
        <v>599</v>
      </c>
      <c r="H372" s="1">
        <v>23</v>
      </c>
      <c r="I372" s="1">
        <v>22</v>
      </c>
      <c r="J372" s="1">
        <v>22</v>
      </c>
    </row>
    <row r="373" spans="1:10" ht="15" customHeight="1" x14ac:dyDescent="0.2">
      <c r="A373" s="1">
        <v>229</v>
      </c>
      <c r="B373" s="1" t="s">
        <v>219</v>
      </c>
      <c r="C373" s="1">
        <v>15</v>
      </c>
      <c r="D373" s="1" t="s">
        <v>10</v>
      </c>
      <c r="E373" s="1">
        <v>5312</v>
      </c>
      <c r="F373" s="1" t="s">
        <v>598</v>
      </c>
      <c r="G373" s="1" t="s">
        <v>599</v>
      </c>
      <c r="H373" s="1">
        <v>1935737</v>
      </c>
      <c r="I373" s="1">
        <v>1832000</v>
      </c>
      <c r="J373" s="1">
        <v>1823000</v>
      </c>
    </row>
    <row r="374" spans="1:10" ht="15" customHeight="1" x14ac:dyDescent="0.2">
      <c r="A374" s="1">
        <v>215</v>
      </c>
      <c r="B374" s="1" t="s">
        <v>220</v>
      </c>
      <c r="C374" s="1">
        <v>15</v>
      </c>
      <c r="D374" s="1" t="s">
        <v>10</v>
      </c>
      <c r="E374" s="1">
        <v>5312</v>
      </c>
      <c r="F374" s="1" t="s">
        <v>598</v>
      </c>
      <c r="G374" s="1" t="s">
        <v>599</v>
      </c>
      <c r="H374" s="1">
        <v>100764</v>
      </c>
      <c r="I374" s="1">
        <v>85599</v>
      </c>
      <c r="J374" s="1">
        <v>102736</v>
      </c>
    </row>
    <row r="375" spans="1:10" ht="15" customHeight="1" x14ac:dyDescent="0.2">
      <c r="A375" s="1">
        <v>231</v>
      </c>
      <c r="B375" s="1" t="s">
        <v>221</v>
      </c>
      <c r="C375" s="1">
        <v>15</v>
      </c>
      <c r="D375" s="1" t="s">
        <v>10</v>
      </c>
      <c r="E375" s="1">
        <v>5312</v>
      </c>
      <c r="F375" s="1" t="s">
        <v>598</v>
      </c>
      <c r="G375" s="1" t="s">
        <v>599</v>
      </c>
      <c r="H375" s="1">
        <v>18771550</v>
      </c>
      <c r="I375" s="1">
        <v>19058470</v>
      </c>
      <c r="J375" s="1">
        <v>17761840</v>
      </c>
    </row>
    <row r="376" spans="1:10" ht="15" customHeight="1" x14ac:dyDescent="0.2">
      <c r="A376" s="1">
        <v>234</v>
      </c>
      <c r="B376" s="1" t="s">
        <v>223</v>
      </c>
      <c r="C376" s="1">
        <v>15</v>
      </c>
      <c r="D376" s="1" t="s">
        <v>10</v>
      </c>
      <c r="E376" s="1">
        <v>5312</v>
      </c>
      <c r="F376" s="1" t="s">
        <v>598</v>
      </c>
      <c r="G376" s="1" t="s">
        <v>599</v>
      </c>
      <c r="H376" s="1">
        <v>399000</v>
      </c>
      <c r="I376" s="1">
        <v>330080</v>
      </c>
      <c r="J376" s="1">
        <v>215000</v>
      </c>
    </row>
    <row r="377" spans="1:10" ht="15" customHeight="1" x14ac:dyDescent="0.2">
      <c r="A377" s="1">
        <v>228</v>
      </c>
      <c r="B377" s="1" t="s">
        <v>224</v>
      </c>
      <c r="C377" s="1">
        <v>15</v>
      </c>
      <c r="D377" s="1" t="s">
        <v>10</v>
      </c>
      <c r="E377" s="1">
        <v>5312</v>
      </c>
      <c r="F377" s="1" t="s">
        <v>598</v>
      </c>
      <c r="G377" s="1" t="s">
        <v>599</v>
      </c>
    </row>
    <row r="378" spans="1:10" ht="15" customHeight="1" x14ac:dyDescent="0.2">
      <c r="A378" s="1">
        <v>235</v>
      </c>
      <c r="B378" s="1" t="s">
        <v>225</v>
      </c>
      <c r="C378" s="1">
        <v>15</v>
      </c>
      <c r="D378" s="1" t="s">
        <v>10</v>
      </c>
      <c r="E378" s="1">
        <v>5312</v>
      </c>
      <c r="F378" s="1" t="s">
        <v>598</v>
      </c>
      <c r="G378" s="1" t="s">
        <v>599</v>
      </c>
      <c r="H378" s="1">
        <v>1454600</v>
      </c>
      <c r="I378" s="1">
        <v>1445700</v>
      </c>
      <c r="J378" s="1">
        <v>1446300</v>
      </c>
    </row>
    <row r="379" spans="1:10" ht="15" customHeight="1" x14ac:dyDescent="0.2">
      <c r="A379" s="1">
        <v>236</v>
      </c>
      <c r="B379" s="1" t="s">
        <v>227</v>
      </c>
      <c r="C379" s="1">
        <v>15</v>
      </c>
      <c r="D379" s="1" t="s">
        <v>10</v>
      </c>
      <c r="E379" s="1">
        <v>5312</v>
      </c>
      <c r="F379" s="1" t="s">
        <v>598</v>
      </c>
      <c r="G379" s="1" t="s">
        <v>599</v>
      </c>
      <c r="H379" s="1">
        <v>54</v>
      </c>
      <c r="I379" s="1">
        <v>60</v>
      </c>
      <c r="J379" s="1">
        <v>47</v>
      </c>
    </row>
    <row r="380" spans="1:10" ht="15" customHeight="1" x14ac:dyDescent="0.2">
      <c r="A380" s="1">
        <v>5000</v>
      </c>
      <c r="B380" s="1" t="s">
        <v>461</v>
      </c>
      <c r="C380" s="1">
        <v>15</v>
      </c>
      <c r="D380" s="1" t="s">
        <v>10</v>
      </c>
      <c r="E380" s="1">
        <v>5312</v>
      </c>
      <c r="F380" s="1" t="s">
        <v>598</v>
      </c>
      <c r="G380" s="1" t="s">
        <v>599</v>
      </c>
      <c r="H380" s="1">
        <v>221263451</v>
      </c>
      <c r="I380" s="1">
        <v>222157081</v>
      </c>
      <c r="J380" s="1">
        <v>220107551</v>
      </c>
    </row>
    <row r="381" spans="1:10" ht="15" customHeight="1" x14ac:dyDescent="0.2">
      <c r="A381" s="1">
        <v>249</v>
      </c>
      <c r="B381" s="1" t="s">
        <v>231</v>
      </c>
      <c r="C381" s="1">
        <v>15</v>
      </c>
      <c r="D381" s="1" t="s">
        <v>10</v>
      </c>
      <c r="E381" s="1">
        <v>5312</v>
      </c>
      <c r="F381" s="1" t="s">
        <v>598</v>
      </c>
      <c r="G381" s="1" t="s">
        <v>599</v>
      </c>
      <c r="H381" s="1">
        <v>111716</v>
      </c>
      <c r="I381" s="1">
        <v>74850</v>
      </c>
      <c r="J381" s="1">
        <v>126833</v>
      </c>
    </row>
    <row r="382" spans="1:10" ht="15" customHeight="1" x14ac:dyDescent="0.2">
      <c r="A382" s="1">
        <v>248</v>
      </c>
      <c r="B382" s="1" t="s">
        <v>232</v>
      </c>
      <c r="C382" s="1">
        <v>15</v>
      </c>
      <c r="D382" s="1" t="s">
        <v>10</v>
      </c>
      <c r="E382" s="1">
        <v>5312</v>
      </c>
      <c r="F382" s="1" t="s">
        <v>598</v>
      </c>
      <c r="G382" s="1" t="s">
        <v>599</v>
      </c>
    </row>
    <row r="383" spans="1:10" ht="15" customHeight="1" x14ac:dyDescent="0.2">
      <c r="A383" s="1">
        <v>251</v>
      </c>
      <c r="B383" s="1" t="s">
        <v>233</v>
      </c>
      <c r="C383" s="1">
        <v>15</v>
      </c>
      <c r="D383" s="1" t="s">
        <v>10</v>
      </c>
      <c r="E383" s="1">
        <v>5312</v>
      </c>
      <c r="F383" s="1" t="s">
        <v>598</v>
      </c>
      <c r="G383" s="1" t="s">
        <v>599</v>
      </c>
      <c r="H383" s="1">
        <v>28159</v>
      </c>
      <c r="I383" s="1">
        <v>31137</v>
      </c>
      <c r="J383" s="1">
        <v>24170</v>
      </c>
    </row>
    <row r="384" spans="1:10" ht="15" customHeight="1" x14ac:dyDescent="0.2">
      <c r="A384" s="1">
        <v>181</v>
      </c>
      <c r="B384" s="1" t="s">
        <v>234</v>
      </c>
      <c r="C384" s="1">
        <v>15</v>
      </c>
      <c r="D384" s="1" t="s">
        <v>10</v>
      </c>
      <c r="E384" s="1">
        <v>5312</v>
      </c>
      <c r="F384" s="1" t="s">
        <v>598</v>
      </c>
      <c r="G384" s="1" t="s">
        <v>599</v>
      </c>
      <c r="H384" s="1">
        <v>23609</v>
      </c>
      <c r="I384" s="1">
        <v>23635</v>
      </c>
      <c r="J384" s="1">
        <v>23665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3.5" customHeight="1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616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+Prices!G3</f>
        <v>278.66019446650472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133.04603118783822</v>
      </c>
      <c r="I5" s="2">
        <f t="shared" si="0"/>
        <v>166.81072963095568</v>
      </c>
      <c r="J5" s="2">
        <f t="shared" si="0"/>
        <v>189.45521435369278</v>
      </c>
      <c r="L5" s="2">
        <f t="shared" ref="L5:W5" si="2">+$E$2*L48/1000000</f>
        <v>79.030785149402647</v>
      </c>
      <c r="M5" s="2">
        <f t="shared" si="2"/>
        <v>86.647671758542316</v>
      </c>
      <c r="N5" s="2">
        <f t="shared" si="2"/>
        <v>92.074328530262648</v>
      </c>
      <c r="O5" s="2">
        <f t="shared" si="2"/>
        <v>27.578940320229911</v>
      </c>
      <c r="P5" s="2">
        <f t="shared" si="2"/>
        <v>27.960608979372918</v>
      </c>
      <c r="Q5" s="2">
        <f t="shared" si="2"/>
        <v>28.364690239501765</v>
      </c>
      <c r="R5" s="2">
        <f t="shared" si="2"/>
        <v>100.88542176259436</v>
      </c>
      <c r="S5" s="2">
        <f t="shared" si="2"/>
        <v>115.64784906441903</v>
      </c>
      <c r="T5" s="2">
        <f t="shared" si="2"/>
        <v>125.83603667083329</v>
      </c>
      <c r="U5" s="2">
        <f t="shared" si="2"/>
        <v>50.702314405415208</v>
      </c>
      <c r="V5" s="2">
        <f t="shared" si="2"/>
        <v>53.164525630141249</v>
      </c>
      <c r="W5" s="2">
        <f t="shared" si="2"/>
        <v>55.065644463023347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177.97580764264509</v>
      </c>
      <c r="I6" s="2">
        <f t="shared" si="0"/>
        <v>184.98021029075514</v>
      </c>
      <c r="J6" s="2">
        <f t="shared" si="0"/>
        <v>219.3763527345337</v>
      </c>
      <c r="L6" s="2">
        <f t="shared" ref="L6:W6" si="3">+$E$2*L49/1000000</f>
        <v>61.935481856611268</v>
      </c>
      <c r="M6" s="2">
        <f t="shared" si="3"/>
        <v>61.570679436229341</v>
      </c>
      <c r="N6" s="2">
        <f t="shared" si="3"/>
        <v>86.350128155997794</v>
      </c>
      <c r="O6" s="2">
        <f t="shared" si="3"/>
        <v>10.873405564873977</v>
      </c>
      <c r="P6" s="2">
        <f t="shared" si="3"/>
        <v>10.041266692905008</v>
      </c>
      <c r="Q6" s="2">
        <f t="shared" si="3"/>
        <v>17.80422625369679</v>
      </c>
      <c r="R6" s="2">
        <f t="shared" si="3"/>
        <v>106.17610294850245</v>
      </c>
      <c r="S6" s="2">
        <f t="shared" si="3"/>
        <v>107.90873791408345</v>
      </c>
      <c r="T6" s="2">
        <f t="shared" si="3"/>
        <v>138.54131890019355</v>
      </c>
      <c r="U6" s="2">
        <f t="shared" si="3"/>
        <v>36.090713125953847</v>
      </c>
      <c r="V6" s="2">
        <f t="shared" si="3"/>
        <v>35.395527635569387</v>
      </c>
      <c r="W6" s="2">
        <f t="shared" si="3"/>
        <v>51.326819091483124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1954.6379693085732</v>
      </c>
      <c r="I8" s="2">
        <f t="shared" si="5"/>
        <v>1964.4626917848786</v>
      </c>
      <c r="J8" s="2">
        <f t="shared" si="5"/>
        <v>1985.899463224798</v>
      </c>
      <c r="L8" s="2">
        <f t="shared" ref="L8:W8" si="6">+$E$2*L51/1000000</f>
        <v>1288.5990113507294</v>
      </c>
      <c r="M8" s="2">
        <f t="shared" si="6"/>
        <v>1269.3441968843761</v>
      </c>
      <c r="N8" s="2">
        <f t="shared" si="6"/>
        <v>1283.9652743598783</v>
      </c>
      <c r="O8" s="2">
        <f t="shared" si="6"/>
        <v>414.02882294636407</v>
      </c>
      <c r="P8" s="2">
        <f t="shared" si="6"/>
        <v>395.74632991282573</v>
      </c>
      <c r="Q8" s="2">
        <f t="shared" si="6"/>
        <v>401.39979892211096</v>
      </c>
      <c r="R8" s="2">
        <f t="shared" si="6"/>
        <v>1675.0016265088909</v>
      </c>
      <c r="S8" s="2">
        <f t="shared" si="6"/>
        <v>1672.7388965340363</v>
      </c>
      <c r="T8" s="2">
        <f t="shared" si="6"/>
        <v>1690.4136157399012</v>
      </c>
      <c r="U8" s="2">
        <f t="shared" si="6"/>
        <v>840.29507146597848</v>
      </c>
      <c r="V8" s="2">
        <f t="shared" si="6"/>
        <v>822.92906086487528</v>
      </c>
      <c r="W8" s="2">
        <f t="shared" si="6"/>
        <v>832.64297434920445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4568.5653378705065</v>
      </c>
      <c r="I10" s="2">
        <f t="shared" si="9"/>
        <v>4698.4204311715084</v>
      </c>
      <c r="J10" s="2">
        <f t="shared" si="9"/>
        <v>4890.6123672950562</v>
      </c>
      <c r="L10" s="2">
        <f t="shared" ref="L10:W10" si="10">+$E$2*L53/1000000</f>
        <v>1997.6748825792818</v>
      </c>
      <c r="M10" s="2">
        <f t="shared" si="10"/>
        <v>2045.6408853382773</v>
      </c>
      <c r="N10" s="2">
        <f t="shared" si="10"/>
        <v>2168.7256508331816</v>
      </c>
      <c r="O10" s="2">
        <f t="shared" si="10"/>
        <v>345.59951887331783</v>
      </c>
      <c r="P10" s="2">
        <f t="shared" si="10"/>
        <v>354.22726812699415</v>
      </c>
      <c r="Q10" s="2">
        <f t="shared" si="10"/>
        <v>375.16137317448971</v>
      </c>
      <c r="R10" s="2">
        <f t="shared" si="10"/>
        <v>3253.0084960367376</v>
      </c>
      <c r="S10" s="2">
        <f t="shared" si="10"/>
        <v>3333.6228998261277</v>
      </c>
      <c r="T10" s="2">
        <f t="shared" si="10"/>
        <v>3516.8876233423489</v>
      </c>
      <c r="U10" s="2">
        <f t="shared" si="10"/>
        <v>1131.9881618580678</v>
      </c>
      <c r="V10" s="2">
        <f t="shared" si="10"/>
        <v>1157.4276642609127</v>
      </c>
      <c r="W10" s="2">
        <f t="shared" si="10"/>
        <v>1232.5578852055728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6834.2251460095622</v>
      </c>
      <c r="I11" s="3">
        <f t="shared" si="11"/>
        <v>7014.6740628780972</v>
      </c>
      <c r="J11" s="3">
        <f t="shared" si="11"/>
        <v>7285.3433976080805</v>
      </c>
      <c r="K11" s="22"/>
      <c r="L11" s="3">
        <f t="shared" ref="L11:W11" si="12">+$E$2*L54/1000000</f>
        <v>3427.2401609360249</v>
      </c>
      <c r="M11" s="3">
        <f t="shared" si="12"/>
        <v>3463.2034334174245</v>
      </c>
      <c r="N11" s="3">
        <f t="shared" si="12"/>
        <v>3631.11538187932</v>
      </c>
      <c r="O11" s="3">
        <f t="shared" si="12"/>
        <v>798.08068770478576</v>
      </c>
      <c r="P11" s="3">
        <f t="shared" si="12"/>
        <v>787.97547371209771</v>
      </c>
      <c r="Q11" s="3">
        <f t="shared" si="12"/>
        <v>822.73008858979927</v>
      </c>
      <c r="R11" s="3">
        <f t="shared" si="12"/>
        <v>5135.0716472567246</v>
      </c>
      <c r="S11" s="3">
        <f t="shared" si="12"/>
        <v>5229.918383338666</v>
      </c>
      <c r="T11" s="3">
        <f t="shared" si="12"/>
        <v>5471.6785946532764</v>
      </c>
      <c r="U11" s="3">
        <f t="shared" si="12"/>
        <v>2059.0762608554155</v>
      </c>
      <c r="V11" s="3">
        <f t="shared" si="12"/>
        <v>2068.9167783914986</v>
      </c>
      <c r="W11" s="3">
        <f t="shared" si="12"/>
        <v>2171.593323109284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403.96532411225792</v>
      </c>
      <c r="I12" s="2">
        <f t="shared" si="13"/>
        <v>384.86957696605174</v>
      </c>
      <c r="J12" s="2">
        <f t="shared" si="13"/>
        <v>423.3993647345464</v>
      </c>
      <c r="L12" s="2">
        <f t="shared" ref="L12:W12" si="14">+$E$2*L55/1000000</f>
        <v>13.770091876610977</v>
      </c>
      <c r="M12" s="2">
        <f t="shared" si="14"/>
        <v>13.868083291315513</v>
      </c>
      <c r="N12" s="2">
        <f t="shared" si="14"/>
        <v>14.308237657562747</v>
      </c>
      <c r="O12" s="2">
        <f t="shared" si="14"/>
        <v>0.81640206164629769</v>
      </c>
      <c r="P12" s="2">
        <f t="shared" si="14"/>
        <v>0.7822855574942682</v>
      </c>
      <c r="Q12" s="2">
        <f t="shared" si="14"/>
        <v>0.80196649522875707</v>
      </c>
      <c r="R12" s="2">
        <f t="shared" si="14"/>
        <v>34.22500412132753</v>
      </c>
      <c r="S12" s="2">
        <f t="shared" si="14"/>
        <v>35.311472910853368</v>
      </c>
      <c r="T12" s="2">
        <f t="shared" si="14"/>
        <v>36.540890200237612</v>
      </c>
      <c r="U12" s="2">
        <f t="shared" si="14"/>
        <v>4.4204567645806847</v>
      </c>
      <c r="V12" s="2">
        <f t="shared" si="14"/>
        <v>4.269237223306634</v>
      </c>
      <c r="W12" s="2">
        <f t="shared" si="14"/>
        <v>4.3811842777288881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341.02072340558038</v>
      </c>
      <c r="I13" s="2">
        <f t="shared" si="15"/>
        <v>342.25881064959509</v>
      </c>
      <c r="J13" s="2">
        <f t="shared" si="15"/>
        <v>339.04112138409039</v>
      </c>
      <c r="L13" s="2">
        <f t="shared" ref="L13:W13" si="16">+$E$2*L56/1000000</f>
        <v>11.876111822453291</v>
      </c>
      <c r="M13" s="2">
        <f t="shared" si="16"/>
        <v>12.092671477942156</v>
      </c>
      <c r="N13" s="2">
        <f t="shared" si="16"/>
        <v>11.995805850423265</v>
      </c>
      <c r="O13" s="2">
        <f t="shared" si="16"/>
        <v>0.25375242941502907</v>
      </c>
      <c r="P13" s="2">
        <f t="shared" si="16"/>
        <v>0.26125451471189326</v>
      </c>
      <c r="Q13" s="2">
        <f t="shared" si="16"/>
        <v>0.26718030623064104</v>
      </c>
      <c r="R13" s="2">
        <f t="shared" si="16"/>
        <v>37.939647896498172</v>
      </c>
      <c r="S13" s="2">
        <f t="shared" si="16"/>
        <v>38.616485085517482</v>
      </c>
      <c r="T13" s="2">
        <f t="shared" si="16"/>
        <v>37.857115713402059</v>
      </c>
      <c r="U13" s="2">
        <f t="shared" si="16"/>
        <v>1.9130358481198526</v>
      </c>
      <c r="V13" s="2">
        <f t="shared" si="16"/>
        <v>1.9589945478047459</v>
      </c>
      <c r="W13" s="2">
        <f t="shared" si="16"/>
        <v>1.9528438694279182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2264.1712053802166</v>
      </c>
      <c r="I14" s="2">
        <f t="shared" si="17"/>
        <v>2402.6293748649832</v>
      </c>
      <c r="J14" s="2">
        <f t="shared" si="17"/>
        <v>2183.9323956845587</v>
      </c>
      <c r="L14" s="2">
        <f t="shared" ref="L14:W14" si="18">+$E$2*L57/1000000</f>
        <v>86.067852624168282</v>
      </c>
      <c r="M14" s="2">
        <f t="shared" si="18"/>
        <v>97.025595190126083</v>
      </c>
      <c r="N14" s="2">
        <f t="shared" si="18"/>
        <v>92.643544644237267</v>
      </c>
      <c r="O14" s="2">
        <f t="shared" si="18"/>
        <v>1.6694051260699836</v>
      </c>
      <c r="P14" s="2">
        <f t="shared" si="18"/>
        <v>1.8909313700708457</v>
      </c>
      <c r="Q14" s="2">
        <f t="shared" si="18"/>
        <v>1.7642711877937318</v>
      </c>
      <c r="R14" s="2">
        <f t="shared" si="18"/>
        <v>218.39092919678356</v>
      </c>
      <c r="S14" s="2">
        <f t="shared" si="18"/>
        <v>245.81549154077769</v>
      </c>
      <c r="T14" s="2">
        <f t="shared" si="18"/>
        <v>236.68860218450368</v>
      </c>
      <c r="U14" s="2">
        <f t="shared" si="18"/>
        <v>9.3827365582475348</v>
      </c>
      <c r="V14" s="2">
        <f t="shared" si="18"/>
        <v>10.594160378782568</v>
      </c>
      <c r="W14" s="2">
        <f t="shared" si="18"/>
        <v>10.10223107770179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3649.4902351024411</v>
      </c>
      <c r="I15" s="2">
        <f t="shared" si="19"/>
        <v>3696.7755261810735</v>
      </c>
      <c r="J15" s="2">
        <f t="shared" si="19"/>
        <v>3188.567324561619</v>
      </c>
      <c r="L15" s="2">
        <f t="shared" ref="L15:W15" si="20">+$E$2*L58/1000000</f>
        <v>145.89279170587085</v>
      </c>
      <c r="M15" s="2">
        <f t="shared" si="20"/>
        <v>147.39776770175718</v>
      </c>
      <c r="N15" s="2">
        <f t="shared" si="20"/>
        <v>127.27919385319859</v>
      </c>
      <c r="O15" s="2">
        <f t="shared" si="20"/>
        <v>2.9178558341174168</v>
      </c>
      <c r="P15" s="2">
        <f t="shared" si="20"/>
        <v>2.9479553540351433</v>
      </c>
      <c r="Q15" s="2">
        <f t="shared" si="20"/>
        <v>2.5455838770639718</v>
      </c>
      <c r="R15" s="2">
        <f t="shared" si="20"/>
        <v>315.53557275920912</v>
      </c>
      <c r="S15" s="2">
        <f t="shared" si="20"/>
        <v>318.79052084333534</v>
      </c>
      <c r="T15" s="2">
        <f t="shared" si="20"/>
        <v>275.27825647319696</v>
      </c>
      <c r="U15" s="2">
        <f t="shared" si="20"/>
        <v>12.305887337609155</v>
      </c>
      <c r="V15" s="2">
        <f t="shared" si="20"/>
        <v>12.432830312890079</v>
      </c>
      <c r="W15" s="2">
        <f t="shared" si="20"/>
        <v>10.735852002454683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1078.1346204297399</v>
      </c>
      <c r="I16" s="2">
        <f t="shared" si="21"/>
        <v>1082.1576376572527</v>
      </c>
      <c r="J16" s="2">
        <f t="shared" si="21"/>
        <v>1071.8909601125235</v>
      </c>
      <c r="L16" s="2">
        <f t="shared" ref="L16:W16" si="22">+$E$2*L59/1000000</f>
        <v>14.710238148643821</v>
      </c>
      <c r="M16" s="2">
        <f t="shared" si="22"/>
        <v>15.039361753706849</v>
      </c>
      <c r="N16" s="2">
        <f t="shared" si="22"/>
        <v>14.441721742576288</v>
      </c>
      <c r="O16" s="2">
        <f t="shared" si="22"/>
        <v>0.11917754133129899</v>
      </c>
      <c r="P16" s="2">
        <f t="shared" si="22"/>
        <v>0.12147053268863169</v>
      </c>
      <c r="Q16" s="2">
        <f t="shared" si="22"/>
        <v>0.11461913315751678</v>
      </c>
      <c r="R16" s="2">
        <f t="shared" si="22"/>
        <v>42.839840043958603</v>
      </c>
      <c r="S16" s="2">
        <f t="shared" si="22"/>
        <v>43.726219110129335</v>
      </c>
      <c r="T16" s="2">
        <f t="shared" si="22"/>
        <v>42.313087006397403</v>
      </c>
      <c r="U16" s="2">
        <f t="shared" si="22"/>
        <v>0.791125530233174</v>
      </c>
      <c r="V16" s="2">
        <f t="shared" si="22"/>
        <v>0.81491414467019629</v>
      </c>
      <c r="W16" s="2">
        <f t="shared" si="22"/>
        <v>0.78328722915063753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7736.7821084302359</v>
      </c>
      <c r="I17" s="3">
        <f t="shared" si="21"/>
        <v>7908.6909263189564</v>
      </c>
      <c r="J17" s="3">
        <f t="shared" si="21"/>
        <v>7206.8311664773382</v>
      </c>
      <c r="K17" s="22"/>
      <c r="L17" s="3">
        <f t="shared" ref="L17:W17" si="23">+$E$2*L60/1000000</f>
        <v>272.31708617774717</v>
      </c>
      <c r="M17" s="3">
        <f t="shared" si="23"/>
        <v>285.4234794148478</v>
      </c>
      <c r="N17" s="3">
        <f t="shared" si="23"/>
        <v>260.66850374799816</v>
      </c>
      <c r="O17" s="3">
        <f t="shared" si="23"/>
        <v>5.7765929925800252</v>
      </c>
      <c r="P17" s="3">
        <f t="shared" si="23"/>
        <v>6.0038973290007824</v>
      </c>
      <c r="Q17" s="3">
        <f t="shared" si="23"/>
        <v>5.4936209994746177</v>
      </c>
      <c r="R17" s="3">
        <f t="shared" si="23"/>
        <v>648.93099401777692</v>
      </c>
      <c r="S17" s="3">
        <f t="shared" si="23"/>
        <v>682.26018949061324</v>
      </c>
      <c r="T17" s="3">
        <f t="shared" si="23"/>
        <v>628.67795157773764</v>
      </c>
      <c r="U17" s="3">
        <f t="shared" si="23"/>
        <v>28.813242038790396</v>
      </c>
      <c r="V17" s="3">
        <f t="shared" si="23"/>
        <v>30.070136607454227</v>
      </c>
      <c r="W17" s="3">
        <f t="shared" si="23"/>
        <v>27.955398456463918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2808.7554301251344</v>
      </c>
      <c r="I18" s="3">
        <f t="shared" si="21"/>
        <v>2431.1792264288547</v>
      </c>
      <c r="J18" s="3">
        <f t="shared" si="21"/>
        <v>2833.1521301506768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4993.2819293442953</v>
      </c>
      <c r="I19" s="2">
        <f t="shared" si="21"/>
        <v>4831.621676087665</v>
      </c>
      <c r="J19" s="2">
        <f t="shared" si="21"/>
        <v>4251.3466536354763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58277.151684159762</v>
      </c>
      <c r="I20" s="2">
        <f t="shared" si="26"/>
        <v>58846.958279086422</v>
      </c>
      <c r="J20" s="2">
        <f t="shared" si="26"/>
        <v>59086.950748988173</v>
      </c>
      <c r="L20" s="2">
        <f t="shared" si="25"/>
        <v>1093.3624102563235</v>
      </c>
      <c r="M20" s="2">
        <f t="shared" si="25"/>
        <v>1102.4828335814452</v>
      </c>
      <c r="N20" s="2">
        <f t="shared" si="25"/>
        <v>1109.2229836031231</v>
      </c>
      <c r="O20" s="2">
        <f t="shared" si="25"/>
        <v>3.280087230768971</v>
      </c>
      <c r="P20" s="2">
        <f t="shared" si="25"/>
        <v>3.3074485007443357</v>
      </c>
      <c r="Q20" s="2">
        <f t="shared" si="25"/>
        <v>3.32766895080937</v>
      </c>
      <c r="R20" s="2">
        <f t="shared" si="25"/>
        <v>6962.9921916323774</v>
      </c>
      <c r="S20" s="2">
        <f t="shared" si="25"/>
        <v>7021.0748875449935</v>
      </c>
      <c r="T20" s="2">
        <f t="shared" si="25"/>
        <v>7063.9990008409422</v>
      </c>
      <c r="U20" s="2">
        <f t="shared" si="25"/>
        <v>194.96378136570652</v>
      </c>
      <c r="V20" s="2">
        <f t="shared" si="25"/>
        <v>196.5900968512598</v>
      </c>
      <c r="W20" s="2">
        <f t="shared" si="25"/>
        <v>197.79197202354641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58263.194988319905</v>
      </c>
      <c r="I21" s="2">
        <f t="shared" si="26"/>
        <v>57914.440329877107</v>
      </c>
      <c r="J21" s="2">
        <f t="shared" si="26"/>
        <v>57296.479302725267</v>
      </c>
      <c r="L21" s="2">
        <f t="shared" si="25"/>
        <v>3003.5839567722001</v>
      </c>
      <c r="M21" s="2">
        <f t="shared" si="25"/>
        <v>3083.1825494082941</v>
      </c>
      <c r="N21" s="2">
        <f t="shared" si="25"/>
        <v>3091.4243649427485</v>
      </c>
      <c r="O21" s="2">
        <f t="shared" si="25"/>
        <v>48.717488865140659</v>
      </c>
      <c r="P21" s="2">
        <f t="shared" si="25"/>
        <v>49.92715452655095</v>
      </c>
      <c r="Q21" s="2">
        <f t="shared" si="25"/>
        <v>50.179721562807423</v>
      </c>
      <c r="R21" s="2">
        <f t="shared" si="25"/>
        <v>12899.801026594452</v>
      </c>
      <c r="S21" s="2">
        <f t="shared" si="25"/>
        <v>13238.451323154564</v>
      </c>
      <c r="T21" s="2">
        <f t="shared" si="25"/>
        <v>13273.607248223521</v>
      </c>
      <c r="U21" s="2">
        <f t="shared" si="25"/>
        <v>1132.1075361858846</v>
      </c>
      <c r="V21" s="2">
        <f t="shared" si="25"/>
        <v>1166.2517125085108</v>
      </c>
      <c r="W21" s="2">
        <f t="shared" si="25"/>
        <v>1174.3914721842937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2.9532407409560166</v>
      </c>
      <c r="I22" s="2">
        <f t="shared" si="26"/>
        <v>2.6403053425701319</v>
      </c>
      <c r="J22" s="2">
        <f t="shared" si="26"/>
        <v>2.4034441772736033</v>
      </c>
      <c r="L22" s="2">
        <f t="shared" si="25"/>
        <v>0.31066403914078833</v>
      </c>
      <c r="M22" s="2">
        <f t="shared" si="25"/>
        <v>0.30699631366122021</v>
      </c>
      <c r="N22" s="2">
        <f t="shared" si="25"/>
        <v>0.3044039378720983</v>
      </c>
      <c r="O22" s="2">
        <f t="shared" si="25"/>
        <v>2.633627585401976E-2</v>
      </c>
      <c r="P22" s="2">
        <f t="shared" si="25"/>
        <v>2.6443171019257895E-2</v>
      </c>
      <c r="Q22" s="2">
        <f t="shared" si="25"/>
        <v>2.6547600599095379E-2</v>
      </c>
      <c r="R22" s="2">
        <f t="shared" si="25"/>
        <v>0.88257117461334134</v>
      </c>
      <c r="S22" s="2">
        <f t="shared" si="25"/>
        <v>0.83881427891704408</v>
      </c>
      <c r="T22" s="2">
        <f t="shared" si="25"/>
        <v>0.80596470055255454</v>
      </c>
      <c r="U22" s="2">
        <f t="shared" si="25"/>
        <v>0.15147537752662824</v>
      </c>
      <c r="V22" s="2">
        <f t="shared" si="25"/>
        <v>0.15065247056491227</v>
      </c>
      <c r="W22" s="2">
        <f t="shared" si="25"/>
        <v>0.15012663431939086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49252.037948031175</v>
      </c>
      <c r="I23" s="2">
        <f t="shared" si="26"/>
        <v>49026.196678785018</v>
      </c>
      <c r="J23" s="2">
        <f t="shared" si="26"/>
        <v>49606.501239217818</v>
      </c>
      <c r="L23" s="2">
        <f t="shared" si="25"/>
        <v>9694.6265960744386</v>
      </c>
      <c r="M23" s="2">
        <f t="shared" si="25"/>
        <v>9642.5389941922749</v>
      </c>
      <c r="N23" s="2">
        <f t="shared" si="25"/>
        <v>9757.6653803042645</v>
      </c>
      <c r="O23" s="2">
        <f t="shared" si="25"/>
        <v>407.32127814258206</v>
      </c>
      <c r="P23" s="2">
        <f t="shared" si="25"/>
        <v>405.28290564472593</v>
      </c>
      <c r="Q23" s="2">
        <f t="shared" si="25"/>
        <v>410.33581132662209</v>
      </c>
      <c r="R23" s="2">
        <f t="shared" si="25"/>
        <v>28491.156076356772</v>
      </c>
      <c r="S23" s="2">
        <f t="shared" si="25"/>
        <v>28334.075712073678</v>
      </c>
      <c r="T23" s="2">
        <f t="shared" si="25"/>
        <v>28669.926751893705</v>
      </c>
      <c r="U23" s="2">
        <f t="shared" si="25"/>
        <v>5441.0764175338973</v>
      </c>
      <c r="V23" s="2">
        <f t="shared" si="25"/>
        <v>5411.043085183408</v>
      </c>
      <c r="W23" s="2">
        <f t="shared" si="25"/>
        <v>5476.090518920726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170788.6197905961</v>
      </c>
      <c r="I24" s="3">
        <f t="shared" si="26"/>
        <v>170621.85726917878</v>
      </c>
      <c r="J24" s="3">
        <f t="shared" si="26"/>
        <v>170243.68138874401</v>
      </c>
      <c r="K24" s="22"/>
      <c r="L24" s="3">
        <f t="shared" si="25"/>
        <v>13791.883627142102</v>
      </c>
      <c r="M24" s="3">
        <f t="shared" si="25"/>
        <v>13828.511373495674</v>
      </c>
      <c r="N24" s="3">
        <f t="shared" si="25"/>
        <v>13958.617132788007</v>
      </c>
      <c r="O24" s="3">
        <f t="shared" si="25"/>
        <v>459.34519051434569</v>
      </c>
      <c r="P24" s="3">
        <f t="shared" si="25"/>
        <v>458.54395184304053</v>
      </c>
      <c r="Q24" s="3">
        <f t="shared" si="25"/>
        <v>463.86974944083801</v>
      </c>
      <c r="R24" s="3">
        <f t="shared" si="25"/>
        <v>48354.831865758206</v>
      </c>
      <c r="S24" s="3">
        <f t="shared" si="25"/>
        <v>48594.440737052151</v>
      </c>
      <c r="T24" s="3">
        <f t="shared" si="25"/>
        <v>49008.338965658717</v>
      </c>
      <c r="U24" s="3">
        <f t="shared" si="25"/>
        <v>6768.2992104630157</v>
      </c>
      <c r="V24" s="3">
        <f t="shared" si="25"/>
        <v>6774.0355470137438</v>
      </c>
      <c r="W24" s="3">
        <f t="shared" si="25"/>
        <v>6848.4240897628852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23.265896956397409</v>
      </c>
      <c r="I25" s="2">
        <f t="shared" si="26"/>
        <v>22.531906004172637</v>
      </c>
      <c r="J25" s="2">
        <f t="shared" si="26"/>
        <v>22.592375266371867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736.75136011115865</v>
      </c>
      <c r="I26" s="2">
        <f t="shared" si="26"/>
        <v>774.11328300464413</v>
      </c>
      <c r="J26" s="2">
        <f t="shared" si="26"/>
        <v>794.1779316470105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38.378196622704891</v>
      </c>
      <c r="I27" s="2">
        <f t="shared" si="26"/>
        <v>43.85999996824998</v>
      </c>
      <c r="J27" s="2">
        <f t="shared" si="26"/>
        <v>39.774284196982087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798.39545369026087</v>
      </c>
      <c r="I28" s="3">
        <f t="shared" si="27"/>
        <v>840.50518897706672</v>
      </c>
      <c r="J28" s="3">
        <f t="shared" si="27"/>
        <v>856.54459111036431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1532.8436872941538</v>
      </c>
      <c r="I29" s="2">
        <f t="shared" si="28"/>
        <v>1360.2897710552436</v>
      </c>
      <c r="J29" s="2">
        <f t="shared" si="28"/>
        <v>1770.4926249604396</v>
      </c>
      <c r="L29" s="2">
        <f t="shared" si="25"/>
        <v>21.330069107535717</v>
      </c>
      <c r="M29" s="2">
        <f t="shared" si="25"/>
        <v>18.796428756883081</v>
      </c>
      <c r="N29" s="2">
        <f t="shared" si="25"/>
        <v>24.57815797097518</v>
      </c>
      <c r="O29" s="2">
        <f t="shared" si="25"/>
        <v>4.2659692358760284E-2</v>
      </c>
      <c r="P29" s="2">
        <f t="shared" si="25"/>
        <v>3.7592475749299754E-2</v>
      </c>
      <c r="Q29" s="2">
        <f t="shared" si="25"/>
        <v>4.9155987122920894E-2</v>
      </c>
      <c r="R29" s="2">
        <f t="shared" si="25"/>
        <v>245.29414506830952</v>
      </c>
      <c r="S29" s="2">
        <f t="shared" si="25"/>
        <v>216.15751817562975</v>
      </c>
      <c r="T29" s="2">
        <f t="shared" si="25"/>
        <v>282.64760003580562</v>
      </c>
      <c r="U29" s="2">
        <f t="shared" si="25"/>
        <v>7.3587478431062934</v>
      </c>
      <c r="V29" s="2">
        <f t="shared" si="25"/>
        <v>6.4846600344864536</v>
      </c>
      <c r="W29" s="2">
        <f t="shared" si="25"/>
        <v>8.4793715757287114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997.69238879212173</v>
      </c>
      <c r="I30" s="2">
        <f t="shared" si="28"/>
        <v>941.01039729588445</v>
      </c>
      <c r="J30" s="2">
        <f t="shared" si="28"/>
        <v>971.91437018260876</v>
      </c>
      <c r="L30" s="2">
        <f t="shared" si="25"/>
        <v>5.4638501051961876</v>
      </c>
      <c r="M30" s="2">
        <f t="shared" si="25"/>
        <v>3.492539617792489</v>
      </c>
      <c r="N30" s="2">
        <f t="shared" si="25"/>
        <v>4.027329772682493</v>
      </c>
      <c r="O30" s="2">
        <f t="shared" si="25"/>
        <v>1.3193075785133079E-2</v>
      </c>
      <c r="P30" s="2">
        <f t="shared" si="25"/>
        <v>5.0058525693768745E-3</v>
      </c>
      <c r="Q30" s="2">
        <f t="shared" si="25"/>
        <v>7.0477276205049375E-3</v>
      </c>
      <c r="R30" s="2">
        <f t="shared" si="25"/>
        <v>42.006432330134601</v>
      </c>
      <c r="S30" s="2">
        <f t="shared" si="25"/>
        <v>27.955451534821776</v>
      </c>
      <c r="T30" s="2">
        <f t="shared" si="25"/>
        <v>31.822598510598695</v>
      </c>
      <c r="U30" s="2">
        <f t="shared" si="25"/>
        <v>0.89353780281692019</v>
      </c>
      <c r="V30" s="2">
        <f t="shared" si="25"/>
        <v>0.32498763404032827</v>
      </c>
      <c r="W30" s="2">
        <f t="shared" si="25"/>
        <v>0.46661828463261068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2530.5360760862754</v>
      </c>
      <c r="I31" s="3">
        <f t="shared" si="28"/>
        <v>2301.3001683511279</v>
      </c>
      <c r="J31" s="3">
        <f t="shared" si="28"/>
        <v>2742.4069951430483</v>
      </c>
      <c r="K31" s="22"/>
      <c r="L31" s="3">
        <f t="shared" si="25"/>
        <v>26.793919212731904</v>
      </c>
      <c r="M31" s="3">
        <f t="shared" si="25"/>
        <v>22.288968374675569</v>
      </c>
      <c r="N31" s="3">
        <f t="shared" si="25"/>
        <v>28.605487743657672</v>
      </c>
      <c r="O31" s="3">
        <f t="shared" si="25"/>
        <v>5.585276814389336E-2</v>
      </c>
      <c r="P31" s="3">
        <f t="shared" si="25"/>
        <v>4.2598328318676625E-2</v>
      </c>
      <c r="Q31" s="3">
        <f t="shared" si="25"/>
        <v>5.6203714743425837E-2</v>
      </c>
      <c r="R31" s="3">
        <f t="shared" si="25"/>
        <v>287.30057739844409</v>
      </c>
      <c r="S31" s="3">
        <f t="shared" si="25"/>
        <v>244.11296971045149</v>
      </c>
      <c r="T31" s="3">
        <f t="shared" si="25"/>
        <v>314.47019854640428</v>
      </c>
      <c r="U31" s="3">
        <f t="shared" si="25"/>
        <v>8.2522856459232123</v>
      </c>
      <c r="V31" s="3">
        <f t="shared" si="25"/>
        <v>6.8096476685267824</v>
      </c>
      <c r="W31" s="3">
        <f t="shared" si="25"/>
        <v>8.9459898603613226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228.29960948174011</v>
      </c>
      <c r="I32" s="3">
        <f t="shared" si="28"/>
        <v>192.38421165773019</v>
      </c>
      <c r="J32" s="3">
        <f t="shared" si="28"/>
        <v>76.336730992543238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166.34313782464088</v>
      </c>
      <c r="I34" s="2">
        <f t="shared" si="29"/>
        <v>187.98249522593727</v>
      </c>
      <c r="J34" s="2">
        <f t="shared" si="29"/>
        <v>133.40271623675534</v>
      </c>
      <c r="L34" s="2">
        <f t="shared" si="25"/>
        <v>1.2472819157912973</v>
      </c>
      <c r="M34" s="2">
        <f t="shared" si="25"/>
        <v>1.3382095732263013</v>
      </c>
      <c r="N34" s="2">
        <f t="shared" si="25"/>
        <v>1.5138429632742609</v>
      </c>
      <c r="O34" s="2">
        <f t="shared" si="25"/>
        <v>1.1459635770250264E-2</v>
      </c>
      <c r="P34" s="2">
        <f t="shared" si="25"/>
        <v>1.2298285918312767E-2</v>
      </c>
      <c r="Q34" s="2">
        <f t="shared" si="25"/>
        <v>1.3864363177719385E-2</v>
      </c>
      <c r="R34" s="2">
        <f t="shared" si="25"/>
        <v>6.3078979012255072</v>
      </c>
      <c r="S34" s="2">
        <f t="shared" si="25"/>
        <v>6.7648613290631552</v>
      </c>
      <c r="T34" s="2">
        <f t="shared" si="25"/>
        <v>7.6800179121766314</v>
      </c>
      <c r="U34" s="2">
        <f t="shared" si="25"/>
        <v>0.31793909356803612</v>
      </c>
      <c r="V34" s="2">
        <f t="shared" si="25"/>
        <v>0.34100657694214814</v>
      </c>
      <c r="W34" s="2">
        <f t="shared" si="25"/>
        <v>0.38621791082146339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411.43815454726615</v>
      </c>
      <c r="I35" s="2">
        <f t="shared" si="29"/>
        <v>444.32284409625839</v>
      </c>
      <c r="J35" s="2">
        <f t="shared" si="29"/>
        <v>444.02161242604012</v>
      </c>
      <c r="L35" s="2">
        <f t="shared" ref="L35:W35" si="30">+$E$2*L78/1000000</f>
        <v>1.417823069445576E-2</v>
      </c>
      <c r="M35" s="2">
        <f t="shared" si="30"/>
        <v>1.7419048756101209E-2</v>
      </c>
      <c r="N35" s="2">
        <f t="shared" si="30"/>
        <v>1.8029314581982855E-2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1.3677372434125552</v>
      </c>
      <c r="S35" s="2">
        <f t="shared" si="30"/>
        <v>1.4854639304095976</v>
      </c>
      <c r="T35" s="2">
        <f t="shared" si="30"/>
        <v>1.4929158613300206</v>
      </c>
      <c r="U35" s="2">
        <f t="shared" si="30"/>
        <v>1.3677372434125555E-3</v>
      </c>
      <c r="V35" s="2">
        <f t="shared" si="30"/>
        <v>1.4854639304095975E-3</v>
      </c>
      <c r="W35" s="2">
        <f t="shared" si="30"/>
        <v>1.4929158613300208E-3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577.78129237190694</v>
      </c>
      <c r="I36" s="3">
        <f t="shared" si="29"/>
        <v>632.30533932219566</v>
      </c>
      <c r="J36" s="3">
        <f t="shared" si="29"/>
        <v>577.42432866279546</v>
      </c>
      <c r="K36" s="22"/>
      <c r="L36" s="3">
        <f>+SUM(L33:L35)</f>
        <v>1.2614601464857531</v>
      </c>
      <c r="M36" s="3">
        <f t="shared" ref="M36:Q36" si="31">+SUM(M33:M35)</f>
        <v>1.3556286219824025</v>
      </c>
      <c r="N36" s="3">
        <f t="shared" si="31"/>
        <v>1.5318722778562437</v>
      </c>
      <c r="O36" s="3">
        <f t="shared" si="31"/>
        <v>1.1459635770250264E-2</v>
      </c>
      <c r="P36" s="3">
        <f t="shared" si="31"/>
        <v>1.2298285918312767E-2</v>
      </c>
      <c r="Q36" s="3">
        <f t="shared" si="31"/>
        <v>1.3864363177719385E-2</v>
      </c>
      <c r="R36" s="3">
        <f>+SUM(R33:R35)</f>
        <v>7.6756351446380622</v>
      </c>
      <c r="S36" s="3">
        <f t="shared" ref="S36:W36" si="32">+SUM(S33:S35)</f>
        <v>8.2503252594727527</v>
      </c>
      <c r="T36" s="3">
        <f t="shared" si="32"/>
        <v>9.172933773506653</v>
      </c>
      <c r="U36" s="3">
        <f t="shared" si="32"/>
        <v>0.31930683081144867</v>
      </c>
      <c r="V36" s="3">
        <f t="shared" si="32"/>
        <v>0.34249204087255775</v>
      </c>
      <c r="W36" s="3">
        <f t="shared" si="32"/>
        <v>0.38771082668279344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8790.354226018726</v>
      </c>
      <c r="I38" s="2">
        <f t="shared" si="33"/>
        <v>8251.8303031830656</v>
      </c>
      <c r="J38" s="2">
        <f t="shared" si="33"/>
        <v>7977.6058216920783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616.15948899461182</v>
      </c>
      <c r="I39" s="2">
        <f t="shared" si="33"/>
        <v>676.16533929044567</v>
      </c>
      <c r="J39" s="2">
        <f t="shared" si="33"/>
        <v>617.19861285977743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182896.88119177785</v>
      </c>
      <c r="I40" s="2">
        <f t="shared" si="33"/>
        <v>183014.90075063932</v>
      </c>
      <c r="J40" s="2">
        <f t="shared" si="33"/>
        <v>183226.91629433702</v>
      </c>
      <c r="L40" s="2">
        <f t="shared" si="34"/>
        <v>17518.234793468608</v>
      </c>
      <c r="M40" s="2">
        <f t="shared" si="34"/>
        <v>17599.427254702623</v>
      </c>
      <c r="N40" s="2">
        <f t="shared" si="34"/>
        <v>17879.006506158985</v>
      </c>
      <c r="O40" s="2">
        <f t="shared" si="34"/>
        <v>1263.2583239798555</v>
      </c>
      <c r="P40" s="2">
        <f t="shared" si="34"/>
        <v>1252.5659212124576</v>
      </c>
      <c r="Q40" s="2">
        <f t="shared" si="34"/>
        <v>1292.1496627448555</v>
      </c>
      <c r="R40" s="2">
        <f t="shared" si="34"/>
        <v>54426.13508443116</v>
      </c>
      <c r="S40" s="2">
        <f t="shared" si="34"/>
        <v>54750.732279591881</v>
      </c>
      <c r="T40" s="2">
        <f t="shared" si="34"/>
        <v>55423.165710436137</v>
      </c>
      <c r="U40" s="2">
        <f t="shared" si="34"/>
        <v>8864.4409990031436</v>
      </c>
      <c r="V40" s="2">
        <f t="shared" si="34"/>
        <v>8879.8321096812251</v>
      </c>
      <c r="W40" s="2">
        <f t="shared" si="34"/>
        <v>9056.9188011889928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183063.2243296025</v>
      </c>
      <c r="I41" s="2">
        <f t="shared" si="33"/>
        <v>183202.88324586523</v>
      </c>
      <c r="J41" s="2">
        <f t="shared" si="33"/>
        <v>183360.31901057376</v>
      </c>
      <c r="L41" s="2">
        <f t="shared" si="34"/>
        <v>17519.4820753844</v>
      </c>
      <c r="M41" s="2">
        <f t="shared" si="34"/>
        <v>17600.76546427585</v>
      </c>
      <c r="N41" s="2">
        <f t="shared" si="34"/>
        <v>17880.520349122256</v>
      </c>
      <c r="O41" s="2">
        <f t="shared" si="34"/>
        <v>1263.2697836156256</v>
      </c>
      <c r="P41" s="2">
        <f t="shared" si="34"/>
        <v>1252.578219498376</v>
      </c>
      <c r="Q41" s="2">
        <f t="shared" si="34"/>
        <v>1292.1635271080329</v>
      </c>
      <c r="R41" s="2">
        <f t="shared" si="34"/>
        <v>54432.442982332381</v>
      </c>
      <c r="S41" s="2">
        <f t="shared" si="34"/>
        <v>54757.497140920939</v>
      </c>
      <c r="T41" s="2">
        <f t="shared" si="34"/>
        <v>55430.845728348322</v>
      </c>
      <c r="U41" s="2">
        <f t="shared" si="34"/>
        <v>8864.7589380967129</v>
      </c>
      <c r="V41" s="2">
        <f t="shared" si="34"/>
        <v>8880.1731162581673</v>
      </c>
      <c r="W41" s="2">
        <f t="shared" si="34"/>
        <v>9057.3050190998147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192303.39490679119</v>
      </c>
      <c r="I42" s="2">
        <f t="shared" si="35"/>
        <v>191942.89639311281</v>
      </c>
      <c r="J42" s="2">
        <f t="shared" si="35"/>
        <v>191821.72072888885</v>
      </c>
      <c r="L42" s="2">
        <f t="shared" si="34"/>
        <v>17518.234793468608</v>
      </c>
      <c r="M42" s="2">
        <f t="shared" si="34"/>
        <v>17599.427254702623</v>
      </c>
      <c r="N42" s="2">
        <f t="shared" si="34"/>
        <v>17879.006506158985</v>
      </c>
      <c r="O42" s="2">
        <f t="shared" si="34"/>
        <v>1263.2583239798555</v>
      </c>
      <c r="P42" s="2">
        <f t="shared" si="34"/>
        <v>1252.5659212124576</v>
      </c>
      <c r="Q42" s="2">
        <f t="shared" si="34"/>
        <v>1292.1496627448555</v>
      </c>
      <c r="R42" s="2">
        <f t="shared" si="34"/>
        <v>54426.13508443116</v>
      </c>
      <c r="S42" s="2">
        <f t="shared" si="34"/>
        <v>54750.732279591881</v>
      </c>
      <c r="T42" s="2">
        <f t="shared" si="34"/>
        <v>55423.165710436137</v>
      </c>
      <c r="U42" s="2">
        <f t="shared" si="34"/>
        <v>8864.4409990031436</v>
      </c>
      <c r="V42" s="2">
        <f t="shared" si="34"/>
        <v>8879.8321096812251</v>
      </c>
      <c r="W42" s="2">
        <f t="shared" si="34"/>
        <v>9056.9188011889928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120058.44778991057</v>
      </c>
      <c r="I43" s="53">
        <f t="shared" si="36"/>
        <v>119576.99180294049</v>
      </c>
      <c r="J43" s="53">
        <f t="shared" si="36"/>
        <v>120012.90997691144</v>
      </c>
      <c r="L43" s="53">
        <f t="shared" si="34"/>
        <v>16265.516635273561</v>
      </c>
      <c r="M43" s="53">
        <f t="shared" si="34"/>
        <v>16335.845501238937</v>
      </c>
      <c r="N43" s="53">
        <f t="shared" si="34"/>
        <v>16629.576449923359</v>
      </c>
      <c r="O43" s="53">
        <f t="shared" si="34"/>
        <v>1256.9526630094081</v>
      </c>
      <c r="P43" s="53">
        <f t="shared" si="34"/>
        <v>1246.2013451109081</v>
      </c>
      <c r="Q43" s="53">
        <f t="shared" si="34"/>
        <v>1286.1756551470025</v>
      </c>
      <c r="R43" s="53">
        <f t="shared" si="34"/>
        <v>47111.075377896843</v>
      </c>
      <c r="S43" s="53">
        <f t="shared" si="34"/>
        <v>47373.905513422484</v>
      </c>
      <c r="T43" s="53">
        <f t="shared" si="34"/>
        <v>48049.255384027783</v>
      </c>
      <c r="U43" s="53">
        <f t="shared" si="34"/>
        <v>8656.6981438631628</v>
      </c>
      <c r="V43" s="53">
        <f t="shared" si="34"/>
        <v>8670.3352749493461</v>
      </c>
      <c r="W43" s="53">
        <f t="shared" si="34"/>
        <v>8847.9939078446641</v>
      </c>
    </row>
    <row r="44" spans="1:23" ht="13.5" customHeight="1" x14ac:dyDescent="0.35">
      <c r="D44" s="4" t="s">
        <v>558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+SUMIF('Rice Prod'!$F$4:$F$176,$E47,'Rice Prod'!H$4:H$176)</f>
        <v>0</v>
      </c>
      <c r="I47" s="2">
        <f>+SUMIF('Rice Prod'!$F$4:$F$176,$E47,'Rice Prod'!I$4:I$176)</f>
        <v>0</v>
      </c>
      <c r="J47" s="2">
        <f>+SUMIF('Rice Prod'!$F$4:$F$176,$E47,'Rice Prod'!J$4:J$176)</f>
        <v>0</v>
      </c>
      <c r="L47" s="2">
        <f>+SUMIF('Rice Prod'!$F$4:$F$176,$E47,'Rice Prod'!L$4:L$176)</f>
        <v>0</v>
      </c>
      <c r="M47" s="2">
        <f>+SUMIF('Rice Prod'!$F$4:$F$176,$E47,'Rice Prod'!M$4:M$176)</f>
        <v>0</v>
      </c>
      <c r="N47" s="2">
        <f>+SUMIF('Rice Prod'!$F$4:$F$176,$E47,'Rice Prod'!N$4:N$176)</f>
        <v>0</v>
      </c>
      <c r="O47" s="2">
        <f>+SUMIF('Rice Prod'!$F$4:$F$176,$E47,'Rice Prod'!O$4:O$176)</f>
        <v>0</v>
      </c>
      <c r="P47" s="2">
        <f>+SUMIF('Rice Prod'!$F$4:$F$176,$E47,'Rice Prod'!P$4:P$176)</f>
        <v>0</v>
      </c>
      <c r="Q47" s="2">
        <f>+SUMIF('Rice Prod'!$F$4:$F$176,$E47,'Rice Prod'!Q$4:Q$176)</f>
        <v>0</v>
      </c>
      <c r="R47" s="2">
        <f>+SUMIF('Rice Prod'!$F$4:$F$176,$E47,'Rice Prod'!R$4:R$176)</f>
        <v>0</v>
      </c>
      <c r="S47" s="2">
        <f>+SUMIF('Rice Prod'!$F$4:$F$176,$E47,'Rice Prod'!S$4:S$176)</f>
        <v>0</v>
      </c>
      <c r="T47" s="2">
        <f>+SUMIF('Rice Prod'!$F$4:$F$176,$E47,'Rice Prod'!T$4:T$176)</f>
        <v>0</v>
      </c>
      <c r="U47" s="2">
        <f>+SUMIF('Rice Prod'!$F$4:$F$176,$E47,'Rice Prod'!U$4:U$176)</f>
        <v>0</v>
      </c>
      <c r="V47" s="2">
        <f>+SUMIF('Rice Prod'!$F$4:$F$176,$E47,'Rice Prod'!V$4:V$176)</f>
        <v>0</v>
      </c>
      <c r="W47" s="2">
        <f>+SUMIF('Rice Prod'!$F$4:$F$176,$E47,'Rice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+SUMIF('Rice Prod'!$F$4:$F$176,$E48,'Rice Prod'!H$4:H$176)</f>
        <v>477449</v>
      </c>
      <c r="I48" s="2">
        <f>+SUMIF('Rice Prod'!$F$4:$F$176,$E48,'Rice Prod'!I$4:I$176)</f>
        <v>598617</v>
      </c>
      <c r="J48" s="2">
        <f>+SUMIF('Rice Prod'!$F$4:$F$176,$E48,'Rice Prod'!J$4:J$176)</f>
        <v>679879</v>
      </c>
      <c r="L48" s="2">
        <f>+SUMIF('Rice Prod'!$F$4:$F$176,$E48,'Rice Prod'!L$4:L$176)</f>
        <v>283609.88299999997</v>
      </c>
      <c r="M48" s="2">
        <f>+SUMIF('Rice Prod'!$F$4:$F$176,$E48,'Rice Prod'!M$4:M$176)</f>
        <v>310943.84299999999</v>
      </c>
      <c r="N48" s="2">
        <f>+SUMIF('Rice Prod'!$F$4:$F$176,$E48,'Rice Prod'!N$4:N$176)</f>
        <v>330417.94399999996</v>
      </c>
      <c r="O48" s="2">
        <f>+SUMIF('Rice Prod'!$F$4:$F$176,$E48,'Rice Prod'!O$4:O$176)</f>
        <v>98969.787819999998</v>
      </c>
      <c r="P48" s="2">
        <f>+SUMIF('Rice Prod'!$F$4:$F$176,$E48,'Rice Prod'!P$4:P$176)</f>
        <v>100339.44400599999</v>
      </c>
      <c r="Q48" s="2">
        <f>+SUMIF('Rice Prod'!$F$4:$F$176,$E48,'Rice Prod'!Q$4:Q$176)</f>
        <v>101789.530054</v>
      </c>
      <c r="R48" s="2">
        <f>+SUMIF('Rice Prod'!$F$4:$F$176,$E48,'Rice Prod'!R$4:R$176)</f>
        <v>362037.43399999995</v>
      </c>
      <c r="S48" s="2">
        <f>+SUMIF('Rice Prod'!$F$4:$F$176,$E48,'Rice Prod'!S$4:S$176)</f>
        <v>415013.88199999998</v>
      </c>
      <c r="T48" s="2">
        <f>+SUMIF('Rice Prod'!$F$4:$F$176,$E48,'Rice Prod'!T$4:T$176)</f>
        <v>451575.21299999999</v>
      </c>
      <c r="U48" s="2">
        <f>+SUMIF('Rice Prod'!$F$4:$F$176,$E48,'Rice Prod'!U$4:U$176)</f>
        <v>181950.33023099997</v>
      </c>
      <c r="V48" s="2">
        <f>+SUMIF('Rice Prod'!$F$4:$F$176,$E48,'Rice Prod'!V$4:V$176)</f>
        <v>190786.22166299997</v>
      </c>
      <c r="W48" s="2">
        <f>+SUMIF('Rice Prod'!$F$4:$F$176,$E48,'Rice Prod'!W$4:W$176)</f>
        <v>197608.57688499999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+SUMIF('Rice Prod'!$F$4:$F$176,$E49,'Rice Prod'!H$4:H$176)</f>
        <v>638684</v>
      </c>
      <c r="I49" s="2">
        <f>+SUMIF('Rice Prod'!$F$4:$F$176,$E49,'Rice Prod'!I$4:I$176)</f>
        <v>663820</v>
      </c>
      <c r="J49" s="2">
        <f>+SUMIF('Rice Prod'!$F$4:$F$176,$E49,'Rice Prod'!J$4:J$176)</f>
        <v>787254</v>
      </c>
      <c r="L49" s="2">
        <f>+SUMIF('Rice Prod'!$F$4:$F$176,$E49,'Rice Prod'!L$4:L$176)</f>
        <v>222261.67600000001</v>
      </c>
      <c r="M49" s="2">
        <f>+SUMIF('Rice Prod'!$F$4:$F$176,$E49,'Rice Prod'!M$4:M$176)</f>
        <v>220952.54600000003</v>
      </c>
      <c r="N49" s="2">
        <f>+SUMIF('Rice Prod'!$F$4:$F$176,$E49,'Rice Prod'!N$4:N$176)</f>
        <v>309876.07800000004</v>
      </c>
      <c r="O49" s="2">
        <f>+SUMIF('Rice Prod'!$F$4:$F$176,$E49,'Rice Prod'!O$4:O$176)</f>
        <v>39020.304230000002</v>
      </c>
      <c r="P49" s="2">
        <f>+SUMIF('Rice Prod'!$F$4:$F$176,$E49,'Rice Prod'!P$4:P$176)</f>
        <v>36034.090596000002</v>
      </c>
      <c r="Q49" s="2">
        <f>+SUMIF('Rice Prod'!$F$4:$F$176,$E49,'Rice Prod'!Q$4:Q$176)</f>
        <v>63892.248004000001</v>
      </c>
      <c r="R49" s="2">
        <f>+SUMIF('Rice Prod'!$F$4:$F$176,$E49,'Rice Prod'!R$4:R$176)</f>
        <v>381023.57299999997</v>
      </c>
      <c r="S49" s="2">
        <f>+SUMIF('Rice Prod'!$F$4:$F$176,$E49,'Rice Prod'!S$4:S$176)</f>
        <v>387241.30699999997</v>
      </c>
      <c r="T49" s="2">
        <f>+SUMIF('Rice Prod'!$F$4:$F$176,$E49,'Rice Prod'!T$4:T$176)</f>
        <v>497169.39</v>
      </c>
      <c r="U49" s="2">
        <f>+SUMIF('Rice Prod'!$F$4:$F$176,$E49,'Rice Prod'!U$4:U$176)</f>
        <v>129515.13650899999</v>
      </c>
      <c r="V49" s="2">
        <f>+SUMIF('Rice Prod'!$F$4:$F$176,$E49,'Rice Prod'!V$4:V$176)</f>
        <v>127020.393793</v>
      </c>
      <c r="W49" s="2">
        <f>+SUMIF('Rice Prod'!$F$4:$F$176,$E49,'Rice Prod'!W$4:W$176)</f>
        <v>184191.42780599999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+SUMIF('Rice Prod'!$F$4:$F$176,$E50,'Rice Prod'!H$4:H$176)</f>
        <v>0</v>
      </c>
      <c r="I50" s="2">
        <f>+SUMIF('Rice Prod'!$F$4:$F$176,$E50,'Rice Prod'!I$4:I$176)</f>
        <v>0</v>
      </c>
      <c r="J50" s="2">
        <f>+SUMIF('Rice Prod'!$F$4:$F$176,$E50,'Rice Prod'!J$4:J$176)</f>
        <v>0</v>
      </c>
      <c r="L50" s="2">
        <f>+SUMIF('Rice Prod'!$F$4:$F$176,$E50,'Rice Prod'!L$4:L$176)</f>
        <v>0</v>
      </c>
      <c r="M50" s="2">
        <f>+SUMIF('Rice Prod'!$F$4:$F$176,$E50,'Rice Prod'!M$4:M$176)</f>
        <v>0</v>
      </c>
      <c r="N50" s="2">
        <f>+SUMIF('Rice Prod'!$F$4:$F$176,$E50,'Rice Prod'!N$4:N$176)</f>
        <v>0</v>
      </c>
      <c r="O50" s="2">
        <f>+SUMIF('Rice Prod'!$F$4:$F$176,$E50,'Rice Prod'!O$4:O$176)</f>
        <v>0</v>
      </c>
      <c r="P50" s="2">
        <f>+SUMIF('Rice Prod'!$F$4:$F$176,$E50,'Rice Prod'!P$4:P$176)</f>
        <v>0</v>
      </c>
      <c r="Q50" s="2">
        <f>+SUMIF('Rice Prod'!$F$4:$F$176,$E50,'Rice Prod'!Q$4:Q$176)</f>
        <v>0</v>
      </c>
      <c r="R50" s="2">
        <f>+SUMIF('Rice Prod'!$F$4:$F$176,$E50,'Rice Prod'!R$4:R$176)</f>
        <v>0</v>
      </c>
      <c r="S50" s="2">
        <f>+SUMIF('Rice Prod'!$F$4:$F$176,$E50,'Rice Prod'!S$4:S$176)</f>
        <v>0</v>
      </c>
      <c r="T50" s="2">
        <f>+SUMIF('Rice Prod'!$F$4:$F$176,$E50,'Rice Prod'!T$4:T$176)</f>
        <v>0</v>
      </c>
      <c r="U50" s="2">
        <f>+SUMIF('Rice Prod'!$F$4:$F$176,$E50,'Rice Prod'!U$4:U$176)</f>
        <v>0</v>
      </c>
      <c r="V50" s="2">
        <f>+SUMIF('Rice Prod'!$F$4:$F$176,$E50,'Rice Prod'!V$4:V$176)</f>
        <v>0</v>
      </c>
      <c r="W50" s="2">
        <f>+SUMIF('Rice Prod'!$F$4:$F$176,$E50,'Rice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+SUMIF('Rice Prod'!$F$4:$F$176,$E51,'Rice Prod'!H$4:H$176)</f>
        <v>7014414</v>
      </c>
      <c r="I51" s="2">
        <f>+SUMIF('Rice Prod'!$F$4:$F$176,$E51,'Rice Prod'!I$4:I$176)</f>
        <v>7049671</v>
      </c>
      <c r="J51" s="2">
        <f>+SUMIF('Rice Prod'!$F$4:$F$176,$E51,'Rice Prod'!J$4:J$176)</f>
        <v>7126599</v>
      </c>
      <c r="L51" s="2">
        <f>+SUMIF('Rice Prod'!$F$4:$F$176,$E51,'Rice Prod'!L$4:L$176)</f>
        <v>4624266.5329999998</v>
      </c>
      <c r="M51" s="2">
        <f>+SUMIF('Rice Prod'!$F$4:$F$176,$E51,'Rice Prod'!M$4:M$176)</f>
        <v>4555168.703999999</v>
      </c>
      <c r="N51" s="2">
        <f>+SUMIF('Rice Prod'!$F$4:$F$176,$E51,'Rice Prod'!N$4:N$176)</f>
        <v>4607637.9040000001</v>
      </c>
      <c r="O51" s="2">
        <f>+SUMIF('Rice Prod'!$F$4:$F$176,$E51,'Rice Prod'!O$4:O$176)</f>
        <v>1485783.8728599998</v>
      </c>
      <c r="P51" s="2">
        <f>+SUMIF('Rice Prod'!$F$4:$F$176,$E51,'Rice Prod'!P$4:P$176)</f>
        <v>1420175.3166450004</v>
      </c>
      <c r="Q51" s="2">
        <f>+SUMIF('Rice Prod'!$F$4:$F$176,$E51,'Rice Prod'!Q$4:Q$176)</f>
        <v>1440463.3560620002</v>
      </c>
      <c r="R51" s="2">
        <f>+SUMIF('Rice Prod'!$F$4:$F$176,$E51,'Rice Prod'!R$4:R$176)</f>
        <v>6010910.993999999</v>
      </c>
      <c r="S51" s="2">
        <f>+SUMIF('Rice Prod'!$F$4:$F$176,$E51,'Rice Prod'!S$4:S$176)</f>
        <v>6002790.9609999983</v>
      </c>
      <c r="T51" s="2">
        <f>+SUMIF('Rice Prod'!$F$4:$F$176,$E51,'Rice Prod'!T$4:T$176)</f>
        <v>6066218.4600000009</v>
      </c>
      <c r="U51" s="2">
        <f>+SUMIF('Rice Prod'!$F$4:$F$176,$E51,'Rice Prod'!U$4:U$176)</f>
        <v>3015482.9722800003</v>
      </c>
      <c r="V51" s="2">
        <f>+SUMIF('Rice Prod'!$F$4:$F$176,$E51,'Rice Prod'!V$4:V$176)</f>
        <v>2953163.3050080007</v>
      </c>
      <c r="W51" s="2">
        <f>+SUMIF('Rice Prod'!$F$4:$F$176,$E51,'Rice Prod'!W$4:W$176)</f>
        <v>2988022.6558490004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+SUMIF('Rice Prod'!$F$4:$F$176,$E52,'Rice Prod'!H$4:H$176)</f>
        <v>0</v>
      </c>
      <c r="I52" s="2">
        <f>+SUMIF('Rice Prod'!$F$4:$F$176,$E52,'Rice Prod'!I$4:I$176)</f>
        <v>0</v>
      </c>
      <c r="J52" s="2">
        <f>+SUMIF('Rice Prod'!$F$4:$F$176,$E52,'Rice Prod'!J$4:J$176)</f>
        <v>0</v>
      </c>
      <c r="L52" s="2">
        <f>+SUMIF('Rice Prod'!$F$4:$F$176,$E52,'Rice Prod'!L$4:L$176)</f>
        <v>0</v>
      </c>
      <c r="M52" s="2">
        <f>+SUMIF('Rice Prod'!$F$4:$F$176,$E52,'Rice Prod'!M$4:M$176)</f>
        <v>0</v>
      </c>
      <c r="N52" s="2">
        <f>+SUMIF('Rice Prod'!$F$4:$F$176,$E52,'Rice Prod'!N$4:N$176)</f>
        <v>0</v>
      </c>
      <c r="O52" s="2">
        <f>+SUMIF('Rice Prod'!$F$4:$F$176,$E52,'Rice Prod'!O$4:O$176)</f>
        <v>0</v>
      </c>
      <c r="P52" s="2">
        <f>+SUMIF('Rice Prod'!$F$4:$F$176,$E52,'Rice Prod'!P$4:P$176)</f>
        <v>0</v>
      </c>
      <c r="Q52" s="2">
        <f>+SUMIF('Rice Prod'!$F$4:$F$176,$E52,'Rice Prod'!Q$4:Q$176)</f>
        <v>0</v>
      </c>
      <c r="R52" s="2">
        <f>+SUMIF('Rice Prod'!$F$4:$F$176,$E52,'Rice Prod'!R$4:R$176)</f>
        <v>0</v>
      </c>
      <c r="S52" s="2">
        <f>+SUMIF('Rice Prod'!$F$4:$F$176,$E52,'Rice Prod'!S$4:S$176)</f>
        <v>0</v>
      </c>
      <c r="T52" s="2">
        <f>+SUMIF('Rice Prod'!$F$4:$F$176,$E52,'Rice Prod'!T$4:T$176)</f>
        <v>0</v>
      </c>
      <c r="U52" s="2">
        <f>+SUMIF('Rice Prod'!$F$4:$F$176,$E52,'Rice Prod'!U$4:U$176)</f>
        <v>0</v>
      </c>
      <c r="V52" s="2">
        <f>+SUMIF('Rice Prod'!$F$4:$F$176,$E52,'Rice Prod'!V$4:V$176)</f>
        <v>0</v>
      </c>
      <c r="W52" s="2">
        <f>+SUMIF('Rice Prod'!$F$4:$F$176,$E52,'Rice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+SUMIF('Rice Prod'!$F$4:$F$176,$E53,'Rice Prod'!H$4:H$176)</f>
        <v>16394754</v>
      </c>
      <c r="I53" s="2">
        <f>+SUMIF('Rice Prod'!$F$4:$F$176,$E53,'Rice Prod'!I$4:I$176)</f>
        <v>16860752</v>
      </c>
      <c r="J53" s="2">
        <f>+SUMIF('Rice Prod'!$F$4:$F$176,$E53,'Rice Prod'!J$4:J$176)</f>
        <v>17550452</v>
      </c>
      <c r="L53" s="2">
        <f>+SUMIF('Rice Prod'!$F$4:$F$176,$E53,'Rice Prod'!L$4:L$176)</f>
        <v>7168856.2709999997</v>
      </c>
      <c r="M53" s="2">
        <f>+SUMIF('Rice Prod'!$F$4:$F$176,$E53,'Rice Prod'!M$4:M$176)</f>
        <v>7340987.0729999999</v>
      </c>
      <c r="N53" s="2">
        <f>+SUMIF('Rice Prod'!$F$4:$F$176,$E53,'Rice Prod'!N$4:N$176)</f>
        <v>7782689.074</v>
      </c>
      <c r="O53" s="2">
        <f>+SUMIF('Rice Prod'!$F$4:$F$176,$E53,'Rice Prod'!O$4:O$176)</f>
        <v>1240218.465845</v>
      </c>
      <c r="P53" s="2">
        <f>+SUMIF('Rice Prod'!$F$4:$F$176,$E53,'Rice Prod'!P$4:P$176)</f>
        <v>1271180.0076260001</v>
      </c>
      <c r="Q53" s="2">
        <f>+SUMIF('Rice Prod'!$F$4:$F$176,$E53,'Rice Prod'!Q$4:Q$176)</f>
        <v>1346304.1389629999</v>
      </c>
      <c r="R53" s="2">
        <f>+SUMIF('Rice Prod'!$F$4:$F$176,$E53,'Rice Prod'!R$4:R$176)</f>
        <v>11673746.594000001</v>
      </c>
      <c r="S53" s="2">
        <f>+SUMIF('Rice Prod'!$F$4:$F$176,$E53,'Rice Prod'!S$4:S$176)</f>
        <v>11963039.450999999</v>
      </c>
      <c r="T53" s="2">
        <f>+SUMIF('Rice Prod'!$F$4:$F$176,$E53,'Rice Prod'!T$4:T$176)</f>
        <v>12620703.254999999</v>
      </c>
      <c r="U53" s="2">
        <f>+SUMIF('Rice Prod'!$F$4:$F$176,$E53,'Rice Prod'!U$4:U$176)</f>
        <v>4062252.8238209998</v>
      </c>
      <c r="V53" s="2">
        <f>+SUMIF('Rice Prod'!$F$4:$F$176,$E53,'Rice Prod'!V$4:V$176)</f>
        <v>4153545.0245299991</v>
      </c>
      <c r="W53" s="2">
        <f>+SUMIF('Rice Prod'!$F$4:$F$176,$E53,'Rice Prod'!W$4:W$176)</f>
        <v>4423157.3424589988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24525301</v>
      </c>
      <c r="I54" s="3">
        <f t="shared" si="37"/>
        <v>25172860</v>
      </c>
      <c r="J54" s="3">
        <f t="shared" si="37"/>
        <v>26144184</v>
      </c>
      <c r="L54" s="3">
        <f t="shared" ref="L54:W54" si="38">+SUM(L48:L53)</f>
        <v>12298994.363</v>
      </c>
      <c r="M54" s="3">
        <f t="shared" si="38"/>
        <v>12428052.165999997</v>
      </c>
      <c r="N54" s="3">
        <f t="shared" si="38"/>
        <v>13030621</v>
      </c>
      <c r="O54" s="3">
        <f t="shared" si="38"/>
        <v>2863992.4307549996</v>
      </c>
      <c r="P54" s="3">
        <f t="shared" si="38"/>
        <v>2827728.8588730004</v>
      </c>
      <c r="Q54" s="3">
        <f t="shared" si="38"/>
        <v>2952449.273083</v>
      </c>
      <c r="R54" s="3">
        <f t="shared" si="38"/>
        <v>18427718.594999999</v>
      </c>
      <c r="S54" s="3">
        <f t="shared" si="38"/>
        <v>18768085.600999996</v>
      </c>
      <c r="T54" s="3">
        <f t="shared" si="38"/>
        <v>19635666.318</v>
      </c>
      <c r="U54" s="3">
        <f t="shared" si="38"/>
        <v>7389201.2628410002</v>
      </c>
      <c r="V54" s="3">
        <f t="shared" si="38"/>
        <v>7424514.9449939998</v>
      </c>
      <c r="W54" s="3">
        <f t="shared" si="38"/>
        <v>7792980.0029989993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+SUMIF('Rice Prod'!$F$4:$F$176,$E55,'Rice Prod'!H$4:H$176)</f>
        <v>1449670</v>
      </c>
      <c r="I55" s="2">
        <f>+SUMIF('Rice Prod'!$F$4:$F$176,$E55,'Rice Prod'!I$4:I$176)</f>
        <v>1381143</v>
      </c>
      <c r="J55" s="2">
        <f>+SUMIF('Rice Prod'!$F$4:$F$176,$E55,'Rice Prod'!J$4:J$176)</f>
        <v>1519411</v>
      </c>
      <c r="L55" s="2">
        <f>+SUMIF('Rice Prod'!$F$4:$F$176,$E55,'Rice Prod'!L$4:L$176)</f>
        <v>49415.352999999996</v>
      </c>
      <c r="M55" s="2">
        <f>+SUMIF('Rice Prod'!$F$4:$F$176,$E55,'Rice Prod'!M$4:M$176)</f>
        <v>49767.004999999997</v>
      </c>
      <c r="N55" s="2">
        <f>+SUMIF('Rice Prod'!$F$4:$F$176,$E55,'Rice Prod'!N$4:N$176)</f>
        <v>51346.543000000005</v>
      </c>
      <c r="O55" s="2">
        <f>+SUMIF('Rice Prod'!$F$4:$F$176,$E55,'Rice Prod'!O$4:O$176)</f>
        <v>2929.740515</v>
      </c>
      <c r="P55" s="2">
        <f>+SUMIF('Rice Prod'!$F$4:$F$176,$E55,'Rice Prod'!P$4:P$176)</f>
        <v>2807.3100249999998</v>
      </c>
      <c r="Q55" s="2">
        <f>+SUMIF('Rice Prod'!$F$4:$F$176,$E55,'Rice Prod'!Q$4:Q$176)</f>
        <v>2877.9370400000003</v>
      </c>
      <c r="R55" s="2">
        <f>+SUMIF('Rice Prod'!$F$4:$F$176,$E55,'Rice Prod'!R$4:R$176)</f>
        <v>122819.853</v>
      </c>
      <c r="S55" s="2">
        <f>+SUMIF('Rice Prod'!$F$4:$F$176,$E55,'Rice Prod'!S$4:S$176)</f>
        <v>126718.755</v>
      </c>
      <c r="T55" s="2">
        <f>+SUMIF('Rice Prod'!$F$4:$F$176,$E55,'Rice Prod'!T$4:T$176)</f>
        <v>131130.64199999999</v>
      </c>
      <c r="U55" s="2">
        <f>+SUMIF('Rice Prod'!$F$4:$F$176,$E55,'Rice Prod'!U$4:U$176)</f>
        <v>15863.251560000001</v>
      </c>
      <c r="V55" s="2">
        <f>+SUMIF('Rice Prod'!$F$4:$F$176,$E55,'Rice Prod'!V$4:V$176)</f>
        <v>15320.5851</v>
      </c>
      <c r="W55" s="2">
        <f>+SUMIF('Rice Prod'!$F$4:$F$176,$E55,'Rice Prod'!W$4:W$176)</f>
        <v>15722.318310000001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+SUMIF('Rice Prod'!$F$4:$F$176,$E56,'Rice Prod'!H$4:H$176)</f>
        <v>1223787</v>
      </c>
      <c r="I56" s="2">
        <f>+SUMIF('Rice Prod'!$F$4:$F$176,$E56,'Rice Prod'!I$4:I$176)</f>
        <v>1228230</v>
      </c>
      <c r="J56" s="2">
        <f>+SUMIF('Rice Prod'!$F$4:$F$176,$E56,'Rice Prod'!J$4:J$176)</f>
        <v>1216683</v>
      </c>
      <c r="L56" s="2">
        <f>+SUMIF('Rice Prod'!$F$4:$F$176,$E56,'Rice Prod'!L$4:L$176)</f>
        <v>42618.616000000002</v>
      </c>
      <c r="M56" s="2">
        <f>+SUMIF('Rice Prod'!$F$4:$F$176,$E56,'Rice Prod'!M$4:M$176)</f>
        <v>43395.762000000002</v>
      </c>
      <c r="N56" s="2">
        <f>+SUMIF('Rice Prod'!$F$4:$F$176,$E56,'Rice Prod'!N$4:N$176)</f>
        <v>43048.15</v>
      </c>
      <c r="O56" s="2">
        <f>+SUMIF('Rice Prod'!$F$4:$F$176,$E56,'Rice Prod'!O$4:O$176)</f>
        <v>910.61599200000001</v>
      </c>
      <c r="P56" s="2">
        <f>+SUMIF('Rice Prod'!$F$4:$F$176,$E56,'Rice Prod'!P$4:P$176)</f>
        <v>937.53797600000007</v>
      </c>
      <c r="Q56" s="2">
        <f>+SUMIF('Rice Prod'!$F$4:$F$176,$E56,'Rice Prod'!Q$4:Q$176)</f>
        <v>958.80327200000011</v>
      </c>
      <c r="R56" s="2">
        <f>+SUMIF('Rice Prod'!$F$4:$F$176,$E56,'Rice Prod'!R$4:R$176)</f>
        <v>136150.22399999999</v>
      </c>
      <c r="S56" s="2">
        <f>+SUMIF('Rice Prod'!$F$4:$F$176,$E56,'Rice Prod'!S$4:S$176)</f>
        <v>138579.122</v>
      </c>
      <c r="T56" s="2">
        <f>+SUMIF('Rice Prod'!$F$4:$F$176,$E56,'Rice Prod'!T$4:T$176)</f>
        <v>135854.049</v>
      </c>
      <c r="U56" s="2">
        <f>+SUMIF('Rice Prod'!$F$4:$F$176,$E56,'Rice Prod'!U$4:U$176)</f>
        <v>6865.120624000001</v>
      </c>
      <c r="V56" s="2">
        <f>+SUMIF('Rice Prod'!$F$4:$F$176,$E56,'Rice Prod'!V$4:V$176)</f>
        <v>7030.0480179999995</v>
      </c>
      <c r="W56" s="2">
        <f>+SUMIF('Rice Prod'!$F$4:$F$176,$E56,'Rice Prod'!W$4:W$176)</f>
        <v>7007.9756930000003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+SUMIF('Rice Prod'!$F$4:$F$176,$E57,'Rice Prod'!H$4:H$176)</f>
        <v>8125205</v>
      </c>
      <c r="I57" s="2">
        <f>+SUMIF('Rice Prod'!$F$4:$F$176,$E57,'Rice Prod'!I$4:I$176)</f>
        <v>8622076</v>
      </c>
      <c r="J57" s="2">
        <f>+SUMIF('Rice Prod'!$F$4:$F$176,$E57,'Rice Prod'!J$4:J$176)</f>
        <v>7837260</v>
      </c>
      <c r="L57" s="2">
        <f>+SUMIF('Rice Prod'!$F$4:$F$176,$E57,'Rice Prod'!L$4:L$176)</f>
        <v>308863.10399999999</v>
      </c>
      <c r="M57" s="2">
        <f>+SUMIF('Rice Prod'!$F$4:$F$176,$E57,'Rice Prod'!M$4:M$176)</f>
        <v>348186.06</v>
      </c>
      <c r="N57" s="2">
        <f>+SUMIF('Rice Prod'!$F$4:$F$176,$E57,'Rice Prod'!N$4:N$176)</f>
        <v>332460.63300000003</v>
      </c>
      <c r="O57" s="2">
        <f>+SUMIF('Rice Prod'!$F$4:$F$176,$E57,'Rice Prod'!O$4:O$176)</f>
        <v>5990.8273920000011</v>
      </c>
      <c r="P57" s="2">
        <f>+SUMIF('Rice Prod'!$F$4:$F$176,$E57,'Rice Prod'!P$4:P$176)</f>
        <v>6785.7964920000004</v>
      </c>
      <c r="Q57" s="2">
        <f>+SUMIF('Rice Prod'!$F$4:$F$176,$E57,'Rice Prod'!Q$4:Q$176)</f>
        <v>6331.2637500000001</v>
      </c>
      <c r="R57" s="2">
        <f>+SUMIF('Rice Prod'!$F$4:$F$176,$E57,'Rice Prod'!R$4:R$176)</f>
        <v>783717.70900000003</v>
      </c>
      <c r="S57" s="2">
        <f>+SUMIF('Rice Prod'!$F$4:$F$176,$E57,'Rice Prod'!S$4:S$176)</f>
        <v>882133.49600000004</v>
      </c>
      <c r="T57" s="2">
        <f>+SUMIF('Rice Prod'!$F$4:$F$176,$E57,'Rice Prod'!T$4:T$176)</f>
        <v>849380.74</v>
      </c>
      <c r="U57" s="2">
        <f>+SUMIF('Rice Prod'!$F$4:$F$176,$E57,'Rice Prod'!U$4:U$176)</f>
        <v>33670.889293000007</v>
      </c>
      <c r="V57" s="2">
        <f>+SUMIF('Rice Prod'!$F$4:$F$176,$E57,'Rice Prod'!V$4:V$176)</f>
        <v>38018.204929</v>
      </c>
      <c r="W57" s="2">
        <f>+SUMIF('Rice Prod'!$F$4:$F$176,$E57,'Rice Prod'!W$4:W$176)</f>
        <v>36252.867393000008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+SUMIF('Rice Prod'!$F$4:$F$176,$E58,'Rice Prod'!H$4:H$176)</f>
        <v>13096561</v>
      </c>
      <c r="I58" s="2">
        <f>+SUMIF('Rice Prod'!$F$4:$F$176,$E58,'Rice Prod'!I$4:I$176)</f>
        <v>13266249</v>
      </c>
      <c r="J58" s="2">
        <f>+SUMIF('Rice Prod'!$F$4:$F$176,$E58,'Rice Prod'!J$4:J$176)</f>
        <v>11442493</v>
      </c>
      <c r="L58" s="2">
        <f>+SUMIF('Rice Prod'!$F$4:$F$176,$E58,'Rice Prod'!L$4:L$176)</f>
        <v>523550.88599999994</v>
      </c>
      <c r="M58" s="2">
        <f>+SUMIF('Rice Prod'!$F$4:$F$176,$E58,'Rice Prod'!M$4:M$176)</f>
        <v>528951.64299999992</v>
      </c>
      <c r="N58" s="2">
        <f>+SUMIF('Rice Prod'!$F$4:$F$176,$E58,'Rice Prod'!N$4:N$176)</f>
        <v>456754.12699999998</v>
      </c>
      <c r="O58" s="2">
        <f>+SUMIF('Rice Prod'!$F$4:$F$176,$E58,'Rice Prod'!O$4:O$176)</f>
        <v>10471.01772</v>
      </c>
      <c r="P58" s="2">
        <f>+SUMIF('Rice Prod'!$F$4:$F$176,$E58,'Rice Prod'!P$4:P$176)</f>
        <v>10579.032859999999</v>
      </c>
      <c r="Q58" s="2">
        <f>+SUMIF('Rice Prod'!$F$4:$F$176,$E58,'Rice Prod'!Q$4:Q$176)</f>
        <v>9135.0825399999994</v>
      </c>
      <c r="R58" s="2">
        <f>+SUMIF('Rice Prod'!$F$4:$F$176,$E58,'Rice Prod'!R$4:R$176)</f>
        <v>1132330.9860000003</v>
      </c>
      <c r="S58" s="2">
        <f>+SUMIF('Rice Prod'!$F$4:$F$176,$E58,'Rice Prod'!S$4:S$176)</f>
        <v>1144011.6930000002</v>
      </c>
      <c r="T58" s="2">
        <f>+SUMIF('Rice Prod'!$F$4:$F$176,$E58,'Rice Prod'!T$4:T$176)</f>
        <v>987863.57700000016</v>
      </c>
      <c r="U58" s="2">
        <f>+SUMIF('Rice Prod'!$F$4:$F$176,$E58,'Rice Prod'!U$4:U$176)</f>
        <v>44160.908454000011</v>
      </c>
      <c r="V58" s="2">
        <f>+SUMIF('Rice Prod'!$F$4:$F$176,$E58,'Rice Prod'!V$4:V$176)</f>
        <v>44616.456027000007</v>
      </c>
      <c r="W58" s="2">
        <f>+SUMIF('Rice Prod'!$F$4:$F$176,$E58,'Rice Prod'!W$4:W$176)</f>
        <v>38526.679503000007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+SUMIF('Rice Prod'!$F$4:$F$176,$E59,'Rice Prod'!H$4:H$176)</f>
        <v>3868994</v>
      </c>
      <c r="I59" s="2">
        <f>+SUMIF('Rice Prod'!$F$4:$F$176,$E59,'Rice Prod'!I$4:I$176)</f>
        <v>3883431</v>
      </c>
      <c r="J59" s="2">
        <f>+SUMIF('Rice Prod'!$F$4:$F$176,$E59,'Rice Prod'!J$4:J$176)</f>
        <v>3846588</v>
      </c>
      <c r="L59" s="2">
        <f>+SUMIF('Rice Prod'!$F$4:$F$176,$E59,'Rice Prod'!L$4:L$176)</f>
        <v>52789.162000000004</v>
      </c>
      <c r="M59" s="2">
        <f>+SUMIF('Rice Prod'!$F$4:$F$176,$E59,'Rice Prod'!M$4:M$176)</f>
        <v>53970.255000000005</v>
      </c>
      <c r="N59" s="2">
        <f>+SUMIF('Rice Prod'!$F$4:$F$176,$E59,'Rice Prod'!N$4:N$176)</f>
        <v>51825.564000000006</v>
      </c>
      <c r="O59" s="2">
        <f>+SUMIF('Rice Prod'!$F$4:$F$176,$E59,'Rice Prod'!O$4:O$176)</f>
        <v>427.68053600000002</v>
      </c>
      <c r="P59" s="2">
        <f>+SUMIF('Rice Prod'!$F$4:$F$176,$E59,'Rice Prod'!P$4:P$176)</f>
        <v>435.90916499999997</v>
      </c>
      <c r="Q59" s="2">
        <f>+SUMIF('Rice Prod'!$F$4:$F$176,$E59,'Rice Prod'!Q$4:Q$176)</f>
        <v>411.32223199999999</v>
      </c>
      <c r="R59" s="2">
        <f>+SUMIF('Rice Prod'!$F$4:$F$176,$E59,'Rice Prod'!R$4:R$176)</f>
        <v>153735.054</v>
      </c>
      <c r="S59" s="2">
        <f>+SUMIF('Rice Prod'!$F$4:$F$176,$E59,'Rice Prod'!S$4:S$176)</f>
        <v>156915.91400000002</v>
      </c>
      <c r="T59" s="2">
        <f>+SUMIF('Rice Prod'!$F$4:$F$176,$E59,'Rice Prod'!T$4:T$176)</f>
        <v>151844.74799999999</v>
      </c>
      <c r="U59" s="2">
        <f>+SUMIF('Rice Prod'!$F$4:$F$176,$E59,'Rice Prod'!U$4:U$176)</f>
        <v>2839.0331520000004</v>
      </c>
      <c r="V59" s="2">
        <f>+SUMIF('Rice Prod'!$F$4:$F$176,$E59,'Rice Prod'!V$4:V$176)</f>
        <v>2924.4009760000004</v>
      </c>
      <c r="W59" s="2">
        <f>+SUMIF('Rice Prod'!$F$4:$F$176,$E59,'Rice Prod'!W$4:W$176)</f>
        <v>2810.9046240000007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27764217</v>
      </c>
      <c r="I60" s="3">
        <f t="shared" si="39"/>
        <v>28381129</v>
      </c>
      <c r="J60" s="3">
        <f t="shared" si="39"/>
        <v>25862435</v>
      </c>
      <c r="L60" s="3">
        <f t="shared" ref="L60:W60" si="40">+SUM(L55:L59)</f>
        <v>977237.12099999993</v>
      </c>
      <c r="M60" s="3">
        <f t="shared" si="40"/>
        <v>1024270.725</v>
      </c>
      <c r="N60" s="3">
        <f t="shared" si="40"/>
        <v>935435.01699999999</v>
      </c>
      <c r="O60" s="3">
        <f t="shared" si="40"/>
        <v>20729.882154999999</v>
      </c>
      <c r="P60" s="3">
        <f t="shared" si="40"/>
        <v>21545.586518</v>
      </c>
      <c r="Q60" s="3">
        <f t="shared" si="40"/>
        <v>19714.408833999998</v>
      </c>
      <c r="R60" s="3">
        <f t="shared" si="40"/>
        <v>2328753.8260000004</v>
      </c>
      <c r="S60" s="3">
        <f t="shared" si="40"/>
        <v>2448358.9800000004</v>
      </c>
      <c r="T60" s="3">
        <f t="shared" si="40"/>
        <v>2256073.7560000001</v>
      </c>
      <c r="U60" s="3">
        <f t="shared" si="40"/>
        <v>103399.20308300001</v>
      </c>
      <c r="V60" s="3">
        <f t="shared" si="40"/>
        <v>107909.69505000001</v>
      </c>
      <c r="W60" s="3">
        <f t="shared" si="40"/>
        <v>100320.74552300002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+SUMIF('Rice Prod'!$F$4:$F$176,$E61,'Rice Prod'!H$4:H$176)</f>
        <v>10079500</v>
      </c>
      <c r="I61" s="3">
        <f>+SUMIF('Rice Prod'!$F$4:$F$176,$E61,'Rice Prod'!I$4:I$176)</f>
        <v>8724530</v>
      </c>
      <c r="J61" s="3">
        <f>+SUMIF('Rice Prod'!$F$4:$F$176,$E61,'Rice Prod'!J$4:J$176)</f>
        <v>10167050</v>
      </c>
      <c r="L61" s="3">
        <f>+SUMIF('Rice Prod'!$F$4:$F$176,$E61,'Rice Prod'!L$4:L$176)</f>
        <v>0</v>
      </c>
      <c r="M61" s="3">
        <f>+SUMIF('Rice Prod'!$F$4:$F$176,$E61,'Rice Prod'!M$4:M$176)</f>
        <v>0</v>
      </c>
      <c r="N61" s="3">
        <f>+SUMIF('Rice Prod'!$F$4:$F$176,$E61,'Rice Prod'!N$4:N$176)</f>
        <v>0</v>
      </c>
      <c r="O61" s="3">
        <f>+SUMIF('Rice Prod'!$F$4:$F$176,$E61,'Rice Prod'!O$4:O$176)</f>
        <v>0</v>
      </c>
      <c r="P61" s="3">
        <f>+SUMIF('Rice Prod'!$F$4:$F$176,$E61,'Rice Prod'!P$4:P$176)</f>
        <v>0</v>
      </c>
      <c r="Q61" s="3">
        <f>+SUMIF('Rice Prod'!$F$4:$F$176,$E61,'Rice Prod'!Q$4:Q$176)</f>
        <v>0</v>
      </c>
      <c r="R61" s="3">
        <f>+SUMIF('Rice Prod'!$F$4:$F$176,$E61,'Rice Prod'!R$4:R$176)</f>
        <v>0</v>
      </c>
      <c r="S61" s="3">
        <f>+SUMIF('Rice Prod'!$F$4:$F$176,$E61,'Rice Prod'!S$4:S$176)</f>
        <v>0</v>
      </c>
      <c r="T61" s="3">
        <f>+SUMIF('Rice Prod'!$F$4:$F$176,$E61,'Rice Prod'!T$4:T$176)</f>
        <v>0</v>
      </c>
      <c r="U61" s="3">
        <f>+SUMIF('Rice Prod'!$F$4:$F$176,$E61,'Rice Prod'!U$4:U$176)</f>
        <v>0</v>
      </c>
      <c r="V61" s="3">
        <f>+SUMIF('Rice Prod'!$F$4:$F$176,$E61,'Rice Prod'!V$4:V$176)</f>
        <v>0</v>
      </c>
      <c r="W61" s="3">
        <f>+SUMIF('Rice Prod'!$F$4:$F$176,$E61,'Rice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+SUMIF('Rice Prod'!$F$4:$F$176,$E62,'Rice Prod'!H$4:H$176)</f>
        <v>17918892</v>
      </c>
      <c r="I62" s="2">
        <f>+SUMIF('Rice Prod'!$F$4:$F$176,$E62,'Rice Prod'!I$4:I$176)</f>
        <v>17338758</v>
      </c>
      <c r="J62" s="2">
        <f>+SUMIF('Rice Prod'!$F$4:$F$176,$E62,'Rice Prod'!J$4:J$176)</f>
        <v>15256383</v>
      </c>
      <c r="L62" s="2">
        <f>+SUMIF('Rice Prod'!$F$4:$F$176,$E62,'Rice Prod'!L$4:L$176)</f>
        <v>0</v>
      </c>
      <c r="M62" s="2">
        <f>+SUMIF('Rice Prod'!$F$4:$F$176,$E62,'Rice Prod'!M$4:M$176)</f>
        <v>0</v>
      </c>
      <c r="N62" s="2">
        <f>+SUMIF('Rice Prod'!$F$4:$F$176,$E62,'Rice Prod'!N$4:N$176)</f>
        <v>0</v>
      </c>
      <c r="O62" s="2">
        <f>+SUMIF('Rice Prod'!$F$4:$F$176,$E62,'Rice Prod'!O$4:O$176)</f>
        <v>0</v>
      </c>
      <c r="P62" s="2">
        <f>+SUMIF('Rice Prod'!$F$4:$F$176,$E62,'Rice Prod'!P$4:P$176)</f>
        <v>0</v>
      </c>
      <c r="Q62" s="2">
        <f>+SUMIF('Rice Prod'!$F$4:$F$176,$E62,'Rice Prod'!Q$4:Q$176)</f>
        <v>0</v>
      </c>
      <c r="R62" s="2">
        <f>+SUMIF('Rice Prod'!$F$4:$F$176,$E62,'Rice Prod'!R$4:R$176)</f>
        <v>0</v>
      </c>
      <c r="S62" s="2">
        <f>+SUMIF('Rice Prod'!$F$4:$F$176,$E62,'Rice Prod'!S$4:S$176)</f>
        <v>0</v>
      </c>
      <c r="T62" s="2">
        <f>+SUMIF('Rice Prod'!$F$4:$F$176,$E62,'Rice Prod'!T$4:T$176)</f>
        <v>0</v>
      </c>
      <c r="U62" s="2">
        <f>+SUMIF('Rice Prod'!$F$4:$F$176,$E62,'Rice Prod'!U$4:U$176)</f>
        <v>0</v>
      </c>
      <c r="V62" s="2">
        <f>+SUMIF('Rice Prod'!$F$4:$F$176,$E62,'Rice Prod'!V$4:V$176)</f>
        <v>0</v>
      </c>
      <c r="W62" s="2">
        <f>+SUMIF('Rice Prod'!$F$4:$F$176,$E62,'Rice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+SUMIF('Rice Prod'!$F$4:$F$176,$E63,'Rice Prod'!H$4:H$176)</f>
        <v>209133392</v>
      </c>
      <c r="I63" s="2">
        <f>+SUMIF('Rice Prod'!$F$4:$F$176,$E63,'Rice Prod'!I$4:I$176)</f>
        <v>211178200</v>
      </c>
      <c r="J63" s="2">
        <f>+SUMIF('Rice Prod'!$F$4:$F$176,$E63,'Rice Prod'!J$4:J$176)</f>
        <v>212039437</v>
      </c>
      <c r="L63" s="2">
        <f>+SUMIF('Rice Prod'!$F$4:$F$176,$E63,'Rice Prod'!L$4:L$176)</f>
        <v>3923640.4479999999</v>
      </c>
      <c r="M63" s="2">
        <f>+SUMIF('Rice Prod'!$F$4:$F$176,$E63,'Rice Prod'!M$4:M$176)</f>
        <v>3956370</v>
      </c>
      <c r="N63" s="2">
        <f>+SUMIF('Rice Prod'!$F$4:$F$176,$E63,'Rice Prod'!N$4:N$176)</f>
        <v>3980557.7029999997</v>
      </c>
      <c r="O63" s="2">
        <f>+SUMIF('Rice Prod'!$F$4:$F$176,$E63,'Rice Prod'!O$4:O$176)</f>
        <v>11770.921344</v>
      </c>
      <c r="P63" s="2">
        <f>+SUMIF('Rice Prod'!$F$4:$F$176,$E63,'Rice Prod'!P$4:P$176)</f>
        <v>11869.11</v>
      </c>
      <c r="Q63" s="2">
        <f>+SUMIF('Rice Prod'!$F$4:$F$176,$E63,'Rice Prod'!Q$4:Q$176)</f>
        <v>11941.673108999999</v>
      </c>
      <c r="R63" s="2">
        <f>+SUMIF('Rice Prod'!$F$4:$F$176,$E63,'Rice Prod'!R$4:R$176)</f>
        <v>24987394.432</v>
      </c>
      <c r="S63" s="2">
        <f>+SUMIF('Rice Prod'!$F$4:$F$176,$E63,'Rice Prod'!S$4:S$176)</f>
        <v>25195830</v>
      </c>
      <c r="T63" s="2">
        <f>+SUMIF('Rice Prod'!$F$4:$F$176,$E63,'Rice Prod'!T$4:T$176)</f>
        <v>25349867.476999998</v>
      </c>
      <c r="U63" s="2">
        <f>+SUMIF('Rice Prod'!$F$4:$F$176,$E63,'Rice Prod'!U$4:U$176)</f>
        <v>699647.04409599991</v>
      </c>
      <c r="V63" s="2">
        <f>+SUMIF('Rice Prod'!$F$4:$F$176,$E63,'Rice Prod'!V$4:V$176)</f>
        <v>705483.23999999987</v>
      </c>
      <c r="W63" s="2">
        <f>+SUMIF('Rice Prod'!$F$4:$F$176,$E63,'Rice Prod'!W$4:W$176)</f>
        <v>709796.28935599991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+SUMIF('Rice Prod'!$F$4:$F$176,$E64,'Rice Prod'!H$4:H$176)</f>
        <v>209083307</v>
      </c>
      <c r="I64" s="2">
        <f>+SUMIF('Rice Prod'!$F$4:$F$176,$E64,'Rice Prod'!I$4:I$176)</f>
        <v>207831766</v>
      </c>
      <c r="J64" s="2">
        <f>+SUMIF('Rice Prod'!$F$4:$F$176,$E64,'Rice Prod'!J$4:J$176)</f>
        <v>205614151</v>
      </c>
      <c r="L64" s="2">
        <f>+SUMIF('Rice Prod'!$F$4:$F$176,$E64,'Rice Prod'!L$4:L$176)</f>
        <v>10778661.669</v>
      </c>
      <c r="M64" s="2">
        <f>+SUMIF('Rice Prod'!$F$4:$F$176,$E64,'Rice Prod'!M$4:M$176)</f>
        <v>11064309.185999999</v>
      </c>
      <c r="N64" s="2">
        <f>+SUMIF('Rice Prod'!$F$4:$F$176,$E64,'Rice Prod'!N$4:N$176)</f>
        <v>11093885.765999999</v>
      </c>
      <c r="O64" s="2">
        <f>+SUMIF('Rice Prod'!$F$4:$F$176,$E64,'Rice Prod'!O$4:O$176)</f>
        <v>174827.58511099999</v>
      </c>
      <c r="P64" s="2">
        <f>+SUMIF('Rice Prod'!$F$4:$F$176,$E64,'Rice Prod'!P$4:P$176)</f>
        <v>179168.59141699999</v>
      </c>
      <c r="Q64" s="2">
        <f>+SUMIF('Rice Prod'!$F$4:$F$176,$E64,'Rice Prod'!Q$4:Q$176)</f>
        <v>180074.95350700003</v>
      </c>
      <c r="R64" s="2">
        <f>+SUMIF('Rice Prod'!$F$4:$F$176,$E64,'Rice Prod'!R$4:R$176)</f>
        <v>46292227.173999995</v>
      </c>
      <c r="S64" s="2">
        <f>+SUMIF('Rice Prod'!$F$4:$F$176,$E64,'Rice Prod'!S$4:S$176)</f>
        <v>47507507.660000004</v>
      </c>
      <c r="T64" s="2">
        <f>+SUMIF('Rice Prod'!$F$4:$F$176,$E64,'Rice Prod'!T$4:T$176)</f>
        <v>47633668.215999991</v>
      </c>
      <c r="U64" s="2">
        <f>+SUMIF('Rice Prod'!$F$4:$F$176,$E64,'Rice Prod'!U$4:U$176)</f>
        <v>4062681.2105450002</v>
      </c>
      <c r="V64" s="2">
        <f>+SUMIF('Rice Prod'!$F$4:$F$176,$E64,'Rice Prod'!V$4:V$176)</f>
        <v>4185211.0048989998</v>
      </c>
      <c r="W64" s="2">
        <f>+SUMIF('Rice Prod'!$F$4:$F$176,$E64,'Rice Prod'!W$4:W$176)</f>
        <v>4214421.3472349998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+SUMIF('Rice Prod'!$F$4:$F$176,$E65,'Rice Prod'!H$4:H$176)</f>
        <v>10598</v>
      </c>
      <c r="I65" s="2">
        <f>+SUMIF('Rice Prod'!$F$4:$F$176,$E65,'Rice Prod'!I$4:I$176)</f>
        <v>9475</v>
      </c>
      <c r="J65" s="2">
        <f>+SUMIF('Rice Prod'!$F$4:$F$176,$E65,'Rice Prod'!J$4:J$176)</f>
        <v>8625</v>
      </c>
      <c r="L65" s="2">
        <f>+SUMIF('Rice Prod'!$F$4:$F$176,$E65,'Rice Prod'!L$4:L$176)</f>
        <v>1114.8489999999999</v>
      </c>
      <c r="M65" s="2">
        <f>+SUMIF('Rice Prod'!$F$4:$F$176,$E65,'Rice Prod'!M$4:M$176)</f>
        <v>1101.6870000000001</v>
      </c>
      <c r="N65" s="2">
        <f>+SUMIF('Rice Prod'!$F$4:$F$176,$E65,'Rice Prod'!N$4:N$176)</f>
        <v>1092.384</v>
      </c>
      <c r="O65" s="2">
        <f>+SUMIF('Rice Prod'!$F$4:$F$176,$E65,'Rice Prod'!O$4:O$176)</f>
        <v>94.510362000000015</v>
      </c>
      <c r="P65" s="2">
        <f>+SUMIF('Rice Prod'!$F$4:$F$176,$E65,'Rice Prod'!P$4:P$176)</f>
        <v>94.89396600000002</v>
      </c>
      <c r="Q65" s="2">
        <f>+SUMIF('Rice Prod'!$F$4:$F$176,$E65,'Rice Prod'!Q$4:Q$176)</f>
        <v>95.268722000000011</v>
      </c>
      <c r="R65" s="2">
        <f>+SUMIF('Rice Prod'!$F$4:$F$176,$E65,'Rice Prod'!R$4:R$176)</f>
        <v>3167.1949999999997</v>
      </c>
      <c r="S65" s="2">
        <f>+SUMIF('Rice Prod'!$F$4:$F$176,$E65,'Rice Prod'!S$4:S$176)</f>
        <v>3010.1689999999999</v>
      </c>
      <c r="T65" s="2">
        <f>+SUMIF('Rice Prod'!$F$4:$F$176,$E65,'Rice Prod'!T$4:T$176)</f>
        <v>2892.2849999999999</v>
      </c>
      <c r="U65" s="2">
        <f>+SUMIF('Rice Prod'!$F$4:$F$176,$E65,'Rice Prod'!U$4:U$176)</f>
        <v>543.58455400000003</v>
      </c>
      <c r="V65" s="2">
        <f>+SUMIF('Rice Prod'!$F$4:$F$176,$E65,'Rice Prod'!V$4:V$176)</f>
        <v>540.63146999999992</v>
      </c>
      <c r="W65" s="2">
        <f>+SUMIF('Rice Prod'!$F$4:$F$176,$E65,'Rice Prod'!W$4:W$176)</f>
        <v>538.74445399999991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+SUMIF('Rice Prod'!$F$4:$F$176,$E66,'Rice Prod'!H$4:H$176)</f>
        <v>176745868</v>
      </c>
      <c r="I66" s="2">
        <f>+SUMIF('Rice Prod'!$F$4:$F$176,$E66,'Rice Prod'!I$4:I$176)</f>
        <v>175935414</v>
      </c>
      <c r="J66" s="2">
        <f>+SUMIF('Rice Prod'!$F$4:$F$176,$E66,'Rice Prod'!J$4:J$176)</f>
        <v>178017895</v>
      </c>
      <c r="L66" s="2">
        <f>+SUMIF('Rice Prod'!$F$4:$F$176,$E66,'Rice Prod'!L$4:L$176)</f>
        <v>34790137.912</v>
      </c>
      <c r="M66" s="2">
        <f>+SUMIF('Rice Prod'!$F$4:$F$176,$E66,'Rice Prod'!M$4:M$176)</f>
        <v>34603216.339000002</v>
      </c>
      <c r="N66" s="2">
        <f>+SUMIF('Rice Prod'!$F$4:$F$176,$E66,'Rice Prod'!N$4:N$176)</f>
        <v>35016358.899000004</v>
      </c>
      <c r="O66" s="2">
        <f>+SUMIF('Rice Prod'!$F$4:$F$176,$E66,'Rice Prod'!O$4:O$176)</f>
        <v>1461713.1769479997</v>
      </c>
      <c r="P66" s="2">
        <f>+SUMIF('Rice Prod'!$F$4:$F$176,$E66,'Rice Prod'!P$4:P$176)</f>
        <v>1454398.273211</v>
      </c>
      <c r="Q66" s="2">
        <f>+SUMIF('Rice Prod'!$F$4:$F$176,$E66,'Rice Prod'!Q$4:Q$176)</f>
        <v>1472531.1310150002</v>
      </c>
      <c r="R66" s="2">
        <f>+SUMIF('Rice Prod'!$F$4:$F$176,$E66,'Rice Prod'!R$4:R$176)</f>
        <v>102243365.368</v>
      </c>
      <c r="S66" s="2">
        <f>+SUMIF('Rice Prod'!$F$4:$F$176,$E66,'Rice Prod'!S$4:S$176)</f>
        <v>101679666.758</v>
      </c>
      <c r="T66" s="2">
        <f>+SUMIF('Rice Prod'!$F$4:$F$176,$E66,'Rice Prod'!T$4:T$176)</f>
        <v>102884901.83099999</v>
      </c>
      <c r="U66" s="2">
        <f>+SUMIF('Rice Prod'!$F$4:$F$176,$E66,'Rice Prod'!U$4:U$176)</f>
        <v>19525847.342319001</v>
      </c>
      <c r="V66" s="2">
        <f>+SUMIF('Rice Prod'!$F$4:$F$176,$E66,'Rice Prod'!V$4:V$176)</f>
        <v>19418069.723028999</v>
      </c>
      <c r="W66" s="2">
        <f>+SUMIF('Rice Prod'!$F$4:$F$176,$E66,'Rice Prod'!W$4:W$176)</f>
        <v>19651498.949839994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612892057</v>
      </c>
      <c r="I67" s="3">
        <f t="shared" si="41"/>
        <v>612293613</v>
      </c>
      <c r="J67" s="3">
        <f t="shared" si="41"/>
        <v>610936491</v>
      </c>
      <c r="L67" s="3">
        <f t="shared" ref="L67:W67" si="42">+SUM(L62:L66)</f>
        <v>49493554.877999999</v>
      </c>
      <c r="M67" s="3">
        <f t="shared" si="42"/>
        <v>49624997.211999997</v>
      </c>
      <c r="N67" s="3">
        <f t="shared" si="42"/>
        <v>50091894.752000004</v>
      </c>
      <c r="O67" s="3">
        <f t="shared" si="42"/>
        <v>1648406.1937649997</v>
      </c>
      <c r="P67" s="3">
        <f t="shared" si="42"/>
        <v>1645530.8685940001</v>
      </c>
      <c r="Q67" s="3">
        <f t="shared" si="42"/>
        <v>1664643.0263530002</v>
      </c>
      <c r="R67" s="3">
        <f t="shared" si="42"/>
        <v>173526154.16899997</v>
      </c>
      <c r="S67" s="3">
        <f t="shared" si="42"/>
        <v>174386014.58700001</v>
      </c>
      <c r="T67" s="3">
        <f t="shared" si="42"/>
        <v>175871329.80899996</v>
      </c>
      <c r="U67" s="3">
        <f t="shared" si="42"/>
        <v>24288719.181514002</v>
      </c>
      <c r="V67" s="3">
        <f t="shared" si="42"/>
        <v>24309304.599397998</v>
      </c>
      <c r="W67" s="3">
        <f t="shared" si="42"/>
        <v>24576255.330884993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+SUMIF('Rice Prod'!$F$4:$F$176,$E68,'Rice Prod'!H$4:H$176)</f>
        <v>83492</v>
      </c>
      <c r="I68" s="2">
        <f>+SUMIF('Rice Prod'!$F$4:$F$176,$E68,'Rice Prod'!I$4:I$176)</f>
        <v>80858</v>
      </c>
      <c r="J68" s="2">
        <f>+SUMIF('Rice Prod'!$F$4:$F$176,$E68,'Rice Prod'!J$4:J$176)</f>
        <v>81075</v>
      </c>
      <c r="L68" s="2">
        <f>+SUMIF('Rice Prod'!$F$4:$F$176,$E68,'Rice Prod'!L$4:L$176)</f>
        <v>0</v>
      </c>
      <c r="M68" s="2">
        <f>+SUMIF('Rice Prod'!$F$4:$F$176,$E68,'Rice Prod'!M$4:M$176)</f>
        <v>0</v>
      </c>
      <c r="N68" s="2">
        <f>+SUMIF('Rice Prod'!$F$4:$F$176,$E68,'Rice Prod'!N$4:N$176)</f>
        <v>0</v>
      </c>
      <c r="O68" s="2">
        <f>+SUMIF('Rice Prod'!$F$4:$F$176,$E68,'Rice Prod'!O$4:O$176)</f>
        <v>0</v>
      </c>
      <c r="P68" s="2">
        <f>+SUMIF('Rice Prod'!$F$4:$F$176,$E68,'Rice Prod'!P$4:P$176)</f>
        <v>0</v>
      </c>
      <c r="Q68" s="2">
        <f>+SUMIF('Rice Prod'!$F$4:$F$176,$E68,'Rice Prod'!Q$4:Q$176)</f>
        <v>0</v>
      </c>
      <c r="R68" s="2">
        <f>+SUMIF('Rice Prod'!$F$4:$F$176,$E68,'Rice Prod'!R$4:R$176)</f>
        <v>0</v>
      </c>
      <c r="S68" s="2">
        <f>+SUMIF('Rice Prod'!$F$4:$F$176,$E68,'Rice Prod'!S$4:S$176)</f>
        <v>0</v>
      </c>
      <c r="T68" s="2">
        <f>+SUMIF('Rice Prod'!$F$4:$F$176,$E68,'Rice Prod'!T$4:T$176)</f>
        <v>0</v>
      </c>
      <c r="U68" s="2">
        <f>+SUMIF('Rice Prod'!$F$4:$F$176,$E68,'Rice Prod'!U$4:U$176)</f>
        <v>0</v>
      </c>
      <c r="V68" s="2">
        <f>+SUMIF('Rice Prod'!$F$4:$F$176,$E68,'Rice Prod'!V$4:V$176)</f>
        <v>0</v>
      </c>
      <c r="W68" s="2">
        <f>+SUMIF('Rice Prod'!$F$4:$F$176,$E68,'Rice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+SUMIF('Rice Prod'!$F$4:$F$176,$E69,'Rice Prod'!H$4:H$176)</f>
        <v>2643906</v>
      </c>
      <c r="I69" s="2">
        <f>+SUMIF('Rice Prod'!$F$4:$F$176,$E69,'Rice Prod'!I$4:I$176)</f>
        <v>2777983</v>
      </c>
      <c r="J69" s="2">
        <f>+SUMIF('Rice Prod'!$F$4:$F$176,$E69,'Rice Prod'!J$4:J$176)</f>
        <v>2849987</v>
      </c>
      <c r="L69" s="2">
        <f>+SUMIF('Rice Prod'!$F$4:$F$176,$E69,'Rice Prod'!L$4:L$176)</f>
        <v>0</v>
      </c>
      <c r="M69" s="2">
        <f>+SUMIF('Rice Prod'!$F$4:$F$176,$E69,'Rice Prod'!M$4:M$176)</f>
        <v>0</v>
      </c>
      <c r="N69" s="2">
        <f>+SUMIF('Rice Prod'!$F$4:$F$176,$E69,'Rice Prod'!N$4:N$176)</f>
        <v>0</v>
      </c>
      <c r="O69" s="2">
        <f>+SUMIF('Rice Prod'!$F$4:$F$176,$E69,'Rice Prod'!O$4:O$176)</f>
        <v>0</v>
      </c>
      <c r="P69" s="2">
        <f>+SUMIF('Rice Prod'!$F$4:$F$176,$E69,'Rice Prod'!P$4:P$176)</f>
        <v>0</v>
      </c>
      <c r="Q69" s="2">
        <f>+SUMIF('Rice Prod'!$F$4:$F$176,$E69,'Rice Prod'!Q$4:Q$176)</f>
        <v>0</v>
      </c>
      <c r="R69" s="2">
        <f>+SUMIF('Rice Prod'!$F$4:$F$176,$E69,'Rice Prod'!R$4:R$176)</f>
        <v>0</v>
      </c>
      <c r="S69" s="2">
        <f>+SUMIF('Rice Prod'!$F$4:$F$176,$E69,'Rice Prod'!S$4:S$176)</f>
        <v>0</v>
      </c>
      <c r="T69" s="2">
        <f>+SUMIF('Rice Prod'!$F$4:$F$176,$E69,'Rice Prod'!T$4:T$176)</f>
        <v>0</v>
      </c>
      <c r="U69" s="2">
        <f>+SUMIF('Rice Prod'!$F$4:$F$176,$E69,'Rice Prod'!U$4:U$176)</f>
        <v>0</v>
      </c>
      <c r="V69" s="2">
        <f>+SUMIF('Rice Prod'!$F$4:$F$176,$E69,'Rice Prod'!V$4:V$176)</f>
        <v>0</v>
      </c>
      <c r="W69" s="2">
        <f>+SUMIF('Rice Prod'!$F$4:$F$176,$E69,'Rice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+SUMIF('Rice Prod'!$F$4:$F$176,$E70,'Rice Prod'!H$4:H$176)</f>
        <v>137724</v>
      </c>
      <c r="I70" s="2">
        <f>+SUMIF('Rice Prod'!$F$4:$F$176,$E70,'Rice Prod'!I$4:I$176)</f>
        <v>157396</v>
      </c>
      <c r="J70" s="2">
        <f>+SUMIF('Rice Prod'!$F$4:$F$176,$E70,'Rice Prod'!J$4:J$176)</f>
        <v>142734</v>
      </c>
      <c r="L70" s="2">
        <f>+SUMIF('Rice Prod'!$F$4:$F$176,$E70,'Rice Prod'!L$4:L$176)</f>
        <v>0</v>
      </c>
      <c r="M70" s="2">
        <f>+SUMIF('Rice Prod'!$F$4:$F$176,$E70,'Rice Prod'!M$4:M$176)</f>
        <v>0</v>
      </c>
      <c r="N70" s="2">
        <f>+SUMIF('Rice Prod'!$F$4:$F$176,$E70,'Rice Prod'!N$4:N$176)</f>
        <v>0</v>
      </c>
      <c r="O70" s="2">
        <f>+SUMIF('Rice Prod'!$F$4:$F$176,$E70,'Rice Prod'!O$4:O$176)</f>
        <v>0</v>
      </c>
      <c r="P70" s="2">
        <f>+SUMIF('Rice Prod'!$F$4:$F$176,$E70,'Rice Prod'!P$4:P$176)</f>
        <v>0</v>
      </c>
      <c r="Q70" s="2">
        <f>+SUMIF('Rice Prod'!$F$4:$F$176,$E70,'Rice Prod'!Q$4:Q$176)</f>
        <v>0</v>
      </c>
      <c r="R70" s="2">
        <f>+SUMIF('Rice Prod'!$F$4:$F$176,$E70,'Rice Prod'!R$4:R$176)</f>
        <v>0</v>
      </c>
      <c r="S70" s="2">
        <f>+SUMIF('Rice Prod'!$F$4:$F$176,$E70,'Rice Prod'!S$4:S$176)</f>
        <v>0</v>
      </c>
      <c r="T70" s="2">
        <f>+SUMIF('Rice Prod'!$F$4:$F$176,$E70,'Rice Prod'!T$4:T$176)</f>
        <v>0</v>
      </c>
      <c r="U70" s="2">
        <f>+SUMIF('Rice Prod'!$F$4:$F$176,$E70,'Rice Prod'!U$4:U$176)</f>
        <v>0</v>
      </c>
      <c r="V70" s="2">
        <f>+SUMIF('Rice Prod'!$F$4:$F$176,$E70,'Rice Prod'!V$4:V$176)</f>
        <v>0</v>
      </c>
      <c r="W70" s="2">
        <f>+SUMIF('Rice Prod'!$F$4:$F$176,$E70,'Rice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2865122</v>
      </c>
      <c r="I71" s="3">
        <f t="shared" si="43"/>
        <v>3016237</v>
      </c>
      <c r="J71" s="3">
        <f t="shared" si="43"/>
        <v>3073796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+SUMIF('Rice Prod'!$F$4:$F$176,$E72,'Rice Prod'!H$4:H$176)</f>
        <v>5500763</v>
      </c>
      <c r="I72" s="2">
        <f>+SUMIF('Rice Prod'!$F$4:$F$176,$E72,'Rice Prod'!I$4:I$176)</f>
        <v>4881536</v>
      </c>
      <c r="J72" s="2">
        <f>+SUMIF('Rice Prod'!$F$4:$F$176,$E72,'Rice Prod'!J$4:J$176)</f>
        <v>6353590</v>
      </c>
      <c r="L72" s="2">
        <f>+SUMIF('Rice Prod'!$F$4:$F$176,$E72,'Rice Prod'!L$4:L$176)</f>
        <v>76545.088000000003</v>
      </c>
      <c r="M72" s="2">
        <f>+SUMIF('Rice Prod'!$F$4:$F$176,$E72,'Rice Prod'!M$4:M$176)</f>
        <v>67452.865999999995</v>
      </c>
      <c r="N72" s="2">
        <f>+SUMIF('Rice Prod'!$F$4:$F$176,$E72,'Rice Prod'!N$4:N$176)</f>
        <v>88201.179999999978</v>
      </c>
      <c r="O72" s="2">
        <f>+SUMIF('Rice Prod'!$F$4:$F$176,$E72,'Rice Prod'!O$4:O$176)</f>
        <v>153.08857599999999</v>
      </c>
      <c r="P72" s="2">
        <f>+SUMIF('Rice Prod'!$F$4:$F$176,$E72,'Rice Prod'!P$4:P$176)</f>
        <v>134.90436200000002</v>
      </c>
      <c r="Q72" s="2">
        <f>+SUMIF('Rice Prod'!$F$4:$F$176,$E72,'Rice Prod'!Q$4:Q$176)</f>
        <v>176.40117999999998</v>
      </c>
      <c r="R72" s="2">
        <f>+SUMIF('Rice Prod'!$F$4:$F$176,$E72,'Rice Prod'!R$4:R$176)</f>
        <v>880262.59200000006</v>
      </c>
      <c r="S72" s="2">
        <f>+SUMIF('Rice Prod'!$F$4:$F$176,$E72,'Rice Prod'!S$4:S$176)</f>
        <v>775702.89</v>
      </c>
      <c r="T72" s="2">
        <f>+SUMIF('Rice Prod'!$F$4:$F$176,$E72,'Rice Prod'!T$4:T$176)</f>
        <v>1014309.204</v>
      </c>
      <c r="U72" s="2">
        <f>+SUMIF('Rice Prod'!$F$4:$F$176,$E72,'Rice Prod'!U$4:U$176)</f>
        <v>26407.603200000001</v>
      </c>
      <c r="V72" s="2">
        <f>+SUMIF('Rice Prod'!$F$4:$F$176,$E72,'Rice Prod'!V$4:V$176)</f>
        <v>23270.851608000001</v>
      </c>
      <c r="W72" s="2">
        <f>+SUMIF('Rice Prod'!$F$4:$F$176,$E72,'Rice Prod'!W$4:W$176)</f>
        <v>30429.073632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+SUMIF('Rice Prod'!$F$4:$F$176,$E73,'Rice Prod'!H$4:H$176)</f>
        <v>3580319</v>
      </c>
      <c r="I73" s="2">
        <f>+SUMIF('Rice Prod'!$F$4:$F$176,$E73,'Rice Prod'!I$4:I$176)</f>
        <v>3376910</v>
      </c>
      <c r="J73" s="2">
        <f>+SUMIF('Rice Prod'!$F$4:$F$176,$E73,'Rice Prod'!J$4:J$176)</f>
        <v>3487812</v>
      </c>
      <c r="L73" s="2">
        <f>+SUMIF('Rice Prod'!$F$4:$F$176,$E73,'Rice Prod'!L$4:L$176)</f>
        <v>19607.573</v>
      </c>
      <c r="M73" s="2">
        <f>+SUMIF('Rice Prod'!$F$4:$F$176,$E73,'Rice Prod'!M$4:M$176)</f>
        <v>12533.328000000001</v>
      </c>
      <c r="N73" s="2">
        <f>+SUMIF('Rice Prod'!$F$4:$F$176,$E73,'Rice Prod'!N$4:N$176)</f>
        <v>14452.476000000001</v>
      </c>
      <c r="O73" s="2">
        <f>+SUMIF('Rice Prod'!$F$4:$F$176,$E73,'Rice Prod'!O$4:O$176)</f>
        <v>47.344673000000007</v>
      </c>
      <c r="P73" s="2">
        <f>+SUMIF('Rice Prod'!$F$4:$F$176,$E73,'Rice Prod'!P$4:P$176)</f>
        <v>17.964003000000002</v>
      </c>
      <c r="Q73" s="2">
        <f>+SUMIF('Rice Prod'!$F$4:$F$176,$E73,'Rice Prod'!Q$4:Q$176)</f>
        <v>25.291476000000003</v>
      </c>
      <c r="R73" s="2">
        <f>+SUMIF('Rice Prod'!$F$4:$F$176,$E73,'Rice Prod'!R$4:R$176)</f>
        <v>150744.28700000001</v>
      </c>
      <c r="S73" s="2">
        <f>+SUMIF('Rice Prod'!$F$4:$F$176,$E73,'Rice Prod'!S$4:S$176)</f>
        <v>100320.936</v>
      </c>
      <c r="T73" s="2">
        <f>+SUMIF('Rice Prod'!$F$4:$F$176,$E73,'Rice Prod'!T$4:T$176)</f>
        <v>114198.58</v>
      </c>
      <c r="U73" s="2">
        <f>+SUMIF('Rice Prod'!$F$4:$F$176,$E73,'Rice Prod'!U$4:U$176)</f>
        <v>3206.5498430000002</v>
      </c>
      <c r="V73" s="2">
        <f>+SUMIF('Rice Prod'!$F$4:$F$176,$E73,'Rice Prod'!V$4:V$176)</f>
        <v>1166.2506539999999</v>
      </c>
      <c r="W73" s="2">
        <f>+SUMIF('Rice Prod'!$F$4:$F$176,$E73,'Rice Prod'!W$4:W$176)</f>
        <v>1674.5064200000002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9081082</v>
      </c>
      <c r="I74" s="3">
        <f t="shared" si="45"/>
        <v>8258446</v>
      </c>
      <c r="J74" s="3">
        <f t="shared" si="45"/>
        <v>9841402</v>
      </c>
      <c r="L74" s="3">
        <f t="shared" ref="L74:W74" si="46">+SUM(L72:L73)</f>
        <v>96152.661000000007</v>
      </c>
      <c r="M74" s="3">
        <f t="shared" si="46"/>
        <v>79986.193999999989</v>
      </c>
      <c r="N74" s="3">
        <f t="shared" si="46"/>
        <v>102653.65599999997</v>
      </c>
      <c r="O74" s="3">
        <f t="shared" si="46"/>
        <v>200.43324899999999</v>
      </c>
      <c r="P74" s="3">
        <f t="shared" si="46"/>
        <v>152.86836500000001</v>
      </c>
      <c r="Q74" s="3">
        <f t="shared" si="46"/>
        <v>201.692656</v>
      </c>
      <c r="R74" s="3">
        <f t="shared" si="46"/>
        <v>1031006.8790000001</v>
      </c>
      <c r="S74" s="3">
        <f t="shared" si="46"/>
        <v>876023.826</v>
      </c>
      <c r="T74" s="3">
        <f t="shared" si="46"/>
        <v>1128507.784</v>
      </c>
      <c r="U74" s="3">
        <f t="shared" si="46"/>
        <v>29614.153043000002</v>
      </c>
      <c r="V74" s="3">
        <f t="shared" si="46"/>
        <v>24437.102262</v>
      </c>
      <c r="W74" s="3">
        <f t="shared" si="46"/>
        <v>32103.580052000001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+SUMIF('Rice Prod'!$F$4:$F$176,$E75,'Rice Prod'!H$4:H$176)</f>
        <v>819276</v>
      </c>
      <c r="I75" s="3">
        <f>+SUMIF('Rice Prod'!$F$4:$F$176,$E75,'Rice Prod'!I$4:I$176)</f>
        <v>690390</v>
      </c>
      <c r="J75" s="3">
        <f>+SUMIF('Rice Prod'!$F$4:$F$176,$E75,'Rice Prod'!J$4:J$176)</f>
        <v>273942</v>
      </c>
      <c r="K75" s="22"/>
      <c r="L75" s="3">
        <f>+SUMIF('Rice Prod'!$F$4:$F$176,$E75,'Rice Prod'!L$4:L$176)</f>
        <v>0</v>
      </c>
      <c r="M75" s="3">
        <f>+SUMIF('Rice Prod'!$F$4:$F$176,$E75,'Rice Prod'!M$4:M$176)</f>
        <v>0</v>
      </c>
      <c r="N75" s="3">
        <f>+SUMIF('Rice Prod'!$F$4:$F$176,$E75,'Rice Prod'!N$4:N$176)</f>
        <v>0</v>
      </c>
      <c r="O75" s="3">
        <f>+SUMIF('Rice Prod'!$F$4:$F$176,$E75,'Rice Prod'!O$4:O$176)</f>
        <v>0</v>
      </c>
      <c r="P75" s="3">
        <f>+SUMIF('Rice Prod'!$F$4:$F$176,$E75,'Rice Prod'!P$4:P$176)</f>
        <v>0</v>
      </c>
      <c r="Q75" s="3">
        <f>+SUMIF('Rice Prod'!$F$4:$F$176,$E75,'Rice Prod'!Q$4:Q$176)</f>
        <v>0</v>
      </c>
      <c r="R75" s="3">
        <f>+SUMIF('Rice Prod'!$F$4:$F$176,$E75,'Rice Prod'!R$4:R$176)</f>
        <v>0</v>
      </c>
      <c r="S75" s="3">
        <f>+SUMIF('Rice Prod'!$F$4:$F$176,$E75,'Rice Prod'!S$4:S$176)</f>
        <v>0</v>
      </c>
      <c r="T75" s="3">
        <f>+SUMIF('Rice Prod'!$F$4:$F$176,$E75,'Rice Prod'!T$4:T$176)</f>
        <v>0</v>
      </c>
      <c r="U75" s="3">
        <f>+SUMIF('Rice Prod'!$F$4:$F$176,$E75,'Rice Prod'!U$4:U$176)</f>
        <v>0</v>
      </c>
      <c r="V75" s="3">
        <f>+SUMIF('Rice Prod'!$F$4:$F$176,$E75,'Rice Prod'!V$4:V$176)</f>
        <v>0</v>
      </c>
      <c r="W75" s="3">
        <f>+SUMIF('Rice Prod'!$F$4:$F$176,$E75,'Rice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+SUMIF('Rice Prod'!$F$4:$F$176,$E76,'Rice Prod'!H$4:H$176)</f>
        <v>0</v>
      </c>
      <c r="I76" s="2">
        <f>+SUMIF('Rice Prod'!$F$4:$F$176,$E76,'Rice Prod'!I$4:I$176)</f>
        <v>0</v>
      </c>
      <c r="J76" s="2">
        <f>+SUMIF('Rice Prod'!$F$4:$F$176,$E76,'Rice Prod'!J$4:J$176)</f>
        <v>0</v>
      </c>
      <c r="L76" s="2">
        <f>+SUMIF('Rice Prod'!$F$4:$F$176,$E76,'Rice Prod'!L$4:L$176)</f>
        <v>0</v>
      </c>
      <c r="M76" s="2">
        <f>+SUMIF('Rice Prod'!$F$4:$F$176,$E76,'Rice Prod'!M$4:M$176)</f>
        <v>0</v>
      </c>
      <c r="N76" s="2">
        <f>+SUMIF('Rice Prod'!$F$4:$F$176,$E76,'Rice Prod'!N$4:N$176)</f>
        <v>0</v>
      </c>
      <c r="O76" s="2">
        <f>+SUMIF('Rice Prod'!$F$4:$F$176,$E76,'Rice Prod'!O$4:O$176)</f>
        <v>0</v>
      </c>
      <c r="P76" s="2">
        <f>+SUMIF('Rice Prod'!$F$4:$F$176,$E76,'Rice Prod'!P$4:P$176)</f>
        <v>0</v>
      </c>
      <c r="Q76" s="2">
        <f>+SUMIF('Rice Prod'!$F$4:$F$176,$E76,'Rice Prod'!Q$4:Q$176)</f>
        <v>0</v>
      </c>
      <c r="R76" s="2">
        <f>+SUMIF('Rice Prod'!$F$4:$F$176,$E76,'Rice Prod'!R$4:R$176)</f>
        <v>0</v>
      </c>
      <c r="S76" s="2">
        <f>+SUMIF('Rice Prod'!$F$4:$F$176,$E76,'Rice Prod'!S$4:S$176)</f>
        <v>0</v>
      </c>
      <c r="T76" s="2">
        <f>+SUMIF('Rice Prod'!$F$4:$F$176,$E76,'Rice Prod'!T$4:T$176)</f>
        <v>0</v>
      </c>
      <c r="U76" s="2">
        <f>+SUMIF('Rice Prod'!$F$4:$F$176,$E76,'Rice Prod'!U$4:U$176)</f>
        <v>0</v>
      </c>
      <c r="V76" s="2">
        <f>+SUMIF('Rice Prod'!$F$4:$F$176,$E76,'Rice Prod'!V$4:V$176)</f>
        <v>0</v>
      </c>
      <c r="W76" s="2">
        <f>+SUMIF('Rice Prod'!$F$4:$F$176,$E76,'Rice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+SUMIF('Rice Prod'!$F$4:$F$176,$E77,'Rice Prod'!H$4:H$176)</f>
        <v>596939</v>
      </c>
      <c r="I77" s="2">
        <f>+SUMIF('Rice Prod'!$F$4:$F$176,$E77,'Rice Prod'!I$4:I$176)</f>
        <v>674594</v>
      </c>
      <c r="J77" s="2">
        <f>+SUMIF('Rice Prod'!$F$4:$F$176,$E77,'Rice Prod'!J$4:J$176)</f>
        <v>478729</v>
      </c>
      <c r="L77" s="2">
        <f>+SUMIF('Rice Prod'!$F$4:$F$176,$E77,'Rice Prod'!L$4:L$176)</f>
        <v>4475.9960000000001</v>
      </c>
      <c r="M77" s="2">
        <f>+SUMIF('Rice Prod'!$F$4:$F$176,$E77,'Rice Prod'!M$4:M$176)</f>
        <v>4802.299</v>
      </c>
      <c r="N77" s="2">
        <f>+SUMIF('Rice Prod'!$F$4:$F$176,$E77,'Rice Prod'!N$4:N$176)</f>
        <v>5432.5770000000002</v>
      </c>
      <c r="O77" s="2">
        <f>+SUMIF('Rice Prod'!$F$4:$F$176,$E77,'Rice Prod'!O$4:O$176)</f>
        <v>41.124050000000004</v>
      </c>
      <c r="P77" s="2">
        <f>+SUMIF('Rice Prod'!$F$4:$F$176,$E77,'Rice Prod'!P$4:P$176)</f>
        <v>44.133630000000004</v>
      </c>
      <c r="Q77" s="2">
        <f>+SUMIF('Rice Prod'!$F$4:$F$176,$E77,'Rice Prod'!Q$4:Q$176)</f>
        <v>49.753655000000002</v>
      </c>
      <c r="R77" s="2">
        <f>+SUMIF('Rice Prod'!$F$4:$F$176,$E77,'Rice Prod'!R$4:R$176)</f>
        <v>22636.523000000001</v>
      </c>
      <c r="S77" s="2">
        <f>+SUMIF('Rice Prod'!$F$4:$F$176,$E77,'Rice Prod'!S$4:S$176)</f>
        <v>24276.382000000001</v>
      </c>
      <c r="T77" s="2">
        <f>+SUMIF('Rice Prod'!$F$4:$F$176,$E77,'Rice Prod'!T$4:T$176)</f>
        <v>27560.512999999999</v>
      </c>
      <c r="U77" s="2">
        <f>+SUMIF('Rice Prod'!$F$4:$F$176,$E77,'Rice Prod'!U$4:U$176)</f>
        <v>1140.956261</v>
      </c>
      <c r="V77" s="2">
        <f>+SUMIF('Rice Prod'!$F$4:$F$176,$E77,'Rice Prod'!V$4:V$176)</f>
        <v>1223.7362340000002</v>
      </c>
      <c r="W77" s="2">
        <f>+SUMIF('Rice Prod'!$F$4:$F$176,$E77,'Rice Prod'!W$4:W$176)</f>
        <v>1385.9816310000001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+SUMIF('Rice Prod'!$F$4:$F$176,$E78,'Rice Prod'!H$4:H$176)</f>
        <v>1476487</v>
      </c>
      <c r="I78" s="2">
        <f>+SUMIF('Rice Prod'!$F$4:$F$176,$E78,'Rice Prod'!I$4:I$176)</f>
        <v>1594497</v>
      </c>
      <c r="J78" s="2">
        <f>+SUMIF('Rice Prod'!$F$4:$F$176,$E78,'Rice Prod'!J$4:J$176)</f>
        <v>1593416</v>
      </c>
      <c r="L78" s="2">
        <f>+SUMIF('Rice Prod'!$F$4:$F$176,$E78,'Rice Prod'!L$4:L$176)</f>
        <v>50.88</v>
      </c>
      <c r="M78" s="2">
        <f>+SUMIF('Rice Prod'!$F$4:$F$176,$E78,'Rice Prod'!M$4:M$176)</f>
        <v>62.51</v>
      </c>
      <c r="N78" s="2">
        <f>+SUMIF('Rice Prod'!$F$4:$F$176,$E78,'Rice Prod'!N$4:N$176)</f>
        <v>64.7</v>
      </c>
      <c r="O78" s="2">
        <f>+SUMIF('Rice Prod'!$F$4:$F$176,$E78,'Rice Prod'!O$4:O$176)</f>
        <v>0</v>
      </c>
      <c r="P78" s="2">
        <f>+SUMIF('Rice Prod'!$F$4:$F$176,$E78,'Rice Prod'!P$4:P$176)</f>
        <v>0</v>
      </c>
      <c r="Q78" s="2">
        <f>+SUMIF('Rice Prod'!$F$4:$F$176,$E78,'Rice Prod'!Q$4:Q$176)</f>
        <v>0</v>
      </c>
      <c r="R78" s="2">
        <f>+SUMIF('Rice Prod'!$F$4:$F$176,$E78,'Rice Prod'!R$4:R$176)</f>
        <v>4908.2619999999997</v>
      </c>
      <c r="S78" s="2">
        <f>+SUMIF('Rice Prod'!$F$4:$F$176,$E78,'Rice Prod'!S$4:S$176)</f>
        <v>5330.7359999999999</v>
      </c>
      <c r="T78" s="2">
        <f>+SUMIF('Rice Prod'!$F$4:$F$176,$E78,'Rice Prod'!T$4:T$176)</f>
        <v>5357.4780000000001</v>
      </c>
      <c r="U78" s="2">
        <f>+SUMIF('Rice Prod'!$F$4:$F$176,$E78,'Rice Prod'!U$4:U$176)</f>
        <v>4.9082620000000006</v>
      </c>
      <c r="V78" s="2">
        <f>+SUMIF('Rice Prod'!$F$4:$F$176,$E78,'Rice Prod'!V$4:V$176)</f>
        <v>5.3307359999999999</v>
      </c>
      <c r="W78" s="2">
        <f>+SUMIF('Rice Prod'!$F$4:$F$176,$E78,'Rice Prod'!W$4:W$176)</f>
        <v>5.3574780000000004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+SUMIF('Rice Prod'!$F$4:$F$176,$E79,'Rice Prod'!H$4:H$176)</f>
        <v>2073426</v>
      </c>
      <c r="I79" s="3">
        <f>+SUMIF('Rice Prod'!$F$4:$F$176,$E79,'Rice Prod'!I$4:I$176)</f>
        <v>2269091</v>
      </c>
      <c r="J79" s="3">
        <f>+SUMIF('Rice Prod'!$F$4:$F$176,$E79,'Rice Prod'!J$4:J$176)</f>
        <v>2072145</v>
      </c>
      <c r="K79" s="22"/>
      <c r="L79" s="3">
        <f>+SUMIF('Rice Prod'!$F$4:$F$176,$E79,'Rice Prod'!L$4:L$176)</f>
        <v>0</v>
      </c>
      <c r="M79" s="3">
        <f>+SUMIF('Rice Prod'!$F$4:$F$176,$E79,'Rice Prod'!M$4:M$176)</f>
        <v>0</v>
      </c>
      <c r="N79" s="3">
        <f>+SUMIF('Rice Prod'!$F$4:$F$176,$E79,'Rice Prod'!N$4:N$176)</f>
        <v>0</v>
      </c>
      <c r="O79" s="3">
        <f>+SUMIF('Rice Prod'!$F$4:$F$176,$E79,'Rice Prod'!O$4:O$176)</f>
        <v>0</v>
      </c>
      <c r="P79" s="3">
        <f>+SUMIF('Rice Prod'!$F$4:$F$176,$E79,'Rice Prod'!P$4:P$176)</f>
        <v>0</v>
      </c>
      <c r="Q79" s="3">
        <f>+SUMIF('Rice Prod'!$F$4:$F$176,$E79,'Rice Prod'!Q$4:Q$176)</f>
        <v>0</v>
      </c>
      <c r="R79" s="3">
        <f>+SUMIF('Rice Prod'!$F$4:$F$176,$E79,'Rice Prod'!R$4:R$176)</f>
        <v>0</v>
      </c>
      <c r="S79" s="3">
        <f>+SUMIF('Rice Prod'!$F$4:$F$176,$E79,'Rice Prod'!S$4:S$176)</f>
        <v>0</v>
      </c>
      <c r="T79" s="3">
        <f>+SUMIF('Rice Prod'!$F$4:$F$176,$E79,'Rice Prod'!T$4:T$176)</f>
        <v>0</v>
      </c>
      <c r="U79" s="3">
        <f>+SUMIF('Rice Prod'!$F$4:$F$176,$E79,'Rice Prod'!U$4:U$176)</f>
        <v>0</v>
      </c>
      <c r="V79" s="3">
        <f>+SUMIF('Rice Prod'!$F$4:$F$176,$E79,'Rice Prod'!V$4:V$176)</f>
        <v>0</v>
      </c>
      <c r="W79" s="3">
        <f>+SUMIF('Rice Prod'!$F$4:$F$176,$E79,'Rice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31545066</v>
      </c>
      <c r="I81" s="2">
        <f t="shared" si="47"/>
        <v>29612519</v>
      </c>
      <c r="J81" s="2">
        <f t="shared" si="47"/>
        <v>28628437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2211150</v>
      </c>
      <c r="I82" s="2">
        <f t="shared" si="49"/>
        <v>2426487</v>
      </c>
      <c r="J82" s="2">
        <f t="shared" si="49"/>
        <v>2214879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656343765</v>
      </c>
      <c r="I83" s="2">
        <f t="shared" si="51"/>
        <v>656767290</v>
      </c>
      <c r="J83" s="2">
        <f t="shared" si="51"/>
        <v>657528129</v>
      </c>
      <c r="L83" s="2">
        <f t="shared" ref="L83:W83" si="52">+SUM(L54,L60,L63,L64,L65,L66,L74)</f>
        <v>62865939.023000002</v>
      </c>
      <c r="M83" s="2">
        <f t="shared" si="52"/>
        <v>63157306.296999991</v>
      </c>
      <c r="N83" s="2">
        <f t="shared" si="52"/>
        <v>64160604.425000004</v>
      </c>
      <c r="O83" s="2">
        <f t="shared" si="52"/>
        <v>4533328.9399239998</v>
      </c>
      <c r="P83" s="2">
        <f t="shared" si="52"/>
        <v>4494958.1823500004</v>
      </c>
      <c r="Q83" s="2">
        <f t="shared" si="52"/>
        <v>4637008.4009260004</v>
      </c>
      <c r="R83" s="2">
        <f t="shared" si="52"/>
        <v>195313633.46899998</v>
      </c>
      <c r="S83" s="2">
        <f t="shared" si="52"/>
        <v>196478482.99399999</v>
      </c>
      <c r="T83" s="2">
        <f t="shared" si="52"/>
        <v>198891577.66699997</v>
      </c>
      <c r="U83" s="2">
        <f t="shared" si="52"/>
        <v>31810933.800480999</v>
      </c>
      <c r="V83" s="2">
        <f t="shared" si="52"/>
        <v>31866166.341704</v>
      </c>
      <c r="W83" s="2">
        <f t="shared" si="52"/>
        <v>32501659.659458991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656940704</v>
      </c>
      <c r="I84" s="2">
        <f t="shared" si="53"/>
        <v>657441884</v>
      </c>
      <c r="J84" s="2">
        <f t="shared" si="53"/>
        <v>658006858</v>
      </c>
      <c r="L84" s="2">
        <f t="shared" ref="L84:W84" si="54">+L83+L77+L47</f>
        <v>62870415.019000001</v>
      </c>
      <c r="M84" s="2">
        <f t="shared" si="54"/>
        <v>63162108.595999993</v>
      </c>
      <c r="N84" s="2">
        <f t="shared" si="54"/>
        <v>64166037.002000004</v>
      </c>
      <c r="O84" s="2">
        <f t="shared" si="54"/>
        <v>4533370.0639739996</v>
      </c>
      <c r="P84" s="2">
        <f t="shared" si="54"/>
        <v>4495002.3159800004</v>
      </c>
      <c r="Q84" s="2">
        <f t="shared" si="54"/>
        <v>4637058.1545810001</v>
      </c>
      <c r="R84" s="2">
        <f t="shared" si="54"/>
        <v>195336269.99199998</v>
      </c>
      <c r="S84" s="2">
        <f t="shared" si="54"/>
        <v>196502759.37599999</v>
      </c>
      <c r="T84" s="2">
        <f t="shared" si="54"/>
        <v>198919138.17999998</v>
      </c>
      <c r="U84" s="2">
        <f t="shared" si="54"/>
        <v>31812074.756742001</v>
      </c>
      <c r="V84" s="2">
        <f t="shared" si="54"/>
        <v>31867390.077938002</v>
      </c>
      <c r="W84" s="2">
        <f t="shared" si="54"/>
        <v>32503045.641089991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690099981</v>
      </c>
      <c r="I85" s="2">
        <f t="shared" si="55"/>
        <v>688806296</v>
      </c>
      <c r="J85" s="2">
        <f t="shared" si="55"/>
        <v>688371445</v>
      </c>
      <c r="L85" s="2">
        <f t="shared" ref="L85:W85" si="56">+SUM(L81:L83)</f>
        <v>62865939.023000002</v>
      </c>
      <c r="M85" s="2">
        <f t="shared" si="56"/>
        <v>63157306.296999991</v>
      </c>
      <c r="N85" s="2">
        <f t="shared" si="56"/>
        <v>64160604.425000004</v>
      </c>
      <c r="O85" s="2">
        <f t="shared" si="56"/>
        <v>4533328.9399239998</v>
      </c>
      <c r="P85" s="2">
        <f t="shared" si="56"/>
        <v>4494958.1823500004</v>
      </c>
      <c r="Q85" s="2">
        <f t="shared" si="56"/>
        <v>4637008.4009260004</v>
      </c>
      <c r="R85" s="2">
        <f t="shared" si="56"/>
        <v>195313633.46899998</v>
      </c>
      <c r="S85" s="2">
        <f t="shared" si="56"/>
        <v>196478482.99399999</v>
      </c>
      <c r="T85" s="2">
        <f t="shared" si="56"/>
        <v>198891577.66699997</v>
      </c>
      <c r="U85" s="2">
        <f t="shared" si="56"/>
        <v>31810933.800480999</v>
      </c>
      <c r="V85" s="2">
        <f t="shared" si="56"/>
        <v>31866166.341704</v>
      </c>
      <c r="W85" s="2">
        <f t="shared" si="56"/>
        <v>32501659.659458991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430841757</v>
      </c>
      <c r="I86" s="52">
        <f t="shared" si="57"/>
        <v>429114004</v>
      </c>
      <c r="J86" s="52">
        <f t="shared" si="57"/>
        <v>430678340</v>
      </c>
      <c r="L86" s="61">
        <f t="shared" ref="L86:W86" si="58">+L84-L63-L58-L59</f>
        <v>58370434.523000002</v>
      </c>
      <c r="M86" s="61">
        <f t="shared" si="58"/>
        <v>58622816.697999991</v>
      </c>
      <c r="N86" s="61">
        <f t="shared" si="58"/>
        <v>59676899.608000003</v>
      </c>
      <c r="O86" s="61">
        <f t="shared" si="58"/>
        <v>4510700.4443739997</v>
      </c>
      <c r="P86" s="61">
        <f t="shared" si="58"/>
        <v>4472118.2639550008</v>
      </c>
      <c r="Q86" s="61">
        <f t="shared" si="58"/>
        <v>4615570.076700001</v>
      </c>
      <c r="R86" s="61">
        <f t="shared" si="58"/>
        <v>169062809.51999998</v>
      </c>
      <c r="S86" s="61">
        <f t="shared" si="58"/>
        <v>170006001.76899999</v>
      </c>
      <c r="T86" s="61">
        <f t="shared" si="58"/>
        <v>172429562.37799999</v>
      </c>
      <c r="U86" s="61">
        <f t="shared" si="58"/>
        <v>31065427.77104</v>
      </c>
      <c r="V86" s="61">
        <f t="shared" si="58"/>
        <v>31114365.980935004</v>
      </c>
      <c r="W86" s="61">
        <f t="shared" si="58"/>
        <v>31751911.767606989</v>
      </c>
    </row>
    <row r="87" spans="4:23" ht="13.5" customHeight="1" x14ac:dyDescent="0.35">
      <c r="D87" s="4" t="s">
        <v>558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+SUMIF('Rice Area'!$F$4:$F$176,$E90,'Rice Area'!H$4:H$176)</f>
        <v>0</v>
      </c>
      <c r="I90" s="2">
        <f>+SUMIF('Rice Area'!$F$4:$F$176,$E90,'Rice Area'!I$4:I$176)</f>
        <v>0</v>
      </c>
      <c r="J90" s="2">
        <f>+SUMIF('Rice Area'!$F$4:$F$176,$E90,'Rice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+SUMIF('Rice Area'!$F$4:$F$176,$E91,'Rice Area'!H$4:H$176)</f>
        <v>544689</v>
      </c>
      <c r="I91" s="2">
        <f>+SUMIF('Rice Area'!$F$4:$F$176,$E91,'Rice Area'!I$4:I$176)</f>
        <v>640768</v>
      </c>
      <c r="J91" s="2">
        <f>+SUMIF('Rice Area'!$F$4:$F$176,$E91,'Rice Area'!J$4:J$176)</f>
        <v>688842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+SUMIF('Rice Area'!$F$4:$F$176,$E92,'Rice Area'!H$4:H$176)</f>
        <v>233640</v>
      </c>
      <c r="I92" s="2">
        <f>+SUMIF('Rice Area'!$F$4:$F$176,$E92,'Rice Area'!I$4:I$176)</f>
        <v>243579</v>
      </c>
      <c r="J92" s="2">
        <f>+SUMIF('Rice Area'!$F$4:$F$176,$E92,'Rice Area'!J$4:J$176)</f>
        <v>280370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+SUMIF('Rice Area'!$F$4:$F$176,$E93,'Rice Area'!H$4:H$176)</f>
        <v>0</v>
      </c>
      <c r="I93" s="2">
        <f>+SUMIF('Rice Area'!$F$4:$F$176,$E93,'Rice Area'!I$4:I$176)</f>
        <v>0</v>
      </c>
      <c r="J93" s="2">
        <f>+SUMIF('Rice Area'!$F$4:$F$176,$E93,'Rice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+SUMIF('Rice Area'!$F$4:$F$176,$E94,'Rice Area'!H$4:H$176)</f>
        <v>2459030</v>
      </c>
      <c r="I94" s="2">
        <f>+SUMIF('Rice Area'!$F$4:$F$176,$E94,'Rice Area'!I$4:I$176)</f>
        <v>2402627</v>
      </c>
      <c r="J94" s="2">
        <f>+SUMIF('Rice Area'!$F$4:$F$176,$E94,'Rice Area'!J$4:J$176)</f>
        <v>2427116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+SUMIF('Rice Area'!$F$4:$F$176,$E95,'Rice Area'!H$4:H$176)</f>
        <v>0</v>
      </c>
      <c r="I95" s="2">
        <f>+SUMIF('Rice Area'!$F$4:$F$176,$E95,'Rice Area'!I$4:I$176)</f>
        <v>0</v>
      </c>
      <c r="J95" s="2">
        <f>+SUMIF('Rice Area'!$F$4:$F$176,$E95,'Rice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+SUMIF('Rice Area'!$F$4:$F$176,$E96,'Rice Area'!H$4:H$176)</f>
        <v>8003258</v>
      </c>
      <c r="I96" s="2">
        <f>+SUMIF('Rice Area'!$F$4:$F$176,$E96,'Rice Area'!I$4:I$176)</f>
        <v>8174134</v>
      </c>
      <c r="J96" s="2">
        <f>+SUMIF('Rice Area'!$F$4:$F$176,$E96,'Rice Area'!J$4:J$176)</f>
        <v>8426760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11240617</v>
      </c>
      <c r="I97" s="3">
        <f t="shared" si="59"/>
        <v>11461108</v>
      </c>
      <c r="J97" s="3">
        <f t="shared" si="59"/>
        <v>11823088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+SUMIF('Rice Area'!$F$4:$F$176,$E98,'Rice Area'!H$4:H$176)</f>
        <v>393714</v>
      </c>
      <c r="I98" s="2">
        <f>+SUMIF('Rice Area'!$F$4:$F$176,$E98,'Rice Area'!I$4:I$176)</f>
        <v>330499</v>
      </c>
      <c r="J98" s="2">
        <f>+SUMIF('Rice Area'!$F$4:$F$176,$E98,'Rice Area'!J$4:J$176)</f>
        <v>361942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+SUMIF('Rice Area'!$F$4:$F$176,$E99,'Rice Area'!H$4:H$176)</f>
        <v>260761</v>
      </c>
      <c r="I99" s="2">
        <f>+SUMIF('Rice Area'!$F$4:$F$176,$E99,'Rice Area'!I$4:I$176)</f>
        <v>276580</v>
      </c>
      <c r="J99" s="2">
        <f>+SUMIF('Rice Area'!$F$4:$F$176,$E99,'Rice Area'!J$4:J$176)</f>
        <v>278317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+SUMIF('Rice Area'!$F$4:$F$176,$E100,'Rice Area'!H$4:H$176)</f>
        <v>1598299</v>
      </c>
      <c r="I100" s="2">
        <f>+SUMIF('Rice Area'!$F$4:$F$176,$E100,'Rice Area'!I$4:I$176)</f>
        <v>1621081</v>
      </c>
      <c r="J100" s="2">
        <f>+SUMIF('Rice Area'!$F$4:$F$176,$E100,'Rice Area'!J$4:J$176)</f>
        <v>1542452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+SUMIF('Rice Area'!$F$4:$F$176,$E101,'Rice Area'!H$4:H$176)</f>
        <v>2590268</v>
      </c>
      <c r="I101" s="2">
        <f>+SUMIF('Rice Area'!$F$4:$F$176,$E101,'Rice Area'!I$4:I$176)</f>
        <v>2390422</v>
      </c>
      <c r="J101" s="2">
        <f>+SUMIF('Rice Area'!$F$4:$F$176,$E101,'Rice Area'!J$4:J$176)</f>
        <v>2158553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+SUMIF('Rice Area'!$F$4:$F$176,$E102,'Rice Area'!H$4:H$176)</f>
        <v>552998</v>
      </c>
      <c r="I102" s="2">
        <f>+SUMIF('Rice Area'!$F$4:$F$176,$E102,'Rice Area'!I$4:I$176)</f>
        <v>545498</v>
      </c>
      <c r="J102" s="2">
        <f>+SUMIF('Rice Area'!$F$4:$F$176,$E102,'Rice Area'!J$4:J$176)</f>
        <v>528780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5396040</v>
      </c>
      <c r="I103" s="3">
        <f t="shared" si="60"/>
        <v>5164080</v>
      </c>
      <c r="J103" s="3">
        <f t="shared" si="60"/>
        <v>4870044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+SUMIF('Rice Area'!$F$4:$F$176,$E104,'Rice Area'!H$4:H$176)</f>
        <v>1186960</v>
      </c>
      <c r="I104" s="3">
        <f>+SUMIF('Rice Area'!$F$4:$F$176,$E104,'Rice Area'!I$4:I$176)</f>
        <v>1042080</v>
      </c>
      <c r="J104" s="3">
        <f>+SUMIF('Rice Area'!$F$4:$F$176,$E104,'Rice Area'!J$4:J$176)</f>
        <v>1253320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+SUMIF('Rice Area'!$F$4:$F$176,$E105,'Rice Area'!H$4:H$176)</f>
        <v>2661557</v>
      </c>
      <c r="I105" s="2">
        <f>+SUMIF('Rice Area'!$F$4:$F$176,$E105,'Rice Area'!I$4:I$176)</f>
        <v>2557205</v>
      </c>
      <c r="J105" s="2">
        <f>+SUMIF('Rice Area'!$F$4:$F$176,$E105,'Rice Area'!J$4:J$176)</f>
        <v>2508023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+SUMIF('Rice Area'!$F$4:$F$176,$E106,'Rice Area'!H$4:H$176)</f>
        <v>30834870</v>
      </c>
      <c r="I106" s="2">
        <f>+SUMIF('Rice Area'!$F$4:$F$176,$E106,'Rice Area'!I$4:I$176)</f>
        <v>30680900</v>
      </c>
      <c r="J106" s="2">
        <f>+SUMIF('Rice Area'!$F$4:$F$176,$E106,'Rice Area'!J$4:J$176)</f>
        <v>30668271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+SUMIF('Rice Area'!$F$4:$F$176,$E107,'Rice Area'!H$4:H$176)</f>
        <v>48347032</v>
      </c>
      <c r="I107" s="2">
        <f>+SUMIF('Rice Area'!$F$4:$F$176,$E107,'Rice Area'!I$4:I$176)</f>
        <v>47491778</v>
      </c>
      <c r="J107" s="2">
        <f>+SUMIF('Rice Area'!$F$4:$F$176,$E107,'Rice Area'!J$4:J$176)</f>
        <v>46593420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+SUMIF('Rice Area'!$F$4:$F$176,$E108,'Rice Area'!H$4:H$176)</f>
        <v>3205</v>
      </c>
      <c r="I108" s="2">
        <f>+SUMIF('Rice Area'!$F$4:$F$176,$E108,'Rice Area'!I$4:I$176)</f>
        <v>3263</v>
      </c>
      <c r="J108" s="2">
        <f>+SUMIF('Rice Area'!$F$4:$F$176,$E108,'Rice Area'!J$4:J$176)</f>
        <v>3537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+SUMIF('Rice Area'!$F$4:$F$176,$E109,'Rice Area'!H$4:H$176)</f>
        <v>49608956</v>
      </c>
      <c r="I109" s="2">
        <f>+SUMIF('Rice Area'!$F$4:$F$176,$E109,'Rice Area'!I$4:I$176)</f>
        <v>48750785</v>
      </c>
      <c r="J109" s="2">
        <f>+SUMIF('Rice Area'!$F$4:$F$176,$E109,'Rice Area'!J$4:J$176)</f>
        <v>48283044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131455620</v>
      </c>
      <c r="I110" s="3">
        <f t="shared" si="61"/>
        <v>129483931</v>
      </c>
      <c r="J110" s="3">
        <f t="shared" si="61"/>
        <v>128056295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+SUMIF('Rice Area'!$F$4:$F$176,$E111,'Rice Area'!H$4:H$176)</f>
        <v>16771</v>
      </c>
      <c r="I111" s="2">
        <f>+SUMIF('Rice Area'!$F$4:$F$176,$E111,'Rice Area'!I$4:I$176)</f>
        <v>16167</v>
      </c>
      <c r="J111" s="2">
        <f>+SUMIF('Rice Area'!$F$4:$F$176,$E111,'Rice Area'!J$4:J$176)</f>
        <v>17069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+SUMIF('Rice Area'!$F$4:$F$176,$E112,'Rice Area'!H$4:H$176)</f>
        <v>385768</v>
      </c>
      <c r="I112" s="2">
        <f>+SUMIF('Rice Area'!$F$4:$F$176,$E112,'Rice Area'!I$4:I$176)</f>
        <v>395313</v>
      </c>
      <c r="J112" s="2">
        <f>+SUMIF('Rice Area'!$F$4:$F$176,$E112,'Rice Area'!J$4:J$176)</f>
        <v>403327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+SUMIF('Rice Area'!$F$4:$F$176,$E113,'Rice Area'!H$4:H$176)</f>
        <v>31336</v>
      </c>
      <c r="I113" s="2">
        <f>+SUMIF('Rice Area'!$F$4:$F$176,$E113,'Rice Area'!I$4:I$176)</f>
        <v>31265</v>
      </c>
      <c r="J113" s="2">
        <f>+SUMIF('Rice Area'!$F$4:$F$176,$E113,'Rice Area'!J$4:J$176)</f>
        <v>29225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433875</v>
      </c>
      <c r="I114" s="3">
        <f t="shared" si="62"/>
        <v>442745</v>
      </c>
      <c r="J114" s="3">
        <f t="shared" si="62"/>
        <v>449621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+SUMIF('Rice Area'!$F$4:$F$176,$E115,'Rice Area'!H$4:H$176)</f>
        <v>578291</v>
      </c>
      <c r="I115" s="2">
        <f>+SUMIF('Rice Area'!$F$4:$F$176,$E115,'Rice Area'!I$4:I$176)</f>
        <v>519319</v>
      </c>
      <c r="J115" s="2">
        <f>+SUMIF('Rice Area'!$F$4:$F$176,$E115,'Rice Area'!J$4:J$176)</f>
        <v>680244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+SUMIF('Rice Area'!$F$4:$F$176,$E116,'Rice Area'!H$4:H$176)</f>
        <v>728920</v>
      </c>
      <c r="I116" s="2">
        <f>+SUMIF('Rice Area'!$F$4:$F$176,$E116,'Rice Area'!I$4:I$176)</f>
        <v>670213</v>
      </c>
      <c r="J116" s="2">
        <f>+SUMIF('Rice Area'!$F$4:$F$176,$E116,'Rice Area'!J$4:J$176)</f>
        <v>710574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1307211</v>
      </c>
      <c r="I117" s="3">
        <f t="shared" si="63"/>
        <v>1189532</v>
      </c>
      <c r="J117" s="3">
        <f t="shared" si="63"/>
        <v>1390818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+SUMIF('Rice Area'!$F$4:$F$176,$E118,'Rice Area'!H$4:H$176)</f>
        <v>76692</v>
      </c>
      <c r="I118" s="2">
        <f>+SUMIF('Rice Area'!$F$4:$F$176,$E118,'Rice Area'!I$4:I$176)</f>
        <v>69664</v>
      </c>
      <c r="J118" s="2">
        <f>+SUMIF('Rice Area'!$F$4:$F$176,$E118,'Rice Area'!J$4:J$176)</f>
        <v>26625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+SUMIF('Rice Area'!$F$4:$F$176,$E119,'Rice Area'!H$4:H$176)</f>
        <v>0</v>
      </c>
      <c r="I119" s="2">
        <f>+SUMIF('Rice Area'!$F$4:$F$176,$E119,'Rice Area'!I$4:I$176)</f>
        <v>0</v>
      </c>
      <c r="J119" s="2">
        <f>+SUMIF('Rice Area'!$F$4:$F$176,$E119,'Rice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+SUMIF('Rice Area'!$F$4:$F$176,$E120,'Rice Area'!H$4:H$176)</f>
        <v>195294</v>
      </c>
      <c r="I120" s="2">
        <f>+SUMIF('Rice Area'!$F$4:$F$176,$E120,'Rice Area'!I$4:I$176)</f>
        <v>228029</v>
      </c>
      <c r="J120" s="2">
        <f>+SUMIF('Rice Area'!$F$4:$F$176,$E120,'Rice Area'!J$4:J$176)</f>
        <v>241815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+SUMIF('Rice Area'!$F$4:$F$176,$E121,'Rice Area'!H$4:H$176)</f>
        <v>301029</v>
      </c>
      <c r="I121" s="2">
        <f>+SUMIF('Rice Area'!$F$4:$F$176,$E121,'Rice Area'!I$4:I$176)</f>
        <v>309354</v>
      </c>
      <c r="J121" s="2">
        <f>+SUMIF('Rice Area'!$F$4:$F$176,$E121,'Rice Area'!J$4:J$176)</f>
        <v>310142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+SUMIF('Rice Area'!$F$4:$F$176,$E122,'Rice Area'!H$4:H$176)</f>
        <v>496323</v>
      </c>
      <c r="I122" s="2">
        <f>+SUMIF('Rice Area'!$F$4:$F$176,$E122,'Rice Area'!I$4:I$176)</f>
        <v>537383</v>
      </c>
      <c r="J122" s="2">
        <f>+SUMIF('Rice Area'!$F$4:$F$176,$E122,'Rice Area'!J$4:J$176)</f>
        <v>551957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4327748</v>
      </c>
      <c r="I124" s="2">
        <f t="shared" si="64"/>
        <v>4080429</v>
      </c>
      <c r="J124" s="2">
        <f t="shared" si="64"/>
        <v>4208364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527659</v>
      </c>
      <c r="I125" s="2">
        <f t="shared" si="65"/>
        <v>568648</v>
      </c>
      <c r="J125" s="2">
        <f t="shared" si="65"/>
        <v>581182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146737931</v>
      </c>
      <c r="I126" s="2">
        <f t="shared" si="66"/>
        <v>144741446</v>
      </c>
      <c r="J126" s="2">
        <f t="shared" si="66"/>
        <v>143632222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146933225</v>
      </c>
      <c r="I127" s="2">
        <f t="shared" si="67"/>
        <v>144969475</v>
      </c>
      <c r="J127" s="2">
        <f t="shared" si="67"/>
        <v>143874037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151593338</v>
      </c>
      <c r="I128" s="2">
        <f t="shared" si="69"/>
        <v>149390523</v>
      </c>
      <c r="J128" s="2">
        <f t="shared" si="69"/>
        <v>148421768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112955089</v>
      </c>
      <c r="I129" s="52">
        <f t="shared" si="71"/>
        <v>111352655</v>
      </c>
      <c r="J129" s="52">
        <f t="shared" si="71"/>
        <v>110518433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558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876.5534093767269</v>
      </c>
      <c r="I134" s="2">
        <f t="shared" si="74"/>
        <v>934.21800089892133</v>
      </c>
      <c r="J134" s="2">
        <f t="shared" si="74"/>
        <v>986.98830791386126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2733.6243793870913</v>
      </c>
      <c r="I135" s="2">
        <f t="shared" si="75"/>
        <v>2725.2759884883344</v>
      </c>
      <c r="J135" s="2">
        <f t="shared" si="75"/>
        <v>2807.9109747833222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2852.5125760970791</v>
      </c>
      <c r="I137" s="2">
        <f t="shared" si="77"/>
        <v>2934.1512436179232</v>
      </c>
      <c r="J137" s="2">
        <f t="shared" si="77"/>
        <v>2936.2416135034337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2048.5099943048194</v>
      </c>
      <c r="I139" s="2">
        <f t="shared" si="79"/>
        <v>2062.6958158503398</v>
      </c>
      <c r="J139" s="2">
        <f t="shared" si="79"/>
        <v>2082.7046219424783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2181.8465125179519</v>
      </c>
      <c r="I140" s="2">
        <f t="shared" si="80"/>
        <v>2196.3722879149204</v>
      </c>
      <c r="J140" s="2">
        <f t="shared" si="80"/>
        <v>2211.2821963263741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3682.0382307969744</v>
      </c>
      <c r="I141" s="2">
        <f t="shared" si="81"/>
        <v>4178.9627200082296</v>
      </c>
      <c r="J141" s="2">
        <f t="shared" si="81"/>
        <v>4197.9405540114158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4693.1366270262806</v>
      </c>
      <c r="I142" s="2">
        <f t="shared" si="82"/>
        <v>4440.776628823487</v>
      </c>
      <c r="J142" s="2">
        <f t="shared" si="82"/>
        <v>4371.5727030688031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5083.6576885801715</v>
      </c>
      <c r="I143" s="2">
        <f t="shared" si="83"/>
        <v>5318.7200392824298</v>
      </c>
      <c r="J143" s="2">
        <f t="shared" si="83"/>
        <v>5081.0397989694329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5056.0640829443128</v>
      </c>
      <c r="I144" s="2">
        <f t="shared" si="84"/>
        <v>5549.7518848136442</v>
      </c>
      <c r="J144" s="2">
        <f t="shared" si="84"/>
        <v>5301.0016432304419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6996.3978169902966</v>
      </c>
      <c r="I145" s="2">
        <f t="shared" si="85"/>
        <v>7119.0563485109024</v>
      </c>
      <c r="J145" s="2">
        <f t="shared" si="85"/>
        <v>7274.4581867695451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5145.2948829141369</v>
      </c>
      <c r="I146" s="2">
        <f t="shared" si="86"/>
        <v>5495.8732242722808</v>
      </c>
      <c r="J146" s="2">
        <f t="shared" si="86"/>
        <v>5310.5136216428436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8491.8615623104397</v>
      </c>
      <c r="I147" s="2">
        <f t="shared" si="87"/>
        <v>8372.2267004452642</v>
      </c>
      <c r="J147" s="2">
        <f t="shared" si="87"/>
        <v>8112.0942775986978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6732.4847824036833</v>
      </c>
      <c r="I148" s="2">
        <f t="shared" si="88"/>
        <v>6780.3551142751558</v>
      </c>
      <c r="J148" s="2">
        <f t="shared" si="88"/>
        <v>6083.0315351972449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6782.3665869192901</v>
      </c>
      <c r="I149" s="2">
        <f t="shared" si="89"/>
        <v>6883.0510187119671</v>
      </c>
      <c r="J149" s="2">
        <f t="shared" si="89"/>
        <v>6913.967761664816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4324.6358328676724</v>
      </c>
      <c r="I150" s="2">
        <f t="shared" si="90"/>
        <v>4376.16309079858</v>
      </c>
      <c r="J150" s="2">
        <f t="shared" si="90"/>
        <v>4412.9439521717877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3306.7082683307331</v>
      </c>
      <c r="I151" s="2">
        <f t="shared" si="91"/>
        <v>2903.7695372356725</v>
      </c>
      <c r="J151" s="2">
        <f t="shared" si="91"/>
        <v>2438.5072094995758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3562.7814461566172</v>
      </c>
      <c r="I152" s="2">
        <f t="shared" si="92"/>
        <v>3608.8734571145878</v>
      </c>
      <c r="J152" s="2">
        <f t="shared" si="92"/>
        <v>3686.9650347645852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4662.3495975295691</v>
      </c>
      <c r="I153" s="2">
        <f t="shared" si="93"/>
        <v>4728.7227710131847</v>
      </c>
      <c r="J153" s="2">
        <f t="shared" si="93"/>
        <v>4770.8430967802087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4978.3554946037802</v>
      </c>
      <c r="I154" s="2">
        <f t="shared" si="94"/>
        <v>5001.4226510793596</v>
      </c>
      <c r="J154" s="2">
        <f t="shared" si="94"/>
        <v>4749.8388892143648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6853.6166815287943</v>
      </c>
      <c r="I155" s="2">
        <f t="shared" si="95"/>
        <v>7027.2998864191159</v>
      </c>
      <c r="J155" s="2">
        <f t="shared" si="95"/>
        <v>7066.194427846388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4395.0727597651266</v>
      </c>
      <c r="I156" s="2">
        <f t="shared" si="96"/>
        <v>5034.2555573324807</v>
      </c>
      <c r="J156" s="2">
        <f t="shared" si="96"/>
        <v>4883.9692044482463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6603.5655430711613</v>
      </c>
      <c r="I157" s="2">
        <f t="shared" si="97"/>
        <v>6812.5828637251689</v>
      </c>
      <c r="J157" s="2">
        <f t="shared" si="97"/>
        <v>6836.4155588818139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9512.102038593026</v>
      </c>
      <c r="I158" s="2">
        <f t="shared" si="98"/>
        <v>9399.8794575203301</v>
      </c>
      <c r="J158" s="2">
        <f t="shared" si="98"/>
        <v>9340.1632355448928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4911.8133677221094</v>
      </c>
      <c r="I159" s="2">
        <f t="shared" si="99"/>
        <v>5038.5623674861572</v>
      </c>
      <c r="J159" s="2">
        <f t="shared" si="99"/>
        <v>4908.4430333786486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6946.9136964116733</v>
      </c>
      <c r="I160" s="2">
        <f t="shared" si="100"/>
        <v>6942.600955669961</v>
      </c>
      <c r="J160" s="2">
        <f t="shared" si="100"/>
        <v>7075.9811851730419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10682.678767016116</v>
      </c>
      <c r="I161" s="2">
        <f t="shared" si="101"/>
        <v>9910.2836472209456</v>
      </c>
      <c r="J161" s="2">
        <f t="shared" si="101"/>
        <v>10288.901408450703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3056.6172027814473</v>
      </c>
      <c r="I163" s="2">
        <f t="shared" si="103"/>
        <v>2958.3693302167708</v>
      </c>
      <c r="J163" s="2">
        <f t="shared" si="103"/>
        <v>1979.7324400884975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4904.7998697799876</v>
      </c>
      <c r="I164" s="2">
        <f t="shared" si="104"/>
        <v>5154.2795632188363</v>
      </c>
      <c r="J164" s="2">
        <f t="shared" si="104"/>
        <v>5137.6982156560543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4177.5738783010256</v>
      </c>
      <c r="I165" s="2">
        <f t="shared" si="105"/>
        <v>4222.483777864205</v>
      </c>
      <c r="J165" s="2">
        <f t="shared" si="105"/>
        <v>3754.1783146150879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7289.0256086999516</v>
      </c>
      <c r="I167" s="2">
        <f t="shared" si="106"/>
        <v>7257.2072691376325</v>
      </c>
      <c r="J167" s="2">
        <f t="shared" si="106"/>
        <v>6802.7473383956331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4190.4904493242793</v>
      </c>
      <c r="I168" s="2">
        <f t="shared" si="107"/>
        <v>4267.1160366342619</v>
      </c>
      <c r="J168" s="2">
        <f t="shared" si="107"/>
        <v>3810.9903610228807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4472.8977744684162</v>
      </c>
      <c r="I169" s="2">
        <f t="shared" si="108"/>
        <v>4537.52057997265</v>
      </c>
      <c r="J169" s="2">
        <f t="shared" si="108"/>
        <v>4577.8594791912365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4471.0153472776492</v>
      </c>
      <c r="I170" s="2">
        <f t="shared" si="109"/>
        <v>4535.0366620283339</v>
      </c>
      <c r="J170" s="2">
        <f t="shared" si="109"/>
        <v>4573.4927004237743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4552.3107420459337</v>
      </c>
      <c r="I171" s="2">
        <f t="shared" si="111"/>
        <v>4610.7763877364559</v>
      </c>
      <c r="J171" s="2">
        <f t="shared" si="111"/>
        <v>4637.9412823057064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3814.2748663586108</v>
      </c>
      <c r="I172" s="53">
        <f t="shared" si="112"/>
        <v>3853.6486085580987</v>
      </c>
      <c r="J172" s="53">
        <f t="shared" si="112"/>
        <v>3896.8914805370068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W400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558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3056</v>
      </c>
      <c r="I4" s="2">
        <f t="shared" si="0"/>
        <v>3064</v>
      </c>
      <c r="J4" s="2">
        <f t="shared" si="0"/>
        <v>3065</v>
      </c>
      <c r="K4" s="27"/>
      <c r="L4" s="2">
        <f>+IFERROR(('Regions &amp; Poverty'!$G2/100)*H4,0)</f>
        <v>507.29600000000005</v>
      </c>
      <c r="M4" s="2">
        <f>+IFERROR(('Regions &amp; Poverty'!$G2/100)*I4,0)</f>
        <v>508.62400000000002</v>
      </c>
      <c r="N4" s="2">
        <f>+IFERROR(('Regions &amp; Poverty'!$G2/100)*J4,0)</f>
        <v>508.79</v>
      </c>
      <c r="O4" s="2">
        <f>+IFERROR(L4*('Regions &amp; Poverty'!$I2/100),0)</f>
        <v>24.857504000000002</v>
      </c>
      <c r="P4" s="2">
        <f>+IFERROR(M4*('Regions &amp; Poverty'!$I2/100),0)</f>
        <v>24.922576000000003</v>
      </c>
      <c r="Q4" s="2">
        <f>+IFERROR(N4*('Regions &amp; Poverty'!$I2/100),0)</f>
        <v>24.930710000000001</v>
      </c>
      <c r="R4" s="2">
        <f>+IFERROR(('Regions &amp; Poverty'!$K2/100)*H4,0)</f>
        <v>1097.104</v>
      </c>
      <c r="S4" s="2">
        <f>+IFERROR(('Regions &amp; Poverty'!$K2/100)*I4,0)</f>
        <v>1099.9759999999999</v>
      </c>
      <c r="T4" s="2">
        <f>+IFERROR(('Regions &amp; Poverty'!$K2/100)*J4,0)</f>
        <v>1100.335</v>
      </c>
      <c r="U4" s="2">
        <f>+IFERROR(R4*('Regions &amp; Poverty'!$M2/100),0)</f>
        <v>151.40035200000003</v>
      </c>
      <c r="V4" s="2">
        <f>+IFERROR(S4*('Regions &amp; Poverty'!$M2/100),0)</f>
        <v>151.79668799999999</v>
      </c>
      <c r="W4" s="2">
        <f>+IFERROR(T4*('Regions &amp; Poverty'!$M2/100),0)</f>
        <v>151.84623000000002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153246</v>
      </c>
      <c r="I5" s="2">
        <f t="shared" si="0"/>
        <v>278281</v>
      </c>
      <c r="J5" s="2">
        <f t="shared" si="0"/>
        <v>359320</v>
      </c>
      <c r="K5" s="27"/>
      <c r="L5" s="2">
        <f>+IFERROR(('Regions &amp; Poverty'!$G3/100)*H5,0)</f>
        <v>36779.040000000001</v>
      </c>
      <c r="M5" s="2">
        <f>+IFERROR(('Regions &amp; Poverty'!$G3/100)*I5,0)</f>
        <v>66787.44</v>
      </c>
      <c r="N5" s="2">
        <f>+IFERROR(('Regions &amp; Poverty'!$G3/100)*J5,0)</f>
        <v>86236.800000000003</v>
      </c>
      <c r="O5" s="2">
        <f>+IFERROR(L5*('Regions &amp; Poverty'!$I3/100),0)</f>
        <v>2831.9860800000001</v>
      </c>
      <c r="P5" s="2">
        <f>+IFERROR(M5*('Regions &amp; Poverty'!$I3/100),0)</f>
        <v>5142.6328800000001</v>
      </c>
      <c r="Q5" s="2">
        <f>+IFERROR(N5*('Regions &amp; Poverty'!$I3/100),0)</f>
        <v>6640.2336000000005</v>
      </c>
      <c r="R5" s="2">
        <f>+IFERROR(('Regions &amp; Poverty'!$K3/100)*H5,0)</f>
        <v>68960.7</v>
      </c>
      <c r="S5" s="2">
        <f>+IFERROR(('Regions &amp; Poverty'!$K3/100)*I5,0)</f>
        <v>125226.45</v>
      </c>
      <c r="T5" s="2">
        <f>+IFERROR(('Regions &amp; Poverty'!$K3/100)*J5,0)</f>
        <v>161694</v>
      </c>
      <c r="U5" s="2">
        <f>+IFERROR(R5*('Regions &amp; Poverty'!$M3/100),0)</f>
        <v>12964.6116</v>
      </c>
      <c r="V5" s="2">
        <f>+IFERROR(S5*('Regions &amp; Poverty'!$M3/100),0)</f>
        <v>23542.5726</v>
      </c>
      <c r="W5" s="2">
        <f>+IFERROR(T5*('Regions &amp; Poverty'!$M3/100),0)</f>
        <v>30398.472000000002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12822</v>
      </c>
      <c r="I6" s="2">
        <f t="shared" si="0"/>
        <v>10180</v>
      </c>
      <c r="J6" s="2">
        <f t="shared" si="0"/>
        <v>11608</v>
      </c>
      <c r="K6" s="27"/>
      <c r="L6" s="2">
        <f>+IFERROR(('Regions &amp; Poverty'!$G4/100)*H6,0)</f>
        <v>8500.985999999999</v>
      </c>
      <c r="M6" s="2">
        <f>+IFERROR(('Regions &amp; Poverty'!$G4/100)*I6,0)</f>
        <v>6749.3399999999992</v>
      </c>
      <c r="N6" s="2">
        <f>+IFERROR(('Regions &amp; Poverty'!$G4/100)*J6,0)</f>
        <v>7696.1039999999994</v>
      </c>
      <c r="O6" s="2">
        <f>+IFERROR(L6*('Regions &amp; Poverty'!$I4/100),0)</f>
        <v>2813.8263659999998</v>
      </c>
      <c r="P6" s="2">
        <f>+IFERROR(M6*('Regions &amp; Poverty'!$I4/100),0)</f>
        <v>2234.0315399999999</v>
      </c>
      <c r="Q6" s="2">
        <f>+IFERROR(N6*('Regions &amp; Poverty'!$I4/100),0)</f>
        <v>2547.4104239999997</v>
      </c>
      <c r="R6" s="2">
        <f>+IFERROR(('Regions &amp; Poverty'!$K4/100)*H6,0)</f>
        <v>10655.082</v>
      </c>
      <c r="S6" s="2">
        <f>+IFERROR(('Regions &amp; Poverty'!$K4/100)*I6,0)</f>
        <v>8459.58</v>
      </c>
      <c r="T6" s="2">
        <f>+IFERROR(('Regions &amp; Poverty'!$K4/100)*J6,0)</f>
        <v>9646.2479999999996</v>
      </c>
      <c r="U6" s="2">
        <f>+IFERROR(R6*('Regions &amp; Poverty'!$M4/100),0)</f>
        <v>5380.8164100000004</v>
      </c>
      <c r="V6" s="2">
        <f>+IFERROR(S6*('Regions &amp; Poverty'!$M4/100),0)</f>
        <v>4272.0879000000004</v>
      </c>
      <c r="W6" s="2">
        <f>+IFERROR(T6*('Regions &amp; Poverty'!$M4/100),0)</f>
        <v>4871.3552399999999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1127</v>
      </c>
      <c r="I7" s="2">
        <f t="shared" si="0"/>
        <v>1121</v>
      </c>
      <c r="J7" s="2">
        <f t="shared" si="0"/>
        <v>1115</v>
      </c>
      <c r="K7" s="27"/>
      <c r="L7" s="2">
        <f>+IFERROR(('Regions &amp; Poverty'!$G5/100)*H7,0)</f>
        <v>416.99</v>
      </c>
      <c r="M7" s="2">
        <f>+IFERROR(('Regions &amp; Poverty'!$G5/100)*I7,0)</f>
        <v>414.77</v>
      </c>
      <c r="N7" s="2">
        <f>+IFERROR(('Regions &amp; Poverty'!$G5/100)*J7,0)</f>
        <v>412.55</v>
      </c>
      <c r="O7" s="2">
        <f>+IFERROR(L7*('Regions &amp; Poverty'!$I5/100),0)</f>
        <v>62.131509999999999</v>
      </c>
      <c r="P7" s="2">
        <f>+IFERROR(M7*('Regions &amp; Poverty'!$I5/100),0)</f>
        <v>61.800729999999994</v>
      </c>
      <c r="Q7" s="2">
        <f>+IFERROR(N7*('Regions &amp; Poverty'!$I5/100),0)</f>
        <v>61.469949999999997</v>
      </c>
      <c r="R7" s="2">
        <f>+IFERROR(('Regions &amp; Poverty'!$K5/100)*H7,0)</f>
        <v>690.851</v>
      </c>
      <c r="S7" s="2">
        <f>+IFERROR(('Regions &amp; Poverty'!$K5/100)*I7,0)</f>
        <v>687.173</v>
      </c>
      <c r="T7" s="2">
        <f>+IFERROR(('Regions &amp; Poverty'!$K5/100)*J7,0)</f>
        <v>683.495</v>
      </c>
      <c r="U7" s="2">
        <f>+IFERROR(R7*('Regions &amp; Poverty'!$M5/100),0)</f>
        <v>201.03764100000004</v>
      </c>
      <c r="V7" s="2">
        <f>+IFERROR(S7*('Regions &amp; Poverty'!$M5/100),0)</f>
        <v>199.96734300000003</v>
      </c>
      <c r="W7" s="2">
        <f>+IFERROR(T7*('Regions &amp; Poverty'!$M5/100),0)</f>
        <v>198.89704500000002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308577</v>
      </c>
      <c r="I8" s="2">
        <f t="shared" si="0"/>
        <v>307383</v>
      </c>
      <c r="J8" s="2">
        <f t="shared" si="0"/>
        <v>306190</v>
      </c>
      <c r="K8" s="27"/>
      <c r="L8" s="2">
        <f>+IFERROR(('Regions &amp; Poverty'!$G6/100)*H8,0)</f>
        <v>237912.86699999997</v>
      </c>
      <c r="M8" s="2">
        <f>+IFERROR(('Regions &amp; Poverty'!$G6/100)*I8,0)</f>
        <v>236992.29299999998</v>
      </c>
      <c r="N8" s="2">
        <f>+IFERROR(('Regions &amp; Poverty'!$G6/100)*J8,0)</f>
        <v>236072.48999999996</v>
      </c>
      <c r="O8" s="2">
        <f>+IFERROR(L8*('Regions &amp; Poverty'!$I6/100),0)</f>
        <v>93261.843863999995</v>
      </c>
      <c r="P8" s="2">
        <f>+IFERROR(M8*('Regions &amp; Poverty'!$I6/100),0)</f>
        <v>92900.978855999987</v>
      </c>
      <c r="Q8" s="2">
        <f>+IFERROR(N8*('Regions &amp; Poverty'!$I6/100),0)</f>
        <v>92540.416079999995</v>
      </c>
      <c r="R8" s="2">
        <f>+IFERROR(('Regions &amp; Poverty'!$K6/100)*H8,0)</f>
        <v>281730.80099999998</v>
      </c>
      <c r="S8" s="2">
        <f>+IFERROR(('Regions &amp; Poverty'!$K6/100)*I8,0)</f>
        <v>280640.679</v>
      </c>
      <c r="T8" s="2">
        <f>+IFERROR(('Regions &amp; Poverty'!$K6/100)*J8,0)</f>
        <v>279551.46999999997</v>
      </c>
      <c r="U8" s="2">
        <f>+IFERROR(R8*('Regions &amp; Poverty'!$M6/100),0)</f>
        <v>163403.86457999996</v>
      </c>
      <c r="V8" s="2">
        <f>+IFERROR(S8*('Regions &amp; Poverty'!$M6/100),0)</f>
        <v>162771.59381999998</v>
      </c>
      <c r="W8" s="2">
        <f>+IFERROR(T8*('Regions &amp; Poverty'!$M6/100),0)</f>
        <v>162139.85259999998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1677</v>
      </c>
      <c r="I10" s="2">
        <f t="shared" si="0"/>
        <v>1652</v>
      </c>
      <c r="J10" s="2">
        <f t="shared" si="0"/>
        <v>1646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67377</v>
      </c>
      <c r="I12" s="2">
        <f t="shared" si="0"/>
        <v>38674</v>
      </c>
      <c r="J12" s="2">
        <f t="shared" si="0"/>
        <v>146633</v>
      </c>
      <c r="K12" s="27"/>
      <c r="L12" s="2">
        <f>+IFERROR(('Regions &amp; Poverty'!$G10/100)*H12,0)</f>
        <v>49656.849000000002</v>
      </c>
      <c r="M12" s="2">
        <f>+IFERROR(('Regions &amp; Poverty'!$G10/100)*I12,0)</f>
        <v>28502.738000000001</v>
      </c>
      <c r="N12" s="2">
        <f>+IFERROR(('Regions &amp; Poverty'!$G10/100)*J12,0)</f>
        <v>108068.52099999999</v>
      </c>
      <c r="O12" s="2">
        <f>+IFERROR(L12*('Regions &amp; Poverty'!$I10/100),0)</f>
        <v>16088.819076000002</v>
      </c>
      <c r="P12" s="2">
        <f>+IFERROR(M12*('Regions &amp; Poverty'!$I10/100),0)</f>
        <v>9234.8871120000003</v>
      </c>
      <c r="Q12" s="2">
        <f>+IFERROR(N12*('Regions &amp; Poverty'!$I10/100),0)</f>
        <v>35014.200804</v>
      </c>
      <c r="R12" s="2">
        <f>+IFERROR(('Regions &amp; Poverty'!$K10/100)*H12,0)</f>
        <v>60706.676999999996</v>
      </c>
      <c r="S12" s="2">
        <f>+IFERROR(('Regions &amp; Poverty'!$K10/100)*I12,0)</f>
        <v>34845.273999999998</v>
      </c>
      <c r="T12" s="2">
        <f>+IFERROR(('Regions &amp; Poverty'!$K10/100)*J12,0)</f>
        <v>132116.33299999998</v>
      </c>
      <c r="U12" s="2">
        <f>+IFERROR(R12*('Regions &amp; Poverty'!$M10/100),0)</f>
        <v>32295.952163999998</v>
      </c>
      <c r="V12" s="2">
        <f>+IFERROR(S12*('Regions &amp; Poverty'!$M10/100),0)</f>
        <v>18537.685767999999</v>
      </c>
      <c r="W12" s="2">
        <f>+IFERROR(T12*('Regions &amp; Poverty'!$M10/100),0)</f>
        <v>70285.88915599999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112263</v>
      </c>
      <c r="I13" s="2">
        <f t="shared" si="0"/>
        <v>116473</v>
      </c>
      <c r="J13" s="2">
        <f t="shared" si="0"/>
        <v>118150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72723</v>
      </c>
      <c r="I14" s="2">
        <f t="shared" si="0"/>
        <v>97435</v>
      </c>
      <c r="J14" s="2">
        <f t="shared" si="0"/>
        <v>110544</v>
      </c>
      <c r="K14" s="27"/>
      <c r="L14" s="2">
        <f>+IFERROR(('Regions &amp; Poverty'!$G12/100)*H14,0)</f>
        <v>43924.691999999995</v>
      </c>
      <c r="M14" s="2">
        <f>+IFERROR(('Regions &amp; Poverty'!$G12/100)*I14,0)</f>
        <v>58850.74</v>
      </c>
      <c r="N14" s="2">
        <f>+IFERROR(('Regions &amp; Poverty'!$G12/100)*J14,0)</f>
        <v>66768.576000000001</v>
      </c>
      <c r="O14" s="2">
        <f>+IFERROR(L14*('Regions &amp; Poverty'!$I12/100),0)</f>
        <v>10410.152003999998</v>
      </c>
      <c r="P14" s="2">
        <f>+IFERROR(M14*('Regions &amp; Poverty'!$I12/100),0)</f>
        <v>13947.625379999999</v>
      </c>
      <c r="Q14" s="2">
        <f>+IFERROR(N14*('Regions &amp; Poverty'!$I12/100),0)</f>
        <v>15824.152511999999</v>
      </c>
      <c r="R14" s="2">
        <f>+IFERROR(('Regions &amp; Poverty'!$K12/100)*H14,0)</f>
        <v>59269.244999999995</v>
      </c>
      <c r="S14" s="2">
        <f>+IFERROR(('Regions &amp; Poverty'!$K12/100)*I14,0)</f>
        <v>79409.524999999994</v>
      </c>
      <c r="T14" s="2">
        <f>+IFERROR(('Regions &amp; Poverty'!$K12/100)*J14,0)</f>
        <v>90093.36</v>
      </c>
      <c r="U14" s="2">
        <f>+IFERROR(R14*('Regions &amp; Poverty'!$M12/100),0)</f>
        <v>25900.660065</v>
      </c>
      <c r="V14" s="2">
        <f>+IFERROR(S14*('Regions &amp; Poverty'!$M12/100),0)</f>
        <v>34701.962425000005</v>
      </c>
      <c r="W14" s="2">
        <f>+IFERROR(T14*('Regions &amp; Poverty'!$M12/100),0)</f>
        <v>39370.798320000002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2621034</v>
      </c>
      <c r="I16" s="2">
        <f t="shared" si="0"/>
        <v>2979860</v>
      </c>
      <c r="J16" s="2">
        <f t="shared" si="0"/>
        <v>2985581</v>
      </c>
      <c r="K16" s="27"/>
      <c r="L16" s="2">
        <f>+IFERROR(('Regions &amp; Poverty'!$G14/100)*H16,0)</f>
        <v>1286927.6939999999</v>
      </c>
      <c r="M16" s="2">
        <f>+IFERROR(('Regions &amp; Poverty'!$G14/100)*I16,0)</f>
        <v>1463111.26</v>
      </c>
      <c r="N16" s="2">
        <f>+IFERROR(('Regions &amp; Poverty'!$G14/100)*J16,0)</f>
        <v>1465920.2709999999</v>
      </c>
      <c r="O16" s="2">
        <f>+IFERROR(L16*('Regions &amp; Poverty'!$I14/100),0)</f>
        <v>198186.86487599998</v>
      </c>
      <c r="P16" s="2">
        <f>+IFERROR(M16*('Regions &amp; Poverty'!$I14/100),0)</f>
        <v>225319.13404</v>
      </c>
      <c r="Q16" s="2">
        <f>+IFERROR(N16*('Regions &amp; Poverty'!$I14/100),0)</f>
        <v>225751.72173399999</v>
      </c>
      <c r="R16" s="2">
        <f>+IFERROR(('Regions &amp; Poverty'!$K14/100)*H16,0)</f>
        <v>2070616.86</v>
      </c>
      <c r="S16" s="2">
        <f>+IFERROR(('Regions &amp; Poverty'!$K14/100)*I16,0)</f>
        <v>2354089.4</v>
      </c>
      <c r="T16" s="2">
        <f>+IFERROR(('Regions &amp; Poverty'!$K14/100)*J16,0)</f>
        <v>2358608.9900000002</v>
      </c>
      <c r="U16" s="2">
        <f>+IFERROR(R16*('Regions &amp; Poverty'!$M14/100),0)</f>
        <v>751633.92018000002</v>
      </c>
      <c r="V16" s="2">
        <f>+IFERROR(S16*('Regions &amp; Poverty'!$M14/100),0)</f>
        <v>854534.45219999994</v>
      </c>
      <c r="W16" s="2">
        <f>+IFERROR(T16*('Regions &amp; Poverty'!$M14/100),0)</f>
        <v>856175.06337000011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237000</v>
      </c>
      <c r="I17" s="2">
        <f t="shared" si="0"/>
        <v>237008</v>
      </c>
      <c r="J17" s="2">
        <f t="shared" si="0"/>
        <v>246551</v>
      </c>
      <c r="K17" s="27"/>
      <c r="L17" s="2">
        <f>+IFERROR(('Regions &amp; Poverty'!$G15/100)*H17,0)</f>
        <v>82002</v>
      </c>
      <c r="M17" s="2">
        <f>+IFERROR(('Regions &amp; Poverty'!$G15/100)*I17,0)</f>
        <v>82004.768000000011</v>
      </c>
      <c r="N17" s="2">
        <f>+IFERROR(('Regions &amp; Poverty'!$G15/100)*J17,0)</f>
        <v>85306.646000000008</v>
      </c>
      <c r="O17" s="2">
        <f>+IFERROR(L17*('Regions &amp; Poverty'!$I15/100),0)</f>
        <v>8446.2060000000001</v>
      </c>
      <c r="P17" s="2">
        <f>+IFERROR(M17*('Regions &amp; Poverty'!$I15/100),0)</f>
        <v>8446.4911040000025</v>
      </c>
      <c r="Q17" s="2">
        <f>+IFERROR(N17*('Regions &amp; Poverty'!$I15/100),0)</f>
        <v>8786.584538000001</v>
      </c>
      <c r="R17" s="2">
        <f>+IFERROR(('Regions &amp; Poverty'!$K15/100)*H17,0)</f>
        <v>157841.99999999997</v>
      </c>
      <c r="S17" s="2">
        <f>+IFERROR(('Regions &amp; Poverty'!$K15/100)*I17,0)</f>
        <v>157847.32799999998</v>
      </c>
      <c r="T17" s="2">
        <f>+IFERROR(('Regions &amp; Poverty'!$K15/100)*J17,0)</f>
        <v>164202.96599999999</v>
      </c>
      <c r="U17" s="2">
        <f>+IFERROR(R17*('Regions &amp; Poverty'!$M15/100),0)</f>
        <v>43406.549999999996</v>
      </c>
      <c r="V17" s="2">
        <f>+IFERROR(S17*('Regions &amp; Poverty'!$M15/100),0)</f>
        <v>43408.015199999994</v>
      </c>
      <c r="W17" s="2">
        <f>+IFERROR(T17*('Regions &amp; Poverty'!$M15/100),0)</f>
        <v>45155.815649999997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131821</v>
      </c>
      <c r="I19" s="9">
        <f t="shared" si="1"/>
        <v>139780</v>
      </c>
      <c r="J19" s="9">
        <f t="shared" si="1"/>
        <v>136001</v>
      </c>
      <c r="K19" s="27"/>
      <c r="L19" s="2">
        <f>+IFERROR(('Regions &amp; Poverty'!$G17/100)*H19,0)</f>
        <v>44160.035000000003</v>
      </c>
      <c r="M19" s="2">
        <f>+IFERROR(('Regions &amp; Poverty'!$G17/100)*I19,0)</f>
        <v>46826.3</v>
      </c>
      <c r="N19" s="2">
        <f>+IFERROR(('Regions &amp; Poverty'!$G17/100)*J19,0)</f>
        <v>45560.334999999999</v>
      </c>
      <c r="O19" s="2">
        <f>+IFERROR(L19*('Regions &amp; Poverty'!$I17/100),0)</f>
        <v>3974.4031500000001</v>
      </c>
      <c r="P19" s="2">
        <f>+IFERROR(M19*('Regions &amp; Poverty'!$I17/100),0)</f>
        <v>4214.3670000000002</v>
      </c>
      <c r="Q19" s="2">
        <f>+IFERROR(N19*('Regions &amp; Poverty'!$I17/100),0)</f>
        <v>4100.4301500000001</v>
      </c>
      <c r="R19" s="2">
        <f>+IFERROR(('Regions &amp; Poverty'!$K17/100)*H19,0)</f>
        <v>96361.150999999998</v>
      </c>
      <c r="S19" s="2">
        <f>+IFERROR(('Regions &amp; Poverty'!$K17/100)*I19,0)</f>
        <v>102179.18</v>
      </c>
      <c r="T19" s="2">
        <f>+IFERROR(('Regions &amp; Poverty'!$K17/100)*J19,0)</f>
        <v>99416.731</v>
      </c>
      <c r="U19" s="2">
        <f>+IFERROR(R19*('Regions &amp; Poverty'!$M17/100),0)</f>
        <v>26981.122280000003</v>
      </c>
      <c r="V19" s="2">
        <f>+IFERROR(S19*('Regions &amp; Poverty'!$M17/100),0)</f>
        <v>28610.170399999999</v>
      </c>
      <c r="W19" s="2">
        <f>+IFERROR(T19*('Regions &amp; Poverty'!$M17/100),0)</f>
        <v>27836.684680000002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600</v>
      </c>
      <c r="I20" s="2">
        <f t="shared" si="2"/>
        <v>2450</v>
      </c>
      <c r="J20" s="2">
        <f t="shared" si="2"/>
        <v>1375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16900</v>
      </c>
      <c r="I21" s="9">
        <f t="shared" si="3"/>
        <v>32000</v>
      </c>
      <c r="J21" s="9">
        <f t="shared" si="3"/>
        <v>28000</v>
      </c>
      <c r="K21" s="27"/>
      <c r="L21" s="2">
        <f>+IFERROR(('Regions &amp; Poverty'!$G19/100)*H21,0)</f>
        <v>2518.1</v>
      </c>
      <c r="M21" s="2">
        <f>+IFERROR(('Regions &amp; Poverty'!$G19/100)*I21,0)</f>
        <v>4768</v>
      </c>
      <c r="N21" s="2">
        <f>+IFERROR(('Regions &amp; Poverty'!$G19/100)*J21,0)</f>
        <v>4172</v>
      </c>
      <c r="O21" s="2">
        <f>+IFERROR(L21*('Regions &amp; Poverty'!$I19/100),0)</f>
        <v>100.724</v>
      </c>
      <c r="P21" s="2">
        <f>+IFERROR(M21*('Regions &amp; Poverty'!$I19/100),0)</f>
        <v>190.72</v>
      </c>
      <c r="Q21" s="2">
        <f>+IFERROR(N21*('Regions &amp; Poverty'!$I19/100),0)</f>
        <v>166.88</v>
      </c>
      <c r="R21" s="2">
        <f>+IFERROR(('Regions &amp; Poverty'!$K19/100)*H21,0)</f>
        <v>6844.5</v>
      </c>
      <c r="S21" s="2">
        <f>+IFERROR(('Regions &amp; Poverty'!$K19/100)*I21,0)</f>
        <v>12960</v>
      </c>
      <c r="T21" s="2">
        <f>+IFERROR(('Regions &amp; Poverty'!$K19/100)*J21,0)</f>
        <v>11340</v>
      </c>
      <c r="U21" s="2">
        <f>+IFERROR(R21*('Regions &amp; Poverty'!$M19/100),0)</f>
        <v>930.85200000000009</v>
      </c>
      <c r="V21" s="2">
        <f>+IFERROR(S21*('Regions &amp; Poverty'!$M19/100),0)</f>
        <v>1762.5600000000002</v>
      </c>
      <c r="W21" s="2">
        <f>+IFERROR(T21*('Regions &amp; Poverty'!$M19/100),0)</f>
        <v>1542.24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347501</v>
      </c>
      <c r="I22" s="2">
        <f t="shared" si="2"/>
        <v>325138</v>
      </c>
      <c r="J22" s="2">
        <f t="shared" si="2"/>
        <v>339667</v>
      </c>
      <c r="K22" s="27"/>
      <c r="L22" s="2">
        <f>+IFERROR(('Regions &amp; Poverty'!$G20/100)*H22,0)</f>
        <v>151857.93700000001</v>
      </c>
      <c r="M22" s="2">
        <f>+IFERROR(('Regions &amp; Poverty'!$G20/100)*I22,0)</f>
        <v>142085.30600000001</v>
      </c>
      <c r="N22" s="2">
        <f>+IFERROR(('Regions &amp; Poverty'!$G20/100)*J22,0)</f>
        <v>148434.47900000002</v>
      </c>
      <c r="O22" s="2">
        <f>+IFERROR(L22*('Regions &amp; Poverty'!$I20/100),0)</f>
        <v>16856.231007000002</v>
      </c>
      <c r="P22" s="2">
        <f>+IFERROR(M22*('Regions &amp; Poverty'!$I20/100),0)</f>
        <v>15771.468966000002</v>
      </c>
      <c r="Q22" s="2">
        <f>+IFERROR(N22*('Regions &amp; Poverty'!$I20/100),0)</f>
        <v>16476.227169000002</v>
      </c>
      <c r="R22" s="2">
        <f>+IFERROR(('Regions &amp; Poverty'!$K20/100)*H22,0)</f>
        <v>265490.76400000002</v>
      </c>
      <c r="S22" s="2">
        <f>+IFERROR(('Regions &amp; Poverty'!$K20/100)*I22,0)</f>
        <v>248405.432</v>
      </c>
      <c r="T22" s="2">
        <f>+IFERROR(('Regions &amp; Poverty'!$K20/100)*J22,0)</f>
        <v>259505.58800000002</v>
      </c>
      <c r="U22" s="2">
        <f>+IFERROR(R22*('Regions &amp; Poverty'!$M20/100),0)</f>
        <v>85488.026008000015</v>
      </c>
      <c r="V22" s="2">
        <f>+IFERROR(S22*('Regions &amp; Poverty'!$M20/100),0)</f>
        <v>79986.549104000005</v>
      </c>
      <c r="W22" s="2">
        <f>+IFERROR(T22*('Regions &amp; Poverty'!$M20/100),0)</f>
        <v>83560.799336000011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304112</v>
      </c>
      <c r="I24" s="2">
        <f t="shared" si="2"/>
        <v>243478</v>
      </c>
      <c r="J24" s="2">
        <f t="shared" si="2"/>
        <v>257701</v>
      </c>
      <c r="K24" s="27"/>
      <c r="L24" s="2">
        <f>+IFERROR(('Regions &amp; Poverty'!$G22/100)*H24,0)</f>
        <v>116779.008</v>
      </c>
      <c r="M24" s="2">
        <f>+IFERROR(('Regions &amp; Poverty'!$G22/100)*I24,0)</f>
        <v>93495.551999999996</v>
      </c>
      <c r="N24" s="2">
        <f>+IFERROR(('Regions &amp; Poverty'!$G22/100)*J24,0)</f>
        <v>98957.184000000008</v>
      </c>
      <c r="O24" s="2">
        <f>+IFERROR(L24*('Regions &amp; Poverty'!$I22/100),0)</f>
        <v>17867.188224000001</v>
      </c>
      <c r="P24" s="2">
        <f>+IFERROR(M24*('Regions &amp; Poverty'!$I22/100),0)</f>
        <v>14304.819455999999</v>
      </c>
      <c r="Q24" s="2">
        <f>+IFERROR(N24*('Regions &amp; Poverty'!$I22/100),0)</f>
        <v>15140.449152000001</v>
      </c>
      <c r="R24" s="2">
        <f>+IFERROR(('Regions &amp; Poverty'!$K22/100)*H24,0)</f>
        <v>202234.48</v>
      </c>
      <c r="S24" s="2">
        <f>+IFERROR(('Regions &amp; Poverty'!$K22/100)*I24,0)</f>
        <v>161912.87</v>
      </c>
      <c r="T24" s="2">
        <f>+IFERROR(('Regions &amp; Poverty'!$K22/100)*J24,0)</f>
        <v>171371.16500000001</v>
      </c>
      <c r="U24" s="2">
        <f>+IFERROR(R24*('Regions &amp; Poverty'!$M22/100),0)</f>
        <v>62288.219840000005</v>
      </c>
      <c r="V24" s="2">
        <f>+IFERROR(S24*('Regions &amp; Poverty'!$M22/100),0)</f>
        <v>49869.163959999998</v>
      </c>
      <c r="W24" s="2">
        <f>+IFERROR(T24*('Regions &amp; Poverty'!$M22/100),0)</f>
        <v>52782.31882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46674</v>
      </c>
      <c r="I25" s="2">
        <f t="shared" si="2"/>
        <v>50187</v>
      </c>
      <c r="J25" s="2">
        <f t="shared" si="2"/>
        <v>59636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2166830</v>
      </c>
      <c r="I26" s="2">
        <f t="shared" si="2"/>
        <v>2331053</v>
      </c>
      <c r="J26" s="2">
        <f t="shared" si="2"/>
        <v>2780905</v>
      </c>
      <c r="K26" s="27"/>
      <c r="L26" s="2">
        <f>+IFERROR(('Regions &amp; Poverty'!$G24/100)*H26,0)</f>
        <v>1068247.19</v>
      </c>
      <c r="M26" s="2">
        <f>+IFERROR(('Regions &amp; Poverty'!$G24/100)*I26,0)</f>
        <v>1149209.129</v>
      </c>
      <c r="N26" s="2">
        <f>+IFERROR(('Regions &amp; Poverty'!$G24/100)*J26,0)</f>
        <v>1370986.165</v>
      </c>
      <c r="O26" s="2">
        <f>+IFERROR(L26*('Regions &amp; Poverty'!$I24/100),0)</f>
        <v>162373.57287999999</v>
      </c>
      <c r="P26" s="2">
        <f>+IFERROR(M26*('Regions &amp; Poverty'!$I24/100),0)</f>
        <v>174679.78760799998</v>
      </c>
      <c r="Q26" s="2">
        <f>+IFERROR(N26*('Regions &amp; Poverty'!$I24/100),0)</f>
        <v>208389.89708</v>
      </c>
      <c r="R26" s="2">
        <f>+IFERROR(('Regions &amp; Poverty'!$K24/100)*H26,0)</f>
        <v>1711795.7000000002</v>
      </c>
      <c r="S26" s="2">
        <f>+IFERROR(('Regions &amp; Poverty'!$K24/100)*I26,0)</f>
        <v>1841531.87</v>
      </c>
      <c r="T26" s="2">
        <f>+IFERROR(('Regions &amp; Poverty'!$K24/100)*J26,0)</f>
        <v>2196914.9500000002</v>
      </c>
      <c r="U26" s="2">
        <f>+IFERROR(R26*('Regions &amp; Poverty'!$M24/100),0)</f>
        <v>614534.65630000003</v>
      </c>
      <c r="V26" s="2">
        <f>+IFERROR(S26*('Regions &amp; Poverty'!$M24/100),0)</f>
        <v>661109.94133000006</v>
      </c>
      <c r="W26" s="2">
        <f>+IFERROR(T26*('Regions &amp; Poverty'!$M24/100),0)</f>
        <v>788692.46705000009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293219</v>
      </c>
      <c r="I27" s="2">
        <f t="shared" si="2"/>
        <v>329315</v>
      </c>
      <c r="J27" s="2">
        <f t="shared" si="2"/>
        <v>213305</v>
      </c>
      <c r="K27" s="27"/>
      <c r="L27" s="2">
        <f>+IFERROR(('Regions &amp; Poverty'!$G25/100)*H27,0)</f>
        <v>17299.921000000002</v>
      </c>
      <c r="M27" s="2">
        <f>+IFERROR(('Regions &amp; Poverty'!$G25/100)*I27,0)</f>
        <v>19429.585000000003</v>
      </c>
      <c r="N27" s="2">
        <f>+IFERROR(('Regions &amp; Poverty'!$G25/100)*J27,0)</f>
        <v>12584.995000000001</v>
      </c>
      <c r="O27" s="2">
        <f>+IFERROR(L27*('Regions &amp; Poverty'!$I25/100),0)</f>
        <v>242.198894</v>
      </c>
      <c r="P27" s="2">
        <f>+IFERROR(M27*('Regions &amp; Poverty'!$I25/100),0)</f>
        <v>272.01418999999999</v>
      </c>
      <c r="Q27" s="2">
        <f>+IFERROR(N27*('Regions &amp; Poverty'!$I25/100),0)</f>
        <v>176.18993</v>
      </c>
      <c r="R27" s="2">
        <f>+IFERROR(('Regions &amp; Poverty'!$K25/100)*H27,0)</f>
        <v>69199.684000000008</v>
      </c>
      <c r="S27" s="2">
        <f>+IFERROR(('Regions &amp; Poverty'!$K25/100)*I27,0)</f>
        <v>77718.340000000011</v>
      </c>
      <c r="T27" s="2">
        <f>+IFERROR(('Regions &amp; Poverty'!$K25/100)*J27,0)</f>
        <v>50339.98</v>
      </c>
      <c r="U27" s="2">
        <f>+IFERROR(R27*('Regions &amp; Poverty'!$M25/100),0)</f>
        <v>4497.9794600000005</v>
      </c>
      <c r="V27" s="2">
        <f>+IFERROR(S27*('Regions &amp; Poverty'!$M25/100),0)</f>
        <v>5051.6921000000011</v>
      </c>
      <c r="W27" s="2">
        <f>+IFERROR(T27*('Regions &amp; Poverty'!$M25/100),0)</f>
        <v>3272.0987000000005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89951</v>
      </c>
      <c r="I28" s="2">
        <f t="shared" si="2"/>
        <v>92831</v>
      </c>
      <c r="J28" s="2">
        <f t="shared" si="2"/>
        <v>30167</v>
      </c>
      <c r="K28" s="27"/>
      <c r="L28" s="2">
        <f>+IFERROR(('Regions &amp; Poverty'!$G26/100)*H28,0)</f>
        <v>40927.705000000002</v>
      </c>
      <c r="M28" s="2">
        <f>+IFERROR(('Regions &amp; Poverty'!$G26/100)*I28,0)</f>
        <v>42238.105000000003</v>
      </c>
      <c r="N28" s="2">
        <f>+IFERROR(('Regions &amp; Poverty'!$G26/100)*J28,0)</f>
        <v>13725.985000000001</v>
      </c>
      <c r="O28" s="2">
        <f>+IFERROR(L28*('Regions &amp; Poverty'!$I26/100),0)</f>
        <v>5566.1678800000009</v>
      </c>
      <c r="P28" s="2">
        <f>+IFERROR(M28*('Regions &amp; Poverty'!$I26/100),0)</f>
        <v>5744.3822800000007</v>
      </c>
      <c r="Q28" s="2">
        <f>+IFERROR(N28*('Regions &amp; Poverty'!$I26/100),0)</f>
        <v>1866.7339600000003</v>
      </c>
      <c r="R28" s="2">
        <f>+IFERROR(('Regions &amp; Poverty'!$K26/100)*H28,0)</f>
        <v>69712.025000000009</v>
      </c>
      <c r="S28" s="2">
        <f>+IFERROR(('Regions &amp; Poverty'!$K26/100)*I28,0)</f>
        <v>71944.025000000009</v>
      </c>
      <c r="T28" s="2">
        <f>+IFERROR(('Regions &amp; Poverty'!$K26/100)*J28,0)</f>
        <v>23379.424999999999</v>
      </c>
      <c r="U28" s="2">
        <f>+IFERROR(R28*('Regions &amp; Poverty'!$M26/100),0)</f>
        <v>23632.376475000001</v>
      </c>
      <c r="V28" s="2">
        <f>+IFERROR(S28*('Regions &amp; Poverty'!$M26/100),0)</f>
        <v>24389.024475000002</v>
      </c>
      <c r="W28" s="2">
        <f>+IFERROR(T28*('Regions &amp; Poverty'!$M26/100),0)</f>
        <v>7925.625074999999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559021</v>
      </c>
      <c r="I29" s="2">
        <f t="shared" si="2"/>
        <v>906348</v>
      </c>
      <c r="J29" s="2">
        <f t="shared" si="2"/>
        <v>885284</v>
      </c>
      <c r="K29" s="27"/>
      <c r="L29" s="2">
        <f>+IFERROR(('Regions &amp; Poverty'!$G27/100)*H29,0)</f>
        <v>212427.98</v>
      </c>
      <c r="M29" s="2">
        <f>+IFERROR(('Regions &amp; Poverty'!$G27/100)*I29,0)</f>
        <v>344412.24</v>
      </c>
      <c r="N29" s="2">
        <f>+IFERROR(('Regions &amp; Poverty'!$G27/100)*J29,0)</f>
        <v>336407.92</v>
      </c>
      <c r="O29" s="2">
        <f>+IFERROR(L29*('Regions &amp; Poverty'!$I27/100),0)</f>
        <v>27190.781440000002</v>
      </c>
      <c r="P29" s="2">
        <f>+IFERROR(M29*('Regions &amp; Poverty'!$I27/100),0)</f>
        <v>44084.76672</v>
      </c>
      <c r="Q29" s="2">
        <f>+IFERROR(N29*('Regions &amp; Poverty'!$I27/100),0)</f>
        <v>43060.213759999999</v>
      </c>
      <c r="R29" s="2">
        <f>+IFERROR(('Regions &amp; Poverty'!$K27/100)*H29,0)</f>
        <v>377339.17500000005</v>
      </c>
      <c r="S29" s="2">
        <f>+IFERROR(('Regions &amp; Poverty'!$K27/100)*I29,0)</f>
        <v>611784.9</v>
      </c>
      <c r="T29" s="2">
        <f>+IFERROR(('Regions &amp; Poverty'!$K27/100)*J29,0)</f>
        <v>597566.70000000007</v>
      </c>
      <c r="U29" s="2">
        <f>+IFERROR(R29*('Regions &amp; Poverty'!$M27/100),0)</f>
        <v>111692.39580000003</v>
      </c>
      <c r="V29" s="2">
        <f>+IFERROR(S29*('Regions &amp; Poverty'!$M27/100),0)</f>
        <v>181088.33040000004</v>
      </c>
      <c r="W29" s="2">
        <f>+IFERROR(T29*('Regions &amp; Poverty'!$M27/100),0)</f>
        <v>176879.74320000006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42288</v>
      </c>
      <c r="I30" s="2">
        <f t="shared" si="2"/>
        <v>45322</v>
      </c>
      <c r="J30" s="2">
        <f t="shared" si="2"/>
        <v>61000</v>
      </c>
      <c r="K30" s="27"/>
      <c r="L30" s="2">
        <f>+IFERROR(('Regions &amp; Poverty'!$G28/100)*H30,0)</f>
        <v>12728.688</v>
      </c>
      <c r="M30" s="2">
        <f>+IFERROR(('Regions &amp; Poverty'!$G28/100)*I30,0)</f>
        <v>13641.921999999999</v>
      </c>
      <c r="N30" s="2">
        <f>+IFERROR(('Regions &amp; Poverty'!$G28/100)*J30,0)</f>
        <v>18361</v>
      </c>
      <c r="O30" s="2">
        <f>+IFERROR(L30*('Regions &amp; Poverty'!$I28/100),0)</f>
        <v>1221.9540480000001</v>
      </c>
      <c r="P30" s="2">
        <f>+IFERROR(M30*('Regions &amp; Poverty'!$I28/100),0)</f>
        <v>1309.6245119999999</v>
      </c>
      <c r="Q30" s="2">
        <f>+IFERROR(N30*('Regions &amp; Poverty'!$I28/100),0)</f>
        <v>1762.6559999999999</v>
      </c>
      <c r="R30" s="2">
        <f>+IFERROR(('Regions &amp; Poverty'!$K28/100)*H30,0)</f>
        <v>23554.416000000001</v>
      </c>
      <c r="S30" s="2">
        <f>+IFERROR(('Regions &amp; Poverty'!$K28/100)*I30,0)</f>
        <v>25244.354000000003</v>
      </c>
      <c r="T30" s="2">
        <f>+IFERROR(('Regions &amp; Poverty'!$K28/100)*J30,0)</f>
        <v>33977</v>
      </c>
      <c r="U30" s="2">
        <f>+IFERROR(R30*('Regions &amp; Poverty'!$M28/100),0)</f>
        <v>5558.842176000001</v>
      </c>
      <c r="V30" s="2">
        <f>+IFERROR(S30*('Regions &amp; Poverty'!$M28/100),0)</f>
        <v>5957.6675440000008</v>
      </c>
      <c r="W30" s="2">
        <f>+IFERROR(T30*('Regions &amp; Poverty'!$M28/100),0)</f>
        <v>8018.5720000000001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30520</v>
      </c>
      <c r="I32" s="2">
        <f t="shared" si="2"/>
        <v>32203</v>
      </c>
      <c r="J32" s="2">
        <f t="shared" si="2"/>
        <v>33943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3977863</v>
      </c>
      <c r="I34" s="2">
        <f t="shared" si="2"/>
        <v>3722304</v>
      </c>
      <c r="J34" s="2">
        <f t="shared" si="2"/>
        <v>3815849</v>
      </c>
      <c r="K34" s="27"/>
      <c r="L34" s="2">
        <f>+IFERROR(('Regions &amp; Poverty'!$G32/100)*H34,0)</f>
        <v>3094777.4139999999</v>
      </c>
      <c r="M34" s="2">
        <f>+IFERROR(('Regions &amp; Poverty'!$G32/100)*I34,0)</f>
        <v>2895952.5120000001</v>
      </c>
      <c r="N34" s="2">
        <f>+IFERROR(('Regions &amp; Poverty'!$G32/100)*J34,0)</f>
        <v>2968730.5219999999</v>
      </c>
      <c r="O34" s="2">
        <f>+IFERROR(L34*('Regions &amp; Poverty'!$I32/100),0)</f>
        <v>1213152.7462879999</v>
      </c>
      <c r="P34" s="2">
        <f>+IFERROR(M34*('Regions &amp; Poverty'!$I32/100),0)</f>
        <v>1135213.3847040001</v>
      </c>
      <c r="Q34" s="2">
        <f>+IFERROR(N34*('Regions &amp; Poverty'!$I32/100),0)</f>
        <v>1163742.3646239999</v>
      </c>
      <c r="R34" s="2">
        <f>+IFERROR(('Regions &amp; Poverty'!$K32/100)*H34,0)</f>
        <v>3623833.1929999995</v>
      </c>
      <c r="S34" s="2">
        <f>+IFERROR(('Regions &amp; Poverty'!$K32/100)*I34,0)</f>
        <v>3391018.9439999997</v>
      </c>
      <c r="T34" s="2">
        <f>+IFERROR(('Regions &amp; Poverty'!$K32/100)*J34,0)</f>
        <v>3476238.4389999998</v>
      </c>
      <c r="U34" s="2">
        <f>+IFERROR(R34*('Regions &amp; Poverty'!$M32/100),0)</f>
        <v>2109070.9183259998</v>
      </c>
      <c r="V34" s="2">
        <f>+IFERROR(S34*('Regions &amp; Poverty'!$M32/100),0)</f>
        <v>1973573.025408</v>
      </c>
      <c r="W34" s="2">
        <f>+IFERROR(T34*('Regions &amp; Poverty'!$M32/100),0)</f>
        <v>2023170.771498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132002</v>
      </c>
      <c r="I35" s="2">
        <f t="shared" si="2"/>
        <v>111437</v>
      </c>
      <c r="J35" s="2">
        <f t="shared" si="2"/>
        <v>83757</v>
      </c>
      <c r="K35" s="27"/>
      <c r="L35" s="2">
        <f>+IFERROR(('Regions &amp; Poverty'!$G33/100)*H35,0)</f>
        <v>93589.418000000005</v>
      </c>
      <c r="M35" s="2">
        <f>+IFERROR(('Regions &amp; Poverty'!$G33/100)*I35,0)</f>
        <v>79008.833000000013</v>
      </c>
      <c r="N35" s="2">
        <f>+IFERROR(('Regions &amp; Poverty'!$G33/100)*J35,0)</f>
        <v>59383.713000000003</v>
      </c>
      <c r="O35" s="2">
        <f>+IFERROR(L35*('Regions &amp; Poverty'!$I33/100),0)</f>
        <v>31165.276193999998</v>
      </c>
      <c r="P35" s="2">
        <f>+IFERROR(M35*('Regions &amp; Poverty'!$I33/100),0)</f>
        <v>26309.941389000003</v>
      </c>
      <c r="Q35" s="2">
        <f>+IFERROR(N35*('Regions &amp; Poverty'!$I33/100),0)</f>
        <v>19774.776428999998</v>
      </c>
      <c r="R35" s="2">
        <f>+IFERROR(('Regions &amp; Poverty'!$K33/100)*H35,0)</f>
        <v>116689.768</v>
      </c>
      <c r="S35" s="2">
        <f>+IFERROR(('Regions &amp; Poverty'!$K33/100)*I35,0)</f>
        <v>98510.308000000005</v>
      </c>
      <c r="T35" s="2">
        <f>+IFERROR(('Regions &amp; Poverty'!$K33/100)*J35,0)</f>
        <v>74041.187999999995</v>
      </c>
      <c r="U35" s="2">
        <f>+IFERROR(R35*('Regions &amp; Poverty'!$M33/100),0)</f>
        <v>61728.887272</v>
      </c>
      <c r="V35" s="2">
        <f>+IFERROR(S35*('Regions &amp; Poverty'!$M33/100),0)</f>
        <v>52111.952932000007</v>
      </c>
      <c r="W35" s="2">
        <f>+IFERROR(T35*('Regions &amp; Poverty'!$M33/100),0)</f>
        <v>39167.788452000001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1186</v>
      </c>
      <c r="I36" s="2">
        <f t="shared" si="4"/>
        <v>657</v>
      </c>
      <c r="J36" s="2">
        <f t="shared" si="4"/>
        <v>352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155741</v>
      </c>
      <c r="I37" s="2">
        <f t="shared" si="4"/>
        <v>128197</v>
      </c>
      <c r="J37" s="2">
        <f t="shared" si="4"/>
        <v>115271</v>
      </c>
      <c r="K37" s="27"/>
      <c r="L37" s="2">
        <f>+IFERROR(('Regions &amp; Poverty'!$G35/100)*H37,0)</f>
        <v>106994.06700000001</v>
      </c>
      <c r="M37" s="2">
        <f>+IFERROR(('Regions &amp; Poverty'!$G35/100)*I37,0)</f>
        <v>88071.339000000007</v>
      </c>
      <c r="N37" s="2">
        <f>+IFERROR(('Regions &amp; Poverty'!$G35/100)*J37,0)</f>
        <v>79191.177000000011</v>
      </c>
      <c r="O37" s="2">
        <f>+IFERROR(L37*('Regions &amp; Poverty'!$I35/100),0)</f>
        <v>33596.137038000001</v>
      </c>
      <c r="P37" s="2">
        <f>+IFERROR(M37*('Regions &amp; Poverty'!$I35/100),0)</f>
        <v>27654.400446000003</v>
      </c>
      <c r="Q37" s="2">
        <f>+IFERROR(N37*('Regions &amp; Poverty'!$I35/100),0)</f>
        <v>24866.029578000005</v>
      </c>
      <c r="R37" s="2">
        <f>+IFERROR(('Regions &amp; Poverty'!$K35/100)*H37,0)</f>
        <v>137830.785</v>
      </c>
      <c r="S37" s="2">
        <f>+IFERROR(('Regions &amp; Poverty'!$K35/100)*I37,0)</f>
        <v>113454.345</v>
      </c>
      <c r="T37" s="2">
        <f>+IFERROR(('Regions &amp; Poverty'!$K35/100)*J37,0)</f>
        <v>102014.83500000001</v>
      </c>
      <c r="U37" s="2">
        <f>+IFERROR(R37*('Regions &amp; Poverty'!$M35/100),0)</f>
        <v>70845.023490000007</v>
      </c>
      <c r="V37" s="2">
        <f>+IFERROR(S37*('Regions &amp; Poverty'!$M35/100),0)</f>
        <v>58315.533329999998</v>
      </c>
      <c r="W37" s="2">
        <f>+IFERROR(T37*('Regions &amp; Poverty'!$M35/100),0)</f>
        <v>52435.625190000006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265</v>
      </c>
      <c r="I39" s="2">
        <f t="shared" si="4"/>
        <v>272</v>
      </c>
      <c r="J39" s="2">
        <f t="shared" si="4"/>
        <v>262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115</v>
      </c>
      <c r="I40" s="2">
        <f t="shared" si="4"/>
        <v>115</v>
      </c>
      <c r="J40" s="2">
        <f t="shared" si="4"/>
        <v>115</v>
      </c>
      <c r="K40" s="27"/>
      <c r="L40" s="2">
        <f>+IFERROR(('Regions &amp; Poverty'!$G38/100)*H40,0)</f>
        <v>48.3</v>
      </c>
      <c r="M40" s="2">
        <f>+IFERROR(('Regions &amp; Poverty'!$G38/100)*I40,0)</f>
        <v>48.3</v>
      </c>
      <c r="N40" s="2">
        <f>+IFERROR(('Regions &amp; Poverty'!$G38/100)*J40,0)</f>
        <v>48.3</v>
      </c>
      <c r="O40" s="2">
        <f>+IFERROR(L40*('Regions &amp; Poverty'!$I38/100),0)</f>
        <v>8.0177999999999994</v>
      </c>
      <c r="P40" s="2">
        <f>+IFERROR(M40*('Regions &amp; Poverty'!$I38/100),0)</f>
        <v>8.0177999999999994</v>
      </c>
      <c r="Q40" s="2">
        <f>+IFERROR(N40*('Regions &amp; Poverty'!$I38/100),0)</f>
        <v>8.0177999999999994</v>
      </c>
      <c r="R40" s="2">
        <f>+IFERROR(('Regions &amp; Poverty'!$K38/100)*H40,0)</f>
        <v>74.06</v>
      </c>
      <c r="S40" s="2">
        <f>+IFERROR(('Regions &amp; Poverty'!$K38/100)*I40,0)</f>
        <v>74.06</v>
      </c>
      <c r="T40" s="2">
        <f>+IFERROR(('Regions &amp; Poverty'!$K38/100)*J40,0)</f>
        <v>74.06</v>
      </c>
      <c r="U40" s="2">
        <f>+IFERROR(R40*('Regions &amp; Poverty'!$M38/100),0)</f>
        <v>23.773260000000001</v>
      </c>
      <c r="V40" s="2">
        <f>+IFERROR(S40*('Regions &amp; Poverty'!$M38/100),0)</f>
        <v>23.773260000000001</v>
      </c>
      <c r="W40" s="2">
        <f>+IFERROR(T40*('Regions &amp; Poverty'!$M38/100),0)</f>
        <v>23.773260000000001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49640</v>
      </c>
      <c r="I41" s="2">
        <f t="shared" si="4"/>
        <v>25514</v>
      </c>
      <c r="J41" s="2">
        <f t="shared" si="4"/>
        <v>26675</v>
      </c>
      <c r="K41" s="27"/>
      <c r="L41" s="2">
        <f>+IFERROR(('Regions &amp; Poverty'!$G39/100)*H41,0)</f>
        <v>28542.999999999996</v>
      </c>
      <c r="M41" s="2">
        <f>+IFERROR(('Regions &amp; Poverty'!$G39/100)*I41,0)</f>
        <v>14670.55</v>
      </c>
      <c r="N41" s="2">
        <f>+IFERROR(('Regions &amp; Poverty'!$G39/100)*J41,0)</f>
        <v>15338.124999999998</v>
      </c>
      <c r="O41" s="2">
        <f>+IFERROR(L41*('Regions &amp; Poverty'!$I39/100),0)</f>
        <v>8420.1849999999977</v>
      </c>
      <c r="P41" s="2">
        <f>+IFERROR(M41*('Regions &amp; Poverty'!$I39/100),0)</f>
        <v>4327.8122499999999</v>
      </c>
      <c r="Q41" s="2">
        <f>+IFERROR(N41*('Regions &amp; Poverty'!$I39/100),0)</f>
        <v>4524.7468749999989</v>
      </c>
      <c r="R41" s="2">
        <f>+IFERROR(('Regions &amp; Poverty'!$K39/100)*H41,0)</f>
        <v>36882.519999999997</v>
      </c>
      <c r="S41" s="2">
        <f>+IFERROR(('Regions &amp; Poverty'!$K39/100)*I41,0)</f>
        <v>18956.901999999998</v>
      </c>
      <c r="T41" s="2">
        <f>+IFERROR(('Regions &amp; Poverty'!$K39/100)*J41,0)</f>
        <v>19819.525000000001</v>
      </c>
      <c r="U41" s="2">
        <f>+IFERROR(R41*('Regions &amp; Poverty'!$M39/100),0)</f>
        <v>16412.721399999999</v>
      </c>
      <c r="V41" s="2">
        <f>+IFERROR(S41*('Regions &amp; Poverty'!$M39/100),0)</f>
        <v>8435.8213899999992</v>
      </c>
      <c r="W41" s="2">
        <f>+IFERROR(T41*('Regions &amp; Poverty'!$M39/100),0)</f>
        <v>8819.6886250000007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704</v>
      </c>
      <c r="I42" s="2">
        <f t="shared" si="4"/>
        <v>726</v>
      </c>
      <c r="J42" s="2">
        <f t="shared" si="4"/>
        <v>729</v>
      </c>
      <c r="K42" s="27"/>
      <c r="L42" s="2">
        <f>+IFERROR(('Regions &amp; Poverty'!$G40/100)*H42,0)</f>
        <v>150.65600000000001</v>
      </c>
      <c r="M42" s="2">
        <f>+IFERROR(('Regions &amp; Poverty'!$G40/100)*I42,0)</f>
        <v>155.364</v>
      </c>
      <c r="N42" s="2">
        <f>+IFERROR(('Regions &amp; Poverty'!$G40/100)*J42,0)</f>
        <v>156.006</v>
      </c>
      <c r="O42" s="2">
        <f>+IFERROR(L42*('Regions &amp; Poverty'!$I40/100),0)</f>
        <v>7.8341120000000011</v>
      </c>
      <c r="P42" s="2">
        <f>+IFERROR(M42*('Regions &amp; Poverty'!$I40/100),0)</f>
        <v>8.0789280000000012</v>
      </c>
      <c r="Q42" s="2">
        <f>+IFERROR(N42*('Regions &amp; Poverty'!$I40/100),0)</f>
        <v>8.1123120000000011</v>
      </c>
      <c r="R42" s="2">
        <f>+IFERROR(('Regions &amp; Poverty'!$K40/100)*H42,0)</f>
        <v>332.28800000000001</v>
      </c>
      <c r="S42" s="2">
        <f>+IFERROR(('Regions &amp; Poverty'!$K40/100)*I42,0)</f>
        <v>342.67200000000003</v>
      </c>
      <c r="T42" s="2">
        <f>+IFERROR(('Regions &amp; Poverty'!$K40/100)*J42,0)</f>
        <v>344.08800000000002</v>
      </c>
      <c r="U42" s="2">
        <f>+IFERROR(R42*('Regions &amp; Poverty'!$M40/100),0)</f>
        <v>57.485824000000008</v>
      </c>
      <c r="V42" s="2">
        <f>+IFERROR(S42*('Regions &amp; Poverty'!$M40/100),0)</f>
        <v>59.282256000000011</v>
      </c>
      <c r="W42" s="2">
        <f>+IFERROR(T42*('Regions &amp; Poverty'!$M40/100),0)</f>
        <v>59.527224000000011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234145</v>
      </c>
      <c r="I43" s="2">
        <f t="shared" si="4"/>
        <v>204310</v>
      </c>
      <c r="J43" s="2">
        <f t="shared" si="4"/>
        <v>281428</v>
      </c>
      <c r="K43" s="27"/>
      <c r="L43" s="2">
        <f>+IFERROR(('Regions &amp; Poverty'!$G41/100)*H43,0)</f>
        <v>115901.77499999999</v>
      </c>
      <c r="M43" s="2">
        <f>+IFERROR(('Regions &amp; Poverty'!$G41/100)*I43,0)</f>
        <v>101133.45</v>
      </c>
      <c r="N43" s="2">
        <f>+IFERROR(('Regions &amp; Poverty'!$G41/100)*J43,0)</f>
        <v>139306.85999999999</v>
      </c>
      <c r="O43" s="2">
        <f>+IFERROR(L43*('Regions &amp; Poverty'!$I41/100),0)</f>
        <v>25961.997599999995</v>
      </c>
      <c r="P43" s="2">
        <f>+IFERROR(M43*('Regions &amp; Poverty'!$I41/100),0)</f>
        <v>22653.892799999998</v>
      </c>
      <c r="Q43" s="2">
        <f>+IFERROR(N43*('Regions &amp; Poverty'!$I41/100),0)</f>
        <v>31204.736639999992</v>
      </c>
      <c r="R43" s="2">
        <f>+IFERROR(('Regions &amp; Poverty'!$K41/100)*H43,0)</f>
        <v>178418.49</v>
      </c>
      <c r="S43" s="2">
        <f>+IFERROR(('Regions &amp; Poverty'!$K41/100)*I43,0)</f>
        <v>155684.22</v>
      </c>
      <c r="T43" s="2">
        <f>+IFERROR(('Regions &amp; Poverty'!$K41/100)*J43,0)</f>
        <v>214448.136</v>
      </c>
      <c r="U43" s="2">
        <f>+IFERROR(R43*('Regions &amp; Poverty'!$M41/100),0)</f>
        <v>70475.303549999997</v>
      </c>
      <c r="V43" s="2">
        <f>+IFERROR(S43*('Regions &amp; Poverty'!$M41/100),0)</f>
        <v>61495.266900000002</v>
      </c>
      <c r="W43" s="2">
        <f>+IFERROR(T43*('Regions &amp; Poverty'!$M41/100),0)</f>
        <v>84707.013720000003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2053520</v>
      </c>
      <c r="I44" s="2">
        <f t="shared" si="4"/>
        <v>2041212</v>
      </c>
      <c r="J44" s="2">
        <f t="shared" si="4"/>
        <v>1768121</v>
      </c>
      <c r="K44" s="27"/>
      <c r="L44" s="2">
        <f>+IFERROR(('Regions &amp; Poverty'!$G42/100)*H44,0)</f>
        <v>572932.07999999996</v>
      </c>
      <c r="M44" s="2">
        <f>+IFERROR(('Regions &amp; Poverty'!$G42/100)*I44,0)</f>
        <v>569498.14799999993</v>
      </c>
      <c r="N44" s="2">
        <f>+IFERROR(('Regions &amp; Poverty'!$G42/100)*J44,0)</f>
        <v>493305.75899999996</v>
      </c>
      <c r="O44" s="2">
        <f>+IFERROR(L44*('Regions &amp; Poverty'!$I42/100),0)</f>
        <v>51563.887199999997</v>
      </c>
      <c r="P44" s="2">
        <f>+IFERROR(M44*('Regions &amp; Poverty'!$I42/100),0)</f>
        <v>51254.833319999991</v>
      </c>
      <c r="Q44" s="2">
        <f>+IFERROR(N44*('Regions &amp; Poverty'!$I42/100),0)</f>
        <v>44397.518309999992</v>
      </c>
      <c r="R44" s="2">
        <f>+IFERROR(('Regions &amp; Poverty'!$K42/100)*H44,0)</f>
        <v>1170506.3999999999</v>
      </c>
      <c r="S44" s="2">
        <f>+IFERROR(('Regions &amp; Poverty'!$K42/100)*I44,0)</f>
        <v>1163490.8399999999</v>
      </c>
      <c r="T44" s="2">
        <f>+IFERROR(('Regions &amp; Poverty'!$K42/100)*J44,0)</f>
        <v>1007828.9699999999</v>
      </c>
      <c r="U44" s="2">
        <f>+IFERROR(R44*('Regions &amp; Poverty'!$M42/100),0)</f>
        <v>270386.97839999996</v>
      </c>
      <c r="V44" s="2">
        <f>+IFERROR(S44*('Regions &amp; Poverty'!$M42/100),0)</f>
        <v>268766.38403999998</v>
      </c>
      <c r="W44" s="2">
        <f>+IFERROR(T44*('Regions &amp; Poverty'!$M42/100),0)</f>
        <v>232808.49206999998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604000</v>
      </c>
      <c r="I45" s="2">
        <f t="shared" si="4"/>
        <v>641492</v>
      </c>
      <c r="J45" s="2">
        <f t="shared" si="4"/>
        <v>687679</v>
      </c>
      <c r="K45" s="27"/>
      <c r="L45" s="2">
        <f>+IFERROR(('Regions &amp; Poverty'!$G43/100)*H45,0)</f>
        <v>82144</v>
      </c>
      <c r="M45" s="2">
        <f>+IFERROR(('Regions &amp; Poverty'!$G43/100)*I45,0)</f>
        <v>87242.912000000011</v>
      </c>
      <c r="N45" s="2">
        <f>+IFERROR(('Regions &amp; Poverty'!$G43/100)*J45,0)</f>
        <v>93524.344000000012</v>
      </c>
      <c r="O45" s="2">
        <f>+IFERROR(L45*('Regions &amp; Poverty'!$I43/100),0)</f>
        <v>3285.76</v>
      </c>
      <c r="P45" s="2">
        <f>+IFERROR(M45*('Regions &amp; Poverty'!$I43/100),0)</f>
        <v>3489.7164800000005</v>
      </c>
      <c r="Q45" s="2">
        <f>+IFERROR(N45*('Regions &amp; Poverty'!$I43/100),0)</f>
        <v>3740.9737600000008</v>
      </c>
      <c r="R45" s="2">
        <f>+IFERROR(('Regions &amp; Poverty'!$K43/100)*H45,0)</f>
        <v>210796</v>
      </c>
      <c r="S45" s="2">
        <f>+IFERROR(('Regions &amp; Poverty'!$K43/100)*I45,0)</f>
        <v>223880.70799999998</v>
      </c>
      <c r="T45" s="2">
        <f>+IFERROR(('Regions &amp; Poverty'!$K43/100)*J45,0)</f>
        <v>239999.97099999999</v>
      </c>
      <c r="U45" s="2">
        <f>+IFERROR(R45*('Regions &amp; Poverty'!$M43/100),0)</f>
        <v>25927.908000000003</v>
      </c>
      <c r="V45" s="2">
        <f>+IFERROR(S45*('Regions &amp; Poverty'!$M43/100),0)</f>
        <v>27537.327084</v>
      </c>
      <c r="W45" s="2">
        <f>+IFERROR(T45*('Regions &amp; Poverty'!$M43/100),0)</f>
        <v>29519.996433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1971000</v>
      </c>
      <c r="I46" s="2">
        <f t="shared" si="4"/>
        <v>1970515</v>
      </c>
      <c r="J46" s="2">
        <f t="shared" si="4"/>
        <v>1983133</v>
      </c>
      <c r="K46" s="27"/>
      <c r="L46" s="2">
        <f>+IFERROR(('Regions &amp; Poverty'!$G44/100)*H46,0)</f>
        <v>695763</v>
      </c>
      <c r="M46" s="2">
        <f>+IFERROR(('Regions &amp; Poverty'!$G44/100)*I46,0)</f>
        <v>695591.79499999993</v>
      </c>
      <c r="N46" s="2">
        <f>+IFERROR(('Regions &amp; Poverty'!$G44/100)*J46,0)</f>
        <v>700045.94899999991</v>
      </c>
      <c r="O46" s="2">
        <f>+IFERROR(L46*('Regions &amp; Poverty'!$I44/100),0)</f>
        <v>71663.589000000007</v>
      </c>
      <c r="P46" s="2">
        <f>+IFERROR(M46*('Regions &amp; Poverty'!$I44/100),0)</f>
        <v>71645.954884999999</v>
      </c>
      <c r="Q46" s="2">
        <f>+IFERROR(N46*('Regions &amp; Poverty'!$I44/100),0)</f>
        <v>72104.732747000002</v>
      </c>
      <c r="R46" s="2">
        <f>+IFERROR(('Regions &amp; Poverty'!$K44/100)*H46,0)</f>
        <v>1385613</v>
      </c>
      <c r="S46" s="2">
        <f>+IFERROR(('Regions &amp; Poverty'!$K44/100)*I46,0)</f>
        <v>1385272.0449999999</v>
      </c>
      <c r="T46" s="2">
        <f>+IFERROR(('Regions &amp; Poverty'!$K44/100)*J46,0)</f>
        <v>1394142.4989999998</v>
      </c>
      <c r="U46" s="2">
        <f>+IFERROR(R46*('Regions &amp; Poverty'!$M44/100),0)</f>
        <v>393514.09199999995</v>
      </c>
      <c r="V46" s="2">
        <f>+IFERROR(S46*('Regions &amp; Poverty'!$M44/100),0)</f>
        <v>393417.26077999995</v>
      </c>
      <c r="W46" s="2">
        <f>+IFERROR(T46*('Regions &amp; Poverty'!$M44/100),0)</f>
        <v>395936.46971599991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133000</v>
      </c>
      <c r="I47" s="2">
        <f t="shared" si="4"/>
        <v>170000</v>
      </c>
      <c r="J47" s="2">
        <f t="shared" si="4"/>
        <v>186000</v>
      </c>
      <c r="K47" s="27"/>
      <c r="L47" s="2">
        <f>+IFERROR(('Regions &amp; Poverty'!$G45/100)*H47,0)</f>
        <v>89242.999999999985</v>
      </c>
      <c r="M47" s="2">
        <f>+IFERROR(('Regions &amp; Poverty'!$G45/100)*I47,0)</f>
        <v>114069.99999999999</v>
      </c>
      <c r="N47" s="2">
        <f>+IFERROR(('Regions &amp; Poverty'!$G45/100)*J47,0)</f>
        <v>124805.99999999999</v>
      </c>
      <c r="O47" s="2">
        <f>+IFERROR(L47*('Regions &amp; Poverty'!$I45/100),0)</f>
        <v>27219.114999999994</v>
      </c>
      <c r="P47" s="2">
        <f>+IFERROR(M47*('Regions &amp; Poverty'!$I45/100),0)</f>
        <v>34791.349999999991</v>
      </c>
      <c r="Q47" s="2">
        <f>+IFERROR(N47*('Regions &amp; Poverty'!$I45/100),0)</f>
        <v>38065.829999999994</v>
      </c>
      <c r="R47" s="2">
        <f>+IFERROR(('Regions &amp; Poverty'!$K45/100)*H47,0)</f>
        <v>112385</v>
      </c>
      <c r="S47" s="2">
        <f>+IFERROR(('Regions &amp; Poverty'!$K45/100)*I47,0)</f>
        <v>143650</v>
      </c>
      <c r="T47" s="2">
        <f>+IFERROR(('Regions &amp; Poverty'!$K45/100)*J47,0)</f>
        <v>157170</v>
      </c>
      <c r="U47" s="2">
        <f>+IFERROR(R47*('Regions &amp; Poverty'!$M45/100),0)</f>
        <v>55742.96</v>
      </c>
      <c r="V47" s="2">
        <f>+IFERROR(S47*('Regions &amp; Poverty'!$M45/100),0)</f>
        <v>71250.399999999994</v>
      </c>
      <c r="W47" s="2">
        <f>+IFERROR(T47*('Regions &amp; Poverty'!$M45/100),0)</f>
        <v>77956.319999999992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237000</v>
      </c>
      <c r="I48" s="2">
        <f t="shared" si="4"/>
        <v>286000</v>
      </c>
      <c r="J48" s="2">
        <f t="shared" si="4"/>
        <v>309144</v>
      </c>
      <c r="K48" s="27"/>
      <c r="L48" s="2">
        <f>+IFERROR(('Regions &amp; Poverty'!$G46/100)*H48,0)</f>
        <v>91482</v>
      </c>
      <c r="M48" s="2">
        <f>+IFERROR(('Regions &amp; Poverty'!$G46/100)*I48,0)</f>
        <v>110396</v>
      </c>
      <c r="N48" s="2">
        <f>+IFERROR(('Regions &amp; Poverty'!$G46/100)*J48,0)</f>
        <v>119329.584</v>
      </c>
      <c r="O48" s="2">
        <f>+IFERROR(L48*('Regions &amp; Poverty'!$I46/100),0)</f>
        <v>10703.394</v>
      </c>
      <c r="P48" s="2">
        <f>+IFERROR(M48*('Regions &amp; Poverty'!$I46/100),0)</f>
        <v>12916.331999999999</v>
      </c>
      <c r="Q48" s="2">
        <f>+IFERROR(N48*('Regions &amp; Poverty'!$I46/100),0)</f>
        <v>13961.561328</v>
      </c>
      <c r="R48" s="2">
        <f>+IFERROR(('Regions &amp; Poverty'!$K46/100)*H48,0)</f>
        <v>174906</v>
      </c>
      <c r="S48" s="2">
        <f>+IFERROR(('Regions &amp; Poverty'!$K46/100)*I48,0)</f>
        <v>211068</v>
      </c>
      <c r="T48" s="2">
        <f>+IFERROR(('Regions &amp; Poverty'!$K46/100)*J48,0)</f>
        <v>228148.272</v>
      </c>
      <c r="U48" s="2">
        <f>+IFERROR(R48*('Regions &amp; Poverty'!$M46/100),0)</f>
        <v>53696.142</v>
      </c>
      <c r="V48" s="2">
        <f>+IFERROR(S48*('Regions &amp; Poverty'!$M46/100),0)</f>
        <v>64797.875999999997</v>
      </c>
      <c r="W48" s="2">
        <f>+IFERROR(T48*('Regions &amp; Poverty'!$M46/100),0)</f>
        <v>70041.519503999996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6002831</v>
      </c>
      <c r="I49" s="2">
        <f t="shared" si="4"/>
        <v>6256228</v>
      </c>
      <c r="J49" s="2">
        <f t="shared" si="4"/>
        <v>6070813</v>
      </c>
      <c r="K49" s="27"/>
      <c r="L49" s="2">
        <f>+IFERROR(('Regions &amp; Poverty'!$G47/100)*H49,0)</f>
        <v>3211514.585</v>
      </c>
      <c r="M49" s="2">
        <f>+IFERROR(('Regions &amp; Poverty'!$G47/100)*I49,0)</f>
        <v>3347081.98</v>
      </c>
      <c r="N49" s="2">
        <f>+IFERROR(('Regions &amp; Poverty'!$G47/100)*J49,0)</f>
        <v>3247884.9550000001</v>
      </c>
      <c r="O49" s="2">
        <f>+IFERROR(L49*('Regions &amp; Poverty'!$I47/100),0)</f>
        <v>700110.17952999996</v>
      </c>
      <c r="P49" s="2">
        <f>+IFERROR(M49*('Regions &amp; Poverty'!$I47/100),0)</f>
        <v>729663.87164000003</v>
      </c>
      <c r="Q49" s="2">
        <f>+IFERROR(N49*('Regions &amp; Poverty'!$I47/100),0)</f>
        <v>708038.92018999998</v>
      </c>
      <c r="R49" s="2">
        <f>+IFERROR(('Regions &amp; Poverty'!$K47/100)*H49,0)</f>
        <v>4658196.8559999997</v>
      </c>
      <c r="S49" s="2">
        <f>+IFERROR(('Regions &amp; Poverty'!$K47/100)*I49,0)</f>
        <v>4854832.9279999994</v>
      </c>
      <c r="T49" s="2">
        <f>+IFERROR(('Regions &amp; Poverty'!$K47/100)*J49,0)</f>
        <v>4710950.8879999993</v>
      </c>
      <c r="U49" s="2">
        <f>+IFERROR(R49*('Regions &amp; Poverty'!$M47/100),0)</f>
        <v>1877253.3329679996</v>
      </c>
      <c r="V49" s="2">
        <f>+IFERROR(S49*('Regions &amp; Poverty'!$M47/100),0)</f>
        <v>1956497.6699839996</v>
      </c>
      <c r="W49" s="2">
        <f>+IFERROR(T49*('Regions &amp; Poverty'!$M47/100),0)</f>
        <v>1898513.2078639995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1204020</v>
      </c>
      <c r="I50" s="2">
        <f t="shared" si="4"/>
        <v>871693</v>
      </c>
      <c r="J50" s="2">
        <f t="shared" si="4"/>
        <v>1560363</v>
      </c>
      <c r="K50" s="27"/>
      <c r="L50" s="2">
        <f>+IFERROR(('Regions &amp; Poverty'!$G48/100)*H50,0)</f>
        <v>629702.46000000008</v>
      </c>
      <c r="M50" s="2">
        <f>+IFERROR(('Regions &amp; Poverty'!$G48/100)*I50,0)</f>
        <v>455895.43900000001</v>
      </c>
      <c r="N50" s="2">
        <f>+IFERROR(('Regions &amp; Poverty'!$G48/100)*J50,0)</f>
        <v>816069.84900000005</v>
      </c>
      <c r="O50" s="2">
        <f>+IFERROR(L50*('Regions &amp; Poverty'!$I48/100),0)</f>
        <v>105160.31082</v>
      </c>
      <c r="P50" s="2">
        <f>+IFERROR(M50*('Regions &amp; Poverty'!$I48/100),0)</f>
        <v>76134.538312999997</v>
      </c>
      <c r="Q50" s="2">
        <f>+IFERROR(N50*('Regions &amp; Poverty'!$I48/100),0)</f>
        <v>136283.66478299999</v>
      </c>
      <c r="R50" s="2">
        <f>+IFERROR(('Regions &amp; Poverty'!$K48/100)*H50,0)</f>
        <v>978868.25999999989</v>
      </c>
      <c r="S50" s="2">
        <f>+IFERROR(('Regions &amp; Poverty'!$K48/100)*I50,0)</f>
        <v>708686.40899999999</v>
      </c>
      <c r="T50" s="2">
        <f>+IFERROR(('Regions &amp; Poverty'!$K48/100)*J50,0)</f>
        <v>1268575.1189999999</v>
      </c>
      <c r="U50" s="2">
        <f>+IFERROR(R50*('Regions &amp; Poverty'!$M48/100),0)</f>
        <v>372948.80705999996</v>
      </c>
      <c r="V50" s="2">
        <f>+IFERROR(S50*('Regions &amp; Poverty'!$M48/100),0)</f>
        <v>270009.52182899998</v>
      </c>
      <c r="W50" s="2">
        <f>+IFERROR(T50*('Regions &amp; Poverty'!$M48/100),0)</f>
        <v>483327.12033900002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147930</v>
      </c>
      <c r="I51" s="2">
        <f t="shared" si="4"/>
        <v>140952</v>
      </c>
      <c r="J51" s="2">
        <f t="shared" si="4"/>
        <v>137106</v>
      </c>
      <c r="K51" s="27"/>
      <c r="L51" s="2">
        <f>+IFERROR(('Regions &amp; Poverty'!$G49/100)*H51,0)</f>
        <v>72633.63</v>
      </c>
      <c r="M51" s="2">
        <f>+IFERROR(('Regions &amp; Poverty'!$G49/100)*I51,0)</f>
        <v>69207.432000000001</v>
      </c>
      <c r="N51" s="2">
        <f>+IFERROR(('Regions &amp; Poverty'!$G49/100)*J51,0)</f>
        <v>67319.046000000002</v>
      </c>
      <c r="O51" s="2">
        <f>+IFERROR(L51*('Regions &amp; Poverty'!$I49/100),0)</f>
        <v>14454.09237</v>
      </c>
      <c r="P51" s="2">
        <f>+IFERROR(M51*('Regions &amp; Poverty'!$I49/100),0)</f>
        <v>13772.278967999999</v>
      </c>
      <c r="Q51" s="2">
        <f>+IFERROR(N51*('Regions &amp; Poverty'!$I49/100),0)</f>
        <v>13396.490153999999</v>
      </c>
      <c r="R51" s="2">
        <f>+IFERROR(('Regions &amp; Poverty'!$K49/100)*H51,0)</f>
        <v>108284.76</v>
      </c>
      <c r="S51" s="2">
        <f>+IFERROR(('Regions &amp; Poverty'!$K49/100)*I51,0)</f>
        <v>103176.864</v>
      </c>
      <c r="T51" s="2">
        <f>+IFERROR(('Regions &amp; Poverty'!$K49/100)*J51,0)</f>
        <v>100361.592</v>
      </c>
      <c r="U51" s="2">
        <f>+IFERROR(R51*('Regions &amp; Poverty'!$M49/100),0)</f>
        <v>40173.645959999994</v>
      </c>
      <c r="V51" s="2">
        <f>+IFERROR(S51*('Regions &amp; Poverty'!$M49/100),0)</f>
        <v>38278.616543999997</v>
      </c>
      <c r="W51" s="2">
        <f>+IFERROR(T51*('Regions &amp; Poverty'!$M49/100),0)</f>
        <v>37234.150632000004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584800</v>
      </c>
      <c r="I53" s="2">
        <f t="shared" si="5"/>
        <v>418037</v>
      </c>
      <c r="J53" s="2">
        <f t="shared" si="5"/>
        <v>514045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718237</v>
      </c>
      <c r="I54" s="2">
        <f t="shared" si="5"/>
        <v>823895</v>
      </c>
      <c r="J54" s="2">
        <f t="shared" si="5"/>
        <v>863008</v>
      </c>
      <c r="K54" s="27"/>
      <c r="L54" s="2">
        <f>+IFERROR(('Regions &amp; Poverty'!$G52/100)*H54,0)</f>
        <v>13646.502999999999</v>
      </c>
      <c r="M54" s="2">
        <f>+IFERROR(('Regions &amp; Poverty'!$G52/100)*I54,0)</f>
        <v>15654.004999999999</v>
      </c>
      <c r="N54" s="2">
        <f>+IFERROR(('Regions &amp; Poverty'!$G52/100)*J54,0)</f>
        <v>16397.151999999998</v>
      </c>
      <c r="O54" s="2">
        <f>+IFERROR(L54*('Regions &amp; Poverty'!$I52/100),0)</f>
        <v>68.232514999999992</v>
      </c>
      <c r="P54" s="2">
        <f>+IFERROR(M54*('Regions &amp; Poverty'!$I52/100),0)</f>
        <v>78.270025000000004</v>
      </c>
      <c r="Q54" s="2">
        <f>+IFERROR(N54*('Regions &amp; Poverty'!$I52/100),0)</f>
        <v>81.985759999999999</v>
      </c>
      <c r="R54" s="2">
        <f>+IFERROR(('Regions &amp; Poverty'!$K52/100)*H54,0)</f>
        <v>49558.353000000003</v>
      </c>
      <c r="S54" s="2">
        <f>+IFERROR(('Regions &amp; Poverty'!$K52/100)*I54,0)</f>
        <v>56848.755000000005</v>
      </c>
      <c r="T54" s="2">
        <f>+IFERROR(('Regions &amp; Poverty'!$K52/100)*J54,0)</f>
        <v>59547.552000000003</v>
      </c>
      <c r="U54" s="2">
        <f>+IFERROR(R54*('Regions &amp; Poverty'!$M52/100),0)</f>
        <v>991.16706000000011</v>
      </c>
      <c r="V54" s="2">
        <f>+IFERROR(S54*('Regions &amp; Poverty'!$M52/100),0)</f>
        <v>1136.9751000000001</v>
      </c>
      <c r="W54" s="2">
        <f>+IFERROR(T54*('Regions &amp; Poverty'!$M52/100),0)</f>
        <v>1190.9510400000001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143650</v>
      </c>
      <c r="I55" s="2">
        <f t="shared" si="5"/>
        <v>137000</v>
      </c>
      <c r="J55" s="2">
        <f t="shared" si="5"/>
        <v>140359</v>
      </c>
      <c r="K55" s="27"/>
      <c r="L55" s="2">
        <f>+IFERROR(('Regions &amp; Poverty'!$G53/100)*H55,0)</f>
        <v>35768.85</v>
      </c>
      <c r="M55" s="2">
        <f>+IFERROR(('Regions &amp; Poverty'!$G53/100)*I55,0)</f>
        <v>34113</v>
      </c>
      <c r="N55" s="2">
        <f>+IFERROR(('Regions &amp; Poverty'!$G53/100)*J55,0)</f>
        <v>34949.391000000003</v>
      </c>
      <c r="O55" s="2">
        <f>+IFERROR(L55*('Regions &amp; Poverty'!$I53/100),0)</f>
        <v>2861.5079999999998</v>
      </c>
      <c r="P55" s="2">
        <f>+IFERROR(M55*('Regions &amp; Poverty'!$I53/100),0)</f>
        <v>2729.04</v>
      </c>
      <c r="Q55" s="2">
        <f>+IFERROR(N55*('Regions &amp; Poverty'!$I53/100),0)</f>
        <v>2795.9512800000002</v>
      </c>
      <c r="R55" s="2">
        <f>+IFERROR(('Regions &amp; Poverty'!$K53/100)*H55,0)</f>
        <v>73261.5</v>
      </c>
      <c r="S55" s="2">
        <f>+IFERROR(('Regions &amp; Poverty'!$K53/100)*I55,0)</f>
        <v>69870</v>
      </c>
      <c r="T55" s="2">
        <f>+IFERROR(('Regions &amp; Poverty'!$K53/100)*J55,0)</f>
        <v>71583.09</v>
      </c>
      <c r="U55" s="2">
        <f>+IFERROR(R55*('Regions &amp; Poverty'!$M53/100),0)</f>
        <v>14872.084500000001</v>
      </c>
      <c r="V55" s="2">
        <f>+IFERROR(S55*('Regions &amp; Poverty'!$M53/100),0)</f>
        <v>14183.61</v>
      </c>
      <c r="W55" s="2">
        <f>+IFERROR(T55*('Regions &amp; Poverty'!$M53/100),0)</f>
        <v>14531.367270000001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22</v>
      </c>
      <c r="I56" s="2">
        <f t="shared" si="5"/>
        <v>18</v>
      </c>
      <c r="J56" s="2">
        <f t="shared" si="5"/>
        <v>14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49</v>
      </c>
      <c r="I58" s="2">
        <f t="shared" si="7"/>
        <v>293</v>
      </c>
      <c r="J58" s="2">
        <f t="shared" si="7"/>
        <v>162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2912</v>
      </c>
      <c r="I59" s="2">
        <f t="shared" si="7"/>
        <v>1900</v>
      </c>
      <c r="J59" s="2">
        <f t="shared" si="7"/>
        <v>1823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16259</v>
      </c>
      <c r="I60" s="2">
        <f t="shared" si="7"/>
        <v>12663</v>
      </c>
      <c r="J60" s="2">
        <f t="shared" si="7"/>
        <v>16203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224157</v>
      </c>
      <c r="I61" s="2">
        <f t="shared" si="7"/>
        <v>195744</v>
      </c>
      <c r="J61" s="2">
        <f t="shared" si="7"/>
        <v>203931</v>
      </c>
      <c r="K61" s="27"/>
      <c r="L61" s="2">
        <f>+IFERROR(('Regions &amp; Poverty'!$G59/100)*H61,0)</f>
        <v>3586.5120000000002</v>
      </c>
      <c r="M61" s="2">
        <f>+IFERROR(('Regions &amp; Poverty'!$G59/100)*I61,0)</f>
        <v>3131.904</v>
      </c>
      <c r="N61" s="2">
        <f>+IFERROR(('Regions &amp; Poverty'!$G59/100)*J61,0)</f>
        <v>3262.8960000000002</v>
      </c>
      <c r="O61" s="2">
        <f>+IFERROR(L61*('Regions &amp; Poverty'!$I59/100),0)</f>
        <v>21.519072000000001</v>
      </c>
      <c r="P61" s="2">
        <f>+IFERROR(M61*('Regions &amp; Poverty'!$I59/100),0)</f>
        <v>18.791423999999999</v>
      </c>
      <c r="Q61" s="2">
        <f>+IFERROR(N61*('Regions &amp; Poverty'!$I59/100),0)</f>
        <v>19.577376000000001</v>
      </c>
      <c r="R61" s="2">
        <f>+IFERROR(('Regions &amp; Poverty'!$K59/100)*H61,0)</f>
        <v>9414.594000000001</v>
      </c>
      <c r="S61" s="2">
        <f>+IFERROR(('Regions &amp; Poverty'!$K59/100)*I61,0)</f>
        <v>8221.2480000000014</v>
      </c>
      <c r="T61" s="2">
        <f>+IFERROR(('Regions &amp; Poverty'!$K59/100)*J61,0)</f>
        <v>8565.1020000000008</v>
      </c>
      <c r="U61" s="2">
        <f>+IFERROR(R61*('Regions &amp; Poverty'!$M59/100),0)</f>
        <v>141.21891000000002</v>
      </c>
      <c r="V61" s="2">
        <f>+IFERROR(S61*('Regions &amp; Poverty'!$M59/100),0)</f>
        <v>123.31872000000001</v>
      </c>
      <c r="W61" s="2">
        <f>+IFERROR(T61*('Regions &amp; Poverty'!$M59/100),0)</f>
        <v>128.47653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41838</v>
      </c>
      <c r="I62" s="2">
        <f t="shared" si="7"/>
        <v>38782</v>
      </c>
      <c r="J62" s="2">
        <f t="shared" si="7"/>
        <v>27617</v>
      </c>
      <c r="K62" s="27"/>
      <c r="L62" s="2">
        <f>+IFERROR(('Regions &amp; Poverty'!$G60/100)*H62,0)</f>
        <v>794.92200000000003</v>
      </c>
      <c r="M62" s="2">
        <f>+IFERROR(('Regions &amp; Poverty'!$G60/100)*I62,0)</f>
        <v>736.85799999999995</v>
      </c>
      <c r="N62" s="2">
        <f>+IFERROR(('Regions &amp; Poverty'!$G60/100)*J62,0)</f>
        <v>524.72299999999996</v>
      </c>
      <c r="O62" s="2">
        <f>+IFERROR(L62*('Regions &amp; Poverty'!$I60/100),0)</f>
        <v>3.1796880000000001</v>
      </c>
      <c r="P62" s="2">
        <f>+IFERROR(M62*('Regions &amp; Poverty'!$I60/100),0)</f>
        <v>2.9474320000000001</v>
      </c>
      <c r="Q62" s="2">
        <f>+IFERROR(N62*('Regions &amp; Poverty'!$I60/100),0)</f>
        <v>2.0988919999999998</v>
      </c>
      <c r="R62" s="2">
        <f>+IFERROR(('Regions &amp; Poverty'!$K60/100)*H62,0)</f>
        <v>4100.1239999999998</v>
      </c>
      <c r="S62" s="2">
        <f>+IFERROR(('Regions &amp; Poverty'!$K60/100)*I62,0)</f>
        <v>3800.636</v>
      </c>
      <c r="T62" s="2">
        <f>+IFERROR(('Regions &amp; Poverty'!$K60/100)*J62,0)</f>
        <v>2706.4659999999999</v>
      </c>
      <c r="U62" s="2">
        <f>+IFERROR(R62*('Regions &amp; Poverty'!$M60/100),0)</f>
        <v>98.402975999999995</v>
      </c>
      <c r="V62" s="2">
        <f>+IFERROR(S62*('Regions &amp; Poverty'!$M60/100),0)</f>
        <v>91.215264000000005</v>
      </c>
      <c r="W62" s="2">
        <f>+IFERROR(T62*('Regions &amp; Poverty'!$M60/100),0)</f>
        <v>64.955184000000003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33616</v>
      </c>
      <c r="I63" s="2">
        <f t="shared" si="7"/>
        <v>32826</v>
      </c>
      <c r="J63" s="2">
        <f t="shared" si="7"/>
        <v>33747</v>
      </c>
      <c r="K63" s="27"/>
      <c r="L63" s="2">
        <f>+IFERROR(('Regions &amp; Poverty'!$G61/100)*H63,0)</f>
        <v>3193.52</v>
      </c>
      <c r="M63" s="2">
        <f>+IFERROR(('Regions &amp; Poverty'!$G61/100)*I63,0)</f>
        <v>3118.4700000000003</v>
      </c>
      <c r="N63" s="2">
        <f>+IFERROR(('Regions &amp; Poverty'!$G61/100)*J63,0)</f>
        <v>3205.9650000000001</v>
      </c>
      <c r="O63" s="2">
        <f>+IFERROR(L63*('Regions &amp; Poverty'!$I61/100),0)</f>
        <v>89.418559999999985</v>
      </c>
      <c r="P63" s="2">
        <f>+IFERROR(M63*('Regions &amp; Poverty'!$I61/100),0)</f>
        <v>87.317160000000001</v>
      </c>
      <c r="Q63" s="2">
        <f>+IFERROR(N63*('Regions &amp; Poverty'!$I61/100),0)</f>
        <v>89.767019999999988</v>
      </c>
      <c r="R63" s="2">
        <f>+IFERROR(('Regions &amp; Poverty'!$K61/100)*H63,0)</f>
        <v>8504.848</v>
      </c>
      <c r="S63" s="2">
        <f>+IFERROR(('Regions &amp; Poverty'!$K61/100)*I63,0)</f>
        <v>8304.978000000001</v>
      </c>
      <c r="T63" s="2">
        <f>+IFERROR(('Regions &amp; Poverty'!$K61/100)*J63,0)</f>
        <v>8537.991</v>
      </c>
      <c r="U63" s="2">
        <f>+IFERROR(R63*('Regions &amp; Poverty'!$M61/100),0)</f>
        <v>739.92177599999991</v>
      </c>
      <c r="V63" s="2">
        <f>+IFERROR(S63*('Regions &amp; Poverty'!$M61/100),0)</f>
        <v>722.53308600000003</v>
      </c>
      <c r="W63" s="2">
        <f>+IFERROR(T63*('Regions &amp; Poverty'!$M61/100),0)</f>
        <v>742.80521699999997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51574</v>
      </c>
      <c r="I64" s="2">
        <f t="shared" si="7"/>
        <v>53779</v>
      </c>
      <c r="J64" s="2">
        <f t="shared" si="7"/>
        <v>56142</v>
      </c>
      <c r="K64" s="27"/>
      <c r="L64" s="2">
        <f>+IFERROR(('Regions &amp; Poverty'!$G62/100)*H64,0)</f>
        <v>9180.1720000000005</v>
      </c>
      <c r="M64" s="2">
        <f>+IFERROR(('Regions &amp; Poverty'!$G62/100)*I64,0)</f>
        <v>9572.6620000000003</v>
      </c>
      <c r="N64" s="2">
        <f>+IFERROR(('Regions &amp; Poverty'!$G62/100)*J64,0)</f>
        <v>9993.2760000000017</v>
      </c>
      <c r="O64" s="2">
        <f>+IFERROR(L64*('Regions &amp; Poverty'!$I62/100),0)</f>
        <v>587.53100800000004</v>
      </c>
      <c r="P64" s="2">
        <f>+IFERROR(M64*('Regions &amp; Poverty'!$I62/100),0)</f>
        <v>612.65036800000007</v>
      </c>
      <c r="Q64" s="2">
        <f>+IFERROR(N64*('Regions &amp; Poverty'!$I62/100),0)</f>
        <v>639.5696640000001</v>
      </c>
      <c r="R64" s="2">
        <f>+IFERROR(('Regions &amp; Poverty'!$K62/100)*H64,0)</f>
        <v>17947.752</v>
      </c>
      <c r="S64" s="2">
        <f>+IFERROR(('Regions &amp; Poverty'!$K62/100)*I64,0)</f>
        <v>18715.091999999997</v>
      </c>
      <c r="T64" s="2">
        <f>+IFERROR(('Regions &amp; Poverty'!$K62/100)*J64,0)</f>
        <v>19537.415999999997</v>
      </c>
      <c r="U64" s="2">
        <f>+IFERROR(R64*('Regions &amp; Poverty'!$M62/100),0)</f>
        <v>2602.4240399999999</v>
      </c>
      <c r="V64" s="2">
        <f>+IFERROR(S64*('Regions &amp; Poverty'!$M62/100),0)</f>
        <v>2713.6883399999992</v>
      </c>
      <c r="W64" s="2">
        <f>+IFERROR(T64*('Regions &amp; Poverty'!$M62/100),0)</f>
        <v>2832.9253199999994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232159</v>
      </c>
      <c r="I65" s="2">
        <f t="shared" si="7"/>
        <v>236018</v>
      </c>
      <c r="J65" s="2">
        <f t="shared" si="7"/>
        <v>254043</v>
      </c>
      <c r="K65" s="27"/>
      <c r="L65" s="2">
        <f>+IFERROR(('Regions &amp; Poverty'!$G63/100)*H65,0)</f>
        <v>6964.7699999999995</v>
      </c>
      <c r="M65" s="2">
        <f>+IFERROR(('Regions &amp; Poverty'!$G63/100)*I65,0)</f>
        <v>7080.54</v>
      </c>
      <c r="N65" s="2">
        <f>+IFERROR(('Regions &amp; Poverty'!$G63/100)*J65,0)</f>
        <v>7621.29</v>
      </c>
      <c r="O65" s="2">
        <f>+IFERROR(L65*('Regions &amp; Poverty'!$I63/100),0)</f>
        <v>55.718159999999997</v>
      </c>
      <c r="P65" s="2">
        <f>+IFERROR(M65*('Regions &amp; Poverty'!$I63/100),0)</f>
        <v>56.64432</v>
      </c>
      <c r="Q65" s="2">
        <f>+IFERROR(N65*('Regions &amp; Poverty'!$I63/100),0)</f>
        <v>60.970320000000001</v>
      </c>
      <c r="R65" s="2">
        <f>+IFERROR(('Regions &amp; Poverty'!$K63/100)*H65,0)</f>
        <v>27394.762000000002</v>
      </c>
      <c r="S65" s="2">
        <f>+IFERROR(('Regions &amp; Poverty'!$K63/100)*I65,0)</f>
        <v>27850.124000000003</v>
      </c>
      <c r="T65" s="2">
        <f>+IFERROR(('Regions &amp; Poverty'!$K63/100)*J65,0)</f>
        <v>29977.074000000001</v>
      </c>
      <c r="U65" s="2">
        <f>+IFERROR(R65*('Regions &amp; Poverty'!$M63/100),0)</f>
        <v>904.02714600000013</v>
      </c>
      <c r="V65" s="2">
        <f>+IFERROR(S65*('Regions &amp; Poverty'!$M63/100),0)</f>
        <v>919.0540920000002</v>
      </c>
      <c r="W65" s="2">
        <f>+IFERROR(T65*('Regions &amp; Poverty'!$M63/100),0)</f>
        <v>989.24344200000007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369048</v>
      </c>
      <c r="I66" s="2">
        <f t="shared" si="7"/>
        <v>376438</v>
      </c>
      <c r="J66" s="2">
        <f t="shared" si="7"/>
        <v>335000</v>
      </c>
      <c r="K66" s="27"/>
      <c r="L66" s="2">
        <f>+IFERROR(('Regions &amp; Poverty'!$G64/100)*H66,0)</f>
        <v>13285.728000000001</v>
      </c>
      <c r="M66" s="2">
        <f>+IFERROR(('Regions &amp; Poverty'!$G64/100)*I66,0)</f>
        <v>13551.768000000002</v>
      </c>
      <c r="N66" s="2">
        <f>+IFERROR(('Regions &amp; Poverty'!$G64/100)*J66,0)</f>
        <v>12060.000000000002</v>
      </c>
      <c r="O66" s="2">
        <f>+IFERROR(L66*('Regions &amp; Poverty'!$I64/100),0)</f>
        <v>119.57155200000003</v>
      </c>
      <c r="P66" s="2">
        <f>+IFERROR(M66*('Regions &amp; Poverty'!$I64/100),0)</f>
        <v>121.96591200000003</v>
      </c>
      <c r="Q66" s="2">
        <f>+IFERROR(N66*('Regions &amp; Poverty'!$I64/100),0)</f>
        <v>108.54000000000003</v>
      </c>
      <c r="R66" s="2">
        <f>+IFERROR(('Regions &amp; Poverty'!$K64/100)*H66,0)</f>
        <v>50928.624000000003</v>
      </c>
      <c r="S66" s="2">
        <f>+IFERROR(('Regions &amp; Poverty'!$K64/100)*I66,0)</f>
        <v>51948.444000000003</v>
      </c>
      <c r="T66" s="2">
        <f>+IFERROR(('Regions &amp; Poverty'!$K64/100)*J66,0)</f>
        <v>46230.000000000007</v>
      </c>
      <c r="U66" s="2">
        <f>+IFERROR(R66*('Regions &amp; Poverty'!$M64/100),0)</f>
        <v>1986.2163360000002</v>
      </c>
      <c r="V66" s="2">
        <f>+IFERROR(S66*('Regions &amp; Poverty'!$M64/100),0)</f>
        <v>2025.9893160000001</v>
      </c>
      <c r="W66" s="2">
        <f>+IFERROR(T66*('Regions &amp; Poverty'!$M64/100),0)</f>
        <v>1802.9700000000003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255136</v>
      </c>
      <c r="I67" s="2">
        <f t="shared" si="7"/>
        <v>281980</v>
      </c>
      <c r="J67" s="2">
        <f t="shared" si="7"/>
        <v>290000</v>
      </c>
      <c r="K67" s="27"/>
      <c r="L67" s="2">
        <f>+IFERROR(('Regions &amp; Poverty'!$G65/100)*H67,0)</f>
        <v>5612.9920000000002</v>
      </c>
      <c r="M67" s="2">
        <f>+IFERROR(('Regions &amp; Poverty'!$G65/100)*I67,0)</f>
        <v>6203.56</v>
      </c>
      <c r="N67" s="2">
        <f>+IFERROR(('Regions &amp; Poverty'!$G65/100)*J67,0)</f>
        <v>6380.0000000000009</v>
      </c>
      <c r="O67" s="2">
        <f>+IFERROR(L67*('Regions &amp; Poverty'!$I65/100),0)</f>
        <v>33.677952000000005</v>
      </c>
      <c r="P67" s="2">
        <f>+IFERROR(M67*('Regions &amp; Poverty'!$I65/100),0)</f>
        <v>37.221360000000004</v>
      </c>
      <c r="Q67" s="2">
        <f>+IFERROR(N67*('Regions &amp; Poverty'!$I65/100),0)</f>
        <v>38.280000000000008</v>
      </c>
      <c r="R67" s="2">
        <f>+IFERROR(('Regions &amp; Poverty'!$K65/100)*H67,0)</f>
        <v>17859.52</v>
      </c>
      <c r="S67" s="2">
        <f>+IFERROR(('Regions &amp; Poverty'!$K65/100)*I67,0)</f>
        <v>19738.600000000002</v>
      </c>
      <c r="T67" s="2">
        <f>+IFERROR(('Regions &amp; Poverty'!$K65/100)*J67,0)</f>
        <v>20300.000000000004</v>
      </c>
      <c r="U67" s="2">
        <f>+IFERROR(R67*('Regions &amp; Poverty'!$M65/100),0)</f>
        <v>392.90944000000007</v>
      </c>
      <c r="V67" s="2">
        <f>+IFERROR(S67*('Regions &amp; Poverty'!$M65/100),0)</f>
        <v>434.24920000000009</v>
      </c>
      <c r="W67" s="2">
        <f>+IFERROR(T67*('Regions &amp; Poverty'!$M65/100),0)</f>
        <v>446.60000000000014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484057</v>
      </c>
      <c r="I68" s="2">
        <f t="shared" si="7"/>
        <v>527341</v>
      </c>
      <c r="J68" s="2">
        <f t="shared" si="7"/>
        <v>406977</v>
      </c>
      <c r="K68" s="27"/>
      <c r="L68" s="2">
        <f>+IFERROR(('Regions &amp; Poverty'!$G66/100)*H68,0)</f>
        <v>34368.046999999999</v>
      </c>
      <c r="M68" s="2">
        <f>+IFERROR(('Regions &amp; Poverty'!$G66/100)*I68,0)</f>
        <v>37441.210999999996</v>
      </c>
      <c r="N68" s="2">
        <f>+IFERROR(('Regions &amp; Poverty'!$G66/100)*J68,0)</f>
        <v>28895.366999999998</v>
      </c>
      <c r="O68" s="2">
        <f>+IFERROR(L68*('Regions &amp; Poverty'!$I66/100),0)</f>
        <v>1168.513598</v>
      </c>
      <c r="P68" s="2">
        <f>+IFERROR(M68*('Regions &amp; Poverty'!$I66/100),0)</f>
        <v>1273.001174</v>
      </c>
      <c r="Q68" s="2">
        <f>+IFERROR(N68*('Regions &amp; Poverty'!$I66/100),0)</f>
        <v>982.44247800000005</v>
      </c>
      <c r="R68" s="2">
        <f>+IFERROR(('Regions &amp; Poverty'!$K66/100)*H68,0)</f>
        <v>62443.353000000003</v>
      </c>
      <c r="S68" s="2">
        <f>+IFERROR(('Regions &amp; Poverty'!$K66/100)*I68,0)</f>
        <v>68026.989000000001</v>
      </c>
      <c r="T68" s="2">
        <f>+IFERROR(('Regions &amp; Poverty'!$K66/100)*J68,0)</f>
        <v>52500.033000000003</v>
      </c>
      <c r="U68" s="2">
        <f>+IFERROR(R68*('Regions &amp; Poverty'!$M66/100),0)</f>
        <v>3809.0445330000002</v>
      </c>
      <c r="V68" s="2">
        <f>+IFERROR(S68*('Regions &amp; Poverty'!$M66/100),0)</f>
        <v>4149.6463290000002</v>
      </c>
      <c r="W68" s="2">
        <f>+IFERROR(T68*('Regions &amp; Poverty'!$M66/100),0)</f>
        <v>3202.5020130000003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2206525</v>
      </c>
      <c r="I69" s="2">
        <f t="shared" si="7"/>
        <v>2488519</v>
      </c>
      <c r="J69" s="2">
        <f t="shared" si="7"/>
        <v>2453364</v>
      </c>
      <c r="K69" s="27"/>
      <c r="L69" s="2">
        <f>+IFERROR(('Regions &amp; Poverty'!$G67/100)*H69,0)</f>
        <v>121358.875</v>
      </c>
      <c r="M69" s="2">
        <f>+IFERROR(('Regions &amp; Poverty'!$G67/100)*I69,0)</f>
        <v>136868.54500000001</v>
      </c>
      <c r="N69" s="2">
        <f>+IFERROR(('Regions &amp; Poverty'!$G67/100)*J69,0)</f>
        <v>134935.01999999999</v>
      </c>
      <c r="O69" s="2">
        <f>+IFERROR(L69*('Regions &amp; Poverty'!$I67/100),0)</f>
        <v>2669.8952500000005</v>
      </c>
      <c r="P69" s="2">
        <f>+IFERROR(M69*('Regions &amp; Poverty'!$I67/100),0)</f>
        <v>3011.1079900000004</v>
      </c>
      <c r="Q69" s="2">
        <f>+IFERROR(N69*('Regions &amp; Poverty'!$I67/100),0)</f>
        <v>2968.57044</v>
      </c>
      <c r="R69" s="2">
        <f>+IFERROR(('Regions &amp; Poverty'!$K67/100)*H69,0)</f>
        <v>289054.77500000002</v>
      </c>
      <c r="S69" s="2">
        <f>+IFERROR(('Regions &amp; Poverty'!$K67/100)*I69,0)</f>
        <v>325995.989</v>
      </c>
      <c r="T69" s="2">
        <f>+IFERROR(('Regions &amp; Poverty'!$K67/100)*J69,0)</f>
        <v>321390.68400000001</v>
      </c>
      <c r="U69" s="2">
        <f>+IFERROR(R69*('Regions &amp; Poverty'!$M67/100),0)</f>
        <v>14452.738750000002</v>
      </c>
      <c r="V69" s="2">
        <f>+IFERROR(S69*('Regions &amp; Poverty'!$M67/100),0)</f>
        <v>16299.79945</v>
      </c>
      <c r="W69" s="2">
        <f>+IFERROR(T69*('Regions &amp; Poverty'!$M67/100),0)</f>
        <v>16069.534200000002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1379954</v>
      </c>
      <c r="I70" s="2">
        <f t="shared" si="7"/>
        <v>1652793</v>
      </c>
      <c r="J70" s="2">
        <f t="shared" si="7"/>
        <v>1534537</v>
      </c>
      <c r="K70" s="27"/>
      <c r="L70" s="2">
        <f>+IFERROR(('Regions &amp; Poverty'!$G68/100)*H70,0)</f>
        <v>66237.792000000001</v>
      </c>
      <c r="M70" s="2">
        <f>+IFERROR(('Regions &amp; Poverty'!$G68/100)*I70,0)</f>
        <v>79334.063999999998</v>
      </c>
      <c r="N70" s="2">
        <f>+IFERROR(('Regions &amp; Poverty'!$G68/100)*J70,0)</f>
        <v>73657.775999999998</v>
      </c>
      <c r="O70" s="2">
        <f>+IFERROR(L70*('Regions &amp; Poverty'!$I68/100),0)</f>
        <v>1457.2314240000001</v>
      </c>
      <c r="P70" s="2">
        <f>+IFERROR(M70*('Regions &amp; Poverty'!$I68/100),0)</f>
        <v>1745.349408</v>
      </c>
      <c r="Q70" s="2">
        <f>+IFERROR(N70*('Regions &amp; Poverty'!$I68/100),0)</f>
        <v>1620.471072</v>
      </c>
      <c r="R70" s="2">
        <f>+IFERROR(('Regions &amp; Poverty'!$K68/100)*H70,0)</f>
        <v>162834.57200000001</v>
      </c>
      <c r="S70" s="2">
        <f>+IFERROR(('Regions &amp; Poverty'!$K68/100)*I70,0)</f>
        <v>195029.57400000002</v>
      </c>
      <c r="T70" s="2">
        <f>+IFERROR(('Regions &amp; Poverty'!$K68/100)*J70,0)</f>
        <v>181075.36600000001</v>
      </c>
      <c r="U70" s="2">
        <f>+IFERROR(R70*('Regions &amp; Poverty'!$M68/100),0)</f>
        <v>7327.5557400000007</v>
      </c>
      <c r="V70" s="2">
        <f>+IFERROR(S70*('Regions &amp; Poverty'!$M68/100),0)</f>
        <v>8776.3308300000008</v>
      </c>
      <c r="W70" s="2">
        <f>+IFERROR(T70*('Regions &amp; Poverty'!$M68/100),0)</f>
        <v>8148.3914700000005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2896613</v>
      </c>
      <c r="I71" s="2">
        <f t="shared" si="7"/>
        <v>3151408</v>
      </c>
      <c r="J71" s="2">
        <f t="shared" si="7"/>
        <v>3165749</v>
      </c>
      <c r="K71" s="27"/>
      <c r="L71" s="2">
        <f>+IFERROR(('Regions &amp; Poverty'!$G69/100)*H71,0)</f>
        <v>86898.39</v>
      </c>
      <c r="M71" s="2">
        <f>+IFERROR(('Regions &amp; Poverty'!$G69/100)*I71,0)</f>
        <v>94542.239999999991</v>
      </c>
      <c r="N71" s="2">
        <f>+IFERROR(('Regions &amp; Poverty'!$G69/100)*J71,0)</f>
        <v>94972.47</v>
      </c>
      <c r="O71" s="2">
        <f>+IFERROR(L71*('Regions &amp; Poverty'!$I69/100),0)</f>
        <v>695.18712000000005</v>
      </c>
      <c r="P71" s="2">
        <f>+IFERROR(M71*('Regions &amp; Poverty'!$I69/100),0)</f>
        <v>756.33791999999994</v>
      </c>
      <c r="Q71" s="2">
        <f>+IFERROR(N71*('Regions &amp; Poverty'!$I69/100),0)</f>
        <v>759.77976000000001</v>
      </c>
      <c r="R71" s="2">
        <f>+IFERROR(('Regions &amp; Poverty'!$K69/100)*H71,0)</f>
        <v>269385.00900000002</v>
      </c>
      <c r="S71" s="2">
        <f>+IFERROR(('Regions &amp; Poverty'!$K69/100)*I71,0)</f>
        <v>293080.94400000002</v>
      </c>
      <c r="T71" s="2">
        <f>+IFERROR(('Regions &amp; Poverty'!$K69/100)*J71,0)</f>
        <v>294414.65700000006</v>
      </c>
      <c r="U71" s="2">
        <f>+IFERROR(R71*('Regions &amp; Poverty'!$M69/100),0)</f>
        <v>8081.5502700000006</v>
      </c>
      <c r="V71" s="2">
        <f>+IFERROR(S71*('Regions &amp; Poverty'!$M69/100),0)</f>
        <v>8792.4283200000009</v>
      </c>
      <c r="W71" s="2">
        <f>+IFERROR(T71*('Regions &amp; Poverty'!$M69/100),0)</f>
        <v>8832.4397100000024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1158056</v>
      </c>
      <c r="I72" s="2">
        <f t="shared" si="7"/>
        <v>802015</v>
      </c>
      <c r="J72" s="2">
        <f t="shared" si="7"/>
        <v>276633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12175602</v>
      </c>
      <c r="I73" s="2">
        <f t="shared" si="7"/>
        <v>12301201</v>
      </c>
      <c r="J73" s="2">
        <f t="shared" si="7"/>
        <v>10622189</v>
      </c>
      <c r="K73" s="27"/>
      <c r="L73" s="2">
        <f>+IFERROR(('Regions &amp; Poverty'!$G71/100)*H73,0)</f>
        <v>523550.88599999994</v>
      </c>
      <c r="M73" s="2">
        <f>+IFERROR(('Regions &amp; Poverty'!$G71/100)*I73,0)</f>
        <v>528951.64299999992</v>
      </c>
      <c r="N73" s="2">
        <f>+IFERROR(('Regions &amp; Poverty'!$G71/100)*J73,0)</f>
        <v>456754.12699999998</v>
      </c>
      <c r="O73" s="2">
        <f>+IFERROR(L73*('Regions &amp; Poverty'!$I71/100),0)</f>
        <v>10471.01772</v>
      </c>
      <c r="P73" s="2">
        <f>+IFERROR(M73*('Regions &amp; Poverty'!$I71/100),0)</f>
        <v>10579.032859999999</v>
      </c>
      <c r="Q73" s="2">
        <f>+IFERROR(N73*('Regions &amp; Poverty'!$I71/100),0)</f>
        <v>9135.0825399999994</v>
      </c>
      <c r="R73" s="2">
        <f>+IFERROR(('Regions &amp; Poverty'!$K71/100)*H73,0)</f>
        <v>1132330.9860000003</v>
      </c>
      <c r="S73" s="2">
        <f>+IFERROR(('Regions &amp; Poverty'!$K71/100)*I73,0)</f>
        <v>1144011.6930000002</v>
      </c>
      <c r="T73" s="2">
        <f>+IFERROR(('Regions &amp; Poverty'!$K71/100)*J73,0)</f>
        <v>987863.57700000016</v>
      </c>
      <c r="U73" s="2">
        <f>+IFERROR(R73*('Regions &amp; Poverty'!$M71/100),0)</f>
        <v>44160.908454000011</v>
      </c>
      <c r="V73" s="2">
        <f>+IFERROR(S73*('Regions &amp; Poverty'!$M71/100),0)</f>
        <v>44616.456027000007</v>
      </c>
      <c r="W73" s="2">
        <f>+IFERROR(T73*('Regions &amp; Poverty'!$M71/100),0)</f>
        <v>38526.679503000007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9870</v>
      </c>
      <c r="I74" s="2">
        <f t="shared" si="8"/>
        <v>8817</v>
      </c>
      <c r="J74" s="2">
        <f t="shared" si="8"/>
        <v>7777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635238</v>
      </c>
      <c r="I75" s="2">
        <f t="shared" si="8"/>
        <v>687784</v>
      </c>
      <c r="J75" s="2">
        <f t="shared" si="8"/>
        <v>534450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275851</v>
      </c>
      <c r="I76" s="2">
        <f t="shared" si="8"/>
        <v>268447</v>
      </c>
      <c r="J76" s="2">
        <f t="shared" si="8"/>
        <v>278077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1581810</v>
      </c>
      <c r="I77" s="2">
        <f t="shared" si="8"/>
        <v>1558100</v>
      </c>
      <c r="J77" s="2">
        <f t="shared" si="8"/>
        <v>1404980</v>
      </c>
      <c r="K77" s="27"/>
      <c r="L77" s="2">
        <f>+IFERROR(('Regions &amp; Poverty'!$G75/100)*H77,0)</f>
        <v>26890.77</v>
      </c>
      <c r="M77" s="2">
        <f>+IFERROR(('Regions &amp; Poverty'!$G75/100)*I77,0)</f>
        <v>26487.7</v>
      </c>
      <c r="N77" s="2">
        <f>+IFERROR(('Regions &amp; Poverty'!$G75/100)*J77,0)</f>
        <v>23884.660000000003</v>
      </c>
      <c r="O77" s="2">
        <f>+IFERROR(L77*('Regions &amp; Poverty'!$I75/100),0)</f>
        <v>268.90770000000003</v>
      </c>
      <c r="P77" s="2">
        <f>+IFERROR(M77*('Regions &amp; Poverty'!$I75/100),0)</f>
        <v>264.87700000000001</v>
      </c>
      <c r="Q77" s="2">
        <f>+IFERROR(N77*('Regions &amp; Poverty'!$I75/100),0)</f>
        <v>238.84660000000005</v>
      </c>
      <c r="R77" s="2">
        <f>+IFERROR(('Regions &amp; Poverty'!$K75/100)*H77,0)</f>
        <v>71181.45</v>
      </c>
      <c r="S77" s="2">
        <f>+IFERROR(('Regions &amp; Poverty'!$K75/100)*I77,0)</f>
        <v>70114.5</v>
      </c>
      <c r="T77" s="2">
        <f>+IFERROR(('Regions &amp; Poverty'!$K75/100)*J77,0)</f>
        <v>63224.1</v>
      </c>
      <c r="U77" s="2">
        <f>+IFERROR(R77*('Regions &amp; Poverty'!$M75/100),0)</f>
        <v>1281.2661000000001</v>
      </c>
      <c r="V77" s="2">
        <f>+IFERROR(S77*('Regions &amp; Poverty'!$M75/100),0)</f>
        <v>1262.0610000000001</v>
      </c>
      <c r="W77" s="2">
        <f>+IFERROR(T77*('Regions &amp; Poverty'!$M75/100),0)</f>
        <v>1138.0338000000002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134884</v>
      </c>
      <c r="I78" s="2">
        <f t="shared" si="8"/>
        <v>163560</v>
      </c>
      <c r="J78" s="2">
        <f t="shared" si="8"/>
        <v>174008</v>
      </c>
      <c r="K78" s="27"/>
      <c r="L78" s="2">
        <f>+IFERROR(('Regions &amp; Poverty'!$G76/100)*H78,0)</f>
        <v>1753.4920000000002</v>
      </c>
      <c r="M78" s="2">
        <f>+IFERROR(('Regions &amp; Poverty'!$G76/100)*I78,0)</f>
        <v>2126.2800000000002</v>
      </c>
      <c r="N78" s="2">
        <f>+IFERROR(('Regions &amp; Poverty'!$G76/100)*J78,0)</f>
        <v>2262.1040000000003</v>
      </c>
      <c r="O78" s="2">
        <f>+IFERROR(L78*('Regions &amp; Poverty'!$I76/100),0)</f>
        <v>14.027936000000002</v>
      </c>
      <c r="P78" s="2">
        <f>+IFERROR(M78*('Regions &amp; Poverty'!$I76/100),0)</f>
        <v>17.010240000000003</v>
      </c>
      <c r="Q78" s="2">
        <f>+IFERROR(N78*('Regions &amp; Poverty'!$I76/100),0)</f>
        <v>18.096832000000003</v>
      </c>
      <c r="R78" s="2">
        <f>+IFERROR(('Regions &amp; Poverty'!$K76/100)*H78,0)</f>
        <v>4181.4039999999995</v>
      </c>
      <c r="S78" s="2">
        <f>+IFERROR(('Regions &amp; Poverty'!$K76/100)*I78,0)</f>
        <v>5070.3599999999997</v>
      </c>
      <c r="T78" s="2">
        <f>+IFERROR(('Regions &amp; Poverty'!$K76/100)*J78,0)</f>
        <v>5394.2479999999996</v>
      </c>
      <c r="U78" s="2">
        <f>+IFERROR(R78*('Regions &amp; Poverty'!$M76/100),0)</f>
        <v>54.358252</v>
      </c>
      <c r="V78" s="2">
        <f>+IFERROR(S78*('Regions &amp; Poverty'!$M76/100),0)</f>
        <v>65.914680000000004</v>
      </c>
      <c r="W78" s="2">
        <f>+IFERROR(T78*('Regions &amp; Poverty'!$M76/100),0)</f>
        <v>70.125224000000003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804000</v>
      </c>
      <c r="I79" s="2">
        <f t="shared" si="8"/>
        <v>857771</v>
      </c>
      <c r="J79" s="2">
        <f t="shared" si="8"/>
        <v>858000</v>
      </c>
      <c r="K79" s="27"/>
      <c r="L79" s="2">
        <f>+IFERROR(('Regions &amp; Poverty'!$G77/100)*H79,0)</f>
        <v>20100</v>
      </c>
      <c r="M79" s="2">
        <f>+IFERROR(('Regions &amp; Poverty'!$G77/100)*I79,0)</f>
        <v>21444.275000000001</v>
      </c>
      <c r="N79" s="2">
        <f>+IFERROR(('Regions &amp; Poverty'!$G77/100)*J79,0)</f>
        <v>21450</v>
      </c>
      <c r="O79" s="2">
        <f>+IFERROR(L79*('Regions &amp; Poverty'!$I77/100),0)</f>
        <v>140.69999999999999</v>
      </c>
      <c r="P79" s="2">
        <f>+IFERROR(M79*('Regions &amp; Poverty'!$I77/100),0)</f>
        <v>150.109925</v>
      </c>
      <c r="Q79" s="2">
        <f>+IFERROR(N79*('Regions &amp; Poverty'!$I77/100),0)</f>
        <v>150.14999999999998</v>
      </c>
      <c r="R79" s="2">
        <f>+IFERROR(('Regions &amp; Poverty'!$K77/100)*H79,0)</f>
        <v>59496.000000000007</v>
      </c>
      <c r="S79" s="2">
        <f>+IFERROR(('Regions &amp; Poverty'!$K77/100)*I79,0)</f>
        <v>63475.054000000011</v>
      </c>
      <c r="T79" s="2">
        <f>+IFERROR(('Regions &amp; Poverty'!$K77/100)*J79,0)</f>
        <v>63492.000000000007</v>
      </c>
      <c r="U79" s="2">
        <f>+IFERROR(R79*('Regions &amp; Poverty'!$M77/100),0)</f>
        <v>1427.9040000000002</v>
      </c>
      <c r="V79" s="2">
        <f>+IFERROR(S79*('Regions &amp; Poverty'!$M77/100),0)</f>
        <v>1523.4012960000002</v>
      </c>
      <c r="W79" s="2">
        <f>+IFERROR(T79*('Regions &amp; Poverty'!$M77/100),0)</f>
        <v>1523.8080000000002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1348300</v>
      </c>
      <c r="I80" s="2">
        <f t="shared" si="8"/>
        <v>1304000</v>
      </c>
      <c r="J80" s="2">
        <f t="shared" si="8"/>
        <v>1409600</v>
      </c>
      <c r="K80" s="27"/>
      <c r="L80" s="2">
        <f>+IFERROR(('Regions &amp; Poverty'!$G78/100)*H80,0)</f>
        <v>4044.9</v>
      </c>
      <c r="M80" s="2">
        <f>+IFERROR(('Regions &amp; Poverty'!$G78/100)*I80,0)</f>
        <v>3912</v>
      </c>
      <c r="N80" s="2">
        <f>+IFERROR(('Regions &amp; Poverty'!$G78/100)*J80,0)</f>
        <v>4228.8</v>
      </c>
      <c r="O80" s="2">
        <f>+IFERROR(L80*('Regions &amp; Poverty'!$I78/100),0)</f>
        <v>4.0449000000000002</v>
      </c>
      <c r="P80" s="2">
        <f>+IFERROR(M80*('Regions &amp; Poverty'!$I78/100),0)</f>
        <v>3.9119999999999999</v>
      </c>
      <c r="Q80" s="2">
        <f>+IFERROR(N80*('Regions &amp; Poverty'!$I78/100),0)</f>
        <v>4.2288000000000006</v>
      </c>
      <c r="R80" s="2">
        <f>+IFERROR(('Regions &amp; Poverty'!$K78/100)*H80,0)</f>
        <v>18876.199999999997</v>
      </c>
      <c r="S80" s="2">
        <f>+IFERROR(('Regions &amp; Poverty'!$K78/100)*I80,0)</f>
        <v>18255.999999999996</v>
      </c>
      <c r="T80" s="2">
        <f>+IFERROR(('Regions &amp; Poverty'!$K78/100)*J80,0)</f>
        <v>19734.399999999998</v>
      </c>
      <c r="U80" s="2">
        <f>+IFERROR(R80*('Regions &amp; Poverty'!$M78/100),0)</f>
        <v>75.504799999999989</v>
      </c>
      <c r="V80" s="2">
        <f>+IFERROR(S80*('Regions &amp; Poverty'!$M78/100),0)</f>
        <v>73.023999999999987</v>
      </c>
      <c r="W80" s="2">
        <f>+IFERROR(T80*('Regions &amp; Poverty'!$M78/100),0)</f>
        <v>78.937599999999989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10079500</v>
      </c>
      <c r="I82" s="2">
        <f t="shared" si="8"/>
        <v>8724530</v>
      </c>
      <c r="J82" s="2">
        <f t="shared" si="8"/>
        <v>10167050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10549000</v>
      </c>
      <c r="I83" s="2">
        <f t="shared" si="8"/>
        <v>9986000</v>
      </c>
      <c r="J83" s="2">
        <f t="shared" si="8"/>
        <v>8044000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5637682</v>
      </c>
      <c r="I84" s="2">
        <f t="shared" si="8"/>
        <v>5771026</v>
      </c>
      <c r="J84" s="2">
        <f t="shared" si="8"/>
        <v>5624607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1732210</v>
      </c>
      <c r="I86" s="2">
        <f t="shared" si="8"/>
        <v>1581732</v>
      </c>
      <c r="J86" s="2">
        <f t="shared" si="8"/>
        <v>1587776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206507392</v>
      </c>
      <c r="I87" s="2">
        <f t="shared" si="8"/>
        <v>208230000</v>
      </c>
      <c r="J87" s="2">
        <f t="shared" si="8"/>
        <v>209503037</v>
      </c>
      <c r="K87" s="27"/>
      <c r="L87" s="2">
        <f>+IFERROR(('Regions &amp; Poverty'!$G85/100)*H87,0)</f>
        <v>3923640.4479999999</v>
      </c>
      <c r="M87" s="2">
        <f>+IFERROR(('Regions &amp; Poverty'!$G85/100)*I87,0)</f>
        <v>3956370</v>
      </c>
      <c r="N87" s="2">
        <f>+IFERROR(('Regions &amp; Poverty'!$G85/100)*J87,0)</f>
        <v>3980557.7029999997</v>
      </c>
      <c r="O87" s="2">
        <f>+IFERROR(L87*('Regions &amp; Poverty'!$I85/100),0)</f>
        <v>11770.921344</v>
      </c>
      <c r="P87" s="2">
        <f>+IFERROR(M87*('Regions &amp; Poverty'!$I85/100),0)</f>
        <v>11869.11</v>
      </c>
      <c r="Q87" s="2">
        <f>+IFERROR(N87*('Regions &amp; Poverty'!$I85/100),0)</f>
        <v>11941.673108999999</v>
      </c>
      <c r="R87" s="2">
        <f>+IFERROR(('Regions &amp; Poverty'!$K85/100)*H87,0)</f>
        <v>24987394.432</v>
      </c>
      <c r="S87" s="2">
        <f>+IFERROR(('Regions &amp; Poverty'!$K85/100)*I87,0)</f>
        <v>25195830</v>
      </c>
      <c r="T87" s="2">
        <f>+IFERROR(('Regions &amp; Poverty'!$K85/100)*J87,0)</f>
        <v>25349867.476999998</v>
      </c>
      <c r="U87" s="2">
        <f>+IFERROR(R87*('Regions &amp; Poverty'!$M85/100),0)</f>
        <v>699647.04409599991</v>
      </c>
      <c r="V87" s="2">
        <f>+IFERROR(S87*('Regions &amp; Poverty'!$M85/100),0)</f>
        <v>705483.23999999987</v>
      </c>
      <c r="W87" s="2">
        <f>+IFERROR(T87*('Regions &amp; Poverty'!$M85/100),0)</f>
        <v>709796.28935599991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2626000</v>
      </c>
      <c r="I88" s="2">
        <f t="shared" si="8"/>
        <v>2948200</v>
      </c>
      <c r="J88" s="2">
        <f t="shared" si="8"/>
        <v>2536400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1270</v>
      </c>
      <c r="I90" s="2">
        <f t="shared" si="9"/>
        <v>1583</v>
      </c>
      <c r="J90" s="2">
        <f t="shared" si="9"/>
        <v>1674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9324000</v>
      </c>
      <c r="I91" s="2">
        <f t="shared" si="9"/>
        <v>9335000</v>
      </c>
      <c r="J91" s="2">
        <f t="shared" si="9"/>
        <v>9827001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70846465</v>
      </c>
      <c r="I92" s="2">
        <f t="shared" si="9"/>
        <v>75397841</v>
      </c>
      <c r="J92" s="2">
        <f t="shared" si="9"/>
        <v>77297509</v>
      </c>
      <c r="K92" s="27"/>
      <c r="L92" s="2">
        <f>+IFERROR(('Regions &amp; Poverty'!$G90/100)*H92,0)</f>
        <v>5313484.875</v>
      </c>
      <c r="M92" s="2">
        <f>+IFERROR(('Regions &amp; Poverty'!$G90/100)*I92,0)</f>
        <v>5654838.0750000002</v>
      </c>
      <c r="N92" s="2">
        <f>+IFERROR(('Regions &amp; Poverty'!$G90/100)*J92,0)</f>
        <v>5797313.1749999998</v>
      </c>
      <c r="O92" s="2">
        <f>+IFERROR(L92*('Regions &amp; Poverty'!$I90/100),0)</f>
        <v>69075.303375000003</v>
      </c>
      <c r="P92" s="2">
        <f>+IFERROR(M92*('Regions &amp; Poverty'!$I90/100),0)</f>
        <v>73512.894975000003</v>
      </c>
      <c r="Q92" s="2">
        <f>+IFERROR(N92*('Regions &amp; Poverty'!$I90/100),0)</f>
        <v>75365.071275000009</v>
      </c>
      <c r="R92" s="2">
        <f>+IFERROR(('Regions &amp; Poverty'!$K90/100)*H92,0)</f>
        <v>23946105.169999998</v>
      </c>
      <c r="S92" s="2">
        <f>+IFERROR(('Regions &amp; Poverty'!$K90/100)*I92,0)</f>
        <v>25484470.257999998</v>
      </c>
      <c r="T92" s="2">
        <f>+IFERROR(('Regions &amp; Poverty'!$K90/100)*J92,0)</f>
        <v>26126558.041999996</v>
      </c>
      <c r="U92" s="2">
        <f>+IFERROR(R92*('Regions &amp; Poverty'!$M90/100),0)</f>
        <v>2203041.6756399996</v>
      </c>
      <c r="V92" s="2">
        <f>+IFERROR(S92*('Regions &amp; Poverty'!$M90/100),0)</f>
        <v>2344571.2637359998</v>
      </c>
      <c r="W92" s="2">
        <f>+IFERROR(T92*('Regions &amp; Poverty'!$M90/100),0)</f>
        <v>2403643.3398639997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4002425</v>
      </c>
      <c r="I93" s="2">
        <f t="shared" si="9"/>
        <v>4102000</v>
      </c>
      <c r="J93" s="2">
        <f t="shared" si="9"/>
        <v>4148800</v>
      </c>
      <c r="K93" s="27"/>
      <c r="L93" s="2">
        <f>+IFERROR(('Regions &amp; Poverty'!$G91/100)*H93,0)</f>
        <v>908550.47499999986</v>
      </c>
      <c r="M93" s="2">
        <f>+IFERROR(('Regions &amp; Poverty'!$G91/100)*I93,0)</f>
        <v>931153.99999999988</v>
      </c>
      <c r="N93" s="2">
        <f>+IFERROR(('Regions &amp; Poverty'!$G91/100)*J93,0)</f>
        <v>941777.59999999986</v>
      </c>
      <c r="O93" s="2">
        <f>+IFERROR(L93*('Regions &amp; Poverty'!$I91/100),0)</f>
        <v>47244.6247</v>
      </c>
      <c r="P93" s="2">
        <f>+IFERROR(M93*('Regions &amp; Poverty'!$I91/100),0)</f>
        <v>48420.008000000002</v>
      </c>
      <c r="Q93" s="2">
        <f>+IFERROR(N93*('Regions &amp; Poverty'!$I91/100),0)</f>
        <v>48972.4352</v>
      </c>
      <c r="R93" s="2">
        <f>+IFERROR(('Regions &amp; Poverty'!$K91/100)*H93,0)</f>
        <v>2341418.625</v>
      </c>
      <c r="S93" s="2">
        <f>+IFERROR(('Regions &amp; Poverty'!$K91/100)*I93,0)</f>
        <v>2399670</v>
      </c>
      <c r="T93" s="2">
        <f>+IFERROR(('Regions &amp; Poverty'!$K91/100)*J93,0)</f>
        <v>2427048</v>
      </c>
      <c r="U93" s="2">
        <f>+IFERROR(R93*('Regions &amp; Poverty'!$M91/100),0)</f>
        <v>465942.30637499999</v>
      </c>
      <c r="V93" s="2">
        <f>+IFERROR(S93*('Regions &amp; Poverty'!$M91/100),0)</f>
        <v>477534.32999999996</v>
      </c>
      <c r="W93" s="2">
        <f>+IFERROR(T93*('Regions &amp; Poverty'!$M91/100),0)</f>
        <v>482982.55199999997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1834831</v>
      </c>
      <c r="I94" s="2">
        <f t="shared" si="9"/>
        <v>1756433</v>
      </c>
      <c r="J94" s="2">
        <f t="shared" si="9"/>
        <v>2252388</v>
      </c>
      <c r="K94" s="27"/>
      <c r="L94" s="2">
        <f>+IFERROR(('Regions &amp; Poverty'!$G92/100)*H94,0)</f>
        <v>5504.4930000000004</v>
      </c>
      <c r="M94" s="2">
        <f>+IFERROR(('Regions &amp; Poverty'!$G92/100)*I94,0)</f>
        <v>5269.299</v>
      </c>
      <c r="N94" s="2">
        <f>+IFERROR(('Regions &amp; Poverty'!$G92/100)*J94,0)</f>
        <v>6757.1639999999998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56879.760999999999</v>
      </c>
      <c r="S94" s="2">
        <f>+IFERROR(('Regions &amp; Poverty'!$K92/100)*I94,0)</f>
        <v>54449.423000000003</v>
      </c>
      <c r="T94" s="2">
        <f>+IFERROR(('Regions &amp; Poverty'!$K92/100)*J94,0)</f>
        <v>69824.028000000006</v>
      </c>
      <c r="U94" s="2">
        <f>+IFERROR(R94*('Regions &amp; Poverty'!$M92/100),0)</f>
        <v>341.27856600000001</v>
      </c>
      <c r="V94" s="2">
        <f>+IFERROR(S94*('Regions &amp; Poverty'!$M92/100),0)</f>
        <v>326.69653800000003</v>
      </c>
      <c r="W94" s="2">
        <f>+IFERROR(T94*('Regions &amp; Poverty'!$M92/100),0)</f>
        <v>418.94416800000005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26423300</v>
      </c>
      <c r="I95" s="2">
        <f t="shared" si="9"/>
        <v>26210318</v>
      </c>
      <c r="J95" s="2">
        <f t="shared" si="9"/>
        <v>25672832</v>
      </c>
      <c r="K95" s="27"/>
      <c r="L95" s="2">
        <f>+IFERROR(('Regions &amp; Poverty'!$G93/100)*H95,0)</f>
        <v>1717514.5</v>
      </c>
      <c r="M95" s="2">
        <f>+IFERROR(('Regions &amp; Poverty'!$G93/100)*I95,0)</f>
        <v>1703670.6700000002</v>
      </c>
      <c r="N95" s="2">
        <f>+IFERROR(('Regions &amp; Poverty'!$G93/100)*J95,0)</f>
        <v>1668734.08</v>
      </c>
      <c r="O95" s="2">
        <f>+IFERROR(L95*('Regions &amp; Poverty'!$I93/100),0)</f>
        <v>25762.717499999999</v>
      </c>
      <c r="P95" s="2">
        <f>+IFERROR(M95*('Regions &amp; Poverty'!$I93/100),0)</f>
        <v>25555.06005</v>
      </c>
      <c r="Q95" s="2">
        <f>+IFERROR(N95*('Regions &amp; Poverty'!$I93/100),0)</f>
        <v>25031.011200000001</v>
      </c>
      <c r="R95" s="2">
        <f>+IFERROR(('Regions &amp; Poverty'!$K93/100)*H95,0)</f>
        <v>7979836.5999999996</v>
      </c>
      <c r="S95" s="2">
        <f>+IFERROR(('Regions &amp; Poverty'!$K93/100)*I95,0)</f>
        <v>7915516.0359999994</v>
      </c>
      <c r="T95" s="2">
        <f>+IFERROR(('Regions &amp; Poverty'!$K93/100)*J95,0)</f>
        <v>7753195.2639999995</v>
      </c>
      <c r="U95" s="2">
        <f>+IFERROR(R95*('Regions &amp; Poverty'!$M93/100),0)</f>
        <v>630407.09140000003</v>
      </c>
      <c r="V95" s="2">
        <f>+IFERROR(S95*('Regions &amp; Poverty'!$M93/100),0)</f>
        <v>625325.76684399997</v>
      </c>
      <c r="W95" s="2">
        <f>+IFERROR(T95*('Regions &amp; Poverty'!$M93/100),0)</f>
        <v>612502.42585599993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18967826</v>
      </c>
      <c r="I96" s="2">
        <f t="shared" si="9"/>
        <v>18149838</v>
      </c>
      <c r="J96" s="2">
        <f t="shared" si="9"/>
        <v>17627245</v>
      </c>
      <c r="K96" s="27"/>
      <c r="L96" s="2">
        <f>+IFERROR(('Regions &amp; Poverty'!$G94/100)*H96,0)</f>
        <v>1574329.5580000002</v>
      </c>
      <c r="M96" s="2">
        <f>+IFERROR(('Regions &amp; Poverty'!$G94/100)*I96,0)</f>
        <v>1506436.554</v>
      </c>
      <c r="N96" s="2">
        <f>+IFERROR(('Regions &amp; Poverty'!$G94/100)*J96,0)</f>
        <v>1463061.335</v>
      </c>
      <c r="O96" s="2">
        <f>+IFERROR(L96*('Regions &amp; Poverty'!$I94/100),0)</f>
        <v>25189.272928000002</v>
      </c>
      <c r="P96" s="2">
        <f>+IFERROR(M96*('Regions &amp; Poverty'!$I94/100),0)</f>
        <v>24102.984864000002</v>
      </c>
      <c r="Q96" s="2">
        <f>+IFERROR(N96*('Regions &amp; Poverty'!$I94/100),0)</f>
        <v>23408.981360000002</v>
      </c>
      <c r="R96" s="2">
        <f>+IFERROR(('Regions &amp; Poverty'!$K94/100)*H96,0)</f>
        <v>6392157.3620000007</v>
      </c>
      <c r="S96" s="2">
        <f>+IFERROR(('Regions &amp; Poverty'!$K94/100)*I96,0)</f>
        <v>6116495.4060000004</v>
      </c>
      <c r="T96" s="2">
        <f>+IFERROR(('Regions &amp; Poverty'!$K94/100)*J96,0)</f>
        <v>5940381.5650000004</v>
      </c>
      <c r="U96" s="2">
        <f>+IFERROR(R96*('Regions &amp; Poverty'!$M94/100),0)</f>
        <v>600862.79202800011</v>
      </c>
      <c r="V96" s="2">
        <f>+IFERROR(S96*('Regions &amp; Poverty'!$M94/100),0)</f>
        <v>574950.56816400005</v>
      </c>
      <c r="W96" s="2">
        <f>+IFERROR(T96*('Regions &amp; Poverty'!$M94/100),0)</f>
        <v>558395.86710999999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32620160</v>
      </c>
      <c r="I97" s="2">
        <f t="shared" si="9"/>
        <v>27702191</v>
      </c>
      <c r="J97" s="2">
        <f t="shared" si="9"/>
        <v>25267523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358821.76</v>
      </c>
      <c r="S97" s="2">
        <f>+IFERROR(('Regions &amp; Poverty'!$K95/100)*I97,0)</f>
        <v>304724.10100000002</v>
      </c>
      <c r="T97" s="2">
        <f>+IFERROR(('Regions &amp; Poverty'!$K95/100)*J97,0)</f>
        <v>277942.75300000003</v>
      </c>
      <c r="U97" s="2">
        <f>+IFERROR(R97*('Regions &amp; Poverty'!$M95/100),0)</f>
        <v>358.82176000000004</v>
      </c>
      <c r="V97" s="2">
        <f>+IFERROR(S97*('Regions &amp; Poverty'!$M95/100),0)</f>
        <v>304.72410100000002</v>
      </c>
      <c r="W97" s="2">
        <f>+IFERROR(T97*('Regions &amp; Poverty'!$M95/100),0)</f>
        <v>277.94275300000004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88824</v>
      </c>
      <c r="I98" s="2">
        <f t="shared" si="9"/>
        <v>71541</v>
      </c>
      <c r="J98" s="2">
        <f t="shared" si="9"/>
        <v>81950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44974206</v>
      </c>
      <c r="I99" s="2">
        <f t="shared" si="9"/>
        <v>45105021</v>
      </c>
      <c r="J99" s="2">
        <f t="shared" si="9"/>
        <v>43437229</v>
      </c>
      <c r="K99" s="27"/>
      <c r="L99" s="2">
        <f>+IFERROR(('Regions &amp; Poverty'!$G97/100)*H99,0)</f>
        <v>1259277.7679999999</v>
      </c>
      <c r="M99" s="2">
        <f>+IFERROR(('Regions &amp; Poverty'!$G97/100)*I99,0)</f>
        <v>1262940.5879999998</v>
      </c>
      <c r="N99" s="2">
        <f>+IFERROR(('Regions &amp; Poverty'!$G97/100)*J99,0)</f>
        <v>1216242.4119999998</v>
      </c>
      <c r="O99" s="2">
        <f>+IFERROR(L99*('Regions &amp; Poverty'!$I97/100),0)</f>
        <v>7555.6666079999995</v>
      </c>
      <c r="P99" s="2">
        <f>+IFERROR(M99*('Regions &amp; Poverty'!$I97/100),0)</f>
        <v>7577.6435279999987</v>
      </c>
      <c r="Q99" s="2">
        <f>+IFERROR(N99*('Regions &amp; Poverty'!$I97/100),0)</f>
        <v>7297.4544719999985</v>
      </c>
      <c r="R99" s="2">
        <f>+IFERROR(('Regions &amp; Poverty'!$K97/100)*H99,0)</f>
        <v>5217007.8959999997</v>
      </c>
      <c r="S99" s="2">
        <f>+IFERROR(('Regions &amp; Poverty'!$K97/100)*I99,0)</f>
        <v>5232182.4359999998</v>
      </c>
      <c r="T99" s="2">
        <f>+IFERROR(('Regions &amp; Poverty'!$K97/100)*J99,0)</f>
        <v>5038718.5639999993</v>
      </c>
      <c r="U99" s="2">
        <f>+IFERROR(R99*('Regions &amp; Poverty'!$M97/100),0)</f>
        <v>161727.24477599998</v>
      </c>
      <c r="V99" s="2">
        <f>+IFERROR(S99*('Regions &amp; Poverty'!$M97/100),0)</f>
        <v>162197.655516</v>
      </c>
      <c r="W99" s="2">
        <f>+IFERROR(T99*('Regions &amp; Poverty'!$M97/100),0)</f>
        <v>156200.27548399998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6843</v>
      </c>
      <c r="I100" s="2">
        <f t="shared" si="9"/>
        <v>5705</v>
      </c>
      <c r="J100" s="2">
        <f t="shared" si="9"/>
        <v>4841</v>
      </c>
      <c r="K100" s="27"/>
      <c r="L100" s="2">
        <f>+IFERROR(('Regions &amp; Poverty'!$G98/100)*H100,0)</f>
        <v>102.645</v>
      </c>
      <c r="M100" s="2">
        <f>+IFERROR(('Regions &amp; Poverty'!$G98/100)*I100,0)</f>
        <v>85.575000000000003</v>
      </c>
      <c r="N100" s="2">
        <f>+IFERROR(('Regions &amp; Poverty'!$G98/100)*J100,0)</f>
        <v>72.614999999999995</v>
      </c>
      <c r="O100" s="2">
        <f>+IFERROR(L100*('Regions &amp; Poverty'!$I98/100),0)</f>
        <v>0.20529</v>
      </c>
      <c r="P100" s="2">
        <f>+IFERROR(M100*('Regions &amp; Poverty'!$I98/100),0)</f>
        <v>0.17115</v>
      </c>
      <c r="Q100" s="2">
        <f>+IFERROR(N100*('Regions &amp; Poverty'!$I98/100),0)</f>
        <v>0.14523</v>
      </c>
      <c r="R100" s="2">
        <f>+IFERROR(('Regions &amp; Poverty'!$K98/100)*H100,0)</f>
        <v>992.2349999999999</v>
      </c>
      <c r="S100" s="2">
        <f>+IFERROR(('Regions &amp; Poverty'!$K98/100)*I100,0)</f>
        <v>827.22499999999991</v>
      </c>
      <c r="T100" s="2">
        <f>+IFERROR(('Regions &amp; Poverty'!$K98/100)*J100,0)</f>
        <v>701.94499999999994</v>
      </c>
      <c r="U100" s="2">
        <f>+IFERROR(R100*('Regions &amp; Poverty'!$M98/100),0)</f>
        <v>29.767049999999998</v>
      </c>
      <c r="V100" s="2">
        <f>+IFERROR(S100*('Regions &amp; Poverty'!$M98/100),0)</f>
        <v>24.816749999999995</v>
      </c>
      <c r="W100" s="2">
        <f>+IFERROR(T100*('Regions &amp; Poverty'!$M98/100),0)</f>
        <v>21.058349999999997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153</v>
      </c>
      <c r="I101" s="9">
        <f t="shared" si="10"/>
        <v>155</v>
      </c>
      <c r="J101" s="9">
        <f t="shared" si="10"/>
        <v>157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838</v>
      </c>
      <c r="I103" s="2">
        <f t="shared" si="11"/>
        <v>843</v>
      </c>
      <c r="J103" s="2">
        <f t="shared" si="11"/>
        <v>848</v>
      </c>
      <c r="K103" s="27"/>
      <c r="L103" s="2">
        <f>+IFERROR(('Regions &amp; Poverty'!$G101/100)*H103,0)</f>
        <v>318.44</v>
      </c>
      <c r="M103" s="2">
        <f>+IFERROR(('Regions &amp; Poverty'!$G101/100)*I103,0)</f>
        <v>320.34000000000003</v>
      </c>
      <c r="N103" s="2">
        <f>+IFERROR(('Regions &amp; Poverty'!$G101/100)*J103,0)</f>
        <v>322.24</v>
      </c>
      <c r="O103" s="2">
        <f>+IFERROR(L103*('Regions &amp; Poverty'!$I101/100),0)</f>
        <v>47.129120000000007</v>
      </c>
      <c r="P103" s="2">
        <f>+IFERROR(M103*('Regions &amp; Poverty'!$I101/100),0)</f>
        <v>47.410320000000013</v>
      </c>
      <c r="Q103" s="2">
        <f>+IFERROR(N103*('Regions &amp; Poverty'!$I101/100),0)</f>
        <v>47.691520000000011</v>
      </c>
      <c r="R103" s="2">
        <f>+IFERROR(('Regions &amp; Poverty'!$K101/100)*H103,0)</f>
        <v>549.72799999999995</v>
      </c>
      <c r="S103" s="2">
        <f>+IFERROR(('Regions &amp; Poverty'!$K101/100)*I103,0)</f>
        <v>553.00799999999992</v>
      </c>
      <c r="T103" s="2">
        <f>+IFERROR(('Regions &amp; Poverty'!$K101/100)*J103,0)</f>
        <v>556.2879999999999</v>
      </c>
      <c r="U103" s="2">
        <f>+IFERROR(R103*('Regions &amp; Poverty'!$M101/100),0)</f>
        <v>166.01785599999997</v>
      </c>
      <c r="V103" s="2">
        <f>+IFERROR(S103*('Regions &amp; Poverty'!$M101/100),0)</f>
        <v>167.00841599999998</v>
      </c>
      <c r="W103" s="2">
        <f>+IFERROR(T103*('Regions &amp; Poverty'!$M101/100),0)</f>
        <v>167.99897599999997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2764</v>
      </c>
      <c r="I105" s="2">
        <f t="shared" si="9"/>
        <v>2772</v>
      </c>
      <c r="J105" s="2">
        <f t="shared" si="9"/>
        <v>2779</v>
      </c>
      <c r="K105" s="27"/>
      <c r="L105" s="2">
        <f>+IFERROR(('Regions &amp; Poverty'!$G103/100)*H105,0)</f>
        <v>693.76400000000001</v>
      </c>
      <c r="M105" s="2">
        <f>+IFERROR(('Regions &amp; Poverty'!$G103/100)*I105,0)</f>
        <v>695.77200000000005</v>
      </c>
      <c r="N105" s="2">
        <f>+IFERROR(('Regions &amp; Poverty'!$G103/100)*J105,0)</f>
        <v>697.529</v>
      </c>
      <c r="O105" s="2">
        <f>+IFERROR(L105*('Regions &amp; Poverty'!$I103/100),0)</f>
        <v>47.175952000000002</v>
      </c>
      <c r="P105" s="2">
        <f>+IFERROR(M105*('Regions &amp; Poverty'!$I103/100),0)</f>
        <v>47.31249600000001</v>
      </c>
      <c r="Q105" s="2">
        <f>+IFERROR(N105*('Regions &amp; Poverty'!$I103/100),0)</f>
        <v>47.431972000000002</v>
      </c>
      <c r="R105" s="2">
        <f>+IFERROR(('Regions &amp; Poverty'!$K103/100)*H105,0)</f>
        <v>1625.232</v>
      </c>
      <c r="S105" s="2">
        <f>+IFERROR(('Regions &amp; Poverty'!$K103/100)*I105,0)</f>
        <v>1629.9359999999999</v>
      </c>
      <c r="T105" s="2">
        <f>+IFERROR(('Regions &amp; Poverty'!$K103/100)*J105,0)</f>
        <v>1634.0519999999999</v>
      </c>
      <c r="U105" s="2">
        <f>+IFERROR(R105*('Regions &amp; Poverty'!$M103/100),0)</f>
        <v>347.79964799999999</v>
      </c>
      <c r="V105" s="2">
        <f>+IFERROR(S105*('Regions &amp; Poverty'!$M103/100),0)</f>
        <v>348.80630399999995</v>
      </c>
      <c r="W105" s="2">
        <f>+IFERROR(T105*('Regions &amp; Poverty'!$M103/100),0)</f>
        <v>349.68712799999997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537000</v>
      </c>
      <c r="I107" s="2">
        <f t="shared" si="13"/>
        <v>410000</v>
      </c>
      <c r="J107" s="2">
        <f t="shared" si="13"/>
        <v>356565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76621</v>
      </c>
      <c r="I109" s="2">
        <f t="shared" si="15"/>
        <v>76007</v>
      </c>
      <c r="J109" s="2">
        <f t="shared" si="15"/>
        <v>75889</v>
      </c>
      <c r="K109" s="27"/>
      <c r="L109" s="2">
        <f>+IFERROR(('Regions &amp; Poverty'!$G107/100)*H109,0)</f>
        <v>1685.6620000000003</v>
      </c>
      <c r="M109" s="2">
        <f>+IFERROR(('Regions &amp; Poverty'!$G107/100)*I109,0)</f>
        <v>1672.1540000000002</v>
      </c>
      <c r="N109" s="2">
        <f>+IFERROR(('Regions &amp; Poverty'!$G107/100)*J109,0)</f>
        <v>1669.5580000000002</v>
      </c>
      <c r="O109" s="2">
        <f>+IFERROR(L109*('Regions &amp; Poverty'!$I107/100),0)</f>
        <v>6.7426480000000009</v>
      </c>
      <c r="P109" s="2">
        <f>+IFERROR(M109*('Regions &amp; Poverty'!$I107/100),0)</f>
        <v>6.6886160000000014</v>
      </c>
      <c r="Q109" s="2">
        <f>+IFERROR(N109*('Regions &amp; Poverty'!$I107/100),0)</f>
        <v>6.6782320000000013</v>
      </c>
      <c r="R109" s="2">
        <f>+IFERROR(('Regions &amp; Poverty'!$K107/100)*H109,0)</f>
        <v>11110.045</v>
      </c>
      <c r="S109" s="2">
        <f>+IFERROR(('Regions &amp; Poverty'!$K107/100)*I109,0)</f>
        <v>11021.014999999999</v>
      </c>
      <c r="T109" s="2">
        <f>+IFERROR(('Regions &amp; Poverty'!$K107/100)*J109,0)</f>
        <v>11003.904999999999</v>
      </c>
      <c r="U109" s="2">
        <f>+IFERROR(R109*('Regions &amp; Poverty'!$M107/100),0)</f>
        <v>366.631485</v>
      </c>
      <c r="V109" s="2">
        <f>+IFERROR(S109*('Regions &amp; Poverty'!$M107/100),0)</f>
        <v>363.69349499999998</v>
      </c>
      <c r="W109" s="2">
        <f>+IFERROR(T109*('Regions &amp; Poverty'!$M107/100),0)</f>
        <v>363.12886499999996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157200000</v>
      </c>
      <c r="I110" s="2">
        <f t="shared" si="15"/>
        <v>156540000</v>
      </c>
      <c r="J110" s="2">
        <f t="shared" si="15"/>
        <v>158756871</v>
      </c>
      <c r="K110" s="27"/>
      <c r="L110" s="2">
        <f>+IFERROR(('Regions &amp; Poverty'!$G108/100)*H110,0)</f>
        <v>33326400</v>
      </c>
      <c r="M110" s="2">
        <f>+IFERROR(('Regions &amp; Poverty'!$G108/100)*I110,0)</f>
        <v>33186480</v>
      </c>
      <c r="N110" s="2">
        <f>+IFERROR(('Regions &amp; Poverty'!$G108/100)*J110,0)</f>
        <v>33656456.652000003</v>
      </c>
      <c r="O110" s="2">
        <f>+IFERROR(L110*('Regions &amp; Poverty'!$I108/100),0)</f>
        <v>1433035.2</v>
      </c>
      <c r="P110" s="2">
        <f>+IFERROR(M110*('Regions &amp; Poverty'!$I108/100),0)</f>
        <v>1427018.64</v>
      </c>
      <c r="Q110" s="2">
        <f>+IFERROR(N110*('Regions &amp; Poverty'!$I108/100),0)</f>
        <v>1447227.636036</v>
      </c>
      <c r="R110" s="2">
        <f>+IFERROR(('Regions &amp; Poverty'!$K108/100)*H110,0)</f>
        <v>94948800</v>
      </c>
      <c r="S110" s="2">
        <f>+IFERROR(('Regions &amp; Poverty'!$K108/100)*I110,0)</f>
        <v>94550160</v>
      </c>
      <c r="T110" s="2">
        <f>+IFERROR(('Regions &amp; Poverty'!$K108/100)*J110,0)</f>
        <v>95889150.083999991</v>
      </c>
      <c r="U110" s="2">
        <f>+IFERROR(R110*('Regions &amp; Poverty'!$M108/100),0)</f>
        <v>18704913.599999998</v>
      </c>
      <c r="V110" s="2">
        <f>+IFERROR(S110*('Regions &amp; Poverty'!$M108/100),0)</f>
        <v>18626381.52</v>
      </c>
      <c r="W110" s="2">
        <f>+IFERROR(T110*('Regions &amp; Poverty'!$M108/100),0)</f>
        <v>18890162.566547997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5047047</v>
      </c>
      <c r="I111" s="2">
        <f t="shared" si="15"/>
        <v>4788612</v>
      </c>
      <c r="J111" s="2">
        <f t="shared" si="15"/>
        <v>4299079</v>
      </c>
      <c r="K111" s="27"/>
      <c r="L111" s="2">
        <f>+IFERROR(('Regions &amp; Poverty'!$G109/100)*H111,0)</f>
        <v>757057.04999999993</v>
      </c>
      <c r="M111" s="2">
        <f>+IFERROR(('Regions &amp; Poverty'!$G109/100)*I111,0)</f>
        <v>718291.79999999993</v>
      </c>
      <c r="N111" s="2">
        <f>+IFERROR(('Regions &amp; Poverty'!$G109/100)*J111,0)</f>
        <v>644861.85</v>
      </c>
      <c r="O111" s="2">
        <f>+IFERROR(L111*('Regions &amp; Poverty'!$I109/100),0)</f>
        <v>22711.711499999998</v>
      </c>
      <c r="P111" s="2">
        <f>+IFERROR(M111*('Regions &amp; Poverty'!$I109/100),0)</f>
        <v>21548.753999999997</v>
      </c>
      <c r="Q111" s="2">
        <f>+IFERROR(N111*('Regions &amp; Poverty'!$I109/100),0)</f>
        <v>19345.855499999998</v>
      </c>
      <c r="R111" s="2">
        <f>+IFERROR(('Regions &amp; Poverty'!$K109/100)*H111,0)</f>
        <v>2568946.923</v>
      </c>
      <c r="S111" s="2">
        <f>+IFERROR(('Regions &amp; Poverty'!$K109/100)*I111,0)</f>
        <v>2437403.5079999999</v>
      </c>
      <c r="T111" s="2">
        <f>+IFERROR(('Regions &amp; Poverty'!$K109/100)*J111,0)</f>
        <v>2188231.2110000001</v>
      </c>
      <c r="U111" s="2">
        <f>+IFERROR(R111*('Regions &amp; Poverty'!$M109/100),0)</f>
        <v>405893.61383400002</v>
      </c>
      <c r="V111" s="2">
        <f>+IFERROR(S111*('Regions &amp; Poverty'!$M109/100),0)</f>
        <v>385109.75426399999</v>
      </c>
      <c r="W111" s="2">
        <f>+IFERROR(T111*('Regions &amp; Poverty'!$M109/100),0)</f>
        <v>345740.53133800003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10504200</v>
      </c>
      <c r="I112" s="2">
        <f t="shared" si="15"/>
        <v>10201840</v>
      </c>
      <c r="J112" s="2">
        <f t="shared" si="15"/>
        <v>10412155</v>
      </c>
      <c r="K112" s="27"/>
      <c r="L112" s="2">
        <f>+IFERROR(('Regions &amp; Poverty'!$G110/100)*H112,0)</f>
        <v>640756.19999999995</v>
      </c>
      <c r="M112" s="2">
        <f>+IFERROR(('Regions &amp; Poverty'!$G110/100)*I112,0)</f>
        <v>622312.24</v>
      </c>
      <c r="N112" s="2">
        <f>+IFERROR(('Regions &amp; Poverty'!$G110/100)*J112,0)</f>
        <v>635141.45499999996</v>
      </c>
      <c r="O112" s="2">
        <f>+IFERROR(L112*('Regions &amp; Poverty'!$I110/100),0)</f>
        <v>5766.8058000000001</v>
      </c>
      <c r="P112" s="2">
        <f>+IFERROR(M112*('Regions &amp; Poverty'!$I110/100),0)</f>
        <v>5600.8101600000009</v>
      </c>
      <c r="Q112" s="2">
        <f>+IFERROR(N112*('Regions &amp; Poverty'!$I110/100),0)</f>
        <v>5716.2730950000005</v>
      </c>
      <c r="R112" s="2">
        <f>+IFERROR(('Regions &amp; Poverty'!$K110/100)*H112,0)</f>
        <v>4170167.4000000004</v>
      </c>
      <c r="S112" s="2">
        <f>+IFERROR(('Regions &amp; Poverty'!$K110/100)*I112,0)</f>
        <v>4050130.48</v>
      </c>
      <c r="T112" s="2">
        <f>+IFERROR(('Regions &amp; Poverty'!$K110/100)*J112,0)</f>
        <v>4133625.5350000001</v>
      </c>
      <c r="U112" s="2">
        <f>+IFERROR(R112*('Regions &amp; Poverty'!$M110/100),0)</f>
        <v>396165.90300000005</v>
      </c>
      <c r="V112" s="2">
        <f>+IFERROR(S112*('Regions &amp; Poverty'!$M110/100),0)</f>
        <v>384762.39559999999</v>
      </c>
      <c r="W112" s="2">
        <f>+IFERROR(T112*('Regions &amp; Poverty'!$M110/100),0)</f>
        <v>392694.42582500004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3381000</v>
      </c>
      <c r="I113" s="2">
        <f t="shared" si="15"/>
        <v>3918955</v>
      </c>
      <c r="J113" s="2">
        <f t="shared" si="15"/>
        <v>4117336</v>
      </c>
      <c r="K113" s="27"/>
      <c r="L113" s="2">
        <f>+IFERROR(('Regions &amp; Poverty'!$G111/100)*H113,0)</f>
        <v>64239</v>
      </c>
      <c r="M113" s="2">
        <f>+IFERROR(('Regions &amp; Poverty'!$G111/100)*I113,0)</f>
        <v>74460.145000000004</v>
      </c>
      <c r="N113" s="2">
        <f>+IFERROR(('Regions &amp; Poverty'!$G111/100)*J113,0)</f>
        <v>78229.383999999991</v>
      </c>
      <c r="O113" s="2">
        <f>+IFERROR(L113*('Regions &amp; Poverty'!$I111/100),0)</f>
        <v>192.71700000000001</v>
      </c>
      <c r="P113" s="2">
        <f>+IFERROR(M113*('Regions &amp; Poverty'!$I111/100),0)</f>
        <v>223.38043500000001</v>
      </c>
      <c r="Q113" s="2">
        <f>+IFERROR(N113*('Regions &amp; Poverty'!$I111/100),0)</f>
        <v>234.68815199999997</v>
      </c>
      <c r="R113" s="2">
        <f>+IFERROR(('Regions &amp; Poverty'!$K111/100)*H113,0)</f>
        <v>544341</v>
      </c>
      <c r="S113" s="2">
        <f>+IFERROR(('Regions &amp; Poverty'!$K111/100)*I113,0)</f>
        <v>630951.755</v>
      </c>
      <c r="T113" s="2">
        <f>+IFERROR(('Regions &amp; Poverty'!$K111/100)*J113,0)</f>
        <v>662891.09600000002</v>
      </c>
      <c r="U113" s="2">
        <f>+IFERROR(R113*('Regions &amp; Poverty'!$M111/100),0)</f>
        <v>18507.594000000001</v>
      </c>
      <c r="V113" s="2">
        <f>+IFERROR(S113*('Regions &amp; Poverty'!$M111/100),0)</f>
        <v>21452.359670000002</v>
      </c>
      <c r="W113" s="2">
        <f>+IFERROR(T113*('Regions &amp; Poverty'!$M111/100),0)</f>
        <v>22538.297264000001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83492</v>
      </c>
      <c r="I118" s="2">
        <f t="shared" si="15"/>
        <v>80858</v>
      </c>
      <c r="J118" s="2">
        <f t="shared" si="15"/>
        <v>81075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229381</v>
      </c>
      <c r="I128" s="2">
        <f t="shared" si="17"/>
        <v>227810</v>
      </c>
      <c r="J128" s="2">
        <f t="shared" si="17"/>
        <v>227540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1386100</v>
      </c>
      <c r="I129" s="2">
        <f t="shared" si="17"/>
        <v>1518229</v>
      </c>
      <c r="J129" s="2">
        <f t="shared" si="17"/>
        <v>1587346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167322</v>
      </c>
      <c r="I131" s="2">
        <f t="shared" si="17"/>
        <v>184918</v>
      </c>
      <c r="J131" s="2">
        <f t="shared" si="17"/>
        <v>169289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861103</v>
      </c>
      <c r="I132" s="2">
        <f t="shared" si="17"/>
        <v>847026</v>
      </c>
      <c r="J132" s="2">
        <f t="shared" si="17"/>
        <v>865812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54155</v>
      </c>
      <c r="I134" s="2">
        <f t="shared" si="18"/>
        <v>67684</v>
      </c>
      <c r="J134" s="2">
        <f t="shared" si="18"/>
        <v>64773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7910</v>
      </c>
      <c r="I136" s="2">
        <f t="shared" si="18"/>
        <v>9412</v>
      </c>
      <c r="J136" s="2">
        <f t="shared" si="18"/>
        <v>9534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45159</v>
      </c>
      <c r="I138" s="2">
        <f t="shared" si="18"/>
        <v>49773</v>
      </c>
      <c r="J138" s="2">
        <f t="shared" si="18"/>
        <v>43635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30500</v>
      </c>
      <c r="I139" s="9">
        <f t="shared" si="21"/>
        <v>30527</v>
      </c>
      <c r="J139" s="9">
        <f t="shared" si="21"/>
        <v>24792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320</v>
      </c>
      <c r="I140" s="2">
        <f t="shared" si="18"/>
        <v>274</v>
      </c>
      <c r="J140" s="2">
        <f t="shared" si="18"/>
        <v>236</v>
      </c>
      <c r="K140" s="27"/>
      <c r="L140" s="2">
        <f>+IFERROR(('Regions &amp; Poverty'!$G138/100)*H140,0)</f>
        <v>1.6</v>
      </c>
      <c r="M140" s="2">
        <f>+IFERROR(('Regions &amp; Poverty'!$G138/100)*I140,0)</f>
        <v>1.37</v>
      </c>
      <c r="N140" s="2">
        <f>+IFERROR(('Regions &amp; Poverty'!$G138/100)*J140,0)</f>
        <v>1.18</v>
      </c>
      <c r="O140" s="2">
        <f>+IFERROR(L140*('Regions &amp; Poverty'!$I138/100),0)</f>
        <v>1.6000000000000001E-3</v>
      </c>
      <c r="P140" s="2">
        <f>+IFERROR(M140*('Regions &amp; Poverty'!$I138/100),0)</f>
        <v>1.3700000000000001E-3</v>
      </c>
      <c r="Q140" s="2">
        <f>+IFERROR(N140*('Regions &amp; Poverty'!$I138/100),0)</f>
        <v>1.1800000000000001E-3</v>
      </c>
      <c r="R140" s="2">
        <f>+IFERROR(('Regions &amp; Poverty'!$K138/100)*H140,0)</f>
        <v>12.48</v>
      </c>
      <c r="S140" s="2">
        <f>+IFERROR(('Regions &amp; Poverty'!$K138/100)*I140,0)</f>
        <v>10.686</v>
      </c>
      <c r="T140" s="2">
        <f>+IFERROR(('Regions &amp; Poverty'!$K138/100)*J140,0)</f>
        <v>9.2040000000000006</v>
      </c>
      <c r="U140" s="2">
        <f>+IFERROR(R140*('Regions &amp; Poverty'!$M138/100),0)</f>
        <v>9.9840000000000012E-2</v>
      </c>
      <c r="V140" s="2">
        <f>+IFERROR(S140*('Regions &amp; Poverty'!$M138/100),0)</f>
        <v>8.5487999999999995E-2</v>
      </c>
      <c r="W140" s="2">
        <f>+IFERROR(T140*('Regions &amp; Poverty'!$M138/100),0)</f>
        <v>7.3632000000000003E-2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5467392</v>
      </c>
      <c r="I141" s="2">
        <f t="shared" si="18"/>
        <v>4817964</v>
      </c>
      <c r="J141" s="2">
        <f t="shared" si="18"/>
        <v>6300000</v>
      </c>
      <c r="K141" s="27"/>
      <c r="L141" s="2">
        <f>+IFERROR(('Regions &amp; Poverty'!$G139/100)*H141,0)</f>
        <v>76543.487999999998</v>
      </c>
      <c r="M141" s="2">
        <f>+IFERROR(('Regions &amp; Poverty'!$G139/100)*I141,0)</f>
        <v>67451.495999999999</v>
      </c>
      <c r="N141" s="2">
        <f>+IFERROR(('Regions &amp; Poverty'!$G139/100)*J141,0)</f>
        <v>88199.999999999985</v>
      </c>
      <c r="O141" s="2">
        <f>+IFERROR(L141*('Regions &amp; Poverty'!$I139/100),0)</f>
        <v>153.08697599999999</v>
      </c>
      <c r="P141" s="2">
        <f>+IFERROR(M141*('Regions &amp; Poverty'!$I139/100),0)</f>
        <v>134.90299200000001</v>
      </c>
      <c r="Q141" s="2">
        <f>+IFERROR(N141*('Regions &amp; Poverty'!$I139/100),0)</f>
        <v>176.39999999999998</v>
      </c>
      <c r="R141" s="2">
        <f>+IFERROR(('Regions &amp; Poverty'!$K139/100)*H141,0)</f>
        <v>880250.11200000008</v>
      </c>
      <c r="S141" s="2">
        <f>+IFERROR(('Regions &amp; Poverty'!$K139/100)*I141,0)</f>
        <v>775692.20400000003</v>
      </c>
      <c r="T141" s="2">
        <f>+IFERROR(('Regions &amp; Poverty'!$K139/100)*J141,0)</f>
        <v>1014300</v>
      </c>
      <c r="U141" s="2">
        <f>+IFERROR(R141*('Regions &amp; Poverty'!$M139/100),0)</f>
        <v>26407.503360000002</v>
      </c>
      <c r="V141" s="2">
        <f>+IFERROR(S141*('Regions &amp; Poverty'!$M139/100),0)</f>
        <v>23270.76612</v>
      </c>
      <c r="W141" s="2">
        <f>+IFERROR(T141*('Regions &amp; Poverty'!$M139/100),0)</f>
        <v>30429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33051</v>
      </c>
      <c r="I143" s="2">
        <f t="shared" si="18"/>
        <v>63298</v>
      </c>
      <c r="J143" s="2">
        <f t="shared" si="18"/>
        <v>53354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2347291</v>
      </c>
      <c r="I146" s="2">
        <f t="shared" si="18"/>
        <v>2347701</v>
      </c>
      <c r="J146" s="2">
        <f t="shared" si="18"/>
        <v>2386492</v>
      </c>
      <c r="K146" s="27"/>
      <c r="L146" s="2">
        <f>+IFERROR(('Regions &amp; Poverty'!$G144/100)*H146,0)</f>
        <v>7041.8730000000005</v>
      </c>
      <c r="M146" s="2">
        <f>+IFERROR(('Regions &amp; Poverty'!$G144/100)*I146,0)</f>
        <v>7043.1030000000001</v>
      </c>
      <c r="N146" s="2">
        <f>+IFERROR(('Regions &amp; Poverty'!$G144/100)*J146,0)</f>
        <v>7159.4760000000006</v>
      </c>
      <c r="O146" s="2">
        <f>+IFERROR(L146*('Regions &amp; Poverty'!$I144/100),0)</f>
        <v>7.0418730000000007</v>
      </c>
      <c r="P146" s="2">
        <f>+IFERROR(M146*('Regions &amp; Poverty'!$I144/100),0)</f>
        <v>7.0431030000000003</v>
      </c>
      <c r="Q146" s="2">
        <f>+IFERROR(N146*('Regions &amp; Poverty'!$I144/100),0)</f>
        <v>7.1594760000000006</v>
      </c>
      <c r="R146" s="2">
        <f>+IFERROR(('Regions &amp; Poverty'!$K144/100)*H146,0)</f>
        <v>58682.275000000001</v>
      </c>
      <c r="S146" s="2">
        <f>+IFERROR(('Regions &amp; Poverty'!$K144/100)*I146,0)</f>
        <v>58692.525000000001</v>
      </c>
      <c r="T146" s="2">
        <f>+IFERROR(('Regions &amp; Poverty'!$K144/100)*J146,0)</f>
        <v>59662.3</v>
      </c>
      <c r="U146" s="2">
        <f>+IFERROR(R146*('Regions &amp; Poverty'!$M144/100),0)</f>
        <v>293.41137500000002</v>
      </c>
      <c r="V146" s="2">
        <f>+IFERROR(S146*('Regions &amp; Poverty'!$M144/100),0)</f>
        <v>293.462625</v>
      </c>
      <c r="W146" s="2">
        <f>+IFERROR(T146*('Regions &amp; Poverty'!$M144/100),0)</f>
        <v>298.31150000000002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403028</v>
      </c>
      <c r="I147" s="2">
        <f t="shared" si="22"/>
        <v>109209</v>
      </c>
      <c r="J147" s="2">
        <f t="shared" si="22"/>
        <v>181320</v>
      </c>
      <c r="K147" s="27"/>
      <c r="L147" s="2">
        <f>+IFERROR(('Regions &amp; Poverty'!$G145/100)*H147,0)</f>
        <v>10075.700000000001</v>
      </c>
      <c r="M147" s="2">
        <f>+IFERROR(('Regions &amp; Poverty'!$G145/100)*I147,0)</f>
        <v>2730.2250000000004</v>
      </c>
      <c r="N147" s="2">
        <f>+IFERROR(('Regions &amp; Poverty'!$G145/100)*J147,0)</f>
        <v>4533</v>
      </c>
      <c r="O147" s="2">
        <f>+IFERROR(L147*('Regions &amp; Poverty'!$I145/100),0)</f>
        <v>40.302800000000005</v>
      </c>
      <c r="P147" s="2">
        <f>+IFERROR(M147*('Regions &amp; Poverty'!$I145/100),0)</f>
        <v>10.920900000000001</v>
      </c>
      <c r="Q147" s="2">
        <f>+IFERROR(N147*('Regions &amp; Poverty'!$I145/100),0)</f>
        <v>18.132000000000001</v>
      </c>
      <c r="R147" s="2">
        <f>+IFERROR(('Regions &amp; Poverty'!$K145/100)*H147,0)</f>
        <v>72142.012000000002</v>
      </c>
      <c r="S147" s="2">
        <f>+IFERROR(('Regions &amp; Poverty'!$K145/100)*I147,0)</f>
        <v>19548.411</v>
      </c>
      <c r="T147" s="2">
        <f>+IFERROR(('Regions &amp; Poverty'!$K145/100)*J147,0)</f>
        <v>32456.28</v>
      </c>
      <c r="U147" s="2">
        <f>+IFERROR(R147*('Regions &amp; Poverty'!$M145/100),0)</f>
        <v>2813.5384680000002</v>
      </c>
      <c r="V147" s="2">
        <f>+IFERROR(S147*('Regions &amp; Poverty'!$M145/100),0)</f>
        <v>762.38802899999996</v>
      </c>
      <c r="W147" s="2">
        <f>+IFERROR(T147*('Regions &amp; Poverty'!$M145/100),0)</f>
        <v>1265.79492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0</v>
      </c>
      <c r="I155" s="2">
        <f t="shared" si="22"/>
        <v>0</v>
      </c>
      <c r="J155" s="2">
        <f t="shared" si="22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830000</v>
      </c>
      <c r="I156" s="2">
        <f t="shared" si="22"/>
        <v>920000</v>
      </c>
      <c r="J156" s="2">
        <f t="shared" si="22"/>
        <v>920000</v>
      </c>
      <c r="K156" s="27"/>
      <c r="L156" s="2">
        <f>+IFERROR(('Regions &amp; Poverty'!$G154/100)*H156,0)</f>
        <v>2490</v>
      </c>
      <c r="M156" s="2">
        <f>+IFERROR(('Regions &amp; Poverty'!$G154/100)*I156,0)</f>
        <v>2760</v>
      </c>
      <c r="N156" s="2">
        <f>+IFERROR(('Regions &amp; Poverty'!$G154/100)*J156,0)</f>
        <v>2760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19920</v>
      </c>
      <c r="S156" s="2">
        <f>+IFERROR(('Regions &amp; Poverty'!$K154/100)*I156,0)</f>
        <v>22080</v>
      </c>
      <c r="T156" s="2">
        <f>+IFERROR(('Regions &amp; Poverty'!$K154/100)*J156,0)</f>
        <v>22080</v>
      </c>
      <c r="U156" s="2">
        <f>+IFERROR(R156*('Regions &amp; Poverty'!$M154/100),0)</f>
        <v>99.600000000000009</v>
      </c>
      <c r="V156" s="2">
        <f>+IFERROR(S156*('Regions &amp; Poverty'!$M154/100),0)</f>
        <v>110.4</v>
      </c>
      <c r="W156" s="2">
        <f>+IFERROR(T156*('Regions &amp; Poverty'!$M154/100),0)</f>
        <v>110.4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819276</v>
      </c>
      <c r="I159" s="2">
        <f t="shared" si="22"/>
        <v>690390</v>
      </c>
      <c r="J159" s="2">
        <f t="shared" si="22"/>
        <v>273942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2679</v>
      </c>
      <c r="I165" s="2">
        <f t="shared" si="23"/>
        <v>2834</v>
      </c>
      <c r="J165" s="2">
        <f t="shared" si="23"/>
        <v>5406</v>
      </c>
      <c r="K165" s="27"/>
      <c r="L165" s="2">
        <f>+IFERROR(('Regions &amp; Poverty'!$G163/100)*H165,0)</f>
        <v>13.395</v>
      </c>
      <c r="M165" s="2">
        <f>+IFERROR(('Regions &amp; Poverty'!$G163/100)*I165,0)</f>
        <v>14.17</v>
      </c>
      <c r="N165" s="2">
        <f>+IFERROR(('Regions &amp; Poverty'!$G163/100)*J165,0)</f>
        <v>27.03</v>
      </c>
      <c r="O165" s="2">
        <f>+IFERROR(L165*('Regions &amp; Poverty'!$I163/100),0)</f>
        <v>2.6790000000000001E-2</v>
      </c>
      <c r="P165" s="2">
        <f>+IFERROR(M165*('Regions &amp; Poverty'!$I163/100),0)</f>
        <v>2.8340000000000001E-2</v>
      </c>
      <c r="Q165" s="2">
        <f>+IFERROR(N165*('Regions &amp; Poverty'!$I163/100),0)</f>
        <v>5.4060000000000004E-2</v>
      </c>
      <c r="R165" s="2">
        <f>+IFERROR(('Regions &amp; Poverty'!$K163/100)*H165,0)</f>
        <v>72.333000000000013</v>
      </c>
      <c r="S165" s="2">
        <f>+IFERROR(('Regions &amp; Poverty'!$K163/100)*I165,0)</f>
        <v>76.518000000000015</v>
      </c>
      <c r="T165" s="2">
        <f>+IFERROR(('Regions &amp; Poverty'!$K163/100)*J165,0)</f>
        <v>145.96200000000002</v>
      </c>
      <c r="U165" s="2">
        <f>+IFERROR(R165*('Regions &amp; Poverty'!$M163/100),0)</f>
        <v>0.50633100000000009</v>
      </c>
      <c r="V165" s="2">
        <f>+IFERROR(S165*('Regions &amp; Poverty'!$M163/100),0)</f>
        <v>0.53562600000000005</v>
      </c>
      <c r="W165" s="2">
        <f>+IFERROR(T165*('Regions &amp; Poverty'!$M163/100),0)</f>
        <v>1.0217339999999999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28230</v>
      </c>
      <c r="I167" s="2">
        <f t="shared" si="23"/>
        <v>30208</v>
      </c>
      <c r="J167" s="2">
        <f t="shared" si="23"/>
        <v>34847</v>
      </c>
      <c r="K167" s="27"/>
      <c r="L167" s="2">
        <f>+IFERROR(('Regions &amp; Poverty'!$G165/100)*H167,0)</f>
        <v>705.75</v>
      </c>
      <c r="M167" s="2">
        <f>+IFERROR(('Regions &amp; Poverty'!$G165/100)*I167,0)</f>
        <v>755.2</v>
      </c>
      <c r="N167" s="2">
        <f>+IFERROR(('Regions &amp; Poverty'!$G165/100)*J167,0)</f>
        <v>871.17500000000007</v>
      </c>
      <c r="O167" s="2">
        <f>+IFERROR(L167*('Regions &amp; Poverty'!$I165/100),0)</f>
        <v>3.5287500000000001</v>
      </c>
      <c r="P167" s="2">
        <f>+IFERROR(M167*('Regions &amp; Poverty'!$I165/100),0)</f>
        <v>3.7760000000000002</v>
      </c>
      <c r="Q167" s="2">
        <f>+IFERROR(N167*('Regions &amp; Poverty'!$I165/100),0)</f>
        <v>4.3558750000000002</v>
      </c>
      <c r="R167" s="2">
        <f>+IFERROR(('Regions &amp; Poverty'!$K165/100)*H167,0)</f>
        <v>6577.59</v>
      </c>
      <c r="S167" s="2">
        <f>+IFERROR(('Regions &amp; Poverty'!$K165/100)*I167,0)</f>
        <v>7038.4639999999999</v>
      </c>
      <c r="T167" s="2">
        <f>+IFERROR(('Regions &amp; Poverty'!$K165/100)*J167,0)</f>
        <v>8119.3510000000006</v>
      </c>
      <c r="U167" s="2">
        <f>+IFERROR(R167*('Regions &amp; Poverty'!$M165/100),0)</f>
        <v>309.14672999999999</v>
      </c>
      <c r="V167" s="2">
        <f>+IFERROR(S167*('Regions &amp; Poverty'!$M165/100),0)</f>
        <v>330.80780800000002</v>
      </c>
      <c r="W167" s="2">
        <f>+IFERROR(T167*('Regions &amp; Poverty'!$M165/100),0)</f>
        <v>381.60949700000003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79933</v>
      </c>
      <c r="I168" s="2">
        <f t="shared" si="23"/>
        <v>85807</v>
      </c>
      <c r="J168" s="2">
        <f t="shared" si="23"/>
        <v>96476</v>
      </c>
      <c r="K168" s="27"/>
      <c r="L168" s="2">
        <f>+IFERROR(('Regions &amp; Poverty'!$G166/100)*H168,0)</f>
        <v>3756.8510000000001</v>
      </c>
      <c r="M168" s="2">
        <f>+IFERROR(('Regions &amp; Poverty'!$G166/100)*I168,0)</f>
        <v>4032.9290000000001</v>
      </c>
      <c r="N168" s="2">
        <f>+IFERROR(('Regions &amp; Poverty'!$G166/100)*J168,0)</f>
        <v>4534.3720000000003</v>
      </c>
      <c r="O168" s="2">
        <f>+IFERROR(L168*('Regions &amp; Poverty'!$I166/100),0)</f>
        <v>37.568510000000003</v>
      </c>
      <c r="P168" s="2">
        <f>+IFERROR(M168*('Regions &amp; Poverty'!$I166/100),0)</f>
        <v>40.32929</v>
      </c>
      <c r="Q168" s="2">
        <f>+IFERROR(N168*('Regions &amp; Poverty'!$I166/100),0)</f>
        <v>45.343720000000005</v>
      </c>
      <c r="R168" s="2">
        <f>+IFERROR(('Regions &amp; Poverty'!$K166/100)*H168,0)</f>
        <v>15986.6</v>
      </c>
      <c r="S168" s="2">
        <f>+IFERROR(('Regions &amp; Poverty'!$K166/100)*I168,0)</f>
        <v>17161.400000000001</v>
      </c>
      <c r="T168" s="2">
        <f>+IFERROR(('Regions &amp; Poverty'!$K166/100)*J168,0)</f>
        <v>19295.2</v>
      </c>
      <c r="U168" s="2">
        <f>+IFERROR(R168*('Regions &amp; Poverty'!$M166/100),0)</f>
        <v>831.30320000000006</v>
      </c>
      <c r="V168" s="2">
        <f>+IFERROR(S168*('Regions &amp; Poverty'!$M166/100),0)</f>
        <v>892.39280000000019</v>
      </c>
      <c r="W168" s="2">
        <f>+IFERROR(T168*('Regions &amp; Poverty'!$M166/100),0)</f>
        <v>1003.3504000000001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130000</v>
      </c>
      <c r="I169" s="2">
        <f t="shared" si="23"/>
        <v>130000</v>
      </c>
      <c r="J169" s="2">
        <f t="shared" si="23"/>
        <v>130000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356097</v>
      </c>
      <c r="I170" s="2">
        <f t="shared" si="23"/>
        <v>425745</v>
      </c>
      <c r="J170" s="2">
        <f t="shared" si="23"/>
        <v>212000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377041</v>
      </c>
      <c r="I172" s="2">
        <f t="shared" si="23"/>
        <v>422225</v>
      </c>
      <c r="J172" s="2">
        <f t="shared" si="23"/>
        <v>447830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1508.164</v>
      </c>
      <c r="S172" s="2">
        <f>+IFERROR(('Regions &amp; Poverty'!$K170/100)*I172,0)</f>
        <v>1688.9</v>
      </c>
      <c r="T172" s="2">
        <f>+IFERROR(('Regions &amp; Poverty'!$K170/100)*J172,0)</f>
        <v>1791.32</v>
      </c>
      <c r="U172" s="2">
        <f>+IFERROR(R172*('Regions &amp; Poverty'!$M170/100),0)</f>
        <v>1.5081640000000001</v>
      </c>
      <c r="V172" s="2">
        <f>+IFERROR(S172*('Regions &amp; Poverty'!$M170/100),0)</f>
        <v>1.6889000000000001</v>
      </c>
      <c r="W172" s="2">
        <f>+IFERROR(T172*('Regions &amp; Poverty'!$M170/100),0)</f>
        <v>1.79132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1048566</v>
      </c>
      <c r="I174" s="2">
        <f t="shared" si="23"/>
        <v>1109762</v>
      </c>
      <c r="J174" s="2">
        <f t="shared" si="23"/>
        <v>1080886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3145.6979999999999</v>
      </c>
      <c r="S174" s="2">
        <f>+IFERROR(('Regions &amp; Poverty'!$K172/100)*I174,0)</f>
        <v>3329.2860000000001</v>
      </c>
      <c r="T174" s="2">
        <f>+IFERROR(('Regions &amp; Poverty'!$K172/100)*J174,0)</f>
        <v>3242.6579999999999</v>
      </c>
      <c r="U174" s="2">
        <f>+IFERROR(R174*('Regions &amp; Poverty'!$M172/100),0)</f>
        <v>3.1456979999999999</v>
      </c>
      <c r="V174" s="2">
        <f>+IFERROR(S174*('Regions &amp; Poverty'!$M172/100),0)</f>
        <v>3.3292860000000002</v>
      </c>
      <c r="W174" s="2">
        <f>+IFERROR(T174*('Regions &amp; Poverty'!$M172/100),0)</f>
        <v>3.242658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50880</v>
      </c>
      <c r="I175" s="2">
        <f t="shared" si="23"/>
        <v>62510</v>
      </c>
      <c r="J175" s="2">
        <f t="shared" si="23"/>
        <v>64700</v>
      </c>
      <c r="K175" s="27"/>
      <c r="L175" s="2">
        <f>+IFERROR(('Regions &amp; Poverty'!$G173/100)*H175,0)</f>
        <v>50.88</v>
      </c>
      <c r="M175" s="2">
        <f>+IFERROR(('Regions &amp; Poverty'!$G173/100)*I175,0)</f>
        <v>62.51</v>
      </c>
      <c r="N175" s="2">
        <f>+IFERROR(('Regions &amp; Poverty'!$G173/100)*J175,0)</f>
        <v>64.7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254.4</v>
      </c>
      <c r="S175" s="2">
        <f>+IFERROR(('Regions &amp; Poverty'!$K173/100)*I175,0)</f>
        <v>312.55</v>
      </c>
      <c r="T175" s="2">
        <f>+IFERROR(('Regions &amp; Poverty'!$K173/100)*J175,0)</f>
        <v>323.5</v>
      </c>
      <c r="U175" s="2">
        <f>+IFERROR(R175*('Regions &amp; Poverty'!$M173/100),0)</f>
        <v>0.25440000000000002</v>
      </c>
      <c r="V175" s="2">
        <f>+IFERROR(S175*('Regions &amp; Poverty'!$M173/100),0)</f>
        <v>0.31254999999999999</v>
      </c>
      <c r="W175" s="2">
        <f>+IFERROR(T175*('Regions &amp; Poverty'!$M173/100),0)</f>
        <v>0.32350000000000001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2073426</v>
      </c>
      <c r="I176" s="9">
        <f t="shared" si="24"/>
        <v>2269091</v>
      </c>
      <c r="J176" s="9">
        <f t="shared" si="24"/>
        <v>2072145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690099981</v>
      </c>
      <c r="I178" s="9">
        <f t="shared" si="25"/>
        <v>688806296</v>
      </c>
      <c r="J178" s="9">
        <f t="shared" si="25"/>
        <v>688371445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131821</v>
      </c>
      <c r="I183" s="2">
        <f t="shared" si="26"/>
        <v>139780</v>
      </c>
      <c r="J183" s="2">
        <f t="shared" si="26"/>
        <v>136001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30500</v>
      </c>
      <c r="I205" s="2">
        <f t="shared" si="27"/>
        <v>30527</v>
      </c>
      <c r="J205" s="2">
        <f t="shared" si="27"/>
        <v>24792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153</v>
      </c>
      <c r="I213" s="2">
        <f t="shared" si="28"/>
        <v>155</v>
      </c>
      <c r="J213" s="2">
        <f t="shared" si="28"/>
        <v>157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16900</v>
      </c>
      <c r="I245" s="2">
        <f t="shared" si="29"/>
        <v>32000</v>
      </c>
      <c r="J245" s="2">
        <f t="shared" si="29"/>
        <v>28000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</v>
      </c>
      <c r="B250" s="1" t="s">
        <v>3</v>
      </c>
      <c r="C250" s="1">
        <v>27</v>
      </c>
      <c r="D250" s="1" t="s">
        <v>9</v>
      </c>
      <c r="E250" s="1">
        <v>5510</v>
      </c>
      <c r="F250" s="1" t="s">
        <v>581</v>
      </c>
      <c r="G250" s="1" t="s">
        <v>4</v>
      </c>
      <c r="H250" s="1">
        <v>537000</v>
      </c>
      <c r="I250" s="1">
        <v>410000</v>
      </c>
      <c r="J250" s="1">
        <v>356565</v>
      </c>
    </row>
    <row r="251" spans="1:11" ht="15" customHeight="1" x14ac:dyDescent="0.2">
      <c r="A251" s="1">
        <v>3</v>
      </c>
      <c r="B251" s="1" t="s">
        <v>19</v>
      </c>
      <c r="C251" s="1">
        <v>27</v>
      </c>
      <c r="D251" s="1" t="s">
        <v>9</v>
      </c>
      <c r="E251" s="1">
        <v>5510</v>
      </c>
      <c r="F251" s="1" t="s">
        <v>581</v>
      </c>
      <c r="G251" s="1" t="s">
        <v>4</v>
      </c>
      <c r="H251" s="1">
        <v>0</v>
      </c>
      <c r="I251" s="1">
        <v>0</v>
      </c>
      <c r="J251" s="1">
        <v>0</v>
      </c>
    </row>
    <row r="252" spans="1:11" ht="15" customHeight="1" x14ac:dyDescent="0.2">
      <c r="A252" s="1">
        <v>4</v>
      </c>
      <c r="B252" s="1" t="s">
        <v>20</v>
      </c>
      <c r="C252" s="1">
        <v>27</v>
      </c>
      <c r="D252" s="1" t="s">
        <v>9</v>
      </c>
      <c r="E252" s="1">
        <v>5510</v>
      </c>
      <c r="F252" s="1" t="s">
        <v>581</v>
      </c>
      <c r="G252" s="1" t="s">
        <v>4</v>
      </c>
      <c r="H252" s="1">
        <v>320</v>
      </c>
      <c r="I252" s="1">
        <v>274</v>
      </c>
      <c r="J252" s="1">
        <v>236</v>
      </c>
    </row>
    <row r="253" spans="1:11" ht="15" customHeight="1" x14ac:dyDescent="0.2">
      <c r="A253" s="1">
        <v>7</v>
      </c>
      <c r="B253" s="1" t="s">
        <v>22</v>
      </c>
      <c r="C253" s="1">
        <v>27</v>
      </c>
      <c r="D253" s="1" t="s">
        <v>9</v>
      </c>
      <c r="E253" s="1">
        <v>5510</v>
      </c>
      <c r="F253" s="1" t="s">
        <v>581</v>
      </c>
      <c r="G253" s="1" t="s">
        <v>4</v>
      </c>
      <c r="H253" s="1">
        <v>42288</v>
      </c>
      <c r="I253" s="1">
        <v>45322</v>
      </c>
      <c r="J253" s="1">
        <v>61000</v>
      </c>
    </row>
    <row r="254" spans="1:11" ht="15" customHeight="1" x14ac:dyDescent="0.2">
      <c r="A254" s="1">
        <v>9</v>
      </c>
      <c r="B254" s="1" t="s">
        <v>24</v>
      </c>
      <c r="C254" s="1">
        <v>27</v>
      </c>
      <c r="D254" s="1" t="s">
        <v>9</v>
      </c>
      <c r="E254" s="1">
        <v>5510</v>
      </c>
      <c r="F254" s="1" t="s">
        <v>581</v>
      </c>
      <c r="G254" s="1" t="s">
        <v>4</v>
      </c>
      <c r="H254" s="1">
        <v>1581810</v>
      </c>
      <c r="I254" s="1">
        <v>1558100</v>
      </c>
      <c r="J254" s="1">
        <v>1404980</v>
      </c>
    </row>
    <row r="255" spans="1:11" ht="15" customHeight="1" x14ac:dyDescent="0.2">
      <c r="A255" s="1">
        <v>1</v>
      </c>
      <c r="B255" s="1" t="s">
        <v>25</v>
      </c>
      <c r="C255" s="1">
        <v>27</v>
      </c>
      <c r="D255" s="1" t="s">
        <v>9</v>
      </c>
      <c r="E255" s="1">
        <v>5510</v>
      </c>
      <c r="F255" s="1" t="s">
        <v>581</v>
      </c>
      <c r="G255" s="1" t="s">
        <v>4</v>
      </c>
    </row>
    <row r="256" spans="1:11" ht="15" customHeight="1" x14ac:dyDescent="0.2">
      <c r="A256" s="1">
        <v>10</v>
      </c>
      <c r="B256" s="1" t="s">
        <v>26</v>
      </c>
      <c r="C256" s="1">
        <v>27</v>
      </c>
      <c r="D256" s="1" t="s">
        <v>9</v>
      </c>
      <c r="E256" s="1">
        <v>5510</v>
      </c>
      <c r="F256" s="1" t="s">
        <v>581</v>
      </c>
      <c r="G256" s="1" t="s">
        <v>4</v>
      </c>
      <c r="H256" s="1">
        <v>819276</v>
      </c>
      <c r="I256" s="1">
        <v>690390</v>
      </c>
      <c r="J256" s="1">
        <v>273942</v>
      </c>
    </row>
    <row r="257" spans="1:10" ht="15" customHeight="1" x14ac:dyDescent="0.2">
      <c r="A257" s="1">
        <v>52</v>
      </c>
      <c r="B257" s="1" t="s">
        <v>28</v>
      </c>
      <c r="C257" s="1">
        <v>27</v>
      </c>
      <c r="D257" s="1" t="s">
        <v>9</v>
      </c>
      <c r="E257" s="1">
        <v>5510</v>
      </c>
      <c r="F257" s="1" t="s">
        <v>581</v>
      </c>
      <c r="G257" s="1" t="s">
        <v>4</v>
      </c>
      <c r="H257" s="1">
        <v>2679</v>
      </c>
      <c r="I257" s="1">
        <v>2834</v>
      </c>
      <c r="J257" s="1">
        <v>5406</v>
      </c>
    </row>
    <row r="258" spans="1:10" ht="15" customHeight="1" x14ac:dyDescent="0.2">
      <c r="A258" s="1">
        <v>16</v>
      </c>
      <c r="B258" s="1" t="s">
        <v>31</v>
      </c>
      <c r="C258" s="1">
        <v>27</v>
      </c>
      <c r="D258" s="1" t="s">
        <v>9</v>
      </c>
      <c r="E258" s="1">
        <v>5510</v>
      </c>
      <c r="F258" s="1" t="s">
        <v>581</v>
      </c>
      <c r="G258" s="1" t="s">
        <v>4</v>
      </c>
      <c r="H258" s="1">
        <v>52325620</v>
      </c>
      <c r="I258" s="1">
        <v>51278400</v>
      </c>
      <c r="J258" s="1">
        <v>52590000</v>
      </c>
    </row>
    <row r="259" spans="1:10" ht="15" customHeight="1" x14ac:dyDescent="0.2">
      <c r="A259" s="1">
        <v>23</v>
      </c>
      <c r="B259" s="1" t="s">
        <v>36</v>
      </c>
      <c r="C259" s="1">
        <v>27</v>
      </c>
      <c r="D259" s="1" t="s">
        <v>9</v>
      </c>
      <c r="E259" s="1">
        <v>5510</v>
      </c>
      <c r="F259" s="1" t="s">
        <v>581</v>
      </c>
      <c r="G259" s="1" t="s">
        <v>4</v>
      </c>
      <c r="H259" s="1">
        <v>16259</v>
      </c>
      <c r="I259" s="1">
        <v>12663</v>
      </c>
      <c r="J259" s="1">
        <v>16203</v>
      </c>
    </row>
    <row r="260" spans="1:10" ht="15" customHeight="1" x14ac:dyDescent="0.2">
      <c r="A260" s="1">
        <v>53</v>
      </c>
      <c r="B260" s="1" t="s">
        <v>37</v>
      </c>
      <c r="C260" s="1">
        <v>27</v>
      </c>
      <c r="D260" s="1" t="s">
        <v>9</v>
      </c>
      <c r="E260" s="1">
        <v>5510</v>
      </c>
      <c r="F260" s="1" t="s">
        <v>581</v>
      </c>
      <c r="G260" s="1" t="s">
        <v>4</v>
      </c>
      <c r="H260" s="1">
        <v>234145</v>
      </c>
      <c r="I260" s="1">
        <v>204310</v>
      </c>
      <c r="J260" s="1">
        <v>281428</v>
      </c>
    </row>
    <row r="261" spans="1:10" ht="15" customHeight="1" x14ac:dyDescent="0.2">
      <c r="A261" s="1">
        <v>18</v>
      </c>
      <c r="B261" s="1" t="s">
        <v>39</v>
      </c>
      <c r="C261" s="1">
        <v>27</v>
      </c>
      <c r="D261" s="1" t="s">
        <v>9</v>
      </c>
      <c r="E261" s="1">
        <v>5510</v>
      </c>
      <c r="F261" s="1" t="s">
        <v>581</v>
      </c>
      <c r="G261" s="1" t="s">
        <v>4</v>
      </c>
      <c r="H261" s="1">
        <v>76621</v>
      </c>
      <c r="I261" s="1">
        <v>76007</v>
      </c>
      <c r="J261" s="1">
        <v>75889</v>
      </c>
    </row>
    <row r="262" spans="1:10" ht="15" customHeight="1" x14ac:dyDescent="0.2">
      <c r="A262" s="1">
        <v>19</v>
      </c>
      <c r="B262" s="1" t="s">
        <v>40</v>
      </c>
      <c r="C262" s="1">
        <v>27</v>
      </c>
      <c r="D262" s="1" t="s">
        <v>9</v>
      </c>
      <c r="E262" s="1">
        <v>5510</v>
      </c>
      <c r="F262" s="1" t="s">
        <v>581</v>
      </c>
      <c r="G262" s="1" t="s">
        <v>4</v>
      </c>
      <c r="H262" s="1">
        <v>484057</v>
      </c>
      <c r="I262" s="1">
        <v>527341</v>
      </c>
      <c r="J262" s="1">
        <v>406977</v>
      </c>
    </row>
    <row r="263" spans="1:10" ht="15" customHeight="1" x14ac:dyDescent="0.2">
      <c r="A263" s="1">
        <v>21</v>
      </c>
      <c r="B263" s="1" t="s">
        <v>43</v>
      </c>
      <c r="C263" s="1">
        <v>27</v>
      </c>
      <c r="D263" s="1" t="s">
        <v>9</v>
      </c>
      <c r="E263" s="1">
        <v>5510</v>
      </c>
      <c r="F263" s="1" t="s">
        <v>581</v>
      </c>
      <c r="G263" s="1" t="s">
        <v>4</v>
      </c>
      <c r="H263" s="1">
        <v>12175602</v>
      </c>
      <c r="I263" s="1">
        <v>12301201</v>
      </c>
      <c r="J263" s="1">
        <v>10622189</v>
      </c>
    </row>
    <row r="264" spans="1:10" ht="15" customHeight="1" x14ac:dyDescent="0.2">
      <c r="A264" s="1">
        <v>26</v>
      </c>
      <c r="B264" s="1" t="s">
        <v>45</v>
      </c>
      <c r="C264" s="1">
        <v>27</v>
      </c>
      <c r="D264" s="1" t="s">
        <v>9</v>
      </c>
      <c r="E264" s="1">
        <v>5510</v>
      </c>
      <c r="F264" s="1" t="s">
        <v>581</v>
      </c>
      <c r="G264" s="1" t="s">
        <v>4</v>
      </c>
      <c r="H264" s="1">
        <v>1270</v>
      </c>
      <c r="I264" s="1">
        <v>1583</v>
      </c>
      <c r="J264" s="1">
        <v>1674</v>
      </c>
    </row>
    <row r="265" spans="1:10" ht="15" customHeight="1" x14ac:dyDescent="0.2">
      <c r="A265" s="1">
        <v>27</v>
      </c>
      <c r="B265" s="1" t="s">
        <v>46</v>
      </c>
      <c r="C265" s="1">
        <v>27</v>
      </c>
      <c r="D265" s="1" t="s">
        <v>9</v>
      </c>
      <c r="E265" s="1">
        <v>5510</v>
      </c>
      <c r="F265" s="1" t="s">
        <v>581</v>
      </c>
      <c r="G265" s="1" t="s">
        <v>4</v>
      </c>
      <c r="H265" s="1">
        <v>54155</v>
      </c>
      <c r="I265" s="1">
        <v>67684</v>
      </c>
      <c r="J265" s="1">
        <v>64773</v>
      </c>
    </row>
    <row r="266" spans="1:10" ht="15" customHeight="1" x14ac:dyDescent="0.2">
      <c r="A266" s="1">
        <v>233</v>
      </c>
      <c r="B266" s="1" t="s">
        <v>47</v>
      </c>
      <c r="C266" s="1">
        <v>27</v>
      </c>
      <c r="D266" s="1" t="s">
        <v>9</v>
      </c>
      <c r="E266" s="1">
        <v>5510</v>
      </c>
      <c r="F266" s="1" t="s">
        <v>581</v>
      </c>
      <c r="G266" s="1" t="s">
        <v>4</v>
      </c>
      <c r="H266" s="1">
        <v>347501</v>
      </c>
      <c r="I266" s="1">
        <v>325138</v>
      </c>
      <c r="J266" s="1">
        <v>339667</v>
      </c>
    </row>
    <row r="267" spans="1:10" ht="15" customHeight="1" x14ac:dyDescent="0.2">
      <c r="A267" s="1">
        <v>29</v>
      </c>
      <c r="B267" s="1" t="s">
        <v>48</v>
      </c>
      <c r="C267" s="1">
        <v>27</v>
      </c>
      <c r="D267" s="1" t="s">
        <v>9</v>
      </c>
      <c r="E267" s="1">
        <v>5510</v>
      </c>
      <c r="F267" s="1" t="s">
        <v>581</v>
      </c>
      <c r="G267" s="1" t="s">
        <v>4</v>
      </c>
      <c r="H267" s="1">
        <v>67377</v>
      </c>
      <c r="I267" s="1">
        <v>38674</v>
      </c>
      <c r="J267" s="1">
        <v>146633</v>
      </c>
    </row>
    <row r="268" spans="1:10" ht="15" customHeight="1" x14ac:dyDescent="0.2">
      <c r="A268" s="1">
        <v>115</v>
      </c>
      <c r="B268" s="1" t="s">
        <v>49</v>
      </c>
      <c r="C268" s="1">
        <v>27</v>
      </c>
      <c r="D268" s="1" t="s">
        <v>9</v>
      </c>
      <c r="E268" s="1">
        <v>5510</v>
      </c>
      <c r="F268" s="1" t="s">
        <v>581</v>
      </c>
      <c r="G268" s="1" t="s">
        <v>4</v>
      </c>
      <c r="H268" s="1">
        <v>9324000</v>
      </c>
      <c r="I268" s="1">
        <v>9335000</v>
      </c>
      <c r="J268" s="1">
        <v>9827001</v>
      </c>
    </row>
    <row r="269" spans="1:10" ht="15" customHeight="1" x14ac:dyDescent="0.2">
      <c r="A269" s="1">
        <v>32</v>
      </c>
      <c r="B269" s="1" t="s">
        <v>50</v>
      </c>
      <c r="C269" s="1">
        <v>27</v>
      </c>
      <c r="D269" s="1" t="s">
        <v>9</v>
      </c>
      <c r="E269" s="1">
        <v>5510</v>
      </c>
      <c r="F269" s="1" t="s">
        <v>581</v>
      </c>
      <c r="G269" s="1" t="s">
        <v>4</v>
      </c>
      <c r="H269" s="1">
        <v>153246</v>
      </c>
      <c r="I269" s="1">
        <v>278281</v>
      </c>
      <c r="J269" s="1">
        <v>359320</v>
      </c>
    </row>
    <row r="270" spans="1:10" ht="15" customHeight="1" x14ac:dyDescent="0.2">
      <c r="A270" s="1">
        <v>37</v>
      </c>
      <c r="B270" s="1" t="s">
        <v>54</v>
      </c>
      <c r="C270" s="1">
        <v>27</v>
      </c>
      <c r="D270" s="1" t="s">
        <v>9</v>
      </c>
      <c r="E270" s="1">
        <v>5510</v>
      </c>
      <c r="F270" s="1" t="s">
        <v>581</v>
      </c>
      <c r="G270" s="1" t="s">
        <v>4</v>
      </c>
      <c r="H270" s="1">
        <v>12822</v>
      </c>
      <c r="I270" s="1">
        <v>10180</v>
      </c>
      <c r="J270" s="1">
        <v>11608</v>
      </c>
    </row>
    <row r="271" spans="1:10" ht="15" customHeight="1" x14ac:dyDescent="0.2">
      <c r="A271" s="1">
        <v>39</v>
      </c>
      <c r="B271" s="1" t="s">
        <v>55</v>
      </c>
      <c r="C271" s="1">
        <v>27</v>
      </c>
      <c r="D271" s="1" t="s">
        <v>9</v>
      </c>
      <c r="E271" s="1">
        <v>5510</v>
      </c>
      <c r="F271" s="1" t="s">
        <v>581</v>
      </c>
      <c r="G271" s="1" t="s">
        <v>4</v>
      </c>
      <c r="H271" s="1">
        <v>304112</v>
      </c>
      <c r="I271" s="1">
        <v>243478</v>
      </c>
      <c r="J271" s="1">
        <v>257701</v>
      </c>
    </row>
    <row r="272" spans="1:10" ht="15" customHeight="1" x14ac:dyDescent="0.2">
      <c r="A272" s="1">
        <v>40</v>
      </c>
      <c r="B272" s="1" t="s">
        <v>56</v>
      </c>
      <c r="C272" s="1">
        <v>27</v>
      </c>
      <c r="D272" s="1" t="s">
        <v>9</v>
      </c>
      <c r="E272" s="1">
        <v>5510</v>
      </c>
      <c r="F272" s="1" t="s">
        <v>581</v>
      </c>
      <c r="G272" s="1" t="s">
        <v>4</v>
      </c>
      <c r="H272" s="1">
        <v>134884</v>
      </c>
      <c r="I272" s="1">
        <v>163560</v>
      </c>
      <c r="J272" s="1">
        <v>174008</v>
      </c>
    </row>
    <row r="273" spans="1:10" ht="15" customHeight="1" x14ac:dyDescent="0.2">
      <c r="A273" s="1">
        <v>351</v>
      </c>
      <c r="B273" s="1" t="s">
        <v>57</v>
      </c>
      <c r="C273" s="1">
        <v>27</v>
      </c>
      <c r="D273" s="1" t="s">
        <v>9</v>
      </c>
      <c r="E273" s="1">
        <v>5510</v>
      </c>
      <c r="F273" s="1" t="s">
        <v>581</v>
      </c>
      <c r="G273" s="1" t="s">
        <v>4</v>
      </c>
      <c r="H273" s="1">
        <v>208239602</v>
      </c>
      <c r="I273" s="1">
        <v>209811732</v>
      </c>
      <c r="J273" s="1">
        <v>211090813</v>
      </c>
    </row>
    <row r="274" spans="1:10" ht="15" customHeight="1" x14ac:dyDescent="0.2">
      <c r="A274" s="1">
        <v>96</v>
      </c>
      <c r="B274" s="1" t="s">
        <v>573</v>
      </c>
      <c r="C274" s="1">
        <v>27</v>
      </c>
      <c r="D274" s="1" t="s">
        <v>9</v>
      </c>
      <c r="E274" s="1">
        <v>5510</v>
      </c>
      <c r="F274" s="1" t="s">
        <v>581</v>
      </c>
      <c r="G274" s="1" t="s">
        <v>4</v>
      </c>
      <c r="H274" s="1">
        <v>0</v>
      </c>
      <c r="I274" s="1">
        <v>0</v>
      </c>
      <c r="J274" s="1">
        <v>0</v>
      </c>
    </row>
    <row r="275" spans="1:10" ht="15" customHeight="1" x14ac:dyDescent="0.2">
      <c r="A275" s="1">
        <v>41</v>
      </c>
      <c r="B275" s="1" t="s">
        <v>568</v>
      </c>
      <c r="C275" s="1">
        <v>27</v>
      </c>
      <c r="D275" s="1" t="s">
        <v>9</v>
      </c>
      <c r="E275" s="1">
        <v>5510</v>
      </c>
      <c r="F275" s="1" t="s">
        <v>581</v>
      </c>
      <c r="G275" s="1" t="s">
        <v>4</v>
      </c>
      <c r="H275" s="1">
        <v>206507392</v>
      </c>
      <c r="I275" s="1">
        <v>208230000</v>
      </c>
      <c r="J275" s="1">
        <v>209503037</v>
      </c>
    </row>
    <row r="276" spans="1:10" ht="15" customHeight="1" x14ac:dyDescent="0.2">
      <c r="A276" s="1">
        <v>214</v>
      </c>
      <c r="B276" s="1" t="s">
        <v>569</v>
      </c>
      <c r="C276" s="1">
        <v>27</v>
      </c>
      <c r="D276" s="1" t="s">
        <v>9</v>
      </c>
      <c r="E276" s="1">
        <v>5510</v>
      </c>
      <c r="F276" s="1" t="s">
        <v>581</v>
      </c>
      <c r="G276" s="1" t="s">
        <v>4</v>
      </c>
      <c r="H276" s="1">
        <v>1732210</v>
      </c>
      <c r="I276" s="1">
        <v>1581732</v>
      </c>
      <c r="J276" s="1">
        <v>1587776</v>
      </c>
    </row>
    <row r="277" spans="1:10" ht="15" customHeight="1" x14ac:dyDescent="0.2">
      <c r="A277" s="1">
        <v>44</v>
      </c>
      <c r="B277" s="1" t="s">
        <v>58</v>
      </c>
      <c r="C277" s="1">
        <v>27</v>
      </c>
      <c r="D277" s="1" t="s">
        <v>9</v>
      </c>
      <c r="E277" s="1">
        <v>5510</v>
      </c>
      <c r="F277" s="1" t="s">
        <v>581</v>
      </c>
      <c r="G277" s="1" t="s">
        <v>4</v>
      </c>
      <c r="H277" s="1">
        <v>2206525</v>
      </c>
      <c r="I277" s="1">
        <v>2488519</v>
      </c>
      <c r="J277" s="1">
        <v>2453364</v>
      </c>
    </row>
    <row r="278" spans="1:10" ht="15" customHeight="1" x14ac:dyDescent="0.2">
      <c r="A278" s="1">
        <v>45</v>
      </c>
      <c r="B278" s="1" t="s">
        <v>59</v>
      </c>
      <c r="C278" s="1">
        <v>27</v>
      </c>
      <c r="D278" s="1" t="s">
        <v>9</v>
      </c>
      <c r="E278" s="1">
        <v>5510</v>
      </c>
      <c r="F278" s="1" t="s">
        <v>581</v>
      </c>
      <c r="G278" s="1" t="s">
        <v>4</v>
      </c>
      <c r="H278" s="1">
        <v>30520</v>
      </c>
      <c r="I278" s="1">
        <v>32203</v>
      </c>
      <c r="J278" s="1">
        <v>33943</v>
      </c>
    </row>
    <row r="279" spans="1:10" ht="15" customHeight="1" x14ac:dyDescent="0.2">
      <c r="A279" s="1">
        <v>46</v>
      </c>
      <c r="B279" s="1" t="s">
        <v>60</v>
      </c>
      <c r="C279" s="1">
        <v>27</v>
      </c>
      <c r="D279" s="1" t="s">
        <v>9</v>
      </c>
      <c r="E279" s="1">
        <v>5510</v>
      </c>
      <c r="F279" s="1" t="s">
        <v>581</v>
      </c>
      <c r="G279" s="1" t="s">
        <v>4</v>
      </c>
      <c r="H279" s="1">
        <v>1127</v>
      </c>
      <c r="I279" s="1">
        <v>1121</v>
      </c>
      <c r="J279" s="1">
        <v>1115</v>
      </c>
    </row>
    <row r="280" spans="1:10" ht="15" customHeight="1" x14ac:dyDescent="0.2">
      <c r="A280" s="1">
        <v>48</v>
      </c>
      <c r="B280" s="1" t="s">
        <v>62</v>
      </c>
      <c r="C280" s="1">
        <v>27</v>
      </c>
      <c r="D280" s="1" t="s">
        <v>9</v>
      </c>
      <c r="E280" s="1">
        <v>5510</v>
      </c>
      <c r="F280" s="1" t="s">
        <v>581</v>
      </c>
      <c r="G280" s="1" t="s">
        <v>4</v>
      </c>
      <c r="H280" s="1">
        <v>224157</v>
      </c>
      <c r="I280" s="1">
        <v>195744</v>
      </c>
      <c r="J280" s="1">
        <v>203931</v>
      </c>
    </row>
    <row r="281" spans="1:10" ht="15" customHeight="1" x14ac:dyDescent="0.2">
      <c r="A281" s="1">
        <v>107</v>
      </c>
      <c r="B281" s="1" t="s">
        <v>63</v>
      </c>
      <c r="C281" s="1">
        <v>27</v>
      </c>
      <c r="D281" s="1" t="s">
        <v>9</v>
      </c>
      <c r="E281" s="1">
        <v>5510</v>
      </c>
      <c r="F281" s="1" t="s">
        <v>581</v>
      </c>
      <c r="G281" s="1" t="s">
        <v>4</v>
      </c>
      <c r="H281" s="1">
        <v>2053520</v>
      </c>
      <c r="I281" s="1">
        <v>2041212</v>
      </c>
      <c r="J281" s="1">
        <v>1768121</v>
      </c>
    </row>
    <row r="282" spans="1:10" ht="15" customHeight="1" x14ac:dyDescent="0.2">
      <c r="A282" s="1">
        <v>49</v>
      </c>
      <c r="B282" s="1" t="s">
        <v>65</v>
      </c>
      <c r="C282" s="1">
        <v>27</v>
      </c>
      <c r="D282" s="1" t="s">
        <v>9</v>
      </c>
      <c r="E282" s="1">
        <v>5510</v>
      </c>
      <c r="F282" s="1" t="s">
        <v>581</v>
      </c>
      <c r="G282" s="1" t="s">
        <v>4</v>
      </c>
      <c r="H282" s="1">
        <v>584800</v>
      </c>
      <c r="I282" s="1">
        <v>418037</v>
      </c>
      <c r="J282" s="1">
        <v>514045</v>
      </c>
    </row>
    <row r="283" spans="1:10" ht="15" customHeight="1" x14ac:dyDescent="0.2">
      <c r="A283" s="1">
        <v>116</v>
      </c>
      <c r="B283" s="1" t="s">
        <v>69</v>
      </c>
      <c r="C283" s="1">
        <v>27</v>
      </c>
      <c r="D283" s="1" t="s">
        <v>9</v>
      </c>
      <c r="E283" s="1">
        <v>5510</v>
      </c>
      <c r="F283" s="1" t="s">
        <v>581</v>
      </c>
      <c r="G283" s="1" t="s">
        <v>4</v>
      </c>
      <c r="H283" s="1">
        <v>2626000</v>
      </c>
      <c r="I283" s="1">
        <v>2948200</v>
      </c>
      <c r="J283" s="1">
        <v>2536400</v>
      </c>
    </row>
    <row r="284" spans="1:10" ht="15" customHeight="1" x14ac:dyDescent="0.2">
      <c r="A284" s="1">
        <v>250</v>
      </c>
      <c r="B284" s="1" t="s">
        <v>70</v>
      </c>
      <c r="C284" s="1">
        <v>27</v>
      </c>
      <c r="D284" s="1" t="s">
        <v>9</v>
      </c>
      <c r="E284" s="1">
        <v>5510</v>
      </c>
      <c r="F284" s="1" t="s">
        <v>581</v>
      </c>
      <c r="G284" s="1" t="s">
        <v>4</v>
      </c>
      <c r="H284" s="1">
        <v>308577</v>
      </c>
      <c r="I284" s="1">
        <v>307383</v>
      </c>
      <c r="J284" s="1">
        <v>306190</v>
      </c>
    </row>
    <row r="285" spans="1:10" ht="15" customHeight="1" x14ac:dyDescent="0.2">
      <c r="A285" s="1">
        <v>56</v>
      </c>
      <c r="B285" s="1" t="s">
        <v>74</v>
      </c>
      <c r="C285" s="1">
        <v>27</v>
      </c>
      <c r="D285" s="1" t="s">
        <v>9</v>
      </c>
      <c r="E285" s="1">
        <v>5510</v>
      </c>
      <c r="F285" s="1" t="s">
        <v>581</v>
      </c>
      <c r="G285" s="1" t="s">
        <v>4</v>
      </c>
      <c r="H285" s="1">
        <v>718237</v>
      </c>
      <c r="I285" s="1">
        <v>823895</v>
      </c>
      <c r="J285" s="1">
        <v>863008</v>
      </c>
    </row>
    <row r="286" spans="1:10" ht="15" customHeight="1" x14ac:dyDescent="0.2">
      <c r="A286" s="1">
        <v>58</v>
      </c>
      <c r="B286" s="1" t="s">
        <v>75</v>
      </c>
      <c r="C286" s="1">
        <v>27</v>
      </c>
      <c r="D286" s="1" t="s">
        <v>9</v>
      </c>
      <c r="E286" s="1">
        <v>5510</v>
      </c>
      <c r="F286" s="1" t="s">
        <v>581</v>
      </c>
      <c r="G286" s="1" t="s">
        <v>4</v>
      </c>
      <c r="H286" s="1">
        <v>1379954</v>
      </c>
      <c r="I286" s="1">
        <v>1652793</v>
      </c>
      <c r="J286" s="1">
        <v>1534537</v>
      </c>
    </row>
    <row r="287" spans="1:10" ht="15" customHeight="1" x14ac:dyDescent="0.2">
      <c r="A287" s="1">
        <v>59</v>
      </c>
      <c r="B287" s="1" t="s">
        <v>76</v>
      </c>
      <c r="C287" s="1">
        <v>27</v>
      </c>
      <c r="D287" s="1" t="s">
        <v>9</v>
      </c>
      <c r="E287" s="1">
        <v>5510</v>
      </c>
      <c r="F287" s="1" t="s">
        <v>581</v>
      </c>
      <c r="G287" s="1" t="s">
        <v>4</v>
      </c>
      <c r="H287" s="1">
        <v>5467392</v>
      </c>
      <c r="I287" s="1">
        <v>4817964</v>
      </c>
      <c r="J287" s="1">
        <v>6300000</v>
      </c>
    </row>
    <row r="288" spans="1:10" ht="15" customHeight="1" x14ac:dyDescent="0.2">
      <c r="A288" s="1">
        <v>60</v>
      </c>
      <c r="B288" s="1" t="s">
        <v>77</v>
      </c>
      <c r="C288" s="1">
        <v>27</v>
      </c>
      <c r="D288" s="1" t="s">
        <v>9</v>
      </c>
      <c r="E288" s="1">
        <v>5510</v>
      </c>
      <c r="F288" s="1" t="s">
        <v>581</v>
      </c>
      <c r="G288" s="1" t="s">
        <v>4</v>
      </c>
      <c r="H288" s="1">
        <v>41838</v>
      </c>
      <c r="I288" s="1">
        <v>38782</v>
      </c>
      <c r="J288" s="1">
        <v>27617</v>
      </c>
    </row>
    <row r="289" spans="1:10" ht="15" customHeight="1" x14ac:dyDescent="0.2">
      <c r="A289" s="1">
        <v>238</v>
      </c>
      <c r="B289" s="1" t="s">
        <v>81</v>
      </c>
      <c r="C289" s="1">
        <v>27</v>
      </c>
      <c r="D289" s="1" t="s">
        <v>9</v>
      </c>
      <c r="E289" s="1">
        <v>5510</v>
      </c>
      <c r="F289" s="1" t="s">
        <v>581</v>
      </c>
      <c r="G289" s="1" t="s">
        <v>4</v>
      </c>
      <c r="H289" s="1">
        <v>131821</v>
      </c>
      <c r="I289" s="1">
        <v>139780</v>
      </c>
      <c r="J289" s="1">
        <v>136001</v>
      </c>
    </row>
    <row r="290" spans="1:10" ht="15" customHeight="1" x14ac:dyDescent="0.2">
      <c r="A290" s="1">
        <v>66</v>
      </c>
      <c r="B290" s="1" t="s">
        <v>84</v>
      </c>
      <c r="C290" s="1">
        <v>27</v>
      </c>
      <c r="D290" s="1" t="s">
        <v>9</v>
      </c>
      <c r="E290" s="1">
        <v>5510</v>
      </c>
      <c r="F290" s="1" t="s">
        <v>581</v>
      </c>
      <c r="G290" s="1" t="s">
        <v>4</v>
      </c>
      <c r="H290" s="1">
        <v>6843</v>
      </c>
      <c r="I290" s="1">
        <v>5705</v>
      </c>
      <c r="J290" s="1">
        <v>4841</v>
      </c>
    </row>
    <row r="291" spans="1:10" ht="15" customHeight="1" x14ac:dyDescent="0.2">
      <c r="A291" s="1">
        <v>68</v>
      </c>
      <c r="B291" s="1" t="s">
        <v>86</v>
      </c>
      <c r="C291" s="1">
        <v>27</v>
      </c>
      <c r="D291" s="1" t="s">
        <v>9</v>
      </c>
      <c r="E291" s="1">
        <v>5510</v>
      </c>
      <c r="F291" s="1" t="s">
        <v>581</v>
      </c>
      <c r="G291" s="1" t="s">
        <v>4</v>
      </c>
      <c r="H291" s="1">
        <v>83492</v>
      </c>
      <c r="I291" s="1">
        <v>80858</v>
      </c>
      <c r="J291" s="1">
        <v>81075</v>
      </c>
    </row>
    <row r="292" spans="1:10" ht="15" customHeight="1" x14ac:dyDescent="0.2">
      <c r="A292" s="1">
        <v>69</v>
      </c>
      <c r="B292" s="1" t="s">
        <v>87</v>
      </c>
      <c r="C292" s="1">
        <v>27</v>
      </c>
      <c r="D292" s="1" t="s">
        <v>9</v>
      </c>
      <c r="E292" s="1">
        <v>5510</v>
      </c>
      <c r="F292" s="1" t="s">
        <v>581</v>
      </c>
      <c r="G292" s="1" t="s">
        <v>4</v>
      </c>
      <c r="H292" s="1">
        <v>9870</v>
      </c>
      <c r="I292" s="1">
        <v>8817</v>
      </c>
      <c r="J292" s="1">
        <v>7777</v>
      </c>
    </row>
    <row r="293" spans="1:10" ht="15" customHeight="1" x14ac:dyDescent="0.2">
      <c r="A293" s="1">
        <v>74</v>
      </c>
      <c r="B293" s="1" t="s">
        <v>89</v>
      </c>
      <c r="C293" s="1">
        <v>27</v>
      </c>
      <c r="D293" s="1" t="s">
        <v>9</v>
      </c>
      <c r="E293" s="1">
        <v>5510</v>
      </c>
      <c r="F293" s="1" t="s">
        <v>581</v>
      </c>
      <c r="G293" s="1" t="s">
        <v>4</v>
      </c>
      <c r="H293" s="1">
        <v>1677</v>
      </c>
      <c r="I293" s="1">
        <v>1652</v>
      </c>
      <c r="J293" s="1">
        <v>1646</v>
      </c>
    </row>
    <row r="294" spans="1:10" ht="15" customHeight="1" x14ac:dyDescent="0.2">
      <c r="A294" s="1">
        <v>75</v>
      </c>
      <c r="B294" s="1" t="s">
        <v>90</v>
      </c>
      <c r="C294" s="1">
        <v>27</v>
      </c>
      <c r="D294" s="1" t="s">
        <v>9</v>
      </c>
      <c r="E294" s="1">
        <v>5510</v>
      </c>
      <c r="F294" s="1" t="s">
        <v>581</v>
      </c>
      <c r="G294" s="1" t="s">
        <v>4</v>
      </c>
      <c r="H294" s="1">
        <v>46674</v>
      </c>
      <c r="I294" s="1">
        <v>50187</v>
      </c>
      <c r="J294" s="1">
        <v>59636</v>
      </c>
    </row>
    <row r="295" spans="1:10" ht="15" customHeight="1" x14ac:dyDescent="0.2">
      <c r="A295" s="1">
        <v>81</v>
      </c>
      <c r="B295" s="1" t="s">
        <v>93</v>
      </c>
      <c r="C295" s="1">
        <v>27</v>
      </c>
      <c r="D295" s="1" t="s">
        <v>9</v>
      </c>
      <c r="E295" s="1">
        <v>5510</v>
      </c>
      <c r="F295" s="1" t="s">
        <v>581</v>
      </c>
      <c r="G295" s="1" t="s">
        <v>4</v>
      </c>
      <c r="H295" s="1">
        <v>604000</v>
      </c>
      <c r="I295" s="1">
        <v>641492</v>
      </c>
      <c r="J295" s="1">
        <v>687679</v>
      </c>
    </row>
    <row r="296" spans="1:10" ht="15" customHeight="1" x14ac:dyDescent="0.2">
      <c r="A296" s="1">
        <v>84</v>
      </c>
      <c r="B296" s="1" t="s">
        <v>94</v>
      </c>
      <c r="C296" s="1">
        <v>27</v>
      </c>
      <c r="D296" s="1" t="s">
        <v>9</v>
      </c>
      <c r="E296" s="1">
        <v>5510</v>
      </c>
      <c r="F296" s="1" t="s">
        <v>581</v>
      </c>
      <c r="G296" s="1" t="s">
        <v>4</v>
      </c>
      <c r="H296" s="1">
        <v>229381</v>
      </c>
      <c r="I296" s="1">
        <v>227810</v>
      </c>
      <c r="J296" s="1">
        <v>227540</v>
      </c>
    </row>
    <row r="297" spans="1:10" ht="15" customHeight="1" x14ac:dyDescent="0.2">
      <c r="A297" s="1">
        <v>89</v>
      </c>
      <c r="B297" s="1" t="s">
        <v>98</v>
      </c>
      <c r="C297" s="1">
        <v>27</v>
      </c>
      <c r="D297" s="1" t="s">
        <v>9</v>
      </c>
      <c r="E297" s="1">
        <v>5510</v>
      </c>
      <c r="F297" s="1" t="s">
        <v>581</v>
      </c>
      <c r="G297" s="1" t="s">
        <v>4</v>
      </c>
      <c r="H297" s="1">
        <v>33616</v>
      </c>
      <c r="I297" s="1">
        <v>32826</v>
      </c>
      <c r="J297" s="1">
        <v>33747</v>
      </c>
    </row>
    <row r="298" spans="1:10" ht="15" customHeight="1" x14ac:dyDescent="0.2">
      <c r="A298" s="1">
        <v>90</v>
      </c>
      <c r="B298" s="1" t="s">
        <v>99</v>
      </c>
      <c r="C298" s="1">
        <v>27</v>
      </c>
      <c r="D298" s="1" t="s">
        <v>9</v>
      </c>
      <c r="E298" s="1">
        <v>5510</v>
      </c>
      <c r="F298" s="1" t="s">
        <v>581</v>
      </c>
      <c r="G298" s="1" t="s">
        <v>4</v>
      </c>
      <c r="H298" s="1">
        <v>1971000</v>
      </c>
      <c r="I298" s="1">
        <v>1970515</v>
      </c>
      <c r="J298" s="1">
        <v>1983133</v>
      </c>
    </row>
    <row r="299" spans="1:10" ht="15" customHeight="1" x14ac:dyDescent="0.2">
      <c r="A299" s="1">
        <v>175</v>
      </c>
      <c r="B299" s="1" t="s">
        <v>100</v>
      </c>
      <c r="C299" s="1">
        <v>27</v>
      </c>
      <c r="D299" s="1" t="s">
        <v>9</v>
      </c>
      <c r="E299" s="1">
        <v>5510</v>
      </c>
      <c r="F299" s="1" t="s">
        <v>581</v>
      </c>
      <c r="G299" s="1" t="s">
        <v>4</v>
      </c>
      <c r="H299" s="1">
        <v>133000</v>
      </c>
      <c r="I299" s="1">
        <v>170000</v>
      </c>
      <c r="J299" s="1">
        <v>186000</v>
      </c>
    </row>
    <row r="300" spans="1:10" ht="15" customHeight="1" x14ac:dyDescent="0.2">
      <c r="A300" s="1">
        <v>91</v>
      </c>
      <c r="B300" s="1" t="s">
        <v>101</v>
      </c>
      <c r="C300" s="1">
        <v>27</v>
      </c>
      <c r="D300" s="1" t="s">
        <v>9</v>
      </c>
      <c r="E300" s="1">
        <v>5510</v>
      </c>
      <c r="F300" s="1" t="s">
        <v>581</v>
      </c>
      <c r="G300" s="1" t="s">
        <v>4</v>
      </c>
      <c r="H300" s="1">
        <v>635238</v>
      </c>
      <c r="I300" s="1">
        <v>687784</v>
      </c>
      <c r="J300" s="1">
        <v>534450</v>
      </c>
    </row>
    <row r="301" spans="1:10" ht="15" customHeight="1" x14ac:dyDescent="0.2">
      <c r="A301" s="1">
        <v>93</v>
      </c>
      <c r="B301" s="1" t="s">
        <v>102</v>
      </c>
      <c r="C301" s="1">
        <v>27</v>
      </c>
      <c r="D301" s="1" t="s">
        <v>9</v>
      </c>
      <c r="E301" s="1">
        <v>5510</v>
      </c>
      <c r="F301" s="1" t="s">
        <v>581</v>
      </c>
      <c r="G301" s="1" t="s">
        <v>4</v>
      </c>
      <c r="H301" s="1">
        <v>143650</v>
      </c>
      <c r="I301" s="1">
        <v>137000</v>
      </c>
      <c r="J301" s="1">
        <v>140359</v>
      </c>
    </row>
    <row r="302" spans="1:10" ht="15" customHeight="1" x14ac:dyDescent="0.2">
      <c r="A302" s="1">
        <v>95</v>
      </c>
      <c r="B302" s="1" t="s">
        <v>103</v>
      </c>
      <c r="C302" s="1">
        <v>27</v>
      </c>
      <c r="D302" s="1" t="s">
        <v>9</v>
      </c>
      <c r="E302" s="1">
        <v>5510</v>
      </c>
      <c r="F302" s="1" t="s">
        <v>581</v>
      </c>
      <c r="G302" s="1" t="s">
        <v>4</v>
      </c>
      <c r="H302" s="1">
        <v>51574</v>
      </c>
      <c r="I302" s="1">
        <v>53779</v>
      </c>
      <c r="J302" s="1">
        <v>56142</v>
      </c>
    </row>
    <row r="303" spans="1:10" ht="15" customHeight="1" x14ac:dyDescent="0.2">
      <c r="A303" s="1">
        <v>97</v>
      </c>
      <c r="B303" s="1" t="s">
        <v>104</v>
      </c>
      <c r="C303" s="1">
        <v>27</v>
      </c>
      <c r="D303" s="1" t="s">
        <v>9</v>
      </c>
      <c r="E303" s="1">
        <v>5510</v>
      </c>
      <c r="F303" s="1" t="s">
        <v>581</v>
      </c>
      <c r="G303" s="1" t="s">
        <v>4</v>
      </c>
      <c r="H303" s="1">
        <v>7910</v>
      </c>
      <c r="I303" s="1">
        <v>9412</v>
      </c>
      <c r="J303" s="1">
        <v>9534</v>
      </c>
    </row>
    <row r="304" spans="1:10" ht="15" customHeight="1" x14ac:dyDescent="0.2">
      <c r="A304" s="1">
        <v>100</v>
      </c>
      <c r="B304" s="1" t="s">
        <v>106</v>
      </c>
      <c r="C304" s="1">
        <v>27</v>
      </c>
      <c r="D304" s="1" t="s">
        <v>9</v>
      </c>
      <c r="E304" s="1">
        <v>5510</v>
      </c>
      <c r="F304" s="1" t="s">
        <v>581</v>
      </c>
      <c r="G304" s="1" t="s">
        <v>4</v>
      </c>
      <c r="H304" s="1">
        <v>157200000</v>
      </c>
      <c r="I304" s="1">
        <v>156540000</v>
      </c>
      <c r="J304" s="1">
        <v>158756871</v>
      </c>
    </row>
    <row r="305" spans="1:10" ht="15" customHeight="1" x14ac:dyDescent="0.2">
      <c r="A305" s="1">
        <v>101</v>
      </c>
      <c r="B305" s="1" t="s">
        <v>107</v>
      </c>
      <c r="C305" s="1">
        <v>27</v>
      </c>
      <c r="D305" s="1" t="s">
        <v>9</v>
      </c>
      <c r="E305" s="1">
        <v>5510</v>
      </c>
      <c r="F305" s="1" t="s">
        <v>581</v>
      </c>
      <c r="G305" s="1" t="s">
        <v>4</v>
      </c>
      <c r="H305" s="1">
        <v>70846465</v>
      </c>
      <c r="I305" s="1">
        <v>75397841</v>
      </c>
      <c r="J305" s="1">
        <v>77297509</v>
      </c>
    </row>
    <row r="306" spans="1:10" ht="15" customHeight="1" x14ac:dyDescent="0.2">
      <c r="A306" s="1">
        <v>102</v>
      </c>
      <c r="B306" s="1" t="s">
        <v>108</v>
      </c>
      <c r="C306" s="1">
        <v>27</v>
      </c>
      <c r="D306" s="1" t="s">
        <v>9</v>
      </c>
      <c r="E306" s="1">
        <v>5510</v>
      </c>
      <c r="F306" s="1" t="s">
        <v>581</v>
      </c>
      <c r="G306" s="1" t="s">
        <v>4</v>
      </c>
      <c r="H306" s="1">
        <v>2347291</v>
      </c>
      <c r="I306" s="1">
        <v>2347701</v>
      </c>
      <c r="J306" s="1">
        <v>2386492</v>
      </c>
    </row>
    <row r="307" spans="1:10" ht="15" customHeight="1" x14ac:dyDescent="0.2">
      <c r="A307" s="1">
        <v>103</v>
      </c>
      <c r="B307" s="1" t="s">
        <v>109</v>
      </c>
      <c r="C307" s="1">
        <v>27</v>
      </c>
      <c r="D307" s="1" t="s">
        <v>9</v>
      </c>
      <c r="E307" s="1">
        <v>5510</v>
      </c>
      <c r="F307" s="1" t="s">
        <v>581</v>
      </c>
      <c r="G307" s="1" t="s">
        <v>4</v>
      </c>
      <c r="H307" s="1">
        <v>403028</v>
      </c>
      <c r="I307" s="1">
        <v>109209</v>
      </c>
      <c r="J307" s="1">
        <v>181320</v>
      </c>
    </row>
    <row r="308" spans="1:10" ht="15" customHeight="1" x14ac:dyDescent="0.2">
      <c r="A308" s="1">
        <v>106</v>
      </c>
      <c r="B308" s="1" t="s">
        <v>112</v>
      </c>
      <c r="C308" s="1">
        <v>27</v>
      </c>
      <c r="D308" s="1" t="s">
        <v>9</v>
      </c>
      <c r="E308" s="1">
        <v>5510</v>
      </c>
      <c r="F308" s="1" t="s">
        <v>581</v>
      </c>
      <c r="G308" s="1" t="s">
        <v>4</v>
      </c>
      <c r="H308" s="1">
        <v>1386100</v>
      </c>
      <c r="I308" s="1">
        <v>1518229</v>
      </c>
      <c r="J308" s="1">
        <v>1587346</v>
      </c>
    </row>
    <row r="309" spans="1:10" ht="15" customHeight="1" x14ac:dyDescent="0.2">
      <c r="A309" s="1">
        <v>109</v>
      </c>
      <c r="B309" s="1" t="s">
        <v>113</v>
      </c>
      <c r="C309" s="1">
        <v>27</v>
      </c>
      <c r="D309" s="1" t="s">
        <v>9</v>
      </c>
      <c r="E309" s="1">
        <v>5510</v>
      </c>
      <c r="F309" s="1" t="s">
        <v>581</v>
      </c>
      <c r="G309" s="1" t="s">
        <v>4</v>
      </c>
      <c r="H309" s="1">
        <v>22</v>
      </c>
      <c r="I309" s="1">
        <v>18</v>
      </c>
      <c r="J309" s="1">
        <v>14</v>
      </c>
    </row>
    <row r="310" spans="1:10" ht="15" customHeight="1" x14ac:dyDescent="0.2">
      <c r="A310" s="1">
        <v>110</v>
      </c>
      <c r="B310" s="1" t="s">
        <v>114</v>
      </c>
      <c r="C310" s="1">
        <v>27</v>
      </c>
      <c r="D310" s="1" t="s">
        <v>9</v>
      </c>
      <c r="E310" s="1">
        <v>5510</v>
      </c>
      <c r="F310" s="1" t="s">
        <v>581</v>
      </c>
      <c r="G310" s="1" t="s">
        <v>4</v>
      </c>
      <c r="H310" s="1">
        <v>10549000</v>
      </c>
      <c r="I310" s="1">
        <v>9986000</v>
      </c>
      <c r="J310" s="1">
        <v>8044000</v>
      </c>
    </row>
    <row r="311" spans="1:10" ht="15" customHeight="1" x14ac:dyDescent="0.2">
      <c r="A311" s="1">
        <v>108</v>
      </c>
      <c r="B311" s="1" t="s">
        <v>116</v>
      </c>
      <c r="C311" s="1">
        <v>27</v>
      </c>
      <c r="D311" s="1" t="s">
        <v>9</v>
      </c>
      <c r="E311" s="1">
        <v>5510</v>
      </c>
      <c r="F311" s="1" t="s">
        <v>581</v>
      </c>
      <c r="G311" s="1" t="s">
        <v>4</v>
      </c>
      <c r="H311" s="1">
        <v>377041</v>
      </c>
      <c r="I311" s="1">
        <v>422225</v>
      </c>
      <c r="J311" s="1">
        <v>447830</v>
      </c>
    </row>
    <row r="312" spans="1:10" ht="15" customHeight="1" x14ac:dyDescent="0.2">
      <c r="A312" s="1">
        <v>114</v>
      </c>
      <c r="B312" s="1" t="s">
        <v>117</v>
      </c>
      <c r="C312" s="1">
        <v>27</v>
      </c>
      <c r="D312" s="1" t="s">
        <v>9</v>
      </c>
      <c r="E312" s="1">
        <v>5510</v>
      </c>
      <c r="F312" s="1" t="s">
        <v>581</v>
      </c>
      <c r="G312" s="1" t="s">
        <v>4</v>
      </c>
      <c r="H312" s="1">
        <v>112263</v>
      </c>
      <c r="I312" s="1">
        <v>116473</v>
      </c>
      <c r="J312" s="1">
        <v>118150</v>
      </c>
    </row>
    <row r="313" spans="1:10" ht="15" customHeight="1" x14ac:dyDescent="0.2">
      <c r="A313" s="1">
        <v>113</v>
      </c>
      <c r="B313" s="1" t="s">
        <v>120</v>
      </c>
      <c r="C313" s="1">
        <v>27</v>
      </c>
      <c r="D313" s="1" t="s">
        <v>9</v>
      </c>
      <c r="E313" s="1">
        <v>5510</v>
      </c>
      <c r="F313" s="1" t="s">
        <v>581</v>
      </c>
      <c r="G313" s="1" t="s">
        <v>4</v>
      </c>
      <c r="H313" s="1">
        <v>28230</v>
      </c>
      <c r="I313" s="1">
        <v>30208</v>
      </c>
      <c r="J313" s="1">
        <v>34847</v>
      </c>
    </row>
    <row r="314" spans="1:10" ht="15" customHeight="1" x14ac:dyDescent="0.2">
      <c r="A314" s="1">
        <v>120</v>
      </c>
      <c r="B314" s="1" t="s">
        <v>121</v>
      </c>
      <c r="C314" s="1">
        <v>27</v>
      </c>
      <c r="D314" s="1" t="s">
        <v>9</v>
      </c>
      <c r="E314" s="1">
        <v>5510</v>
      </c>
      <c r="F314" s="1" t="s">
        <v>581</v>
      </c>
      <c r="G314" s="1" t="s">
        <v>4</v>
      </c>
      <c r="H314" s="1">
        <v>4002425</v>
      </c>
      <c r="I314" s="1">
        <v>4102000</v>
      </c>
      <c r="J314" s="1">
        <v>4148800</v>
      </c>
    </row>
    <row r="315" spans="1:10" ht="15" customHeight="1" x14ac:dyDescent="0.2">
      <c r="A315" s="1">
        <v>123</v>
      </c>
      <c r="B315" s="1" t="s">
        <v>125</v>
      </c>
      <c r="C315" s="1">
        <v>27</v>
      </c>
      <c r="D315" s="1" t="s">
        <v>9</v>
      </c>
      <c r="E315" s="1">
        <v>5510</v>
      </c>
      <c r="F315" s="1" t="s">
        <v>581</v>
      </c>
      <c r="G315" s="1" t="s">
        <v>4</v>
      </c>
      <c r="H315" s="1">
        <v>237000</v>
      </c>
      <c r="I315" s="1">
        <v>286000</v>
      </c>
      <c r="J315" s="1">
        <v>309144</v>
      </c>
    </row>
    <row r="316" spans="1:10" ht="15" customHeight="1" x14ac:dyDescent="0.2">
      <c r="A316" s="1">
        <v>129</v>
      </c>
      <c r="B316" s="1" t="s">
        <v>130</v>
      </c>
      <c r="C316" s="1">
        <v>27</v>
      </c>
      <c r="D316" s="1" t="s">
        <v>9</v>
      </c>
      <c r="E316" s="1">
        <v>5510</v>
      </c>
      <c r="F316" s="1" t="s">
        <v>581</v>
      </c>
      <c r="G316" s="1" t="s">
        <v>4</v>
      </c>
      <c r="H316" s="1">
        <v>3977863</v>
      </c>
      <c r="I316" s="1">
        <v>3722304</v>
      </c>
      <c r="J316" s="1">
        <v>3815849</v>
      </c>
    </row>
    <row r="317" spans="1:10" ht="15" customHeight="1" x14ac:dyDescent="0.2">
      <c r="A317" s="1">
        <v>130</v>
      </c>
      <c r="B317" s="1" t="s">
        <v>131</v>
      </c>
      <c r="C317" s="1">
        <v>27</v>
      </c>
      <c r="D317" s="1" t="s">
        <v>9</v>
      </c>
      <c r="E317" s="1">
        <v>5510</v>
      </c>
      <c r="F317" s="1" t="s">
        <v>581</v>
      </c>
      <c r="G317" s="1" t="s">
        <v>4</v>
      </c>
      <c r="H317" s="1">
        <v>132002</v>
      </c>
      <c r="I317" s="1">
        <v>111437</v>
      </c>
      <c r="J317" s="1">
        <v>83757</v>
      </c>
    </row>
    <row r="318" spans="1:10" ht="15" customHeight="1" x14ac:dyDescent="0.2">
      <c r="A318" s="1">
        <v>131</v>
      </c>
      <c r="B318" s="1" t="s">
        <v>132</v>
      </c>
      <c r="C318" s="1">
        <v>27</v>
      </c>
      <c r="D318" s="1" t="s">
        <v>9</v>
      </c>
      <c r="E318" s="1">
        <v>5510</v>
      </c>
      <c r="F318" s="1" t="s">
        <v>581</v>
      </c>
      <c r="G318" s="1" t="s">
        <v>4</v>
      </c>
      <c r="H318" s="1">
        <v>1834831</v>
      </c>
      <c r="I318" s="1">
        <v>1756433</v>
      </c>
      <c r="J318" s="1">
        <v>2252388</v>
      </c>
    </row>
    <row r="319" spans="1:10" ht="15" customHeight="1" x14ac:dyDescent="0.2">
      <c r="A319" s="1">
        <v>133</v>
      </c>
      <c r="B319" s="1" t="s">
        <v>134</v>
      </c>
      <c r="C319" s="1">
        <v>27</v>
      </c>
      <c r="D319" s="1" t="s">
        <v>9</v>
      </c>
      <c r="E319" s="1">
        <v>5510</v>
      </c>
      <c r="F319" s="1" t="s">
        <v>581</v>
      </c>
      <c r="G319" s="1" t="s">
        <v>4</v>
      </c>
      <c r="H319" s="1">
        <v>2166830</v>
      </c>
      <c r="I319" s="1">
        <v>2331053</v>
      </c>
      <c r="J319" s="1">
        <v>2780905</v>
      </c>
    </row>
    <row r="320" spans="1:10" ht="15" customHeight="1" x14ac:dyDescent="0.2">
      <c r="A320" s="1">
        <v>136</v>
      </c>
      <c r="B320" s="1" t="s">
        <v>138</v>
      </c>
      <c r="C320" s="1">
        <v>27</v>
      </c>
      <c r="D320" s="1" t="s">
        <v>9</v>
      </c>
      <c r="E320" s="1">
        <v>5510</v>
      </c>
      <c r="F320" s="1" t="s">
        <v>581</v>
      </c>
      <c r="G320" s="1" t="s">
        <v>4</v>
      </c>
      <c r="H320" s="1">
        <v>293219</v>
      </c>
      <c r="I320" s="1">
        <v>329315</v>
      </c>
      <c r="J320" s="1">
        <v>213305</v>
      </c>
    </row>
    <row r="321" spans="1:10" ht="15" customHeight="1" x14ac:dyDescent="0.2">
      <c r="A321" s="1">
        <v>137</v>
      </c>
      <c r="B321" s="1" t="s">
        <v>139</v>
      </c>
      <c r="C321" s="1">
        <v>27</v>
      </c>
      <c r="D321" s="1" t="s">
        <v>9</v>
      </c>
      <c r="E321" s="1">
        <v>5510</v>
      </c>
      <c r="F321" s="1" t="s">
        <v>581</v>
      </c>
      <c r="G321" s="1" t="s">
        <v>4</v>
      </c>
      <c r="H321" s="1">
        <v>1186</v>
      </c>
      <c r="I321" s="1">
        <v>657</v>
      </c>
      <c r="J321" s="1">
        <v>352</v>
      </c>
    </row>
    <row r="322" spans="1:10" ht="15" customHeight="1" x14ac:dyDescent="0.2">
      <c r="A322" s="1">
        <v>138</v>
      </c>
      <c r="B322" s="1" t="s">
        <v>140</v>
      </c>
      <c r="C322" s="1">
        <v>27</v>
      </c>
      <c r="D322" s="1" t="s">
        <v>9</v>
      </c>
      <c r="E322" s="1">
        <v>5510</v>
      </c>
      <c r="F322" s="1" t="s">
        <v>581</v>
      </c>
      <c r="G322" s="1" t="s">
        <v>4</v>
      </c>
      <c r="H322" s="1">
        <v>232159</v>
      </c>
      <c r="I322" s="1">
        <v>236018</v>
      </c>
      <c r="J322" s="1">
        <v>254043</v>
      </c>
    </row>
    <row r="323" spans="1:10" ht="15" customHeight="1" x14ac:dyDescent="0.2">
      <c r="A323" s="1">
        <v>145</v>
      </c>
      <c r="B323" s="1" t="s">
        <v>141</v>
      </c>
      <c r="C323" s="1">
        <v>27</v>
      </c>
      <c r="D323" s="1" t="s">
        <v>9</v>
      </c>
      <c r="E323" s="1">
        <v>5510</v>
      </c>
      <c r="F323" s="1" t="s">
        <v>581</v>
      </c>
      <c r="G323" s="1" t="s">
        <v>4</v>
      </c>
      <c r="H323" s="1">
        <v>153</v>
      </c>
      <c r="I323" s="1">
        <v>155</v>
      </c>
      <c r="J323" s="1">
        <v>157</v>
      </c>
    </row>
    <row r="324" spans="1:10" ht="15" customHeight="1" x14ac:dyDescent="0.2">
      <c r="A324" s="1">
        <v>143</v>
      </c>
      <c r="B324" s="1" t="s">
        <v>145</v>
      </c>
      <c r="C324" s="1">
        <v>27</v>
      </c>
      <c r="D324" s="1" t="s">
        <v>9</v>
      </c>
      <c r="E324" s="1">
        <v>5510</v>
      </c>
      <c r="F324" s="1" t="s">
        <v>581</v>
      </c>
      <c r="G324" s="1" t="s">
        <v>4</v>
      </c>
      <c r="H324" s="1">
        <v>33051</v>
      </c>
      <c r="I324" s="1">
        <v>63298</v>
      </c>
      <c r="J324" s="1">
        <v>53354</v>
      </c>
    </row>
    <row r="325" spans="1:10" ht="15" customHeight="1" x14ac:dyDescent="0.2">
      <c r="A325" s="1">
        <v>144</v>
      </c>
      <c r="B325" s="1" t="s">
        <v>146</v>
      </c>
      <c r="C325" s="1">
        <v>27</v>
      </c>
      <c r="D325" s="1" t="s">
        <v>9</v>
      </c>
      <c r="E325" s="1">
        <v>5510</v>
      </c>
      <c r="F325" s="1" t="s">
        <v>581</v>
      </c>
      <c r="G325" s="1" t="s">
        <v>4</v>
      </c>
      <c r="H325" s="1">
        <v>155741</v>
      </c>
      <c r="I325" s="1">
        <v>128197</v>
      </c>
      <c r="J325" s="1">
        <v>115271</v>
      </c>
    </row>
    <row r="326" spans="1:10" ht="15" customHeight="1" x14ac:dyDescent="0.2">
      <c r="A326" s="1">
        <v>28</v>
      </c>
      <c r="B326" s="1" t="s">
        <v>147</v>
      </c>
      <c r="C326" s="1">
        <v>27</v>
      </c>
      <c r="D326" s="1" t="s">
        <v>9</v>
      </c>
      <c r="E326" s="1">
        <v>5510</v>
      </c>
      <c r="F326" s="1" t="s">
        <v>581</v>
      </c>
      <c r="G326" s="1" t="s">
        <v>4</v>
      </c>
      <c r="H326" s="1">
        <v>26423300</v>
      </c>
      <c r="I326" s="1">
        <v>26210318</v>
      </c>
      <c r="J326" s="1">
        <v>25672832</v>
      </c>
    </row>
    <row r="327" spans="1:10" ht="15" customHeight="1" x14ac:dyDescent="0.2">
      <c r="A327" s="1">
        <v>149</v>
      </c>
      <c r="B327" s="1" t="s">
        <v>150</v>
      </c>
      <c r="C327" s="1">
        <v>27</v>
      </c>
      <c r="D327" s="1" t="s">
        <v>9</v>
      </c>
      <c r="E327" s="1">
        <v>5510</v>
      </c>
      <c r="F327" s="1" t="s">
        <v>581</v>
      </c>
      <c r="G327" s="1" t="s">
        <v>4</v>
      </c>
      <c r="H327" s="1">
        <v>5047047</v>
      </c>
      <c r="I327" s="1">
        <v>4788612</v>
      </c>
      <c r="J327" s="1">
        <v>4299079</v>
      </c>
    </row>
    <row r="328" spans="1:10" ht="15" customHeight="1" x14ac:dyDescent="0.2">
      <c r="A328" s="1">
        <v>156</v>
      </c>
      <c r="B328" s="1" t="s">
        <v>153</v>
      </c>
      <c r="C328" s="1">
        <v>27</v>
      </c>
      <c r="D328" s="1" t="s">
        <v>9</v>
      </c>
      <c r="E328" s="1">
        <v>5510</v>
      </c>
      <c r="F328" s="1" t="s">
        <v>581</v>
      </c>
      <c r="G328" s="1" t="s">
        <v>4</v>
      </c>
    </row>
    <row r="329" spans="1:10" ht="15" customHeight="1" x14ac:dyDescent="0.2">
      <c r="A329" s="1">
        <v>157</v>
      </c>
      <c r="B329" s="1" t="s">
        <v>154</v>
      </c>
      <c r="C329" s="1">
        <v>27</v>
      </c>
      <c r="D329" s="1" t="s">
        <v>9</v>
      </c>
      <c r="E329" s="1">
        <v>5510</v>
      </c>
      <c r="F329" s="1" t="s">
        <v>581</v>
      </c>
      <c r="G329" s="1" t="s">
        <v>4</v>
      </c>
      <c r="H329" s="1">
        <v>369048</v>
      </c>
      <c r="I329" s="1">
        <v>376438</v>
      </c>
      <c r="J329" s="1">
        <v>335000</v>
      </c>
    </row>
    <row r="330" spans="1:10" ht="15" customHeight="1" x14ac:dyDescent="0.2">
      <c r="A330" s="1">
        <v>158</v>
      </c>
      <c r="B330" s="1" t="s">
        <v>155</v>
      </c>
      <c r="C330" s="1">
        <v>27</v>
      </c>
      <c r="D330" s="1" t="s">
        <v>9</v>
      </c>
      <c r="E330" s="1">
        <v>5510</v>
      </c>
      <c r="F330" s="1" t="s">
        <v>581</v>
      </c>
      <c r="G330" s="1" t="s">
        <v>4</v>
      </c>
      <c r="H330" s="1">
        <v>89951</v>
      </c>
      <c r="I330" s="1">
        <v>92831</v>
      </c>
      <c r="J330" s="1">
        <v>30167</v>
      </c>
    </row>
    <row r="331" spans="1:10" ht="15" customHeight="1" x14ac:dyDescent="0.2">
      <c r="A331" s="1">
        <v>159</v>
      </c>
      <c r="B331" s="1" t="s">
        <v>156</v>
      </c>
      <c r="C331" s="1">
        <v>27</v>
      </c>
      <c r="D331" s="1" t="s">
        <v>9</v>
      </c>
      <c r="E331" s="1">
        <v>5510</v>
      </c>
      <c r="F331" s="1" t="s">
        <v>581</v>
      </c>
      <c r="G331" s="1" t="s">
        <v>4</v>
      </c>
      <c r="H331" s="1">
        <v>6002831</v>
      </c>
      <c r="I331" s="1">
        <v>6256228</v>
      </c>
      <c r="J331" s="1">
        <v>6070813</v>
      </c>
    </row>
    <row r="332" spans="1:10" ht="15" customHeight="1" x14ac:dyDescent="0.2">
      <c r="A332" s="1">
        <v>164</v>
      </c>
      <c r="B332" s="1" t="s">
        <v>161</v>
      </c>
      <c r="C332" s="1">
        <v>27</v>
      </c>
      <c r="D332" s="1" t="s">
        <v>9</v>
      </c>
      <c r="E332" s="1">
        <v>5510</v>
      </c>
      <c r="F332" s="1" t="s">
        <v>581</v>
      </c>
      <c r="G332" s="1" t="s">
        <v>4</v>
      </c>
    </row>
    <row r="333" spans="1:10" ht="15" customHeight="1" x14ac:dyDescent="0.2">
      <c r="A333" s="1">
        <v>165</v>
      </c>
      <c r="B333" s="1" t="s">
        <v>162</v>
      </c>
      <c r="C333" s="1">
        <v>27</v>
      </c>
      <c r="D333" s="1" t="s">
        <v>9</v>
      </c>
      <c r="E333" s="1">
        <v>5510</v>
      </c>
      <c r="F333" s="1" t="s">
        <v>581</v>
      </c>
      <c r="G333" s="1" t="s">
        <v>4</v>
      </c>
      <c r="H333" s="1">
        <v>10504200</v>
      </c>
      <c r="I333" s="1">
        <v>10201840</v>
      </c>
      <c r="J333" s="1">
        <v>10412155</v>
      </c>
    </row>
    <row r="334" spans="1:10" ht="15" customHeight="1" x14ac:dyDescent="0.2">
      <c r="A334" s="1">
        <v>166</v>
      </c>
      <c r="B334" s="1" t="s">
        <v>163</v>
      </c>
      <c r="C334" s="1">
        <v>27</v>
      </c>
      <c r="D334" s="1" t="s">
        <v>9</v>
      </c>
      <c r="E334" s="1">
        <v>5510</v>
      </c>
      <c r="F334" s="1" t="s">
        <v>581</v>
      </c>
      <c r="G334" s="1" t="s">
        <v>4</v>
      </c>
      <c r="H334" s="1">
        <v>255136</v>
      </c>
      <c r="I334" s="1">
        <v>281980</v>
      </c>
      <c r="J334" s="1">
        <v>290000</v>
      </c>
    </row>
    <row r="335" spans="1:10" ht="15" customHeight="1" x14ac:dyDescent="0.2">
      <c r="A335" s="1">
        <v>168</v>
      </c>
      <c r="B335" s="1" t="s">
        <v>164</v>
      </c>
      <c r="C335" s="1">
        <v>27</v>
      </c>
      <c r="D335" s="1" t="s">
        <v>9</v>
      </c>
      <c r="E335" s="1">
        <v>5510</v>
      </c>
      <c r="F335" s="1" t="s">
        <v>581</v>
      </c>
      <c r="G335" s="1" t="s">
        <v>4</v>
      </c>
      <c r="H335" s="1">
        <v>838</v>
      </c>
      <c r="I335" s="1">
        <v>843</v>
      </c>
      <c r="J335" s="1">
        <v>848</v>
      </c>
    </row>
    <row r="336" spans="1:10" ht="15" customHeight="1" x14ac:dyDescent="0.2">
      <c r="A336" s="1">
        <v>169</v>
      </c>
      <c r="B336" s="1" t="s">
        <v>165</v>
      </c>
      <c r="C336" s="1">
        <v>27</v>
      </c>
      <c r="D336" s="1" t="s">
        <v>9</v>
      </c>
      <c r="E336" s="1">
        <v>5510</v>
      </c>
      <c r="F336" s="1" t="s">
        <v>581</v>
      </c>
      <c r="G336" s="1" t="s">
        <v>4</v>
      </c>
      <c r="H336" s="1">
        <v>804000</v>
      </c>
      <c r="I336" s="1">
        <v>857771</v>
      </c>
      <c r="J336" s="1">
        <v>858000</v>
      </c>
    </row>
    <row r="337" spans="1:10" ht="15" customHeight="1" x14ac:dyDescent="0.2">
      <c r="A337" s="1">
        <v>170</v>
      </c>
      <c r="B337" s="1" t="s">
        <v>166</v>
      </c>
      <c r="C337" s="1">
        <v>27</v>
      </c>
      <c r="D337" s="1" t="s">
        <v>9</v>
      </c>
      <c r="E337" s="1">
        <v>5510</v>
      </c>
      <c r="F337" s="1" t="s">
        <v>581</v>
      </c>
      <c r="G337" s="1" t="s">
        <v>4</v>
      </c>
      <c r="H337" s="1">
        <v>2896613</v>
      </c>
      <c r="I337" s="1">
        <v>3151408</v>
      </c>
      <c r="J337" s="1">
        <v>3165749</v>
      </c>
    </row>
    <row r="338" spans="1:10" ht="15" customHeight="1" x14ac:dyDescent="0.2">
      <c r="A338" s="1">
        <v>171</v>
      </c>
      <c r="B338" s="1" t="s">
        <v>167</v>
      </c>
      <c r="C338" s="1">
        <v>27</v>
      </c>
      <c r="D338" s="1" t="s">
        <v>9</v>
      </c>
      <c r="E338" s="1">
        <v>5510</v>
      </c>
      <c r="F338" s="1" t="s">
        <v>581</v>
      </c>
      <c r="G338" s="1" t="s">
        <v>4</v>
      </c>
      <c r="H338" s="1">
        <v>18967826</v>
      </c>
      <c r="I338" s="1">
        <v>18149838</v>
      </c>
      <c r="J338" s="1">
        <v>17627245</v>
      </c>
    </row>
    <row r="339" spans="1:10" ht="15" customHeight="1" x14ac:dyDescent="0.2">
      <c r="A339" s="1">
        <v>174</v>
      </c>
      <c r="B339" s="1" t="s">
        <v>169</v>
      </c>
      <c r="C339" s="1">
        <v>27</v>
      </c>
      <c r="D339" s="1" t="s">
        <v>9</v>
      </c>
      <c r="E339" s="1">
        <v>5510</v>
      </c>
      <c r="F339" s="1" t="s">
        <v>581</v>
      </c>
      <c r="G339" s="1" t="s">
        <v>4</v>
      </c>
      <c r="H339" s="1">
        <v>167322</v>
      </c>
      <c r="I339" s="1">
        <v>184918</v>
      </c>
      <c r="J339" s="1">
        <v>169289</v>
      </c>
    </row>
    <row r="340" spans="1:10" ht="15" customHeight="1" x14ac:dyDescent="0.2">
      <c r="A340" s="1">
        <v>177</v>
      </c>
      <c r="B340" s="1" t="s">
        <v>170</v>
      </c>
      <c r="C340" s="1">
        <v>27</v>
      </c>
      <c r="D340" s="1" t="s">
        <v>9</v>
      </c>
      <c r="E340" s="1">
        <v>5510</v>
      </c>
      <c r="F340" s="1" t="s">
        <v>581</v>
      </c>
      <c r="G340" s="1" t="s">
        <v>4</v>
      </c>
      <c r="H340" s="1">
        <v>49</v>
      </c>
      <c r="I340" s="1">
        <v>293</v>
      </c>
      <c r="J340" s="1">
        <v>162</v>
      </c>
    </row>
    <row r="341" spans="1:10" ht="15" customHeight="1" x14ac:dyDescent="0.2">
      <c r="A341" s="1">
        <v>117</v>
      </c>
      <c r="B341" s="1" t="s">
        <v>172</v>
      </c>
      <c r="C341" s="1">
        <v>27</v>
      </c>
      <c r="D341" s="1" t="s">
        <v>9</v>
      </c>
      <c r="E341" s="1">
        <v>5510</v>
      </c>
      <c r="F341" s="1" t="s">
        <v>581</v>
      </c>
      <c r="G341" s="1" t="s">
        <v>4</v>
      </c>
      <c r="H341" s="1">
        <v>5637682</v>
      </c>
      <c r="I341" s="1">
        <v>5771026</v>
      </c>
      <c r="J341" s="1">
        <v>5624607</v>
      </c>
    </row>
    <row r="342" spans="1:10" ht="15" customHeight="1" x14ac:dyDescent="0.2">
      <c r="A342" s="1">
        <v>146</v>
      </c>
      <c r="B342" s="1" t="s">
        <v>173</v>
      </c>
      <c r="C342" s="1">
        <v>27</v>
      </c>
      <c r="D342" s="1" t="s">
        <v>9</v>
      </c>
      <c r="E342" s="1">
        <v>5510</v>
      </c>
      <c r="F342" s="1" t="s">
        <v>581</v>
      </c>
      <c r="G342" s="1" t="s">
        <v>4</v>
      </c>
    </row>
    <row r="343" spans="1:10" ht="15" customHeight="1" x14ac:dyDescent="0.2">
      <c r="A343" s="1">
        <v>182</v>
      </c>
      <c r="B343" s="1" t="s">
        <v>174</v>
      </c>
      <c r="C343" s="1">
        <v>27</v>
      </c>
      <c r="D343" s="1" t="s">
        <v>9</v>
      </c>
      <c r="E343" s="1">
        <v>5510</v>
      </c>
      <c r="F343" s="1" t="s">
        <v>581</v>
      </c>
      <c r="G343" s="1" t="s">
        <v>4</v>
      </c>
      <c r="H343" s="1">
        <v>265</v>
      </c>
      <c r="I343" s="1">
        <v>272</v>
      </c>
      <c r="J343" s="1">
        <v>262</v>
      </c>
    </row>
    <row r="344" spans="1:10" ht="15" customHeight="1" x14ac:dyDescent="0.2">
      <c r="A344" s="1">
        <v>183</v>
      </c>
      <c r="B344" s="1" t="s">
        <v>175</v>
      </c>
      <c r="C344" s="1">
        <v>27</v>
      </c>
      <c r="D344" s="1" t="s">
        <v>9</v>
      </c>
      <c r="E344" s="1">
        <v>5510</v>
      </c>
      <c r="F344" s="1" t="s">
        <v>581</v>
      </c>
      <c r="G344" s="1" t="s">
        <v>4</v>
      </c>
      <c r="H344" s="1">
        <v>45159</v>
      </c>
      <c r="I344" s="1">
        <v>49773</v>
      </c>
      <c r="J344" s="1">
        <v>43635</v>
      </c>
    </row>
    <row r="345" spans="1:10" ht="15" customHeight="1" x14ac:dyDescent="0.2">
      <c r="A345" s="1">
        <v>185</v>
      </c>
      <c r="B345" s="1" t="s">
        <v>176</v>
      </c>
      <c r="C345" s="1">
        <v>27</v>
      </c>
      <c r="D345" s="1" t="s">
        <v>9</v>
      </c>
      <c r="E345" s="1">
        <v>5510</v>
      </c>
      <c r="F345" s="1" t="s">
        <v>581</v>
      </c>
      <c r="G345" s="1" t="s">
        <v>4</v>
      </c>
      <c r="H345" s="1">
        <v>1048566</v>
      </c>
      <c r="I345" s="1">
        <v>1109762</v>
      </c>
      <c r="J345" s="1">
        <v>1080886</v>
      </c>
    </row>
    <row r="346" spans="1:10" ht="15" customHeight="1" x14ac:dyDescent="0.2">
      <c r="A346" s="1">
        <v>184</v>
      </c>
      <c r="B346" s="1" t="s">
        <v>177</v>
      </c>
      <c r="C346" s="1">
        <v>27</v>
      </c>
      <c r="D346" s="1" t="s">
        <v>9</v>
      </c>
      <c r="E346" s="1">
        <v>5510</v>
      </c>
      <c r="F346" s="1" t="s">
        <v>581</v>
      </c>
      <c r="G346" s="1" t="s">
        <v>4</v>
      </c>
      <c r="H346" s="1">
        <v>72723</v>
      </c>
      <c r="I346" s="1">
        <v>97435</v>
      </c>
      <c r="J346" s="1">
        <v>110544</v>
      </c>
    </row>
    <row r="347" spans="1:10" ht="15" customHeight="1" x14ac:dyDescent="0.2">
      <c r="A347" s="1">
        <v>191</v>
      </c>
      <c r="B347" s="1" t="s">
        <v>181</v>
      </c>
      <c r="C347" s="1">
        <v>27</v>
      </c>
      <c r="D347" s="1" t="s">
        <v>9</v>
      </c>
      <c r="E347" s="1">
        <v>5510</v>
      </c>
      <c r="F347" s="1" t="s">
        <v>581</v>
      </c>
      <c r="G347" s="1" t="s">
        <v>4</v>
      </c>
    </row>
    <row r="348" spans="1:10" ht="15" customHeight="1" x14ac:dyDescent="0.2">
      <c r="A348" s="1">
        <v>194</v>
      </c>
      <c r="B348" s="1" t="s">
        <v>184</v>
      </c>
      <c r="C348" s="1">
        <v>27</v>
      </c>
      <c r="D348" s="1" t="s">
        <v>9</v>
      </c>
      <c r="E348" s="1">
        <v>5510</v>
      </c>
      <c r="F348" s="1" t="s">
        <v>581</v>
      </c>
      <c r="G348" s="1" t="s">
        <v>4</v>
      </c>
      <c r="H348" s="1">
        <v>0</v>
      </c>
      <c r="I348" s="1">
        <v>0</v>
      </c>
      <c r="J348" s="1">
        <v>0</v>
      </c>
    </row>
    <row r="349" spans="1:10" ht="15" customHeight="1" x14ac:dyDescent="0.2">
      <c r="A349" s="1">
        <v>195</v>
      </c>
      <c r="B349" s="1" t="s">
        <v>185</v>
      </c>
      <c r="C349" s="1">
        <v>27</v>
      </c>
      <c r="D349" s="1" t="s">
        <v>9</v>
      </c>
      <c r="E349" s="1">
        <v>5510</v>
      </c>
      <c r="F349" s="1" t="s">
        <v>581</v>
      </c>
      <c r="G349" s="1" t="s">
        <v>4</v>
      </c>
      <c r="H349" s="1">
        <v>559021</v>
      </c>
      <c r="I349" s="1">
        <v>906348</v>
      </c>
      <c r="J349" s="1">
        <v>885284</v>
      </c>
    </row>
    <row r="350" spans="1:10" ht="15" customHeight="1" x14ac:dyDescent="0.2">
      <c r="A350" s="1">
        <v>197</v>
      </c>
      <c r="B350" s="1" t="s">
        <v>189</v>
      </c>
      <c r="C350" s="1">
        <v>27</v>
      </c>
      <c r="D350" s="1" t="s">
        <v>9</v>
      </c>
      <c r="E350" s="1">
        <v>5510</v>
      </c>
      <c r="F350" s="1" t="s">
        <v>581</v>
      </c>
      <c r="G350" s="1" t="s">
        <v>4</v>
      </c>
      <c r="H350" s="1">
        <v>1204020</v>
      </c>
      <c r="I350" s="1">
        <v>871693</v>
      </c>
      <c r="J350" s="1">
        <v>1560363</v>
      </c>
    </row>
    <row r="351" spans="1:10" ht="15" customHeight="1" x14ac:dyDescent="0.2">
      <c r="A351" s="1">
        <v>25</v>
      </c>
      <c r="B351" s="1" t="s">
        <v>193</v>
      </c>
      <c r="C351" s="1">
        <v>27</v>
      </c>
      <c r="D351" s="1" t="s">
        <v>9</v>
      </c>
      <c r="E351" s="1">
        <v>5510</v>
      </c>
      <c r="F351" s="1" t="s">
        <v>581</v>
      </c>
      <c r="G351" s="1" t="s">
        <v>4</v>
      </c>
      <c r="H351" s="1">
        <v>2764</v>
      </c>
      <c r="I351" s="1">
        <v>2772</v>
      </c>
      <c r="J351" s="1">
        <v>2779</v>
      </c>
    </row>
    <row r="352" spans="1:10" ht="15" customHeight="1" x14ac:dyDescent="0.2">
      <c r="A352" s="1">
        <v>201</v>
      </c>
      <c r="B352" s="1" t="s">
        <v>194</v>
      </c>
      <c r="C352" s="1">
        <v>27</v>
      </c>
      <c r="D352" s="1" t="s">
        <v>9</v>
      </c>
      <c r="E352" s="1">
        <v>5510</v>
      </c>
      <c r="F352" s="1" t="s">
        <v>581</v>
      </c>
      <c r="G352" s="1" t="s">
        <v>4</v>
      </c>
      <c r="H352" s="1">
        <v>600</v>
      </c>
      <c r="I352" s="1">
        <v>2450</v>
      </c>
      <c r="J352" s="1">
        <v>1375</v>
      </c>
    </row>
    <row r="353" spans="1:10" ht="15" customHeight="1" x14ac:dyDescent="0.2">
      <c r="A353" s="1">
        <v>202</v>
      </c>
      <c r="B353" s="1" t="s">
        <v>195</v>
      </c>
      <c r="C353" s="1">
        <v>27</v>
      </c>
      <c r="D353" s="1" t="s">
        <v>9</v>
      </c>
      <c r="E353" s="1">
        <v>5510</v>
      </c>
      <c r="F353" s="1" t="s">
        <v>581</v>
      </c>
      <c r="G353" s="1" t="s">
        <v>4</v>
      </c>
      <c r="H353" s="1">
        <v>3056</v>
      </c>
      <c r="I353" s="1">
        <v>3064</v>
      </c>
      <c r="J353" s="1">
        <v>3065</v>
      </c>
    </row>
    <row r="354" spans="1:10" ht="15" customHeight="1" x14ac:dyDescent="0.2">
      <c r="A354" s="1">
        <v>277</v>
      </c>
      <c r="B354" s="1" t="s">
        <v>571</v>
      </c>
      <c r="C354" s="1">
        <v>27</v>
      </c>
      <c r="D354" s="1" t="s">
        <v>9</v>
      </c>
      <c r="E354" s="1">
        <v>5510</v>
      </c>
      <c r="F354" s="1" t="s">
        <v>581</v>
      </c>
      <c r="G354" s="1" t="s">
        <v>4</v>
      </c>
    </row>
    <row r="355" spans="1:10" ht="15" customHeight="1" x14ac:dyDescent="0.2">
      <c r="A355" s="1">
        <v>203</v>
      </c>
      <c r="B355" s="1" t="s">
        <v>196</v>
      </c>
      <c r="C355" s="1">
        <v>27</v>
      </c>
      <c r="D355" s="1" t="s">
        <v>9</v>
      </c>
      <c r="E355" s="1">
        <v>5510</v>
      </c>
      <c r="F355" s="1" t="s">
        <v>581</v>
      </c>
      <c r="G355" s="1" t="s">
        <v>4</v>
      </c>
      <c r="H355" s="1">
        <v>861103</v>
      </c>
      <c r="I355" s="1">
        <v>847026</v>
      </c>
      <c r="J355" s="1">
        <v>865812</v>
      </c>
    </row>
    <row r="356" spans="1:10" ht="15" customHeight="1" x14ac:dyDescent="0.2">
      <c r="A356" s="1">
        <v>38</v>
      </c>
      <c r="B356" s="1" t="s">
        <v>197</v>
      </c>
      <c r="C356" s="1">
        <v>27</v>
      </c>
      <c r="D356" s="1" t="s">
        <v>9</v>
      </c>
      <c r="E356" s="1">
        <v>5510</v>
      </c>
      <c r="F356" s="1" t="s">
        <v>581</v>
      </c>
      <c r="G356" s="1" t="s">
        <v>4</v>
      </c>
      <c r="H356" s="1">
        <v>3381000</v>
      </c>
      <c r="I356" s="1">
        <v>3918955</v>
      </c>
      <c r="J356" s="1">
        <v>4117336</v>
      </c>
    </row>
    <row r="357" spans="1:10" ht="15" customHeight="1" x14ac:dyDescent="0.2">
      <c r="A357" s="1">
        <v>276</v>
      </c>
      <c r="B357" s="1" t="s">
        <v>198</v>
      </c>
      <c r="C357" s="1">
        <v>27</v>
      </c>
      <c r="D357" s="1" t="s">
        <v>9</v>
      </c>
      <c r="E357" s="1">
        <v>5510</v>
      </c>
      <c r="F357" s="1" t="s">
        <v>581</v>
      </c>
      <c r="G357" s="1" t="s">
        <v>4</v>
      </c>
      <c r="H357" s="1">
        <v>16900</v>
      </c>
      <c r="I357" s="1">
        <v>32000</v>
      </c>
      <c r="J357" s="1">
        <v>28000</v>
      </c>
    </row>
    <row r="358" spans="1:10" ht="15" customHeight="1" x14ac:dyDescent="0.2">
      <c r="A358" s="1">
        <v>206</v>
      </c>
      <c r="B358" s="1" t="s">
        <v>572</v>
      </c>
      <c r="C358" s="1">
        <v>27</v>
      </c>
      <c r="D358" s="1" t="s">
        <v>9</v>
      </c>
      <c r="E358" s="1">
        <v>5510</v>
      </c>
      <c r="F358" s="1" t="s">
        <v>581</v>
      </c>
      <c r="G358" s="1" t="s">
        <v>4</v>
      </c>
    </row>
    <row r="359" spans="1:10" ht="15" customHeight="1" x14ac:dyDescent="0.2">
      <c r="A359" s="1">
        <v>207</v>
      </c>
      <c r="B359" s="1" t="s">
        <v>199</v>
      </c>
      <c r="C359" s="1">
        <v>27</v>
      </c>
      <c r="D359" s="1" t="s">
        <v>9</v>
      </c>
      <c r="E359" s="1">
        <v>5510</v>
      </c>
      <c r="F359" s="1" t="s">
        <v>581</v>
      </c>
      <c r="G359" s="1" t="s">
        <v>4</v>
      </c>
      <c r="H359" s="1">
        <v>275851</v>
      </c>
      <c r="I359" s="1">
        <v>268447</v>
      </c>
      <c r="J359" s="1">
        <v>278077</v>
      </c>
    </row>
    <row r="360" spans="1:10" ht="15" customHeight="1" x14ac:dyDescent="0.2">
      <c r="A360" s="1">
        <v>209</v>
      </c>
      <c r="B360" s="1" t="s">
        <v>200</v>
      </c>
      <c r="C360" s="1">
        <v>27</v>
      </c>
      <c r="D360" s="1" t="s">
        <v>9</v>
      </c>
      <c r="E360" s="1">
        <v>5510</v>
      </c>
      <c r="F360" s="1" t="s">
        <v>581</v>
      </c>
      <c r="G360" s="1" t="s">
        <v>4</v>
      </c>
      <c r="H360" s="1">
        <v>115</v>
      </c>
      <c r="I360" s="1">
        <v>115</v>
      </c>
      <c r="J360" s="1">
        <v>115</v>
      </c>
    </row>
    <row r="361" spans="1:10" ht="15" customHeight="1" x14ac:dyDescent="0.2">
      <c r="A361" s="1">
        <v>212</v>
      </c>
      <c r="B361" s="1" t="s">
        <v>203</v>
      </c>
      <c r="C361" s="1">
        <v>27</v>
      </c>
      <c r="D361" s="1" t="s">
        <v>9</v>
      </c>
      <c r="E361" s="1">
        <v>5510</v>
      </c>
      <c r="F361" s="1" t="s">
        <v>581</v>
      </c>
      <c r="G361" s="1" t="s">
        <v>4</v>
      </c>
    </row>
    <row r="362" spans="1:10" ht="15" customHeight="1" x14ac:dyDescent="0.2">
      <c r="A362" s="1">
        <v>208</v>
      </c>
      <c r="B362" s="1" t="s">
        <v>204</v>
      </c>
      <c r="C362" s="1">
        <v>27</v>
      </c>
      <c r="D362" s="1" t="s">
        <v>9</v>
      </c>
      <c r="E362" s="1">
        <v>5510</v>
      </c>
      <c r="F362" s="1" t="s">
        <v>581</v>
      </c>
      <c r="G362" s="1" t="s">
        <v>4</v>
      </c>
      <c r="H362" s="1">
        <v>79933</v>
      </c>
      <c r="I362" s="1">
        <v>85807</v>
      </c>
      <c r="J362" s="1">
        <v>96476</v>
      </c>
    </row>
    <row r="363" spans="1:10" ht="15" customHeight="1" x14ac:dyDescent="0.2">
      <c r="A363" s="1">
        <v>216</v>
      </c>
      <c r="B363" s="1" t="s">
        <v>205</v>
      </c>
      <c r="C363" s="1">
        <v>27</v>
      </c>
      <c r="D363" s="1" t="s">
        <v>9</v>
      </c>
      <c r="E363" s="1">
        <v>5510</v>
      </c>
      <c r="F363" s="1" t="s">
        <v>581</v>
      </c>
      <c r="G363" s="1" t="s">
        <v>4</v>
      </c>
      <c r="H363" s="1">
        <v>32620160</v>
      </c>
      <c r="I363" s="1">
        <v>27702191</v>
      </c>
      <c r="J363" s="1">
        <v>25267523</v>
      </c>
    </row>
    <row r="364" spans="1:10" ht="15" customHeight="1" x14ac:dyDescent="0.2">
      <c r="A364" s="1">
        <v>154</v>
      </c>
      <c r="B364" s="1" t="s">
        <v>206</v>
      </c>
      <c r="C364" s="1">
        <v>27</v>
      </c>
      <c r="D364" s="1" t="s">
        <v>9</v>
      </c>
      <c r="E364" s="1">
        <v>5510</v>
      </c>
      <c r="F364" s="1" t="s">
        <v>581</v>
      </c>
      <c r="G364" s="1" t="s">
        <v>4</v>
      </c>
      <c r="H364" s="1">
        <v>30500</v>
      </c>
      <c r="I364" s="1">
        <v>30527</v>
      </c>
      <c r="J364" s="1">
        <v>24792</v>
      </c>
    </row>
    <row r="365" spans="1:10" ht="15" customHeight="1" x14ac:dyDescent="0.2">
      <c r="A365" s="1">
        <v>176</v>
      </c>
      <c r="B365" s="1" t="s">
        <v>207</v>
      </c>
      <c r="C365" s="1">
        <v>27</v>
      </c>
      <c r="D365" s="1" t="s">
        <v>9</v>
      </c>
      <c r="E365" s="1">
        <v>5510</v>
      </c>
      <c r="F365" s="1" t="s">
        <v>581</v>
      </c>
      <c r="G365" s="1" t="s">
        <v>4</v>
      </c>
      <c r="H365" s="1">
        <v>88824</v>
      </c>
      <c r="I365" s="1">
        <v>71541</v>
      </c>
      <c r="J365" s="1">
        <v>81950</v>
      </c>
    </row>
    <row r="366" spans="1:10" ht="15" customHeight="1" x14ac:dyDescent="0.2">
      <c r="A366" s="1">
        <v>217</v>
      </c>
      <c r="B366" s="1" t="s">
        <v>208</v>
      </c>
      <c r="C366" s="1">
        <v>27</v>
      </c>
      <c r="D366" s="1" t="s">
        <v>9</v>
      </c>
      <c r="E366" s="1">
        <v>5510</v>
      </c>
      <c r="F366" s="1" t="s">
        <v>581</v>
      </c>
      <c r="G366" s="1" t="s">
        <v>4</v>
      </c>
      <c r="H366" s="1">
        <v>147930</v>
      </c>
      <c r="I366" s="1">
        <v>140952</v>
      </c>
      <c r="J366" s="1">
        <v>137106</v>
      </c>
    </row>
    <row r="367" spans="1:10" ht="15" customHeight="1" x14ac:dyDescent="0.2">
      <c r="A367" s="1">
        <v>220</v>
      </c>
      <c r="B367" s="1" t="s">
        <v>211</v>
      </c>
      <c r="C367" s="1">
        <v>27</v>
      </c>
      <c r="D367" s="1" t="s">
        <v>9</v>
      </c>
      <c r="E367" s="1">
        <v>5510</v>
      </c>
      <c r="F367" s="1" t="s">
        <v>581</v>
      </c>
      <c r="G367" s="1" t="s">
        <v>4</v>
      </c>
      <c r="H367" s="1">
        <v>2912</v>
      </c>
      <c r="I367" s="1">
        <v>1900</v>
      </c>
      <c r="J367" s="1">
        <v>1823</v>
      </c>
    </row>
    <row r="368" spans="1:10" ht="15" customHeight="1" x14ac:dyDescent="0.2">
      <c r="A368" s="1">
        <v>223</v>
      </c>
      <c r="B368" s="1" t="s">
        <v>213</v>
      </c>
      <c r="C368" s="1">
        <v>27</v>
      </c>
      <c r="D368" s="1" t="s">
        <v>9</v>
      </c>
      <c r="E368" s="1">
        <v>5510</v>
      </c>
      <c r="F368" s="1" t="s">
        <v>581</v>
      </c>
      <c r="G368" s="1" t="s">
        <v>4</v>
      </c>
      <c r="H368" s="1">
        <v>830000</v>
      </c>
      <c r="I368" s="1">
        <v>920000</v>
      </c>
      <c r="J368" s="1">
        <v>920000</v>
      </c>
    </row>
    <row r="369" spans="1:10" ht="15" customHeight="1" x14ac:dyDescent="0.2">
      <c r="A369" s="1">
        <v>213</v>
      </c>
      <c r="B369" s="1" t="s">
        <v>214</v>
      </c>
      <c r="C369" s="1">
        <v>27</v>
      </c>
      <c r="D369" s="1" t="s">
        <v>9</v>
      </c>
      <c r="E369" s="1">
        <v>5510</v>
      </c>
      <c r="F369" s="1" t="s">
        <v>581</v>
      </c>
      <c r="G369" s="1" t="s">
        <v>4</v>
      </c>
      <c r="H369" s="1">
        <v>130000</v>
      </c>
      <c r="I369" s="1">
        <v>130000</v>
      </c>
      <c r="J369" s="1">
        <v>130000</v>
      </c>
    </row>
    <row r="370" spans="1:10" ht="15" customHeight="1" x14ac:dyDescent="0.2">
      <c r="A370" s="1">
        <v>226</v>
      </c>
      <c r="B370" s="1" t="s">
        <v>216</v>
      </c>
      <c r="C370" s="1">
        <v>27</v>
      </c>
      <c r="D370" s="1" t="s">
        <v>9</v>
      </c>
      <c r="E370" s="1">
        <v>5510</v>
      </c>
      <c r="F370" s="1" t="s">
        <v>581</v>
      </c>
      <c r="G370" s="1" t="s">
        <v>4</v>
      </c>
      <c r="H370" s="1">
        <v>237000</v>
      </c>
      <c r="I370" s="1">
        <v>237008</v>
      </c>
      <c r="J370" s="1">
        <v>246551</v>
      </c>
    </row>
    <row r="371" spans="1:10" ht="15" customHeight="1" x14ac:dyDescent="0.2">
      <c r="A371" s="1">
        <v>230</v>
      </c>
      <c r="B371" s="1" t="s">
        <v>217</v>
      </c>
      <c r="C371" s="1">
        <v>27</v>
      </c>
      <c r="D371" s="1" t="s">
        <v>9</v>
      </c>
      <c r="E371" s="1">
        <v>5510</v>
      </c>
      <c r="F371" s="1" t="s">
        <v>581</v>
      </c>
      <c r="G371" s="1" t="s">
        <v>4</v>
      </c>
      <c r="H371" s="1">
        <v>50880</v>
      </c>
      <c r="I371" s="1">
        <v>62510</v>
      </c>
      <c r="J371" s="1">
        <v>64700</v>
      </c>
    </row>
    <row r="372" spans="1:10" ht="15" customHeight="1" x14ac:dyDescent="0.2">
      <c r="A372" s="1">
        <v>215</v>
      </c>
      <c r="B372" s="1" t="s">
        <v>220</v>
      </c>
      <c r="C372" s="1">
        <v>27</v>
      </c>
      <c r="D372" s="1" t="s">
        <v>9</v>
      </c>
      <c r="E372" s="1">
        <v>5510</v>
      </c>
      <c r="F372" s="1" t="s">
        <v>581</v>
      </c>
      <c r="G372" s="1" t="s">
        <v>4</v>
      </c>
      <c r="H372" s="1">
        <v>2621034</v>
      </c>
      <c r="I372" s="1">
        <v>2979860</v>
      </c>
      <c r="J372" s="1">
        <v>2985581</v>
      </c>
    </row>
    <row r="373" spans="1:10" ht="15" customHeight="1" x14ac:dyDescent="0.2">
      <c r="A373" s="1">
        <v>231</v>
      </c>
      <c r="B373" s="1" t="s">
        <v>221</v>
      </c>
      <c r="C373" s="1">
        <v>27</v>
      </c>
      <c r="D373" s="1" t="s">
        <v>9</v>
      </c>
      <c r="E373" s="1">
        <v>5510</v>
      </c>
      <c r="F373" s="1" t="s">
        <v>581</v>
      </c>
      <c r="G373" s="1" t="s">
        <v>4</v>
      </c>
      <c r="H373" s="1">
        <v>10079500</v>
      </c>
      <c r="I373" s="1">
        <v>8724530</v>
      </c>
      <c r="J373" s="1">
        <v>10167050</v>
      </c>
    </row>
    <row r="374" spans="1:10" ht="15" customHeight="1" x14ac:dyDescent="0.2">
      <c r="A374" s="1">
        <v>234</v>
      </c>
      <c r="B374" s="1" t="s">
        <v>223</v>
      </c>
      <c r="C374" s="1">
        <v>27</v>
      </c>
      <c r="D374" s="1" t="s">
        <v>9</v>
      </c>
      <c r="E374" s="1">
        <v>5510</v>
      </c>
      <c r="F374" s="1" t="s">
        <v>581</v>
      </c>
      <c r="G374" s="1" t="s">
        <v>4</v>
      </c>
      <c r="H374" s="1">
        <v>1348300</v>
      </c>
      <c r="I374" s="1">
        <v>1304000</v>
      </c>
      <c r="J374" s="1">
        <v>1409600</v>
      </c>
    </row>
    <row r="375" spans="1:10" ht="15" customHeight="1" x14ac:dyDescent="0.2">
      <c r="A375" s="1">
        <v>228</v>
      </c>
      <c r="B375" s="1" t="s">
        <v>224</v>
      </c>
      <c r="C375" s="1">
        <v>27</v>
      </c>
      <c r="D375" s="1" t="s">
        <v>9</v>
      </c>
      <c r="E375" s="1">
        <v>5510</v>
      </c>
      <c r="F375" s="1" t="s">
        <v>581</v>
      </c>
      <c r="G375" s="1" t="s">
        <v>4</v>
      </c>
    </row>
    <row r="376" spans="1:10" ht="15" customHeight="1" x14ac:dyDescent="0.2">
      <c r="A376" s="1">
        <v>235</v>
      </c>
      <c r="B376" s="1" t="s">
        <v>225</v>
      </c>
      <c r="C376" s="1">
        <v>27</v>
      </c>
      <c r="D376" s="1" t="s">
        <v>9</v>
      </c>
      <c r="E376" s="1">
        <v>5510</v>
      </c>
      <c r="F376" s="1" t="s">
        <v>581</v>
      </c>
      <c r="G376" s="1" t="s">
        <v>4</v>
      </c>
      <c r="H376" s="1">
        <v>356097</v>
      </c>
      <c r="I376" s="1">
        <v>425745</v>
      </c>
      <c r="J376" s="1">
        <v>212000</v>
      </c>
    </row>
    <row r="377" spans="1:10" ht="15" customHeight="1" x14ac:dyDescent="0.2">
      <c r="A377" s="1">
        <v>236</v>
      </c>
      <c r="B377" s="1" t="s">
        <v>227</v>
      </c>
      <c r="C377" s="1">
        <v>27</v>
      </c>
      <c r="D377" s="1" t="s">
        <v>9</v>
      </c>
      <c r="E377" s="1">
        <v>5510</v>
      </c>
      <c r="F377" s="1" t="s">
        <v>581</v>
      </c>
      <c r="G377" s="1" t="s">
        <v>4</v>
      </c>
      <c r="H377" s="1">
        <v>1158056</v>
      </c>
      <c r="I377" s="1">
        <v>802015</v>
      </c>
      <c r="J377" s="1">
        <v>276633</v>
      </c>
    </row>
    <row r="378" spans="1:10" ht="15" customHeight="1" x14ac:dyDescent="0.2">
      <c r="A378" s="1">
        <v>237</v>
      </c>
      <c r="B378" s="1" t="s">
        <v>228</v>
      </c>
      <c r="C378" s="1">
        <v>27</v>
      </c>
      <c r="D378" s="1" t="s">
        <v>9</v>
      </c>
      <c r="E378" s="1">
        <v>5510</v>
      </c>
      <c r="F378" s="1" t="s">
        <v>581</v>
      </c>
      <c r="G378" s="1" t="s">
        <v>4</v>
      </c>
      <c r="H378" s="1">
        <v>44974206</v>
      </c>
      <c r="I378" s="1">
        <v>45105021</v>
      </c>
      <c r="J378" s="1">
        <v>43437229</v>
      </c>
    </row>
    <row r="379" spans="1:10" ht="15" customHeight="1" x14ac:dyDescent="0.2">
      <c r="A379" s="1">
        <v>5000</v>
      </c>
      <c r="B379" s="1" t="s">
        <v>461</v>
      </c>
      <c r="C379" s="1">
        <v>27</v>
      </c>
      <c r="D379" s="1" t="s">
        <v>9</v>
      </c>
      <c r="E379" s="1">
        <v>5510</v>
      </c>
      <c r="F379" s="1" t="s">
        <v>581</v>
      </c>
      <c r="G379" s="1" t="s">
        <v>4</v>
      </c>
      <c r="H379" s="1">
        <v>742425600</v>
      </c>
      <c r="I379" s="1">
        <v>740084696</v>
      </c>
      <c r="J379" s="1">
        <v>740961445</v>
      </c>
    </row>
    <row r="380" spans="1:10" ht="15" customHeight="1" x14ac:dyDescent="0.2">
      <c r="A380" s="1">
        <v>248</v>
      </c>
      <c r="B380" s="1" t="s">
        <v>232</v>
      </c>
      <c r="C380" s="1">
        <v>27</v>
      </c>
      <c r="D380" s="1" t="s">
        <v>9</v>
      </c>
      <c r="E380" s="1">
        <v>5510</v>
      </c>
      <c r="F380" s="1" t="s">
        <v>581</v>
      </c>
      <c r="G380" s="1" t="s">
        <v>4</v>
      </c>
    </row>
    <row r="381" spans="1:10" ht="15" customHeight="1" x14ac:dyDescent="0.2">
      <c r="A381" s="1">
        <v>251</v>
      </c>
      <c r="B381" s="1" t="s">
        <v>233</v>
      </c>
      <c r="C381" s="1">
        <v>27</v>
      </c>
      <c r="D381" s="1" t="s">
        <v>9</v>
      </c>
      <c r="E381" s="1">
        <v>5510</v>
      </c>
      <c r="F381" s="1" t="s">
        <v>581</v>
      </c>
      <c r="G381" s="1" t="s">
        <v>4</v>
      </c>
      <c r="H381" s="1">
        <v>49640</v>
      </c>
      <c r="I381" s="1">
        <v>25514</v>
      </c>
      <c r="J381" s="1">
        <v>26675</v>
      </c>
    </row>
    <row r="382" spans="1:10" ht="15" customHeight="1" x14ac:dyDescent="0.2">
      <c r="A382" s="1">
        <v>181</v>
      </c>
      <c r="B382" s="1" t="s">
        <v>234</v>
      </c>
      <c r="C382" s="1">
        <v>27</v>
      </c>
      <c r="D382" s="1" t="s">
        <v>9</v>
      </c>
      <c r="E382" s="1">
        <v>5510</v>
      </c>
      <c r="F382" s="1" t="s">
        <v>581</v>
      </c>
      <c r="G382" s="1" t="s">
        <v>4</v>
      </c>
      <c r="H382" s="1">
        <v>704</v>
      </c>
      <c r="I382" s="1">
        <v>726</v>
      </c>
      <c r="J382" s="1">
        <v>729</v>
      </c>
    </row>
    <row r="383" spans="1:10" ht="15" customHeight="1" x14ac:dyDescent="0.2"/>
    <row r="384" spans="1:10" ht="15" customHeight="1" x14ac:dyDescent="0.2"/>
    <row r="385" ht="15" customHeight="1" x14ac:dyDescent="0.2"/>
    <row r="386" ht="15" customHeight="1" x14ac:dyDescent="0.2"/>
    <row r="387" ht="15" customHeight="1" x14ac:dyDescent="0.2"/>
    <row r="388" ht="15" customHeight="1" x14ac:dyDescent="0.2"/>
    <row r="389" ht="15" customHeight="1" x14ac:dyDescent="0.2"/>
    <row r="390" ht="15" customHeight="1" x14ac:dyDescent="0.2"/>
    <row r="391" ht="15" customHeight="1" x14ac:dyDescent="0.2"/>
    <row r="392" ht="15" customHeight="1" x14ac:dyDescent="0.2"/>
    <row r="393" ht="15" customHeight="1" x14ac:dyDescent="0.2"/>
    <row r="394" ht="15" customHeight="1" x14ac:dyDescent="0.2"/>
    <row r="395" ht="15" customHeight="1" x14ac:dyDescent="0.2"/>
    <row r="396" ht="15" customHeight="1" x14ac:dyDescent="0.2"/>
    <row r="397" ht="15" customHeight="1" x14ac:dyDescent="0.2"/>
    <row r="398" ht="15" customHeight="1" x14ac:dyDescent="0.2"/>
    <row r="399" ht="15" customHeight="1" x14ac:dyDescent="0.2"/>
    <row r="400" ht="15" customHeight="1" x14ac:dyDescent="0.2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400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558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1144</v>
      </c>
      <c r="I4" s="2">
        <f t="shared" si="0"/>
        <v>1137</v>
      </c>
      <c r="J4" s="2">
        <f t="shared" si="0"/>
        <v>1126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126901</v>
      </c>
      <c r="I5" s="2">
        <f t="shared" si="0"/>
        <v>226779</v>
      </c>
      <c r="J5" s="2">
        <f t="shared" si="0"/>
        <v>276175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9159</v>
      </c>
      <c r="I6" s="2">
        <f t="shared" si="0"/>
        <v>7271</v>
      </c>
      <c r="J6" s="2">
        <f t="shared" si="0"/>
        <v>7848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1877</v>
      </c>
      <c r="I7" s="2">
        <f t="shared" si="0"/>
        <v>1882</v>
      </c>
      <c r="J7" s="2">
        <f t="shared" si="0"/>
        <v>1890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406141</v>
      </c>
      <c r="I8" s="2">
        <f t="shared" si="0"/>
        <v>404244</v>
      </c>
      <c r="J8" s="2">
        <f t="shared" si="0"/>
        <v>402350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611</v>
      </c>
      <c r="I10" s="2">
        <f t="shared" si="0"/>
        <v>592</v>
      </c>
      <c r="J10" s="2">
        <f t="shared" si="0"/>
        <v>579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23730</v>
      </c>
      <c r="I12" s="2">
        <f t="shared" si="0"/>
        <v>34246</v>
      </c>
      <c r="J12" s="2">
        <f t="shared" si="0"/>
        <v>63751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28390</v>
      </c>
      <c r="I13" s="2">
        <f t="shared" si="0"/>
        <v>29438</v>
      </c>
      <c r="J13" s="2">
        <f t="shared" si="0"/>
        <v>29337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23770</v>
      </c>
      <c r="I14" s="2">
        <f t="shared" si="0"/>
        <v>30204</v>
      </c>
      <c r="J14" s="2">
        <f t="shared" si="0"/>
        <v>33430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957218</v>
      </c>
      <c r="I16" s="2">
        <f t="shared" si="0"/>
        <v>1154467</v>
      </c>
      <c r="J16" s="2">
        <f t="shared" si="0"/>
        <v>1231110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95000</v>
      </c>
      <c r="I17" s="2">
        <f t="shared" si="0"/>
        <v>95277</v>
      </c>
      <c r="J17" s="2">
        <f t="shared" si="0"/>
        <v>97544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46832</v>
      </c>
      <c r="I19" s="9">
        <f t="shared" si="1"/>
        <v>45454</v>
      </c>
      <c r="J19" s="9">
        <f t="shared" si="1"/>
        <v>48418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300</v>
      </c>
      <c r="I20" s="2">
        <f t="shared" si="2"/>
        <v>1400</v>
      </c>
      <c r="J20" s="2">
        <f t="shared" si="2"/>
        <v>750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15618</v>
      </c>
      <c r="I21" s="9">
        <f t="shared" si="3"/>
        <v>7560</v>
      </c>
      <c r="J21" s="9">
        <f t="shared" si="3"/>
        <v>7140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144261</v>
      </c>
      <c r="I22" s="2">
        <f t="shared" si="2"/>
        <v>147573</v>
      </c>
      <c r="J22" s="2">
        <f t="shared" si="2"/>
        <v>156402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193717</v>
      </c>
      <c r="I24" s="2">
        <f t="shared" si="2"/>
        <v>172012</v>
      </c>
      <c r="J24" s="2">
        <f t="shared" si="2"/>
        <v>182404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66286</v>
      </c>
      <c r="I25" s="2">
        <f t="shared" si="2"/>
        <v>65038</v>
      </c>
      <c r="J25" s="2">
        <f t="shared" si="2"/>
        <v>80327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684184</v>
      </c>
      <c r="I26" s="2">
        <f t="shared" si="2"/>
        <v>762140</v>
      </c>
      <c r="J26" s="2">
        <f t="shared" si="2"/>
        <v>834643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57104</v>
      </c>
      <c r="I27" s="2">
        <f t="shared" si="2"/>
        <v>63874</v>
      </c>
      <c r="J27" s="2">
        <f t="shared" si="2"/>
        <v>40608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14662</v>
      </c>
      <c r="I28" s="2">
        <f t="shared" si="2"/>
        <v>20916</v>
      </c>
      <c r="J28" s="2">
        <f t="shared" si="2"/>
        <v>11439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134973</v>
      </c>
      <c r="I29" s="2">
        <f t="shared" si="2"/>
        <v>237300</v>
      </c>
      <c r="J29" s="2">
        <f t="shared" si="2"/>
        <v>225324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30068</v>
      </c>
      <c r="I30" s="2">
        <f t="shared" si="2"/>
        <v>30079</v>
      </c>
      <c r="J30" s="2">
        <f t="shared" si="2"/>
        <v>39412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23923</v>
      </c>
      <c r="I32" s="2">
        <f t="shared" si="2"/>
        <v>25379</v>
      </c>
      <c r="J32" s="2">
        <f t="shared" si="2"/>
        <v>26575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968753</v>
      </c>
      <c r="I34" s="2">
        <f t="shared" si="2"/>
        <v>872262</v>
      </c>
      <c r="J34" s="2">
        <f t="shared" si="2"/>
        <v>861626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67400</v>
      </c>
      <c r="I35" s="2">
        <f t="shared" si="2"/>
        <v>65761</v>
      </c>
      <c r="J35" s="2">
        <f t="shared" si="2"/>
        <v>53676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412</v>
      </c>
      <c r="I36" s="2">
        <f t="shared" si="4"/>
        <v>340</v>
      </c>
      <c r="J36" s="2">
        <f t="shared" si="4"/>
        <v>161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376500</v>
      </c>
      <c r="I37" s="2">
        <f t="shared" si="4"/>
        <v>234884</v>
      </c>
      <c r="J37" s="2">
        <f t="shared" si="4"/>
        <v>190935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60</v>
      </c>
      <c r="I39" s="2">
        <f t="shared" si="4"/>
        <v>59</v>
      </c>
      <c r="J39" s="2">
        <f t="shared" si="4"/>
        <v>56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34</v>
      </c>
      <c r="I40" s="2">
        <f t="shared" si="4"/>
        <v>33</v>
      </c>
      <c r="J40" s="2">
        <f t="shared" si="4"/>
        <v>33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33207</v>
      </c>
      <c r="I41" s="2">
        <f t="shared" si="4"/>
        <v>17907</v>
      </c>
      <c r="J41" s="2">
        <f t="shared" si="4"/>
        <v>22087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311</v>
      </c>
      <c r="I42" s="2">
        <f t="shared" si="4"/>
        <v>319</v>
      </c>
      <c r="J42" s="2">
        <f t="shared" si="4"/>
        <v>319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74586</v>
      </c>
      <c r="I43" s="2">
        <f t="shared" si="4"/>
        <v>65305</v>
      </c>
      <c r="J43" s="2">
        <f t="shared" si="4"/>
        <v>82351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845222</v>
      </c>
      <c r="I44" s="2">
        <f t="shared" si="4"/>
        <v>820123</v>
      </c>
      <c r="J44" s="2">
        <f t="shared" si="4"/>
        <v>703413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224000</v>
      </c>
      <c r="I45" s="2">
        <f t="shared" si="4"/>
        <v>233270</v>
      </c>
      <c r="J45" s="2">
        <f t="shared" si="4"/>
        <v>243858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1514305</v>
      </c>
      <c r="I46" s="2">
        <f t="shared" si="4"/>
        <v>1616046</v>
      </c>
      <c r="J46" s="2">
        <f t="shared" si="4"/>
        <v>1685056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85000</v>
      </c>
      <c r="I47" s="2">
        <f t="shared" si="4"/>
        <v>111252</v>
      </c>
      <c r="J47" s="2">
        <f t="shared" si="4"/>
        <v>114426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182468</v>
      </c>
      <c r="I48" s="2">
        <f t="shared" si="4"/>
        <v>218305</v>
      </c>
      <c r="J48" s="2">
        <f t="shared" si="4"/>
        <v>233788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3081923</v>
      </c>
      <c r="I49" s="2">
        <f t="shared" si="4"/>
        <v>3121562</v>
      </c>
      <c r="J49" s="2">
        <f t="shared" si="4"/>
        <v>2995694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616675</v>
      </c>
      <c r="I50" s="2">
        <f t="shared" si="4"/>
        <v>437817</v>
      </c>
      <c r="J50" s="2">
        <f t="shared" si="4"/>
        <v>754113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83892</v>
      </c>
      <c r="I51" s="2">
        <f t="shared" si="4"/>
        <v>81601</v>
      </c>
      <c r="J51" s="2">
        <f t="shared" si="4"/>
        <v>82914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171572</v>
      </c>
      <c r="I53" s="2">
        <f t="shared" si="5"/>
        <v>112166</v>
      </c>
      <c r="J53" s="2">
        <f t="shared" si="5"/>
        <v>140016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163157</v>
      </c>
      <c r="I54" s="2">
        <f t="shared" si="5"/>
        <v>159423</v>
      </c>
      <c r="J54" s="2">
        <f t="shared" si="5"/>
        <v>164186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55634</v>
      </c>
      <c r="I55" s="2">
        <f t="shared" si="5"/>
        <v>55487</v>
      </c>
      <c r="J55" s="2">
        <f t="shared" si="5"/>
        <v>55610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6</v>
      </c>
      <c r="I56" s="2">
        <f t="shared" si="5"/>
        <v>4</v>
      </c>
      <c r="J56" s="2">
        <f t="shared" si="5"/>
        <v>3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25</v>
      </c>
      <c r="I58" s="2">
        <f t="shared" si="7"/>
        <v>98</v>
      </c>
      <c r="J58" s="2">
        <f t="shared" si="7"/>
        <v>48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3320</v>
      </c>
      <c r="I59" s="2">
        <f t="shared" si="7"/>
        <v>3321</v>
      </c>
      <c r="J59" s="2">
        <f t="shared" si="7"/>
        <v>2079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3511</v>
      </c>
      <c r="I60" s="2">
        <f t="shared" si="7"/>
        <v>2985</v>
      </c>
      <c r="J60" s="2">
        <f t="shared" si="7"/>
        <v>3393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45935</v>
      </c>
      <c r="I61" s="2">
        <f t="shared" si="7"/>
        <v>48901</v>
      </c>
      <c r="J61" s="2">
        <f t="shared" si="7"/>
        <v>48101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7099</v>
      </c>
      <c r="I62" s="2">
        <f t="shared" si="7"/>
        <v>6061</v>
      </c>
      <c r="J62" s="2">
        <f t="shared" si="7"/>
        <v>3985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11182</v>
      </c>
      <c r="I63" s="2">
        <f t="shared" si="7"/>
        <v>11182</v>
      </c>
      <c r="J63" s="2">
        <f t="shared" si="7"/>
        <v>11322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7992</v>
      </c>
      <c r="I64" s="2">
        <f t="shared" si="7"/>
        <v>7981</v>
      </c>
      <c r="J64" s="2">
        <f t="shared" si="7"/>
        <v>8053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40642</v>
      </c>
      <c r="I65" s="2">
        <f t="shared" si="7"/>
        <v>40638</v>
      </c>
      <c r="J65" s="2">
        <f t="shared" si="7"/>
        <v>41412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66180</v>
      </c>
      <c r="I66" s="2">
        <f t="shared" si="7"/>
        <v>66452</v>
      </c>
      <c r="J66" s="2">
        <f t="shared" si="7"/>
        <v>66710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78220</v>
      </c>
      <c r="I67" s="2">
        <f t="shared" si="7"/>
        <v>92380</v>
      </c>
      <c r="J67" s="2">
        <f t="shared" si="7"/>
        <v>95341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174925</v>
      </c>
      <c r="I68" s="2">
        <f t="shared" si="7"/>
        <v>166357</v>
      </c>
      <c r="J68" s="2">
        <f t="shared" si="7"/>
        <v>163907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461273</v>
      </c>
      <c r="I69" s="2">
        <f t="shared" si="7"/>
        <v>510897</v>
      </c>
      <c r="J69" s="2">
        <f t="shared" si="7"/>
        <v>520779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354136</v>
      </c>
      <c r="I70" s="2">
        <f t="shared" si="7"/>
        <v>375117</v>
      </c>
      <c r="J70" s="2">
        <f t="shared" si="7"/>
        <v>366194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381368</v>
      </c>
      <c r="I71" s="2">
        <f t="shared" si="7"/>
        <v>399501</v>
      </c>
      <c r="J71" s="2">
        <f t="shared" si="7"/>
        <v>419563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226597</v>
      </c>
      <c r="I72" s="2">
        <f t="shared" si="7"/>
        <v>169209</v>
      </c>
      <c r="J72" s="2">
        <f t="shared" si="7"/>
        <v>72009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2340878</v>
      </c>
      <c r="I73" s="2">
        <f t="shared" si="7"/>
        <v>2138397</v>
      </c>
      <c r="J73" s="2">
        <f t="shared" si="7"/>
        <v>1943938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1790</v>
      </c>
      <c r="I74" s="2">
        <f t="shared" si="8"/>
        <v>1777</v>
      </c>
      <c r="J74" s="2">
        <f t="shared" si="8"/>
        <v>1659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185389</v>
      </c>
      <c r="I75" s="2">
        <f t="shared" si="8"/>
        <v>191000</v>
      </c>
      <c r="J75" s="2">
        <f t="shared" si="8"/>
        <v>150243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62211</v>
      </c>
      <c r="I76" s="2">
        <f t="shared" si="8"/>
        <v>59248</v>
      </c>
      <c r="J76" s="2">
        <f t="shared" si="8"/>
        <v>62713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243200</v>
      </c>
      <c r="I77" s="2">
        <f t="shared" si="8"/>
        <v>232590</v>
      </c>
      <c r="J77" s="2">
        <f t="shared" si="8"/>
        <v>207740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22398</v>
      </c>
      <c r="I78" s="2">
        <f t="shared" si="8"/>
        <v>23714</v>
      </c>
      <c r="J78" s="2">
        <f t="shared" si="8"/>
        <v>26540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120000</v>
      </c>
      <c r="I79" s="2">
        <f t="shared" si="8"/>
        <v>128000</v>
      </c>
      <c r="J79" s="2">
        <f t="shared" si="8"/>
        <v>130000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167400</v>
      </c>
      <c r="I80" s="2">
        <f t="shared" si="8"/>
        <v>161194</v>
      </c>
      <c r="J80" s="2">
        <f t="shared" si="8"/>
        <v>164500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1186960</v>
      </c>
      <c r="I82" s="2">
        <f t="shared" si="8"/>
        <v>1042080</v>
      </c>
      <c r="J82" s="2">
        <f t="shared" si="8"/>
        <v>1253320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1575000</v>
      </c>
      <c r="I83" s="2">
        <f t="shared" si="8"/>
        <v>1506000</v>
      </c>
      <c r="J83" s="2">
        <f t="shared" si="8"/>
        <v>1479000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815506</v>
      </c>
      <c r="I84" s="2">
        <f t="shared" si="8"/>
        <v>799344</v>
      </c>
      <c r="J84" s="2">
        <f t="shared" si="8"/>
        <v>778734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271051</v>
      </c>
      <c r="I86" s="2">
        <f t="shared" si="8"/>
        <v>251861</v>
      </c>
      <c r="J86" s="2">
        <f t="shared" si="8"/>
        <v>250289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30309870</v>
      </c>
      <c r="I87" s="2">
        <f t="shared" si="8"/>
        <v>30215700</v>
      </c>
      <c r="J87" s="2">
        <f t="shared" si="8"/>
        <v>30199571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525000</v>
      </c>
      <c r="I88" s="2">
        <f t="shared" si="8"/>
        <v>465200</v>
      </c>
      <c r="J88" s="2">
        <f t="shared" si="8"/>
        <v>468700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1509</v>
      </c>
      <c r="I90" s="2">
        <f t="shared" si="9"/>
        <v>1958</v>
      </c>
      <c r="J90" s="2">
        <f t="shared" si="9"/>
        <v>1982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2856703</v>
      </c>
      <c r="I91" s="2">
        <f t="shared" si="9"/>
        <v>2795063</v>
      </c>
      <c r="J91" s="2">
        <f t="shared" si="9"/>
        <v>2866973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13797307</v>
      </c>
      <c r="I92" s="2">
        <f t="shared" si="9"/>
        <v>14116638</v>
      </c>
      <c r="J92" s="2">
        <f t="shared" si="9"/>
        <v>14275211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957836</v>
      </c>
      <c r="I93" s="2">
        <f t="shared" si="9"/>
        <v>965152</v>
      </c>
      <c r="J93" s="2">
        <f t="shared" si="9"/>
        <v>973327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614579</v>
      </c>
      <c r="I94" s="2">
        <f t="shared" si="9"/>
        <v>615193</v>
      </c>
      <c r="J94" s="2">
        <f t="shared" si="9"/>
        <v>708148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6869545</v>
      </c>
      <c r="I95" s="2">
        <f t="shared" si="9"/>
        <v>6769494</v>
      </c>
      <c r="J95" s="2">
        <f t="shared" si="9"/>
        <v>6723986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4739672</v>
      </c>
      <c r="I96" s="2">
        <f t="shared" si="9"/>
        <v>4656227</v>
      </c>
      <c r="J96" s="2">
        <f t="shared" si="9"/>
        <v>4556043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10664923</v>
      </c>
      <c r="I97" s="2">
        <f t="shared" si="9"/>
        <v>9717975</v>
      </c>
      <c r="J97" s="2">
        <f t="shared" si="9"/>
        <v>8677627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28482</v>
      </c>
      <c r="I98" s="2">
        <f t="shared" si="9"/>
        <v>22959</v>
      </c>
      <c r="J98" s="2">
        <f t="shared" si="9"/>
        <v>27010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7816476</v>
      </c>
      <c r="I99" s="2">
        <f t="shared" si="9"/>
        <v>7831119</v>
      </c>
      <c r="J99" s="2">
        <f t="shared" si="9"/>
        <v>7783113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1249</v>
      </c>
      <c r="I100" s="2">
        <f t="shared" si="9"/>
        <v>1205</v>
      </c>
      <c r="J100" s="2">
        <f t="shared" si="9"/>
        <v>1366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92</v>
      </c>
      <c r="I101" s="9">
        <f t="shared" si="10"/>
        <v>91</v>
      </c>
      <c r="J101" s="9">
        <f t="shared" si="10"/>
        <v>90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405</v>
      </c>
      <c r="I103" s="2">
        <f t="shared" si="11"/>
        <v>405</v>
      </c>
      <c r="J103" s="2">
        <f t="shared" si="11"/>
        <v>404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1459</v>
      </c>
      <c r="I105" s="2">
        <f t="shared" si="9"/>
        <v>1562</v>
      </c>
      <c r="J105" s="2">
        <f t="shared" si="9"/>
        <v>1677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220000</v>
      </c>
      <c r="I107" s="2">
        <f t="shared" si="13"/>
        <v>164000</v>
      </c>
      <c r="J107" s="2">
        <f t="shared" si="13"/>
        <v>119000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20359</v>
      </c>
      <c r="I109" s="2">
        <f t="shared" si="15"/>
        <v>19970</v>
      </c>
      <c r="J109" s="2">
        <f t="shared" si="15"/>
        <v>19185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44110000</v>
      </c>
      <c r="I110" s="2">
        <f t="shared" si="15"/>
        <v>43390000</v>
      </c>
      <c r="J110" s="2">
        <f t="shared" si="15"/>
        <v>42964980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1486951</v>
      </c>
      <c r="I111" s="2">
        <f t="shared" si="15"/>
        <v>1425346</v>
      </c>
      <c r="J111" s="2">
        <f t="shared" si="15"/>
        <v>1362908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2890646</v>
      </c>
      <c r="I112" s="2">
        <f t="shared" si="15"/>
        <v>2739495</v>
      </c>
      <c r="J112" s="2">
        <f t="shared" si="15"/>
        <v>2765559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881000</v>
      </c>
      <c r="I113" s="2">
        <f t="shared" si="15"/>
        <v>1011974</v>
      </c>
      <c r="J113" s="2">
        <f t="shared" si="15"/>
        <v>1051412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16771</v>
      </c>
      <c r="I118" s="2">
        <f t="shared" si="15"/>
        <v>16167</v>
      </c>
      <c r="J118" s="2">
        <f t="shared" si="15"/>
        <v>17069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27095</v>
      </c>
      <c r="I128" s="2">
        <f t="shared" si="17"/>
        <v>29550</v>
      </c>
      <c r="J128" s="2">
        <f t="shared" si="17"/>
        <v>29436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219500</v>
      </c>
      <c r="I129" s="2">
        <f t="shared" si="17"/>
        <v>227331</v>
      </c>
      <c r="J129" s="2">
        <f t="shared" si="17"/>
        <v>234133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28754</v>
      </c>
      <c r="I131" s="2">
        <f t="shared" si="17"/>
        <v>29142</v>
      </c>
      <c r="J131" s="2">
        <f t="shared" si="17"/>
        <v>29149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110419</v>
      </c>
      <c r="I132" s="2">
        <f t="shared" si="17"/>
        <v>109290</v>
      </c>
      <c r="J132" s="2">
        <f t="shared" si="17"/>
        <v>110609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11043</v>
      </c>
      <c r="I134" s="2">
        <f t="shared" si="18"/>
        <v>12410</v>
      </c>
      <c r="J134" s="2">
        <f t="shared" si="18"/>
        <v>11988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2400</v>
      </c>
      <c r="I136" s="2">
        <f t="shared" si="18"/>
        <v>2803</v>
      </c>
      <c r="J136" s="2">
        <f t="shared" si="18"/>
        <v>2762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12719</v>
      </c>
      <c r="I138" s="2">
        <f t="shared" si="18"/>
        <v>11067</v>
      </c>
      <c r="J138" s="2">
        <f t="shared" si="18"/>
        <v>9435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5174</v>
      </c>
      <c r="I139" s="9">
        <f t="shared" si="21"/>
        <v>4985</v>
      </c>
      <c r="J139" s="9">
        <f t="shared" si="21"/>
        <v>5040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180</v>
      </c>
      <c r="I140" s="2">
        <f t="shared" si="18"/>
        <v>156</v>
      </c>
      <c r="J140" s="2">
        <f t="shared" si="18"/>
        <v>135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573704</v>
      </c>
      <c r="I141" s="2">
        <f t="shared" si="18"/>
        <v>510853</v>
      </c>
      <c r="J141" s="2">
        <f t="shared" si="18"/>
        <v>672582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4407</v>
      </c>
      <c r="I143" s="2">
        <f t="shared" si="18"/>
        <v>8310</v>
      </c>
      <c r="J143" s="2">
        <f t="shared" si="18"/>
        <v>7527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539091</v>
      </c>
      <c r="I146" s="2">
        <f t="shared" si="18"/>
        <v>529967</v>
      </c>
      <c r="J146" s="2">
        <f t="shared" si="18"/>
        <v>556787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78949</v>
      </c>
      <c r="I147" s="2">
        <f t="shared" si="22"/>
        <v>24390</v>
      </c>
      <c r="J147" s="2">
        <f t="shared" si="22"/>
        <v>37731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0</v>
      </c>
      <c r="I155" s="2">
        <f t="shared" si="22"/>
        <v>0</v>
      </c>
      <c r="J155" s="2">
        <f t="shared" si="22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110880</v>
      </c>
      <c r="I156" s="2">
        <f t="shared" si="22"/>
        <v>115856</v>
      </c>
      <c r="J156" s="2">
        <f t="shared" si="22"/>
        <v>116056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76692</v>
      </c>
      <c r="I159" s="2">
        <f t="shared" si="22"/>
        <v>69664</v>
      </c>
      <c r="J159" s="2">
        <f t="shared" si="22"/>
        <v>26625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1087</v>
      </c>
      <c r="I165" s="2">
        <f t="shared" si="23"/>
        <v>1196</v>
      </c>
      <c r="J165" s="2">
        <f t="shared" si="23"/>
        <v>2510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8062</v>
      </c>
      <c r="I167" s="2">
        <f t="shared" si="23"/>
        <v>8611</v>
      </c>
      <c r="J167" s="2">
        <f t="shared" si="23"/>
        <v>9904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11108</v>
      </c>
      <c r="I168" s="2">
        <f t="shared" si="23"/>
        <v>11769</v>
      </c>
      <c r="J168" s="2">
        <f t="shared" si="23"/>
        <v>13678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126237</v>
      </c>
      <c r="I169" s="2">
        <f t="shared" si="23"/>
        <v>135953</v>
      </c>
      <c r="J169" s="2">
        <f t="shared" si="23"/>
        <v>143423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48800</v>
      </c>
      <c r="I170" s="2">
        <f t="shared" si="23"/>
        <v>70500</v>
      </c>
      <c r="J170" s="2">
        <f t="shared" si="23"/>
        <v>72300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95277</v>
      </c>
      <c r="I172" s="2">
        <f t="shared" si="23"/>
        <v>98753</v>
      </c>
      <c r="J172" s="2">
        <f t="shared" si="23"/>
        <v>94319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195552</v>
      </c>
      <c r="I174" s="2">
        <f t="shared" si="23"/>
        <v>198901</v>
      </c>
      <c r="J174" s="2">
        <f t="shared" si="23"/>
        <v>203823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10200</v>
      </c>
      <c r="I175" s="2">
        <f t="shared" si="23"/>
        <v>11700</v>
      </c>
      <c r="J175" s="2">
        <f t="shared" si="23"/>
        <v>12000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496323</v>
      </c>
      <c r="I176" s="9">
        <f t="shared" si="24"/>
        <v>537383</v>
      </c>
      <c r="J176" s="9">
        <f t="shared" si="24"/>
        <v>551957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151593338</v>
      </c>
      <c r="I178" s="9">
        <f t="shared" si="25"/>
        <v>149390523</v>
      </c>
      <c r="J178" s="9">
        <f t="shared" si="25"/>
        <v>148421768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46832</v>
      </c>
      <c r="I183" s="2">
        <f t="shared" si="26"/>
        <v>45454</v>
      </c>
      <c r="J183" s="2">
        <f t="shared" si="26"/>
        <v>48418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5174</v>
      </c>
      <c r="I205" s="2">
        <f t="shared" si="27"/>
        <v>4985</v>
      </c>
      <c r="J205" s="2">
        <f t="shared" si="27"/>
        <v>5040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92</v>
      </c>
      <c r="I213" s="2">
        <f t="shared" si="28"/>
        <v>91</v>
      </c>
      <c r="J213" s="2">
        <f t="shared" si="28"/>
        <v>90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15618</v>
      </c>
      <c r="I245" s="2">
        <f t="shared" si="29"/>
        <v>7560</v>
      </c>
      <c r="J245" s="2">
        <f t="shared" si="29"/>
        <v>7140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</v>
      </c>
      <c r="B250" s="1" t="s">
        <v>3</v>
      </c>
      <c r="C250" s="1">
        <v>27</v>
      </c>
      <c r="D250" s="1" t="s">
        <v>9</v>
      </c>
      <c r="E250" s="1">
        <v>5312</v>
      </c>
      <c r="F250" s="1" t="s">
        <v>598</v>
      </c>
      <c r="G250" s="1" t="s">
        <v>599</v>
      </c>
      <c r="H250" s="1">
        <v>220000</v>
      </c>
      <c r="I250" s="1">
        <v>164000</v>
      </c>
      <c r="J250" s="1">
        <v>119000</v>
      </c>
    </row>
    <row r="251" spans="1:10" ht="15" customHeight="1" x14ac:dyDescent="0.2">
      <c r="A251" s="1">
        <v>3</v>
      </c>
      <c r="B251" s="1" t="s">
        <v>19</v>
      </c>
      <c r="C251" s="1">
        <v>27</v>
      </c>
      <c r="D251" s="1" t="s">
        <v>9</v>
      </c>
      <c r="E251" s="1">
        <v>5312</v>
      </c>
      <c r="F251" s="1" t="s">
        <v>598</v>
      </c>
      <c r="G251" s="1" t="s">
        <v>599</v>
      </c>
      <c r="H251" s="1">
        <v>0</v>
      </c>
      <c r="I251" s="1">
        <v>0</v>
      </c>
      <c r="J251" s="1">
        <v>0</v>
      </c>
    </row>
    <row r="252" spans="1:10" ht="15" customHeight="1" x14ac:dyDescent="0.2">
      <c r="A252" s="1">
        <v>4</v>
      </c>
      <c r="B252" s="1" t="s">
        <v>20</v>
      </c>
      <c r="C252" s="1">
        <v>27</v>
      </c>
      <c r="D252" s="1" t="s">
        <v>9</v>
      </c>
      <c r="E252" s="1">
        <v>5312</v>
      </c>
      <c r="F252" s="1" t="s">
        <v>598</v>
      </c>
      <c r="G252" s="1" t="s">
        <v>599</v>
      </c>
      <c r="H252" s="1">
        <v>180</v>
      </c>
      <c r="I252" s="1">
        <v>156</v>
      </c>
      <c r="J252" s="1">
        <v>135</v>
      </c>
    </row>
    <row r="253" spans="1:10" ht="15" customHeight="1" x14ac:dyDescent="0.2">
      <c r="A253" s="1">
        <v>7</v>
      </c>
      <c r="B253" s="1" t="s">
        <v>22</v>
      </c>
      <c r="C253" s="1">
        <v>27</v>
      </c>
      <c r="D253" s="1" t="s">
        <v>9</v>
      </c>
      <c r="E253" s="1">
        <v>5312</v>
      </c>
      <c r="F253" s="1" t="s">
        <v>598</v>
      </c>
      <c r="G253" s="1" t="s">
        <v>599</v>
      </c>
      <c r="H253" s="1">
        <v>30068</v>
      </c>
      <c r="I253" s="1">
        <v>30079</v>
      </c>
      <c r="J253" s="1">
        <v>39412</v>
      </c>
    </row>
    <row r="254" spans="1:10" ht="15" customHeight="1" x14ac:dyDescent="0.2">
      <c r="A254" s="1">
        <v>9</v>
      </c>
      <c r="B254" s="1" t="s">
        <v>24</v>
      </c>
      <c r="C254" s="1">
        <v>27</v>
      </c>
      <c r="D254" s="1" t="s">
        <v>9</v>
      </c>
      <c r="E254" s="1">
        <v>5312</v>
      </c>
      <c r="F254" s="1" t="s">
        <v>598</v>
      </c>
      <c r="G254" s="1" t="s">
        <v>599</v>
      </c>
      <c r="H254" s="1">
        <v>243200</v>
      </c>
      <c r="I254" s="1">
        <v>232590</v>
      </c>
      <c r="J254" s="1">
        <v>207740</v>
      </c>
    </row>
    <row r="255" spans="1:10" ht="15" customHeight="1" x14ac:dyDescent="0.2">
      <c r="A255" s="1">
        <v>1</v>
      </c>
      <c r="B255" s="1" t="s">
        <v>25</v>
      </c>
      <c r="C255" s="1">
        <v>27</v>
      </c>
      <c r="D255" s="1" t="s">
        <v>9</v>
      </c>
      <c r="E255" s="1">
        <v>5312</v>
      </c>
      <c r="F255" s="1" t="s">
        <v>598</v>
      </c>
      <c r="G255" s="1" t="s">
        <v>599</v>
      </c>
    </row>
    <row r="256" spans="1:10" ht="15" customHeight="1" x14ac:dyDescent="0.2">
      <c r="A256" s="1">
        <v>10</v>
      </c>
      <c r="B256" s="1" t="s">
        <v>26</v>
      </c>
      <c r="C256" s="1">
        <v>27</v>
      </c>
      <c r="D256" s="1" t="s">
        <v>9</v>
      </c>
      <c r="E256" s="1">
        <v>5312</v>
      </c>
      <c r="F256" s="1" t="s">
        <v>598</v>
      </c>
      <c r="G256" s="1" t="s">
        <v>599</v>
      </c>
      <c r="H256" s="1">
        <v>76692</v>
      </c>
      <c r="I256" s="1">
        <v>69664</v>
      </c>
      <c r="J256" s="1">
        <v>26625</v>
      </c>
    </row>
    <row r="257" spans="1:10" ht="15" customHeight="1" x14ac:dyDescent="0.2">
      <c r="A257" s="1">
        <v>52</v>
      </c>
      <c r="B257" s="1" t="s">
        <v>28</v>
      </c>
      <c r="C257" s="1">
        <v>27</v>
      </c>
      <c r="D257" s="1" t="s">
        <v>9</v>
      </c>
      <c r="E257" s="1">
        <v>5312</v>
      </c>
      <c r="F257" s="1" t="s">
        <v>598</v>
      </c>
      <c r="G257" s="1" t="s">
        <v>599</v>
      </c>
      <c r="H257" s="1">
        <v>1087</v>
      </c>
      <c r="I257" s="1">
        <v>1196</v>
      </c>
      <c r="J257" s="1">
        <v>2510</v>
      </c>
    </row>
    <row r="258" spans="1:10" ht="15" customHeight="1" x14ac:dyDescent="0.2">
      <c r="A258" s="1">
        <v>16</v>
      </c>
      <c r="B258" s="1" t="s">
        <v>31</v>
      </c>
      <c r="C258" s="1">
        <v>27</v>
      </c>
      <c r="D258" s="1" t="s">
        <v>9</v>
      </c>
      <c r="E258" s="1">
        <v>5312</v>
      </c>
      <c r="F258" s="1" t="s">
        <v>598</v>
      </c>
      <c r="G258" s="1" t="s">
        <v>599</v>
      </c>
      <c r="H258" s="1">
        <v>11319490</v>
      </c>
      <c r="I258" s="1">
        <v>11371775</v>
      </c>
      <c r="J258" s="1">
        <v>11385953</v>
      </c>
    </row>
    <row r="259" spans="1:10" ht="15" customHeight="1" x14ac:dyDescent="0.2">
      <c r="A259" s="1">
        <v>23</v>
      </c>
      <c r="B259" s="1" t="s">
        <v>36</v>
      </c>
      <c r="C259" s="1">
        <v>27</v>
      </c>
      <c r="D259" s="1" t="s">
        <v>9</v>
      </c>
      <c r="E259" s="1">
        <v>5312</v>
      </c>
      <c r="F259" s="1" t="s">
        <v>598</v>
      </c>
      <c r="G259" s="1" t="s">
        <v>599</v>
      </c>
      <c r="H259" s="1">
        <v>3511</v>
      </c>
      <c r="I259" s="1">
        <v>2985</v>
      </c>
      <c r="J259" s="1">
        <v>3393</v>
      </c>
    </row>
    <row r="260" spans="1:10" ht="15" customHeight="1" x14ac:dyDescent="0.2">
      <c r="A260" s="1">
        <v>53</v>
      </c>
      <c r="B260" s="1" t="s">
        <v>37</v>
      </c>
      <c r="C260" s="1">
        <v>27</v>
      </c>
      <c r="D260" s="1" t="s">
        <v>9</v>
      </c>
      <c r="E260" s="1">
        <v>5312</v>
      </c>
      <c r="F260" s="1" t="s">
        <v>598</v>
      </c>
      <c r="G260" s="1" t="s">
        <v>599</v>
      </c>
      <c r="H260" s="1">
        <v>74586</v>
      </c>
      <c r="I260" s="1">
        <v>65305</v>
      </c>
      <c r="J260" s="1">
        <v>82351</v>
      </c>
    </row>
    <row r="261" spans="1:10" ht="15" customHeight="1" x14ac:dyDescent="0.2">
      <c r="A261" s="1">
        <v>18</v>
      </c>
      <c r="B261" s="1" t="s">
        <v>39</v>
      </c>
      <c r="C261" s="1">
        <v>27</v>
      </c>
      <c r="D261" s="1" t="s">
        <v>9</v>
      </c>
      <c r="E261" s="1">
        <v>5312</v>
      </c>
      <c r="F261" s="1" t="s">
        <v>598</v>
      </c>
      <c r="G261" s="1" t="s">
        <v>599</v>
      </c>
      <c r="H261" s="1">
        <v>20359</v>
      </c>
      <c r="I261" s="1">
        <v>19970</v>
      </c>
      <c r="J261" s="1">
        <v>19185</v>
      </c>
    </row>
    <row r="262" spans="1:10" ht="15" customHeight="1" x14ac:dyDescent="0.2">
      <c r="A262" s="1">
        <v>19</v>
      </c>
      <c r="B262" s="1" t="s">
        <v>40</v>
      </c>
      <c r="C262" s="1">
        <v>27</v>
      </c>
      <c r="D262" s="1" t="s">
        <v>9</v>
      </c>
      <c r="E262" s="1">
        <v>5312</v>
      </c>
      <c r="F262" s="1" t="s">
        <v>598</v>
      </c>
      <c r="G262" s="1" t="s">
        <v>599</v>
      </c>
      <c r="H262" s="1">
        <v>174925</v>
      </c>
      <c r="I262" s="1">
        <v>166357</v>
      </c>
      <c r="J262" s="1">
        <v>163907</v>
      </c>
    </row>
    <row r="263" spans="1:10" ht="15" customHeight="1" x14ac:dyDescent="0.2">
      <c r="A263" s="1">
        <v>21</v>
      </c>
      <c r="B263" s="1" t="s">
        <v>43</v>
      </c>
      <c r="C263" s="1">
        <v>27</v>
      </c>
      <c r="D263" s="1" t="s">
        <v>9</v>
      </c>
      <c r="E263" s="1">
        <v>5312</v>
      </c>
      <c r="F263" s="1" t="s">
        <v>598</v>
      </c>
      <c r="G263" s="1" t="s">
        <v>599</v>
      </c>
      <c r="H263" s="1">
        <v>2340878</v>
      </c>
      <c r="I263" s="1">
        <v>2138397</v>
      </c>
      <c r="J263" s="1">
        <v>1943938</v>
      </c>
    </row>
    <row r="264" spans="1:10" ht="15" customHeight="1" x14ac:dyDescent="0.2">
      <c r="A264" s="1">
        <v>26</v>
      </c>
      <c r="B264" s="1" t="s">
        <v>45</v>
      </c>
      <c r="C264" s="1">
        <v>27</v>
      </c>
      <c r="D264" s="1" t="s">
        <v>9</v>
      </c>
      <c r="E264" s="1">
        <v>5312</v>
      </c>
      <c r="F264" s="1" t="s">
        <v>598</v>
      </c>
      <c r="G264" s="1" t="s">
        <v>599</v>
      </c>
      <c r="H264" s="1">
        <v>1509</v>
      </c>
      <c r="I264" s="1">
        <v>1958</v>
      </c>
      <c r="J264" s="1">
        <v>1982</v>
      </c>
    </row>
    <row r="265" spans="1:10" ht="15" customHeight="1" x14ac:dyDescent="0.2">
      <c r="A265" s="1">
        <v>27</v>
      </c>
      <c r="B265" s="1" t="s">
        <v>46</v>
      </c>
      <c r="C265" s="1">
        <v>27</v>
      </c>
      <c r="D265" s="1" t="s">
        <v>9</v>
      </c>
      <c r="E265" s="1">
        <v>5312</v>
      </c>
      <c r="F265" s="1" t="s">
        <v>598</v>
      </c>
      <c r="G265" s="1" t="s">
        <v>599</v>
      </c>
      <c r="H265" s="1">
        <v>11043</v>
      </c>
      <c r="I265" s="1">
        <v>12410</v>
      </c>
      <c r="J265" s="1">
        <v>11988</v>
      </c>
    </row>
    <row r="266" spans="1:10" ht="15" customHeight="1" x14ac:dyDescent="0.2">
      <c r="A266" s="1">
        <v>233</v>
      </c>
      <c r="B266" s="1" t="s">
        <v>47</v>
      </c>
      <c r="C266" s="1">
        <v>27</v>
      </c>
      <c r="D266" s="1" t="s">
        <v>9</v>
      </c>
      <c r="E266" s="1">
        <v>5312</v>
      </c>
      <c r="F266" s="1" t="s">
        <v>598</v>
      </c>
      <c r="G266" s="1" t="s">
        <v>599</v>
      </c>
      <c r="H266" s="1">
        <v>144261</v>
      </c>
      <c r="I266" s="1">
        <v>147573</v>
      </c>
      <c r="J266" s="1">
        <v>156402</v>
      </c>
    </row>
    <row r="267" spans="1:10" ht="15" customHeight="1" x14ac:dyDescent="0.2">
      <c r="A267" s="1">
        <v>29</v>
      </c>
      <c r="B267" s="1" t="s">
        <v>48</v>
      </c>
      <c r="C267" s="1">
        <v>27</v>
      </c>
      <c r="D267" s="1" t="s">
        <v>9</v>
      </c>
      <c r="E267" s="1">
        <v>5312</v>
      </c>
      <c r="F267" s="1" t="s">
        <v>598</v>
      </c>
      <c r="G267" s="1" t="s">
        <v>599</v>
      </c>
      <c r="H267" s="1">
        <v>23730</v>
      </c>
      <c r="I267" s="1">
        <v>34246</v>
      </c>
      <c r="J267" s="1">
        <v>63751</v>
      </c>
    </row>
    <row r="268" spans="1:10" ht="15" customHeight="1" x14ac:dyDescent="0.2">
      <c r="A268" s="1">
        <v>115</v>
      </c>
      <c r="B268" s="1" t="s">
        <v>49</v>
      </c>
      <c r="C268" s="1">
        <v>27</v>
      </c>
      <c r="D268" s="1" t="s">
        <v>9</v>
      </c>
      <c r="E268" s="1">
        <v>5312</v>
      </c>
      <c r="F268" s="1" t="s">
        <v>598</v>
      </c>
      <c r="G268" s="1" t="s">
        <v>599</v>
      </c>
      <c r="H268" s="1">
        <v>2856703</v>
      </c>
      <c r="I268" s="1">
        <v>2795063</v>
      </c>
      <c r="J268" s="1">
        <v>2866973</v>
      </c>
    </row>
    <row r="269" spans="1:10" ht="15" customHeight="1" x14ac:dyDescent="0.2">
      <c r="A269" s="1">
        <v>32</v>
      </c>
      <c r="B269" s="1" t="s">
        <v>50</v>
      </c>
      <c r="C269" s="1">
        <v>27</v>
      </c>
      <c r="D269" s="1" t="s">
        <v>9</v>
      </c>
      <c r="E269" s="1">
        <v>5312</v>
      </c>
      <c r="F269" s="1" t="s">
        <v>598</v>
      </c>
      <c r="G269" s="1" t="s">
        <v>599</v>
      </c>
      <c r="H269" s="1">
        <v>126901</v>
      </c>
      <c r="I269" s="1">
        <v>226779</v>
      </c>
      <c r="J269" s="1">
        <v>276175</v>
      </c>
    </row>
    <row r="270" spans="1:10" ht="15" customHeight="1" x14ac:dyDescent="0.2">
      <c r="A270" s="1">
        <v>37</v>
      </c>
      <c r="B270" s="1" t="s">
        <v>54</v>
      </c>
      <c r="C270" s="1">
        <v>27</v>
      </c>
      <c r="D270" s="1" t="s">
        <v>9</v>
      </c>
      <c r="E270" s="1">
        <v>5312</v>
      </c>
      <c r="F270" s="1" t="s">
        <v>598</v>
      </c>
      <c r="G270" s="1" t="s">
        <v>599</v>
      </c>
      <c r="H270" s="1">
        <v>9159</v>
      </c>
      <c r="I270" s="1">
        <v>7271</v>
      </c>
      <c r="J270" s="1">
        <v>7848</v>
      </c>
    </row>
    <row r="271" spans="1:10" ht="15" customHeight="1" x14ac:dyDescent="0.2">
      <c r="A271" s="1">
        <v>39</v>
      </c>
      <c r="B271" s="1" t="s">
        <v>55</v>
      </c>
      <c r="C271" s="1">
        <v>27</v>
      </c>
      <c r="D271" s="1" t="s">
        <v>9</v>
      </c>
      <c r="E271" s="1">
        <v>5312</v>
      </c>
      <c r="F271" s="1" t="s">
        <v>598</v>
      </c>
      <c r="G271" s="1" t="s">
        <v>599</v>
      </c>
      <c r="H271" s="1">
        <v>193717</v>
      </c>
      <c r="I271" s="1">
        <v>172012</v>
      </c>
      <c r="J271" s="1">
        <v>182404</v>
      </c>
    </row>
    <row r="272" spans="1:10" ht="15" customHeight="1" x14ac:dyDescent="0.2">
      <c r="A272" s="1">
        <v>40</v>
      </c>
      <c r="B272" s="1" t="s">
        <v>56</v>
      </c>
      <c r="C272" s="1">
        <v>27</v>
      </c>
      <c r="D272" s="1" t="s">
        <v>9</v>
      </c>
      <c r="E272" s="1">
        <v>5312</v>
      </c>
      <c r="F272" s="1" t="s">
        <v>598</v>
      </c>
      <c r="G272" s="1" t="s">
        <v>599</v>
      </c>
      <c r="H272" s="1">
        <v>22398</v>
      </c>
      <c r="I272" s="1">
        <v>23714</v>
      </c>
      <c r="J272" s="1">
        <v>26540</v>
      </c>
    </row>
    <row r="273" spans="1:10" ht="15" customHeight="1" x14ac:dyDescent="0.2">
      <c r="A273" s="1">
        <v>351</v>
      </c>
      <c r="B273" s="1" t="s">
        <v>57</v>
      </c>
      <c r="C273" s="1">
        <v>27</v>
      </c>
      <c r="D273" s="1" t="s">
        <v>9</v>
      </c>
      <c r="E273" s="1">
        <v>5312</v>
      </c>
      <c r="F273" s="1" t="s">
        <v>598</v>
      </c>
      <c r="G273" s="1" t="s">
        <v>599</v>
      </c>
      <c r="H273" s="1">
        <v>30580921</v>
      </c>
      <c r="I273" s="1">
        <v>30467561</v>
      </c>
      <c r="J273" s="1">
        <v>30449860</v>
      </c>
    </row>
    <row r="274" spans="1:10" ht="15" customHeight="1" x14ac:dyDescent="0.2">
      <c r="A274" s="1">
        <v>96</v>
      </c>
      <c r="B274" s="1" t="s">
        <v>573</v>
      </c>
      <c r="C274" s="1">
        <v>27</v>
      </c>
      <c r="D274" s="1" t="s">
        <v>9</v>
      </c>
      <c r="E274" s="1">
        <v>5312</v>
      </c>
      <c r="F274" s="1" t="s">
        <v>598</v>
      </c>
      <c r="G274" s="1" t="s">
        <v>599</v>
      </c>
      <c r="H274" s="1">
        <v>0</v>
      </c>
      <c r="I274" s="1">
        <v>0</v>
      </c>
      <c r="J274" s="1">
        <v>0</v>
      </c>
    </row>
    <row r="275" spans="1:10" ht="15" customHeight="1" x14ac:dyDescent="0.2">
      <c r="A275" s="1">
        <v>41</v>
      </c>
      <c r="B275" s="1" t="s">
        <v>568</v>
      </c>
      <c r="C275" s="1">
        <v>27</v>
      </c>
      <c r="D275" s="1" t="s">
        <v>9</v>
      </c>
      <c r="E275" s="1">
        <v>5312</v>
      </c>
      <c r="F275" s="1" t="s">
        <v>598</v>
      </c>
      <c r="G275" s="1" t="s">
        <v>599</v>
      </c>
      <c r="H275" s="1">
        <v>30309870</v>
      </c>
      <c r="I275" s="1">
        <v>30215700</v>
      </c>
      <c r="J275" s="1">
        <v>30199571</v>
      </c>
    </row>
    <row r="276" spans="1:10" ht="15" customHeight="1" x14ac:dyDescent="0.2">
      <c r="A276" s="1">
        <v>214</v>
      </c>
      <c r="B276" s="1" t="s">
        <v>569</v>
      </c>
      <c r="C276" s="1">
        <v>27</v>
      </c>
      <c r="D276" s="1" t="s">
        <v>9</v>
      </c>
      <c r="E276" s="1">
        <v>5312</v>
      </c>
      <c r="F276" s="1" t="s">
        <v>598</v>
      </c>
      <c r="G276" s="1" t="s">
        <v>599</v>
      </c>
      <c r="H276" s="1">
        <v>271051</v>
      </c>
      <c r="I276" s="1">
        <v>251861</v>
      </c>
      <c r="J276" s="1">
        <v>250289</v>
      </c>
    </row>
    <row r="277" spans="1:10" ht="15" customHeight="1" x14ac:dyDescent="0.2">
      <c r="A277" s="1">
        <v>44</v>
      </c>
      <c r="B277" s="1" t="s">
        <v>58</v>
      </c>
      <c r="C277" s="1">
        <v>27</v>
      </c>
      <c r="D277" s="1" t="s">
        <v>9</v>
      </c>
      <c r="E277" s="1">
        <v>5312</v>
      </c>
      <c r="F277" s="1" t="s">
        <v>598</v>
      </c>
      <c r="G277" s="1" t="s">
        <v>599</v>
      </c>
      <c r="H277" s="1">
        <v>461273</v>
      </c>
      <c r="I277" s="1">
        <v>510897</v>
      </c>
      <c r="J277" s="1">
        <v>520779</v>
      </c>
    </row>
    <row r="278" spans="1:10" ht="15" customHeight="1" x14ac:dyDescent="0.2">
      <c r="A278" s="1">
        <v>45</v>
      </c>
      <c r="B278" s="1" t="s">
        <v>59</v>
      </c>
      <c r="C278" s="1">
        <v>27</v>
      </c>
      <c r="D278" s="1" t="s">
        <v>9</v>
      </c>
      <c r="E278" s="1">
        <v>5312</v>
      </c>
      <c r="F278" s="1" t="s">
        <v>598</v>
      </c>
      <c r="G278" s="1" t="s">
        <v>599</v>
      </c>
      <c r="H278" s="1">
        <v>23923</v>
      </c>
      <c r="I278" s="1">
        <v>25379</v>
      </c>
      <c r="J278" s="1">
        <v>26575</v>
      </c>
    </row>
    <row r="279" spans="1:10" ht="15" customHeight="1" x14ac:dyDescent="0.2">
      <c r="A279" s="1">
        <v>46</v>
      </c>
      <c r="B279" s="1" t="s">
        <v>60</v>
      </c>
      <c r="C279" s="1">
        <v>27</v>
      </c>
      <c r="D279" s="1" t="s">
        <v>9</v>
      </c>
      <c r="E279" s="1">
        <v>5312</v>
      </c>
      <c r="F279" s="1" t="s">
        <v>598</v>
      </c>
      <c r="G279" s="1" t="s">
        <v>599</v>
      </c>
      <c r="H279" s="1">
        <v>1877</v>
      </c>
      <c r="I279" s="1">
        <v>1882</v>
      </c>
      <c r="J279" s="1">
        <v>1890</v>
      </c>
    </row>
    <row r="280" spans="1:10" ht="15" customHeight="1" x14ac:dyDescent="0.2">
      <c r="A280" s="1">
        <v>48</v>
      </c>
      <c r="B280" s="1" t="s">
        <v>62</v>
      </c>
      <c r="C280" s="1">
        <v>27</v>
      </c>
      <c r="D280" s="1" t="s">
        <v>9</v>
      </c>
      <c r="E280" s="1">
        <v>5312</v>
      </c>
      <c r="F280" s="1" t="s">
        <v>598</v>
      </c>
      <c r="G280" s="1" t="s">
        <v>599</v>
      </c>
      <c r="H280" s="1">
        <v>45935</v>
      </c>
      <c r="I280" s="1">
        <v>48901</v>
      </c>
      <c r="J280" s="1">
        <v>48101</v>
      </c>
    </row>
    <row r="281" spans="1:10" ht="15" customHeight="1" x14ac:dyDescent="0.2">
      <c r="A281" s="1">
        <v>107</v>
      </c>
      <c r="B281" s="1" t="s">
        <v>63</v>
      </c>
      <c r="C281" s="1">
        <v>27</v>
      </c>
      <c r="D281" s="1" t="s">
        <v>9</v>
      </c>
      <c r="E281" s="1">
        <v>5312</v>
      </c>
      <c r="F281" s="1" t="s">
        <v>598</v>
      </c>
      <c r="G281" s="1" t="s">
        <v>599</v>
      </c>
      <c r="H281" s="1">
        <v>845222</v>
      </c>
      <c r="I281" s="1">
        <v>820123</v>
      </c>
      <c r="J281" s="1">
        <v>703413</v>
      </c>
    </row>
    <row r="282" spans="1:10" ht="15" customHeight="1" x14ac:dyDescent="0.2">
      <c r="A282" s="1">
        <v>49</v>
      </c>
      <c r="B282" s="1" t="s">
        <v>65</v>
      </c>
      <c r="C282" s="1">
        <v>27</v>
      </c>
      <c r="D282" s="1" t="s">
        <v>9</v>
      </c>
      <c r="E282" s="1">
        <v>5312</v>
      </c>
      <c r="F282" s="1" t="s">
        <v>598</v>
      </c>
      <c r="G282" s="1" t="s">
        <v>599</v>
      </c>
      <c r="H282" s="1">
        <v>171572</v>
      </c>
      <c r="I282" s="1">
        <v>112166</v>
      </c>
      <c r="J282" s="1">
        <v>140016</v>
      </c>
    </row>
    <row r="283" spans="1:10" ht="15" customHeight="1" x14ac:dyDescent="0.2">
      <c r="A283" s="1">
        <v>116</v>
      </c>
      <c r="B283" s="1" t="s">
        <v>69</v>
      </c>
      <c r="C283" s="1">
        <v>27</v>
      </c>
      <c r="D283" s="1" t="s">
        <v>9</v>
      </c>
      <c r="E283" s="1">
        <v>5312</v>
      </c>
      <c r="F283" s="1" t="s">
        <v>598</v>
      </c>
      <c r="G283" s="1" t="s">
        <v>599</v>
      </c>
      <c r="H283" s="1">
        <v>525000</v>
      </c>
      <c r="I283" s="1">
        <v>465200</v>
      </c>
      <c r="J283" s="1">
        <v>468700</v>
      </c>
    </row>
    <row r="284" spans="1:10" ht="15" customHeight="1" x14ac:dyDescent="0.2">
      <c r="A284" s="1">
        <v>250</v>
      </c>
      <c r="B284" s="1" t="s">
        <v>70</v>
      </c>
      <c r="C284" s="1">
        <v>27</v>
      </c>
      <c r="D284" s="1" t="s">
        <v>9</v>
      </c>
      <c r="E284" s="1">
        <v>5312</v>
      </c>
      <c r="F284" s="1" t="s">
        <v>598</v>
      </c>
      <c r="G284" s="1" t="s">
        <v>599</v>
      </c>
      <c r="H284" s="1">
        <v>406141</v>
      </c>
      <c r="I284" s="1">
        <v>404244</v>
      </c>
      <c r="J284" s="1">
        <v>402350</v>
      </c>
    </row>
    <row r="285" spans="1:10" ht="15" customHeight="1" x14ac:dyDescent="0.2">
      <c r="A285" s="1">
        <v>56</v>
      </c>
      <c r="B285" s="1" t="s">
        <v>74</v>
      </c>
      <c r="C285" s="1">
        <v>27</v>
      </c>
      <c r="D285" s="1" t="s">
        <v>9</v>
      </c>
      <c r="E285" s="1">
        <v>5312</v>
      </c>
      <c r="F285" s="1" t="s">
        <v>598</v>
      </c>
      <c r="G285" s="1" t="s">
        <v>599</v>
      </c>
      <c r="H285" s="1">
        <v>163157</v>
      </c>
      <c r="I285" s="1">
        <v>159423</v>
      </c>
      <c r="J285" s="1">
        <v>164186</v>
      </c>
    </row>
    <row r="286" spans="1:10" ht="15" customHeight="1" x14ac:dyDescent="0.2">
      <c r="A286" s="1">
        <v>58</v>
      </c>
      <c r="B286" s="1" t="s">
        <v>75</v>
      </c>
      <c r="C286" s="1">
        <v>27</v>
      </c>
      <c r="D286" s="1" t="s">
        <v>9</v>
      </c>
      <c r="E286" s="1">
        <v>5312</v>
      </c>
      <c r="F286" s="1" t="s">
        <v>598</v>
      </c>
      <c r="G286" s="1" t="s">
        <v>599</v>
      </c>
      <c r="H286" s="1">
        <v>354136</v>
      </c>
      <c r="I286" s="1">
        <v>375117</v>
      </c>
      <c r="J286" s="1">
        <v>366194</v>
      </c>
    </row>
    <row r="287" spans="1:10" ht="15" customHeight="1" x14ac:dyDescent="0.2">
      <c r="A287" s="1">
        <v>59</v>
      </c>
      <c r="B287" s="1" t="s">
        <v>76</v>
      </c>
      <c r="C287" s="1">
        <v>27</v>
      </c>
      <c r="D287" s="1" t="s">
        <v>9</v>
      </c>
      <c r="E287" s="1">
        <v>5312</v>
      </c>
      <c r="F287" s="1" t="s">
        <v>598</v>
      </c>
      <c r="G287" s="1" t="s">
        <v>599</v>
      </c>
      <c r="H287" s="1">
        <v>573704</v>
      </c>
      <c r="I287" s="1">
        <v>510853</v>
      </c>
      <c r="J287" s="1">
        <v>672582</v>
      </c>
    </row>
    <row r="288" spans="1:10" ht="15" customHeight="1" x14ac:dyDescent="0.2">
      <c r="A288" s="1">
        <v>60</v>
      </c>
      <c r="B288" s="1" t="s">
        <v>77</v>
      </c>
      <c r="C288" s="1">
        <v>27</v>
      </c>
      <c r="D288" s="1" t="s">
        <v>9</v>
      </c>
      <c r="E288" s="1">
        <v>5312</v>
      </c>
      <c r="F288" s="1" t="s">
        <v>598</v>
      </c>
      <c r="G288" s="1" t="s">
        <v>599</v>
      </c>
      <c r="H288" s="1">
        <v>7099</v>
      </c>
      <c r="I288" s="1">
        <v>6061</v>
      </c>
      <c r="J288" s="1">
        <v>3985</v>
      </c>
    </row>
    <row r="289" spans="1:10" ht="15" customHeight="1" x14ac:dyDescent="0.2">
      <c r="A289" s="1">
        <v>238</v>
      </c>
      <c r="B289" s="1" t="s">
        <v>81</v>
      </c>
      <c r="C289" s="1">
        <v>27</v>
      </c>
      <c r="D289" s="1" t="s">
        <v>9</v>
      </c>
      <c r="E289" s="1">
        <v>5312</v>
      </c>
      <c r="F289" s="1" t="s">
        <v>598</v>
      </c>
      <c r="G289" s="1" t="s">
        <v>599</v>
      </c>
      <c r="H289" s="1">
        <v>46832</v>
      </c>
      <c r="I289" s="1">
        <v>45454</v>
      </c>
      <c r="J289" s="1">
        <v>48418</v>
      </c>
    </row>
    <row r="290" spans="1:10" ht="15" customHeight="1" x14ac:dyDescent="0.2">
      <c r="A290" s="1">
        <v>66</v>
      </c>
      <c r="B290" s="1" t="s">
        <v>84</v>
      </c>
      <c r="C290" s="1">
        <v>27</v>
      </c>
      <c r="D290" s="1" t="s">
        <v>9</v>
      </c>
      <c r="E290" s="1">
        <v>5312</v>
      </c>
      <c r="F290" s="1" t="s">
        <v>598</v>
      </c>
      <c r="G290" s="1" t="s">
        <v>599</v>
      </c>
      <c r="H290" s="1">
        <v>1249</v>
      </c>
      <c r="I290" s="1">
        <v>1205</v>
      </c>
      <c r="J290" s="1">
        <v>1366</v>
      </c>
    </row>
    <row r="291" spans="1:10" ht="15" customHeight="1" x14ac:dyDescent="0.2">
      <c r="A291" s="1">
        <v>68</v>
      </c>
      <c r="B291" s="1" t="s">
        <v>86</v>
      </c>
      <c r="C291" s="1">
        <v>27</v>
      </c>
      <c r="D291" s="1" t="s">
        <v>9</v>
      </c>
      <c r="E291" s="1">
        <v>5312</v>
      </c>
      <c r="F291" s="1" t="s">
        <v>598</v>
      </c>
      <c r="G291" s="1" t="s">
        <v>599</v>
      </c>
      <c r="H291" s="1">
        <v>16771</v>
      </c>
      <c r="I291" s="1">
        <v>16167</v>
      </c>
      <c r="J291" s="1">
        <v>17069</v>
      </c>
    </row>
    <row r="292" spans="1:10" ht="15" customHeight="1" x14ac:dyDescent="0.2">
      <c r="A292" s="1">
        <v>69</v>
      </c>
      <c r="B292" s="1" t="s">
        <v>87</v>
      </c>
      <c r="C292" s="1">
        <v>27</v>
      </c>
      <c r="D292" s="1" t="s">
        <v>9</v>
      </c>
      <c r="E292" s="1">
        <v>5312</v>
      </c>
      <c r="F292" s="1" t="s">
        <v>598</v>
      </c>
      <c r="G292" s="1" t="s">
        <v>599</v>
      </c>
      <c r="H292" s="1">
        <v>1790</v>
      </c>
      <c r="I292" s="1">
        <v>1777</v>
      </c>
      <c r="J292" s="1">
        <v>1659</v>
      </c>
    </row>
    <row r="293" spans="1:10" ht="15" customHeight="1" x14ac:dyDescent="0.2">
      <c r="A293" s="1">
        <v>74</v>
      </c>
      <c r="B293" s="1" t="s">
        <v>89</v>
      </c>
      <c r="C293" s="1">
        <v>27</v>
      </c>
      <c r="D293" s="1" t="s">
        <v>9</v>
      </c>
      <c r="E293" s="1">
        <v>5312</v>
      </c>
      <c r="F293" s="1" t="s">
        <v>598</v>
      </c>
      <c r="G293" s="1" t="s">
        <v>599</v>
      </c>
      <c r="H293" s="1">
        <v>611</v>
      </c>
      <c r="I293" s="1">
        <v>592</v>
      </c>
      <c r="J293" s="1">
        <v>579</v>
      </c>
    </row>
    <row r="294" spans="1:10" ht="15" customHeight="1" x14ac:dyDescent="0.2">
      <c r="A294" s="1">
        <v>75</v>
      </c>
      <c r="B294" s="1" t="s">
        <v>90</v>
      </c>
      <c r="C294" s="1">
        <v>27</v>
      </c>
      <c r="D294" s="1" t="s">
        <v>9</v>
      </c>
      <c r="E294" s="1">
        <v>5312</v>
      </c>
      <c r="F294" s="1" t="s">
        <v>598</v>
      </c>
      <c r="G294" s="1" t="s">
        <v>599</v>
      </c>
      <c r="H294" s="1">
        <v>66286</v>
      </c>
      <c r="I294" s="1">
        <v>65038</v>
      </c>
      <c r="J294" s="1">
        <v>80327</v>
      </c>
    </row>
    <row r="295" spans="1:10" ht="15" customHeight="1" x14ac:dyDescent="0.2">
      <c r="A295" s="1">
        <v>81</v>
      </c>
      <c r="B295" s="1" t="s">
        <v>93</v>
      </c>
      <c r="C295" s="1">
        <v>27</v>
      </c>
      <c r="D295" s="1" t="s">
        <v>9</v>
      </c>
      <c r="E295" s="1">
        <v>5312</v>
      </c>
      <c r="F295" s="1" t="s">
        <v>598</v>
      </c>
      <c r="G295" s="1" t="s">
        <v>599</v>
      </c>
      <c r="H295" s="1">
        <v>224000</v>
      </c>
      <c r="I295" s="1">
        <v>233270</v>
      </c>
      <c r="J295" s="1">
        <v>243858</v>
      </c>
    </row>
    <row r="296" spans="1:10" ht="15" customHeight="1" x14ac:dyDescent="0.2">
      <c r="A296" s="1">
        <v>84</v>
      </c>
      <c r="B296" s="1" t="s">
        <v>94</v>
      </c>
      <c r="C296" s="1">
        <v>27</v>
      </c>
      <c r="D296" s="1" t="s">
        <v>9</v>
      </c>
      <c r="E296" s="1">
        <v>5312</v>
      </c>
      <c r="F296" s="1" t="s">
        <v>598</v>
      </c>
      <c r="G296" s="1" t="s">
        <v>599</v>
      </c>
      <c r="H296" s="1">
        <v>27095</v>
      </c>
      <c r="I296" s="1">
        <v>29550</v>
      </c>
      <c r="J296" s="1">
        <v>29436</v>
      </c>
    </row>
    <row r="297" spans="1:10" ht="15" customHeight="1" x14ac:dyDescent="0.2">
      <c r="A297" s="1">
        <v>89</v>
      </c>
      <c r="B297" s="1" t="s">
        <v>98</v>
      </c>
      <c r="C297" s="1">
        <v>27</v>
      </c>
      <c r="D297" s="1" t="s">
        <v>9</v>
      </c>
      <c r="E297" s="1">
        <v>5312</v>
      </c>
      <c r="F297" s="1" t="s">
        <v>598</v>
      </c>
      <c r="G297" s="1" t="s">
        <v>599</v>
      </c>
      <c r="H297" s="1">
        <v>11182</v>
      </c>
      <c r="I297" s="1">
        <v>11182</v>
      </c>
      <c r="J297" s="1">
        <v>11322</v>
      </c>
    </row>
    <row r="298" spans="1:10" ht="15" customHeight="1" x14ac:dyDescent="0.2">
      <c r="A298" s="1">
        <v>90</v>
      </c>
      <c r="B298" s="1" t="s">
        <v>99</v>
      </c>
      <c r="C298" s="1">
        <v>27</v>
      </c>
      <c r="D298" s="1" t="s">
        <v>9</v>
      </c>
      <c r="E298" s="1">
        <v>5312</v>
      </c>
      <c r="F298" s="1" t="s">
        <v>598</v>
      </c>
      <c r="G298" s="1" t="s">
        <v>599</v>
      </c>
      <c r="H298" s="1">
        <v>1514305</v>
      </c>
      <c r="I298" s="1">
        <v>1616046</v>
      </c>
      <c r="J298" s="1">
        <v>1685056</v>
      </c>
    </row>
    <row r="299" spans="1:10" ht="15" customHeight="1" x14ac:dyDescent="0.2">
      <c r="A299" s="1">
        <v>175</v>
      </c>
      <c r="B299" s="1" t="s">
        <v>100</v>
      </c>
      <c r="C299" s="1">
        <v>27</v>
      </c>
      <c r="D299" s="1" t="s">
        <v>9</v>
      </c>
      <c r="E299" s="1">
        <v>5312</v>
      </c>
      <c r="F299" s="1" t="s">
        <v>598</v>
      </c>
      <c r="G299" s="1" t="s">
        <v>599</v>
      </c>
      <c r="H299" s="1">
        <v>85000</v>
      </c>
      <c r="I299" s="1">
        <v>111252</v>
      </c>
      <c r="J299" s="1">
        <v>114426</v>
      </c>
    </row>
    <row r="300" spans="1:10" ht="15" customHeight="1" x14ac:dyDescent="0.2">
      <c r="A300" s="1">
        <v>91</v>
      </c>
      <c r="B300" s="1" t="s">
        <v>101</v>
      </c>
      <c r="C300" s="1">
        <v>27</v>
      </c>
      <c r="D300" s="1" t="s">
        <v>9</v>
      </c>
      <c r="E300" s="1">
        <v>5312</v>
      </c>
      <c r="F300" s="1" t="s">
        <v>598</v>
      </c>
      <c r="G300" s="1" t="s">
        <v>599</v>
      </c>
      <c r="H300" s="1">
        <v>185389</v>
      </c>
      <c r="I300" s="1">
        <v>191000</v>
      </c>
      <c r="J300" s="1">
        <v>150243</v>
      </c>
    </row>
    <row r="301" spans="1:10" ht="15" customHeight="1" x14ac:dyDescent="0.2">
      <c r="A301" s="1">
        <v>93</v>
      </c>
      <c r="B301" s="1" t="s">
        <v>102</v>
      </c>
      <c r="C301" s="1">
        <v>27</v>
      </c>
      <c r="D301" s="1" t="s">
        <v>9</v>
      </c>
      <c r="E301" s="1">
        <v>5312</v>
      </c>
      <c r="F301" s="1" t="s">
        <v>598</v>
      </c>
      <c r="G301" s="1" t="s">
        <v>599</v>
      </c>
      <c r="H301" s="1">
        <v>55634</v>
      </c>
      <c r="I301" s="1">
        <v>55487</v>
      </c>
      <c r="J301" s="1">
        <v>55610</v>
      </c>
    </row>
    <row r="302" spans="1:10" ht="15" customHeight="1" x14ac:dyDescent="0.2">
      <c r="A302" s="1">
        <v>95</v>
      </c>
      <c r="B302" s="1" t="s">
        <v>103</v>
      </c>
      <c r="C302" s="1">
        <v>27</v>
      </c>
      <c r="D302" s="1" t="s">
        <v>9</v>
      </c>
      <c r="E302" s="1">
        <v>5312</v>
      </c>
      <c r="F302" s="1" t="s">
        <v>598</v>
      </c>
      <c r="G302" s="1" t="s">
        <v>599</v>
      </c>
      <c r="H302" s="1">
        <v>7992</v>
      </c>
      <c r="I302" s="1">
        <v>7981</v>
      </c>
      <c r="J302" s="1">
        <v>8053</v>
      </c>
    </row>
    <row r="303" spans="1:10" ht="15" customHeight="1" x14ac:dyDescent="0.2">
      <c r="A303" s="1">
        <v>97</v>
      </c>
      <c r="B303" s="1" t="s">
        <v>104</v>
      </c>
      <c r="C303" s="1">
        <v>27</v>
      </c>
      <c r="D303" s="1" t="s">
        <v>9</v>
      </c>
      <c r="E303" s="1">
        <v>5312</v>
      </c>
      <c r="F303" s="1" t="s">
        <v>598</v>
      </c>
      <c r="G303" s="1" t="s">
        <v>599</v>
      </c>
      <c r="H303" s="1">
        <v>2400</v>
      </c>
      <c r="I303" s="1">
        <v>2803</v>
      </c>
      <c r="J303" s="1">
        <v>2762</v>
      </c>
    </row>
    <row r="304" spans="1:10" ht="15" customHeight="1" x14ac:dyDescent="0.2">
      <c r="A304" s="1">
        <v>100</v>
      </c>
      <c r="B304" s="1" t="s">
        <v>106</v>
      </c>
      <c r="C304" s="1">
        <v>27</v>
      </c>
      <c r="D304" s="1" t="s">
        <v>9</v>
      </c>
      <c r="E304" s="1">
        <v>5312</v>
      </c>
      <c r="F304" s="1" t="s">
        <v>598</v>
      </c>
      <c r="G304" s="1" t="s">
        <v>599</v>
      </c>
      <c r="H304" s="1">
        <v>44110000</v>
      </c>
      <c r="I304" s="1">
        <v>43390000</v>
      </c>
      <c r="J304" s="1">
        <v>42964980</v>
      </c>
    </row>
    <row r="305" spans="1:10" ht="15" customHeight="1" x14ac:dyDescent="0.2">
      <c r="A305" s="1">
        <v>101</v>
      </c>
      <c r="B305" s="1" t="s">
        <v>107</v>
      </c>
      <c r="C305" s="1">
        <v>27</v>
      </c>
      <c r="D305" s="1" t="s">
        <v>9</v>
      </c>
      <c r="E305" s="1">
        <v>5312</v>
      </c>
      <c r="F305" s="1" t="s">
        <v>598</v>
      </c>
      <c r="G305" s="1" t="s">
        <v>599</v>
      </c>
      <c r="H305" s="1">
        <v>13797307</v>
      </c>
      <c r="I305" s="1">
        <v>14116638</v>
      </c>
      <c r="J305" s="1">
        <v>14275211</v>
      </c>
    </row>
    <row r="306" spans="1:10" ht="15" customHeight="1" x14ac:dyDescent="0.2">
      <c r="A306" s="1">
        <v>102</v>
      </c>
      <c r="B306" s="1" t="s">
        <v>108</v>
      </c>
      <c r="C306" s="1">
        <v>27</v>
      </c>
      <c r="D306" s="1" t="s">
        <v>9</v>
      </c>
      <c r="E306" s="1">
        <v>5312</v>
      </c>
      <c r="F306" s="1" t="s">
        <v>598</v>
      </c>
      <c r="G306" s="1" t="s">
        <v>599</v>
      </c>
      <c r="H306" s="1">
        <v>539091</v>
      </c>
      <c r="I306" s="1">
        <v>529967</v>
      </c>
      <c r="J306" s="1">
        <v>556787</v>
      </c>
    </row>
    <row r="307" spans="1:10" ht="15" customHeight="1" x14ac:dyDescent="0.2">
      <c r="A307" s="1">
        <v>103</v>
      </c>
      <c r="B307" s="1" t="s">
        <v>109</v>
      </c>
      <c r="C307" s="1">
        <v>27</v>
      </c>
      <c r="D307" s="1" t="s">
        <v>9</v>
      </c>
      <c r="E307" s="1">
        <v>5312</v>
      </c>
      <c r="F307" s="1" t="s">
        <v>598</v>
      </c>
      <c r="G307" s="1" t="s">
        <v>599</v>
      </c>
      <c r="H307" s="1">
        <v>78949</v>
      </c>
      <c r="I307" s="1">
        <v>24390</v>
      </c>
      <c r="J307" s="1">
        <v>37731</v>
      </c>
    </row>
    <row r="308" spans="1:10" ht="15" customHeight="1" x14ac:dyDescent="0.2">
      <c r="A308" s="1">
        <v>106</v>
      </c>
      <c r="B308" s="1" t="s">
        <v>112</v>
      </c>
      <c r="C308" s="1">
        <v>27</v>
      </c>
      <c r="D308" s="1" t="s">
        <v>9</v>
      </c>
      <c r="E308" s="1">
        <v>5312</v>
      </c>
      <c r="F308" s="1" t="s">
        <v>598</v>
      </c>
      <c r="G308" s="1" t="s">
        <v>599</v>
      </c>
      <c r="H308" s="1">
        <v>219500</v>
      </c>
      <c r="I308" s="1">
        <v>227331</v>
      </c>
      <c r="J308" s="1">
        <v>234133</v>
      </c>
    </row>
    <row r="309" spans="1:10" ht="15" customHeight="1" x14ac:dyDescent="0.2">
      <c r="A309" s="1">
        <v>109</v>
      </c>
      <c r="B309" s="1" t="s">
        <v>113</v>
      </c>
      <c r="C309" s="1">
        <v>27</v>
      </c>
      <c r="D309" s="1" t="s">
        <v>9</v>
      </c>
      <c r="E309" s="1">
        <v>5312</v>
      </c>
      <c r="F309" s="1" t="s">
        <v>598</v>
      </c>
      <c r="G309" s="1" t="s">
        <v>599</v>
      </c>
      <c r="H309" s="1">
        <v>6</v>
      </c>
      <c r="I309" s="1">
        <v>4</v>
      </c>
      <c r="J309" s="1">
        <v>3</v>
      </c>
    </row>
    <row r="310" spans="1:10" ht="15" customHeight="1" x14ac:dyDescent="0.2">
      <c r="A310" s="1">
        <v>110</v>
      </c>
      <c r="B310" s="1" t="s">
        <v>114</v>
      </c>
      <c r="C310" s="1">
        <v>27</v>
      </c>
      <c r="D310" s="1" t="s">
        <v>9</v>
      </c>
      <c r="E310" s="1">
        <v>5312</v>
      </c>
      <c r="F310" s="1" t="s">
        <v>598</v>
      </c>
      <c r="G310" s="1" t="s">
        <v>599</v>
      </c>
      <c r="H310" s="1">
        <v>1575000</v>
      </c>
      <c r="I310" s="1">
        <v>1506000</v>
      </c>
      <c r="J310" s="1">
        <v>1479000</v>
      </c>
    </row>
    <row r="311" spans="1:10" ht="15" customHeight="1" x14ac:dyDescent="0.2">
      <c r="A311" s="1">
        <v>108</v>
      </c>
      <c r="B311" s="1" t="s">
        <v>116</v>
      </c>
      <c r="C311" s="1">
        <v>27</v>
      </c>
      <c r="D311" s="1" t="s">
        <v>9</v>
      </c>
      <c r="E311" s="1">
        <v>5312</v>
      </c>
      <c r="F311" s="1" t="s">
        <v>598</v>
      </c>
      <c r="G311" s="1" t="s">
        <v>599</v>
      </c>
      <c r="H311" s="1">
        <v>95277</v>
      </c>
      <c r="I311" s="1">
        <v>98753</v>
      </c>
      <c r="J311" s="1">
        <v>94319</v>
      </c>
    </row>
    <row r="312" spans="1:10" ht="15" customHeight="1" x14ac:dyDescent="0.2">
      <c r="A312" s="1">
        <v>114</v>
      </c>
      <c r="B312" s="1" t="s">
        <v>117</v>
      </c>
      <c r="C312" s="1">
        <v>27</v>
      </c>
      <c r="D312" s="1" t="s">
        <v>9</v>
      </c>
      <c r="E312" s="1">
        <v>5312</v>
      </c>
      <c r="F312" s="1" t="s">
        <v>598</v>
      </c>
      <c r="G312" s="1" t="s">
        <v>599</v>
      </c>
      <c r="H312" s="1">
        <v>28390</v>
      </c>
      <c r="I312" s="1">
        <v>29438</v>
      </c>
      <c r="J312" s="1">
        <v>29337</v>
      </c>
    </row>
    <row r="313" spans="1:10" ht="15" customHeight="1" x14ac:dyDescent="0.2">
      <c r="A313" s="1">
        <v>113</v>
      </c>
      <c r="B313" s="1" t="s">
        <v>120</v>
      </c>
      <c r="C313" s="1">
        <v>27</v>
      </c>
      <c r="D313" s="1" t="s">
        <v>9</v>
      </c>
      <c r="E313" s="1">
        <v>5312</v>
      </c>
      <c r="F313" s="1" t="s">
        <v>598</v>
      </c>
      <c r="G313" s="1" t="s">
        <v>599</v>
      </c>
      <c r="H313" s="1">
        <v>8062</v>
      </c>
      <c r="I313" s="1">
        <v>8611</v>
      </c>
      <c r="J313" s="1">
        <v>9904</v>
      </c>
    </row>
    <row r="314" spans="1:10" ht="15" customHeight="1" x14ac:dyDescent="0.2">
      <c r="A314" s="1">
        <v>120</v>
      </c>
      <c r="B314" s="1" t="s">
        <v>121</v>
      </c>
      <c r="C314" s="1">
        <v>27</v>
      </c>
      <c r="D314" s="1" t="s">
        <v>9</v>
      </c>
      <c r="E314" s="1">
        <v>5312</v>
      </c>
      <c r="F314" s="1" t="s">
        <v>598</v>
      </c>
      <c r="G314" s="1" t="s">
        <v>599</v>
      </c>
      <c r="H314" s="1">
        <v>957836</v>
      </c>
      <c r="I314" s="1">
        <v>965152</v>
      </c>
      <c r="J314" s="1">
        <v>973327</v>
      </c>
    </row>
    <row r="315" spans="1:10" ht="15" customHeight="1" x14ac:dyDescent="0.2">
      <c r="A315" s="1">
        <v>123</v>
      </c>
      <c r="B315" s="1" t="s">
        <v>125</v>
      </c>
      <c r="C315" s="1">
        <v>27</v>
      </c>
      <c r="D315" s="1" t="s">
        <v>9</v>
      </c>
      <c r="E315" s="1">
        <v>5312</v>
      </c>
      <c r="F315" s="1" t="s">
        <v>598</v>
      </c>
      <c r="G315" s="1" t="s">
        <v>599</v>
      </c>
      <c r="H315" s="1">
        <v>182468</v>
      </c>
      <c r="I315" s="1">
        <v>218305</v>
      </c>
      <c r="J315" s="1">
        <v>233788</v>
      </c>
    </row>
    <row r="316" spans="1:10" ht="15" customHeight="1" x14ac:dyDescent="0.2">
      <c r="A316" s="1">
        <v>129</v>
      </c>
      <c r="B316" s="1" t="s">
        <v>130</v>
      </c>
      <c r="C316" s="1">
        <v>27</v>
      </c>
      <c r="D316" s="1" t="s">
        <v>9</v>
      </c>
      <c r="E316" s="1">
        <v>5312</v>
      </c>
      <c r="F316" s="1" t="s">
        <v>598</v>
      </c>
      <c r="G316" s="1" t="s">
        <v>599</v>
      </c>
      <c r="H316" s="1">
        <v>968753</v>
      </c>
      <c r="I316" s="1">
        <v>872262</v>
      </c>
      <c r="J316" s="1">
        <v>861626</v>
      </c>
    </row>
    <row r="317" spans="1:10" ht="15" customHeight="1" x14ac:dyDescent="0.2">
      <c r="A317" s="1">
        <v>130</v>
      </c>
      <c r="B317" s="1" t="s">
        <v>131</v>
      </c>
      <c r="C317" s="1">
        <v>27</v>
      </c>
      <c r="D317" s="1" t="s">
        <v>9</v>
      </c>
      <c r="E317" s="1">
        <v>5312</v>
      </c>
      <c r="F317" s="1" t="s">
        <v>598</v>
      </c>
      <c r="G317" s="1" t="s">
        <v>599</v>
      </c>
      <c r="H317" s="1">
        <v>67400</v>
      </c>
      <c r="I317" s="1">
        <v>65761</v>
      </c>
      <c r="J317" s="1">
        <v>53676</v>
      </c>
    </row>
    <row r="318" spans="1:10" ht="15" customHeight="1" x14ac:dyDescent="0.2">
      <c r="A318" s="1">
        <v>131</v>
      </c>
      <c r="B318" s="1" t="s">
        <v>132</v>
      </c>
      <c r="C318" s="1">
        <v>27</v>
      </c>
      <c r="D318" s="1" t="s">
        <v>9</v>
      </c>
      <c r="E318" s="1">
        <v>5312</v>
      </c>
      <c r="F318" s="1" t="s">
        <v>598</v>
      </c>
      <c r="G318" s="1" t="s">
        <v>599</v>
      </c>
      <c r="H318" s="1">
        <v>614579</v>
      </c>
      <c r="I318" s="1">
        <v>615193</v>
      </c>
      <c r="J318" s="1">
        <v>708148</v>
      </c>
    </row>
    <row r="319" spans="1:10" ht="15" customHeight="1" x14ac:dyDescent="0.2">
      <c r="A319" s="1">
        <v>133</v>
      </c>
      <c r="B319" s="1" t="s">
        <v>134</v>
      </c>
      <c r="C319" s="1">
        <v>27</v>
      </c>
      <c r="D319" s="1" t="s">
        <v>9</v>
      </c>
      <c r="E319" s="1">
        <v>5312</v>
      </c>
      <c r="F319" s="1" t="s">
        <v>598</v>
      </c>
      <c r="G319" s="1" t="s">
        <v>599</v>
      </c>
      <c r="H319" s="1">
        <v>684184</v>
      </c>
      <c r="I319" s="1">
        <v>762140</v>
      </c>
      <c r="J319" s="1">
        <v>834643</v>
      </c>
    </row>
    <row r="320" spans="1:10" ht="15" customHeight="1" x14ac:dyDescent="0.2">
      <c r="A320" s="1">
        <v>136</v>
      </c>
      <c r="B320" s="1" t="s">
        <v>138</v>
      </c>
      <c r="C320" s="1">
        <v>27</v>
      </c>
      <c r="D320" s="1" t="s">
        <v>9</v>
      </c>
      <c r="E320" s="1">
        <v>5312</v>
      </c>
      <c r="F320" s="1" t="s">
        <v>598</v>
      </c>
      <c r="G320" s="1" t="s">
        <v>599</v>
      </c>
      <c r="H320" s="1">
        <v>57104</v>
      </c>
      <c r="I320" s="1">
        <v>63874</v>
      </c>
      <c r="J320" s="1">
        <v>40608</v>
      </c>
    </row>
    <row r="321" spans="1:10" ht="15" customHeight="1" x14ac:dyDescent="0.2">
      <c r="A321" s="1">
        <v>137</v>
      </c>
      <c r="B321" s="1" t="s">
        <v>139</v>
      </c>
      <c r="C321" s="1">
        <v>27</v>
      </c>
      <c r="D321" s="1" t="s">
        <v>9</v>
      </c>
      <c r="E321" s="1">
        <v>5312</v>
      </c>
      <c r="F321" s="1" t="s">
        <v>598</v>
      </c>
      <c r="G321" s="1" t="s">
        <v>599</v>
      </c>
      <c r="H321" s="1">
        <v>412</v>
      </c>
      <c r="I321" s="1">
        <v>340</v>
      </c>
      <c r="J321" s="1">
        <v>161</v>
      </c>
    </row>
    <row r="322" spans="1:10" ht="15" customHeight="1" x14ac:dyDescent="0.2">
      <c r="A322" s="1">
        <v>138</v>
      </c>
      <c r="B322" s="1" t="s">
        <v>140</v>
      </c>
      <c r="C322" s="1">
        <v>27</v>
      </c>
      <c r="D322" s="1" t="s">
        <v>9</v>
      </c>
      <c r="E322" s="1">
        <v>5312</v>
      </c>
      <c r="F322" s="1" t="s">
        <v>598</v>
      </c>
      <c r="G322" s="1" t="s">
        <v>599</v>
      </c>
      <c r="H322" s="1">
        <v>40642</v>
      </c>
      <c r="I322" s="1">
        <v>40638</v>
      </c>
      <c r="J322" s="1">
        <v>41412</v>
      </c>
    </row>
    <row r="323" spans="1:10" ht="15" customHeight="1" x14ac:dyDescent="0.2">
      <c r="A323" s="1">
        <v>145</v>
      </c>
      <c r="B323" s="1" t="s">
        <v>141</v>
      </c>
      <c r="C323" s="1">
        <v>27</v>
      </c>
      <c r="D323" s="1" t="s">
        <v>9</v>
      </c>
      <c r="E323" s="1">
        <v>5312</v>
      </c>
      <c r="F323" s="1" t="s">
        <v>598</v>
      </c>
      <c r="G323" s="1" t="s">
        <v>599</v>
      </c>
      <c r="H323" s="1">
        <v>92</v>
      </c>
      <c r="I323" s="1">
        <v>91</v>
      </c>
      <c r="J323" s="1">
        <v>90</v>
      </c>
    </row>
    <row r="324" spans="1:10" ht="15" customHeight="1" x14ac:dyDescent="0.2">
      <c r="A324" s="1">
        <v>143</v>
      </c>
      <c r="B324" s="1" t="s">
        <v>145</v>
      </c>
      <c r="C324" s="1">
        <v>27</v>
      </c>
      <c r="D324" s="1" t="s">
        <v>9</v>
      </c>
      <c r="E324" s="1">
        <v>5312</v>
      </c>
      <c r="F324" s="1" t="s">
        <v>598</v>
      </c>
      <c r="G324" s="1" t="s">
        <v>599</v>
      </c>
      <c r="H324" s="1">
        <v>4407</v>
      </c>
      <c r="I324" s="1">
        <v>8310</v>
      </c>
      <c r="J324" s="1">
        <v>7527</v>
      </c>
    </row>
    <row r="325" spans="1:10" ht="15" customHeight="1" x14ac:dyDescent="0.2">
      <c r="A325" s="1">
        <v>144</v>
      </c>
      <c r="B325" s="1" t="s">
        <v>146</v>
      </c>
      <c r="C325" s="1">
        <v>27</v>
      </c>
      <c r="D325" s="1" t="s">
        <v>9</v>
      </c>
      <c r="E325" s="1">
        <v>5312</v>
      </c>
      <c r="F325" s="1" t="s">
        <v>598</v>
      </c>
      <c r="G325" s="1" t="s">
        <v>599</v>
      </c>
      <c r="H325" s="1">
        <v>376500</v>
      </c>
      <c r="I325" s="1">
        <v>234884</v>
      </c>
      <c r="J325" s="1">
        <v>190935</v>
      </c>
    </row>
    <row r="326" spans="1:10" ht="15" customHeight="1" x14ac:dyDescent="0.2">
      <c r="A326" s="1">
        <v>28</v>
      </c>
      <c r="B326" s="1" t="s">
        <v>147</v>
      </c>
      <c r="C326" s="1">
        <v>27</v>
      </c>
      <c r="D326" s="1" t="s">
        <v>9</v>
      </c>
      <c r="E326" s="1">
        <v>5312</v>
      </c>
      <c r="F326" s="1" t="s">
        <v>598</v>
      </c>
      <c r="G326" s="1" t="s">
        <v>599</v>
      </c>
      <c r="H326" s="1">
        <v>6869545</v>
      </c>
      <c r="I326" s="1">
        <v>6769494</v>
      </c>
      <c r="J326" s="1">
        <v>6723986</v>
      </c>
    </row>
    <row r="327" spans="1:10" ht="15" customHeight="1" x14ac:dyDescent="0.2">
      <c r="A327" s="1">
        <v>149</v>
      </c>
      <c r="B327" s="1" t="s">
        <v>150</v>
      </c>
      <c r="C327" s="1">
        <v>27</v>
      </c>
      <c r="D327" s="1" t="s">
        <v>9</v>
      </c>
      <c r="E327" s="1">
        <v>5312</v>
      </c>
      <c r="F327" s="1" t="s">
        <v>598</v>
      </c>
      <c r="G327" s="1" t="s">
        <v>599</v>
      </c>
      <c r="H327" s="1">
        <v>1486951</v>
      </c>
      <c r="I327" s="1">
        <v>1425346</v>
      </c>
      <c r="J327" s="1">
        <v>1362908</v>
      </c>
    </row>
    <row r="328" spans="1:10" ht="15" customHeight="1" x14ac:dyDescent="0.2">
      <c r="A328" s="1">
        <v>156</v>
      </c>
      <c r="B328" s="1" t="s">
        <v>153</v>
      </c>
      <c r="C328" s="1">
        <v>27</v>
      </c>
      <c r="D328" s="1" t="s">
        <v>9</v>
      </c>
      <c r="E328" s="1">
        <v>5312</v>
      </c>
      <c r="F328" s="1" t="s">
        <v>598</v>
      </c>
      <c r="G328" s="1" t="s">
        <v>599</v>
      </c>
    </row>
    <row r="329" spans="1:10" ht="15" customHeight="1" x14ac:dyDescent="0.2">
      <c r="A329" s="1">
        <v>157</v>
      </c>
      <c r="B329" s="1" t="s">
        <v>154</v>
      </c>
      <c r="C329" s="1">
        <v>27</v>
      </c>
      <c r="D329" s="1" t="s">
        <v>9</v>
      </c>
      <c r="E329" s="1">
        <v>5312</v>
      </c>
      <c r="F329" s="1" t="s">
        <v>598</v>
      </c>
      <c r="G329" s="1" t="s">
        <v>599</v>
      </c>
      <c r="H329" s="1">
        <v>66180</v>
      </c>
      <c r="I329" s="1">
        <v>66452</v>
      </c>
      <c r="J329" s="1">
        <v>66710</v>
      </c>
    </row>
    <row r="330" spans="1:10" ht="15" customHeight="1" x14ac:dyDescent="0.2">
      <c r="A330" s="1">
        <v>158</v>
      </c>
      <c r="B330" s="1" t="s">
        <v>155</v>
      </c>
      <c r="C330" s="1">
        <v>27</v>
      </c>
      <c r="D330" s="1" t="s">
        <v>9</v>
      </c>
      <c r="E330" s="1">
        <v>5312</v>
      </c>
      <c r="F330" s="1" t="s">
        <v>598</v>
      </c>
      <c r="G330" s="1" t="s">
        <v>599</v>
      </c>
      <c r="H330" s="1">
        <v>14662</v>
      </c>
      <c r="I330" s="1">
        <v>20916</v>
      </c>
      <c r="J330" s="1">
        <v>11439</v>
      </c>
    </row>
    <row r="331" spans="1:10" ht="15" customHeight="1" x14ac:dyDescent="0.2">
      <c r="A331" s="1">
        <v>159</v>
      </c>
      <c r="B331" s="1" t="s">
        <v>156</v>
      </c>
      <c r="C331" s="1">
        <v>27</v>
      </c>
      <c r="D331" s="1" t="s">
        <v>9</v>
      </c>
      <c r="E331" s="1">
        <v>5312</v>
      </c>
      <c r="F331" s="1" t="s">
        <v>598</v>
      </c>
      <c r="G331" s="1" t="s">
        <v>599</v>
      </c>
      <c r="H331" s="1">
        <v>3081923</v>
      </c>
      <c r="I331" s="1">
        <v>3121562</v>
      </c>
      <c r="J331" s="1">
        <v>2995694</v>
      </c>
    </row>
    <row r="332" spans="1:10" ht="15" customHeight="1" x14ac:dyDescent="0.2">
      <c r="A332" s="1">
        <v>164</v>
      </c>
      <c r="B332" s="1" t="s">
        <v>161</v>
      </c>
      <c r="C332" s="1">
        <v>27</v>
      </c>
      <c r="D332" s="1" t="s">
        <v>9</v>
      </c>
      <c r="E332" s="1">
        <v>5312</v>
      </c>
      <c r="F332" s="1" t="s">
        <v>598</v>
      </c>
      <c r="G332" s="1" t="s">
        <v>599</v>
      </c>
    </row>
    <row r="333" spans="1:10" ht="15" customHeight="1" x14ac:dyDescent="0.2">
      <c r="A333" s="1">
        <v>165</v>
      </c>
      <c r="B333" s="1" t="s">
        <v>162</v>
      </c>
      <c r="C333" s="1">
        <v>27</v>
      </c>
      <c r="D333" s="1" t="s">
        <v>9</v>
      </c>
      <c r="E333" s="1">
        <v>5312</v>
      </c>
      <c r="F333" s="1" t="s">
        <v>598</v>
      </c>
      <c r="G333" s="1" t="s">
        <v>599</v>
      </c>
      <c r="H333" s="1">
        <v>2890646</v>
      </c>
      <c r="I333" s="1">
        <v>2739495</v>
      </c>
      <c r="J333" s="1">
        <v>2765559</v>
      </c>
    </row>
    <row r="334" spans="1:10" ht="15" customHeight="1" x14ac:dyDescent="0.2">
      <c r="A334" s="1">
        <v>166</v>
      </c>
      <c r="B334" s="1" t="s">
        <v>163</v>
      </c>
      <c r="C334" s="1">
        <v>27</v>
      </c>
      <c r="D334" s="1" t="s">
        <v>9</v>
      </c>
      <c r="E334" s="1">
        <v>5312</v>
      </c>
      <c r="F334" s="1" t="s">
        <v>598</v>
      </c>
      <c r="G334" s="1" t="s">
        <v>599</v>
      </c>
      <c r="H334" s="1">
        <v>78220</v>
      </c>
      <c r="I334" s="1">
        <v>92380</v>
      </c>
      <c r="J334" s="1">
        <v>95341</v>
      </c>
    </row>
    <row r="335" spans="1:10" ht="15" customHeight="1" x14ac:dyDescent="0.2">
      <c r="A335" s="1">
        <v>168</v>
      </c>
      <c r="B335" s="1" t="s">
        <v>164</v>
      </c>
      <c r="C335" s="1">
        <v>27</v>
      </c>
      <c r="D335" s="1" t="s">
        <v>9</v>
      </c>
      <c r="E335" s="1">
        <v>5312</v>
      </c>
      <c r="F335" s="1" t="s">
        <v>598</v>
      </c>
      <c r="G335" s="1" t="s">
        <v>599</v>
      </c>
      <c r="H335" s="1">
        <v>405</v>
      </c>
      <c r="I335" s="1">
        <v>405</v>
      </c>
      <c r="J335" s="1">
        <v>404</v>
      </c>
    </row>
    <row r="336" spans="1:10" ht="15" customHeight="1" x14ac:dyDescent="0.2">
      <c r="A336" s="1">
        <v>169</v>
      </c>
      <c r="B336" s="1" t="s">
        <v>165</v>
      </c>
      <c r="C336" s="1">
        <v>27</v>
      </c>
      <c r="D336" s="1" t="s">
        <v>9</v>
      </c>
      <c r="E336" s="1">
        <v>5312</v>
      </c>
      <c r="F336" s="1" t="s">
        <v>598</v>
      </c>
      <c r="G336" s="1" t="s">
        <v>599</v>
      </c>
      <c r="H336" s="1">
        <v>120000</v>
      </c>
      <c r="I336" s="1">
        <v>128000</v>
      </c>
      <c r="J336" s="1">
        <v>130000</v>
      </c>
    </row>
    <row r="337" spans="1:10" ht="15" customHeight="1" x14ac:dyDescent="0.2">
      <c r="A337" s="1">
        <v>170</v>
      </c>
      <c r="B337" s="1" t="s">
        <v>166</v>
      </c>
      <c r="C337" s="1">
        <v>27</v>
      </c>
      <c r="D337" s="1" t="s">
        <v>9</v>
      </c>
      <c r="E337" s="1">
        <v>5312</v>
      </c>
      <c r="F337" s="1" t="s">
        <v>598</v>
      </c>
      <c r="G337" s="1" t="s">
        <v>599</v>
      </c>
      <c r="H337" s="1">
        <v>381368</v>
      </c>
      <c r="I337" s="1">
        <v>399501</v>
      </c>
      <c r="J337" s="1">
        <v>419563</v>
      </c>
    </row>
    <row r="338" spans="1:10" ht="15" customHeight="1" x14ac:dyDescent="0.2">
      <c r="A338" s="1">
        <v>171</v>
      </c>
      <c r="B338" s="1" t="s">
        <v>167</v>
      </c>
      <c r="C338" s="1">
        <v>27</v>
      </c>
      <c r="D338" s="1" t="s">
        <v>9</v>
      </c>
      <c r="E338" s="1">
        <v>5312</v>
      </c>
      <c r="F338" s="1" t="s">
        <v>598</v>
      </c>
      <c r="G338" s="1" t="s">
        <v>599</v>
      </c>
      <c r="H338" s="1">
        <v>4739672</v>
      </c>
      <c r="I338" s="1">
        <v>4656227</v>
      </c>
      <c r="J338" s="1">
        <v>4556043</v>
      </c>
    </row>
    <row r="339" spans="1:10" ht="15" customHeight="1" x14ac:dyDescent="0.2">
      <c r="A339" s="1">
        <v>174</v>
      </c>
      <c r="B339" s="1" t="s">
        <v>169</v>
      </c>
      <c r="C339" s="1">
        <v>27</v>
      </c>
      <c r="D339" s="1" t="s">
        <v>9</v>
      </c>
      <c r="E339" s="1">
        <v>5312</v>
      </c>
      <c r="F339" s="1" t="s">
        <v>598</v>
      </c>
      <c r="G339" s="1" t="s">
        <v>599</v>
      </c>
      <c r="H339" s="1">
        <v>28754</v>
      </c>
      <c r="I339" s="1">
        <v>29142</v>
      </c>
      <c r="J339" s="1">
        <v>29149</v>
      </c>
    </row>
    <row r="340" spans="1:10" ht="15" customHeight="1" x14ac:dyDescent="0.2">
      <c r="A340" s="1">
        <v>177</v>
      </c>
      <c r="B340" s="1" t="s">
        <v>170</v>
      </c>
      <c r="C340" s="1">
        <v>27</v>
      </c>
      <c r="D340" s="1" t="s">
        <v>9</v>
      </c>
      <c r="E340" s="1">
        <v>5312</v>
      </c>
      <c r="F340" s="1" t="s">
        <v>598</v>
      </c>
      <c r="G340" s="1" t="s">
        <v>599</v>
      </c>
      <c r="H340" s="1">
        <v>25</v>
      </c>
      <c r="I340" s="1">
        <v>98</v>
      </c>
      <c r="J340" s="1">
        <v>48</v>
      </c>
    </row>
    <row r="341" spans="1:10" ht="15" customHeight="1" x14ac:dyDescent="0.2">
      <c r="A341" s="1">
        <v>117</v>
      </c>
      <c r="B341" s="1" t="s">
        <v>172</v>
      </c>
      <c r="C341" s="1">
        <v>27</v>
      </c>
      <c r="D341" s="1" t="s">
        <v>9</v>
      </c>
      <c r="E341" s="1">
        <v>5312</v>
      </c>
      <c r="F341" s="1" t="s">
        <v>598</v>
      </c>
      <c r="G341" s="1" t="s">
        <v>599</v>
      </c>
      <c r="H341" s="1">
        <v>815506</v>
      </c>
      <c r="I341" s="1">
        <v>799344</v>
      </c>
      <c r="J341" s="1">
        <v>778734</v>
      </c>
    </row>
    <row r="342" spans="1:10" ht="15" customHeight="1" x14ac:dyDescent="0.2">
      <c r="A342" s="1">
        <v>146</v>
      </c>
      <c r="B342" s="1" t="s">
        <v>173</v>
      </c>
      <c r="C342" s="1">
        <v>27</v>
      </c>
      <c r="D342" s="1" t="s">
        <v>9</v>
      </c>
      <c r="E342" s="1">
        <v>5312</v>
      </c>
      <c r="F342" s="1" t="s">
        <v>598</v>
      </c>
      <c r="G342" s="1" t="s">
        <v>599</v>
      </c>
    </row>
    <row r="343" spans="1:10" ht="15" customHeight="1" x14ac:dyDescent="0.2">
      <c r="A343" s="1">
        <v>182</v>
      </c>
      <c r="B343" s="1" t="s">
        <v>174</v>
      </c>
      <c r="C343" s="1">
        <v>27</v>
      </c>
      <c r="D343" s="1" t="s">
        <v>9</v>
      </c>
      <c r="E343" s="1">
        <v>5312</v>
      </c>
      <c r="F343" s="1" t="s">
        <v>598</v>
      </c>
      <c r="G343" s="1" t="s">
        <v>599</v>
      </c>
      <c r="H343" s="1">
        <v>60</v>
      </c>
      <c r="I343" s="1">
        <v>59</v>
      </c>
      <c r="J343" s="1">
        <v>56</v>
      </c>
    </row>
    <row r="344" spans="1:10" ht="15" customHeight="1" x14ac:dyDescent="0.2">
      <c r="A344" s="1">
        <v>183</v>
      </c>
      <c r="B344" s="1" t="s">
        <v>175</v>
      </c>
      <c r="C344" s="1">
        <v>27</v>
      </c>
      <c r="D344" s="1" t="s">
        <v>9</v>
      </c>
      <c r="E344" s="1">
        <v>5312</v>
      </c>
      <c r="F344" s="1" t="s">
        <v>598</v>
      </c>
      <c r="G344" s="1" t="s">
        <v>599</v>
      </c>
      <c r="H344" s="1">
        <v>12719</v>
      </c>
      <c r="I344" s="1">
        <v>11067</v>
      </c>
      <c r="J344" s="1">
        <v>9435</v>
      </c>
    </row>
    <row r="345" spans="1:10" ht="15" customHeight="1" x14ac:dyDescent="0.2">
      <c r="A345" s="1">
        <v>185</v>
      </c>
      <c r="B345" s="1" t="s">
        <v>176</v>
      </c>
      <c r="C345" s="1">
        <v>27</v>
      </c>
      <c r="D345" s="1" t="s">
        <v>9</v>
      </c>
      <c r="E345" s="1">
        <v>5312</v>
      </c>
      <c r="F345" s="1" t="s">
        <v>598</v>
      </c>
      <c r="G345" s="1" t="s">
        <v>599</v>
      </c>
      <c r="H345" s="1">
        <v>195552</v>
      </c>
      <c r="I345" s="1">
        <v>198901</v>
      </c>
      <c r="J345" s="1">
        <v>203823</v>
      </c>
    </row>
    <row r="346" spans="1:10" ht="15" customHeight="1" x14ac:dyDescent="0.2">
      <c r="A346" s="1">
        <v>184</v>
      </c>
      <c r="B346" s="1" t="s">
        <v>177</v>
      </c>
      <c r="C346" s="1">
        <v>27</v>
      </c>
      <c r="D346" s="1" t="s">
        <v>9</v>
      </c>
      <c r="E346" s="1">
        <v>5312</v>
      </c>
      <c r="F346" s="1" t="s">
        <v>598</v>
      </c>
      <c r="G346" s="1" t="s">
        <v>599</v>
      </c>
      <c r="H346" s="1">
        <v>23770</v>
      </c>
      <c r="I346" s="1">
        <v>30204</v>
      </c>
      <c r="J346" s="1">
        <v>33430</v>
      </c>
    </row>
    <row r="347" spans="1:10" ht="15" customHeight="1" x14ac:dyDescent="0.2">
      <c r="A347" s="1">
        <v>191</v>
      </c>
      <c r="B347" s="1" t="s">
        <v>181</v>
      </c>
      <c r="C347" s="1">
        <v>27</v>
      </c>
      <c r="D347" s="1" t="s">
        <v>9</v>
      </c>
      <c r="E347" s="1">
        <v>5312</v>
      </c>
      <c r="F347" s="1" t="s">
        <v>598</v>
      </c>
      <c r="G347" s="1" t="s">
        <v>599</v>
      </c>
    </row>
    <row r="348" spans="1:10" ht="15" customHeight="1" x14ac:dyDescent="0.2">
      <c r="A348" s="1">
        <v>194</v>
      </c>
      <c r="B348" s="1" t="s">
        <v>184</v>
      </c>
      <c r="C348" s="1">
        <v>27</v>
      </c>
      <c r="D348" s="1" t="s">
        <v>9</v>
      </c>
      <c r="E348" s="1">
        <v>5312</v>
      </c>
      <c r="F348" s="1" t="s">
        <v>598</v>
      </c>
      <c r="G348" s="1" t="s">
        <v>599</v>
      </c>
      <c r="H348" s="1">
        <v>0</v>
      </c>
      <c r="I348" s="1">
        <v>0</v>
      </c>
      <c r="J348" s="1">
        <v>0</v>
      </c>
    </row>
    <row r="349" spans="1:10" ht="15" customHeight="1" x14ac:dyDescent="0.2">
      <c r="A349" s="1">
        <v>195</v>
      </c>
      <c r="B349" s="1" t="s">
        <v>185</v>
      </c>
      <c r="C349" s="1">
        <v>27</v>
      </c>
      <c r="D349" s="1" t="s">
        <v>9</v>
      </c>
      <c r="E349" s="1">
        <v>5312</v>
      </c>
      <c r="F349" s="1" t="s">
        <v>598</v>
      </c>
      <c r="G349" s="1" t="s">
        <v>599</v>
      </c>
      <c r="H349" s="1">
        <v>134973</v>
      </c>
      <c r="I349" s="1">
        <v>237300</v>
      </c>
      <c r="J349" s="1">
        <v>225324</v>
      </c>
    </row>
    <row r="350" spans="1:10" ht="15" customHeight="1" x14ac:dyDescent="0.2">
      <c r="A350" s="1">
        <v>197</v>
      </c>
      <c r="B350" s="1" t="s">
        <v>189</v>
      </c>
      <c r="C350" s="1">
        <v>27</v>
      </c>
      <c r="D350" s="1" t="s">
        <v>9</v>
      </c>
      <c r="E350" s="1">
        <v>5312</v>
      </c>
      <c r="F350" s="1" t="s">
        <v>598</v>
      </c>
      <c r="G350" s="1" t="s">
        <v>599</v>
      </c>
      <c r="H350" s="1">
        <v>616675</v>
      </c>
      <c r="I350" s="1">
        <v>437817</v>
      </c>
      <c r="J350" s="1">
        <v>754113</v>
      </c>
    </row>
    <row r="351" spans="1:10" ht="15" customHeight="1" x14ac:dyDescent="0.2">
      <c r="A351" s="1">
        <v>25</v>
      </c>
      <c r="B351" s="1" t="s">
        <v>193</v>
      </c>
      <c r="C351" s="1">
        <v>27</v>
      </c>
      <c r="D351" s="1" t="s">
        <v>9</v>
      </c>
      <c r="E351" s="1">
        <v>5312</v>
      </c>
      <c r="F351" s="1" t="s">
        <v>598</v>
      </c>
      <c r="G351" s="1" t="s">
        <v>599</v>
      </c>
      <c r="H351" s="1">
        <v>1459</v>
      </c>
      <c r="I351" s="1">
        <v>1562</v>
      </c>
      <c r="J351" s="1">
        <v>1677</v>
      </c>
    </row>
    <row r="352" spans="1:10" ht="15" customHeight="1" x14ac:dyDescent="0.2">
      <c r="A352" s="1">
        <v>201</v>
      </c>
      <c r="B352" s="1" t="s">
        <v>194</v>
      </c>
      <c r="C352" s="1">
        <v>27</v>
      </c>
      <c r="D352" s="1" t="s">
        <v>9</v>
      </c>
      <c r="E352" s="1">
        <v>5312</v>
      </c>
      <c r="F352" s="1" t="s">
        <v>598</v>
      </c>
      <c r="G352" s="1" t="s">
        <v>599</v>
      </c>
      <c r="H352" s="1">
        <v>300</v>
      </c>
      <c r="I352" s="1">
        <v>1400</v>
      </c>
      <c r="J352" s="1">
        <v>750</v>
      </c>
    </row>
    <row r="353" spans="1:10" ht="15" customHeight="1" x14ac:dyDescent="0.2">
      <c r="A353" s="1">
        <v>202</v>
      </c>
      <c r="B353" s="1" t="s">
        <v>195</v>
      </c>
      <c r="C353" s="1">
        <v>27</v>
      </c>
      <c r="D353" s="1" t="s">
        <v>9</v>
      </c>
      <c r="E353" s="1">
        <v>5312</v>
      </c>
      <c r="F353" s="1" t="s">
        <v>598</v>
      </c>
      <c r="G353" s="1" t="s">
        <v>599</v>
      </c>
      <c r="H353" s="1">
        <v>1144</v>
      </c>
      <c r="I353" s="1">
        <v>1137</v>
      </c>
      <c r="J353" s="1">
        <v>1126</v>
      </c>
    </row>
    <row r="354" spans="1:10" ht="15" customHeight="1" x14ac:dyDescent="0.2">
      <c r="A354" s="1">
        <v>277</v>
      </c>
      <c r="B354" s="1" t="s">
        <v>571</v>
      </c>
      <c r="C354" s="1">
        <v>27</v>
      </c>
      <c r="D354" s="1" t="s">
        <v>9</v>
      </c>
      <c r="E354" s="1">
        <v>5312</v>
      </c>
      <c r="F354" s="1" t="s">
        <v>598</v>
      </c>
      <c r="G354" s="1" t="s">
        <v>599</v>
      </c>
    </row>
    <row r="355" spans="1:10" ht="15" customHeight="1" x14ac:dyDescent="0.2">
      <c r="A355" s="1">
        <v>203</v>
      </c>
      <c r="B355" s="1" t="s">
        <v>196</v>
      </c>
      <c r="C355" s="1">
        <v>27</v>
      </c>
      <c r="D355" s="1" t="s">
        <v>9</v>
      </c>
      <c r="E355" s="1">
        <v>5312</v>
      </c>
      <c r="F355" s="1" t="s">
        <v>598</v>
      </c>
      <c r="G355" s="1" t="s">
        <v>599</v>
      </c>
      <c r="H355" s="1">
        <v>110419</v>
      </c>
      <c r="I355" s="1">
        <v>109290</v>
      </c>
      <c r="J355" s="1">
        <v>110609</v>
      </c>
    </row>
    <row r="356" spans="1:10" ht="15" customHeight="1" x14ac:dyDescent="0.2">
      <c r="A356" s="1">
        <v>38</v>
      </c>
      <c r="B356" s="1" t="s">
        <v>197</v>
      </c>
      <c r="C356" s="1">
        <v>27</v>
      </c>
      <c r="D356" s="1" t="s">
        <v>9</v>
      </c>
      <c r="E356" s="1">
        <v>5312</v>
      </c>
      <c r="F356" s="1" t="s">
        <v>598</v>
      </c>
      <c r="G356" s="1" t="s">
        <v>599</v>
      </c>
      <c r="H356" s="1">
        <v>881000</v>
      </c>
      <c r="I356" s="1">
        <v>1011974</v>
      </c>
      <c r="J356" s="1">
        <v>1051412</v>
      </c>
    </row>
    <row r="357" spans="1:10" ht="15" customHeight="1" x14ac:dyDescent="0.2">
      <c r="A357" s="1">
        <v>276</v>
      </c>
      <c r="B357" s="1" t="s">
        <v>198</v>
      </c>
      <c r="C357" s="1">
        <v>27</v>
      </c>
      <c r="D357" s="1" t="s">
        <v>9</v>
      </c>
      <c r="E357" s="1">
        <v>5312</v>
      </c>
      <c r="F357" s="1" t="s">
        <v>598</v>
      </c>
      <c r="G357" s="1" t="s">
        <v>599</v>
      </c>
      <c r="H357" s="1">
        <v>15618</v>
      </c>
      <c r="I357" s="1">
        <v>7560</v>
      </c>
      <c r="J357" s="1">
        <v>7140</v>
      </c>
    </row>
    <row r="358" spans="1:10" ht="15" customHeight="1" x14ac:dyDescent="0.2">
      <c r="A358" s="1">
        <v>206</v>
      </c>
      <c r="B358" s="1" t="s">
        <v>572</v>
      </c>
      <c r="C358" s="1">
        <v>27</v>
      </c>
      <c r="D358" s="1" t="s">
        <v>9</v>
      </c>
      <c r="E358" s="1">
        <v>5312</v>
      </c>
      <c r="F358" s="1" t="s">
        <v>598</v>
      </c>
      <c r="G358" s="1" t="s">
        <v>599</v>
      </c>
    </row>
    <row r="359" spans="1:10" ht="15" customHeight="1" x14ac:dyDescent="0.2">
      <c r="A359" s="1">
        <v>207</v>
      </c>
      <c r="B359" s="1" t="s">
        <v>199</v>
      </c>
      <c r="C359" s="1">
        <v>27</v>
      </c>
      <c r="D359" s="1" t="s">
        <v>9</v>
      </c>
      <c r="E359" s="1">
        <v>5312</v>
      </c>
      <c r="F359" s="1" t="s">
        <v>598</v>
      </c>
      <c r="G359" s="1" t="s">
        <v>599</v>
      </c>
      <c r="H359" s="1">
        <v>62211</v>
      </c>
      <c r="I359" s="1">
        <v>59248</v>
      </c>
      <c r="J359" s="1">
        <v>62713</v>
      </c>
    </row>
    <row r="360" spans="1:10" ht="15" customHeight="1" x14ac:dyDescent="0.2">
      <c r="A360" s="1">
        <v>209</v>
      </c>
      <c r="B360" s="1" t="s">
        <v>200</v>
      </c>
      <c r="C360" s="1">
        <v>27</v>
      </c>
      <c r="D360" s="1" t="s">
        <v>9</v>
      </c>
      <c r="E360" s="1">
        <v>5312</v>
      </c>
      <c r="F360" s="1" t="s">
        <v>598</v>
      </c>
      <c r="G360" s="1" t="s">
        <v>599</v>
      </c>
      <c r="H360" s="1">
        <v>34</v>
      </c>
      <c r="I360" s="1">
        <v>33</v>
      </c>
      <c r="J360" s="1">
        <v>33</v>
      </c>
    </row>
    <row r="361" spans="1:10" ht="15" customHeight="1" x14ac:dyDescent="0.2">
      <c r="A361" s="1">
        <v>212</v>
      </c>
      <c r="B361" s="1" t="s">
        <v>203</v>
      </c>
      <c r="C361" s="1">
        <v>27</v>
      </c>
      <c r="D361" s="1" t="s">
        <v>9</v>
      </c>
      <c r="E361" s="1">
        <v>5312</v>
      </c>
      <c r="F361" s="1" t="s">
        <v>598</v>
      </c>
      <c r="G361" s="1" t="s">
        <v>599</v>
      </c>
    </row>
    <row r="362" spans="1:10" ht="15" customHeight="1" x14ac:dyDescent="0.2">
      <c r="A362" s="1">
        <v>208</v>
      </c>
      <c r="B362" s="1" t="s">
        <v>204</v>
      </c>
      <c r="C362" s="1">
        <v>27</v>
      </c>
      <c r="D362" s="1" t="s">
        <v>9</v>
      </c>
      <c r="E362" s="1">
        <v>5312</v>
      </c>
      <c r="F362" s="1" t="s">
        <v>598</v>
      </c>
      <c r="G362" s="1" t="s">
        <v>599</v>
      </c>
      <c r="H362" s="1">
        <v>11108</v>
      </c>
      <c r="I362" s="1">
        <v>11769</v>
      </c>
      <c r="J362" s="1">
        <v>13678</v>
      </c>
    </row>
    <row r="363" spans="1:10" ht="15" customHeight="1" x14ac:dyDescent="0.2">
      <c r="A363" s="1">
        <v>216</v>
      </c>
      <c r="B363" s="1" t="s">
        <v>205</v>
      </c>
      <c r="C363" s="1">
        <v>27</v>
      </c>
      <c r="D363" s="1" t="s">
        <v>9</v>
      </c>
      <c r="E363" s="1">
        <v>5312</v>
      </c>
      <c r="F363" s="1" t="s">
        <v>598</v>
      </c>
      <c r="G363" s="1" t="s">
        <v>599</v>
      </c>
      <c r="H363" s="1">
        <v>10664923</v>
      </c>
      <c r="I363" s="1">
        <v>9717975</v>
      </c>
      <c r="J363" s="1">
        <v>8677627</v>
      </c>
    </row>
    <row r="364" spans="1:10" ht="15" customHeight="1" x14ac:dyDescent="0.2">
      <c r="A364" s="1">
        <v>154</v>
      </c>
      <c r="B364" s="1" t="s">
        <v>206</v>
      </c>
      <c r="C364" s="1">
        <v>27</v>
      </c>
      <c r="D364" s="1" t="s">
        <v>9</v>
      </c>
      <c r="E364" s="1">
        <v>5312</v>
      </c>
      <c r="F364" s="1" t="s">
        <v>598</v>
      </c>
      <c r="G364" s="1" t="s">
        <v>599</v>
      </c>
      <c r="H364" s="1">
        <v>5174</v>
      </c>
      <c r="I364" s="1">
        <v>4985</v>
      </c>
      <c r="J364" s="1">
        <v>5040</v>
      </c>
    </row>
    <row r="365" spans="1:10" ht="15" customHeight="1" x14ac:dyDescent="0.2">
      <c r="A365" s="1">
        <v>176</v>
      </c>
      <c r="B365" s="1" t="s">
        <v>207</v>
      </c>
      <c r="C365" s="1">
        <v>27</v>
      </c>
      <c r="D365" s="1" t="s">
        <v>9</v>
      </c>
      <c r="E365" s="1">
        <v>5312</v>
      </c>
      <c r="F365" s="1" t="s">
        <v>598</v>
      </c>
      <c r="G365" s="1" t="s">
        <v>599</v>
      </c>
      <c r="H365" s="1">
        <v>28482</v>
      </c>
      <c r="I365" s="1">
        <v>22959</v>
      </c>
      <c r="J365" s="1">
        <v>27010</v>
      </c>
    </row>
    <row r="366" spans="1:10" ht="15" customHeight="1" x14ac:dyDescent="0.2">
      <c r="A366" s="1">
        <v>217</v>
      </c>
      <c r="B366" s="1" t="s">
        <v>208</v>
      </c>
      <c r="C366" s="1">
        <v>27</v>
      </c>
      <c r="D366" s="1" t="s">
        <v>9</v>
      </c>
      <c r="E366" s="1">
        <v>5312</v>
      </c>
      <c r="F366" s="1" t="s">
        <v>598</v>
      </c>
      <c r="G366" s="1" t="s">
        <v>599</v>
      </c>
      <c r="H366" s="1">
        <v>83892</v>
      </c>
      <c r="I366" s="1">
        <v>81601</v>
      </c>
      <c r="J366" s="1">
        <v>82914</v>
      </c>
    </row>
    <row r="367" spans="1:10" ht="15" customHeight="1" x14ac:dyDescent="0.2">
      <c r="A367" s="1">
        <v>220</v>
      </c>
      <c r="B367" s="1" t="s">
        <v>211</v>
      </c>
      <c r="C367" s="1">
        <v>27</v>
      </c>
      <c r="D367" s="1" t="s">
        <v>9</v>
      </c>
      <c r="E367" s="1">
        <v>5312</v>
      </c>
      <c r="F367" s="1" t="s">
        <v>598</v>
      </c>
      <c r="G367" s="1" t="s">
        <v>599</v>
      </c>
      <c r="H367" s="1">
        <v>3320</v>
      </c>
      <c r="I367" s="1">
        <v>3321</v>
      </c>
      <c r="J367" s="1">
        <v>2079</v>
      </c>
    </row>
    <row r="368" spans="1:10" ht="15" customHeight="1" x14ac:dyDescent="0.2">
      <c r="A368" s="1">
        <v>223</v>
      </c>
      <c r="B368" s="1" t="s">
        <v>213</v>
      </c>
      <c r="C368" s="1">
        <v>27</v>
      </c>
      <c r="D368" s="1" t="s">
        <v>9</v>
      </c>
      <c r="E368" s="1">
        <v>5312</v>
      </c>
      <c r="F368" s="1" t="s">
        <v>598</v>
      </c>
      <c r="G368" s="1" t="s">
        <v>599</v>
      </c>
      <c r="H368" s="1">
        <v>110880</v>
      </c>
      <c r="I368" s="1">
        <v>115856</v>
      </c>
      <c r="J368" s="1">
        <v>116056</v>
      </c>
    </row>
    <row r="369" spans="1:10" ht="15" customHeight="1" x14ac:dyDescent="0.2">
      <c r="A369" s="1">
        <v>213</v>
      </c>
      <c r="B369" s="1" t="s">
        <v>214</v>
      </c>
      <c r="C369" s="1">
        <v>27</v>
      </c>
      <c r="D369" s="1" t="s">
        <v>9</v>
      </c>
      <c r="E369" s="1">
        <v>5312</v>
      </c>
      <c r="F369" s="1" t="s">
        <v>598</v>
      </c>
      <c r="G369" s="1" t="s">
        <v>599</v>
      </c>
      <c r="H369" s="1">
        <v>126237</v>
      </c>
      <c r="I369" s="1">
        <v>135953</v>
      </c>
      <c r="J369" s="1">
        <v>143423</v>
      </c>
    </row>
    <row r="370" spans="1:10" ht="15" customHeight="1" x14ac:dyDescent="0.2">
      <c r="A370" s="1">
        <v>226</v>
      </c>
      <c r="B370" s="1" t="s">
        <v>216</v>
      </c>
      <c r="C370" s="1">
        <v>27</v>
      </c>
      <c r="D370" s="1" t="s">
        <v>9</v>
      </c>
      <c r="E370" s="1">
        <v>5312</v>
      </c>
      <c r="F370" s="1" t="s">
        <v>598</v>
      </c>
      <c r="G370" s="1" t="s">
        <v>599</v>
      </c>
      <c r="H370" s="1">
        <v>95000</v>
      </c>
      <c r="I370" s="1">
        <v>95277</v>
      </c>
      <c r="J370" s="1">
        <v>97544</v>
      </c>
    </row>
    <row r="371" spans="1:10" ht="15" customHeight="1" x14ac:dyDescent="0.2">
      <c r="A371" s="1">
        <v>230</v>
      </c>
      <c r="B371" s="1" t="s">
        <v>217</v>
      </c>
      <c r="C371" s="1">
        <v>27</v>
      </c>
      <c r="D371" s="1" t="s">
        <v>9</v>
      </c>
      <c r="E371" s="1">
        <v>5312</v>
      </c>
      <c r="F371" s="1" t="s">
        <v>598</v>
      </c>
      <c r="G371" s="1" t="s">
        <v>599</v>
      </c>
      <c r="H371" s="1">
        <v>10200</v>
      </c>
      <c r="I371" s="1">
        <v>11700</v>
      </c>
      <c r="J371" s="1">
        <v>12000</v>
      </c>
    </row>
    <row r="372" spans="1:10" ht="15" customHeight="1" x14ac:dyDescent="0.2">
      <c r="A372" s="1">
        <v>215</v>
      </c>
      <c r="B372" s="1" t="s">
        <v>220</v>
      </c>
      <c r="C372" s="1">
        <v>27</v>
      </c>
      <c r="D372" s="1" t="s">
        <v>9</v>
      </c>
      <c r="E372" s="1">
        <v>5312</v>
      </c>
      <c r="F372" s="1" t="s">
        <v>598</v>
      </c>
      <c r="G372" s="1" t="s">
        <v>599</v>
      </c>
      <c r="H372" s="1">
        <v>957218</v>
      </c>
      <c r="I372" s="1">
        <v>1154467</v>
      </c>
      <c r="J372" s="1">
        <v>1231110</v>
      </c>
    </row>
    <row r="373" spans="1:10" ht="15" customHeight="1" x14ac:dyDescent="0.2">
      <c r="A373" s="1">
        <v>231</v>
      </c>
      <c r="B373" s="1" t="s">
        <v>221</v>
      </c>
      <c r="C373" s="1">
        <v>27</v>
      </c>
      <c r="D373" s="1" t="s">
        <v>9</v>
      </c>
      <c r="E373" s="1">
        <v>5312</v>
      </c>
      <c r="F373" s="1" t="s">
        <v>598</v>
      </c>
      <c r="G373" s="1" t="s">
        <v>599</v>
      </c>
      <c r="H373" s="1">
        <v>1186960</v>
      </c>
      <c r="I373" s="1">
        <v>1042080</v>
      </c>
      <c r="J373" s="1">
        <v>1253320</v>
      </c>
    </row>
    <row r="374" spans="1:10" ht="15" customHeight="1" x14ac:dyDescent="0.2">
      <c r="A374" s="1">
        <v>234</v>
      </c>
      <c r="B374" s="1" t="s">
        <v>223</v>
      </c>
      <c r="C374" s="1">
        <v>27</v>
      </c>
      <c r="D374" s="1" t="s">
        <v>9</v>
      </c>
      <c r="E374" s="1">
        <v>5312</v>
      </c>
      <c r="F374" s="1" t="s">
        <v>598</v>
      </c>
      <c r="G374" s="1" t="s">
        <v>599</v>
      </c>
      <c r="H374" s="1">
        <v>167400</v>
      </c>
      <c r="I374" s="1">
        <v>161194</v>
      </c>
      <c r="J374" s="1">
        <v>164500</v>
      </c>
    </row>
    <row r="375" spans="1:10" ht="15" customHeight="1" x14ac:dyDescent="0.2">
      <c r="A375" s="1">
        <v>228</v>
      </c>
      <c r="B375" s="1" t="s">
        <v>224</v>
      </c>
      <c r="C375" s="1">
        <v>27</v>
      </c>
      <c r="D375" s="1" t="s">
        <v>9</v>
      </c>
      <c r="E375" s="1">
        <v>5312</v>
      </c>
      <c r="F375" s="1" t="s">
        <v>598</v>
      </c>
      <c r="G375" s="1" t="s">
        <v>599</v>
      </c>
    </row>
    <row r="376" spans="1:10" ht="15" customHeight="1" x14ac:dyDescent="0.2">
      <c r="A376" s="1">
        <v>235</v>
      </c>
      <c r="B376" s="1" t="s">
        <v>225</v>
      </c>
      <c r="C376" s="1">
        <v>27</v>
      </c>
      <c r="D376" s="1" t="s">
        <v>9</v>
      </c>
      <c r="E376" s="1">
        <v>5312</v>
      </c>
      <c r="F376" s="1" t="s">
        <v>598</v>
      </c>
      <c r="G376" s="1" t="s">
        <v>599</v>
      </c>
      <c r="H376" s="1">
        <v>48800</v>
      </c>
      <c r="I376" s="1">
        <v>70500</v>
      </c>
      <c r="J376" s="1">
        <v>72300</v>
      </c>
    </row>
    <row r="377" spans="1:10" ht="15" customHeight="1" x14ac:dyDescent="0.2">
      <c r="A377" s="1">
        <v>236</v>
      </c>
      <c r="B377" s="1" t="s">
        <v>227</v>
      </c>
      <c r="C377" s="1">
        <v>27</v>
      </c>
      <c r="D377" s="1" t="s">
        <v>9</v>
      </c>
      <c r="E377" s="1">
        <v>5312</v>
      </c>
      <c r="F377" s="1" t="s">
        <v>598</v>
      </c>
      <c r="G377" s="1" t="s">
        <v>599</v>
      </c>
      <c r="H377" s="1">
        <v>226597</v>
      </c>
      <c r="I377" s="1">
        <v>169209</v>
      </c>
      <c r="J377" s="1">
        <v>72009</v>
      </c>
    </row>
    <row r="378" spans="1:10" ht="15" customHeight="1" x14ac:dyDescent="0.2">
      <c r="A378" s="1">
        <v>237</v>
      </c>
      <c r="B378" s="1" t="s">
        <v>228</v>
      </c>
      <c r="C378" s="1">
        <v>27</v>
      </c>
      <c r="D378" s="1" t="s">
        <v>9</v>
      </c>
      <c r="E378" s="1">
        <v>5312</v>
      </c>
      <c r="F378" s="1" t="s">
        <v>598</v>
      </c>
      <c r="G378" s="1" t="s">
        <v>599</v>
      </c>
      <c r="H378" s="1">
        <v>7816476</v>
      </c>
      <c r="I378" s="1">
        <v>7831119</v>
      </c>
      <c r="J378" s="1">
        <v>7783113</v>
      </c>
    </row>
    <row r="379" spans="1:10" ht="15" customHeight="1" x14ac:dyDescent="0.2">
      <c r="A379" s="1">
        <v>5000</v>
      </c>
      <c r="B379" s="1" t="s">
        <v>461</v>
      </c>
      <c r="C379" s="1">
        <v>27</v>
      </c>
      <c r="D379" s="1" t="s">
        <v>9</v>
      </c>
      <c r="E379" s="1">
        <v>5312</v>
      </c>
      <c r="F379" s="1" t="s">
        <v>598</v>
      </c>
      <c r="G379" s="1" t="s">
        <v>599</v>
      </c>
      <c r="H379" s="1">
        <v>162912827</v>
      </c>
      <c r="I379" s="1">
        <v>160762296</v>
      </c>
      <c r="J379" s="1">
        <v>159807722</v>
      </c>
    </row>
    <row r="380" spans="1:10" ht="15" customHeight="1" x14ac:dyDescent="0.2">
      <c r="A380" s="1">
        <v>248</v>
      </c>
      <c r="B380" s="1" t="s">
        <v>232</v>
      </c>
      <c r="C380" s="1">
        <v>27</v>
      </c>
      <c r="D380" s="1" t="s">
        <v>9</v>
      </c>
      <c r="E380" s="1">
        <v>5312</v>
      </c>
      <c r="F380" s="1" t="s">
        <v>598</v>
      </c>
      <c r="G380" s="1" t="s">
        <v>599</v>
      </c>
    </row>
    <row r="381" spans="1:10" ht="15" customHeight="1" x14ac:dyDescent="0.2">
      <c r="A381" s="1">
        <v>251</v>
      </c>
      <c r="B381" s="1" t="s">
        <v>233</v>
      </c>
      <c r="C381" s="1">
        <v>27</v>
      </c>
      <c r="D381" s="1" t="s">
        <v>9</v>
      </c>
      <c r="E381" s="1">
        <v>5312</v>
      </c>
      <c r="F381" s="1" t="s">
        <v>598</v>
      </c>
      <c r="G381" s="1" t="s">
        <v>599</v>
      </c>
      <c r="H381" s="1">
        <v>33207</v>
      </c>
      <c r="I381" s="1">
        <v>17907</v>
      </c>
      <c r="J381" s="1">
        <v>22087</v>
      </c>
    </row>
    <row r="382" spans="1:10" ht="15" customHeight="1" x14ac:dyDescent="0.2">
      <c r="A382" s="1">
        <v>181</v>
      </c>
      <c r="B382" s="1" t="s">
        <v>234</v>
      </c>
      <c r="C382" s="1">
        <v>27</v>
      </c>
      <c r="D382" s="1" t="s">
        <v>9</v>
      </c>
      <c r="E382" s="1">
        <v>5312</v>
      </c>
      <c r="F382" s="1" t="s">
        <v>598</v>
      </c>
      <c r="G382" s="1" t="s">
        <v>599</v>
      </c>
      <c r="H382" s="1">
        <v>311</v>
      </c>
      <c r="I382" s="1">
        <v>319</v>
      </c>
      <c r="J382" s="1">
        <v>319</v>
      </c>
    </row>
    <row r="383" spans="1:10" ht="15" customHeight="1" x14ac:dyDescent="0.2"/>
    <row r="384" spans="1:10" ht="15" customHeight="1" x14ac:dyDescent="0.2"/>
    <row r="385" ht="15" customHeight="1" x14ac:dyDescent="0.2"/>
    <row r="386" ht="15" customHeight="1" x14ac:dyDescent="0.2"/>
    <row r="387" ht="15" customHeight="1" x14ac:dyDescent="0.2"/>
    <row r="388" ht="15" customHeight="1" x14ac:dyDescent="0.2"/>
    <row r="389" ht="15" customHeight="1" x14ac:dyDescent="0.2"/>
    <row r="390" ht="15" customHeight="1" x14ac:dyDescent="0.2"/>
    <row r="391" ht="15" customHeight="1" x14ac:dyDescent="0.2"/>
    <row r="392" ht="15" customHeight="1" x14ac:dyDescent="0.2"/>
    <row r="393" ht="15" customHeight="1" x14ac:dyDescent="0.2"/>
    <row r="394" ht="15" customHeight="1" x14ac:dyDescent="0.2"/>
    <row r="395" ht="15" customHeight="1" x14ac:dyDescent="0.2"/>
    <row r="396" ht="15" customHeight="1" x14ac:dyDescent="0.2"/>
    <row r="397" ht="15" customHeight="1" x14ac:dyDescent="0.2"/>
    <row r="398" ht="15" customHeight="1" x14ac:dyDescent="0.2"/>
    <row r="399" ht="15" customHeight="1" x14ac:dyDescent="0.2"/>
    <row r="400" ht="15" customHeight="1" x14ac:dyDescent="0.2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3.5" customHeight="1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615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+Prices!G5</f>
        <v>141.66393084922575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463.09967327398067</v>
      </c>
      <c r="I5" s="2">
        <f t="shared" si="0"/>
        <v>479.33605971647216</v>
      </c>
      <c r="J5" s="2">
        <f t="shared" si="0"/>
        <v>494.65517220671489</v>
      </c>
      <c r="L5" s="2">
        <f t="shared" ref="L5:W5" si="2">+$E$2*L48/1000000</f>
        <v>203.05065569723189</v>
      </c>
      <c r="M5" s="2">
        <f t="shared" si="2"/>
        <v>207.12787948278225</v>
      </c>
      <c r="N5" s="2">
        <f t="shared" si="2"/>
        <v>211.63414098274541</v>
      </c>
      <c r="O5" s="2">
        <f t="shared" si="2"/>
        <v>58.018128444334018</v>
      </c>
      <c r="P5" s="2">
        <f t="shared" si="2"/>
        <v>58.417990283491996</v>
      </c>
      <c r="Q5" s="2">
        <f t="shared" si="2"/>
        <v>59.114263668342659</v>
      </c>
      <c r="R5" s="2">
        <f t="shared" si="2"/>
        <v>287.25269334366942</v>
      </c>
      <c r="S5" s="2">
        <f t="shared" si="2"/>
        <v>294.703510761627</v>
      </c>
      <c r="T5" s="2">
        <f t="shared" si="2"/>
        <v>302.31422284169486</v>
      </c>
      <c r="U5" s="2">
        <f t="shared" si="2"/>
        <v>116.67006330594903</v>
      </c>
      <c r="V5" s="2">
        <f t="shared" si="2"/>
        <v>118.1996506607524</v>
      </c>
      <c r="W5" s="2">
        <f t="shared" si="2"/>
        <v>120.17129008363499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2077.7314664636638</v>
      </c>
      <c r="I6" s="2">
        <f t="shared" si="0"/>
        <v>2153.3484144805711</v>
      </c>
      <c r="J6" s="2">
        <f t="shared" si="0"/>
        <v>2083.3902321814362</v>
      </c>
      <c r="L6" s="2">
        <f t="shared" ref="L6:W6" si="3">+$E$2*L49/1000000</f>
        <v>549.54633043060255</v>
      </c>
      <c r="M6" s="2">
        <f t="shared" si="3"/>
        <v>557.21561714614199</v>
      </c>
      <c r="N6" s="2">
        <f t="shared" si="3"/>
        <v>564.6295372016624</v>
      </c>
      <c r="O6" s="2">
        <f t="shared" si="3"/>
        <v>61.343467583974864</v>
      </c>
      <c r="P6" s="2">
        <f t="shared" si="3"/>
        <v>60.219986865713111</v>
      </c>
      <c r="Q6" s="2">
        <f t="shared" si="3"/>
        <v>63.010228272049986</v>
      </c>
      <c r="R6" s="2">
        <f t="shared" si="3"/>
        <v>1113.5425866538699</v>
      </c>
      <c r="S6" s="2">
        <f t="shared" si="3"/>
        <v>1142.1658701552897</v>
      </c>
      <c r="T6" s="2">
        <f t="shared" si="3"/>
        <v>1149.1845134194057</v>
      </c>
      <c r="U6" s="2">
        <f t="shared" si="3"/>
        <v>322.5588441503524</v>
      </c>
      <c r="V6" s="2">
        <f t="shared" si="3"/>
        <v>328.88294645001116</v>
      </c>
      <c r="W6" s="2">
        <f t="shared" si="3"/>
        <v>333.84231618081157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4672.6957941131386</v>
      </c>
      <c r="I8" s="2">
        <f t="shared" si="5"/>
        <v>3627.1258861858319</v>
      </c>
      <c r="J8" s="2">
        <f t="shared" si="5"/>
        <v>3290.1479105797466</v>
      </c>
      <c r="L8" s="2">
        <f t="shared" ref="L8:W8" si="6">+$E$2*L51/1000000</f>
        <v>1765.4885036243822</v>
      </c>
      <c r="M8" s="2">
        <f t="shared" si="6"/>
        <v>1408.4941683830773</v>
      </c>
      <c r="N8" s="2">
        <f t="shared" si="6"/>
        <v>1339.1872351486711</v>
      </c>
      <c r="O8" s="2">
        <f t="shared" si="6"/>
        <v>371.34197104431337</v>
      </c>
      <c r="P8" s="2">
        <f t="shared" si="6"/>
        <v>294.83578982623374</v>
      </c>
      <c r="Q8" s="2">
        <f t="shared" si="6"/>
        <v>287.38738238302631</v>
      </c>
      <c r="R8" s="2">
        <f t="shared" si="6"/>
        <v>2768.4174054525511</v>
      </c>
      <c r="S8" s="2">
        <f t="shared" si="6"/>
        <v>2201.7275596062877</v>
      </c>
      <c r="T8" s="2">
        <f t="shared" si="6"/>
        <v>2066.0056505129201</v>
      </c>
      <c r="U8" s="2">
        <f t="shared" si="6"/>
        <v>960.04152454459961</v>
      </c>
      <c r="V8" s="2">
        <f t="shared" si="6"/>
        <v>771.64093479015423</v>
      </c>
      <c r="W8" s="2">
        <f t="shared" si="6"/>
        <v>744.66137029439926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2713.9421966125051</v>
      </c>
      <c r="I10" s="2">
        <f t="shared" si="9"/>
        <v>2866.1447906054664</v>
      </c>
      <c r="J10" s="2">
        <f t="shared" si="9"/>
        <v>2974.5039563038317</v>
      </c>
      <c r="L10" s="2">
        <f t="shared" ref="L10:W10" si="10">+$E$2*L53/1000000</f>
        <v>1252.9459864418625</v>
      </c>
      <c r="M10" s="2">
        <f t="shared" si="10"/>
        <v>1330.1823805589854</v>
      </c>
      <c r="N10" s="2">
        <f t="shared" si="10"/>
        <v>1378.2081054849625</v>
      </c>
      <c r="O10" s="2">
        <f t="shared" si="10"/>
        <v>239.46417199834431</v>
      </c>
      <c r="P10" s="2">
        <f t="shared" si="10"/>
        <v>253.04698123921955</v>
      </c>
      <c r="Q10" s="2">
        <f t="shared" si="10"/>
        <v>259.74775128294442</v>
      </c>
      <c r="R10" s="2">
        <f t="shared" si="10"/>
        <v>1953.9635893803918</v>
      </c>
      <c r="S10" s="2">
        <f t="shared" si="10"/>
        <v>2073.635838408537</v>
      </c>
      <c r="T10" s="2">
        <f t="shared" si="10"/>
        <v>2154.3343162491442</v>
      </c>
      <c r="U10" s="2">
        <f t="shared" si="10"/>
        <v>715.47828953372345</v>
      </c>
      <c r="V10" s="2">
        <f t="shared" si="10"/>
        <v>760.09763571079839</v>
      </c>
      <c r="W10" s="2">
        <f t="shared" si="10"/>
        <v>787.25806037833547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9927.469130463287</v>
      </c>
      <c r="I11" s="3">
        <f t="shared" si="11"/>
        <v>9125.9551509883422</v>
      </c>
      <c r="J11" s="3">
        <f t="shared" si="11"/>
        <v>8842.6972712717288</v>
      </c>
      <c r="K11" s="22"/>
      <c r="L11" s="3">
        <f t="shared" ref="L11:W11" si="12">+$E$2*L54/1000000</f>
        <v>3771.031476194079</v>
      </c>
      <c r="M11" s="3">
        <f t="shared" si="12"/>
        <v>3503.0200455709873</v>
      </c>
      <c r="N11" s="3">
        <f t="shared" si="12"/>
        <v>3493.6590188180417</v>
      </c>
      <c r="O11" s="3">
        <f t="shared" si="12"/>
        <v>730.16773907096649</v>
      </c>
      <c r="P11" s="3">
        <f t="shared" si="12"/>
        <v>666.52074821465828</v>
      </c>
      <c r="Q11" s="3">
        <f t="shared" si="12"/>
        <v>669.25962560636333</v>
      </c>
      <c r="R11" s="3">
        <f t="shared" si="12"/>
        <v>6123.1762748304818</v>
      </c>
      <c r="S11" s="3">
        <f t="shared" si="12"/>
        <v>5712.2327789317424</v>
      </c>
      <c r="T11" s="3">
        <f t="shared" si="12"/>
        <v>5671.8387030231652</v>
      </c>
      <c r="U11" s="3">
        <f t="shared" si="12"/>
        <v>2114.748721534625</v>
      </c>
      <c r="V11" s="3">
        <f t="shared" si="12"/>
        <v>1978.8211676117162</v>
      </c>
      <c r="W11" s="3">
        <f t="shared" si="12"/>
        <v>1985.9330369371812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112.38879621137156</v>
      </c>
      <c r="I12" s="2">
        <f t="shared" si="13"/>
        <v>101.19451239566574</v>
      </c>
      <c r="J12" s="2">
        <f t="shared" si="13"/>
        <v>107.35802669905384</v>
      </c>
      <c r="L12" s="2">
        <f t="shared" ref="L12:W12" si="14">+$E$2*L55/1000000</f>
        <v>11.410960072915087</v>
      </c>
      <c r="M12" s="2">
        <f t="shared" si="14"/>
        <v>11.018168066857646</v>
      </c>
      <c r="N12" s="2">
        <f t="shared" si="14"/>
        <v>10.834871515018657</v>
      </c>
      <c r="O12" s="2">
        <f t="shared" si="14"/>
        <v>0.9056146948292797</v>
      </c>
      <c r="P12" s="2">
        <f t="shared" si="14"/>
        <v>0.8745785231172849</v>
      </c>
      <c r="Q12" s="2">
        <f t="shared" si="14"/>
        <v>0.85837855988805412</v>
      </c>
      <c r="R12" s="2">
        <f t="shared" si="14"/>
        <v>23.525162281466805</v>
      </c>
      <c r="S12" s="2">
        <f t="shared" si="14"/>
        <v>22.712474276118268</v>
      </c>
      <c r="T12" s="2">
        <f t="shared" si="14"/>
        <v>22.369480400024734</v>
      </c>
      <c r="U12" s="2">
        <f t="shared" si="14"/>
        <v>4.7112579953155924</v>
      </c>
      <c r="V12" s="2">
        <f t="shared" si="14"/>
        <v>4.5497132303222099</v>
      </c>
      <c r="W12" s="2">
        <f t="shared" si="14"/>
        <v>4.4664727781139426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3838.4276971865424</v>
      </c>
      <c r="I13" s="2">
        <f t="shared" si="15"/>
        <v>4015.2825067619551</v>
      </c>
      <c r="J13" s="2">
        <f t="shared" si="15"/>
        <v>4581.1481704165126</v>
      </c>
      <c r="L13" s="2">
        <f t="shared" ref="L13:W13" si="16">+$E$2*L56/1000000</f>
        <v>143.14596137821442</v>
      </c>
      <c r="M13" s="2">
        <f t="shared" si="16"/>
        <v>149.40878549706218</v>
      </c>
      <c r="N13" s="2">
        <f t="shared" si="16"/>
        <v>166.98733200305765</v>
      </c>
      <c r="O13" s="2">
        <f t="shared" si="16"/>
        <v>2.482710129172081</v>
      </c>
      <c r="P13" s="2">
        <f t="shared" si="16"/>
        <v>2.5708249870623674</v>
      </c>
      <c r="Q13" s="2">
        <f t="shared" si="16"/>
        <v>2.7543599575970079</v>
      </c>
      <c r="R13" s="2">
        <f t="shared" si="16"/>
        <v>503.89740086222639</v>
      </c>
      <c r="S13" s="2">
        <f t="shared" si="16"/>
        <v>526.70547633375861</v>
      </c>
      <c r="T13" s="2">
        <f t="shared" si="16"/>
        <v>594.49444810807574</v>
      </c>
      <c r="U13" s="2">
        <f t="shared" si="16"/>
        <v>23.415755908650461</v>
      </c>
      <c r="V13" s="2">
        <f t="shared" si="16"/>
        <v>24.356872925399667</v>
      </c>
      <c r="W13" s="2">
        <f t="shared" si="16"/>
        <v>26.793287032925033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1177.7573717863038</v>
      </c>
      <c r="I14" s="2">
        <f t="shared" si="17"/>
        <v>1091.2158680780278</v>
      </c>
      <c r="J14" s="2">
        <f t="shared" si="17"/>
        <v>914.06186428066133</v>
      </c>
      <c r="L14" s="2">
        <f t="shared" ref="L14:W14" si="18">+$E$2*L57/1000000</f>
        <v>42.014147313383603</v>
      </c>
      <c r="M14" s="2">
        <f t="shared" si="18"/>
        <v>43.035383041253205</v>
      </c>
      <c r="N14" s="2">
        <f t="shared" si="18"/>
        <v>34.45764421143064</v>
      </c>
      <c r="O14" s="2">
        <f t="shared" si="18"/>
        <v>0.95479658556068658</v>
      </c>
      <c r="P14" s="2">
        <f t="shared" si="18"/>
        <v>0.97039193478290509</v>
      </c>
      <c r="Q14" s="2">
        <f t="shared" si="18"/>
        <v>0.78208277928077918</v>
      </c>
      <c r="R14" s="2">
        <f t="shared" si="18"/>
        <v>99.886892973445327</v>
      </c>
      <c r="S14" s="2">
        <f t="shared" si="18"/>
        <v>102.86440388834536</v>
      </c>
      <c r="T14" s="2">
        <f t="shared" si="18"/>
        <v>81.944490169251949</v>
      </c>
      <c r="U14" s="2">
        <f t="shared" si="18"/>
        <v>4.6542560586884454</v>
      </c>
      <c r="V14" s="2">
        <f t="shared" si="18"/>
        <v>4.7291946255979331</v>
      </c>
      <c r="W14" s="2">
        <f t="shared" si="18"/>
        <v>3.7887873260176548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11317.347414098473</v>
      </c>
      <c r="I15" s="2">
        <f t="shared" si="19"/>
        <v>12082.707625109249</v>
      </c>
      <c r="J15" s="2">
        <f t="shared" si="19"/>
        <v>9087.8277206395815</v>
      </c>
      <c r="L15" s="2">
        <f t="shared" ref="L15:W15" si="20">+$E$2*L58/1000000</f>
        <v>486.60276799828335</v>
      </c>
      <c r="M15" s="2">
        <f t="shared" si="20"/>
        <v>519.51566323361214</v>
      </c>
      <c r="N15" s="2">
        <f t="shared" si="20"/>
        <v>390.73275110915807</v>
      </c>
      <c r="O15" s="2">
        <f t="shared" si="20"/>
        <v>9.732055359965667</v>
      </c>
      <c r="P15" s="2">
        <f t="shared" si="20"/>
        <v>10.390313264672246</v>
      </c>
      <c r="Q15" s="2">
        <f t="shared" si="20"/>
        <v>7.8146550221831621</v>
      </c>
      <c r="R15" s="2">
        <f t="shared" si="20"/>
        <v>1052.4199400893106</v>
      </c>
      <c r="S15" s="2">
        <f t="shared" si="20"/>
        <v>1123.6036437378127</v>
      </c>
      <c r="T15" s="2">
        <f t="shared" si="20"/>
        <v>845.07315937562123</v>
      </c>
      <c r="U15" s="2">
        <f t="shared" si="20"/>
        <v>41.044377663483111</v>
      </c>
      <c r="V15" s="2">
        <f t="shared" si="20"/>
        <v>43.820542105774692</v>
      </c>
      <c r="W15" s="2">
        <f t="shared" si="20"/>
        <v>32.95785321564923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5388.5831355452328</v>
      </c>
      <c r="I16" s="2">
        <f t="shared" si="21"/>
        <v>5782.9171534899669</v>
      </c>
      <c r="J16" s="2">
        <f t="shared" si="21"/>
        <v>6600.2161781237191</v>
      </c>
      <c r="L16" s="2">
        <f t="shared" ref="L16:W16" si="22">+$E$2*L59/1000000</f>
        <v>93.440814235282105</v>
      </c>
      <c r="M16" s="2">
        <f t="shared" si="22"/>
        <v>102.13820497105068</v>
      </c>
      <c r="N16" s="2">
        <f t="shared" si="22"/>
        <v>116.44319652102284</v>
      </c>
      <c r="O16" s="2">
        <f t="shared" si="22"/>
        <v>0.89388081140100217</v>
      </c>
      <c r="P16" s="2">
        <f t="shared" si="22"/>
        <v>0.9609083093725872</v>
      </c>
      <c r="Q16" s="2">
        <f t="shared" si="22"/>
        <v>1.1035621386132033</v>
      </c>
      <c r="R16" s="2">
        <f t="shared" si="22"/>
        <v>250.80116613815798</v>
      </c>
      <c r="S16" s="2">
        <f t="shared" si="22"/>
        <v>275.55916458606134</v>
      </c>
      <c r="T16" s="2">
        <f t="shared" si="22"/>
        <v>313.7789779507188</v>
      </c>
      <c r="U16" s="2">
        <f t="shared" si="22"/>
        <v>4.6739782537379124</v>
      </c>
      <c r="V16" s="2">
        <f t="shared" si="22"/>
        <v>5.2265830019042738</v>
      </c>
      <c r="W16" s="2">
        <f t="shared" si="22"/>
        <v>5.9332291461359361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21834.504414827923</v>
      </c>
      <c r="I17" s="3">
        <f t="shared" si="21"/>
        <v>23073.317665834864</v>
      </c>
      <c r="J17" s="3">
        <f t="shared" si="21"/>
        <v>21290.611960159527</v>
      </c>
      <c r="K17" s="22"/>
      <c r="L17" s="3">
        <f t="shared" ref="L17:W17" si="23">+$E$2*L60/1000000</f>
        <v>776.61465099807867</v>
      </c>
      <c r="M17" s="3">
        <f t="shared" si="23"/>
        <v>825.11620480983595</v>
      </c>
      <c r="N17" s="3">
        <f t="shared" si="23"/>
        <v>719.45579535968795</v>
      </c>
      <c r="O17" s="3">
        <f t="shared" si="23"/>
        <v>14.969057580928714</v>
      </c>
      <c r="P17" s="3">
        <f t="shared" si="23"/>
        <v>15.76701701900739</v>
      </c>
      <c r="Q17" s="3">
        <f t="shared" si="23"/>
        <v>13.313038457562206</v>
      </c>
      <c r="R17" s="3">
        <f t="shared" si="23"/>
        <v>1930.530562344607</v>
      </c>
      <c r="S17" s="3">
        <f t="shared" si="23"/>
        <v>2051.4451628220963</v>
      </c>
      <c r="T17" s="3">
        <f t="shared" si="23"/>
        <v>1857.6605560036924</v>
      </c>
      <c r="U17" s="3">
        <f t="shared" si="23"/>
        <v>78.499625879875524</v>
      </c>
      <c r="V17" s="3">
        <f t="shared" si="23"/>
        <v>82.682905888998775</v>
      </c>
      <c r="W17" s="3">
        <f t="shared" si="23"/>
        <v>73.939629498841796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52780.855528106978</v>
      </c>
      <c r="I18" s="3">
        <f t="shared" si="21"/>
        <v>50863.788383889834</v>
      </c>
      <c r="J18" s="3">
        <f t="shared" si="21"/>
        <v>56258.612948900423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35.132229858815442</v>
      </c>
      <c r="I19" s="2">
        <f t="shared" si="21"/>
        <v>34.526191562642445</v>
      </c>
      <c r="J19" s="2">
        <f t="shared" si="21"/>
        <v>34.154040416301534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30882.085837705028</v>
      </c>
      <c r="I20" s="2">
        <f t="shared" si="26"/>
        <v>32146.067527658441</v>
      </c>
      <c r="J20" s="2">
        <f t="shared" si="26"/>
        <v>33130.822526711476</v>
      </c>
      <c r="L20" s="2">
        <f t="shared" si="25"/>
        <v>580.43675885719517</v>
      </c>
      <c r="M20" s="2">
        <f t="shared" si="25"/>
        <v>604.61740694656999</v>
      </c>
      <c r="N20" s="2">
        <f t="shared" si="25"/>
        <v>623.57699544851391</v>
      </c>
      <c r="O20" s="2">
        <f t="shared" si="25"/>
        <v>1.7413102765715855</v>
      </c>
      <c r="P20" s="2">
        <f t="shared" si="25"/>
        <v>1.8138522208397099</v>
      </c>
      <c r="Q20" s="2">
        <f t="shared" si="25"/>
        <v>1.8707309863455417</v>
      </c>
      <c r="R20" s="2">
        <f t="shared" si="25"/>
        <v>3696.4656748274006</v>
      </c>
      <c r="S20" s="2">
        <f t="shared" si="25"/>
        <v>3850.4582231860513</v>
      </c>
      <c r="T20" s="2">
        <f t="shared" si="25"/>
        <v>3971.2008657510623</v>
      </c>
      <c r="U20" s="2">
        <f t="shared" si="25"/>
        <v>103.5010388951672</v>
      </c>
      <c r="V20" s="2">
        <f t="shared" si="25"/>
        <v>107.81283024920941</v>
      </c>
      <c r="W20" s="2">
        <f t="shared" si="25"/>
        <v>111.19362424102972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5752.0813073259469</v>
      </c>
      <c r="I21" s="2">
        <f t="shared" si="26"/>
        <v>5810.7073668046596</v>
      </c>
      <c r="J21" s="2">
        <f t="shared" si="26"/>
        <v>5887.2669466174375</v>
      </c>
      <c r="L21" s="2">
        <f t="shared" si="25"/>
        <v>375.0035143142465</v>
      </c>
      <c r="M21" s="2">
        <f t="shared" si="25"/>
        <v>382.64296278102307</v>
      </c>
      <c r="N21" s="2">
        <f t="shared" si="25"/>
        <v>388.90791993367759</v>
      </c>
      <c r="O21" s="2">
        <f t="shared" si="25"/>
        <v>6.806966715468743</v>
      </c>
      <c r="P21" s="2">
        <f t="shared" si="25"/>
        <v>7.0262326883570223</v>
      </c>
      <c r="Q21" s="2">
        <f t="shared" si="25"/>
        <v>7.1450809270318105</v>
      </c>
      <c r="R21" s="2">
        <f t="shared" si="25"/>
        <v>1563.8852052174159</v>
      </c>
      <c r="S21" s="2">
        <f t="shared" si="25"/>
        <v>1593.0336231690928</v>
      </c>
      <c r="T21" s="2">
        <f t="shared" si="25"/>
        <v>1620.9046558979985</v>
      </c>
      <c r="U21" s="2">
        <f t="shared" si="25"/>
        <v>150.28355863015446</v>
      </c>
      <c r="V21" s="2">
        <f t="shared" si="25"/>
        <v>153.75551697659813</v>
      </c>
      <c r="W21" s="2">
        <f t="shared" si="25"/>
        <v>156.59606824735798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2.6900563828959481</v>
      </c>
      <c r="I22" s="2">
        <f t="shared" si="26"/>
        <v>3.0729739879814053</v>
      </c>
      <c r="J22" s="2">
        <f t="shared" si="26"/>
        <v>3.0045503093812287</v>
      </c>
      <c r="L22" s="2">
        <f t="shared" si="25"/>
        <v>0.68839235574929147</v>
      </c>
      <c r="M22" s="2">
        <f t="shared" si="25"/>
        <v>0.712602154875701</v>
      </c>
      <c r="N22" s="2">
        <f t="shared" si="25"/>
        <v>0.72160928926302548</v>
      </c>
      <c r="O22" s="2">
        <f t="shared" si="25"/>
        <v>9.9671325094831037E-2</v>
      </c>
      <c r="P22" s="2">
        <f t="shared" si="25"/>
        <v>0.1032434892007735</v>
      </c>
      <c r="Q22" s="2">
        <f t="shared" si="25"/>
        <v>0.10467468490315233</v>
      </c>
      <c r="R22" s="2">
        <f t="shared" si="25"/>
        <v>1.2261086880244529</v>
      </c>
      <c r="S22" s="2">
        <f t="shared" si="25"/>
        <v>1.2693251117611102</v>
      </c>
      <c r="T22" s="2">
        <f t="shared" si="25"/>
        <v>1.2785216508239803</v>
      </c>
      <c r="U22" s="2">
        <f t="shared" si="25"/>
        <v>0.35609934290041961</v>
      </c>
      <c r="V22" s="2">
        <f t="shared" si="25"/>
        <v>0.36869665155420728</v>
      </c>
      <c r="W22" s="2">
        <f t="shared" si="25"/>
        <v>0.37355675371245728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4630.4067024678197</v>
      </c>
      <c r="I23" s="2">
        <f t="shared" si="26"/>
        <v>4425.391511726405</v>
      </c>
      <c r="J23" s="2">
        <f t="shared" si="26"/>
        <v>5068.2434469534583</v>
      </c>
      <c r="L23" s="2">
        <f t="shared" si="25"/>
        <v>835.36267221312971</v>
      </c>
      <c r="M23" s="2">
        <f t="shared" si="25"/>
        <v>785.59393609822939</v>
      </c>
      <c r="N23" s="2">
        <f t="shared" si="25"/>
        <v>902.67547241661771</v>
      </c>
      <c r="O23" s="2">
        <f t="shared" si="25"/>
        <v>33.630276838128765</v>
      </c>
      <c r="P23" s="2">
        <f t="shared" si="25"/>
        <v>31.444973969903412</v>
      </c>
      <c r="Q23" s="2">
        <f t="shared" si="25"/>
        <v>36.231272425469065</v>
      </c>
      <c r="R23" s="2">
        <f t="shared" si="25"/>
        <v>2573.1332947092715</v>
      </c>
      <c r="S23" s="2">
        <f t="shared" si="25"/>
        <v>2440.0274531943401</v>
      </c>
      <c r="T23" s="2">
        <f t="shared" si="25"/>
        <v>2801.0378857933374</v>
      </c>
      <c r="U23" s="2">
        <f t="shared" si="25"/>
        <v>470.18380936888889</v>
      </c>
      <c r="V23" s="2">
        <f t="shared" si="25"/>
        <v>442.43327459890656</v>
      </c>
      <c r="W23" s="2">
        <f t="shared" si="25"/>
        <v>508.44134559182493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41302.396133740513</v>
      </c>
      <c r="I24" s="3">
        <f t="shared" si="26"/>
        <v>42419.765571740129</v>
      </c>
      <c r="J24" s="3">
        <f t="shared" si="26"/>
        <v>44123.491511008055</v>
      </c>
      <c r="K24" s="22"/>
      <c r="L24" s="3">
        <f t="shared" si="25"/>
        <v>1791.4913377403204</v>
      </c>
      <c r="M24" s="3">
        <f t="shared" si="25"/>
        <v>1773.566907980698</v>
      </c>
      <c r="N24" s="3">
        <f t="shared" si="25"/>
        <v>1915.8819970880722</v>
      </c>
      <c r="O24" s="3">
        <f t="shared" si="25"/>
        <v>42.278225155263932</v>
      </c>
      <c r="P24" s="3">
        <f t="shared" si="25"/>
        <v>40.38830236830092</v>
      </c>
      <c r="Q24" s="3">
        <f t="shared" si="25"/>
        <v>45.351759023749558</v>
      </c>
      <c r="R24" s="3">
        <f t="shared" si="25"/>
        <v>7834.710283442113</v>
      </c>
      <c r="S24" s="3">
        <f t="shared" si="25"/>
        <v>7884.7886246612452</v>
      </c>
      <c r="T24" s="3">
        <f t="shared" si="25"/>
        <v>8394.4219290932215</v>
      </c>
      <c r="U24" s="3">
        <f t="shared" si="25"/>
        <v>724.32450623711111</v>
      </c>
      <c r="V24" s="3">
        <f t="shared" si="25"/>
        <v>704.37031847626838</v>
      </c>
      <c r="W24" s="3">
        <f t="shared" si="25"/>
        <v>776.60459483392515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3810.6383338554351</v>
      </c>
      <c r="I25" s="2">
        <f t="shared" si="26"/>
        <v>2863.2921040299552</v>
      </c>
      <c r="J25" s="2">
        <f t="shared" si="26"/>
        <v>2703.3471512242913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2376.6667267516364</v>
      </c>
      <c r="I26" s="2">
        <f t="shared" si="26"/>
        <v>2007.1067553698836</v>
      </c>
      <c r="J26" s="2">
        <f t="shared" si="26"/>
        <v>1964.253982943716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6123.8522276764643</v>
      </c>
      <c r="I27" s="2">
        <f t="shared" si="26"/>
        <v>4488.9559758345222</v>
      </c>
      <c r="J27" s="2">
        <f t="shared" si="26"/>
        <v>5505.5397435429068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12311.157288283535</v>
      </c>
      <c r="I28" s="3">
        <f t="shared" si="27"/>
        <v>9359.3548352343623</v>
      </c>
      <c r="J28" s="3">
        <f t="shared" si="27"/>
        <v>10173.140877710915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1156.4329836034315</v>
      </c>
      <c r="I29" s="2">
        <f t="shared" si="28"/>
        <v>1119.7843830288059</v>
      </c>
      <c r="J29" s="2">
        <f t="shared" si="28"/>
        <v>1152.7450464916337</v>
      </c>
      <c r="L29" s="2">
        <f t="shared" si="25"/>
        <v>15.986993325444356</v>
      </c>
      <c r="M29" s="2">
        <f t="shared" si="25"/>
        <v>15.477993121935917</v>
      </c>
      <c r="N29" s="2">
        <f t="shared" si="25"/>
        <v>15.871770258968484</v>
      </c>
      <c r="O29" s="2">
        <f t="shared" si="25"/>
        <v>3.1972164852737989E-2</v>
      </c>
      <c r="P29" s="2">
        <f t="shared" si="25"/>
        <v>3.095400719875787E-2</v>
      </c>
      <c r="Q29" s="2">
        <f t="shared" si="25"/>
        <v>3.1740928943371764E-2</v>
      </c>
      <c r="R29" s="2">
        <f t="shared" si="25"/>
        <v>183.84368258945241</v>
      </c>
      <c r="S29" s="2">
        <f t="shared" si="25"/>
        <v>177.98959843534138</v>
      </c>
      <c r="T29" s="2">
        <f t="shared" si="25"/>
        <v>182.51569515224634</v>
      </c>
      <c r="U29" s="2">
        <f t="shared" si="25"/>
        <v>5.5149978571209086</v>
      </c>
      <c r="V29" s="2">
        <f t="shared" si="25"/>
        <v>5.3393483489186844</v>
      </c>
      <c r="W29" s="2">
        <f t="shared" si="25"/>
        <v>5.4750227083720002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1182.7297757591116</v>
      </c>
      <c r="I30" s="2">
        <f t="shared" si="28"/>
        <v>1150.3034686434471</v>
      </c>
      <c r="J30" s="2">
        <f t="shared" si="28"/>
        <v>1139.8479622271202</v>
      </c>
      <c r="L30" s="2">
        <f t="shared" si="25"/>
        <v>6.0023157664583655</v>
      </c>
      <c r="M30" s="2">
        <f t="shared" si="25"/>
        <v>5.0015432517359937</v>
      </c>
      <c r="N30" s="2">
        <f t="shared" si="25"/>
        <v>5.7173781775136741</v>
      </c>
      <c r="O30" s="2">
        <f t="shared" si="25"/>
        <v>8.310364182535232E-2</v>
      </c>
      <c r="P30" s="2">
        <f t="shared" si="25"/>
        <v>5.3977543309308734E-2</v>
      </c>
      <c r="Q30" s="2">
        <f t="shared" si="25"/>
        <v>8.0111982083694758E-2</v>
      </c>
      <c r="R30" s="2">
        <f t="shared" si="25"/>
        <v>38.347289652832139</v>
      </c>
      <c r="S30" s="2">
        <f t="shared" si="25"/>
        <v>33.817197446421545</v>
      </c>
      <c r="T30" s="2">
        <f t="shared" si="25"/>
        <v>36.344421765601126</v>
      </c>
      <c r="U30" s="2">
        <f t="shared" si="25"/>
        <v>1.2527983410348609</v>
      </c>
      <c r="V30" s="2">
        <f t="shared" si="25"/>
        <v>0.85384652121923366</v>
      </c>
      <c r="W30" s="2">
        <f t="shared" si="25"/>
        <v>1.1938105058761028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2339.1627593625431</v>
      </c>
      <c r="I31" s="3">
        <f t="shared" si="28"/>
        <v>2270.0878516722532</v>
      </c>
      <c r="J31" s="3">
        <f t="shared" si="28"/>
        <v>2292.5930087187539</v>
      </c>
      <c r="K31" s="22"/>
      <c r="L31" s="3">
        <f t="shared" si="25"/>
        <v>21.989309091902722</v>
      </c>
      <c r="M31" s="3">
        <f t="shared" si="25"/>
        <v>20.479536373671909</v>
      </c>
      <c r="N31" s="3">
        <f t="shared" si="25"/>
        <v>21.589148436482155</v>
      </c>
      <c r="O31" s="3">
        <f t="shared" si="25"/>
        <v>0.11507580667809032</v>
      </c>
      <c r="P31" s="3">
        <f t="shared" si="25"/>
        <v>8.4931550508066625E-2</v>
      </c>
      <c r="Q31" s="3">
        <f t="shared" si="25"/>
        <v>0.11185291102706653</v>
      </c>
      <c r="R31" s="3">
        <f t="shared" si="25"/>
        <v>222.19097224228454</v>
      </c>
      <c r="S31" s="3">
        <f t="shared" si="25"/>
        <v>211.80679588176295</v>
      </c>
      <c r="T31" s="3">
        <f t="shared" si="25"/>
        <v>218.86011691784745</v>
      </c>
      <c r="U31" s="3">
        <f t="shared" si="25"/>
        <v>6.7677961981557697</v>
      </c>
      <c r="V31" s="3">
        <f t="shared" si="25"/>
        <v>6.1931948701379191</v>
      </c>
      <c r="W31" s="3">
        <f t="shared" si="25"/>
        <v>6.668833214248103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88.89822486188379</v>
      </c>
      <c r="I32" s="3">
        <f t="shared" si="28"/>
        <v>102.12085283948882</v>
      </c>
      <c r="J32" s="3">
        <f t="shared" si="28"/>
        <v>86.465571841340889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16.291352047660961</v>
      </c>
      <c r="I33" s="2">
        <f t="shared" si="29"/>
        <v>7.9898456998963319</v>
      </c>
      <c r="J33" s="2">
        <f t="shared" si="29"/>
        <v>11.99737663969008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244.69894103448462</v>
      </c>
      <c r="I34" s="2">
        <f t="shared" si="29"/>
        <v>248.39693628537282</v>
      </c>
      <c r="J34" s="2">
        <f t="shared" si="29"/>
        <v>264.94937495758887</v>
      </c>
      <c r="L34" s="2">
        <f t="shared" si="25"/>
        <v>6.8897473616901284</v>
      </c>
      <c r="M34" s="2">
        <f t="shared" si="25"/>
        <v>5.9892567603208899</v>
      </c>
      <c r="N34" s="2">
        <f t="shared" si="25"/>
        <v>6.7639512077353245</v>
      </c>
      <c r="O34" s="2">
        <f t="shared" si="25"/>
        <v>9.8659789946290238E-2</v>
      </c>
      <c r="P34" s="2">
        <f t="shared" si="25"/>
        <v>7.2949199453202079E-2</v>
      </c>
      <c r="Q34" s="2">
        <f t="shared" si="25"/>
        <v>8.887154982703277E-2</v>
      </c>
      <c r="R34" s="2">
        <f t="shared" si="25"/>
        <v>35.4745052154517</v>
      </c>
      <c r="S34" s="2">
        <f t="shared" si="25"/>
        <v>34.720863586464702</v>
      </c>
      <c r="T34" s="2">
        <f t="shared" si="25"/>
        <v>37.303274789873761</v>
      </c>
      <c r="U34" s="2">
        <f t="shared" si="25"/>
        <v>1.9810967740253056</v>
      </c>
      <c r="V34" s="2">
        <f t="shared" si="25"/>
        <v>1.8255737429567098</v>
      </c>
      <c r="W34" s="2">
        <f t="shared" si="25"/>
        <v>2.0123979234450444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6041.7721461424226</v>
      </c>
      <c r="I35" s="2">
        <f t="shared" si="29"/>
        <v>5458.981042685723</v>
      </c>
      <c r="J35" s="2">
        <f t="shared" si="29"/>
        <v>6556.1487791544505</v>
      </c>
      <c r="L35" s="2">
        <f t="shared" ref="L35:W35" si="30">+$E$2*L78/1000000</f>
        <v>4.0369701212635247</v>
      </c>
      <c r="M35" s="2">
        <f t="shared" si="30"/>
        <v>3.304675263360473</v>
      </c>
      <c r="N35" s="2">
        <f t="shared" si="30"/>
        <v>3.9771596096589819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28.463635476213351</v>
      </c>
      <c r="S35" s="2">
        <f t="shared" si="30"/>
        <v>24.673465455406664</v>
      </c>
      <c r="T35" s="2">
        <f t="shared" si="30"/>
        <v>29.585963860112344</v>
      </c>
      <c r="U35" s="2">
        <f t="shared" si="30"/>
        <v>3.1550098703690216E-2</v>
      </c>
      <c r="V35" s="2">
        <f t="shared" si="30"/>
        <v>2.6809033913254211E-2</v>
      </c>
      <c r="W35" s="2">
        <f t="shared" si="30"/>
        <v>3.2347589144201175E-2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6302.7624392245671</v>
      </c>
      <c r="I36" s="3">
        <f t="shared" si="29"/>
        <v>5715.3678246709933</v>
      </c>
      <c r="J36" s="3">
        <f t="shared" si="29"/>
        <v>6833.0955307517288</v>
      </c>
      <c r="K36" s="22"/>
      <c r="L36" s="3">
        <f>+SUM(L33:L35)</f>
        <v>10.926717482953652</v>
      </c>
      <c r="M36" s="3">
        <f t="shared" ref="M36:Q36" si="31">+SUM(M33:M35)</f>
        <v>9.2939320236813625</v>
      </c>
      <c r="N36" s="3">
        <f t="shared" si="31"/>
        <v>10.741110817394306</v>
      </c>
      <c r="O36" s="3">
        <f t="shared" si="31"/>
        <v>9.8659789946290238E-2</v>
      </c>
      <c r="P36" s="3">
        <f t="shared" si="31"/>
        <v>7.2949199453202079E-2</v>
      </c>
      <c r="Q36" s="3">
        <f t="shared" si="31"/>
        <v>8.887154982703277E-2</v>
      </c>
      <c r="R36" s="3">
        <f>+SUM(R33:R35)</f>
        <v>63.938140691665055</v>
      </c>
      <c r="S36" s="3">
        <f t="shared" ref="S36:W36" si="32">+SUM(S33:S35)</f>
        <v>59.394329041871366</v>
      </c>
      <c r="T36" s="3">
        <f t="shared" si="32"/>
        <v>66.889238649986112</v>
      </c>
      <c r="U36" s="3">
        <f t="shared" si="32"/>
        <v>2.0126468727289959</v>
      </c>
      <c r="V36" s="3">
        <f t="shared" si="32"/>
        <v>1.8523827768699641</v>
      </c>
      <c r="W36" s="3">
        <f t="shared" si="32"/>
        <v>2.0447455125892455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59092.191043434752</v>
      </c>
      <c r="I38" s="2">
        <f t="shared" si="33"/>
        <v>55870.834287691803</v>
      </c>
      <c r="J38" s="2">
        <f t="shared" si="33"/>
        <v>61046.833695326073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12426.614666901032</v>
      </c>
      <c r="I39" s="2">
        <f t="shared" si="33"/>
        <v>10204.323800505514</v>
      </c>
      <c r="J39" s="2">
        <f t="shared" si="33"/>
        <v>12338.635274294636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75368.400208535444</v>
      </c>
      <c r="I40" s="2">
        <f t="shared" si="33"/>
        <v>76854.600048672946</v>
      </c>
      <c r="J40" s="2">
        <f t="shared" si="33"/>
        <v>76515.239710741764</v>
      </c>
      <c r="L40" s="2">
        <f t="shared" si="34"/>
        <v>6361.1267740243811</v>
      </c>
      <c r="M40" s="2">
        <f t="shared" si="34"/>
        <v>6122.1826947351929</v>
      </c>
      <c r="N40" s="2">
        <f t="shared" si="34"/>
        <v>6150.5859597022827</v>
      </c>
      <c r="O40" s="2">
        <f t="shared" si="34"/>
        <v>787.53009761383737</v>
      </c>
      <c r="P40" s="2">
        <f t="shared" si="34"/>
        <v>722.76099915247482</v>
      </c>
      <c r="Q40" s="2">
        <f t="shared" si="34"/>
        <v>728.03627599870231</v>
      </c>
      <c r="R40" s="2">
        <f t="shared" si="34"/>
        <v>16110.608092859484</v>
      </c>
      <c r="S40" s="2">
        <f t="shared" si="34"/>
        <v>15860.273362296846</v>
      </c>
      <c r="T40" s="2">
        <f t="shared" si="34"/>
        <v>16142.781305037926</v>
      </c>
      <c r="U40" s="2">
        <f t="shared" si="34"/>
        <v>2924.340649849767</v>
      </c>
      <c r="V40" s="2">
        <f t="shared" si="34"/>
        <v>2772.0675868471208</v>
      </c>
      <c r="W40" s="2">
        <f t="shared" si="34"/>
        <v>2843.1460944841965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75613.099149569927</v>
      </c>
      <c r="I41" s="2">
        <f t="shared" si="33"/>
        <v>77102.996984958314</v>
      </c>
      <c r="J41" s="2">
        <f t="shared" si="33"/>
        <v>76780.189085699356</v>
      </c>
      <c r="L41" s="2">
        <f t="shared" si="34"/>
        <v>6368.016521386071</v>
      </c>
      <c r="M41" s="2">
        <f t="shared" si="34"/>
        <v>6128.1719514955139</v>
      </c>
      <c r="N41" s="2">
        <f t="shared" si="34"/>
        <v>6157.3499109100176</v>
      </c>
      <c r="O41" s="2">
        <f t="shared" si="34"/>
        <v>787.62875740378354</v>
      </c>
      <c r="P41" s="2">
        <f t="shared" si="34"/>
        <v>722.83394835192803</v>
      </c>
      <c r="Q41" s="2">
        <f t="shared" si="34"/>
        <v>728.1251475485293</v>
      </c>
      <c r="R41" s="2">
        <f t="shared" si="34"/>
        <v>16146.082598074934</v>
      </c>
      <c r="S41" s="2">
        <f t="shared" si="34"/>
        <v>15894.994225883311</v>
      </c>
      <c r="T41" s="2">
        <f t="shared" si="34"/>
        <v>16180.084579827801</v>
      </c>
      <c r="U41" s="2">
        <f t="shared" si="34"/>
        <v>2926.3217466237925</v>
      </c>
      <c r="V41" s="2">
        <f t="shared" si="34"/>
        <v>2773.8931605900775</v>
      </c>
      <c r="W41" s="2">
        <f t="shared" si="34"/>
        <v>2845.1584924076415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146887.20591887122</v>
      </c>
      <c r="I42" s="2">
        <f t="shared" si="35"/>
        <v>142929.75813687028</v>
      </c>
      <c r="J42" s="2">
        <f t="shared" si="35"/>
        <v>149900.7086803625</v>
      </c>
      <c r="L42" s="2">
        <f t="shared" si="34"/>
        <v>6361.1267740243811</v>
      </c>
      <c r="M42" s="2">
        <f t="shared" si="34"/>
        <v>6122.1826947351929</v>
      </c>
      <c r="N42" s="2">
        <f t="shared" si="34"/>
        <v>6150.5859597022827</v>
      </c>
      <c r="O42" s="2">
        <f t="shared" si="34"/>
        <v>787.53009761383737</v>
      </c>
      <c r="P42" s="2">
        <f t="shared" si="34"/>
        <v>722.76099915247482</v>
      </c>
      <c r="Q42" s="2">
        <f t="shared" si="34"/>
        <v>728.03627599870231</v>
      </c>
      <c r="R42" s="2">
        <f t="shared" si="34"/>
        <v>16110.608092859484</v>
      </c>
      <c r="S42" s="2">
        <f t="shared" si="34"/>
        <v>15860.273362296846</v>
      </c>
      <c r="T42" s="2">
        <f t="shared" si="34"/>
        <v>16142.781305037926</v>
      </c>
      <c r="U42" s="2">
        <f t="shared" si="34"/>
        <v>2924.340649849767</v>
      </c>
      <c r="V42" s="2">
        <f t="shared" si="34"/>
        <v>2772.0675868471208</v>
      </c>
      <c r="W42" s="2">
        <f t="shared" si="34"/>
        <v>2843.1460944841965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28025.082762221195</v>
      </c>
      <c r="I43" s="53">
        <f t="shared" si="36"/>
        <v>27091.304678700661</v>
      </c>
      <c r="J43" s="53">
        <f t="shared" si="36"/>
        <v>27961.322660224574</v>
      </c>
      <c r="L43" s="53">
        <f t="shared" si="34"/>
        <v>5207.5361802953103</v>
      </c>
      <c r="M43" s="53">
        <f t="shared" si="34"/>
        <v>4901.9006763442812</v>
      </c>
      <c r="N43" s="53">
        <f t="shared" si="34"/>
        <v>5026.596967831324</v>
      </c>
      <c r="O43" s="53">
        <f t="shared" si="34"/>
        <v>775.2615109558451</v>
      </c>
      <c r="P43" s="53">
        <f t="shared" si="34"/>
        <v>709.66887455704341</v>
      </c>
      <c r="Q43" s="53">
        <f t="shared" si="34"/>
        <v>717.33619940138738</v>
      </c>
      <c r="R43" s="53">
        <f t="shared" si="34"/>
        <v>11146.395817020066</v>
      </c>
      <c r="S43" s="53">
        <f t="shared" si="34"/>
        <v>10645.373194373386</v>
      </c>
      <c r="T43" s="53">
        <f t="shared" si="34"/>
        <v>11050.031576750398</v>
      </c>
      <c r="U43" s="53">
        <f t="shared" si="34"/>
        <v>2777.1023518114048</v>
      </c>
      <c r="V43" s="53">
        <f t="shared" si="34"/>
        <v>2617.0332052331892</v>
      </c>
      <c r="W43" s="53">
        <f t="shared" si="34"/>
        <v>2695.0737858048265</v>
      </c>
    </row>
    <row r="44" spans="1:23" ht="13.5" customHeight="1" x14ac:dyDescent="0.35">
      <c r="D44" s="4" t="s">
        <v>6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+SUMIF('Maize Prod'!$F$4:$F$176,$E47,'Maize Prod'!H$4:H$176)</f>
        <v>0</v>
      </c>
      <c r="I47" s="2">
        <f>+SUMIF('Maize Prod'!$F$4:$F$176,$E47,'Maize Prod'!I$4:I$176)</f>
        <v>0</v>
      </c>
      <c r="J47" s="2">
        <f>+SUMIF('Maize Prod'!$F$4:$F$176,$E47,'Maize Prod'!J$4:J$176)</f>
        <v>0</v>
      </c>
      <c r="L47" s="2">
        <f>+SUMIF('Maize Prod'!$F$4:$F$176,$E47,'Maize Prod'!L$4:L$176)</f>
        <v>0</v>
      </c>
      <c r="M47" s="2">
        <f>+SUMIF('Maize Prod'!$F$4:$F$176,$E47,'Maize Prod'!M$4:M$176)</f>
        <v>0</v>
      </c>
      <c r="N47" s="2">
        <f>+SUMIF('Maize Prod'!$F$4:$F$176,$E47,'Maize Prod'!N$4:N$176)</f>
        <v>0</v>
      </c>
      <c r="O47" s="2">
        <f>+SUMIF('Maize Prod'!$F$4:$F$176,$E47,'Maize Prod'!O$4:O$176)</f>
        <v>0</v>
      </c>
      <c r="P47" s="2">
        <f>+SUMIF('Maize Prod'!$F$4:$F$176,$E47,'Maize Prod'!P$4:P$176)</f>
        <v>0</v>
      </c>
      <c r="Q47" s="2">
        <f>+SUMIF('Maize Prod'!$F$4:$F$176,$E47,'Maize Prod'!Q$4:Q$176)</f>
        <v>0</v>
      </c>
      <c r="R47" s="2">
        <f>+SUMIF('Maize Prod'!$F$4:$F$176,$E47,'Maize Prod'!R$4:R$176)</f>
        <v>0</v>
      </c>
      <c r="S47" s="2">
        <f>+SUMIF('Maize Prod'!$F$4:$F$176,$E47,'Maize Prod'!S$4:S$176)</f>
        <v>0</v>
      </c>
      <c r="T47" s="2">
        <f>+SUMIF('Maize Prod'!$F$4:$F$176,$E47,'Maize Prod'!T$4:T$176)</f>
        <v>0</v>
      </c>
      <c r="U47" s="2">
        <f>+SUMIF('Maize Prod'!$F$4:$F$176,$E47,'Maize Prod'!U$4:U$176)</f>
        <v>0</v>
      </c>
      <c r="V47" s="2">
        <f>+SUMIF('Maize Prod'!$F$4:$F$176,$E47,'Maize Prod'!V$4:V$176)</f>
        <v>0</v>
      </c>
      <c r="W47" s="2">
        <f>+SUMIF('Maize Prod'!$F$4:$F$176,$E47,'Maize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+SUMIF('Maize Prod'!$F$4:$F$176,$E48,'Maize Prod'!H$4:H$176)</f>
        <v>3269002</v>
      </c>
      <c r="I48" s="2">
        <f>+SUMIF('Maize Prod'!$F$4:$F$176,$E48,'Maize Prod'!I$4:I$176)</f>
        <v>3383614</v>
      </c>
      <c r="J48" s="2">
        <f>+SUMIF('Maize Prod'!$F$4:$F$176,$E48,'Maize Prod'!J$4:J$176)</f>
        <v>3491751</v>
      </c>
      <c r="L48" s="2">
        <f>+SUMIF('Maize Prod'!$F$4:$F$176,$E48,'Maize Prod'!L$4:L$176)</f>
        <v>1433326.426</v>
      </c>
      <c r="M48" s="2">
        <f>+SUMIF('Maize Prod'!$F$4:$F$176,$E48,'Maize Prod'!M$4:M$176)</f>
        <v>1462107.3849999998</v>
      </c>
      <c r="N48" s="2">
        <f>+SUMIF('Maize Prod'!$F$4:$F$176,$E48,'Maize Prod'!N$4:N$176)</f>
        <v>1493916.9039999999</v>
      </c>
      <c r="O48" s="2">
        <f>+SUMIF('Maize Prod'!$F$4:$F$176,$E48,'Maize Prod'!O$4:O$176)</f>
        <v>409547.63923699997</v>
      </c>
      <c r="P48" s="2">
        <f>+SUMIF('Maize Prod'!$F$4:$F$176,$E48,'Maize Prod'!P$4:P$176)</f>
        <v>412370.247905</v>
      </c>
      <c r="Q48" s="2">
        <f>+SUMIF('Maize Prod'!$F$4:$F$176,$E48,'Maize Prod'!Q$4:Q$176)</f>
        <v>417285.213773</v>
      </c>
      <c r="R48" s="2">
        <f>+SUMIF('Maize Prod'!$F$4:$F$176,$E48,'Maize Prod'!R$4:R$176)</f>
        <v>2027705.2289999998</v>
      </c>
      <c r="S48" s="2">
        <f>+SUMIF('Maize Prod'!$F$4:$F$176,$E48,'Maize Prod'!S$4:S$176)</f>
        <v>2080300.25</v>
      </c>
      <c r="T48" s="2">
        <f>+SUMIF('Maize Prod'!$F$4:$F$176,$E48,'Maize Prod'!T$4:T$176)</f>
        <v>2134023.9610000001</v>
      </c>
      <c r="U48" s="2">
        <f>+SUMIF('Maize Prod'!$F$4:$F$176,$E48,'Maize Prod'!U$4:U$176)</f>
        <v>823569.29252599995</v>
      </c>
      <c r="V48" s="2">
        <f>+SUMIF('Maize Prod'!$F$4:$F$176,$E48,'Maize Prod'!V$4:V$176)</f>
        <v>834366.58824999991</v>
      </c>
      <c r="W48" s="2">
        <f>+SUMIF('Maize Prod'!$F$4:$F$176,$E48,'Maize Prod'!W$4:W$176)</f>
        <v>848284.31177399994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+SUMIF('Maize Prod'!$F$4:$F$176,$E49,'Maize Prod'!H$4:H$176)</f>
        <v>14666623</v>
      </c>
      <c r="I49" s="2">
        <f>+SUMIF('Maize Prod'!$F$4:$F$176,$E49,'Maize Prod'!I$4:I$176)</f>
        <v>15200400</v>
      </c>
      <c r="J49" s="2">
        <f>+SUMIF('Maize Prod'!$F$4:$F$176,$E49,'Maize Prod'!J$4:J$176)</f>
        <v>14706568</v>
      </c>
      <c r="L49" s="2">
        <f>+SUMIF('Maize Prod'!$F$4:$F$176,$E49,'Maize Prod'!L$4:L$176)</f>
        <v>3879225.4820000008</v>
      </c>
      <c r="M49" s="2">
        <f>+SUMIF('Maize Prod'!$F$4:$F$176,$E49,'Maize Prod'!M$4:M$176)</f>
        <v>3933362.6690000002</v>
      </c>
      <c r="N49" s="2">
        <f>+SUMIF('Maize Prod'!$F$4:$F$176,$E49,'Maize Prod'!N$4:N$176)</f>
        <v>3985697.233</v>
      </c>
      <c r="O49" s="2">
        <f>+SUMIF('Maize Prod'!$F$4:$F$176,$E49,'Maize Prod'!O$4:O$176)</f>
        <v>433021.07471000002</v>
      </c>
      <c r="P49" s="2">
        <f>+SUMIF('Maize Prod'!$F$4:$F$176,$E49,'Maize Prod'!P$4:P$176)</f>
        <v>425090.46942800004</v>
      </c>
      <c r="Q49" s="2">
        <f>+SUMIF('Maize Prod'!$F$4:$F$176,$E49,'Maize Prod'!Q$4:Q$176)</f>
        <v>444786.67148599995</v>
      </c>
      <c r="R49" s="2">
        <f>+SUMIF('Maize Prod'!$F$4:$F$176,$E49,'Maize Prod'!R$4:R$176)</f>
        <v>7860452.4099999992</v>
      </c>
      <c r="S49" s="2">
        <f>+SUMIF('Maize Prod'!$F$4:$F$176,$E49,'Maize Prod'!S$4:S$176)</f>
        <v>8062503.0189999994</v>
      </c>
      <c r="T49" s="2">
        <f>+SUMIF('Maize Prod'!$F$4:$F$176,$E49,'Maize Prod'!T$4:T$176)</f>
        <v>8112047.3399999999</v>
      </c>
      <c r="U49" s="2">
        <f>+SUMIF('Maize Prod'!$F$4:$F$176,$E49,'Maize Prod'!U$4:U$176)</f>
        <v>2276929.9299879996</v>
      </c>
      <c r="V49" s="2">
        <f>+SUMIF('Maize Prod'!$F$4:$F$176,$E49,'Maize Prod'!V$4:V$176)</f>
        <v>2321571.5142060001</v>
      </c>
      <c r="W49" s="2">
        <f>+SUMIF('Maize Prod'!$F$4:$F$176,$E49,'Maize Prod'!W$4:W$176)</f>
        <v>2356579.5060150004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+SUMIF('Maize Prod'!$F$4:$F$176,$E50,'Maize Prod'!H$4:H$176)</f>
        <v>0</v>
      </c>
      <c r="I50" s="2">
        <f>+SUMIF('Maize Prod'!$F$4:$F$176,$E50,'Maize Prod'!I$4:I$176)</f>
        <v>0</v>
      </c>
      <c r="J50" s="2">
        <f>+SUMIF('Maize Prod'!$F$4:$F$176,$E50,'Maize Prod'!J$4:J$176)</f>
        <v>0</v>
      </c>
      <c r="L50" s="2">
        <f>+SUMIF('Maize Prod'!$F$4:$F$176,$E50,'Maize Prod'!L$4:L$176)</f>
        <v>0</v>
      </c>
      <c r="M50" s="2">
        <f>+SUMIF('Maize Prod'!$F$4:$F$176,$E50,'Maize Prod'!M$4:M$176)</f>
        <v>0</v>
      </c>
      <c r="N50" s="2">
        <f>+SUMIF('Maize Prod'!$F$4:$F$176,$E50,'Maize Prod'!N$4:N$176)</f>
        <v>0</v>
      </c>
      <c r="O50" s="2">
        <f>+SUMIF('Maize Prod'!$F$4:$F$176,$E50,'Maize Prod'!O$4:O$176)</f>
        <v>0</v>
      </c>
      <c r="P50" s="2">
        <f>+SUMIF('Maize Prod'!$F$4:$F$176,$E50,'Maize Prod'!P$4:P$176)</f>
        <v>0</v>
      </c>
      <c r="Q50" s="2">
        <f>+SUMIF('Maize Prod'!$F$4:$F$176,$E50,'Maize Prod'!Q$4:Q$176)</f>
        <v>0</v>
      </c>
      <c r="R50" s="2">
        <f>+SUMIF('Maize Prod'!$F$4:$F$176,$E50,'Maize Prod'!R$4:R$176)</f>
        <v>0</v>
      </c>
      <c r="S50" s="2">
        <f>+SUMIF('Maize Prod'!$F$4:$F$176,$E50,'Maize Prod'!S$4:S$176)</f>
        <v>0</v>
      </c>
      <c r="T50" s="2">
        <f>+SUMIF('Maize Prod'!$F$4:$F$176,$E50,'Maize Prod'!T$4:T$176)</f>
        <v>0</v>
      </c>
      <c r="U50" s="2">
        <f>+SUMIF('Maize Prod'!$F$4:$F$176,$E50,'Maize Prod'!U$4:U$176)</f>
        <v>0</v>
      </c>
      <c r="V50" s="2">
        <f>+SUMIF('Maize Prod'!$F$4:$F$176,$E50,'Maize Prod'!V$4:V$176)</f>
        <v>0</v>
      </c>
      <c r="W50" s="2">
        <f>+SUMIF('Maize Prod'!$F$4:$F$176,$E50,'Maize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+SUMIF('Maize Prod'!$F$4:$F$176,$E51,'Maize Prod'!H$4:H$176)</f>
        <v>32984372</v>
      </c>
      <c r="I51" s="2">
        <f>+SUMIF('Maize Prod'!$F$4:$F$176,$E51,'Maize Prod'!I$4:I$176)</f>
        <v>25603736</v>
      </c>
      <c r="J51" s="2">
        <f>+SUMIF('Maize Prod'!$F$4:$F$176,$E51,'Maize Prod'!J$4:J$176)</f>
        <v>23225022</v>
      </c>
      <c r="L51" s="2">
        <f>+SUMIF('Maize Prod'!$F$4:$F$176,$E51,'Maize Prod'!L$4:L$176)</f>
        <v>12462512.462000001</v>
      </c>
      <c r="M51" s="2">
        <f>+SUMIF('Maize Prod'!$F$4:$F$176,$E51,'Maize Prod'!M$4:M$176)</f>
        <v>9942503.7829999998</v>
      </c>
      <c r="N51" s="2">
        <f>+SUMIF('Maize Prod'!$F$4:$F$176,$E51,'Maize Prod'!N$4:N$176)</f>
        <v>9453268.9240000024</v>
      </c>
      <c r="O51" s="2">
        <f>+SUMIF('Maize Prod'!$F$4:$F$176,$E51,'Maize Prod'!O$4:O$176)</f>
        <v>2621288.0640700003</v>
      </c>
      <c r="P51" s="2">
        <f>+SUMIF('Maize Prod'!$F$4:$F$176,$E51,'Maize Prod'!P$4:P$176)</f>
        <v>2081234.0026060001</v>
      </c>
      <c r="Q51" s="2">
        <f>+SUMIF('Maize Prod'!$F$4:$F$176,$E51,'Maize Prod'!Q$4:Q$176)</f>
        <v>2028655.993521</v>
      </c>
      <c r="R51" s="2">
        <f>+SUMIF('Maize Prod'!$F$4:$F$176,$E51,'Maize Prod'!R$4:R$176)</f>
        <v>19542147.311999999</v>
      </c>
      <c r="S51" s="2">
        <f>+SUMIF('Maize Prod'!$F$4:$F$176,$E51,'Maize Prod'!S$4:S$176)</f>
        <v>15541906.443</v>
      </c>
      <c r="T51" s="2">
        <f>+SUMIF('Maize Prod'!$F$4:$F$176,$E51,'Maize Prod'!T$4:T$176)</f>
        <v>14583850.935999999</v>
      </c>
      <c r="U51" s="2">
        <f>+SUMIF('Maize Prod'!$F$4:$F$176,$E51,'Maize Prod'!U$4:U$176)</f>
        <v>6776894.5757010011</v>
      </c>
      <c r="V51" s="2">
        <f>+SUMIF('Maize Prod'!$F$4:$F$176,$E51,'Maize Prod'!V$4:V$176)</f>
        <v>5446982.3769849995</v>
      </c>
      <c r="W51" s="2">
        <f>+SUMIF('Maize Prod'!$F$4:$F$176,$E51,'Maize Prod'!W$4:W$176)</f>
        <v>5256534.7144499989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+SUMIF('Maize Prod'!$F$4:$F$176,$E52,'Maize Prod'!H$4:H$176)</f>
        <v>0</v>
      </c>
      <c r="I52" s="2">
        <f>+SUMIF('Maize Prod'!$F$4:$F$176,$E52,'Maize Prod'!I$4:I$176)</f>
        <v>0</v>
      </c>
      <c r="J52" s="2">
        <f>+SUMIF('Maize Prod'!$F$4:$F$176,$E52,'Maize Prod'!J$4:J$176)</f>
        <v>0</v>
      </c>
      <c r="L52" s="2">
        <f>+SUMIF('Maize Prod'!$F$4:$F$176,$E52,'Maize Prod'!L$4:L$176)</f>
        <v>0</v>
      </c>
      <c r="M52" s="2">
        <f>+SUMIF('Maize Prod'!$F$4:$F$176,$E52,'Maize Prod'!M$4:M$176)</f>
        <v>0</v>
      </c>
      <c r="N52" s="2">
        <f>+SUMIF('Maize Prod'!$F$4:$F$176,$E52,'Maize Prod'!N$4:N$176)</f>
        <v>0</v>
      </c>
      <c r="O52" s="2">
        <f>+SUMIF('Maize Prod'!$F$4:$F$176,$E52,'Maize Prod'!O$4:O$176)</f>
        <v>0</v>
      </c>
      <c r="P52" s="2">
        <f>+SUMIF('Maize Prod'!$F$4:$F$176,$E52,'Maize Prod'!P$4:P$176)</f>
        <v>0</v>
      </c>
      <c r="Q52" s="2">
        <f>+SUMIF('Maize Prod'!$F$4:$F$176,$E52,'Maize Prod'!Q$4:Q$176)</f>
        <v>0</v>
      </c>
      <c r="R52" s="2">
        <f>+SUMIF('Maize Prod'!$F$4:$F$176,$E52,'Maize Prod'!R$4:R$176)</f>
        <v>0</v>
      </c>
      <c r="S52" s="2">
        <f>+SUMIF('Maize Prod'!$F$4:$F$176,$E52,'Maize Prod'!S$4:S$176)</f>
        <v>0</v>
      </c>
      <c r="T52" s="2">
        <f>+SUMIF('Maize Prod'!$F$4:$F$176,$E52,'Maize Prod'!T$4:T$176)</f>
        <v>0</v>
      </c>
      <c r="U52" s="2">
        <f>+SUMIF('Maize Prod'!$F$4:$F$176,$E52,'Maize Prod'!U$4:U$176)</f>
        <v>0</v>
      </c>
      <c r="V52" s="2">
        <f>+SUMIF('Maize Prod'!$F$4:$F$176,$E52,'Maize Prod'!V$4:V$176)</f>
        <v>0</v>
      </c>
      <c r="W52" s="2">
        <f>+SUMIF('Maize Prod'!$F$4:$F$176,$E52,'Maize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+SUMIF('Maize Prod'!$F$4:$F$176,$E53,'Maize Prod'!H$4:H$176)</f>
        <v>19157609</v>
      </c>
      <c r="I53" s="2">
        <f>+SUMIF('Maize Prod'!$F$4:$F$176,$E53,'Maize Prod'!I$4:I$176)</f>
        <v>20232001</v>
      </c>
      <c r="J53" s="2">
        <f>+SUMIF('Maize Prod'!$F$4:$F$176,$E53,'Maize Prod'!J$4:J$176)</f>
        <v>20996904</v>
      </c>
      <c r="L53" s="2">
        <f>+SUMIF('Maize Prod'!$F$4:$F$176,$E53,'Maize Prod'!L$4:L$176)</f>
        <v>8844495.4120000005</v>
      </c>
      <c r="M53" s="2">
        <f>+SUMIF('Maize Prod'!$F$4:$F$176,$E53,'Maize Prod'!M$4:M$176)</f>
        <v>9389704.0170000009</v>
      </c>
      <c r="N53" s="2">
        <f>+SUMIF('Maize Prod'!$F$4:$F$176,$E53,'Maize Prod'!N$4:N$176)</f>
        <v>9728715.6810000017</v>
      </c>
      <c r="O53" s="2">
        <f>+SUMIF('Maize Prod'!$F$4:$F$176,$E53,'Maize Prod'!O$4:O$176)</f>
        <v>1690367.9755520003</v>
      </c>
      <c r="P53" s="2">
        <f>+SUMIF('Maize Prod'!$F$4:$F$176,$E53,'Maize Prod'!P$4:P$176)</f>
        <v>1786248.4806279999</v>
      </c>
      <c r="Q53" s="2">
        <f>+SUMIF('Maize Prod'!$F$4:$F$176,$E53,'Maize Prod'!Q$4:Q$176)</f>
        <v>1833548.9473279999</v>
      </c>
      <c r="R53" s="2">
        <f>+SUMIF('Maize Prod'!$F$4:$F$176,$E53,'Maize Prod'!R$4:R$176)</f>
        <v>13792950.524999999</v>
      </c>
      <c r="S53" s="2">
        <f>+SUMIF('Maize Prod'!$F$4:$F$176,$E53,'Maize Prod'!S$4:S$176)</f>
        <v>14637712.125999998</v>
      </c>
      <c r="T53" s="2">
        <f>+SUMIF('Maize Prod'!$F$4:$F$176,$E53,'Maize Prod'!T$4:T$176)</f>
        <v>15207359.441</v>
      </c>
      <c r="U53" s="2">
        <f>+SUMIF('Maize Prod'!$F$4:$F$176,$E53,'Maize Prod'!U$4:U$176)</f>
        <v>5050532.5190730002</v>
      </c>
      <c r="V53" s="2">
        <f>+SUMIF('Maize Prod'!$F$4:$F$176,$E53,'Maize Prod'!V$4:V$176)</f>
        <v>5365498.6922519989</v>
      </c>
      <c r="W53" s="2">
        <f>+SUMIF('Maize Prod'!$F$4:$F$176,$E53,'Maize Prod'!W$4:W$176)</f>
        <v>5557223.0394779993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70077606</v>
      </c>
      <c r="I54" s="3">
        <f t="shared" si="37"/>
        <v>64419751</v>
      </c>
      <c r="J54" s="3">
        <f t="shared" si="37"/>
        <v>62420245</v>
      </c>
      <c r="L54" s="3">
        <f t="shared" ref="L54:W54" si="38">+SUM(L48:L53)</f>
        <v>26619559.782000002</v>
      </c>
      <c r="M54" s="3">
        <f t="shared" si="38"/>
        <v>24727677.854000002</v>
      </c>
      <c r="N54" s="3">
        <f t="shared" si="38"/>
        <v>24661598.742000006</v>
      </c>
      <c r="O54" s="3">
        <f t="shared" si="38"/>
        <v>5154224.7535690004</v>
      </c>
      <c r="P54" s="3">
        <f t="shared" si="38"/>
        <v>4704943.2005669996</v>
      </c>
      <c r="Q54" s="3">
        <f t="shared" si="38"/>
        <v>4724276.8261079993</v>
      </c>
      <c r="R54" s="3">
        <f t="shared" si="38"/>
        <v>43223255.475999996</v>
      </c>
      <c r="S54" s="3">
        <f t="shared" si="38"/>
        <v>40322421.838</v>
      </c>
      <c r="T54" s="3">
        <f t="shared" si="38"/>
        <v>40037281.677999996</v>
      </c>
      <c r="U54" s="3">
        <f t="shared" si="38"/>
        <v>14927926.317288002</v>
      </c>
      <c r="V54" s="3">
        <f t="shared" si="38"/>
        <v>13968419.171692999</v>
      </c>
      <c r="W54" s="3">
        <f t="shared" si="38"/>
        <v>14018621.571716998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+SUMIF('Maize Prod'!$F$4:$F$176,$E55,'Maize Prod'!H$4:H$176)</f>
        <v>793348</v>
      </c>
      <c r="I55" s="2">
        <f>+SUMIF('Maize Prod'!$F$4:$F$176,$E55,'Maize Prod'!I$4:I$176)</f>
        <v>714328</v>
      </c>
      <c r="J55" s="2">
        <f>+SUMIF('Maize Prod'!$F$4:$F$176,$E55,'Maize Prod'!J$4:J$176)</f>
        <v>757836</v>
      </c>
      <c r="L55" s="2">
        <f>+SUMIF('Maize Prod'!$F$4:$F$176,$E55,'Maize Prod'!L$4:L$176)</f>
        <v>80549.508999999991</v>
      </c>
      <c r="M55" s="2">
        <f>+SUMIF('Maize Prod'!$F$4:$F$176,$E55,'Maize Prod'!M$4:M$176)</f>
        <v>77776.805999999997</v>
      </c>
      <c r="N55" s="2">
        <f>+SUMIF('Maize Prod'!$F$4:$F$176,$E55,'Maize Prod'!N$4:N$176)</f>
        <v>76482.922999999995</v>
      </c>
      <c r="O55" s="2">
        <f>+SUMIF('Maize Prod'!$F$4:$F$176,$E55,'Maize Prod'!O$4:O$176)</f>
        <v>6392.6977699999998</v>
      </c>
      <c r="P55" s="2">
        <f>+SUMIF('Maize Prod'!$F$4:$F$176,$E55,'Maize Prod'!P$4:P$176)</f>
        <v>6173.6146799999997</v>
      </c>
      <c r="Q55" s="2">
        <f>+SUMIF('Maize Prod'!$F$4:$F$176,$E55,'Maize Prod'!Q$4:Q$176)</f>
        <v>6059.2597900000001</v>
      </c>
      <c r="R55" s="2">
        <f>+SUMIF('Maize Prod'!$F$4:$F$176,$E55,'Maize Prod'!R$4:R$176)</f>
        <v>166063.17600000001</v>
      </c>
      <c r="S55" s="2">
        <f>+SUMIF('Maize Prod'!$F$4:$F$176,$E55,'Maize Prod'!S$4:S$176)</f>
        <v>160326.44400000002</v>
      </c>
      <c r="T55" s="2">
        <f>+SUMIF('Maize Prod'!$F$4:$F$176,$E55,'Maize Prod'!T$4:T$176)</f>
        <v>157905.264</v>
      </c>
      <c r="U55" s="2">
        <f>+SUMIF('Maize Prod'!$F$4:$F$176,$E55,'Maize Prod'!U$4:U$176)</f>
        <v>33256.581030000001</v>
      </c>
      <c r="V55" s="2">
        <f>+SUMIF('Maize Prod'!$F$4:$F$176,$E55,'Maize Prod'!V$4:V$176)</f>
        <v>32116.243020000005</v>
      </c>
      <c r="W55" s="2">
        <f>+SUMIF('Maize Prod'!$F$4:$F$176,$E55,'Maize Prod'!W$4:W$176)</f>
        <v>31528.652010000002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+SUMIF('Maize Prod'!$F$4:$F$176,$E56,'Maize Prod'!H$4:H$176)</f>
        <v>27095307</v>
      </c>
      <c r="I56" s="2">
        <f>+SUMIF('Maize Prod'!$F$4:$F$176,$E56,'Maize Prod'!I$4:I$176)</f>
        <v>28343718</v>
      </c>
      <c r="J56" s="2">
        <f>+SUMIF('Maize Prod'!$F$4:$F$176,$E56,'Maize Prod'!J$4:J$176)</f>
        <v>32338141</v>
      </c>
      <c r="L56" s="2">
        <f>+SUMIF('Maize Prod'!$F$4:$F$176,$E56,'Maize Prod'!L$4:L$176)</f>
        <v>1010461.594</v>
      </c>
      <c r="M56" s="2">
        <f>+SUMIF('Maize Prod'!$F$4:$F$176,$E56,'Maize Prod'!M$4:M$176)</f>
        <v>1054670.618</v>
      </c>
      <c r="N56" s="2">
        <f>+SUMIF('Maize Prod'!$F$4:$F$176,$E56,'Maize Prod'!N$4:N$176)</f>
        <v>1178756.872</v>
      </c>
      <c r="O56" s="2">
        <f>+SUMIF('Maize Prod'!$F$4:$F$176,$E56,'Maize Prod'!O$4:O$176)</f>
        <v>17525.351119999999</v>
      </c>
      <c r="P56" s="2">
        <f>+SUMIF('Maize Prod'!$F$4:$F$176,$E56,'Maize Prod'!P$4:P$176)</f>
        <v>18147.350363999998</v>
      </c>
      <c r="Q56" s="2">
        <f>+SUMIF('Maize Prod'!$F$4:$F$176,$E56,'Maize Prod'!Q$4:Q$176)</f>
        <v>19442.916351999997</v>
      </c>
      <c r="R56" s="2">
        <f>+SUMIF('Maize Prod'!$F$4:$F$176,$E56,'Maize Prod'!R$4:R$176)</f>
        <v>3556991.5210000002</v>
      </c>
      <c r="S56" s="2">
        <f>+SUMIF('Maize Prod'!$F$4:$F$176,$E56,'Maize Prod'!S$4:S$176)</f>
        <v>3717992.8100000005</v>
      </c>
      <c r="T56" s="2">
        <f>+SUMIF('Maize Prod'!$F$4:$F$176,$E56,'Maize Prod'!T$4:T$176)</f>
        <v>4196512.4400000004</v>
      </c>
      <c r="U56" s="2">
        <f>+SUMIF('Maize Prod'!$F$4:$F$176,$E56,'Maize Prod'!U$4:U$176)</f>
        <v>165290.88080699998</v>
      </c>
      <c r="V56" s="2">
        <f>+SUMIF('Maize Prod'!$F$4:$F$176,$E56,'Maize Prod'!V$4:V$176)</f>
        <v>171934.18804200002</v>
      </c>
      <c r="W56" s="2">
        <f>+SUMIF('Maize Prod'!$F$4:$F$176,$E56,'Maize Prod'!W$4:W$176)</f>
        <v>189132.73740400001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+SUMIF('Maize Prod'!$F$4:$F$176,$E57,'Maize Prod'!H$4:H$176)</f>
        <v>8313742</v>
      </c>
      <c r="I57" s="2">
        <f>+SUMIF('Maize Prod'!$F$4:$F$176,$E57,'Maize Prod'!I$4:I$176)</f>
        <v>7702849</v>
      </c>
      <c r="J57" s="2">
        <f>+SUMIF('Maize Prod'!$F$4:$F$176,$E57,'Maize Prod'!J$4:J$176)</f>
        <v>6452326</v>
      </c>
      <c r="L57" s="2">
        <f>+SUMIF('Maize Prod'!$F$4:$F$176,$E57,'Maize Prod'!L$4:L$176)</f>
        <v>296576.179</v>
      </c>
      <c r="M57" s="2">
        <f>+SUMIF('Maize Prod'!$F$4:$F$176,$E57,'Maize Prod'!M$4:M$176)</f>
        <v>303785.04099999997</v>
      </c>
      <c r="N57" s="2">
        <f>+SUMIF('Maize Prod'!$F$4:$F$176,$E57,'Maize Prod'!N$4:N$176)</f>
        <v>243235.12699999998</v>
      </c>
      <c r="O57" s="2">
        <f>+SUMIF('Maize Prod'!$F$4:$F$176,$E57,'Maize Prod'!O$4:O$176)</f>
        <v>6739.8707620000005</v>
      </c>
      <c r="P57" s="2">
        <f>+SUMIF('Maize Prod'!$F$4:$F$176,$E57,'Maize Prod'!P$4:P$176)</f>
        <v>6849.9577060000001</v>
      </c>
      <c r="Q57" s="2">
        <f>+SUMIF('Maize Prod'!$F$4:$F$176,$E57,'Maize Prod'!Q$4:Q$176)</f>
        <v>5520.6909379999997</v>
      </c>
      <c r="R57" s="2">
        <f>+SUMIF('Maize Prod'!$F$4:$F$176,$E57,'Maize Prod'!R$4:R$176)</f>
        <v>705097.56700000004</v>
      </c>
      <c r="S57" s="2">
        <f>+SUMIF('Maize Prod'!$F$4:$F$176,$E57,'Maize Prod'!S$4:S$176)</f>
        <v>726115.69700000004</v>
      </c>
      <c r="T57" s="2">
        <f>+SUMIF('Maize Prod'!$F$4:$F$176,$E57,'Maize Prod'!T$4:T$176)</f>
        <v>578442.86599999992</v>
      </c>
      <c r="U57" s="2">
        <f>+SUMIF('Maize Prod'!$F$4:$F$176,$E57,'Maize Prod'!U$4:U$176)</f>
        <v>32854.206647999999</v>
      </c>
      <c r="V57" s="2">
        <f>+SUMIF('Maize Prod'!$F$4:$F$176,$E57,'Maize Prod'!V$4:V$176)</f>
        <v>33383.194983000009</v>
      </c>
      <c r="W57" s="2">
        <f>+SUMIF('Maize Prod'!$F$4:$F$176,$E57,'Maize Prod'!W$4:W$176)</f>
        <v>26744.897613000001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+SUMIF('Maize Prod'!$F$4:$F$176,$E58,'Maize Prod'!H$4:H$176)</f>
        <v>79888701</v>
      </c>
      <c r="I58" s="2">
        <f>+SUMIF('Maize Prod'!$F$4:$F$176,$E58,'Maize Prod'!I$4:I$176)</f>
        <v>85291348</v>
      </c>
      <c r="J58" s="2">
        <f>+SUMIF('Maize Prod'!$F$4:$F$176,$E58,'Maize Prod'!J$4:J$176)</f>
        <v>64150611</v>
      </c>
      <c r="L58" s="2">
        <f>+SUMIF('Maize Prod'!$F$4:$F$176,$E58,'Maize Prod'!L$4:L$176)</f>
        <v>3434909.4019999998</v>
      </c>
      <c r="M58" s="2">
        <f>+SUMIF('Maize Prod'!$F$4:$F$176,$E58,'Maize Prod'!M$4:M$176)</f>
        <v>3667240.2079999996</v>
      </c>
      <c r="N58" s="2">
        <f>+SUMIF('Maize Prod'!$F$4:$F$176,$E58,'Maize Prod'!N$4:N$176)</f>
        <v>2758166.8019999997</v>
      </c>
      <c r="O58" s="2">
        <f>+SUMIF('Maize Prod'!$F$4:$F$176,$E58,'Maize Prod'!O$4:O$176)</f>
        <v>68698.188039999994</v>
      </c>
      <c r="P58" s="2">
        <f>+SUMIF('Maize Prod'!$F$4:$F$176,$E58,'Maize Prod'!P$4:P$176)</f>
        <v>73344.80416</v>
      </c>
      <c r="Q58" s="2">
        <f>+SUMIF('Maize Prod'!$F$4:$F$176,$E58,'Maize Prod'!Q$4:Q$176)</f>
        <v>55163.336039999995</v>
      </c>
      <c r="R58" s="2">
        <f>+SUMIF('Maize Prod'!$F$4:$F$176,$E58,'Maize Prod'!R$4:R$176)</f>
        <v>7428990.1020000009</v>
      </c>
      <c r="S58" s="2">
        <f>+SUMIF('Maize Prod'!$F$4:$F$176,$E58,'Maize Prod'!S$4:S$176)</f>
        <v>7931473.0080000013</v>
      </c>
      <c r="T58" s="2">
        <f>+SUMIF('Maize Prod'!$F$4:$F$176,$E58,'Maize Prod'!T$4:T$176)</f>
        <v>5965337.5020000013</v>
      </c>
      <c r="U58" s="2">
        <f>+SUMIF('Maize Prod'!$F$4:$F$176,$E58,'Maize Prod'!U$4:U$176)</f>
        <v>289730.61397800001</v>
      </c>
      <c r="V58" s="2">
        <f>+SUMIF('Maize Prod'!$F$4:$F$176,$E58,'Maize Prod'!V$4:V$176)</f>
        <v>309327.44731200003</v>
      </c>
      <c r="W58" s="2">
        <f>+SUMIF('Maize Prod'!$F$4:$F$176,$E58,'Maize Prod'!W$4:W$176)</f>
        <v>232648.16257800005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+SUMIF('Maize Prod'!$F$4:$F$176,$E59,'Maize Prod'!H$4:H$176)</f>
        <v>38037792</v>
      </c>
      <c r="I59" s="2">
        <f>+SUMIF('Maize Prod'!$F$4:$F$176,$E59,'Maize Prod'!I$4:I$176)</f>
        <v>40821380</v>
      </c>
      <c r="J59" s="2">
        <f>+SUMIF('Maize Prod'!$F$4:$F$176,$E59,'Maize Prod'!J$4:J$176)</f>
        <v>46590661</v>
      </c>
      <c r="L59" s="2">
        <f>+SUMIF('Maize Prod'!$F$4:$F$176,$E59,'Maize Prod'!L$4:L$176)</f>
        <v>659594.95600000001</v>
      </c>
      <c r="M59" s="2">
        <f>+SUMIF('Maize Prod'!$F$4:$F$176,$E59,'Maize Prod'!M$4:M$176)</f>
        <v>720989.48800000001</v>
      </c>
      <c r="N59" s="2">
        <f>+SUMIF('Maize Prod'!$F$4:$F$176,$E59,'Maize Prod'!N$4:N$176)</f>
        <v>821967.84900000005</v>
      </c>
      <c r="O59" s="2">
        <f>+SUMIF('Maize Prod'!$F$4:$F$176,$E59,'Maize Prod'!O$4:O$176)</f>
        <v>6309.8687580000014</v>
      </c>
      <c r="P59" s="2">
        <f>+SUMIF('Maize Prod'!$F$4:$F$176,$E59,'Maize Prod'!P$4:P$176)</f>
        <v>6783.013175</v>
      </c>
      <c r="Q59" s="2">
        <f>+SUMIF('Maize Prod'!$F$4:$F$176,$E59,'Maize Prod'!Q$4:Q$176)</f>
        <v>7790.0008280000002</v>
      </c>
      <c r="R59" s="2">
        <f>+SUMIF('Maize Prod'!$F$4:$F$176,$E59,'Maize Prod'!R$4:R$176)</f>
        <v>1770395.362</v>
      </c>
      <c r="S59" s="2">
        <f>+SUMIF('Maize Prod'!$F$4:$F$176,$E59,'Maize Prod'!S$4:S$176)</f>
        <v>1945161.0790000001</v>
      </c>
      <c r="T59" s="2">
        <f>+SUMIF('Maize Prod'!$F$4:$F$176,$E59,'Maize Prod'!T$4:T$176)</f>
        <v>2214953.2069999999</v>
      </c>
      <c r="U59" s="2">
        <f>+SUMIF('Maize Prod'!$F$4:$F$176,$E59,'Maize Prod'!U$4:U$176)</f>
        <v>32993.424831000004</v>
      </c>
      <c r="V59" s="2">
        <f>+SUMIF('Maize Prod'!$F$4:$F$176,$E59,'Maize Prod'!V$4:V$176)</f>
        <v>36894.239561000002</v>
      </c>
      <c r="W59" s="2">
        <f>+SUMIF('Maize Prod'!$F$4:$F$176,$E59,'Maize Prod'!W$4:W$176)</f>
        <v>41882.426320999999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154128890</v>
      </c>
      <c r="I60" s="3">
        <f t="shared" si="39"/>
        <v>162873623</v>
      </c>
      <c r="J60" s="3">
        <f t="shared" si="39"/>
        <v>150289575</v>
      </c>
      <c r="L60" s="3">
        <f t="shared" ref="L60:W60" si="40">+SUM(L55:L59)</f>
        <v>5482091.6400000006</v>
      </c>
      <c r="M60" s="3">
        <f t="shared" si="40"/>
        <v>5824462.1609999994</v>
      </c>
      <c r="N60" s="3">
        <f t="shared" si="40"/>
        <v>5078609.5729999999</v>
      </c>
      <c r="O60" s="3">
        <f t="shared" si="40"/>
        <v>105665.97644999999</v>
      </c>
      <c r="P60" s="3">
        <f t="shared" si="40"/>
        <v>111298.740085</v>
      </c>
      <c r="Q60" s="3">
        <f t="shared" si="40"/>
        <v>93976.203947999995</v>
      </c>
      <c r="R60" s="3">
        <f t="shared" si="40"/>
        <v>13627537.728</v>
      </c>
      <c r="S60" s="3">
        <f t="shared" si="40"/>
        <v>14481069.038000003</v>
      </c>
      <c r="T60" s="3">
        <f t="shared" si="40"/>
        <v>13113151.279000001</v>
      </c>
      <c r="U60" s="3">
        <f t="shared" si="40"/>
        <v>554125.70729399996</v>
      </c>
      <c r="V60" s="3">
        <f t="shared" si="40"/>
        <v>583655.31291800004</v>
      </c>
      <c r="W60" s="3">
        <f t="shared" si="40"/>
        <v>521936.87592600007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+SUMIF('Maize Prod'!$F$4:$F$176,$E61,'Maize Prod'!H$4:H$176)</f>
        <v>372577940</v>
      </c>
      <c r="I61" s="3">
        <f>+SUMIF('Maize Prod'!$F$4:$F$176,$E61,'Maize Prod'!I$4:I$176)</f>
        <v>359045440</v>
      </c>
      <c r="J61" s="3">
        <f>+SUMIF('Maize Prod'!$F$4:$F$176,$E61,'Maize Prod'!J$4:J$176)</f>
        <v>397127290</v>
      </c>
      <c r="L61" s="3">
        <f>+SUMIF('Maize Prod'!$F$4:$F$176,$E61,'Maize Prod'!L$4:L$176)</f>
        <v>0</v>
      </c>
      <c r="M61" s="3">
        <f>+SUMIF('Maize Prod'!$F$4:$F$176,$E61,'Maize Prod'!M$4:M$176)</f>
        <v>0</v>
      </c>
      <c r="N61" s="3">
        <f>+SUMIF('Maize Prod'!$F$4:$F$176,$E61,'Maize Prod'!N$4:N$176)</f>
        <v>0</v>
      </c>
      <c r="O61" s="3">
        <f>+SUMIF('Maize Prod'!$F$4:$F$176,$E61,'Maize Prod'!O$4:O$176)</f>
        <v>0</v>
      </c>
      <c r="P61" s="3">
        <f>+SUMIF('Maize Prod'!$F$4:$F$176,$E61,'Maize Prod'!P$4:P$176)</f>
        <v>0</v>
      </c>
      <c r="Q61" s="3">
        <f>+SUMIF('Maize Prod'!$F$4:$F$176,$E61,'Maize Prod'!Q$4:Q$176)</f>
        <v>0</v>
      </c>
      <c r="R61" s="3">
        <f>+SUMIF('Maize Prod'!$F$4:$F$176,$E61,'Maize Prod'!R$4:R$176)</f>
        <v>0</v>
      </c>
      <c r="S61" s="3">
        <f>+SUMIF('Maize Prod'!$F$4:$F$176,$E61,'Maize Prod'!S$4:S$176)</f>
        <v>0</v>
      </c>
      <c r="T61" s="3">
        <f>+SUMIF('Maize Prod'!$F$4:$F$176,$E61,'Maize Prod'!T$4:T$176)</f>
        <v>0</v>
      </c>
      <c r="U61" s="3">
        <f>+SUMIF('Maize Prod'!$F$4:$F$176,$E61,'Maize Prod'!U$4:U$176)</f>
        <v>0</v>
      </c>
      <c r="V61" s="3">
        <f>+SUMIF('Maize Prod'!$F$4:$F$176,$E61,'Maize Prod'!V$4:V$176)</f>
        <v>0</v>
      </c>
      <c r="W61" s="3">
        <f>+SUMIF('Maize Prod'!$F$4:$F$176,$E61,'Maize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+SUMIF('Maize Prod'!$F$4:$F$176,$E62,'Maize Prod'!H$4:H$176)</f>
        <v>247997</v>
      </c>
      <c r="I62" s="2">
        <f>+SUMIF('Maize Prod'!$F$4:$F$176,$E62,'Maize Prod'!I$4:I$176)</f>
        <v>243719</v>
      </c>
      <c r="J62" s="2">
        <f>+SUMIF('Maize Prod'!$F$4:$F$176,$E62,'Maize Prod'!J$4:J$176)</f>
        <v>241092</v>
      </c>
      <c r="L62" s="2">
        <f>+SUMIF('Maize Prod'!$F$4:$F$176,$E62,'Maize Prod'!L$4:L$176)</f>
        <v>0</v>
      </c>
      <c r="M62" s="2">
        <f>+SUMIF('Maize Prod'!$F$4:$F$176,$E62,'Maize Prod'!M$4:M$176)</f>
        <v>0</v>
      </c>
      <c r="N62" s="2">
        <f>+SUMIF('Maize Prod'!$F$4:$F$176,$E62,'Maize Prod'!N$4:N$176)</f>
        <v>0</v>
      </c>
      <c r="O62" s="2">
        <f>+SUMIF('Maize Prod'!$F$4:$F$176,$E62,'Maize Prod'!O$4:O$176)</f>
        <v>0</v>
      </c>
      <c r="P62" s="2">
        <f>+SUMIF('Maize Prod'!$F$4:$F$176,$E62,'Maize Prod'!P$4:P$176)</f>
        <v>0</v>
      </c>
      <c r="Q62" s="2">
        <f>+SUMIF('Maize Prod'!$F$4:$F$176,$E62,'Maize Prod'!Q$4:Q$176)</f>
        <v>0</v>
      </c>
      <c r="R62" s="2">
        <f>+SUMIF('Maize Prod'!$F$4:$F$176,$E62,'Maize Prod'!R$4:R$176)</f>
        <v>0</v>
      </c>
      <c r="S62" s="2">
        <f>+SUMIF('Maize Prod'!$F$4:$F$176,$E62,'Maize Prod'!S$4:S$176)</f>
        <v>0</v>
      </c>
      <c r="T62" s="2">
        <f>+SUMIF('Maize Prod'!$F$4:$F$176,$E62,'Maize Prod'!T$4:T$176)</f>
        <v>0</v>
      </c>
      <c r="U62" s="2">
        <f>+SUMIF('Maize Prod'!$F$4:$F$176,$E62,'Maize Prod'!U$4:U$176)</f>
        <v>0</v>
      </c>
      <c r="V62" s="2">
        <f>+SUMIF('Maize Prod'!$F$4:$F$176,$E62,'Maize Prod'!V$4:V$176)</f>
        <v>0</v>
      </c>
      <c r="W62" s="2">
        <f>+SUMIF('Maize Prod'!$F$4:$F$176,$E62,'Maize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+SUMIF('Maize Prod'!$F$4:$F$176,$E63,'Maize Prod'!H$4:H$176)</f>
        <v>217995404</v>
      </c>
      <c r="I63" s="2">
        <f>+SUMIF('Maize Prod'!$F$4:$F$176,$E63,'Maize Prod'!I$4:I$176)</f>
        <v>226917800</v>
      </c>
      <c r="J63" s="2">
        <f>+SUMIF('Maize Prod'!$F$4:$F$176,$E63,'Maize Prod'!J$4:J$176)</f>
        <v>233869146</v>
      </c>
      <c r="L63" s="2">
        <f>+SUMIF('Maize Prod'!$F$4:$F$176,$E63,'Maize Prod'!L$4:L$176)</f>
        <v>4097279.7760000001</v>
      </c>
      <c r="M63" s="2">
        <f>+SUMIF('Maize Prod'!$F$4:$F$176,$E63,'Maize Prod'!M$4:M$176)</f>
        <v>4267970</v>
      </c>
      <c r="N63" s="2">
        <f>+SUMIF('Maize Prod'!$F$4:$F$176,$E63,'Maize Prod'!N$4:N$176)</f>
        <v>4401804.9739999995</v>
      </c>
      <c r="O63" s="2">
        <f>+SUMIF('Maize Prod'!$F$4:$F$176,$E63,'Maize Prod'!O$4:O$176)</f>
        <v>12291.839328</v>
      </c>
      <c r="P63" s="2">
        <f>+SUMIF('Maize Prod'!$F$4:$F$176,$E63,'Maize Prod'!P$4:P$176)</f>
        <v>12803.91</v>
      </c>
      <c r="Q63" s="2">
        <f>+SUMIF('Maize Prod'!$F$4:$F$176,$E63,'Maize Prod'!Q$4:Q$176)</f>
        <v>13205.414921999998</v>
      </c>
      <c r="R63" s="2">
        <f>+SUMIF('Maize Prod'!$F$4:$F$176,$E63,'Maize Prod'!R$4:R$176)</f>
        <v>26093202.783999998</v>
      </c>
      <c r="S63" s="2">
        <f>+SUMIF('Maize Prod'!$F$4:$F$176,$E63,'Maize Prod'!S$4:S$176)</f>
        <v>27180230</v>
      </c>
      <c r="T63" s="2">
        <f>+SUMIF('Maize Prod'!$F$4:$F$176,$E63,'Maize Prod'!T$4:T$176)</f>
        <v>28032547.465999998</v>
      </c>
      <c r="U63" s="2">
        <f>+SUMIF('Maize Prod'!$F$4:$F$176,$E63,'Maize Prod'!U$4:U$176)</f>
        <v>730609.67795199982</v>
      </c>
      <c r="V63" s="2">
        <f>+SUMIF('Maize Prod'!$F$4:$F$176,$E63,'Maize Prod'!V$4:V$176)</f>
        <v>761046.44</v>
      </c>
      <c r="W63" s="2">
        <f>+SUMIF('Maize Prod'!$F$4:$F$176,$E63,'Maize Prod'!W$4:W$176)</f>
        <v>784911.32904799981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+SUMIF('Maize Prod'!$F$4:$F$176,$E64,'Maize Prod'!H$4:H$176)</f>
        <v>40603711</v>
      </c>
      <c r="I64" s="2">
        <f>+SUMIF('Maize Prod'!$F$4:$F$176,$E64,'Maize Prod'!I$4:I$176)</f>
        <v>41017550</v>
      </c>
      <c r="J64" s="2">
        <f>+SUMIF('Maize Prod'!$F$4:$F$176,$E64,'Maize Prod'!J$4:J$176)</f>
        <v>41557981</v>
      </c>
      <c r="L64" s="2">
        <f>+SUMIF('Maize Prod'!$F$4:$F$176,$E64,'Maize Prod'!L$4:L$176)</f>
        <v>2647134.7510000002</v>
      </c>
      <c r="M64" s="2">
        <f>+SUMIF('Maize Prod'!$F$4:$F$176,$E64,'Maize Prod'!M$4:M$176)</f>
        <v>2701061.3110000002</v>
      </c>
      <c r="N64" s="2">
        <f>+SUMIF('Maize Prod'!$F$4:$F$176,$E64,'Maize Prod'!N$4:N$176)</f>
        <v>2745285.392</v>
      </c>
      <c r="O64" s="2">
        <f>+SUMIF('Maize Prod'!$F$4:$F$176,$E64,'Maize Prod'!O$4:O$176)</f>
        <v>48050.104742000003</v>
      </c>
      <c r="P64" s="2">
        <f>+SUMIF('Maize Prod'!$F$4:$F$176,$E64,'Maize Prod'!P$4:P$176)</f>
        <v>49597.894441000004</v>
      </c>
      <c r="Q64" s="2">
        <f>+SUMIF('Maize Prod'!$F$4:$F$176,$E64,'Maize Prod'!Q$4:Q$176)</f>
        <v>50436.839386000007</v>
      </c>
      <c r="R64" s="2">
        <f>+SUMIF('Maize Prod'!$F$4:$F$176,$E64,'Maize Prod'!R$4:R$176)</f>
        <v>11039402.872999998</v>
      </c>
      <c r="S64" s="2">
        <f>+SUMIF('Maize Prod'!$F$4:$F$176,$E64,'Maize Prod'!S$4:S$176)</f>
        <v>11245160.385</v>
      </c>
      <c r="T64" s="2">
        <f>+SUMIF('Maize Prod'!$F$4:$F$176,$E64,'Maize Prod'!T$4:T$176)</f>
        <v>11441900.885999998</v>
      </c>
      <c r="U64" s="2">
        <f>+SUMIF('Maize Prod'!$F$4:$F$176,$E64,'Maize Prod'!U$4:U$176)</f>
        <v>1060845.6064239999</v>
      </c>
      <c r="V64" s="2">
        <f>+SUMIF('Maize Prod'!$F$4:$F$176,$E64,'Maize Prod'!V$4:V$176)</f>
        <v>1085354.0209910001</v>
      </c>
      <c r="W64" s="2">
        <f>+SUMIF('Maize Prod'!$F$4:$F$176,$E64,'Maize Prod'!W$4:W$176)</f>
        <v>1105405.358362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+SUMIF('Maize Prod'!$F$4:$F$176,$E65,'Maize Prod'!H$4:H$176)</f>
        <v>18989</v>
      </c>
      <c r="I65" s="2">
        <f>+SUMIF('Maize Prod'!$F$4:$F$176,$E65,'Maize Prod'!I$4:I$176)</f>
        <v>21692</v>
      </c>
      <c r="J65" s="2">
        <f>+SUMIF('Maize Prod'!$F$4:$F$176,$E65,'Maize Prod'!J$4:J$176)</f>
        <v>21209</v>
      </c>
      <c r="L65" s="2">
        <f>+SUMIF('Maize Prod'!$F$4:$F$176,$E65,'Maize Prod'!L$4:L$176)</f>
        <v>4859.3339999999998</v>
      </c>
      <c r="M65" s="2">
        <f>+SUMIF('Maize Prod'!$F$4:$F$176,$E65,'Maize Prod'!M$4:M$176)</f>
        <v>5030.2300000000005</v>
      </c>
      <c r="N65" s="2">
        <f>+SUMIF('Maize Prod'!$F$4:$F$176,$E65,'Maize Prod'!N$4:N$176)</f>
        <v>5093.8110000000006</v>
      </c>
      <c r="O65" s="2">
        <f>+SUMIF('Maize Prod'!$F$4:$F$176,$E65,'Maize Prod'!O$4:O$176)</f>
        <v>703.57588200000009</v>
      </c>
      <c r="P65" s="2">
        <f>+SUMIF('Maize Prod'!$F$4:$F$176,$E65,'Maize Prod'!P$4:P$176)</f>
        <v>728.79164500000013</v>
      </c>
      <c r="Q65" s="2">
        <f>+SUMIF('Maize Prod'!$F$4:$F$176,$E65,'Maize Prod'!Q$4:Q$176)</f>
        <v>738.89439800000025</v>
      </c>
      <c r="R65" s="2">
        <f>+SUMIF('Maize Prod'!$F$4:$F$176,$E65,'Maize Prod'!R$4:R$176)</f>
        <v>8655.0519999999997</v>
      </c>
      <c r="S65" s="2">
        <f>+SUMIF('Maize Prod'!$F$4:$F$176,$E65,'Maize Prod'!S$4:S$176)</f>
        <v>8960.114999999998</v>
      </c>
      <c r="T65" s="2">
        <f>+SUMIF('Maize Prod'!$F$4:$F$176,$E65,'Maize Prod'!T$4:T$176)</f>
        <v>9025.0329999999994</v>
      </c>
      <c r="U65" s="2">
        <f>+SUMIF('Maize Prod'!$F$4:$F$176,$E65,'Maize Prod'!U$4:U$176)</f>
        <v>2513.6909639999999</v>
      </c>
      <c r="V65" s="2">
        <f>+SUMIF('Maize Prod'!$F$4:$F$176,$E65,'Maize Prod'!V$4:V$176)</f>
        <v>2602.6148599999992</v>
      </c>
      <c r="W65" s="2">
        <f>+SUMIF('Maize Prod'!$F$4:$F$176,$E65,'Maize Prod'!W$4:W$176)</f>
        <v>2636.9221259999995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+SUMIF('Maize Prod'!$F$4:$F$176,$E66,'Maize Prod'!H$4:H$176)</f>
        <v>32685855</v>
      </c>
      <c r="I66" s="2">
        <f>+SUMIF('Maize Prod'!$F$4:$F$176,$E66,'Maize Prod'!I$4:I$176)</f>
        <v>31238661</v>
      </c>
      <c r="J66" s="2">
        <f>+SUMIF('Maize Prod'!$F$4:$F$176,$E66,'Maize Prod'!J$4:J$176)</f>
        <v>35776527</v>
      </c>
      <c r="L66" s="2">
        <f>+SUMIF('Maize Prod'!$F$4:$F$176,$E66,'Maize Prod'!L$4:L$176)</f>
        <v>5896791.5629999992</v>
      </c>
      <c r="M66" s="2">
        <f>+SUMIF('Maize Prod'!$F$4:$F$176,$E66,'Maize Prod'!M$4:M$176)</f>
        <v>5545476.0530000003</v>
      </c>
      <c r="N66" s="2">
        <f>+SUMIF('Maize Prod'!$F$4:$F$176,$E66,'Maize Prod'!N$4:N$176)</f>
        <v>6371949.9170000004</v>
      </c>
      <c r="O66" s="2">
        <f>+SUMIF('Maize Prod'!$F$4:$F$176,$E66,'Maize Prod'!O$4:O$176)</f>
        <v>237394.773931</v>
      </c>
      <c r="P66" s="2">
        <f>+SUMIF('Maize Prod'!$F$4:$F$176,$E66,'Maize Prod'!P$4:P$176)</f>
        <v>221968.80872499998</v>
      </c>
      <c r="Q66" s="2">
        <f>+SUMIF('Maize Prod'!$F$4:$F$176,$E66,'Maize Prod'!Q$4:Q$176)</f>
        <v>255755.09735099997</v>
      </c>
      <c r="R66" s="2">
        <f>+SUMIF('Maize Prod'!$F$4:$F$176,$E66,'Maize Prod'!R$4:R$176)</f>
        <v>18163644.614999998</v>
      </c>
      <c r="S66" s="2">
        <f>+SUMIF('Maize Prod'!$F$4:$F$176,$E66,'Maize Prod'!S$4:S$176)</f>
        <v>17224055.824000001</v>
      </c>
      <c r="T66" s="2">
        <f>+SUMIF('Maize Prod'!$F$4:$F$176,$E66,'Maize Prod'!T$4:T$176)</f>
        <v>19772413.973000001</v>
      </c>
      <c r="U66" s="2">
        <f>+SUMIF('Maize Prod'!$F$4:$F$176,$E66,'Maize Prod'!U$4:U$176)</f>
        <v>3319008.6322629997</v>
      </c>
      <c r="V66" s="2">
        <f>+SUMIF('Maize Prod'!$F$4:$F$176,$E66,'Maize Prod'!V$4:V$176)</f>
        <v>3123118.7215169999</v>
      </c>
      <c r="W66" s="2">
        <f>+SUMIF('Maize Prod'!$F$4:$F$176,$E66,'Maize Prod'!W$4:W$176)</f>
        <v>3589067.0444049998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291551956</v>
      </c>
      <c r="I67" s="3">
        <f t="shared" si="41"/>
        <v>299439422</v>
      </c>
      <c r="J67" s="3">
        <f t="shared" si="41"/>
        <v>311465955</v>
      </c>
      <c r="L67" s="3">
        <f t="shared" ref="L67:W67" si="42">+SUM(L62:L66)</f>
        <v>12646065.423999999</v>
      </c>
      <c r="M67" s="3">
        <f t="shared" si="42"/>
        <v>12519537.594000001</v>
      </c>
      <c r="N67" s="3">
        <f t="shared" si="42"/>
        <v>13524134.094000001</v>
      </c>
      <c r="O67" s="3">
        <f t="shared" si="42"/>
        <v>298440.29388300003</v>
      </c>
      <c r="P67" s="3">
        <f t="shared" si="42"/>
        <v>285099.40481099999</v>
      </c>
      <c r="Q67" s="3">
        <f t="shared" si="42"/>
        <v>320136.24605699995</v>
      </c>
      <c r="R67" s="3">
        <f t="shared" si="42"/>
        <v>55304905.324000001</v>
      </c>
      <c r="S67" s="3">
        <f t="shared" si="42"/>
        <v>55658406.324000001</v>
      </c>
      <c r="T67" s="3">
        <f t="shared" si="42"/>
        <v>59255887.357999995</v>
      </c>
      <c r="U67" s="3">
        <f t="shared" si="42"/>
        <v>5112977.6076029995</v>
      </c>
      <c r="V67" s="3">
        <f t="shared" si="42"/>
        <v>4972121.7973680003</v>
      </c>
      <c r="W67" s="3">
        <f t="shared" si="42"/>
        <v>5482020.6539409999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+SUMIF('Maize Prod'!$F$4:$F$176,$E68,'Maize Prod'!H$4:H$176)</f>
        <v>26899143</v>
      </c>
      <c r="I68" s="2">
        <f>+SUMIF('Maize Prod'!$F$4:$F$176,$E68,'Maize Prod'!I$4:I$176)</f>
        <v>20211864</v>
      </c>
      <c r="J68" s="2">
        <f>+SUMIF('Maize Prod'!$F$4:$F$176,$E68,'Maize Prod'!J$4:J$176)</f>
        <v>19082819</v>
      </c>
      <c r="L68" s="2">
        <f>+SUMIF('Maize Prod'!$F$4:$F$176,$E68,'Maize Prod'!L$4:L$176)</f>
        <v>0</v>
      </c>
      <c r="M68" s="2">
        <f>+SUMIF('Maize Prod'!$F$4:$F$176,$E68,'Maize Prod'!M$4:M$176)</f>
        <v>0</v>
      </c>
      <c r="N68" s="2">
        <f>+SUMIF('Maize Prod'!$F$4:$F$176,$E68,'Maize Prod'!N$4:N$176)</f>
        <v>0</v>
      </c>
      <c r="O68" s="2">
        <f>+SUMIF('Maize Prod'!$F$4:$F$176,$E68,'Maize Prod'!O$4:O$176)</f>
        <v>0</v>
      </c>
      <c r="P68" s="2">
        <f>+SUMIF('Maize Prod'!$F$4:$F$176,$E68,'Maize Prod'!P$4:P$176)</f>
        <v>0</v>
      </c>
      <c r="Q68" s="2">
        <f>+SUMIF('Maize Prod'!$F$4:$F$176,$E68,'Maize Prod'!Q$4:Q$176)</f>
        <v>0</v>
      </c>
      <c r="R68" s="2">
        <f>+SUMIF('Maize Prod'!$F$4:$F$176,$E68,'Maize Prod'!R$4:R$176)</f>
        <v>0</v>
      </c>
      <c r="S68" s="2">
        <f>+SUMIF('Maize Prod'!$F$4:$F$176,$E68,'Maize Prod'!S$4:S$176)</f>
        <v>0</v>
      </c>
      <c r="T68" s="2">
        <f>+SUMIF('Maize Prod'!$F$4:$F$176,$E68,'Maize Prod'!T$4:T$176)</f>
        <v>0</v>
      </c>
      <c r="U68" s="2">
        <f>+SUMIF('Maize Prod'!$F$4:$F$176,$E68,'Maize Prod'!U$4:U$176)</f>
        <v>0</v>
      </c>
      <c r="V68" s="2">
        <f>+SUMIF('Maize Prod'!$F$4:$F$176,$E68,'Maize Prod'!V$4:V$176)</f>
        <v>0</v>
      </c>
      <c r="W68" s="2">
        <f>+SUMIF('Maize Prod'!$F$4:$F$176,$E68,'Maize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+SUMIF('Maize Prod'!$F$4:$F$176,$E69,'Maize Prod'!H$4:H$176)</f>
        <v>16776795</v>
      </c>
      <c r="I69" s="2">
        <f>+SUMIF('Maize Prod'!$F$4:$F$176,$E69,'Maize Prod'!I$4:I$176)</f>
        <v>14168086</v>
      </c>
      <c r="J69" s="2">
        <f>+SUMIF('Maize Prod'!$F$4:$F$176,$E69,'Maize Prod'!J$4:J$176)</f>
        <v>13865590</v>
      </c>
      <c r="L69" s="2">
        <f>+SUMIF('Maize Prod'!$F$4:$F$176,$E69,'Maize Prod'!L$4:L$176)</f>
        <v>0</v>
      </c>
      <c r="M69" s="2">
        <f>+SUMIF('Maize Prod'!$F$4:$F$176,$E69,'Maize Prod'!M$4:M$176)</f>
        <v>0</v>
      </c>
      <c r="N69" s="2">
        <f>+SUMIF('Maize Prod'!$F$4:$F$176,$E69,'Maize Prod'!N$4:N$176)</f>
        <v>0</v>
      </c>
      <c r="O69" s="2">
        <f>+SUMIF('Maize Prod'!$F$4:$F$176,$E69,'Maize Prod'!O$4:O$176)</f>
        <v>0</v>
      </c>
      <c r="P69" s="2">
        <f>+SUMIF('Maize Prod'!$F$4:$F$176,$E69,'Maize Prod'!P$4:P$176)</f>
        <v>0</v>
      </c>
      <c r="Q69" s="2">
        <f>+SUMIF('Maize Prod'!$F$4:$F$176,$E69,'Maize Prod'!Q$4:Q$176)</f>
        <v>0</v>
      </c>
      <c r="R69" s="2">
        <f>+SUMIF('Maize Prod'!$F$4:$F$176,$E69,'Maize Prod'!R$4:R$176)</f>
        <v>0</v>
      </c>
      <c r="S69" s="2">
        <f>+SUMIF('Maize Prod'!$F$4:$F$176,$E69,'Maize Prod'!S$4:S$176)</f>
        <v>0</v>
      </c>
      <c r="T69" s="2">
        <f>+SUMIF('Maize Prod'!$F$4:$F$176,$E69,'Maize Prod'!T$4:T$176)</f>
        <v>0</v>
      </c>
      <c r="U69" s="2">
        <f>+SUMIF('Maize Prod'!$F$4:$F$176,$E69,'Maize Prod'!U$4:U$176)</f>
        <v>0</v>
      </c>
      <c r="V69" s="2">
        <f>+SUMIF('Maize Prod'!$F$4:$F$176,$E69,'Maize Prod'!V$4:V$176)</f>
        <v>0</v>
      </c>
      <c r="W69" s="2">
        <f>+SUMIF('Maize Prod'!$F$4:$F$176,$E69,'Maize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+SUMIF('Maize Prod'!$F$4:$F$176,$E70,'Maize Prod'!H$4:H$176)</f>
        <v>43228027</v>
      </c>
      <c r="I70" s="2">
        <f>+SUMIF('Maize Prod'!$F$4:$F$176,$E70,'Maize Prod'!I$4:I$176)</f>
        <v>31687360</v>
      </c>
      <c r="J70" s="2">
        <f>+SUMIF('Maize Prod'!$F$4:$F$176,$E70,'Maize Prod'!J$4:J$176)</f>
        <v>38863384</v>
      </c>
      <c r="L70" s="2">
        <f>+SUMIF('Maize Prod'!$F$4:$F$176,$E70,'Maize Prod'!L$4:L$176)</f>
        <v>0</v>
      </c>
      <c r="M70" s="2">
        <f>+SUMIF('Maize Prod'!$F$4:$F$176,$E70,'Maize Prod'!M$4:M$176)</f>
        <v>0</v>
      </c>
      <c r="N70" s="2">
        <f>+SUMIF('Maize Prod'!$F$4:$F$176,$E70,'Maize Prod'!N$4:N$176)</f>
        <v>0</v>
      </c>
      <c r="O70" s="2">
        <f>+SUMIF('Maize Prod'!$F$4:$F$176,$E70,'Maize Prod'!O$4:O$176)</f>
        <v>0</v>
      </c>
      <c r="P70" s="2">
        <f>+SUMIF('Maize Prod'!$F$4:$F$176,$E70,'Maize Prod'!P$4:P$176)</f>
        <v>0</v>
      </c>
      <c r="Q70" s="2">
        <f>+SUMIF('Maize Prod'!$F$4:$F$176,$E70,'Maize Prod'!Q$4:Q$176)</f>
        <v>0</v>
      </c>
      <c r="R70" s="2">
        <f>+SUMIF('Maize Prod'!$F$4:$F$176,$E70,'Maize Prod'!R$4:R$176)</f>
        <v>0</v>
      </c>
      <c r="S70" s="2">
        <f>+SUMIF('Maize Prod'!$F$4:$F$176,$E70,'Maize Prod'!S$4:S$176)</f>
        <v>0</v>
      </c>
      <c r="T70" s="2">
        <f>+SUMIF('Maize Prod'!$F$4:$F$176,$E70,'Maize Prod'!T$4:T$176)</f>
        <v>0</v>
      </c>
      <c r="U70" s="2">
        <f>+SUMIF('Maize Prod'!$F$4:$F$176,$E70,'Maize Prod'!U$4:U$176)</f>
        <v>0</v>
      </c>
      <c r="V70" s="2">
        <f>+SUMIF('Maize Prod'!$F$4:$F$176,$E70,'Maize Prod'!V$4:V$176)</f>
        <v>0</v>
      </c>
      <c r="W70" s="2">
        <f>+SUMIF('Maize Prod'!$F$4:$F$176,$E70,'Maize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86903965</v>
      </c>
      <c r="I71" s="3">
        <f t="shared" si="43"/>
        <v>66067310</v>
      </c>
      <c r="J71" s="3">
        <f t="shared" si="43"/>
        <v>71811793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+SUMIF('Maize Prod'!$F$4:$F$176,$E72,'Maize Prod'!H$4:H$176)</f>
        <v>8163214</v>
      </c>
      <c r="I72" s="2">
        <f>+SUMIF('Maize Prod'!$F$4:$F$176,$E72,'Maize Prod'!I$4:I$176)</f>
        <v>7904513</v>
      </c>
      <c r="J72" s="2">
        <f>+SUMIF('Maize Prod'!$F$4:$F$176,$E72,'Maize Prod'!J$4:J$176)</f>
        <v>8137181</v>
      </c>
      <c r="L72" s="2">
        <f>+SUMIF('Maize Prod'!$F$4:$F$176,$E72,'Maize Prod'!L$4:L$176)</f>
        <v>112851.54399999999</v>
      </c>
      <c r="M72" s="2">
        <f>+SUMIF('Maize Prod'!$F$4:$F$176,$E72,'Maize Prod'!M$4:M$176)</f>
        <v>109258.53199999999</v>
      </c>
      <c r="N72" s="2">
        <f>+SUMIF('Maize Prod'!$F$4:$F$176,$E72,'Maize Prod'!N$4:N$176)</f>
        <v>112038.18899999998</v>
      </c>
      <c r="O72" s="2">
        <f>+SUMIF('Maize Prod'!$F$4:$F$176,$E72,'Maize Prod'!O$4:O$176)</f>
        <v>225.69022799999999</v>
      </c>
      <c r="P72" s="2">
        <f>+SUMIF('Maize Prod'!$F$4:$F$176,$E72,'Maize Prod'!P$4:P$176)</f>
        <v>218.50309399999998</v>
      </c>
      <c r="Q72" s="2">
        <f>+SUMIF('Maize Prod'!$F$4:$F$176,$E72,'Maize Prod'!Q$4:Q$176)</f>
        <v>224.05794299999999</v>
      </c>
      <c r="R72" s="2">
        <f>+SUMIF('Maize Prod'!$F$4:$F$176,$E72,'Maize Prod'!R$4:R$176)</f>
        <v>1297745.1739999999</v>
      </c>
      <c r="S72" s="2">
        <f>+SUMIF('Maize Prod'!$F$4:$F$176,$E72,'Maize Prod'!S$4:S$176)</f>
        <v>1256421.429</v>
      </c>
      <c r="T72" s="2">
        <f>+SUMIF('Maize Prod'!$F$4:$F$176,$E72,'Maize Prod'!T$4:T$176)</f>
        <v>1288370.9640000002</v>
      </c>
      <c r="U72" s="2">
        <f>+SUMIF('Maize Prod'!$F$4:$F$176,$E72,'Maize Prod'!U$4:U$176)</f>
        <v>38930.148443999999</v>
      </c>
      <c r="V72" s="2">
        <f>+SUMIF('Maize Prod'!$F$4:$F$176,$E72,'Maize Prod'!V$4:V$176)</f>
        <v>37690.245617999994</v>
      </c>
      <c r="W72" s="2">
        <f>+SUMIF('Maize Prod'!$F$4:$F$176,$E72,'Maize Prod'!W$4:W$176)</f>
        <v>38647.965474000004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+SUMIF('Maize Prod'!$F$4:$F$176,$E73,'Maize Prod'!H$4:H$176)</f>
        <v>8348842</v>
      </c>
      <c r="I73" s="2">
        <f>+SUMIF('Maize Prod'!$F$4:$F$176,$E73,'Maize Prod'!I$4:I$176)</f>
        <v>8119946</v>
      </c>
      <c r="J73" s="2">
        <f>+SUMIF('Maize Prod'!$F$4:$F$176,$E73,'Maize Prod'!J$4:J$176)</f>
        <v>8046141</v>
      </c>
      <c r="L73" s="2">
        <f>+SUMIF('Maize Prod'!$F$4:$F$176,$E73,'Maize Prod'!L$4:L$176)</f>
        <v>42370.106</v>
      </c>
      <c r="M73" s="2">
        <f>+SUMIF('Maize Prod'!$F$4:$F$176,$E73,'Maize Prod'!M$4:M$176)</f>
        <v>35305.692999999999</v>
      </c>
      <c r="N73" s="2">
        <f>+SUMIF('Maize Prod'!$F$4:$F$176,$E73,'Maize Prod'!N$4:N$176)</f>
        <v>40358.743000000002</v>
      </c>
      <c r="O73" s="2">
        <f>+SUMIF('Maize Prod'!$F$4:$F$176,$E73,'Maize Prod'!O$4:O$176)</f>
        <v>586.625271</v>
      </c>
      <c r="P73" s="2">
        <f>+SUMIF('Maize Prod'!$F$4:$F$176,$E73,'Maize Prod'!P$4:P$176)</f>
        <v>381.02531099999999</v>
      </c>
      <c r="Q73" s="2">
        <f>+SUMIF('Maize Prod'!$F$4:$F$176,$E73,'Maize Prod'!Q$4:Q$176)</f>
        <v>565.50726499999985</v>
      </c>
      <c r="R73" s="2">
        <f>+SUMIF('Maize Prod'!$F$4:$F$176,$E73,'Maize Prod'!R$4:R$176)</f>
        <v>270691.978</v>
      </c>
      <c r="S73" s="2">
        <f>+SUMIF('Maize Prod'!$F$4:$F$176,$E73,'Maize Prod'!S$4:S$176)</f>
        <v>238714.239</v>
      </c>
      <c r="T73" s="2">
        <f>+SUMIF('Maize Prod'!$F$4:$F$176,$E73,'Maize Prod'!T$4:T$176)</f>
        <v>256553.81400000001</v>
      </c>
      <c r="U73" s="2">
        <f>+SUMIF('Maize Prod'!$F$4:$F$176,$E73,'Maize Prod'!U$4:U$176)</f>
        <v>8843.4531889999998</v>
      </c>
      <c r="V73" s="2">
        <f>+SUMIF('Maize Prod'!$F$4:$F$176,$E73,'Maize Prod'!V$4:V$176)</f>
        <v>6027.2683109999998</v>
      </c>
      <c r="W73" s="2">
        <f>+SUMIF('Maize Prod'!$F$4:$F$176,$E73,'Maize Prod'!W$4:W$176)</f>
        <v>8427.060429000001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16512056</v>
      </c>
      <c r="I74" s="3">
        <f t="shared" si="45"/>
        <v>16024459</v>
      </c>
      <c r="J74" s="3">
        <f t="shared" si="45"/>
        <v>16183322</v>
      </c>
      <c r="L74" s="3">
        <f t="shared" ref="L74:W74" si="46">+SUM(L72:L73)</f>
        <v>155221.65</v>
      </c>
      <c r="M74" s="3">
        <f t="shared" si="46"/>
        <v>144564.22499999998</v>
      </c>
      <c r="N74" s="3">
        <f t="shared" si="46"/>
        <v>152396.93199999997</v>
      </c>
      <c r="O74" s="3">
        <f t="shared" si="46"/>
        <v>812.31549900000005</v>
      </c>
      <c r="P74" s="3">
        <f t="shared" si="46"/>
        <v>599.52840500000002</v>
      </c>
      <c r="Q74" s="3">
        <f t="shared" si="46"/>
        <v>789.56520799999987</v>
      </c>
      <c r="R74" s="3">
        <f t="shared" si="46"/>
        <v>1568437.1519999998</v>
      </c>
      <c r="S74" s="3">
        <f t="shared" si="46"/>
        <v>1495135.6680000001</v>
      </c>
      <c r="T74" s="3">
        <f t="shared" si="46"/>
        <v>1544924.7780000002</v>
      </c>
      <c r="U74" s="3">
        <f t="shared" si="46"/>
        <v>47773.601632999998</v>
      </c>
      <c r="V74" s="3">
        <f t="shared" si="46"/>
        <v>43717.513928999993</v>
      </c>
      <c r="W74" s="3">
        <f t="shared" si="46"/>
        <v>47075.025903000002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+SUMIF('Maize Prod'!$F$4:$F$176,$E75,'Maize Prod'!H$4:H$176)</f>
        <v>627529</v>
      </c>
      <c r="I75" s="3">
        <f>+SUMIF('Maize Prod'!$F$4:$F$176,$E75,'Maize Prod'!I$4:I$176)</f>
        <v>720867</v>
      </c>
      <c r="J75" s="3">
        <f>+SUMIF('Maize Prod'!$F$4:$F$176,$E75,'Maize Prod'!J$4:J$176)</f>
        <v>610357</v>
      </c>
      <c r="K75" s="22"/>
      <c r="L75" s="3">
        <f>+SUMIF('Maize Prod'!$F$4:$F$176,$E75,'Maize Prod'!L$4:L$176)</f>
        <v>0</v>
      </c>
      <c r="M75" s="3">
        <f>+SUMIF('Maize Prod'!$F$4:$F$176,$E75,'Maize Prod'!M$4:M$176)</f>
        <v>0</v>
      </c>
      <c r="N75" s="3">
        <f>+SUMIF('Maize Prod'!$F$4:$F$176,$E75,'Maize Prod'!N$4:N$176)</f>
        <v>0</v>
      </c>
      <c r="O75" s="3">
        <f>+SUMIF('Maize Prod'!$F$4:$F$176,$E75,'Maize Prod'!O$4:O$176)</f>
        <v>0</v>
      </c>
      <c r="P75" s="3">
        <f>+SUMIF('Maize Prod'!$F$4:$F$176,$E75,'Maize Prod'!P$4:P$176)</f>
        <v>0</v>
      </c>
      <c r="Q75" s="3">
        <f>+SUMIF('Maize Prod'!$F$4:$F$176,$E75,'Maize Prod'!Q$4:Q$176)</f>
        <v>0</v>
      </c>
      <c r="R75" s="3">
        <f>+SUMIF('Maize Prod'!$F$4:$F$176,$E75,'Maize Prod'!R$4:R$176)</f>
        <v>0</v>
      </c>
      <c r="S75" s="3">
        <f>+SUMIF('Maize Prod'!$F$4:$F$176,$E75,'Maize Prod'!S$4:S$176)</f>
        <v>0</v>
      </c>
      <c r="T75" s="3">
        <f>+SUMIF('Maize Prod'!$F$4:$F$176,$E75,'Maize Prod'!T$4:T$176)</f>
        <v>0</v>
      </c>
      <c r="U75" s="3">
        <f>+SUMIF('Maize Prod'!$F$4:$F$176,$E75,'Maize Prod'!U$4:U$176)</f>
        <v>0</v>
      </c>
      <c r="V75" s="3">
        <f>+SUMIF('Maize Prod'!$F$4:$F$176,$E75,'Maize Prod'!V$4:V$176)</f>
        <v>0</v>
      </c>
      <c r="W75" s="3">
        <f>+SUMIF('Maize Prod'!$F$4:$F$176,$E75,'Maize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+SUMIF('Maize Prod'!$F$4:$F$176,$E76,'Maize Prod'!H$4:H$176)</f>
        <v>115000</v>
      </c>
      <c r="I76" s="2">
        <f>+SUMIF('Maize Prod'!$F$4:$F$176,$E76,'Maize Prod'!I$4:I$176)</f>
        <v>56400</v>
      </c>
      <c r="J76" s="2">
        <f>+SUMIF('Maize Prod'!$F$4:$F$176,$E76,'Maize Prod'!J$4:J$176)</f>
        <v>84689</v>
      </c>
      <c r="L76" s="2">
        <f>+SUMIF('Maize Prod'!$F$4:$F$176,$E76,'Maize Prod'!L$4:L$176)</f>
        <v>0</v>
      </c>
      <c r="M76" s="2">
        <f>+SUMIF('Maize Prod'!$F$4:$F$176,$E76,'Maize Prod'!M$4:M$176)</f>
        <v>0</v>
      </c>
      <c r="N76" s="2">
        <f>+SUMIF('Maize Prod'!$F$4:$F$176,$E76,'Maize Prod'!N$4:N$176)</f>
        <v>0</v>
      </c>
      <c r="O76" s="2">
        <f>+SUMIF('Maize Prod'!$F$4:$F$176,$E76,'Maize Prod'!O$4:O$176)</f>
        <v>0</v>
      </c>
      <c r="P76" s="2">
        <f>+SUMIF('Maize Prod'!$F$4:$F$176,$E76,'Maize Prod'!P$4:P$176)</f>
        <v>0</v>
      </c>
      <c r="Q76" s="2">
        <f>+SUMIF('Maize Prod'!$F$4:$F$176,$E76,'Maize Prod'!Q$4:Q$176)</f>
        <v>0</v>
      </c>
      <c r="R76" s="2">
        <f>+SUMIF('Maize Prod'!$F$4:$F$176,$E76,'Maize Prod'!R$4:R$176)</f>
        <v>0</v>
      </c>
      <c r="S76" s="2">
        <f>+SUMIF('Maize Prod'!$F$4:$F$176,$E76,'Maize Prod'!S$4:S$176)</f>
        <v>0</v>
      </c>
      <c r="T76" s="2">
        <f>+SUMIF('Maize Prod'!$F$4:$F$176,$E76,'Maize Prod'!T$4:T$176)</f>
        <v>0</v>
      </c>
      <c r="U76" s="2">
        <f>+SUMIF('Maize Prod'!$F$4:$F$176,$E76,'Maize Prod'!U$4:U$176)</f>
        <v>0</v>
      </c>
      <c r="V76" s="2">
        <f>+SUMIF('Maize Prod'!$F$4:$F$176,$E76,'Maize Prod'!V$4:V$176)</f>
        <v>0</v>
      </c>
      <c r="W76" s="2">
        <f>+SUMIF('Maize Prod'!$F$4:$F$176,$E76,'Maize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+SUMIF('Maize Prod'!$F$4:$F$176,$E77,'Maize Prod'!H$4:H$176)</f>
        <v>1727320</v>
      </c>
      <c r="I77" s="2">
        <f>+SUMIF('Maize Prod'!$F$4:$F$176,$E77,'Maize Prod'!I$4:I$176)</f>
        <v>1753424</v>
      </c>
      <c r="J77" s="2">
        <f>+SUMIF('Maize Prod'!$F$4:$F$176,$E77,'Maize Prod'!J$4:J$176)</f>
        <v>1870267</v>
      </c>
      <c r="L77" s="2">
        <f>+SUMIF('Maize Prod'!$F$4:$F$176,$E77,'Maize Prod'!L$4:L$176)</f>
        <v>48634.450000000004</v>
      </c>
      <c r="M77" s="2">
        <f>+SUMIF('Maize Prod'!$F$4:$F$176,$E77,'Maize Prod'!M$4:M$176)</f>
        <v>42277.922999999995</v>
      </c>
      <c r="N77" s="2">
        <f>+SUMIF('Maize Prod'!$F$4:$F$176,$E77,'Maize Prod'!N$4:N$176)</f>
        <v>47746.460000000006</v>
      </c>
      <c r="O77" s="2">
        <f>+SUMIF('Maize Prod'!$F$4:$F$176,$E77,'Maize Prod'!O$4:O$176)</f>
        <v>696.43549600000006</v>
      </c>
      <c r="P77" s="2">
        <f>+SUMIF('Maize Prod'!$F$4:$F$176,$E77,'Maize Prod'!P$4:P$176)</f>
        <v>514.94547000000011</v>
      </c>
      <c r="Q77" s="2">
        <f>+SUMIF('Maize Prod'!$F$4:$F$176,$E77,'Maize Prod'!Q$4:Q$176)</f>
        <v>627.34070200000019</v>
      </c>
      <c r="R77" s="2">
        <f>+SUMIF('Maize Prod'!$F$4:$F$176,$E77,'Maize Prod'!R$4:R$176)</f>
        <v>250413.10800000001</v>
      </c>
      <c r="S77" s="2">
        <f>+SUMIF('Maize Prod'!$F$4:$F$176,$E77,'Maize Prod'!S$4:S$176)</f>
        <v>245093.18200000003</v>
      </c>
      <c r="T77" s="2">
        <f>+SUMIF('Maize Prod'!$F$4:$F$176,$E77,'Maize Prod'!T$4:T$176)</f>
        <v>263322.31900000002</v>
      </c>
      <c r="U77" s="2">
        <f>+SUMIF('Maize Prod'!$F$4:$F$176,$E77,'Maize Prod'!U$4:U$176)</f>
        <v>13984.482586</v>
      </c>
      <c r="V77" s="2">
        <f>+SUMIF('Maize Prod'!$F$4:$F$176,$E77,'Maize Prod'!V$4:V$176)</f>
        <v>12886.651754</v>
      </c>
      <c r="W77" s="2">
        <f>+SUMIF('Maize Prod'!$F$4:$F$176,$E77,'Maize Prod'!W$4:W$176)</f>
        <v>14205.436143000001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+SUMIF('Maize Prod'!$F$4:$F$176,$E78,'Maize Prod'!H$4:H$176)</f>
        <v>42648627</v>
      </c>
      <c r="I78" s="2">
        <f>+SUMIF('Maize Prod'!$F$4:$F$176,$E78,'Maize Prod'!I$4:I$176)</f>
        <v>38534728</v>
      </c>
      <c r="J78" s="2">
        <f>+SUMIF('Maize Prod'!$F$4:$F$176,$E78,'Maize Prod'!J$4:J$176)</f>
        <v>46279591</v>
      </c>
      <c r="L78" s="2">
        <f>+SUMIF('Maize Prod'!$F$4:$F$176,$E78,'Maize Prod'!L$4:L$176)</f>
        <v>28496.81</v>
      </c>
      <c r="M78" s="2">
        <f>+SUMIF('Maize Prod'!$F$4:$F$176,$E78,'Maize Prod'!M$4:M$176)</f>
        <v>23327.57</v>
      </c>
      <c r="N78" s="2">
        <f>+SUMIF('Maize Prod'!$F$4:$F$176,$E78,'Maize Prod'!N$4:N$176)</f>
        <v>28074.61</v>
      </c>
      <c r="O78" s="2">
        <f>+SUMIF('Maize Prod'!$F$4:$F$176,$E78,'Maize Prod'!O$4:O$176)</f>
        <v>0</v>
      </c>
      <c r="P78" s="2">
        <f>+SUMIF('Maize Prod'!$F$4:$F$176,$E78,'Maize Prod'!P$4:P$176)</f>
        <v>0</v>
      </c>
      <c r="Q78" s="2">
        <f>+SUMIF('Maize Prod'!$F$4:$F$176,$E78,'Maize Prod'!Q$4:Q$176)</f>
        <v>0</v>
      </c>
      <c r="R78" s="2">
        <f>+SUMIF('Maize Prod'!$F$4:$F$176,$E78,'Maize Prod'!R$4:R$176)</f>
        <v>200923.66000000003</v>
      </c>
      <c r="S78" s="2">
        <f>+SUMIF('Maize Prod'!$F$4:$F$176,$E78,'Maize Prod'!S$4:S$176)</f>
        <v>174169.00200000001</v>
      </c>
      <c r="T78" s="2">
        <f>+SUMIF('Maize Prod'!$F$4:$F$176,$E78,'Maize Prod'!T$4:T$176)</f>
        <v>208846.13099999999</v>
      </c>
      <c r="U78" s="2">
        <f>+SUMIF('Maize Prod'!$F$4:$F$176,$E78,'Maize Prod'!U$4:U$176)</f>
        <v>222.71088000000003</v>
      </c>
      <c r="V78" s="2">
        <f>+SUMIF('Maize Prod'!$F$4:$F$176,$E78,'Maize Prod'!V$4:V$176)</f>
        <v>189.24389400000001</v>
      </c>
      <c r="W78" s="2">
        <f>+SUMIF('Maize Prod'!$F$4:$F$176,$E78,'Maize Prod'!W$4:W$176)</f>
        <v>228.34033299999999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+SUMIF('Maize Prod'!$F$4:$F$176,$E79,'Maize Prod'!H$4:H$176)</f>
        <v>44490947</v>
      </c>
      <c r="I79" s="3">
        <f>+SUMIF('Maize Prod'!$F$4:$F$176,$E79,'Maize Prod'!I$4:I$176)</f>
        <v>40344552</v>
      </c>
      <c r="J79" s="3">
        <f>+SUMIF('Maize Prod'!$F$4:$F$176,$E79,'Maize Prod'!J$4:J$176)</f>
        <v>48234547</v>
      </c>
      <c r="K79" s="22"/>
      <c r="L79" s="3">
        <f>+SUMIF('Maize Prod'!$F$4:$F$176,$E79,'Maize Prod'!L$4:L$176)</f>
        <v>0</v>
      </c>
      <c r="M79" s="3">
        <f>+SUMIF('Maize Prod'!$F$4:$F$176,$E79,'Maize Prod'!M$4:M$176)</f>
        <v>0</v>
      </c>
      <c r="N79" s="3">
        <f>+SUMIF('Maize Prod'!$F$4:$F$176,$E79,'Maize Prod'!N$4:N$176)</f>
        <v>0</v>
      </c>
      <c r="O79" s="3">
        <f>+SUMIF('Maize Prod'!$F$4:$F$176,$E79,'Maize Prod'!O$4:O$176)</f>
        <v>0</v>
      </c>
      <c r="P79" s="3">
        <f>+SUMIF('Maize Prod'!$F$4:$F$176,$E79,'Maize Prod'!P$4:P$176)</f>
        <v>0</v>
      </c>
      <c r="Q79" s="3">
        <f>+SUMIF('Maize Prod'!$F$4:$F$176,$E79,'Maize Prod'!Q$4:Q$176)</f>
        <v>0</v>
      </c>
      <c r="R79" s="3">
        <f>+SUMIF('Maize Prod'!$F$4:$F$176,$E79,'Maize Prod'!R$4:R$176)</f>
        <v>0</v>
      </c>
      <c r="S79" s="3">
        <f>+SUMIF('Maize Prod'!$F$4:$F$176,$E79,'Maize Prod'!S$4:S$176)</f>
        <v>0</v>
      </c>
      <c r="T79" s="3">
        <f>+SUMIF('Maize Prod'!$F$4:$F$176,$E79,'Maize Prod'!T$4:T$176)</f>
        <v>0</v>
      </c>
      <c r="U79" s="3">
        <f>+SUMIF('Maize Prod'!$F$4:$F$176,$E79,'Maize Prod'!U$4:U$176)</f>
        <v>0</v>
      </c>
      <c r="V79" s="3">
        <f>+SUMIF('Maize Prod'!$F$4:$F$176,$E79,'Maize Prod'!V$4:V$176)</f>
        <v>0</v>
      </c>
      <c r="W79" s="3">
        <f>+SUMIF('Maize Prod'!$F$4:$F$176,$E79,'Maize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417129404</v>
      </c>
      <c r="I81" s="2">
        <f t="shared" si="47"/>
        <v>394389976</v>
      </c>
      <c r="J81" s="2">
        <f t="shared" si="47"/>
        <v>430927148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87718974</v>
      </c>
      <c r="I82" s="2">
        <f t="shared" si="49"/>
        <v>72031912</v>
      </c>
      <c r="J82" s="2">
        <f t="shared" si="49"/>
        <v>87097931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532022511</v>
      </c>
      <c r="I83" s="2">
        <f t="shared" si="51"/>
        <v>542513536</v>
      </c>
      <c r="J83" s="2">
        <f t="shared" si="51"/>
        <v>540118005</v>
      </c>
      <c r="L83" s="2">
        <f t="shared" ref="L83:W83" si="52">+SUM(L54,L60,L63,L64,L65,L66,L74)</f>
        <v>44902938.495999999</v>
      </c>
      <c r="M83" s="2">
        <f t="shared" si="52"/>
        <v>43216241.833999999</v>
      </c>
      <c r="N83" s="2">
        <f t="shared" si="52"/>
        <v>43416739.340999998</v>
      </c>
      <c r="O83" s="2">
        <f t="shared" si="52"/>
        <v>5559143.3394010011</v>
      </c>
      <c r="P83" s="2">
        <f t="shared" si="52"/>
        <v>5101940.8738680007</v>
      </c>
      <c r="Q83" s="2">
        <f t="shared" si="52"/>
        <v>5139178.8413209999</v>
      </c>
      <c r="R83" s="2">
        <f t="shared" si="52"/>
        <v>113724135.67999998</v>
      </c>
      <c r="S83" s="2">
        <f t="shared" si="52"/>
        <v>111957032.868</v>
      </c>
      <c r="T83" s="2">
        <f t="shared" si="52"/>
        <v>113951245.09299999</v>
      </c>
      <c r="U83" s="2">
        <f t="shared" si="52"/>
        <v>20642803.233818002</v>
      </c>
      <c r="V83" s="2">
        <f t="shared" si="52"/>
        <v>19567913.795907997</v>
      </c>
      <c r="W83" s="2">
        <f t="shared" si="52"/>
        <v>20069654.127487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533749831</v>
      </c>
      <c r="I84" s="2">
        <f t="shared" si="53"/>
        <v>544266960</v>
      </c>
      <c r="J84" s="2">
        <f t="shared" si="53"/>
        <v>541988272</v>
      </c>
      <c r="L84" s="2">
        <f t="shared" ref="L84:W84" si="54">+L83+L77+L47</f>
        <v>44951572.946000002</v>
      </c>
      <c r="M84" s="2">
        <f t="shared" si="54"/>
        <v>43258519.756999999</v>
      </c>
      <c r="N84" s="2">
        <f t="shared" si="54"/>
        <v>43464485.800999999</v>
      </c>
      <c r="O84" s="2">
        <f t="shared" si="54"/>
        <v>5559839.7748970008</v>
      </c>
      <c r="P84" s="2">
        <f t="shared" si="54"/>
        <v>5102455.8193380004</v>
      </c>
      <c r="Q84" s="2">
        <f t="shared" si="54"/>
        <v>5139806.182023</v>
      </c>
      <c r="R84" s="2">
        <f t="shared" si="54"/>
        <v>113974548.78799997</v>
      </c>
      <c r="S84" s="2">
        <f t="shared" si="54"/>
        <v>112202126.05</v>
      </c>
      <c r="T84" s="2">
        <f t="shared" si="54"/>
        <v>114214567.412</v>
      </c>
      <c r="U84" s="2">
        <f t="shared" si="54"/>
        <v>20656787.716404002</v>
      </c>
      <c r="V84" s="2">
        <f t="shared" si="54"/>
        <v>19580800.447661996</v>
      </c>
      <c r="W84" s="2">
        <f t="shared" si="54"/>
        <v>20083859.56363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1036870889</v>
      </c>
      <c r="I85" s="2">
        <f t="shared" si="55"/>
        <v>1008935424</v>
      </c>
      <c r="J85" s="2">
        <f t="shared" si="55"/>
        <v>1058143084</v>
      </c>
      <c r="L85" s="2">
        <f t="shared" ref="L85:W85" si="56">+SUM(L81:L83)</f>
        <v>44902938.495999999</v>
      </c>
      <c r="M85" s="2">
        <f t="shared" si="56"/>
        <v>43216241.833999999</v>
      </c>
      <c r="N85" s="2">
        <f t="shared" si="56"/>
        <v>43416739.340999998</v>
      </c>
      <c r="O85" s="2">
        <f t="shared" si="56"/>
        <v>5559143.3394010011</v>
      </c>
      <c r="P85" s="2">
        <f t="shared" si="56"/>
        <v>5101940.8738680007</v>
      </c>
      <c r="Q85" s="2">
        <f t="shared" si="56"/>
        <v>5139178.8413209999</v>
      </c>
      <c r="R85" s="2">
        <f t="shared" si="56"/>
        <v>113724135.67999998</v>
      </c>
      <c r="S85" s="2">
        <f t="shared" si="56"/>
        <v>111957032.868</v>
      </c>
      <c r="T85" s="2">
        <f t="shared" si="56"/>
        <v>113951245.09299999</v>
      </c>
      <c r="U85" s="2">
        <f t="shared" si="56"/>
        <v>20642803.233818002</v>
      </c>
      <c r="V85" s="2">
        <f t="shared" si="56"/>
        <v>19567913.795907997</v>
      </c>
      <c r="W85" s="2">
        <f t="shared" si="56"/>
        <v>20069654.127487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197827934</v>
      </c>
      <c r="I86" s="52">
        <f t="shared" si="57"/>
        <v>191236432</v>
      </c>
      <c r="J86" s="52">
        <f t="shared" si="57"/>
        <v>197377854</v>
      </c>
      <c r="L86" s="61">
        <f t="shared" ref="L86:W86" si="58">+L84-L63-L58-L59</f>
        <v>36759788.811999999</v>
      </c>
      <c r="M86" s="61">
        <f t="shared" si="58"/>
        <v>34602320.061000004</v>
      </c>
      <c r="N86" s="61">
        <f t="shared" si="58"/>
        <v>35482546.175999999</v>
      </c>
      <c r="O86" s="61">
        <f t="shared" si="58"/>
        <v>5472539.8787709996</v>
      </c>
      <c r="P86" s="61">
        <f t="shared" si="58"/>
        <v>5009524.092003</v>
      </c>
      <c r="Q86" s="61">
        <f t="shared" si="58"/>
        <v>5063647.4302329998</v>
      </c>
      <c r="R86" s="61">
        <f t="shared" si="58"/>
        <v>78681960.539999977</v>
      </c>
      <c r="S86" s="61">
        <f t="shared" si="58"/>
        <v>75145261.963</v>
      </c>
      <c r="T86" s="61">
        <f t="shared" si="58"/>
        <v>78001729.237000003</v>
      </c>
      <c r="U86" s="61">
        <f t="shared" si="58"/>
        <v>19603453.999643005</v>
      </c>
      <c r="V86" s="61">
        <f t="shared" si="58"/>
        <v>18473532.320788994</v>
      </c>
      <c r="W86" s="61">
        <f t="shared" si="58"/>
        <v>19024417.645682998</v>
      </c>
    </row>
    <row r="87" spans="4:23" ht="13.5" customHeight="1" x14ac:dyDescent="0.35">
      <c r="D87" s="4" t="s">
        <v>6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+SUMIF('Maize Area'!$F$4:$F$176,$E90,'Maize Area'!H$4:H$176)</f>
        <v>0</v>
      </c>
      <c r="I90" s="2">
        <f>+SUMIF('Maize Area'!$F$4:$F$176,$E90,'Maize Area'!I$4:I$176)</f>
        <v>0</v>
      </c>
      <c r="J90" s="2">
        <f>+SUMIF('Maize Area'!$F$4:$F$176,$E90,'Maize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+SUMIF('Maize Area'!$F$4:$F$176,$E91,'Maize Area'!H$4:H$176)</f>
        <v>2760831</v>
      </c>
      <c r="I91" s="2">
        <f>+SUMIF('Maize Area'!$F$4:$F$176,$E91,'Maize Area'!I$4:I$176)</f>
        <v>2845365</v>
      </c>
      <c r="J91" s="2">
        <f>+SUMIF('Maize Area'!$F$4:$F$176,$E91,'Maize Area'!J$4:J$176)</f>
        <v>2882322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+SUMIF('Maize Area'!$F$4:$F$176,$E92,'Maize Area'!H$4:H$176)</f>
        <v>6169982</v>
      </c>
      <c r="I92" s="2">
        <f>+SUMIF('Maize Area'!$F$4:$F$176,$E92,'Maize Area'!I$4:I$176)</f>
        <v>6079527</v>
      </c>
      <c r="J92" s="2">
        <f>+SUMIF('Maize Area'!$F$4:$F$176,$E92,'Maize Area'!J$4:J$176)</f>
        <v>6302213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+SUMIF('Maize Area'!$F$4:$F$176,$E93,'Maize Area'!H$4:H$176)</f>
        <v>0</v>
      </c>
      <c r="I93" s="2">
        <f>+SUMIF('Maize Area'!$F$4:$F$176,$E93,'Maize Area'!I$4:I$176)</f>
        <v>0</v>
      </c>
      <c r="J93" s="2">
        <f>+SUMIF('Maize Area'!$F$4:$F$176,$E93,'Maize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+SUMIF('Maize Area'!$F$4:$F$176,$E94,'Maize Area'!H$4:H$176)</f>
        <v>14707043</v>
      </c>
      <c r="I94" s="2">
        <f>+SUMIF('Maize Area'!$F$4:$F$176,$E94,'Maize Area'!I$4:I$176)</f>
        <v>13773926</v>
      </c>
      <c r="J94" s="2">
        <f>+SUMIF('Maize Area'!$F$4:$F$176,$E94,'Maize Area'!J$4:J$176)</f>
        <v>13552145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+SUMIF('Maize Area'!$F$4:$F$176,$E95,'Maize Area'!H$4:H$176)</f>
        <v>0</v>
      </c>
      <c r="I95" s="2">
        <f>+SUMIF('Maize Area'!$F$4:$F$176,$E95,'Maize Area'!I$4:I$176)</f>
        <v>0</v>
      </c>
      <c r="J95" s="2">
        <f>+SUMIF('Maize Area'!$F$4:$F$176,$E95,'Maize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+SUMIF('Maize Area'!$F$4:$F$176,$E96,'Maize Area'!H$4:H$176)</f>
        <v>11998284</v>
      </c>
      <c r="I96" s="2">
        <f>+SUMIF('Maize Area'!$F$4:$F$176,$E96,'Maize Area'!I$4:I$176)</f>
        <v>12562970</v>
      </c>
      <c r="J96" s="2">
        <f>+SUMIF('Maize Area'!$F$4:$F$176,$E96,'Maize Area'!J$4:J$176)</f>
        <v>12650416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35636140</v>
      </c>
      <c r="I97" s="3">
        <f t="shared" si="59"/>
        <v>35261788</v>
      </c>
      <c r="J97" s="3">
        <f t="shared" si="59"/>
        <v>35387096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+SUMIF('Maize Area'!$F$4:$F$176,$E98,'Maize Area'!H$4:H$176)</f>
        <v>602501</v>
      </c>
      <c r="I98" s="2">
        <f>+SUMIF('Maize Area'!$F$4:$F$176,$E98,'Maize Area'!I$4:I$176)</f>
        <v>556090</v>
      </c>
      <c r="J98" s="2">
        <f>+SUMIF('Maize Area'!$F$4:$F$176,$E98,'Maize Area'!J$4:J$176)</f>
        <v>567320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+SUMIF('Maize Area'!$F$4:$F$176,$E99,'Maize Area'!H$4:H$176)</f>
        <v>8999656</v>
      </c>
      <c r="I99" s="2">
        <f>+SUMIF('Maize Area'!$F$4:$F$176,$E99,'Maize Area'!I$4:I$176)</f>
        <v>8992278</v>
      </c>
      <c r="J99" s="2">
        <f>+SUMIF('Maize Area'!$F$4:$F$176,$E99,'Maize Area'!J$4:J$176)</f>
        <v>9613805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+SUMIF('Maize Area'!$F$4:$F$176,$E100,'Maize Area'!H$4:H$176)</f>
        <v>2540893</v>
      </c>
      <c r="I100" s="2">
        <f>+SUMIF('Maize Area'!$F$4:$F$176,$E100,'Maize Area'!I$4:I$176)</f>
        <v>2330344</v>
      </c>
      <c r="J100" s="2">
        <f>+SUMIF('Maize Area'!$F$4:$F$176,$E100,'Maize Area'!J$4:J$176)</f>
        <v>2030902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+SUMIF('Maize Area'!$F$4:$F$176,$E101,'Maize Area'!H$4:H$176)</f>
        <v>15436138</v>
      </c>
      <c r="I101" s="2">
        <f>+SUMIF('Maize Area'!$F$4:$F$176,$E101,'Maize Area'!I$4:I$176)</f>
        <v>15409202</v>
      </c>
      <c r="J101" s="2">
        <f>+SUMIF('Maize Area'!$F$4:$F$176,$E101,'Maize Area'!J$4:J$176)</f>
        <v>14962109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+SUMIF('Maize Area'!$F$4:$F$176,$E102,'Maize Area'!H$4:H$176)</f>
        <v>5885173</v>
      </c>
      <c r="I102" s="2">
        <f>+SUMIF('Maize Area'!$F$4:$F$176,$E102,'Maize Area'!I$4:I$176)</f>
        <v>5785080</v>
      </c>
      <c r="J102" s="2">
        <f>+SUMIF('Maize Area'!$F$4:$F$176,$E102,'Maize Area'!J$4:J$176)</f>
        <v>6474333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33464361</v>
      </c>
      <c r="I103" s="3">
        <f t="shared" si="60"/>
        <v>33072994</v>
      </c>
      <c r="J103" s="3">
        <f t="shared" si="60"/>
        <v>33648469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+SUMIF('Maize Area'!$F$4:$F$176,$E104,'Maize Area'!H$4:H$176)</f>
        <v>34870910</v>
      </c>
      <c r="I104" s="3">
        <f>+SUMIF('Maize Area'!$F$4:$F$176,$E104,'Maize Area'!I$4:I$176)</f>
        <v>33990010</v>
      </c>
      <c r="J104" s="3">
        <f>+SUMIF('Maize Area'!$F$4:$F$176,$E104,'Maize Area'!J$4:J$176)</f>
        <v>36423750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+SUMIF('Maize Area'!$F$4:$F$176,$E105,'Maize Area'!H$4:H$176)</f>
        <v>42915</v>
      </c>
      <c r="I105" s="2">
        <f>+SUMIF('Maize Area'!$F$4:$F$176,$E105,'Maize Area'!I$4:I$176)</f>
        <v>43168</v>
      </c>
      <c r="J105" s="2">
        <f>+SUMIF('Maize Area'!$F$4:$F$176,$E105,'Maize Area'!J$4:J$176)</f>
        <v>42381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+SUMIF('Maize Area'!$F$4:$F$176,$E106,'Maize Area'!H$4:H$176)</f>
        <v>37655192</v>
      </c>
      <c r="I106" s="2">
        <f>+SUMIF('Maize Area'!$F$4:$F$176,$E106,'Maize Area'!I$4:I$176)</f>
        <v>38679100</v>
      </c>
      <c r="J106" s="2">
        <f>+SUMIF('Maize Area'!$F$4:$F$176,$E106,'Maize Area'!J$4:J$176)</f>
        <v>39497021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+SUMIF('Maize Area'!$F$4:$F$176,$E107,'Maize Area'!H$4:H$176)</f>
        <v>9626826</v>
      </c>
      <c r="I107" s="2">
        <f>+SUMIF('Maize Area'!$F$4:$F$176,$E107,'Maize Area'!I$4:I$176)</f>
        <v>9526503</v>
      </c>
      <c r="J107" s="2">
        <f>+SUMIF('Maize Area'!$F$4:$F$176,$E107,'Maize Area'!J$4:J$176)</f>
        <v>9451789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+SUMIF('Maize Area'!$F$4:$F$176,$E108,'Maize Area'!H$4:H$176)</f>
        <v>5879</v>
      </c>
      <c r="I108" s="2">
        <f>+SUMIF('Maize Area'!$F$4:$F$176,$E108,'Maize Area'!I$4:I$176)</f>
        <v>6622</v>
      </c>
      <c r="J108" s="2">
        <f>+SUMIF('Maize Area'!$F$4:$F$176,$E108,'Maize Area'!J$4:J$176)</f>
        <v>5992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+SUMIF('Maize Area'!$F$4:$F$176,$E109,'Maize Area'!H$4:H$176)</f>
        <v>11611349</v>
      </c>
      <c r="I109" s="2">
        <f>+SUMIF('Maize Area'!$F$4:$F$176,$E109,'Maize Area'!I$4:I$176)</f>
        <v>11061977</v>
      </c>
      <c r="J109" s="2">
        <f>+SUMIF('Maize Area'!$F$4:$F$176,$E109,'Maize Area'!J$4:J$176)</f>
        <v>12725699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58942161</v>
      </c>
      <c r="I110" s="3">
        <f t="shared" si="61"/>
        <v>59317370</v>
      </c>
      <c r="J110" s="3">
        <f t="shared" si="61"/>
        <v>61722882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+SUMIF('Maize Area'!$F$4:$F$176,$E111,'Maize Area'!H$4:H$176)</f>
        <v>2624460</v>
      </c>
      <c r="I111" s="2">
        <f>+SUMIF('Maize Area'!$F$4:$F$176,$E111,'Maize Area'!I$4:I$176)</f>
        <v>2372086</v>
      </c>
      <c r="J111" s="2">
        <f>+SUMIF('Maize Area'!$F$4:$F$176,$E111,'Maize Area'!J$4:J$176)</f>
        <v>2179830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+SUMIF('Maize Area'!$F$4:$F$176,$E112,'Maize Area'!H$4:H$176)</f>
        <v>1564017</v>
      </c>
      <c r="I112" s="2">
        <f>+SUMIF('Maize Area'!$F$4:$F$176,$E112,'Maize Area'!I$4:I$176)</f>
        <v>1375194</v>
      </c>
      <c r="J112" s="2">
        <f>+SUMIF('Maize Area'!$F$4:$F$176,$E112,'Maize Area'!J$4:J$176)</f>
        <v>1305018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+SUMIF('Maize Area'!$F$4:$F$176,$E113,'Maize Area'!H$4:H$176)</f>
        <v>6703032</v>
      </c>
      <c r="I113" s="2">
        <f>+SUMIF('Maize Area'!$F$4:$F$176,$E113,'Maize Area'!I$4:I$176)</f>
        <v>6777443</v>
      </c>
      <c r="J113" s="2">
        <f>+SUMIF('Maize Area'!$F$4:$F$176,$E113,'Maize Area'!J$4:J$176)</f>
        <v>6629506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10891509</v>
      </c>
      <c r="I114" s="3">
        <f t="shared" si="62"/>
        <v>10524723</v>
      </c>
      <c r="J114" s="3">
        <f t="shared" si="62"/>
        <v>10114354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+SUMIF('Maize Area'!$F$4:$F$176,$E115,'Maize Area'!H$4:H$176)</f>
        <v>1179161</v>
      </c>
      <c r="I115" s="2">
        <f>+SUMIF('Maize Area'!$F$4:$F$176,$E115,'Maize Area'!I$4:I$176)</f>
        <v>1189172</v>
      </c>
      <c r="J115" s="2">
        <f>+SUMIF('Maize Area'!$F$4:$F$176,$E115,'Maize Area'!J$4:J$176)</f>
        <v>1223860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+SUMIF('Maize Area'!$F$4:$F$176,$E116,'Maize Area'!H$4:H$176)</f>
        <v>1067218</v>
      </c>
      <c r="I116" s="2">
        <f>+SUMIF('Maize Area'!$F$4:$F$176,$E116,'Maize Area'!I$4:I$176)</f>
        <v>1001338</v>
      </c>
      <c r="J116" s="2">
        <f>+SUMIF('Maize Area'!$F$4:$F$176,$E116,'Maize Area'!J$4:J$176)</f>
        <v>989023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2246379</v>
      </c>
      <c r="I117" s="3">
        <f t="shared" si="63"/>
        <v>2190510</v>
      </c>
      <c r="J117" s="3">
        <f t="shared" si="63"/>
        <v>2212883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+SUMIF('Maize Area'!$F$4:$F$176,$E118,'Maize Area'!H$4:H$176)</f>
        <v>73942</v>
      </c>
      <c r="I118" s="2">
        <f>+SUMIF('Maize Area'!$F$4:$F$176,$E118,'Maize Area'!I$4:I$176)</f>
        <v>79366</v>
      </c>
      <c r="J118" s="2">
        <f>+SUMIF('Maize Area'!$F$4:$F$176,$E118,'Maize Area'!J$4:J$176)</f>
        <v>71274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+SUMIF('Maize Area'!$F$4:$F$176,$E119,'Maize Area'!H$4:H$176)</f>
        <v>19000</v>
      </c>
      <c r="I119" s="2">
        <f>+SUMIF('Maize Area'!$F$4:$F$176,$E119,'Maize Area'!I$4:I$176)</f>
        <v>11700</v>
      </c>
      <c r="J119" s="2">
        <f>+SUMIF('Maize Area'!$F$4:$F$176,$E119,'Maize Area'!J$4:J$176)</f>
        <v>12264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+SUMIF('Maize Area'!$F$4:$F$176,$E120,'Maize Area'!H$4:H$176)</f>
        <v>345448</v>
      </c>
      <c r="I120" s="2">
        <f>+SUMIF('Maize Area'!$F$4:$F$176,$E120,'Maize Area'!I$4:I$176)</f>
        <v>344337</v>
      </c>
      <c r="J120" s="2">
        <f>+SUMIF('Maize Area'!$F$4:$F$176,$E120,'Maize Area'!J$4:J$176)</f>
        <v>328795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+SUMIF('Maize Area'!$F$4:$F$176,$E121,'Maize Area'!H$4:H$176)</f>
        <v>7928822</v>
      </c>
      <c r="I121" s="2">
        <f>+SUMIF('Maize Area'!$F$4:$F$176,$E121,'Maize Area'!I$4:I$176)</f>
        <v>7430790</v>
      </c>
      <c r="J121" s="2">
        <f>+SUMIF('Maize Area'!$F$4:$F$176,$E121,'Maize Area'!J$4:J$176)</f>
        <v>7754544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+SUMIF('Maize Area'!$F$4:$F$176,$E122,'Maize Area'!H$4:H$176)</f>
        <v>8293270</v>
      </c>
      <c r="I122" s="2">
        <f>+SUMIF('Maize Area'!$F$4:$F$176,$E122,'Maize Area'!I$4:I$176)</f>
        <v>7786827</v>
      </c>
      <c r="J122" s="2">
        <f>+SUMIF('Maize Area'!$F$4:$F$176,$E122,'Maize Area'!J$4:J$176)</f>
        <v>8095603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39176244</v>
      </c>
      <c r="I124" s="2">
        <f t="shared" si="64"/>
        <v>37859824</v>
      </c>
      <c r="J124" s="2">
        <f t="shared" si="64"/>
        <v>40022253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14996302</v>
      </c>
      <c r="I125" s="2">
        <f t="shared" si="65"/>
        <v>14564270</v>
      </c>
      <c r="J125" s="2">
        <f t="shared" si="65"/>
        <v>14725109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130246126</v>
      </c>
      <c r="I126" s="2">
        <f t="shared" si="66"/>
        <v>129799494</v>
      </c>
      <c r="J126" s="2">
        <f t="shared" si="66"/>
        <v>132928949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130591574</v>
      </c>
      <c r="I127" s="2">
        <f t="shared" si="67"/>
        <v>130143831</v>
      </c>
      <c r="J127" s="2">
        <f t="shared" si="67"/>
        <v>133257744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184418672</v>
      </c>
      <c r="I128" s="2">
        <f t="shared" si="69"/>
        <v>182223588</v>
      </c>
      <c r="J128" s="2">
        <f t="shared" si="69"/>
        <v>187676311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71615071</v>
      </c>
      <c r="I129" s="52">
        <f t="shared" si="71"/>
        <v>70270449</v>
      </c>
      <c r="J129" s="52">
        <f t="shared" si="71"/>
        <v>72324281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6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1184.0645081136802</v>
      </c>
      <c r="I134" s="2">
        <f t="shared" si="74"/>
        <v>1189.1669434325649</v>
      </c>
      <c r="J134" s="2">
        <f t="shared" si="74"/>
        <v>1211.4368207299531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2377.0933205315673</v>
      </c>
      <c r="I135" s="2">
        <f t="shared" si="75"/>
        <v>2500.2602998555644</v>
      </c>
      <c r="J135" s="2">
        <f t="shared" si="75"/>
        <v>2333.5561651121598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2242.7602883869995</v>
      </c>
      <c r="I137" s="2">
        <f t="shared" si="77"/>
        <v>1858.8553474151088</v>
      </c>
      <c r="J137" s="2">
        <f t="shared" si="77"/>
        <v>1713.7524723945915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1596.6957441580812</v>
      </c>
      <c r="I139" s="2">
        <f t="shared" si="79"/>
        <v>1610.4472907282275</v>
      </c>
      <c r="J139" s="2">
        <f t="shared" si="79"/>
        <v>1659.7797258208741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1966.4757743122573</v>
      </c>
      <c r="I140" s="2">
        <f t="shared" si="80"/>
        <v>1826.8997306659548</v>
      </c>
      <c r="J140" s="2">
        <f t="shared" si="80"/>
        <v>1763.9267432399652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1316.7579804846796</v>
      </c>
      <c r="I141" s="2">
        <f t="shared" si="81"/>
        <v>1284.5546584186013</v>
      </c>
      <c r="J141" s="2">
        <f t="shared" si="81"/>
        <v>1335.8175280265107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3010.7047424923799</v>
      </c>
      <c r="I142" s="2">
        <f t="shared" si="82"/>
        <v>3152.0064215096554</v>
      </c>
      <c r="J142" s="2">
        <f t="shared" si="82"/>
        <v>3363.7192557993426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3271.9764271852455</v>
      </c>
      <c r="I143" s="2">
        <f t="shared" si="83"/>
        <v>3305.4557610378552</v>
      </c>
      <c r="J143" s="2">
        <f t="shared" si="83"/>
        <v>3177.0740291752136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5175.4331944946334</v>
      </c>
      <c r="I144" s="2">
        <f t="shared" si="84"/>
        <v>5535.091823703784</v>
      </c>
      <c r="J144" s="2">
        <f t="shared" si="84"/>
        <v>4287.5380068411478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6463.3260568550832</v>
      </c>
      <c r="I145" s="2">
        <f t="shared" si="85"/>
        <v>7056.3207423233562</v>
      </c>
      <c r="J145" s="2">
        <f t="shared" si="85"/>
        <v>7196.2101733105173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4605.7622316469751</v>
      </c>
      <c r="I146" s="2">
        <f t="shared" si="86"/>
        <v>4924.6712589734088</v>
      </c>
      <c r="J146" s="2">
        <f t="shared" si="86"/>
        <v>4466.4610149127438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10684.491457206021</v>
      </c>
      <c r="I147" s="2">
        <f t="shared" si="87"/>
        <v>10563.263735432853</v>
      </c>
      <c r="J147" s="2">
        <f t="shared" si="87"/>
        <v>10902.976491986685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5778.7952930210886</v>
      </c>
      <c r="I148" s="2">
        <f t="shared" si="88"/>
        <v>5645.8256115641216</v>
      </c>
      <c r="J148" s="2">
        <f t="shared" si="88"/>
        <v>5688.681248672754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5789.2522231728362</v>
      </c>
      <c r="I149" s="2">
        <f t="shared" si="89"/>
        <v>5866.6773528856666</v>
      </c>
      <c r="J149" s="2">
        <f t="shared" si="89"/>
        <v>5921.1844356565525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4217.7672059305942</v>
      </c>
      <c r="I150" s="2">
        <f t="shared" si="90"/>
        <v>4305.6250546501687</v>
      </c>
      <c r="J150" s="2">
        <f t="shared" si="90"/>
        <v>4396.8375722310348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3229.9710835176052</v>
      </c>
      <c r="I151" s="2">
        <f t="shared" si="91"/>
        <v>3275.7475083056479</v>
      </c>
      <c r="J151" s="2">
        <f t="shared" si="91"/>
        <v>3539.5527369826436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2814.9920392540093</v>
      </c>
      <c r="I152" s="2">
        <f t="shared" si="92"/>
        <v>2823.9672709498491</v>
      </c>
      <c r="J152" s="2">
        <f t="shared" si="92"/>
        <v>2811.3604604352186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4946.4076486778285</v>
      </c>
      <c r="I153" s="2">
        <f t="shared" si="93"/>
        <v>5048.0899945496576</v>
      </c>
      <c r="J153" s="2">
        <f t="shared" si="93"/>
        <v>5046.1991551204628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10249.401019638326</v>
      </c>
      <c r="I154" s="2">
        <f t="shared" si="94"/>
        <v>8520.7129926992529</v>
      </c>
      <c r="J154" s="2">
        <f t="shared" si="94"/>
        <v>8754.269369629741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10726.734428078467</v>
      </c>
      <c r="I155" s="2">
        <f t="shared" si="95"/>
        <v>10302.608940993052</v>
      </c>
      <c r="J155" s="2">
        <f t="shared" si="95"/>
        <v>10624.82663074379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6449.0259035015797</v>
      </c>
      <c r="I156" s="2">
        <f t="shared" si="96"/>
        <v>4675.4151971473611</v>
      </c>
      <c r="J156" s="2">
        <f t="shared" si="96"/>
        <v>5862.1839998334717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7979.0564374504947</v>
      </c>
      <c r="I157" s="2">
        <f t="shared" si="97"/>
        <v>6277.3443063537161</v>
      </c>
      <c r="J157" s="2">
        <f t="shared" si="97"/>
        <v>7099.9880961255658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6922.9002655277782</v>
      </c>
      <c r="I158" s="2">
        <f t="shared" si="98"/>
        <v>6647.0729213267723</v>
      </c>
      <c r="J158" s="2">
        <f t="shared" si="98"/>
        <v>6648.7841746605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7822.9958640127888</v>
      </c>
      <c r="I159" s="2">
        <f t="shared" si="99"/>
        <v>8109.0960295125124</v>
      </c>
      <c r="J159" s="2">
        <f t="shared" si="99"/>
        <v>8135.443766221817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7350.5209940085797</v>
      </c>
      <c r="I160" s="2">
        <f t="shared" si="100"/>
        <v>7315.4009796805312</v>
      </c>
      <c r="J160" s="2">
        <f t="shared" si="100"/>
        <v>7313.2298454098118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8486.773417002516</v>
      </c>
      <c r="I161" s="2">
        <f t="shared" si="101"/>
        <v>9082.8188393014643</v>
      </c>
      <c r="J161" s="2">
        <f t="shared" si="101"/>
        <v>8563.529477789938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>
        <f t="shared" ref="H162:J162" si="102">+H76*1000/H119</f>
        <v>6052.6315789473683</v>
      </c>
      <c r="I162" s="2">
        <f t="shared" si="102"/>
        <v>4820.5128205128203</v>
      </c>
      <c r="J162" s="2">
        <f t="shared" si="102"/>
        <v>6905.4957599478148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5000.2315833352632</v>
      </c>
      <c r="I163" s="2">
        <f t="shared" si="103"/>
        <v>5092.1742362859641</v>
      </c>
      <c r="J163" s="2">
        <f t="shared" si="103"/>
        <v>5688.2464757675752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5378.9361143433416</v>
      </c>
      <c r="I164" s="2">
        <f t="shared" si="104"/>
        <v>5185.8184661388632</v>
      </c>
      <c r="J164" s="2">
        <f t="shared" si="104"/>
        <v>5968.0609201521065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5364.7049957375075</v>
      </c>
      <c r="I165" s="2">
        <f t="shared" si="105"/>
        <v>5181.1285906313315</v>
      </c>
      <c r="J165" s="2">
        <f t="shared" si="105"/>
        <v>5958.1166467772691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10647.50883213817</v>
      </c>
      <c r="I167" s="2">
        <f t="shared" si="106"/>
        <v>10417.110655348002</v>
      </c>
      <c r="J167" s="2">
        <f t="shared" si="106"/>
        <v>10767.18864377775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5849.3736655876892</v>
      </c>
      <c r="I168" s="2">
        <f t="shared" si="107"/>
        <v>4945.7962534339176</v>
      </c>
      <c r="J168" s="2">
        <f t="shared" si="107"/>
        <v>5914.9260626865307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4084.747296053934</v>
      </c>
      <c r="I169" s="2">
        <f t="shared" si="108"/>
        <v>4179.6275107204965</v>
      </c>
      <c r="J169" s="2">
        <f t="shared" si="108"/>
        <v>4063.2082707582381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4087.1689853435719</v>
      </c>
      <c r="I170" s="2">
        <f t="shared" si="109"/>
        <v>4182.0419440395908</v>
      </c>
      <c r="J170" s="2">
        <f t="shared" si="109"/>
        <v>4067.217827130557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5622.3747723332481</v>
      </c>
      <c r="I171" s="2">
        <f t="shared" si="111"/>
        <v>5536.7992424778731</v>
      </c>
      <c r="J171" s="2">
        <f t="shared" si="111"/>
        <v>5638.1281066420788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2762.3785222526694</v>
      </c>
      <c r="I172" s="53">
        <f t="shared" si="112"/>
        <v>2721.4346104434312</v>
      </c>
      <c r="J172" s="53">
        <f t="shared" si="112"/>
        <v>2729.0676280625589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W430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14250000</v>
      </c>
      <c r="I4" s="2">
        <f t="shared" si="0"/>
        <v>9955000</v>
      </c>
      <c r="J4" s="2">
        <f t="shared" si="0"/>
        <v>7778500</v>
      </c>
      <c r="K4" s="27"/>
      <c r="L4" s="2">
        <f>+IFERROR(('Regions &amp; Poverty'!$G2/100)*H4,0)</f>
        <v>2365500</v>
      </c>
      <c r="M4" s="2">
        <f>+IFERROR(('Regions &amp; Poverty'!$G2/100)*I4,0)</f>
        <v>1652530</v>
      </c>
      <c r="N4" s="2">
        <f>+IFERROR(('Regions &amp; Poverty'!$G2/100)*J4,0)</f>
        <v>1291231</v>
      </c>
      <c r="O4" s="2">
        <f>+IFERROR(L4*('Regions &amp; Poverty'!$I2/100),0)</f>
        <v>115909.5</v>
      </c>
      <c r="P4" s="2">
        <f>+IFERROR(M4*('Regions &amp; Poverty'!$I2/100),0)</f>
        <v>80973.97</v>
      </c>
      <c r="Q4" s="2">
        <f>+IFERROR(N4*('Regions &amp; Poverty'!$I2/100),0)</f>
        <v>63270.319000000003</v>
      </c>
      <c r="R4" s="2">
        <f>+IFERROR(('Regions &amp; Poverty'!$K2/100)*H4,0)</f>
        <v>5115750</v>
      </c>
      <c r="S4" s="2">
        <f>+IFERROR(('Regions &amp; Poverty'!$K2/100)*I4,0)</f>
        <v>3573845</v>
      </c>
      <c r="T4" s="2">
        <f>+IFERROR(('Regions &amp; Poverty'!$K2/100)*J4,0)</f>
        <v>2792481.5</v>
      </c>
      <c r="U4" s="2">
        <f>+IFERROR(R4*('Regions &amp; Poverty'!$M2/100),0)</f>
        <v>705973.50000000012</v>
      </c>
      <c r="V4" s="2">
        <f>+IFERROR(S4*('Regions &amp; Poverty'!$M2/100),0)</f>
        <v>493190.61000000004</v>
      </c>
      <c r="W4" s="2">
        <f>+IFERROR(T4*('Regions &amp; Poverty'!$M2/100),0)</f>
        <v>385362.44700000004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1959262</v>
      </c>
      <c r="I5" s="2">
        <f t="shared" si="0"/>
        <v>2070572</v>
      </c>
      <c r="J5" s="2">
        <f t="shared" si="0"/>
        <v>2164003</v>
      </c>
      <c r="K5" s="27"/>
      <c r="L5" s="2">
        <f>+IFERROR(('Regions &amp; Poverty'!$G3/100)*H5,0)</f>
        <v>470222.88</v>
      </c>
      <c r="M5" s="2">
        <f>+IFERROR(('Regions &amp; Poverty'!$G3/100)*I5,0)</f>
        <v>496937.27999999997</v>
      </c>
      <c r="N5" s="2">
        <f>+IFERROR(('Regions &amp; Poverty'!$G3/100)*J5,0)</f>
        <v>519360.72</v>
      </c>
      <c r="O5" s="2">
        <f>+IFERROR(L5*('Regions &amp; Poverty'!$I3/100),0)</f>
        <v>36207.161760000003</v>
      </c>
      <c r="P5" s="2">
        <f>+IFERROR(M5*('Regions &amp; Poverty'!$I3/100),0)</f>
        <v>38264.170559999999</v>
      </c>
      <c r="Q5" s="2">
        <f>+IFERROR(N5*('Regions &amp; Poverty'!$I3/100),0)</f>
        <v>39990.775439999998</v>
      </c>
      <c r="R5" s="2">
        <f>+IFERROR(('Regions &amp; Poverty'!$K3/100)*H5,0)</f>
        <v>881667.9</v>
      </c>
      <c r="S5" s="2">
        <f>+IFERROR(('Regions &amp; Poverty'!$K3/100)*I5,0)</f>
        <v>931757.4</v>
      </c>
      <c r="T5" s="2">
        <f>+IFERROR(('Regions &amp; Poverty'!$K3/100)*J5,0)</f>
        <v>973801.35</v>
      </c>
      <c r="U5" s="2">
        <f>+IFERROR(R5*('Regions &amp; Poverty'!$M3/100),0)</f>
        <v>165753.56520000001</v>
      </c>
      <c r="V5" s="2">
        <f>+IFERROR(S5*('Regions &amp; Poverty'!$M3/100),0)</f>
        <v>175170.39120000001</v>
      </c>
      <c r="W5" s="2">
        <f>+IFERROR(T5*('Regions &amp; Poverty'!$M3/100),0)</f>
        <v>183074.6538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79595</v>
      </c>
      <c r="I6" s="2">
        <f t="shared" si="0"/>
        <v>80455</v>
      </c>
      <c r="J6" s="2">
        <f t="shared" si="0"/>
        <v>92355</v>
      </c>
      <c r="K6" s="27"/>
      <c r="L6" s="2">
        <f>+IFERROR(('Regions &amp; Poverty'!$G4/100)*H6,0)</f>
        <v>52771.484999999993</v>
      </c>
      <c r="M6" s="2">
        <f>+IFERROR(('Regions &amp; Poverty'!$G4/100)*I6,0)</f>
        <v>53341.664999999994</v>
      </c>
      <c r="N6" s="2">
        <f>+IFERROR(('Regions &amp; Poverty'!$G4/100)*J6,0)</f>
        <v>61231.364999999991</v>
      </c>
      <c r="O6" s="2">
        <f>+IFERROR(L6*('Regions &amp; Poverty'!$I4/100),0)</f>
        <v>17467.361535</v>
      </c>
      <c r="P6" s="2">
        <f>+IFERROR(M6*('Regions &amp; Poverty'!$I4/100),0)</f>
        <v>17656.091114999999</v>
      </c>
      <c r="Q6" s="2">
        <f>+IFERROR(N6*('Regions &amp; Poverty'!$I4/100),0)</f>
        <v>20267.581814999998</v>
      </c>
      <c r="R6" s="2">
        <f>+IFERROR(('Regions &amp; Poverty'!$K4/100)*H6,0)</f>
        <v>66143.444999999992</v>
      </c>
      <c r="S6" s="2">
        <f>+IFERROR(('Regions &amp; Poverty'!$K4/100)*I6,0)</f>
        <v>66858.104999999996</v>
      </c>
      <c r="T6" s="2">
        <f>+IFERROR(('Regions &amp; Poverty'!$K4/100)*J6,0)</f>
        <v>76747.00499999999</v>
      </c>
      <c r="U6" s="2">
        <f>+IFERROR(R6*('Regions &amp; Poverty'!$M4/100),0)</f>
        <v>33402.439724999997</v>
      </c>
      <c r="V6" s="2">
        <f>+IFERROR(S6*('Regions &amp; Poverty'!$M4/100),0)</f>
        <v>33763.343024999995</v>
      </c>
      <c r="W6" s="2">
        <f>+IFERROR(T6*('Regions &amp; Poverty'!$M4/100),0)</f>
        <v>38757.237524999997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10867</v>
      </c>
      <c r="I7" s="2">
        <f t="shared" si="0"/>
        <v>10975</v>
      </c>
      <c r="J7" s="2">
        <f t="shared" si="0"/>
        <v>11083</v>
      </c>
      <c r="K7" s="27"/>
      <c r="L7" s="2">
        <f>+IFERROR(('Regions &amp; Poverty'!$G5/100)*H7,0)</f>
        <v>4020.79</v>
      </c>
      <c r="M7" s="2">
        <f>+IFERROR(('Regions &amp; Poverty'!$G5/100)*I7,0)</f>
        <v>4060.75</v>
      </c>
      <c r="N7" s="2">
        <f>+IFERROR(('Regions &amp; Poverty'!$G5/100)*J7,0)</f>
        <v>4100.71</v>
      </c>
      <c r="O7" s="2">
        <f>+IFERROR(L7*('Regions &amp; Poverty'!$I5/100),0)</f>
        <v>599.09771000000001</v>
      </c>
      <c r="P7" s="2">
        <f>+IFERROR(M7*('Regions &amp; Poverty'!$I5/100),0)</f>
        <v>605.05174999999997</v>
      </c>
      <c r="Q7" s="2">
        <f>+IFERROR(N7*('Regions &amp; Poverty'!$I5/100),0)</f>
        <v>611.00578999999993</v>
      </c>
      <c r="R7" s="2">
        <f>+IFERROR(('Regions &amp; Poverty'!$K5/100)*H7,0)</f>
        <v>6661.4709999999995</v>
      </c>
      <c r="S7" s="2">
        <f>+IFERROR(('Regions &amp; Poverty'!$K5/100)*I7,0)</f>
        <v>6727.6750000000002</v>
      </c>
      <c r="T7" s="2">
        <f>+IFERROR(('Regions &amp; Poverty'!$K5/100)*J7,0)</f>
        <v>6793.8789999999999</v>
      </c>
      <c r="U7" s="2">
        <f>+IFERROR(R7*('Regions &amp; Poverty'!$M5/100),0)</f>
        <v>1938.488061</v>
      </c>
      <c r="V7" s="2">
        <f>+IFERROR(S7*('Regions &amp; Poverty'!$M5/100),0)</f>
        <v>1957.7534250000003</v>
      </c>
      <c r="W7" s="2">
        <f>+IFERROR(T7*('Regions &amp; Poverty'!$M5/100),0)</f>
        <v>1977.0187890000002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1175501</v>
      </c>
      <c r="I8" s="2">
        <f t="shared" si="0"/>
        <v>1177390</v>
      </c>
      <c r="J8" s="2">
        <f t="shared" si="0"/>
        <v>1179279</v>
      </c>
      <c r="K8" s="27"/>
      <c r="L8" s="2">
        <f>+IFERROR(('Regions &amp; Poverty'!$G6/100)*H8,0)</f>
        <v>906311.27099999983</v>
      </c>
      <c r="M8" s="2">
        <f>+IFERROR(('Regions &amp; Poverty'!$G6/100)*I8,0)</f>
        <v>907767.69</v>
      </c>
      <c r="N8" s="2">
        <f>+IFERROR(('Regions &amp; Poverty'!$G6/100)*J8,0)</f>
        <v>909224.10899999994</v>
      </c>
      <c r="O8" s="2">
        <f>+IFERROR(L8*('Regions &amp; Poverty'!$I6/100),0)</f>
        <v>355274.01823199994</v>
      </c>
      <c r="P8" s="2">
        <f>+IFERROR(M8*('Regions &amp; Poverty'!$I6/100),0)</f>
        <v>355844.93448</v>
      </c>
      <c r="Q8" s="2">
        <f>+IFERROR(N8*('Regions &amp; Poverty'!$I6/100),0)</f>
        <v>356415.85072799999</v>
      </c>
      <c r="R8" s="2">
        <f>+IFERROR(('Regions &amp; Poverty'!$K6/100)*H8,0)</f>
        <v>1073232.4129999999</v>
      </c>
      <c r="S8" s="2">
        <f>+IFERROR(('Regions &amp; Poverty'!$K6/100)*I8,0)</f>
        <v>1074957.0699999998</v>
      </c>
      <c r="T8" s="2">
        <f>+IFERROR(('Regions &amp; Poverty'!$K6/100)*J8,0)</f>
        <v>1076681.727</v>
      </c>
      <c r="U8" s="2">
        <f>+IFERROR(R8*('Regions &amp; Poverty'!$M6/100),0)</f>
        <v>622474.79953999992</v>
      </c>
      <c r="V8" s="2">
        <f>+IFERROR(S8*('Regions &amp; Poverty'!$M6/100),0)</f>
        <v>623475.10059999989</v>
      </c>
      <c r="W8" s="2">
        <f>+IFERROR(T8*('Regions &amp; Poverty'!$M6/100),0)</f>
        <v>624475.40165999997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43015</v>
      </c>
      <c r="I10" s="2">
        <f t="shared" si="0"/>
        <v>43126</v>
      </c>
      <c r="J10" s="2">
        <f t="shared" si="0"/>
        <v>44013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762</v>
      </c>
      <c r="I11" s="2">
        <f t="shared" si="0"/>
        <v>1096</v>
      </c>
      <c r="J11" s="2">
        <f t="shared" si="0"/>
        <v>1018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127829</v>
      </c>
      <c r="I12" s="2">
        <f t="shared" si="0"/>
        <v>160713</v>
      </c>
      <c r="J12" s="2">
        <f t="shared" si="0"/>
        <v>243740</v>
      </c>
      <c r="K12" s="27"/>
      <c r="L12" s="2">
        <f>+IFERROR(('Regions &amp; Poverty'!$G10/100)*H12,0)</f>
        <v>94209.972999999998</v>
      </c>
      <c r="M12" s="2">
        <f>+IFERROR(('Regions &amp; Poverty'!$G10/100)*I12,0)</f>
        <v>118445.481</v>
      </c>
      <c r="N12" s="2">
        <f>+IFERROR(('Regions &amp; Poverty'!$G10/100)*J12,0)</f>
        <v>179636.38</v>
      </c>
      <c r="O12" s="2">
        <f>+IFERROR(L12*('Regions &amp; Poverty'!$I10/100),0)</f>
        <v>30524.031252000001</v>
      </c>
      <c r="P12" s="2">
        <f>+IFERROR(M12*('Regions &amp; Poverty'!$I10/100),0)</f>
        <v>38376.335844000001</v>
      </c>
      <c r="Q12" s="2">
        <f>+IFERROR(N12*('Regions &amp; Poverty'!$I10/100),0)</f>
        <v>58202.187120000002</v>
      </c>
      <c r="R12" s="2">
        <f>+IFERROR(('Regions &amp; Poverty'!$K10/100)*H12,0)</f>
        <v>115173.92899999999</v>
      </c>
      <c r="S12" s="2">
        <f>+IFERROR(('Regions &amp; Poverty'!$K10/100)*I12,0)</f>
        <v>144802.41299999997</v>
      </c>
      <c r="T12" s="2">
        <f>+IFERROR(('Regions &amp; Poverty'!$K10/100)*J12,0)</f>
        <v>219609.74</v>
      </c>
      <c r="U12" s="2">
        <f>+IFERROR(R12*('Regions &amp; Poverty'!$M10/100),0)</f>
        <v>61272.530227999996</v>
      </c>
      <c r="V12" s="2">
        <f>+IFERROR(S12*('Regions &amp; Poverty'!$M10/100),0)</f>
        <v>77034.883715999982</v>
      </c>
      <c r="W12" s="2">
        <f>+IFERROR(T12*('Regions &amp; Poverty'!$M10/100),0)</f>
        <v>116832.38168000001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3513171</v>
      </c>
      <c r="I13" s="2">
        <f t="shared" si="0"/>
        <v>3825000</v>
      </c>
      <c r="J13" s="2">
        <f t="shared" si="0"/>
        <v>3339000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583096</v>
      </c>
      <c r="I14" s="2">
        <f t="shared" si="0"/>
        <v>370140</v>
      </c>
      <c r="J14" s="2">
        <f t="shared" si="0"/>
        <v>374267</v>
      </c>
      <c r="K14" s="27"/>
      <c r="L14" s="2">
        <f>+IFERROR(('Regions &amp; Poverty'!$G12/100)*H14,0)</f>
        <v>352189.984</v>
      </c>
      <c r="M14" s="2">
        <f>+IFERROR(('Regions &amp; Poverty'!$G12/100)*I14,0)</f>
        <v>223564.56</v>
      </c>
      <c r="N14" s="2">
        <f>+IFERROR(('Regions &amp; Poverty'!$G12/100)*J14,0)</f>
        <v>226057.26799999998</v>
      </c>
      <c r="O14" s="2">
        <f>+IFERROR(L14*('Regions &amp; Poverty'!$I12/100),0)</f>
        <v>83469.026207999996</v>
      </c>
      <c r="P14" s="2">
        <f>+IFERROR(M14*('Regions &amp; Poverty'!$I12/100),0)</f>
        <v>52984.800719999999</v>
      </c>
      <c r="Q14" s="2">
        <f>+IFERROR(N14*('Regions &amp; Poverty'!$I12/100),0)</f>
        <v>53575.572515999993</v>
      </c>
      <c r="R14" s="2">
        <f>+IFERROR(('Regions &amp; Poverty'!$K12/100)*H14,0)</f>
        <v>475223.24</v>
      </c>
      <c r="S14" s="2">
        <f>+IFERROR(('Regions &amp; Poverty'!$K12/100)*I14,0)</f>
        <v>301664.09999999998</v>
      </c>
      <c r="T14" s="2">
        <f>+IFERROR(('Regions &amp; Poverty'!$K12/100)*J14,0)</f>
        <v>305027.60499999998</v>
      </c>
      <c r="U14" s="2">
        <f>+IFERROR(R14*('Regions &amp; Poverty'!$M12/100),0)</f>
        <v>207672.55588000003</v>
      </c>
      <c r="V14" s="2">
        <f>+IFERROR(S14*('Regions &amp; Poverty'!$M12/100),0)</f>
        <v>131827.21170000001</v>
      </c>
      <c r="W14" s="2">
        <f>+IFERROR(T14*('Regions &amp; Poverty'!$M12/100),0)</f>
        <v>133297.06338500002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6737197</v>
      </c>
      <c r="I16" s="2">
        <f t="shared" si="0"/>
        <v>5902776</v>
      </c>
      <c r="J16" s="2">
        <f t="shared" si="0"/>
        <v>5875560</v>
      </c>
      <c r="K16" s="27"/>
      <c r="L16" s="2">
        <f>+IFERROR(('Regions &amp; Poverty'!$G14/100)*H16,0)</f>
        <v>3307963.727</v>
      </c>
      <c r="M16" s="2">
        <f>+IFERROR(('Regions &amp; Poverty'!$G14/100)*I16,0)</f>
        <v>2898263.0159999998</v>
      </c>
      <c r="N16" s="2">
        <f>+IFERROR(('Regions &amp; Poverty'!$G14/100)*J16,0)</f>
        <v>2884899.96</v>
      </c>
      <c r="O16" s="2">
        <f>+IFERROR(L16*('Regions &amp; Poverty'!$I14/100),0)</f>
        <v>509426.41395799996</v>
      </c>
      <c r="P16" s="2">
        <f>+IFERROR(M16*('Regions &amp; Poverty'!$I14/100),0)</f>
        <v>446332.50446399994</v>
      </c>
      <c r="Q16" s="2">
        <f>+IFERROR(N16*('Regions &amp; Poverty'!$I14/100),0)</f>
        <v>444274.59383999999</v>
      </c>
      <c r="R16" s="2">
        <f>+IFERROR(('Regions &amp; Poverty'!$K14/100)*H16,0)</f>
        <v>5322385.63</v>
      </c>
      <c r="S16" s="2">
        <f>+IFERROR(('Regions &amp; Poverty'!$K14/100)*I16,0)</f>
        <v>4663193.04</v>
      </c>
      <c r="T16" s="2">
        <f>+IFERROR(('Regions &amp; Poverty'!$K14/100)*J16,0)</f>
        <v>4641692.4000000004</v>
      </c>
      <c r="U16" s="2">
        <f>+IFERROR(R16*('Regions &amp; Poverty'!$M14/100),0)</f>
        <v>1932025.9836899999</v>
      </c>
      <c r="V16" s="2">
        <f>+IFERROR(S16*('Regions &amp; Poverty'!$M14/100),0)</f>
        <v>1692739.0735199999</v>
      </c>
      <c r="W16" s="2">
        <f>+IFERROR(T16*('Regions &amp; Poverty'!$M14/100),0)</f>
        <v>1684934.3412000001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2763000</v>
      </c>
      <c r="I17" s="2">
        <f t="shared" si="0"/>
        <v>2647453</v>
      </c>
      <c r="J17" s="2">
        <f t="shared" si="0"/>
        <v>2663025</v>
      </c>
      <c r="K17" s="27"/>
      <c r="L17" s="2">
        <f>+IFERROR(('Regions &amp; Poverty'!$G15/100)*H17,0)</f>
        <v>955998.00000000012</v>
      </c>
      <c r="M17" s="2">
        <f>+IFERROR(('Regions &amp; Poverty'!$G15/100)*I17,0)</f>
        <v>916018.73800000013</v>
      </c>
      <c r="N17" s="2">
        <f>+IFERROR(('Regions &amp; Poverty'!$G15/100)*J17,0)</f>
        <v>921406.65</v>
      </c>
      <c r="O17" s="2">
        <f>+IFERROR(L17*('Regions &amp; Poverty'!$I15/100),0)</f>
        <v>98467.794000000024</v>
      </c>
      <c r="P17" s="2">
        <f>+IFERROR(M17*('Regions &amp; Poverty'!$I15/100),0)</f>
        <v>94349.930014000027</v>
      </c>
      <c r="Q17" s="2">
        <f>+IFERROR(N17*('Regions &amp; Poverty'!$I15/100),0)</f>
        <v>94904.884950000007</v>
      </c>
      <c r="R17" s="2">
        <f>+IFERROR(('Regions &amp; Poverty'!$K15/100)*H17,0)</f>
        <v>1840157.9999999998</v>
      </c>
      <c r="S17" s="2">
        <f>+IFERROR(('Regions &amp; Poverty'!$K15/100)*I17,0)</f>
        <v>1763203.6979999999</v>
      </c>
      <c r="T17" s="2">
        <f>+IFERROR(('Regions &amp; Poverty'!$K15/100)*J17,0)</f>
        <v>1773574.65</v>
      </c>
      <c r="U17" s="2">
        <f>+IFERROR(R17*('Regions &amp; Poverty'!$M15/100),0)</f>
        <v>506043.44999999995</v>
      </c>
      <c r="V17" s="2">
        <f>+IFERROR(S17*('Regions &amp; Poverty'!$M15/100),0)</f>
        <v>484881.01695000002</v>
      </c>
      <c r="W17" s="2">
        <f>+IFERROR(T17*('Regions &amp; Poverty'!$M15/100),0)</f>
        <v>487733.02875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16</v>
      </c>
      <c r="I18" s="2">
        <f t="shared" si="0"/>
        <v>14</v>
      </c>
      <c r="J18" s="2">
        <f t="shared" si="0"/>
        <v>14</v>
      </c>
      <c r="K18" s="27"/>
      <c r="L18" s="2">
        <f>+IFERROR(('Regions &amp; Poverty'!$G16/100)*H18,0)</f>
        <v>3.6</v>
      </c>
      <c r="M18" s="2">
        <f>+IFERROR(('Regions &amp; Poverty'!$G16/100)*I18,0)</f>
        <v>3.15</v>
      </c>
      <c r="N18" s="2">
        <f>+IFERROR(('Regions &amp; Poverty'!$G16/100)*J18,0)</f>
        <v>3.15</v>
      </c>
      <c r="O18" s="2">
        <f>+IFERROR(L18*('Regions &amp; Poverty'!$I16/100),0)</f>
        <v>0.27</v>
      </c>
      <c r="P18" s="2">
        <f>+IFERROR(M18*('Regions &amp; Poverty'!$I16/100),0)</f>
        <v>0.23624999999999999</v>
      </c>
      <c r="Q18" s="2">
        <f>+IFERROR(N18*('Regions &amp; Poverty'!$I16/100),0)</f>
        <v>0.23624999999999999</v>
      </c>
      <c r="R18" s="2">
        <f>+IFERROR(('Regions &amp; Poverty'!$K16/100)*H18,0)</f>
        <v>7.1360000000000001</v>
      </c>
      <c r="S18" s="2">
        <f>+IFERROR(('Regions &amp; Poverty'!$K16/100)*I18,0)</f>
        <v>6.2439999999999998</v>
      </c>
      <c r="T18" s="2">
        <f>+IFERROR(('Regions &amp; Poverty'!$K16/100)*J18,0)</f>
        <v>6.2439999999999998</v>
      </c>
      <c r="U18" s="2">
        <f>+IFERROR(R18*('Regions &amp; Poverty'!$M16/100),0)</f>
        <v>1.2844800000000001</v>
      </c>
      <c r="V18" s="2">
        <f>+IFERROR(S18*('Regions &amp; Poverty'!$M16/100),0)</f>
        <v>1.1239199999999998</v>
      </c>
      <c r="W18" s="2">
        <f>+IFERROR(T18*('Regions &amp; Poverty'!$M16/100),0)</f>
        <v>1.1239199999999998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7252955</v>
      </c>
      <c r="I19" s="9">
        <f t="shared" si="1"/>
        <v>7902444</v>
      </c>
      <c r="J19" s="9">
        <f t="shared" si="1"/>
        <v>7866271</v>
      </c>
      <c r="K19" s="27"/>
      <c r="L19" s="2">
        <f>+IFERROR(('Regions &amp; Poverty'!$G17/100)*H19,0)</f>
        <v>2429739.9250000003</v>
      </c>
      <c r="M19" s="2">
        <f>+IFERROR(('Regions &amp; Poverty'!$G17/100)*I19,0)</f>
        <v>2647318.7400000002</v>
      </c>
      <c r="N19" s="2">
        <f>+IFERROR(('Regions &amp; Poverty'!$G17/100)*J19,0)</f>
        <v>2635200.7850000001</v>
      </c>
      <c r="O19" s="2">
        <f>+IFERROR(L19*('Regions &amp; Poverty'!$I17/100),0)</f>
        <v>218676.59325000001</v>
      </c>
      <c r="P19" s="2">
        <f>+IFERROR(M19*('Regions &amp; Poverty'!$I17/100),0)</f>
        <v>238258.68660000002</v>
      </c>
      <c r="Q19" s="2">
        <f>+IFERROR(N19*('Regions &amp; Poverty'!$I17/100),0)</f>
        <v>237168.07065000001</v>
      </c>
      <c r="R19" s="2">
        <f>+IFERROR(('Regions &amp; Poverty'!$K17/100)*H19,0)</f>
        <v>5301910.1049999995</v>
      </c>
      <c r="S19" s="2">
        <f>+IFERROR(('Regions &amp; Poverty'!$K17/100)*I19,0)</f>
        <v>5776686.5640000002</v>
      </c>
      <c r="T19" s="2">
        <f>+IFERROR(('Regions &amp; Poverty'!$K17/100)*J19,0)</f>
        <v>5750244.1009999998</v>
      </c>
      <c r="U19" s="2">
        <f>+IFERROR(R19*('Regions &amp; Poverty'!$M17/100),0)</f>
        <v>1484534.8293999999</v>
      </c>
      <c r="V19" s="2">
        <f>+IFERROR(S19*('Regions &amp; Poverty'!$M17/100),0)</f>
        <v>1617472.2379200002</v>
      </c>
      <c r="W19" s="2">
        <f>+IFERROR(T19*('Regions &amp; Poverty'!$M17/100),0)</f>
        <v>1610068.34828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110556</v>
      </c>
      <c r="I20" s="2">
        <f t="shared" si="2"/>
        <v>106636</v>
      </c>
      <c r="J20" s="2">
        <f t="shared" si="2"/>
        <v>63251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316000</v>
      </c>
      <c r="I21" s="9">
        <f t="shared" si="3"/>
        <v>188000</v>
      </c>
      <c r="J21" s="9">
        <f t="shared" si="3"/>
        <v>157000</v>
      </c>
      <c r="K21" s="27"/>
      <c r="L21" s="2">
        <f>+IFERROR(('Regions &amp; Poverty'!$G19/100)*H21,0)</f>
        <v>47084</v>
      </c>
      <c r="M21" s="2">
        <f>+IFERROR(('Regions &amp; Poverty'!$G19/100)*I21,0)</f>
        <v>28012</v>
      </c>
      <c r="N21" s="2">
        <f>+IFERROR(('Regions &amp; Poverty'!$G19/100)*J21,0)</f>
        <v>23393</v>
      </c>
      <c r="O21" s="2">
        <f>+IFERROR(L21*('Regions &amp; Poverty'!$I19/100),0)</f>
        <v>1883.3600000000001</v>
      </c>
      <c r="P21" s="2">
        <f>+IFERROR(M21*('Regions &amp; Poverty'!$I19/100),0)</f>
        <v>1120.48</v>
      </c>
      <c r="Q21" s="2">
        <f>+IFERROR(N21*('Regions &amp; Poverty'!$I19/100),0)</f>
        <v>935.72</v>
      </c>
      <c r="R21" s="2">
        <f>+IFERROR(('Regions &amp; Poverty'!$K19/100)*H21,0)</f>
        <v>127980.00000000001</v>
      </c>
      <c r="S21" s="2">
        <f>+IFERROR(('Regions &amp; Poverty'!$K19/100)*I21,0)</f>
        <v>76140</v>
      </c>
      <c r="T21" s="2">
        <f>+IFERROR(('Regions &amp; Poverty'!$K19/100)*J21,0)</f>
        <v>63585.000000000007</v>
      </c>
      <c r="U21" s="2">
        <f>+IFERROR(R21*('Regions &amp; Poverty'!$M19/100),0)</f>
        <v>17405.280000000002</v>
      </c>
      <c r="V21" s="2">
        <f>+IFERROR(S21*('Regions &amp; Poverty'!$M19/100),0)</f>
        <v>10355.040000000001</v>
      </c>
      <c r="W21" s="2">
        <f>+IFERROR(T21*('Regions &amp; Poverty'!$M19/100),0)</f>
        <v>8647.5600000000013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1433085</v>
      </c>
      <c r="I22" s="2">
        <f t="shared" si="2"/>
        <v>1469612</v>
      </c>
      <c r="J22" s="2">
        <f t="shared" si="2"/>
        <v>1583421</v>
      </c>
      <c r="K22" s="27"/>
      <c r="L22" s="2">
        <f>+IFERROR(('Regions &amp; Poverty'!$G20/100)*H22,0)</f>
        <v>626258.14500000014</v>
      </c>
      <c r="M22" s="2">
        <f>+IFERROR(('Regions &amp; Poverty'!$G20/100)*I22,0)</f>
        <v>642220.44400000013</v>
      </c>
      <c r="N22" s="2">
        <f>+IFERROR(('Regions &amp; Poverty'!$G20/100)*J22,0)</f>
        <v>691954.97700000007</v>
      </c>
      <c r="O22" s="2">
        <f>+IFERROR(L22*('Regions &amp; Poverty'!$I20/100),0)</f>
        <v>69514.65409500002</v>
      </c>
      <c r="P22" s="2">
        <f>+IFERROR(M22*('Regions &amp; Poverty'!$I20/100),0)</f>
        <v>71286.469284000021</v>
      </c>
      <c r="Q22" s="2">
        <f>+IFERROR(N22*('Regions &amp; Poverty'!$I20/100),0)</f>
        <v>76807.002447000006</v>
      </c>
      <c r="R22" s="2">
        <f>+IFERROR(('Regions &amp; Poverty'!$K20/100)*H22,0)</f>
        <v>1094876.94</v>
      </c>
      <c r="S22" s="2">
        <f>+IFERROR(('Regions &amp; Poverty'!$K20/100)*I22,0)</f>
        <v>1122783.568</v>
      </c>
      <c r="T22" s="2">
        <f>+IFERROR(('Regions &amp; Poverty'!$K20/100)*J22,0)</f>
        <v>1209733.6440000001</v>
      </c>
      <c r="U22" s="2">
        <f>+IFERROR(R22*('Regions &amp; Poverty'!$M20/100),0)</f>
        <v>352550.37468000001</v>
      </c>
      <c r="V22" s="2">
        <f>+IFERROR(S22*('Regions &amp; Poverty'!$M20/100),0)</f>
        <v>361536.30889599997</v>
      </c>
      <c r="W22" s="2">
        <f>+IFERROR(T22*('Regions &amp; Poverty'!$M20/100),0)</f>
        <v>389534.23336800002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1065</v>
      </c>
      <c r="I23" s="2">
        <f t="shared" si="2"/>
        <v>8677</v>
      </c>
      <c r="J23" s="2">
        <f t="shared" si="2"/>
        <v>5642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332889</v>
      </c>
      <c r="I24" s="2">
        <f t="shared" si="2"/>
        <v>349500</v>
      </c>
      <c r="J24" s="2">
        <f t="shared" si="2"/>
        <v>443779</v>
      </c>
      <c r="K24" s="27"/>
      <c r="L24" s="2">
        <f>+IFERROR(('Regions &amp; Poverty'!$G22/100)*H24,0)</f>
        <v>127829.376</v>
      </c>
      <c r="M24" s="2">
        <f>+IFERROR(('Regions &amp; Poverty'!$G22/100)*I24,0)</f>
        <v>134208</v>
      </c>
      <c r="N24" s="2">
        <f>+IFERROR(('Regions &amp; Poverty'!$G22/100)*J24,0)</f>
        <v>170411.136</v>
      </c>
      <c r="O24" s="2">
        <f>+IFERROR(L24*('Regions &amp; Poverty'!$I22/100),0)</f>
        <v>19557.894528000001</v>
      </c>
      <c r="P24" s="2">
        <f>+IFERROR(M24*('Regions &amp; Poverty'!$I22/100),0)</f>
        <v>20533.824000000001</v>
      </c>
      <c r="Q24" s="2">
        <f>+IFERROR(N24*('Regions &amp; Poverty'!$I22/100),0)</f>
        <v>26072.903807999999</v>
      </c>
      <c r="R24" s="2">
        <f>+IFERROR(('Regions &amp; Poverty'!$K22/100)*H24,0)</f>
        <v>221371.185</v>
      </c>
      <c r="S24" s="2">
        <f>+IFERROR(('Regions &amp; Poverty'!$K22/100)*I24,0)</f>
        <v>232417.5</v>
      </c>
      <c r="T24" s="2">
        <f>+IFERROR(('Regions &amp; Poverty'!$K22/100)*J24,0)</f>
        <v>295113.03500000003</v>
      </c>
      <c r="U24" s="2">
        <f>+IFERROR(R24*('Regions &amp; Poverty'!$M22/100),0)</f>
        <v>68182.324980000005</v>
      </c>
      <c r="V24" s="2">
        <f>+IFERROR(S24*('Regions &amp; Poverty'!$M22/100),0)</f>
        <v>71584.59</v>
      </c>
      <c r="W24" s="2">
        <f>+IFERROR(T24*('Regions &amp; Poverty'!$M22/100),0)</f>
        <v>90894.814780000015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30289</v>
      </c>
      <c r="I25" s="2">
        <f t="shared" si="2"/>
        <v>35701</v>
      </c>
      <c r="J25" s="2">
        <f t="shared" si="2"/>
        <v>39467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1744026</v>
      </c>
      <c r="I26" s="2">
        <f t="shared" si="2"/>
        <v>2276036</v>
      </c>
      <c r="J26" s="2">
        <f t="shared" si="2"/>
        <v>2811385</v>
      </c>
      <c r="K26" s="27"/>
      <c r="L26" s="2">
        <f>+IFERROR(('Regions &amp; Poverty'!$G24/100)*H26,0)</f>
        <v>859804.81799999997</v>
      </c>
      <c r="M26" s="2">
        <f>+IFERROR(('Regions &amp; Poverty'!$G24/100)*I26,0)</f>
        <v>1122085.7479999999</v>
      </c>
      <c r="N26" s="2">
        <f>+IFERROR(('Regions &amp; Poverty'!$G24/100)*J26,0)</f>
        <v>1386012.8049999999</v>
      </c>
      <c r="O26" s="2">
        <f>+IFERROR(L26*('Regions &amp; Poverty'!$I24/100),0)</f>
        <v>130690.33233599999</v>
      </c>
      <c r="P26" s="2">
        <f>+IFERROR(M26*('Regions &amp; Poverty'!$I24/100),0)</f>
        <v>170557.03369599997</v>
      </c>
      <c r="Q26" s="2">
        <f>+IFERROR(N26*('Regions &amp; Poverty'!$I24/100),0)</f>
        <v>210673.94635999997</v>
      </c>
      <c r="R26" s="2">
        <f>+IFERROR(('Regions &amp; Poverty'!$K24/100)*H26,0)</f>
        <v>1377780.54</v>
      </c>
      <c r="S26" s="2">
        <f>+IFERROR(('Regions &amp; Poverty'!$K24/100)*I26,0)</f>
        <v>1798068.4400000002</v>
      </c>
      <c r="T26" s="2">
        <f>+IFERROR(('Regions &amp; Poverty'!$K24/100)*J26,0)</f>
        <v>2220994.15</v>
      </c>
      <c r="U26" s="2">
        <f>+IFERROR(R26*('Regions &amp; Poverty'!$M24/100),0)</f>
        <v>494623.21386000002</v>
      </c>
      <c r="V26" s="2">
        <f>+IFERROR(S26*('Regions &amp; Poverty'!$M24/100),0)</f>
        <v>645506.56995999999</v>
      </c>
      <c r="W26" s="2">
        <f>+IFERROR(T26*('Regions &amp; Poverty'!$M24/100),0)</f>
        <v>797336.89984999993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12565</v>
      </c>
      <c r="I27" s="2">
        <f t="shared" si="2"/>
        <v>15257</v>
      </c>
      <c r="J27" s="2">
        <f t="shared" si="2"/>
        <v>15895</v>
      </c>
      <c r="K27" s="27"/>
      <c r="L27" s="2">
        <f>+IFERROR(('Regions &amp; Poverty'!$G25/100)*H27,0)</f>
        <v>741.33500000000004</v>
      </c>
      <c r="M27" s="2">
        <f>+IFERROR(('Regions &amp; Poverty'!$G25/100)*I27,0)</f>
        <v>900.16300000000001</v>
      </c>
      <c r="N27" s="2">
        <f>+IFERROR(('Regions &amp; Poverty'!$G25/100)*J27,0)</f>
        <v>937.80500000000006</v>
      </c>
      <c r="O27" s="2">
        <f>+IFERROR(L27*('Regions &amp; Poverty'!$I25/100),0)</f>
        <v>10.378689999999999</v>
      </c>
      <c r="P27" s="2">
        <f>+IFERROR(M27*('Regions &amp; Poverty'!$I25/100),0)</f>
        <v>12.602281999999999</v>
      </c>
      <c r="Q27" s="2">
        <f>+IFERROR(N27*('Regions &amp; Poverty'!$I25/100),0)</f>
        <v>13.12927</v>
      </c>
      <c r="R27" s="2">
        <f>+IFERROR(('Regions &amp; Poverty'!$K25/100)*H27,0)</f>
        <v>2965.34</v>
      </c>
      <c r="S27" s="2">
        <f>+IFERROR(('Regions &amp; Poverty'!$K25/100)*I27,0)</f>
        <v>3600.652</v>
      </c>
      <c r="T27" s="2">
        <f>+IFERROR(('Regions &amp; Poverty'!$K25/100)*J27,0)</f>
        <v>3751.2200000000003</v>
      </c>
      <c r="U27" s="2">
        <f>+IFERROR(R27*('Regions &amp; Poverty'!$M25/100),0)</f>
        <v>192.74710000000002</v>
      </c>
      <c r="V27" s="2">
        <f>+IFERROR(S27*('Regions &amp; Poverty'!$M25/100),0)</f>
        <v>234.04238000000001</v>
      </c>
      <c r="W27" s="2">
        <f>+IFERROR(T27*('Regions &amp; Poverty'!$M25/100),0)</f>
        <v>243.82930000000002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56597</v>
      </c>
      <c r="I28" s="2">
        <f t="shared" si="2"/>
        <v>35387</v>
      </c>
      <c r="J28" s="2">
        <f t="shared" si="2"/>
        <v>38022</v>
      </c>
      <c r="K28" s="27"/>
      <c r="L28" s="2">
        <f>+IFERROR(('Regions &amp; Poverty'!$G26/100)*H28,0)</f>
        <v>25751.635000000002</v>
      </c>
      <c r="M28" s="2">
        <f>+IFERROR(('Regions &amp; Poverty'!$G26/100)*I28,0)</f>
        <v>16101.085000000001</v>
      </c>
      <c r="N28" s="2">
        <f>+IFERROR(('Regions &amp; Poverty'!$G26/100)*J28,0)</f>
        <v>17300.010000000002</v>
      </c>
      <c r="O28" s="2">
        <f>+IFERROR(L28*('Regions &amp; Poverty'!$I26/100),0)</f>
        <v>3502.2223600000007</v>
      </c>
      <c r="P28" s="2">
        <f>+IFERROR(M28*('Regions &amp; Poverty'!$I26/100),0)</f>
        <v>2189.7475600000002</v>
      </c>
      <c r="Q28" s="2">
        <f>+IFERROR(N28*('Regions &amp; Poverty'!$I26/100),0)</f>
        <v>2352.8013600000004</v>
      </c>
      <c r="R28" s="2">
        <f>+IFERROR(('Regions &amp; Poverty'!$K26/100)*H28,0)</f>
        <v>43862.675000000003</v>
      </c>
      <c r="S28" s="2">
        <f>+IFERROR(('Regions &amp; Poverty'!$K26/100)*I28,0)</f>
        <v>27424.924999999999</v>
      </c>
      <c r="T28" s="2">
        <f>+IFERROR(('Regions &amp; Poverty'!$K26/100)*J28,0)</f>
        <v>29467.05</v>
      </c>
      <c r="U28" s="2">
        <f>+IFERROR(R28*('Regions &amp; Poverty'!$M26/100),0)</f>
        <v>14869.446824999999</v>
      </c>
      <c r="V28" s="2">
        <f>+IFERROR(S28*('Regions &amp; Poverty'!$M26/100),0)</f>
        <v>9297.0495749999991</v>
      </c>
      <c r="W28" s="2">
        <f>+IFERROR(T28*('Regions &amp; Poverty'!$M26/100),0)</f>
        <v>9989.3299499999994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178732</v>
      </c>
      <c r="I29" s="2">
        <f t="shared" si="2"/>
        <v>304296</v>
      </c>
      <c r="J29" s="2">
        <f t="shared" si="2"/>
        <v>314703</v>
      </c>
      <c r="K29" s="27"/>
      <c r="L29" s="2">
        <f>+IFERROR(('Regions &amp; Poverty'!$G27/100)*H29,0)</f>
        <v>67918.16</v>
      </c>
      <c r="M29" s="2">
        <f>+IFERROR(('Regions &amp; Poverty'!$G27/100)*I29,0)</f>
        <v>115632.48</v>
      </c>
      <c r="N29" s="2">
        <f>+IFERROR(('Regions &amp; Poverty'!$G27/100)*J29,0)</f>
        <v>119587.14</v>
      </c>
      <c r="O29" s="2">
        <f>+IFERROR(L29*('Regions &amp; Poverty'!$I27/100),0)</f>
        <v>8693.52448</v>
      </c>
      <c r="P29" s="2">
        <f>+IFERROR(M29*('Regions &amp; Poverty'!$I27/100),0)</f>
        <v>14800.95744</v>
      </c>
      <c r="Q29" s="2">
        <f>+IFERROR(N29*('Regions &amp; Poverty'!$I27/100),0)</f>
        <v>15307.153920000001</v>
      </c>
      <c r="R29" s="2">
        <f>+IFERROR(('Regions &amp; Poverty'!$K27/100)*H29,0)</f>
        <v>120644.1</v>
      </c>
      <c r="S29" s="2">
        <f>+IFERROR(('Regions &amp; Poverty'!$K27/100)*I29,0)</f>
        <v>205399.80000000002</v>
      </c>
      <c r="T29" s="2">
        <f>+IFERROR(('Regions &amp; Poverty'!$K27/100)*J29,0)</f>
        <v>212424.52500000002</v>
      </c>
      <c r="U29" s="2">
        <f>+IFERROR(R29*('Regions &amp; Poverty'!$M27/100),0)</f>
        <v>35710.653600000005</v>
      </c>
      <c r="V29" s="2">
        <f>+IFERROR(S29*('Regions &amp; Poverty'!$M27/100),0)</f>
        <v>60798.340800000013</v>
      </c>
      <c r="W29" s="2">
        <f>+IFERROR(T29*('Regions &amp; Poverty'!$M27/100),0)</f>
        <v>62877.659400000019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1686869</v>
      </c>
      <c r="I30" s="2">
        <f t="shared" si="2"/>
        <v>1878305</v>
      </c>
      <c r="J30" s="2">
        <f t="shared" si="2"/>
        <v>1500000</v>
      </c>
      <c r="K30" s="27"/>
      <c r="L30" s="2">
        <f>+IFERROR(('Regions &amp; Poverty'!$G28/100)*H30,0)</f>
        <v>507747.56899999996</v>
      </c>
      <c r="M30" s="2">
        <f>+IFERROR(('Regions &amp; Poverty'!$G28/100)*I30,0)</f>
        <v>565369.80499999993</v>
      </c>
      <c r="N30" s="2">
        <f>+IFERROR(('Regions &amp; Poverty'!$G28/100)*J30,0)</f>
        <v>451500</v>
      </c>
      <c r="O30" s="2">
        <f>+IFERROR(L30*('Regions &amp; Poverty'!$I28/100),0)</f>
        <v>48743.766623999996</v>
      </c>
      <c r="P30" s="2">
        <f>+IFERROR(M30*('Regions &amp; Poverty'!$I28/100),0)</f>
        <v>54275.501279999997</v>
      </c>
      <c r="Q30" s="2">
        <f>+IFERROR(N30*('Regions &amp; Poverty'!$I28/100),0)</f>
        <v>43344</v>
      </c>
      <c r="R30" s="2">
        <f>+IFERROR(('Regions &amp; Poverty'!$K28/100)*H30,0)</f>
        <v>939586.03300000005</v>
      </c>
      <c r="S30" s="2">
        <f>+IFERROR(('Regions &amp; Poverty'!$K28/100)*I30,0)</f>
        <v>1046215.8850000001</v>
      </c>
      <c r="T30" s="2">
        <f>+IFERROR(('Regions &amp; Poverty'!$K28/100)*J30,0)</f>
        <v>835500.00000000012</v>
      </c>
      <c r="U30" s="2">
        <f>+IFERROR(R30*('Regions &amp; Poverty'!$M28/100),0)</f>
        <v>221742.30378800002</v>
      </c>
      <c r="V30" s="2">
        <f>+IFERROR(S30*('Regions &amp; Poverty'!$M28/100),0)</f>
        <v>246906.94886000003</v>
      </c>
      <c r="W30" s="2">
        <f>+IFERROR(T30*('Regions &amp; Poverty'!$M28/100),0)</f>
        <v>197178.00000000003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28550</v>
      </c>
      <c r="I31" s="2">
        <f t="shared" si="2"/>
        <v>3792</v>
      </c>
      <c r="J31" s="2">
        <f t="shared" si="2"/>
        <v>11782</v>
      </c>
      <c r="K31" s="27"/>
      <c r="L31" s="2">
        <f>+IFERROR(('Regions &amp; Poverty'!$G29/100)*H31,0)</f>
        <v>5196.0999999999995</v>
      </c>
      <c r="M31" s="2">
        <f>+IFERROR(('Regions &amp; Poverty'!$G29/100)*I31,0)</f>
        <v>690.14400000000001</v>
      </c>
      <c r="N31" s="2">
        <f>+IFERROR(('Regions &amp; Poverty'!$G29/100)*J31,0)</f>
        <v>2144.3240000000001</v>
      </c>
      <c r="O31" s="2">
        <f>+IFERROR(L31*('Regions &amp; Poverty'!$I29/100),0)</f>
        <v>301.37379999999996</v>
      </c>
      <c r="P31" s="2">
        <f>+IFERROR(M31*('Regions &amp; Poverty'!$I29/100),0)</f>
        <v>40.028351999999998</v>
      </c>
      <c r="Q31" s="2">
        <f>+IFERROR(N31*('Regions &amp; Poverty'!$I29/100),0)</f>
        <v>124.37079199999999</v>
      </c>
      <c r="R31" s="2">
        <f>+IFERROR(('Regions &amp; Poverty'!$K29/100)*H31,0)</f>
        <v>10592.05</v>
      </c>
      <c r="S31" s="2">
        <f>+IFERROR(('Regions &amp; Poverty'!$K29/100)*I31,0)</f>
        <v>1406.8319999999999</v>
      </c>
      <c r="T31" s="2">
        <f>+IFERROR(('Regions &amp; Poverty'!$K29/100)*J31,0)</f>
        <v>4371.1220000000003</v>
      </c>
      <c r="U31" s="2">
        <f>+IFERROR(R31*('Regions &amp; Poverty'!$M29/100),0)</f>
        <v>1557.0313499999997</v>
      </c>
      <c r="V31" s="2">
        <f>+IFERROR(S31*('Regions &amp; Poverty'!$M29/100),0)</f>
        <v>206.80430399999997</v>
      </c>
      <c r="W31" s="2">
        <f>+IFERROR(T31*('Regions &amp; Poverty'!$M29/100),0)</f>
        <v>642.554934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6533</v>
      </c>
      <c r="I32" s="2">
        <f t="shared" si="2"/>
        <v>5965</v>
      </c>
      <c r="J32" s="2">
        <f t="shared" si="2"/>
        <v>6157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90072</v>
      </c>
      <c r="I33" s="2">
        <f t="shared" si="2"/>
        <v>70792</v>
      </c>
      <c r="J33" s="2">
        <f t="shared" si="2"/>
        <v>25000</v>
      </c>
      <c r="K33" s="27"/>
      <c r="L33" s="2">
        <f>+IFERROR(('Regions &amp; Poverty'!$G31/100)*H33,0)</f>
        <v>53772.983999999997</v>
      </c>
      <c r="M33" s="2">
        <f>+IFERROR(('Regions &amp; Poverty'!$G31/100)*I33,0)</f>
        <v>42262.824000000001</v>
      </c>
      <c r="N33" s="2">
        <f>+IFERROR(('Regions &amp; Poverty'!$G31/100)*J33,0)</f>
        <v>14925</v>
      </c>
      <c r="O33" s="2">
        <f>+IFERROR(L33*('Regions &amp; Poverty'!$I31/100),0)</f>
        <v>17099.808912</v>
      </c>
      <c r="P33" s="2">
        <f>+IFERROR(M33*('Regions &amp; Poverty'!$I31/100),0)</f>
        <v>13439.578032000001</v>
      </c>
      <c r="Q33" s="2">
        <f>+IFERROR(N33*('Regions &amp; Poverty'!$I31/100),0)</f>
        <v>4746.1499999999996</v>
      </c>
      <c r="R33" s="2">
        <f>+IFERROR(('Regions &amp; Poverty'!$K31/100)*H33,0)</f>
        <v>70256.160000000003</v>
      </c>
      <c r="S33" s="2">
        <f>+IFERROR(('Regions &amp; Poverty'!$K31/100)*I33,0)</f>
        <v>55217.760000000002</v>
      </c>
      <c r="T33" s="2">
        <f>+IFERROR(('Regions &amp; Poverty'!$K31/100)*J33,0)</f>
        <v>19500</v>
      </c>
      <c r="U33" s="2">
        <f>+IFERROR(R33*('Regions &amp; Poverty'!$M31/100),0)</f>
        <v>33371.675999999999</v>
      </c>
      <c r="V33" s="2">
        <f>+IFERROR(S33*('Regions &amp; Poverty'!$M31/100),0)</f>
        <v>26228.436000000002</v>
      </c>
      <c r="W33" s="2">
        <f>+IFERROR(T33*('Regions &amp; Poverty'!$M31/100),0)</f>
        <v>9262.5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366172</v>
      </c>
      <c r="I34" s="2">
        <f t="shared" si="2"/>
        <v>329367</v>
      </c>
      <c r="J34" s="2">
        <f t="shared" si="2"/>
        <v>316331</v>
      </c>
      <c r="K34" s="27"/>
      <c r="L34" s="2">
        <f>+IFERROR(('Regions &amp; Poverty'!$G32/100)*H34,0)</f>
        <v>284881.81599999999</v>
      </c>
      <c r="M34" s="2">
        <f>+IFERROR(('Regions &amp; Poverty'!$G32/100)*I34,0)</f>
        <v>256247.52600000001</v>
      </c>
      <c r="N34" s="2">
        <f>+IFERROR(('Regions &amp; Poverty'!$G32/100)*J34,0)</f>
        <v>246105.51800000001</v>
      </c>
      <c r="O34" s="2">
        <f>+IFERROR(L34*('Regions &amp; Poverty'!$I32/100),0)</f>
        <v>111673.67187200001</v>
      </c>
      <c r="P34" s="2">
        <f>+IFERROR(M34*('Regions &amp; Poverty'!$I32/100),0)</f>
        <v>100449.03019200001</v>
      </c>
      <c r="Q34" s="2">
        <f>+IFERROR(N34*('Regions &amp; Poverty'!$I32/100),0)</f>
        <v>96473.363056000002</v>
      </c>
      <c r="R34" s="2">
        <f>+IFERROR(('Regions &amp; Poverty'!$K32/100)*H34,0)</f>
        <v>333582.69199999998</v>
      </c>
      <c r="S34" s="2">
        <f>+IFERROR(('Regions &amp; Poverty'!$K32/100)*I34,0)</f>
        <v>300053.337</v>
      </c>
      <c r="T34" s="2">
        <f>+IFERROR(('Regions &amp; Poverty'!$K32/100)*J34,0)</f>
        <v>288177.54099999997</v>
      </c>
      <c r="U34" s="2">
        <f>+IFERROR(R34*('Regions &amp; Poverty'!$M32/100),0)</f>
        <v>194145.12674400001</v>
      </c>
      <c r="V34" s="2">
        <f>+IFERROR(S34*('Regions &amp; Poverty'!$M32/100),0)</f>
        <v>174631.04213400002</v>
      </c>
      <c r="W34" s="2">
        <f>+IFERROR(T34*('Regions &amp; Poverty'!$M32/100),0)</f>
        <v>167719.32886199999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3978123</v>
      </c>
      <c r="I35" s="2">
        <f t="shared" si="2"/>
        <v>2776277</v>
      </c>
      <c r="J35" s="2">
        <f t="shared" si="2"/>
        <v>2369493</v>
      </c>
      <c r="K35" s="27"/>
      <c r="L35" s="2">
        <f>+IFERROR(('Regions &amp; Poverty'!$G33/100)*H35,0)</f>
        <v>2820489.2070000004</v>
      </c>
      <c r="M35" s="2">
        <f>+IFERROR(('Regions &amp; Poverty'!$G33/100)*I35,0)</f>
        <v>1968380.3930000002</v>
      </c>
      <c r="N35" s="2">
        <f>+IFERROR(('Regions &amp; Poverty'!$G33/100)*J35,0)</f>
        <v>1679970.5370000002</v>
      </c>
      <c r="O35" s="2">
        <f>+IFERROR(L35*('Regions &amp; Poverty'!$I33/100),0)</f>
        <v>939222.90593100002</v>
      </c>
      <c r="P35" s="2">
        <f>+IFERROR(M35*('Regions &amp; Poverty'!$I33/100),0)</f>
        <v>655470.67086900002</v>
      </c>
      <c r="Q35" s="2">
        <f>+IFERROR(N35*('Regions &amp; Poverty'!$I33/100),0)</f>
        <v>559430.18882100005</v>
      </c>
      <c r="R35" s="2">
        <f>+IFERROR(('Regions &amp; Poverty'!$K33/100)*H35,0)</f>
        <v>3516660.7319999998</v>
      </c>
      <c r="S35" s="2">
        <f>+IFERROR(('Regions &amp; Poverty'!$K33/100)*I35,0)</f>
        <v>2454228.8680000002</v>
      </c>
      <c r="T35" s="2">
        <f>+IFERROR(('Regions &amp; Poverty'!$K33/100)*J35,0)</f>
        <v>2094631.8119999999</v>
      </c>
      <c r="U35" s="2">
        <f>+IFERROR(R35*('Regions &amp; Poverty'!$M33/100),0)</f>
        <v>1860313.5272280001</v>
      </c>
      <c r="V35" s="2">
        <f>+IFERROR(S35*('Regions &amp; Poverty'!$M33/100),0)</f>
        <v>1298287.0711720001</v>
      </c>
      <c r="W35" s="2">
        <f>+IFERROR(T35*('Regions &amp; Poverty'!$M33/100),0)</f>
        <v>1108060.2285480001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625</v>
      </c>
      <c r="I36" s="2">
        <f t="shared" si="4"/>
        <v>451</v>
      </c>
      <c r="J36" s="2">
        <f t="shared" si="4"/>
        <v>415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1357220</v>
      </c>
      <c r="I37" s="2">
        <f t="shared" si="4"/>
        <v>1262038</v>
      </c>
      <c r="J37" s="2">
        <f t="shared" si="4"/>
        <v>1451903</v>
      </c>
      <c r="K37" s="27"/>
      <c r="L37" s="2">
        <f>+IFERROR(('Regions &amp; Poverty'!$G35/100)*H37,0)</f>
        <v>932410.14000000013</v>
      </c>
      <c r="M37" s="2">
        <f>+IFERROR(('Regions &amp; Poverty'!$G35/100)*I37,0)</f>
        <v>867020.10600000003</v>
      </c>
      <c r="N37" s="2">
        <f>+IFERROR(('Regions &amp; Poverty'!$G35/100)*J37,0)</f>
        <v>997457.36100000003</v>
      </c>
      <c r="O37" s="2">
        <f>+IFERROR(L37*('Regions &amp; Poverty'!$I35/100),0)</f>
        <v>292776.78396000003</v>
      </c>
      <c r="P37" s="2">
        <f>+IFERROR(M37*('Regions &amp; Poverty'!$I35/100),0)</f>
        <v>272244.31328400003</v>
      </c>
      <c r="Q37" s="2">
        <f>+IFERROR(N37*('Regions &amp; Poverty'!$I35/100),0)</f>
        <v>313201.61135399999</v>
      </c>
      <c r="R37" s="2">
        <f>+IFERROR(('Regions &amp; Poverty'!$K35/100)*H37,0)</f>
        <v>1201139.7</v>
      </c>
      <c r="S37" s="2">
        <f>+IFERROR(('Regions &amp; Poverty'!$K35/100)*I37,0)</f>
        <v>1116903.6300000001</v>
      </c>
      <c r="T37" s="2">
        <f>+IFERROR(('Regions &amp; Poverty'!$K35/100)*J37,0)</f>
        <v>1284934.155</v>
      </c>
      <c r="U37" s="2">
        <f>+IFERROR(R37*('Regions &amp; Poverty'!$M35/100),0)</f>
        <v>617385.80579999997</v>
      </c>
      <c r="V37" s="2">
        <f>+IFERROR(S37*('Regions &amp; Poverty'!$M35/100),0)</f>
        <v>574088.46582000004</v>
      </c>
      <c r="W37" s="2">
        <f>+IFERROR(T37*('Regions &amp; Poverty'!$M35/100),0)</f>
        <v>660456.15567000001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55985</v>
      </c>
      <c r="I38" s="2">
        <f t="shared" si="4"/>
        <v>60132</v>
      </c>
      <c r="J38" s="2">
        <f t="shared" si="4"/>
        <v>63713</v>
      </c>
      <c r="K38" s="27"/>
      <c r="L38" s="2">
        <f>+IFERROR(('Regions &amp; Poverty'!$G36/100)*H38,0)</f>
        <v>12652.61</v>
      </c>
      <c r="M38" s="2">
        <f>+IFERROR(('Regions &amp; Poverty'!$G36/100)*I38,0)</f>
        <v>13589.832</v>
      </c>
      <c r="N38" s="2">
        <f>+IFERROR(('Regions &amp; Poverty'!$G36/100)*J38,0)</f>
        <v>14399.138000000001</v>
      </c>
      <c r="O38" s="2">
        <f>+IFERROR(L38*('Regions &amp; Poverty'!$I36/100),0)</f>
        <v>847.72487000000012</v>
      </c>
      <c r="P38" s="2">
        <f>+IFERROR(M38*('Regions &amp; Poverty'!$I36/100),0)</f>
        <v>910.51874400000008</v>
      </c>
      <c r="Q38" s="2">
        <f>+IFERROR(N38*('Regions &amp; Poverty'!$I36/100),0)</f>
        <v>964.74224600000014</v>
      </c>
      <c r="R38" s="2">
        <f>+IFERROR(('Regions &amp; Poverty'!$K36/100)*H38,0)</f>
        <v>26312.949999999997</v>
      </c>
      <c r="S38" s="2">
        <f>+IFERROR(('Regions &amp; Poverty'!$K36/100)*I38,0)</f>
        <v>28262.039999999997</v>
      </c>
      <c r="T38" s="2">
        <f>+IFERROR(('Regions &amp; Poverty'!$K36/100)*J38,0)</f>
        <v>29945.109999999997</v>
      </c>
      <c r="U38" s="2">
        <f>+IFERROR(R38*('Regions &amp; Poverty'!$M36/100),0)</f>
        <v>4894.2087000000001</v>
      </c>
      <c r="V38" s="2">
        <f>+IFERROR(S38*('Regions &amp; Poverty'!$M36/100),0)</f>
        <v>5256.7394400000003</v>
      </c>
      <c r="W38" s="2">
        <f>+IFERROR(T38*('Regions &amp; Poverty'!$M36/100),0)</f>
        <v>5569.7904600000002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14204</v>
      </c>
      <c r="I39" s="2">
        <f t="shared" si="4"/>
        <v>14219</v>
      </c>
      <c r="J39" s="2">
        <f t="shared" si="4"/>
        <v>14234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87195</v>
      </c>
      <c r="I40" s="2">
        <f t="shared" si="4"/>
        <v>83608</v>
      </c>
      <c r="J40" s="2">
        <f t="shared" si="4"/>
        <v>85973</v>
      </c>
      <c r="K40" s="27"/>
      <c r="L40" s="2">
        <f>+IFERROR(('Regions &amp; Poverty'!$G38/100)*H40,0)</f>
        <v>36621.9</v>
      </c>
      <c r="M40" s="2">
        <f>+IFERROR(('Regions &amp; Poverty'!$G38/100)*I40,0)</f>
        <v>35115.360000000001</v>
      </c>
      <c r="N40" s="2">
        <f>+IFERROR(('Regions &amp; Poverty'!$G38/100)*J40,0)</f>
        <v>36108.659999999996</v>
      </c>
      <c r="O40" s="2">
        <f>+IFERROR(L40*('Regions &amp; Poverty'!$I38/100),0)</f>
        <v>6079.2354000000005</v>
      </c>
      <c r="P40" s="2">
        <f>+IFERROR(M40*('Regions &amp; Poverty'!$I38/100),0)</f>
        <v>5829.1497600000002</v>
      </c>
      <c r="Q40" s="2">
        <f>+IFERROR(N40*('Regions &amp; Poverty'!$I38/100),0)</f>
        <v>5994.0375599999998</v>
      </c>
      <c r="R40" s="2">
        <f>+IFERROR(('Regions &amp; Poverty'!$K38/100)*H40,0)</f>
        <v>56153.58</v>
      </c>
      <c r="S40" s="2">
        <f>+IFERROR(('Regions &amp; Poverty'!$K38/100)*I40,0)</f>
        <v>53843.552000000003</v>
      </c>
      <c r="T40" s="2">
        <f>+IFERROR(('Regions &amp; Poverty'!$K38/100)*J40,0)</f>
        <v>55366.612000000001</v>
      </c>
      <c r="U40" s="2">
        <f>+IFERROR(R40*('Regions &amp; Poverty'!$M38/100),0)</f>
        <v>18025.299180000002</v>
      </c>
      <c r="V40" s="2">
        <f>+IFERROR(S40*('Regions &amp; Poverty'!$M38/100),0)</f>
        <v>17283.780192000002</v>
      </c>
      <c r="W40" s="2">
        <f>+IFERROR(T40*('Regions &amp; Poverty'!$M38/100),0)</f>
        <v>17772.682452000001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3350671</v>
      </c>
      <c r="I41" s="2">
        <f t="shared" si="4"/>
        <v>2618221</v>
      </c>
      <c r="J41" s="2">
        <f t="shared" si="4"/>
        <v>2873052</v>
      </c>
      <c r="K41" s="27"/>
      <c r="L41" s="2">
        <f>+IFERROR(('Regions &amp; Poverty'!$G39/100)*H41,0)</f>
        <v>1926635.825</v>
      </c>
      <c r="M41" s="2">
        <f>+IFERROR(('Regions &amp; Poverty'!$G39/100)*I41,0)</f>
        <v>1505477.075</v>
      </c>
      <c r="N41" s="2">
        <f>+IFERROR(('Regions &amp; Poverty'!$G39/100)*J41,0)</f>
        <v>1652004.9</v>
      </c>
      <c r="O41" s="2">
        <f>+IFERROR(L41*('Regions &amp; Poverty'!$I39/100),0)</f>
        <v>568357.56837499992</v>
      </c>
      <c r="P41" s="2">
        <f>+IFERROR(M41*('Regions &amp; Poverty'!$I39/100),0)</f>
        <v>444115.73712499999</v>
      </c>
      <c r="Q41" s="2">
        <f>+IFERROR(N41*('Regions &amp; Poverty'!$I39/100),0)</f>
        <v>487341.44549999997</v>
      </c>
      <c r="R41" s="2">
        <f>+IFERROR(('Regions &amp; Poverty'!$K39/100)*H41,0)</f>
        <v>2489548.5529999998</v>
      </c>
      <c r="S41" s="2">
        <f>+IFERROR(('Regions &amp; Poverty'!$K39/100)*I41,0)</f>
        <v>1945338.203</v>
      </c>
      <c r="T41" s="2">
        <f>+IFERROR(('Regions &amp; Poverty'!$K39/100)*J41,0)</f>
        <v>2134677.6359999999</v>
      </c>
      <c r="U41" s="2">
        <f>+IFERROR(R41*('Regions &amp; Poverty'!$M39/100),0)</f>
        <v>1107849.1060849999</v>
      </c>
      <c r="V41" s="2">
        <f>+IFERROR(S41*('Regions &amp; Poverty'!$M39/100),0)</f>
        <v>865675.50033499999</v>
      </c>
      <c r="W41" s="2">
        <f>+IFERROR(T41*('Regions &amp; Poverty'!$M39/100),0)</f>
        <v>949931.54801999999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974956</v>
      </c>
      <c r="I42" s="2">
        <f t="shared" si="4"/>
        <v>642793</v>
      </c>
      <c r="J42" s="2">
        <f t="shared" si="4"/>
        <v>852909</v>
      </c>
      <c r="K42" s="27"/>
      <c r="L42" s="2">
        <f>+IFERROR(('Regions &amp; Poverty'!$G40/100)*H42,0)</f>
        <v>208640.584</v>
      </c>
      <c r="M42" s="2">
        <f>+IFERROR(('Regions &amp; Poverty'!$G40/100)*I42,0)</f>
        <v>137557.70199999999</v>
      </c>
      <c r="N42" s="2">
        <f>+IFERROR(('Regions &amp; Poverty'!$G40/100)*J42,0)</f>
        <v>182522.52599999998</v>
      </c>
      <c r="O42" s="2">
        <f>+IFERROR(L42*('Regions &amp; Poverty'!$I40/100),0)</f>
        <v>10849.310368</v>
      </c>
      <c r="P42" s="2">
        <f>+IFERROR(M42*('Regions &amp; Poverty'!$I40/100),0)</f>
        <v>7153.0005040000005</v>
      </c>
      <c r="Q42" s="2">
        <f>+IFERROR(N42*('Regions &amp; Poverty'!$I40/100),0)</f>
        <v>9491.1713519999994</v>
      </c>
      <c r="R42" s="2">
        <f>+IFERROR(('Regions &amp; Poverty'!$K40/100)*H42,0)</f>
        <v>460179.23200000002</v>
      </c>
      <c r="S42" s="2">
        <f>+IFERROR(('Regions &amp; Poverty'!$K40/100)*I42,0)</f>
        <v>303398.29600000003</v>
      </c>
      <c r="T42" s="2">
        <f>+IFERROR(('Regions &amp; Poverty'!$K40/100)*J42,0)</f>
        <v>402573.04800000001</v>
      </c>
      <c r="U42" s="2">
        <f>+IFERROR(R42*('Regions &amp; Poverty'!$M40/100),0)</f>
        <v>79611.007136000015</v>
      </c>
      <c r="V42" s="2">
        <f>+IFERROR(S42*('Regions &amp; Poverty'!$M40/100),0)</f>
        <v>52487.905208000011</v>
      </c>
      <c r="W42" s="2">
        <f>+IFERROR(T42*('Regions &amp; Poverty'!$M40/100),0)</f>
        <v>69645.137304000003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1354344</v>
      </c>
      <c r="I43" s="2">
        <f t="shared" si="4"/>
        <v>1286060</v>
      </c>
      <c r="J43" s="2">
        <f t="shared" si="4"/>
        <v>1376683</v>
      </c>
      <c r="K43" s="27"/>
      <c r="L43" s="2">
        <f>+IFERROR(('Regions &amp; Poverty'!$G41/100)*H43,0)</f>
        <v>670400.28</v>
      </c>
      <c r="M43" s="2">
        <f>+IFERROR(('Regions &amp; Poverty'!$G41/100)*I43,0)</f>
        <v>636599.69999999995</v>
      </c>
      <c r="N43" s="2">
        <f>+IFERROR(('Regions &amp; Poverty'!$G41/100)*J43,0)</f>
        <v>681458.08499999996</v>
      </c>
      <c r="O43" s="2">
        <f>+IFERROR(L43*('Regions &amp; Poverty'!$I41/100),0)</f>
        <v>150169.66271999999</v>
      </c>
      <c r="P43" s="2">
        <f>+IFERROR(M43*('Regions &amp; Poverty'!$I41/100),0)</f>
        <v>142598.33279999997</v>
      </c>
      <c r="Q43" s="2">
        <f>+IFERROR(N43*('Regions &amp; Poverty'!$I41/100),0)</f>
        <v>152646.61103999999</v>
      </c>
      <c r="R43" s="2">
        <f>+IFERROR(('Regions &amp; Poverty'!$K41/100)*H43,0)</f>
        <v>1032010.128</v>
      </c>
      <c r="S43" s="2">
        <f>+IFERROR(('Regions &amp; Poverty'!$K41/100)*I43,0)</f>
        <v>979977.72</v>
      </c>
      <c r="T43" s="2">
        <f>+IFERROR(('Regions &amp; Poverty'!$K41/100)*J43,0)</f>
        <v>1049032.446</v>
      </c>
      <c r="U43" s="2">
        <f>+IFERROR(R43*('Regions &amp; Poverty'!$M41/100),0)</f>
        <v>407644.00056000001</v>
      </c>
      <c r="V43" s="2">
        <f>+IFERROR(S43*('Regions &amp; Poverty'!$M41/100),0)</f>
        <v>387091.19939999998</v>
      </c>
      <c r="W43" s="2">
        <f>+IFERROR(T43*('Regions &amp; Poverty'!$M41/100),0)</f>
        <v>414367.81617000001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680000</v>
      </c>
      <c r="I44" s="2">
        <f t="shared" si="4"/>
        <v>676065</v>
      </c>
      <c r="J44" s="2">
        <f t="shared" si="4"/>
        <v>680800</v>
      </c>
      <c r="K44" s="27"/>
      <c r="L44" s="2">
        <f>+IFERROR(('Regions &amp; Poverty'!$G42/100)*H44,0)</f>
        <v>189719.99999999997</v>
      </c>
      <c r="M44" s="2">
        <f>+IFERROR(('Regions &amp; Poverty'!$G42/100)*I44,0)</f>
        <v>188622.13499999998</v>
      </c>
      <c r="N44" s="2">
        <f>+IFERROR(('Regions &amp; Poverty'!$G42/100)*J44,0)</f>
        <v>189943.19999999998</v>
      </c>
      <c r="O44" s="2">
        <f>+IFERROR(L44*('Regions &amp; Poverty'!$I42/100),0)</f>
        <v>17074.799999999996</v>
      </c>
      <c r="P44" s="2">
        <f>+IFERROR(M44*('Regions &amp; Poverty'!$I42/100),0)</f>
        <v>16975.992149999998</v>
      </c>
      <c r="Q44" s="2">
        <f>+IFERROR(N44*('Regions &amp; Poverty'!$I42/100),0)</f>
        <v>17094.887999999999</v>
      </c>
      <c r="R44" s="2">
        <f>+IFERROR(('Regions &amp; Poverty'!$K42/100)*H44,0)</f>
        <v>387599.99999999994</v>
      </c>
      <c r="S44" s="2">
        <f>+IFERROR(('Regions &amp; Poverty'!$K42/100)*I44,0)</f>
        <v>385357.05</v>
      </c>
      <c r="T44" s="2">
        <f>+IFERROR(('Regions &amp; Poverty'!$K42/100)*J44,0)</f>
        <v>388055.99999999994</v>
      </c>
      <c r="U44" s="2">
        <f>+IFERROR(R44*('Regions &amp; Poverty'!$M42/100),0)</f>
        <v>89535.599999999991</v>
      </c>
      <c r="V44" s="2">
        <f>+IFERROR(S44*('Regions &amp; Poverty'!$M42/100),0)</f>
        <v>89017.47855</v>
      </c>
      <c r="W44" s="2">
        <f>+IFERROR(T44*('Regions &amp; Poverty'!$M42/100),0)</f>
        <v>89640.935999999987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1762000</v>
      </c>
      <c r="I45" s="2">
        <f t="shared" si="4"/>
        <v>1691644</v>
      </c>
      <c r="J45" s="2">
        <f t="shared" si="4"/>
        <v>1721910</v>
      </c>
      <c r="K45" s="27"/>
      <c r="L45" s="2">
        <f>+IFERROR(('Regions &amp; Poverty'!$G43/100)*H45,0)</f>
        <v>239632.00000000003</v>
      </c>
      <c r="M45" s="2">
        <f>+IFERROR(('Regions &amp; Poverty'!$G43/100)*I45,0)</f>
        <v>230063.584</v>
      </c>
      <c r="N45" s="2">
        <f>+IFERROR(('Regions &amp; Poverty'!$G43/100)*J45,0)</f>
        <v>234179.76</v>
      </c>
      <c r="O45" s="2">
        <f>+IFERROR(L45*('Regions &amp; Poverty'!$I43/100),0)</f>
        <v>9585.2800000000007</v>
      </c>
      <c r="P45" s="2">
        <f>+IFERROR(M45*('Regions &amp; Poverty'!$I43/100),0)</f>
        <v>9202.5433599999997</v>
      </c>
      <c r="Q45" s="2">
        <f>+IFERROR(N45*('Regions &amp; Poverty'!$I43/100),0)</f>
        <v>9367.1904000000013</v>
      </c>
      <c r="R45" s="2">
        <f>+IFERROR(('Regions &amp; Poverty'!$K43/100)*H45,0)</f>
        <v>614938</v>
      </c>
      <c r="S45" s="2">
        <f>+IFERROR(('Regions &amp; Poverty'!$K43/100)*I45,0)</f>
        <v>590383.75599999994</v>
      </c>
      <c r="T45" s="2">
        <f>+IFERROR(('Regions &amp; Poverty'!$K43/100)*J45,0)</f>
        <v>600946.59</v>
      </c>
      <c r="U45" s="2">
        <f>+IFERROR(R45*('Regions &amp; Poverty'!$M43/100),0)</f>
        <v>75637.374000000011</v>
      </c>
      <c r="V45" s="2">
        <f>+IFERROR(S45*('Regions &amp; Poverty'!$M43/100),0)</f>
        <v>72617.201988000001</v>
      </c>
      <c r="W45" s="2">
        <f>+IFERROR(T45*('Regions &amp; Poverty'!$M43/100),0)</f>
        <v>73916.430569999997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652000</v>
      </c>
      <c r="I46" s="2">
        <f t="shared" si="4"/>
        <v>698462</v>
      </c>
      <c r="J46" s="2">
        <f t="shared" si="4"/>
        <v>706640</v>
      </c>
      <c r="K46" s="27"/>
      <c r="L46" s="2">
        <f>+IFERROR(('Regions &amp; Poverty'!$G44/100)*H46,0)</f>
        <v>230156</v>
      </c>
      <c r="M46" s="2">
        <f>+IFERROR(('Regions &amp; Poverty'!$G44/100)*I46,0)</f>
        <v>246557.08599999998</v>
      </c>
      <c r="N46" s="2">
        <f>+IFERROR(('Regions &amp; Poverty'!$G44/100)*J46,0)</f>
        <v>249443.91999999998</v>
      </c>
      <c r="O46" s="2">
        <f>+IFERROR(L46*('Regions &amp; Poverty'!$I44/100),0)</f>
        <v>23706.068000000003</v>
      </c>
      <c r="P46" s="2">
        <f>+IFERROR(M46*('Regions &amp; Poverty'!$I44/100),0)</f>
        <v>25395.379858</v>
      </c>
      <c r="Q46" s="2">
        <f>+IFERROR(N46*('Regions &amp; Poverty'!$I44/100),0)</f>
        <v>25692.723760000001</v>
      </c>
      <c r="R46" s="2">
        <f>+IFERROR(('Regions &amp; Poverty'!$K44/100)*H46,0)</f>
        <v>458356</v>
      </c>
      <c r="S46" s="2">
        <f>+IFERROR(('Regions &amp; Poverty'!$K44/100)*I46,0)</f>
        <v>491018.78599999996</v>
      </c>
      <c r="T46" s="2">
        <f>+IFERROR(('Regions &amp; Poverty'!$K44/100)*J46,0)</f>
        <v>496767.92</v>
      </c>
      <c r="U46" s="2">
        <f>+IFERROR(R46*('Regions &amp; Poverty'!$M44/100),0)</f>
        <v>130173.10399999999</v>
      </c>
      <c r="V46" s="2">
        <f>+IFERROR(S46*('Regions &amp; Poverty'!$M44/100),0)</f>
        <v>139449.33522399998</v>
      </c>
      <c r="W46" s="2">
        <f>+IFERROR(T46*('Regions &amp; Poverty'!$M44/100),0)</f>
        <v>141082.08927999999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7193</v>
      </c>
      <c r="I47" s="2">
        <f t="shared" si="4"/>
        <v>5974</v>
      </c>
      <c r="J47" s="2">
        <f t="shared" si="4"/>
        <v>5095</v>
      </c>
      <c r="K47" s="27"/>
      <c r="L47" s="2">
        <f>+IFERROR(('Regions &amp; Poverty'!$G45/100)*H47,0)</f>
        <v>4826.5029999999997</v>
      </c>
      <c r="M47" s="2">
        <f>+IFERROR(('Regions &amp; Poverty'!$G45/100)*I47,0)</f>
        <v>4008.5539999999996</v>
      </c>
      <c r="N47" s="2">
        <f>+IFERROR(('Regions &amp; Poverty'!$G45/100)*J47,0)</f>
        <v>3418.7449999999994</v>
      </c>
      <c r="O47" s="2">
        <f>+IFERROR(L47*('Regions &amp; Poverty'!$I45/100),0)</f>
        <v>1472.0834149999998</v>
      </c>
      <c r="P47" s="2">
        <f>+IFERROR(M47*('Regions &amp; Poverty'!$I45/100),0)</f>
        <v>1222.6089699999998</v>
      </c>
      <c r="Q47" s="2">
        <f>+IFERROR(N47*('Regions &amp; Poverty'!$I45/100),0)</f>
        <v>1042.7172249999999</v>
      </c>
      <c r="R47" s="2">
        <f>+IFERROR(('Regions &amp; Poverty'!$K45/100)*H47,0)</f>
        <v>6078.085</v>
      </c>
      <c r="S47" s="2">
        <f>+IFERROR(('Regions &amp; Poverty'!$K45/100)*I47,0)</f>
        <v>5048.03</v>
      </c>
      <c r="T47" s="2">
        <f>+IFERROR(('Regions &amp; Poverty'!$K45/100)*J47,0)</f>
        <v>4305.2749999999996</v>
      </c>
      <c r="U47" s="2">
        <f>+IFERROR(R47*('Regions &amp; Poverty'!$M45/100),0)</f>
        <v>3014.7301600000001</v>
      </c>
      <c r="V47" s="2">
        <f>+IFERROR(S47*('Regions &amp; Poverty'!$M45/100),0)</f>
        <v>2503.8228799999997</v>
      </c>
      <c r="W47" s="2">
        <f>+IFERROR(T47*('Regions &amp; Poverty'!$M45/100),0)</f>
        <v>2135.4163999999996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10058968</v>
      </c>
      <c r="I49" s="2">
        <f t="shared" si="4"/>
        <v>10562050</v>
      </c>
      <c r="J49" s="2">
        <f t="shared" si="4"/>
        <v>10414012</v>
      </c>
      <c r="K49" s="27"/>
      <c r="L49" s="2">
        <f>+IFERROR(('Regions &amp; Poverty'!$G47/100)*H49,0)</f>
        <v>5381547.8799999999</v>
      </c>
      <c r="M49" s="2">
        <f>+IFERROR(('Regions &amp; Poverty'!$G47/100)*I49,0)</f>
        <v>5650696.75</v>
      </c>
      <c r="N49" s="2">
        <f>+IFERROR(('Regions &amp; Poverty'!$G47/100)*J49,0)</f>
        <v>5571496.4199999999</v>
      </c>
      <c r="O49" s="2">
        <f>+IFERROR(L49*('Regions &amp; Poverty'!$I47/100),0)</f>
        <v>1173177.43784</v>
      </c>
      <c r="P49" s="2">
        <f>+IFERROR(M49*('Regions &amp; Poverty'!$I47/100),0)</f>
        <v>1231851.8914999999</v>
      </c>
      <c r="Q49" s="2">
        <f>+IFERROR(N49*('Regions &amp; Poverty'!$I47/100),0)</f>
        <v>1214586.2195599999</v>
      </c>
      <c r="R49" s="2">
        <f>+IFERROR(('Regions &amp; Poverty'!$K47/100)*H49,0)</f>
        <v>7805759.1679999987</v>
      </c>
      <c r="S49" s="2">
        <f>+IFERROR(('Regions &amp; Poverty'!$K47/100)*I49,0)</f>
        <v>8196150.7999999989</v>
      </c>
      <c r="T49" s="2">
        <f>+IFERROR(('Regions &amp; Poverty'!$K47/100)*J49,0)</f>
        <v>8081273.311999999</v>
      </c>
      <c r="U49" s="2">
        <f>+IFERROR(R49*('Regions &amp; Poverty'!$M47/100),0)</f>
        <v>3145720.9447039994</v>
      </c>
      <c r="V49" s="2">
        <f>+IFERROR(S49*('Regions &amp; Poverty'!$M47/100),0)</f>
        <v>3303048.7723999992</v>
      </c>
      <c r="W49" s="2">
        <f>+IFERROR(T49*('Regions &amp; Poverty'!$M47/100),0)</f>
        <v>3256753.1447359994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20812</v>
      </c>
      <c r="I50" s="2">
        <f t="shared" si="4"/>
        <v>22619</v>
      </c>
      <c r="J50" s="2">
        <f t="shared" si="4"/>
        <v>12554</v>
      </c>
      <c r="K50" s="27"/>
      <c r="L50" s="2">
        <f>+IFERROR(('Regions &amp; Poverty'!$G48/100)*H50,0)</f>
        <v>10884.676000000001</v>
      </c>
      <c r="M50" s="2">
        <f>+IFERROR(('Regions &amp; Poverty'!$G48/100)*I50,0)</f>
        <v>11829.737000000001</v>
      </c>
      <c r="N50" s="2">
        <f>+IFERROR(('Regions &amp; Poverty'!$G48/100)*J50,0)</f>
        <v>6565.7420000000002</v>
      </c>
      <c r="O50" s="2">
        <f>+IFERROR(L50*('Regions &amp; Poverty'!$I48/100),0)</f>
        <v>1817.740892</v>
      </c>
      <c r="P50" s="2">
        <f>+IFERROR(M50*('Regions &amp; Poverty'!$I48/100),0)</f>
        <v>1975.5660789999999</v>
      </c>
      <c r="Q50" s="2">
        <f>+IFERROR(N50*('Regions &amp; Poverty'!$I48/100),0)</f>
        <v>1096.4789139999998</v>
      </c>
      <c r="R50" s="2">
        <f>+IFERROR(('Regions &amp; Poverty'!$K48/100)*H50,0)</f>
        <v>16920.155999999999</v>
      </c>
      <c r="S50" s="2">
        <f>+IFERROR(('Regions &amp; Poverty'!$K48/100)*I50,0)</f>
        <v>18389.246999999999</v>
      </c>
      <c r="T50" s="2">
        <f>+IFERROR(('Regions &amp; Poverty'!$K48/100)*J50,0)</f>
        <v>10206.402</v>
      </c>
      <c r="U50" s="2">
        <f>+IFERROR(R50*('Regions &amp; Poverty'!$M48/100),0)</f>
        <v>6446.579436</v>
      </c>
      <c r="V50" s="2">
        <f>+IFERROR(S50*('Regions &amp; Poverty'!$M48/100),0)</f>
        <v>7006.3031069999997</v>
      </c>
      <c r="W50" s="2">
        <f>+IFERROR(T50*('Regions &amp; Poverty'!$M48/100),0)</f>
        <v>3888.6391619999999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833044</v>
      </c>
      <c r="I51" s="2">
        <f t="shared" si="4"/>
        <v>794661</v>
      </c>
      <c r="J51" s="2">
        <f t="shared" si="4"/>
        <v>826896</v>
      </c>
      <c r="K51" s="27"/>
      <c r="L51" s="2">
        <f>+IFERROR(('Regions &amp; Poverty'!$G49/100)*H51,0)</f>
        <v>409024.60399999999</v>
      </c>
      <c r="M51" s="2">
        <f>+IFERROR(('Regions &amp; Poverty'!$G49/100)*I51,0)</f>
        <v>390178.55099999998</v>
      </c>
      <c r="N51" s="2">
        <f>+IFERROR(('Regions &amp; Poverty'!$G49/100)*J51,0)</f>
        <v>406005.93599999999</v>
      </c>
      <c r="O51" s="2">
        <f>+IFERROR(L51*('Regions &amp; Poverty'!$I49/100),0)</f>
        <v>81395.896195999987</v>
      </c>
      <c r="P51" s="2">
        <f>+IFERROR(M51*('Regions &amp; Poverty'!$I49/100),0)</f>
        <v>77645.531648999982</v>
      </c>
      <c r="Q51" s="2">
        <f>+IFERROR(N51*('Regions &amp; Poverty'!$I49/100),0)</f>
        <v>80795.181263999984</v>
      </c>
      <c r="R51" s="2">
        <f>+IFERROR(('Regions &amp; Poverty'!$K49/100)*H51,0)</f>
        <v>609788.20799999998</v>
      </c>
      <c r="S51" s="2">
        <f>+IFERROR(('Regions &amp; Poverty'!$K49/100)*I51,0)</f>
        <v>581691.85199999996</v>
      </c>
      <c r="T51" s="2">
        <f>+IFERROR(('Regions &amp; Poverty'!$K49/100)*J51,0)</f>
        <v>605287.87199999997</v>
      </c>
      <c r="U51" s="2">
        <f>+IFERROR(R51*('Regions &amp; Poverty'!$M49/100),0)</f>
        <v>226231.42516799999</v>
      </c>
      <c r="V51" s="2">
        <f>+IFERROR(S51*('Regions &amp; Poverty'!$M49/100),0)</f>
        <v>215807.67709199997</v>
      </c>
      <c r="W51" s="2">
        <f>+IFERROR(T51*('Regions &amp; Poverty'!$M49/100),0)</f>
        <v>224561.80051199999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438</v>
      </c>
      <c r="I52" s="2">
        <f t="shared" si="5"/>
        <v>288</v>
      </c>
      <c r="J52" s="2">
        <f t="shared" si="5"/>
        <v>164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428695</v>
      </c>
      <c r="I53" s="2">
        <f t="shared" si="5"/>
        <v>363021</v>
      </c>
      <c r="J53" s="2">
        <f t="shared" si="5"/>
        <v>404467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35974</v>
      </c>
      <c r="I54" s="2">
        <f t="shared" si="5"/>
        <v>34056</v>
      </c>
      <c r="J54" s="2">
        <f t="shared" si="5"/>
        <v>41666</v>
      </c>
      <c r="K54" s="27"/>
      <c r="L54" s="2">
        <f>+IFERROR(('Regions &amp; Poverty'!$G52/100)*H54,0)</f>
        <v>683.50599999999997</v>
      </c>
      <c r="M54" s="2">
        <f>+IFERROR(('Regions &amp; Poverty'!$G52/100)*I54,0)</f>
        <v>647.06399999999996</v>
      </c>
      <c r="N54" s="2">
        <f>+IFERROR(('Regions &amp; Poverty'!$G52/100)*J54,0)</f>
        <v>791.654</v>
      </c>
      <c r="O54" s="2">
        <f>+IFERROR(L54*('Regions &amp; Poverty'!$I52/100),0)</f>
        <v>3.4175299999999997</v>
      </c>
      <c r="P54" s="2">
        <f>+IFERROR(M54*('Regions &amp; Poverty'!$I52/100),0)</f>
        <v>3.2353199999999998</v>
      </c>
      <c r="Q54" s="2">
        <f>+IFERROR(N54*('Regions &amp; Poverty'!$I52/100),0)</f>
        <v>3.9582700000000002</v>
      </c>
      <c r="R54" s="2">
        <f>+IFERROR(('Regions &amp; Poverty'!$K52/100)*H54,0)</f>
        <v>2482.2060000000001</v>
      </c>
      <c r="S54" s="2">
        <f>+IFERROR(('Regions &amp; Poverty'!$K52/100)*I54,0)</f>
        <v>2349.864</v>
      </c>
      <c r="T54" s="2">
        <f>+IFERROR(('Regions &amp; Poverty'!$K52/100)*J54,0)</f>
        <v>2874.9540000000002</v>
      </c>
      <c r="U54" s="2">
        <f>+IFERROR(R54*('Regions &amp; Poverty'!$M52/100),0)</f>
        <v>49.644120000000001</v>
      </c>
      <c r="V54" s="2">
        <f>+IFERROR(S54*('Regions &amp; Poverty'!$M52/100),0)</f>
        <v>46.997280000000003</v>
      </c>
      <c r="W54" s="2">
        <f>+IFERROR(T54*('Regions &amp; Poverty'!$M52/100),0)</f>
        <v>57.499080000000006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320747</v>
      </c>
      <c r="I55" s="2">
        <f t="shared" si="5"/>
        <v>309758</v>
      </c>
      <c r="J55" s="2">
        <f t="shared" si="5"/>
        <v>303981</v>
      </c>
      <c r="K55" s="27"/>
      <c r="L55" s="2">
        <f>+IFERROR(('Regions &amp; Poverty'!$G53/100)*H55,0)</f>
        <v>79866.002999999997</v>
      </c>
      <c r="M55" s="2">
        <f>+IFERROR(('Regions &amp; Poverty'!$G53/100)*I55,0)</f>
        <v>77129.741999999998</v>
      </c>
      <c r="N55" s="2">
        <f>+IFERROR(('Regions &amp; Poverty'!$G53/100)*J55,0)</f>
        <v>75691.269</v>
      </c>
      <c r="O55" s="2">
        <f>+IFERROR(L55*('Regions &amp; Poverty'!$I53/100),0)</f>
        <v>6389.28024</v>
      </c>
      <c r="P55" s="2">
        <f>+IFERROR(M55*('Regions &amp; Poverty'!$I53/100),0)</f>
        <v>6170.3793599999999</v>
      </c>
      <c r="Q55" s="2">
        <f>+IFERROR(N55*('Regions &amp; Poverty'!$I53/100),0)</f>
        <v>6055.30152</v>
      </c>
      <c r="R55" s="2">
        <f>+IFERROR(('Regions &amp; Poverty'!$K53/100)*H55,0)</f>
        <v>163580.97</v>
      </c>
      <c r="S55" s="2">
        <f>+IFERROR(('Regions &amp; Poverty'!$K53/100)*I55,0)</f>
        <v>157976.58000000002</v>
      </c>
      <c r="T55" s="2">
        <f>+IFERROR(('Regions &amp; Poverty'!$K53/100)*J55,0)</f>
        <v>155030.31</v>
      </c>
      <c r="U55" s="2">
        <f>+IFERROR(R55*('Regions &amp; Poverty'!$M53/100),0)</f>
        <v>33206.936910000004</v>
      </c>
      <c r="V55" s="2">
        <f>+IFERROR(S55*('Regions &amp; Poverty'!$M53/100),0)</f>
        <v>32069.245740000006</v>
      </c>
      <c r="W55" s="2">
        <f>+IFERROR(T55*('Regions &amp; Poverty'!$M53/100),0)</f>
        <v>31471.15293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2490</v>
      </c>
      <c r="I56" s="2">
        <f t="shared" si="5"/>
        <v>2347</v>
      </c>
      <c r="J56" s="2">
        <f t="shared" si="5"/>
        <v>2340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1732</v>
      </c>
      <c r="I57" s="9">
        <f t="shared" si="6"/>
        <v>1645</v>
      </c>
      <c r="J57" s="9">
        <f t="shared" si="6"/>
        <v>1699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10</v>
      </c>
      <c r="I58" s="2">
        <f t="shared" si="7"/>
        <v>13</v>
      </c>
      <c r="J58" s="2">
        <f t="shared" si="7"/>
        <v>293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3262</v>
      </c>
      <c r="I59" s="2">
        <f t="shared" si="7"/>
        <v>3200</v>
      </c>
      <c r="J59" s="2">
        <f t="shared" si="7"/>
        <v>3226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69169</v>
      </c>
      <c r="I60" s="2">
        <f t="shared" si="7"/>
        <v>57702</v>
      </c>
      <c r="J60" s="2">
        <f t="shared" si="7"/>
        <v>65762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10430</v>
      </c>
      <c r="I61" s="2">
        <f t="shared" si="7"/>
        <v>8072</v>
      </c>
      <c r="J61" s="2">
        <f t="shared" si="7"/>
        <v>9542</v>
      </c>
      <c r="K61" s="27"/>
      <c r="L61" s="2">
        <f>+IFERROR(('Regions &amp; Poverty'!$G59/100)*H61,0)</f>
        <v>166.88</v>
      </c>
      <c r="M61" s="2">
        <f>+IFERROR(('Regions &amp; Poverty'!$G59/100)*I61,0)</f>
        <v>129.15200000000002</v>
      </c>
      <c r="N61" s="2">
        <f>+IFERROR(('Regions &amp; Poverty'!$G59/100)*J61,0)</f>
        <v>152.672</v>
      </c>
      <c r="O61" s="2">
        <f>+IFERROR(L61*('Regions &amp; Poverty'!$I59/100),0)</f>
        <v>1.0012799999999999</v>
      </c>
      <c r="P61" s="2">
        <f>+IFERROR(M61*('Regions &amp; Poverty'!$I59/100),0)</f>
        <v>0.77491200000000016</v>
      </c>
      <c r="Q61" s="2">
        <f>+IFERROR(N61*('Regions &amp; Poverty'!$I59/100),0)</f>
        <v>0.91603199999999996</v>
      </c>
      <c r="R61" s="2">
        <f>+IFERROR(('Regions &amp; Poverty'!$K59/100)*H61,0)</f>
        <v>438.06</v>
      </c>
      <c r="S61" s="2">
        <f>+IFERROR(('Regions &amp; Poverty'!$K59/100)*I61,0)</f>
        <v>339.024</v>
      </c>
      <c r="T61" s="2">
        <f>+IFERROR(('Regions &amp; Poverty'!$K59/100)*J61,0)</f>
        <v>400.76400000000001</v>
      </c>
      <c r="U61" s="2">
        <f>+IFERROR(R61*('Regions &amp; Poverty'!$M59/100),0)</f>
        <v>6.5709</v>
      </c>
      <c r="V61" s="2">
        <f>+IFERROR(S61*('Regions &amp; Poverty'!$M59/100),0)</f>
        <v>5.0853599999999997</v>
      </c>
      <c r="W61" s="2">
        <f>+IFERROR(T61*('Regions &amp; Poverty'!$M59/100),0)</f>
        <v>6.0114599999999996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819311</v>
      </c>
      <c r="I62" s="2">
        <f t="shared" si="7"/>
        <v>710444</v>
      </c>
      <c r="J62" s="2">
        <f t="shared" si="7"/>
        <v>923472</v>
      </c>
      <c r="K62" s="27"/>
      <c r="L62" s="2">
        <f>+IFERROR(('Regions &amp; Poverty'!$G60/100)*H62,0)</f>
        <v>15566.909</v>
      </c>
      <c r="M62" s="2">
        <f>+IFERROR(('Regions &amp; Poverty'!$G60/100)*I62,0)</f>
        <v>13498.436</v>
      </c>
      <c r="N62" s="2">
        <f>+IFERROR(('Regions &amp; Poverty'!$G60/100)*J62,0)</f>
        <v>17545.968000000001</v>
      </c>
      <c r="O62" s="2">
        <f>+IFERROR(L62*('Regions &amp; Poverty'!$I60/100),0)</f>
        <v>62.267636000000003</v>
      </c>
      <c r="P62" s="2">
        <f>+IFERROR(M62*('Regions &amp; Poverty'!$I60/100),0)</f>
        <v>53.993744</v>
      </c>
      <c r="Q62" s="2">
        <f>+IFERROR(N62*('Regions &amp; Poverty'!$I60/100),0)</f>
        <v>70.183872000000008</v>
      </c>
      <c r="R62" s="2">
        <f>+IFERROR(('Regions &amp; Poverty'!$K60/100)*H62,0)</f>
        <v>80292.478000000003</v>
      </c>
      <c r="S62" s="2">
        <f>+IFERROR(('Regions &amp; Poverty'!$K60/100)*I62,0)</f>
        <v>69623.512000000002</v>
      </c>
      <c r="T62" s="2">
        <f>+IFERROR(('Regions &amp; Poverty'!$K60/100)*J62,0)</f>
        <v>90500.256000000008</v>
      </c>
      <c r="U62" s="2">
        <f>+IFERROR(R62*('Regions &amp; Poverty'!$M60/100),0)</f>
        <v>1927.0194720000002</v>
      </c>
      <c r="V62" s="2">
        <f>+IFERROR(S62*('Regions &amp; Poverty'!$M60/100),0)</f>
        <v>1670.9642880000001</v>
      </c>
      <c r="W62" s="2">
        <f>+IFERROR(T62*('Regions &amp; Poverty'!$M60/100),0)</f>
        <v>2172.0061440000004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1815281</v>
      </c>
      <c r="I63" s="2">
        <f t="shared" si="7"/>
        <v>1853900</v>
      </c>
      <c r="J63" s="2">
        <f t="shared" si="7"/>
        <v>1899318</v>
      </c>
      <c r="K63" s="27"/>
      <c r="L63" s="2">
        <f>+IFERROR(('Regions &amp; Poverty'!$G61/100)*H63,0)</f>
        <v>172451.69500000001</v>
      </c>
      <c r="M63" s="2">
        <f>+IFERROR(('Regions &amp; Poverty'!$G61/100)*I63,0)</f>
        <v>176120.5</v>
      </c>
      <c r="N63" s="2">
        <f>+IFERROR(('Regions &amp; Poverty'!$G61/100)*J63,0)</f>
        <v>180435.21</v>
      </c>
      <c r="O63" s="2">
        <f>+IFERROR(L63*('Regions &amp; Poverty'!$I61/100),0)</f>
        <v>4828.6474600000001</v>
      </c>
      <c r="P63" s="2">
        <f>+IFERROR(M63*('Regions &amp; Poverty'!$I61/100),0)</f>
        <v>4931.3739999999998</v>
      </c>
      <c r="Q63" s="2">
        <f>+IFERROR(N63*('Regions &amp; Poverty'!$I61/100),0)</f>
        <v>5052.1858799999991</v>
      </c>
      <c r="R63" s="2">
        <f>+IFERROR(('Regions &amp; Poverty'!$K61/100)*H63,0)</f>
        <v>459266.09299999999</v>
      </c>
      <c r="S63" s="2">
        <f>+IFERROR(('Regions &amp; Poverty'!$K61/100)*I63,0)</f>
        <v>469036.7</v>
      </c>
      <c r="T63" s="2">
        <f>+IFERROR(('Regions &amp; Poverty'!$K61/100)*J63,0)</f>
        <v>480527.45400000003</v>
      </c>
      <c r="U63" s="2">
        <f>+IFERROR(R63*('Regions &amp; Poverty'!$M61/100),0)</f>
        <v>39956.150090999996</v>
      </c>
      <c r="V63" s="2">
        <f>+IFERROR(S63*('Regions &amp; Poverty'!$M61/100),0)</f>
        <v>40806.192900000002</v>
      </c>
      <c r="W63" s="2">
        <f>+IFERROR(T63*('Regions &amp; Poverty'!$M61/100),0)</f>
        <v>41805.888498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606785</v>
      </c>
      <c r="I64" s="2">
        <f t="shared" si="7"/>
        <v>625587</v>
      </c>
      <c r="J64" s="2">
        <f t="shared" si="7"/>
        <v>648634</v>
      </c>
      <c r="K64" s="27"/>
      <c r="L64" s="2">
        <f>+IFERROR(('Regions &amp; Poverty'!$G62/100)*H64,0)</f>
        <v>108007.73000000001</v>
      </c>
      <c r="M64" s="2">
        <f>+IFERROR(('Regions &amp; Poverty'!$G62/100)*I64,0)</f>
        <v>111354.48600000002</v>
      </c>
      <c r="N64" s="2">
        <f>+IFERROR(('Regions &amp; Poverty'!$G62/100)*J64,0)</f>
        <v>115456.85200000001</v>
      </c>
      <c r="O64" s="2">
        <f>+IFERROR(L64*('Regions &amp; Poverty'!$I62/100),0)</f>
        <v>6912.4947200000006</v>
      </c>
      <c r="P64" s="2">
        <f>+IFERROR(M64*('Regions &amp; Poverty'!$I62/100),0)</f>
        <v>7126.6871040000015</v>
      </c>
      <c r="Q64" s="2">
        <f>+IFERROR(N64*('Regions &amp; Poverty'!$I62/100),0)</f>
        <v>7389.2385280000008</v>
      </c>
      <c r="R64" s="2">
        <f>+IFERROR(('Regions &amp; Poverty'!$K62/100)*H64,0)</f>
        <v>211161.18</v>
      </c>
      <c r="S64" s="2">
        <f>+IFERROR(('Regions &amp; Poverty'!$K62/100)*I64,0)</f>
        <v>217704.27599999998</v>
      </c>
      <c r="T64" s="2">
        <f>+IFERROR(('Regions &amp; Poverty'!$K62/100)*J64,0)</f>
        <v>225724.63199999998</v>
      </c>
      <c r="U64" s="2">
        <f>+IFERROR(R64*('Regions &amp; Poverty'!$M62/100),0)</f>
        <v>30618.371099999997</v>
      </c>
      <c r="V64" s="2">
        <f>+IFERROR(S64*('Regions &amp; Poverty'!$M62/100),0)</f>
        <v>31567.120019999995</v>
      </c>
      <c r="W64" s="2">
        <f>+IFERROR(T64*('Regions &amp; Poverty'!$M62/100),0)</f>
        <v>32730.071639999995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23273257</v>
      </c>
      <c r="I65" s="2">
        <f t="shared" si="7"/>
        <v>24694046</v>
      </c>
      <c r="J65" s="2">
        <f t="shared" si="7"/>
        <v>28250783</v>
      </c>
      <c r="K65" s="27"/>
      <c r="L65" s="2">
        <f>+IFERROR(('Regions &amp; Poverty'!$G63/100)*H65,0)</f>
        <v>698197.71</v>
      </c>
      <c r="M65" s="2">
        <f>+IFERROR(('Regions &amp; Poverty'!$G63/100)*I65,0)</f>
        <v>740821.38</v>
      </c>
      <c r="N65" s="2">
        <f>+IFERROR(('Regions &amp; Poverty'!$G63/100)*J65,0)</f>
        <v>847523.49</v>
      </c>
      <c r="O65" s="2">
        <f>+IFERROR(L65*('Regions &amp; Poverty'!$I63/100),0)</f>
        <v>5585.5816800000002</v>
      </c>
      <c r="P65" s="2">
        <f>+IFERROR(M65*('Regions &amp; Poverty'!$I63/100),0)</f>
        <v>5926.5710399999998</v>
      </c>
      <c r="Q65" s="2">
        <f>+IFERROR(N65*('Regions &amp; Poverty'!$I63/100),0)</f>
        <v>6780.1879200000003</v>
      </c>
      <c r="R65" s="2">
        <f>+IFERROR(('Regions &amp; Poverty'!$K63/100)*H65,0)</f>
        <v>2746244.3260000004</v>
      </c>
      <c r="S65" s="2">
        <f>+IFERROR(('Regions &amp; Poverty'!$K63/100)*I65,0)</f>
        <v>2913897.4280000003</v>
      </c>
      <c r="T65" s="2">
        <f>+IFERROR(('Regions &amp; Poverty'!$K63/100)*J65,0)</f>
        <v>3333592.3940000003</v>
      </c>
      <c r="U65" s="2">
        <f>+IFERROR(R65*('Regions &amp; Poverty'!$M63/100),0)</f>
        <v>90626.062758000015</v>
      </c>
      <c r="V65" s="2">
        <f>+IFERROR(S65*('Regions &amp; Poverty'!$M63/100),0)</f>
        <v>96158.615124000018</v>
      </c>
      <c r="W65" s="2">
        <f>+IFERROR(T65*('Regions &amp; Poverty'!$M63/100),0)</f>
        <v>110008.54900200001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360503</v>
      </c>
      <c r="I66" s="2">
        <f t="shared" si="7"/>
        <v>291385</v>
      </c>
      <c r="J66" s="2">
        <f t="shared" si="7"/>
        <v>410630</v>
      </c>
      <c r="K66" s="27"/>
      <c r="L66" s="2">
        <f>+IFERROR(('Regions &amp; Poverty'!$G64/100)*H66,0)</f>
        <v>12978.108000000002</v>
      </c>
      <c r="M66" s="2">
        <f>+IFERROR(('Regions &amp; Poverty'!$G64/100)*I66,0)</f>
        <v>10489.86</v>
      </c>
      <c r="N66" s="2">
        <f>+IFERROR(('Regions &amp; Poverty'!$G64/100)*J66,0)</f>
        <v>14782.680000000002</v>
      </c>
      <c r="O66" s="2">
        <f>+IFERROR(L66*('Regions &amp; Poverty'!$I64/100),0)</f>
        <v>116.80297200000003</v>
      </c>
      <c r="P66" s="2">
        <f>+IFERROR(M66*('Regions &amp; Poverty'!$I64/100),0)</f>
        <v>94.408740000000023</v>
      </c>
      <c r="Q66" s="2">
        <f>+IFERROR(N66*('Regions &amp; Poverty'!$I64/100),0)</f>
        <v>133.04412000000002</v>
      </c>
      <c r="R66" s="2">
        <f>+IFERROR(('Regions &amp; Poverty'!$K64/100)*H66,0)</f>
        <v>49749.414000000004</v>
      </c>
      <c r="S66" s="2">
        <f>+IFERROR(('Regions &amp; Poverty'!$K64/100)*I66,0)</f>
        <v>40211.130000000005</v>
      </c>
      <c r="T66" s="2">
        <f>+IFERROR(('Regions &amp; Poverty'!$K64/100)*J66,0)</f>
        <v>56666.94</v>
      </c>
      <c r="U66" s="2">
        <f>+IFERROR(R66*('Regions &amp; Poverty'!$M64/100),0)</f>
        <v>1940.2271460000002</v>
      </c>
      <c r="V66" s="2">
        <f>+IFERROR(S66*('Regions &amp; Poverty'!$M64/100),0)</f>
        <v>1568.2340700000002</v>
      </c>
      <c r="W66" s="2">
        <f>+IFERROR(T66*('Regions &amp; Poverty'!$M64/100),0)</f>
        <v>2210.0106599999999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140571</v>
      </c>
      <c r="I67" s="2">
        <f t="shared" si="7"/>
        <v>102582</v>
      </c>
      <c r="J67" s="2">
        <f t="shared" si="7"/>
        <v>130000</v>
      </c>
      <c r="K67" s="27"/>
      <c r="L67" s="2">
        <f>+IFERROR(('Regions &amp; Poverty'!$G65/100)*H67,0)</f>
        <v>3092.5620000000004</v>
      </c>
      <c r="M67" s="2">
        <f>+IFERROR(('Regions &amp; Poverty'!$G65/100)*I67,0)</f>
        <v>2256.8040000000001</v>
      </c>
      <c r="N67" s="2">
        <f>+IFERROR(('Regions &amp; Poverty'!$G65/100)*J67,0)</f>
        <v>2860.0000000000005</v>
      </c>
      <c r="O67" s="2">
        <f>+IFERROR(L67*('Regions &amp; Poverty'!$I65/100),0)</f>
        <v>18.555372000000002</v>
      </c>
      <c r="P67" s="2">
        <f>+IFERROR(M67*('Regions &amp; Poverty'!$I65/100),0)</f>
        <v>13.540824000000001</v>
      </c>
      <c r="Q67" s="2">
        <f>+IFERROR(N67*('Regions &amp; Poverty'!$I65/100),0)</f>
        <v>17.160000000000004</v>
      </c>
      <c r="R67" s="2">
        <f>+IFERROR(('Regions &amp; Poverty'!$K65/100)*H67,0)</f>
        <v>9839.9700000000012</v>
      </c>
      <c r="S67" s="2">
        <f>+IFERROR(('Regions &amp; Poverty'!$K65/100)*I67,0)</f>
        <v>7180.7400000000007</v>
      </c>
      <c r="T67" s="2">
        <f>+IFERROR(('Regions &amp; Poverty'!$K65/100)*J67,0)</f>
        <v>9100</v>
      </c>
      <c r="U67" s="2">
        <f>+IFERROR(R67*('Regions &amp; Poverty'!$M65/100),0)</f>
        <v>216.47934000000004</v>
      </c>
      <c r="V67" s="2">
        <f>+IFERROR(S67*('Regions &amp; Poverty'!$M65/100),0)</f>
        <v>157.97628000000003</v>
      </c>
      <c r="W67" s="2">
        <f>+IFERROR(T67*('Regions &amp; Poverty'!$M65/100),0)</f>
        <v>200.20000000000002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1006622</v>
      </c>
      <c r="I68" s="2">
        <f t="shared" si="7"/>
        <v>1056557</v>
      </c>
      <c r="J68" s="2">
        <f t="shared" si="7"/>
        <v>943237</v>
      </c>
      <c r="K68" s="27"/>
      <c r="L68" s="2">
        <f>+IFERROR(('Regions &amp; Poverty'!$G66/100)*H68,0)</f>
        <v>71470.161999999997</v>
      </c>
      <c r="M68" s="2">
        <f>+IFERROR(('Regions &amp; Poverty'!$G66/100)*I68,0)</f>
        <v>75015.546999999991</v>
      </c>
      <c r="N68" s="2">
        <f>+IFERROR(('Regions &amp; Poverty'!$G66/100)*J68,0)</f>
        <v>66969.82699999999</v>
      </c>
      <c r="O68" s="2">
        <f>+IFERROR(L68*('Regions &amp; Poverty'!$I66/100),0)</f>
        <v>2429.9855080000002</v>
      </c>
      <c r="P68" s="2">
        <f>+IFERROR(M68*('Regions &amp; Poverty'!$I66/100),0)</f>
        <v>2550.5285979999999</v>
      </c>
      <c r="Q68" s="2">
        <f>+IFERROR(N68*('Regions &amp; Poverty'!$I66/100),0)</f>
        <v>2276.9741179999996</v>
      </c>
      <c r="R68" s="2">
        <f>+IFERROR(('Regions &amp; Poverty'!$K66/100)*H68,0)</f>
        <v>129854.238</v>
      </c>
      <c r="S68" s="2">
        <f>+IFERROR(('Regions &amp; Poverty'!$K66/100)*I68,0)</f>
        <v>136295.853</v>
      </c>
      <c r="T68" s="2">
        <f>+IFERROR(('Regions &amp; Poverty'!$K66/100)*J68,0)</f>
        <v>121677.573</v>
      </c>
      <c r="U68" s="2">
        <f>+IFERROR(R68*('Regions &amp; Poverty'!$M66/100),0)</f>
        <v>7921.108518</v>
      </c>
      <c r="V68" s="2">
        <f>+IFERROR(S68*('Regions &amp; Poverty'!$M66/100),0)</f>
        <v>8314.0470330000007</v>
      </c>
      <c r="W68" s="2">
        <f>+IFERROR(T68*('Regions &amp; Poverty'!$M66/100),0)</f>
        <v>7422.3319529999999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1803039</v>
      </c>
      <c r="I69" s="2">
        <f t="shared" si="7"/>
        <v>1471026</v>
      </c>
      <c r="J69" s="2">
        <f t="shared" si="7"/>
        <v>1334826</v>
      </c>
      <c r="K69" s="27"/>
      <c r="L69" s="2">
        <f>+IFERROR(('Regions &amp; Poverty'!$G67/100)*H69,0)</f>
        <v>99167.145000000004</v>
      </c>
      <c r="M69" s="2">
        <f>+IFERROR(('Regions &amp; Poverty'!$G67/100)*I69,0)</f>
        <v>80906.430000000008</v>
      </c>
      <c r="N69" s="2">
        <f>+IFERROR(('Regions &amp; Poverty'!$G67/100)*J69,0)</f>
        <v>73415.430000000008</v>
      </c>
      <c r="O69" s="2">
        <f>+IFERROR(L69*('Regions &amp; Poverty'!$I67/100),0)</f>
        <v>2181.6771900000003</v>
      </c>
      <c r="P69" s="2">
        <f>+IFERROR(M69*('Regions &amp; Poverty'!$I67/100),0)</f>
        <v>1779.9414600000002</v>
      </c>
      <c r="Q69" s="2">
        <f>+IFERROR(N69*('Regions &amp; Poverty'!$I67/100),0)</f>
        <v>1615.1394600000003</v>
      </c>
      <c r="R69" s="2">
        <f>+IFERROR(('Regions &amp; Poverty'!$K67/100)*H69,0)</f>
        <v>236198.109</v>
      </c>
      <c r="S69" s="2">
        <f>+IFERROR(('Regions &amp; Poverty'!$K67/100)*I69,0)</f>
        <v>192704.40600000002</v>
      </c>
      <c r="T69" s="2">
        <f>+IFERROR(('Regions &amp; Poverty'!$K67/100)*J69,0)</f>
        <v>174862.20600000001</v>
      </c>
      <c r="U69" s="2">
        <f>+IFERROR(R69*('Regions &amp; Poverty'!$M67/100),0)</f>
        <v>11809.90545</v>
      </c>
      <c r="V69" s="2">
        <f>+IFERROR(S69*('Regions &amp; Poverty'!$M67/100),0)</f>
        <v>9635.2203000000009</v>
      </c>
      <c r="W69" s="2">
        <f>+IFERROR(T69*('Regions &amp; Poverty'!$M67/100),0)</f>
        <v>8743.1103000000003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1667704</v>
      </c>
      <c r="I70" s="2">
        <f t="shared" si="7"/>
        <v>1988963</v>
      </c>
      <c r="J70" s="2">
        <f t="shared" si="7"/>
        <v>1199075</v>
      </c>
      <c r="K70" s="27"/>
      <c r="L70" s="2">
        <f>+IFERROR(('Regions &amp; Poverty'!$G68/100)*H70,0)</f>
        <v>80049.792000000001</v>
      </c>
      <c r="M70" s="2">
        <f>+IFERROR(('Regions &amp; Poverty'!$G68/100)*I70,0)</f>
        <v>95470.224000000002</v>
      </c>
      <c r="N70" s="2">
        <f>+IFERROR(('Regions &amp; Poverty'!$G68/100)*J70,0)</f>
        <v>57555.6</v>
      </c>
      <c r="O70" s="2">
        <f>+IFERROR(L70*('Regions &amp; Poverty'!$I68/100),0)</f>
        <v>1761.0954240000001</v>
      </c>
      <c r="P70" s="2">
        <f>+IFERROR(M70*('Regions &amp; Poverty'!$I68/100),0)</f>
        <v>2100.3449280000004</v>
      </c>
      <c r="Q70" s="2">
        <f>+IFERROR(N70*('Regions &amp; Poverty'!$I68/100),0)</f>
        <v>1266.2232000000001</v>
      </c>
      <c r="R70" s="2">
        <f>+IFERROR(('Regions &amp; Poverty'!$K68/100)*H70,0)</f>
        <v>196789.07200000001</v>
      </c>
      <c r="S70" s="2">
        <f>+IFERROR(('Regions &amp; Poverty'!$K68/100)*I70,0)</f>
        <v>234697.63400000002</v>
      </c>
      <c r="T70" s="2">
        <f>+IFERROR(('Regions &amp; Poverty'!$K68/100)*J70,0)</f>
        <v>141490.85</v>
      </c>
      <c r="U70" s="2">
        <f>+IFERROR(R70*('Regions &amp; Poverty'!$M68/100),0)</f>
        <v>8855.508240000001</v>
      </c>
      <c r="V70" s="2">
        <f>+IFERROR(S70*('Regions &amp; Poverty'!$M68/100),0)</f>
        <v>10561.393530000001</v>
      </c>
      <c r="W70" s="2">
        <f>+IFERROR(T70*('Regions &amp; Poverty'!$M68/100),0)</f>
        <v>6367.0882499999998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1529636</v>
      </c>
      <c r="I71" s="2">
        <f t="shared" si="7"/>
        <v>1746428</v>
      </c>
      <c r="J71" s="2">
        <f t="shared" si="7"/>
        <v>1509809</v>
      </c>
      <c r="K71" s="27"/>
      <c r="L71" s="2">
        <f>+IFERROR(('Regions &amp; Poverty'!$G69/100)*H71,0)</f>
        <v>45889.08</v>
      </c>
      <c r="M71" s="2">
        <f>+IFERROR(('Regions &amp; Poverty'!$G69/100)*I71,0)</f>
        <v>52392.84</v>
      </c>
      <c r="N71" s="2">
        <f>+IFERROR(('Regions &amp; Poverty'!$G69/100)*J71,0)</f>
        <v>45294.27</v>
      </c>
      <c r="O71" s="2">
        <f>+IFERROR(L71*('Regions &amp; Poverty'!$I69/100),0)</f>
        <v>367.11264</v>
      </c>
      <c r="P71" s="2">
        <f>+IFERROR(M71*('Regions &amp; Poverty'!$I69/100),0)</f>
        <v>419.14272</v>
      </c>
      <c r="Q71" s="2">
        <f>+IFERROR(N71*('Regions &amp; Poverty'!$I69/100),0)</f>
        <v>362.35415999999998</v>
      </c>
      <c r="R71" s="2">
        <f>+IFERROR(('Regions &amp; Poverty'!$K69/100)*H71,0)</f>
        <v>142256.14800000002</v>
      </c>
      <c r="S71" s="2">
        <f>+IFERROR(('Regions &amp; Poverty'!$K69/100)*I71,0)</f>
        <v>162417.80400000003</v>
      </c>
      <c r="T71" s="2">
        <f>+IFERROR(('Regions &amp; Poverty'!$K69/100)*J71,0)</f>
        <v>140412.23700000002</v>
      </c>
      <c r="U71" s="2">
        <f>+IFERROR(R71*('Regions &amp; Poverty'!$M69/100),0)</f>
        <v>4267.68444</v>
      </c>
      <c r="V71" s="2">
        <f>+IFERROR(S71*('Regions &amp; Poverty'!$M69/100),0)</f>
        <v>4872.5341200000012</v>
      </c>
      <c r="W71" s="2">
        <f>+IFERROR(T71*('Regions &amp; Poverty'!$M69/100),0)</f>
        <v>4212.3671100000001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2306741</v>
      </c>
      <c r="I72" s="2">
        <f t="shared" si="7"/>
        <v>1439875</v>
      </c>
      <c r="J72" s="2">
        <f t="shared" si="7"/>
        <v>1465379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79881614</v>
      </c>
      <c r="I73" s="2">
        <f t="shared" si="7"/>
        <v>85284656</v>
      </c>
      <c r="J73" s="2">
        <f t="shared" si="7"/>
        <v>64143414</v>
      </c>
      <c r="K73" s="27"/>
      <c r="L73" s="2">
        <f>+IFERROR(('Regions &amp; Poverty'!$G71/100)*H73,0)</f>
        <v>3434909.4019999998</v>
      </c>
      <c r="M73" s="2">
        <f>+IFERROR(('Regions &amp; Poverty'!$G71/100)*I73,0)</f>
        <v>3667240.2079999996</v>
      </c>
      <c r="N73" s="2">
        <f>+IFERROR(('Regions &amp; Poverty'!$G71/100)*J73,0)</f>
        <v>2758166.8019999997</v>
      </c>
      <c r="O73" s="2">
        <f>+IFERROR(L73*('Regions &amp; Poverty'!$I71/100),0)</f>
        <v>68698.188039999994</v>
      </c>
      <c r="P73" s="2">
        <f>+IFERROR(M73*('Regions &amp; Poverty'!$I71/100),0)</f>
        <v>73344.80416</v>
      </c>
      <c r="Q73" s="2">
        <f>+IFERROR(N73*('Regions &amp; Poverty'!$I71/100),0)</f>
        <v>55163.336039999995</v>
      </c>
      <c r="R73" s="2">
        <f>+IFERROR(('Regions &amp; Poverty'!$K71/100)*H73,0)</f>
        <v>7428990.1020000009</v>
      </c>
      <c r="S73" s="2">
        <f>+IFERROR(('Regions &amp; Poverty'!$K71/100)*I73,0)</f>
        <v>7931473.0080000013</v>
      </c>
      <c r="T73" s="2">
        <f>+IFERROR(('Regions &amp; Poverty'!$K71/100)*J73,0)</f>
        <v>5965337.5020000013</v>
      </c>
      <c r="U73" s="2">
        <f>+IFERROR(R73*('Regions &amp; Poverty'!$M71/100),0)</f>
        <v>289730.61397800001</v>
      </c>
      <c r="V73" s="2">
        <f>+IFERROR(S73*('Regions &amp; Poverty'!$M71/100),0)</f>
        <v>309327.44731200003</v>
      </c>
      <c r="W73" s="2">
        <f>+IFERROR(T73*('Regions &amp; Poverty'!$M71/100),0)</f>
        <v>232648.16257800005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3000</v>
      </c>
      <c r="I74" s="2">
        <f t="shared" si="8"/>
        <v>2610</v>
      </c>
      <c r="J74" s="2">
        <f t="shared" si="8"/>
        <v>3108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4000</v>
      </c>
      <c r="I75" s="2">
        <f t="shared" si="8"/>
        <v>4000</v>
      </c>
      <c r="J75" s="2">
        <f t="shared" si="8"/>
        <v>4000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87</v>
      </c>
      <c r="I76" s="2">
        <f t="shared" si="8"/>
        <v>82</v>
      </c>
      <c r="J76" s="2">
        <f t="shared" si="8"/>
        <v>89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33087165</v>
      </c>
      <c r="I77" s="2">
        <f t="shared" si="8"/>
        <v>33817744</v>
      </c>
      <c r="J77" s="2">
        <f t="shared" si="8"/>
        <v>39792854</v>
      </c>
      <c r="K77" s="27"/>
      <c r="L77" s="2">
        <f>+IFERROR(('Regions &amp; Poverty'!$G75/100)*H77,0)</f>
        <v>562481.80500000005</v>
      </c>
      <c r="M77" s="2">
        <f>+IFERROR(('Regions &amp; Poverty'!$G75/100)*I77,0)</f>
        <v>574901.64800000004</v>
      </c>
      <c r="N77" s="2">
        <f>+IFERROR(('Regions &amp; Poverty'!$G75/100)*J77,0)</f>
        <v>676478.51800000004</v>
      </c>
      <c r="O77" s="2">
        <f>+IFERROR(L77*('Regions &amp; Poverty'!$I75/100),0)</f>
        <v>5624.8180500000008</v>
      </c>
      <c r="P77" s="2">
        <f>+IFERROR(M77*('Regions &amp; Poverty'!$I75/100),0)</f>
        <v>5749.0164800000002</v>
      </c>
      <c r="Q77" s="2">
        <f>+IFERROR(N77*('Regions &amp; Poverty'!$I75/100),0)</f>
        <v>6764.7851800000008</v>
      </c>
      <c r="R77" s="2">
        <f>+IFERROR(('Regions &amp; Poverty'!$K75/100)*H77,0)</f>
        <v>1488922.425</v>
      </c>
      <c r="S77" s="2">
        <f>+IFERROR(('Regions &amp; Poverty'!$K75/100)*I77,0)</f>
        <v>1521798.48</v>
      </c>
      <c r="T77" s="2">
        <f>+IFERROR(('Regions &amp; Poverty'!$K75/100)*J77,0)</f>
        <v>1790678.43</v>
      </c>
      <c r="U77" s="2">
        <f>+IFERROR(R77*('Regions &amp; Poverty'!$M75/100),0)</f>
        <v>26800.603650000005</v>
      </c>
      <c r="V77" s="2">
        <f>+IFERROR(S77*('Regions &amp; Poverty'!$M75/100),0)</f>
        <v>27392.372640000001</v>
      </c>
      <c r="W77" s="2">
        <f>+IFERROR(T77*('Regions &amp; Poverty'!$M75/100),0)</f>
        <v>32232.211740000002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1186127</v>
      </c>
      <c r="I78" s="2">
        <f t="shared" si="8"/>
        <v>1538755</v>
      </c>
      <c r="J78" s="2">
        <f t="shared" si="8"/>
        <v>1174487</v>
      </c>
      <c r="K78" s="27"/>
      <c r="L78" s="2">
        <f>+IFERROR(('Regions &amp; Poverty'!$G76/100)*H78,0)</f>
        <v>15419.651000000002</v>
      </c>
      <c r="M78" s="2">
        <f>+IFERROR(('Regions &amp; Poverty'!$G76/100)*I78,0)</f>
        <v>20003.815000000002</v>
      </c>
      <c r="N78" s="2">
        <f>+IFERROR(('Regions &amp; Poverty'!$G76/100)*J78,0)</f>
        <v>15268.331000000002</v>
      </c>
      <c r="O78" s="2">
        <f>+IFERROR(L78*('Regions &amp; Poverty'!$I76/100),0)</f>
        <v>123.35720800000001</v>
      </c>
      <c r="P78" s="2">
        <f>+IFERROR(M78*('Regions &amp; Poverty'!$I76/100),0)</f>
        <v>160.03052000000002</v>
      </c>
      <c r="Q78" s="2">
        <f>+IFERROR(N78*('Regions &amp; Poverty'!$I76/100),0)</f>
        <v>122.14664800000001</v>
      </c>
      <c r="R78" s="2">
        <f>+IFERROR(('Regions &amp; Poverty'!$K76/100)*H78,0)</f>
        <v>36769.936999999998</v>
      </c>
      <c r="S78" s="2">
        <f>+IFERROR(('Regions &amp; Poverty'!$K76/100)*I78,0)</f>
        <v>47701.404999999999</v>
      </c>
      <c r="T78" s="2">
        <f>+IFERROR(('Regions &amp; Poverty'!$K76/100)*J78,0)</f>
        <v>36409.097000000002</v>
      </c>
      <c r="U78" s="2">
        <f>+IFERROR(R78*('Regions &amp; Poverty'!$M76/100),0)</f>
        <v>478.00918100000001</v>
      </c>
      <c r="V78" s="2">
        <f>+IFERROR(S78*('Regions &amp; Poverty'!$M76/100),0)</f>
        <v>620.11826500000006</v>
      </c>
      <c r="W78" s="2">
        <f>+IFERROR(T78*('Regions &amp; Poverty'!$M76/100),0)</f>
        <v>473.31826100000006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3200000</v>
      </c>
      <c r="I79" s="2">
        <f t="shared" si="8"/>
        <v>4985881</v>
      </c>
      <c r="J79" s="2">
        <f t="shared" si="8"/>
        <v>5152320</v>
      </c>
      <c r="K79" s="27"/>
      <c r="L79" s="2">
        <f>+IFERROR(('Regions &amp; Poverty'!$G77/100)*H79,0)</f>
        <v>80000</v>
      </c>
      <c r="M79" s="2">
        <f>+IFERROR(('Regions &amp; Poverty'!$G77/100)*I79,0)</f>
        <v>124647.02500000001</v>
      </c>
      <c r="N79" s="2">
        <f>+IFERROR(('Regions &amp; Poverty'!$G77/100)*J79,0)</f>
        <v>128808</v>
      </c>
      <c r="O79" s="2">
        <f>+IFERROR(L79*('Regions &amp; Poverty'!$I77/100),0)</f>
        <v>559.99999999999989</v>
      </c>
      <c r="P79" s="2">
        <f>+IFERROR(M79*('Regions &amp; Poverty'!$I77/100),0)</f>
        <v>872.52917500000001</v>
      </c>
      <c r="Q79" s="2">
        <f>+IFERROR(N79*('Regions &amp; Poverty'!$I77/100),0)</f>
        <v>901.65599999999995</v>
      </c>
      <c r="R79" s="2">
        <f>+IFERROR(('Regions &amp; Poverty'!$K77/100)*H79,0)</f>
        <v>236800.00000000003</v>
      </c>
      <c r="S79" s="2">
        <f>+IFERROR(('Regions &amp; Poverty'!$K77/100)*I79,0)</f>
        <v>368955.19400000008</v>
      </c>
      <c r="T79" s="2">
        <f>+IFERROR(('Regions &amp; Poverty'!$K77/100)*J79,0)</f>
        <v>381271.68000000005</v>
      </c>
      <c r="U79" s="2">
        <f>+IFERROR(R79*('Regions &amp; Poverty'!$M77/100),0)</f>
        <v>5683.2000000000007</v>
      </c>
      <c r="V79" s="2">
        <f>+IFERROR(S79*('Regions &amp; Poverty'!$M77/100),0)</f>
        <v>8854.9246560000029</v>
      </c>
      <c r="W79" s="2">
        <f>+IFERROR(T79*('Regions &amp; Poverty'!$M77/100),0)</f>
        <v>9150.5203200000014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564500</v>
      </c>
      <c r="I80" s="2">
        <f t="shared" si="8"/>
        <v>479000</v>
      </c>
      <c r="J80" s="2">
        <f t="shared" si="8"/>
        <v>471000</v>
      </c>
      <c r="K80" s="27"/>
      <c r="L80" s="2">
        <f>+IFERROR(('Regions &amp; Poverty'!$G78/100)*H80,0)</f>
        <v>1693.5</v>
      </c>
      <c r="M80" s="2">
        <f>+IFERROR(('Regions &amp; Poverty'!$G78/100)*I80,0)</f>
        <v>1437</v>
      </c>
      <c r="N80" s="2">
        <f>+IFERROR(('Regions &amp; Poverty'!$G78/100)*J80,0)</f>
        <v>1413</v>
      </c>
      <c r="O80" s="2">
        <f>+IFERROR(L80*('Regions &amp; Poverty'!$I78/100),0)</f>
        <v>1.6935</v>
      </c>
      <c r="P80" s="2">
        <f>+IFERROR(M80*('Regions &amp; Poverty'!$I78/100),0)</f>
        <v>1.4370000000000001</v>
      </c>
      <c r="Q80" s="2">
        <f>+IFERROR(N80*('Regions &amp; Poverty'!$I78/100),0)</f>
        <v>1.413</v>
      </c>
      <c r="R80" s="2">
        <f>+IFERROR(('Regions &amp; Poverty'!$K78/100)*H80,0)</f>
        <v>7902.9999999999991</v>
      </c>
      <c r="S80" s="2">
        <f>+IFERROR(('Regions &amp; Poverty'!$K78/100)*I80,0)</f>
        <v>6705.9999999999991</v>
      </c>
      <c r="T80" s="2">
        <f>+IFERROR(('Regions &amp; Poverty'!$K78/100)*J80,0)</f>
        <v>6593.9999999999991</v>
      </c>
      <c r="U80" s="2">
        <f>+IFERROR(R80*('Regions &amp; Poverty'!$M78/100),0)</f>
        <v>31.611999999999998</v>
      </c>
      <c r="V80" s="2">
        <f>+IFERROR(S80*('Regions &amp; Poverty'!$M78/100),0)</f>
        <v>26.823999999999998</v>
      </c>
      <c r="W80" s="2">
        <f>+IFERROR(T80*('Regions &amp; Poverty'!$M78/100),0)</f>
        <v>26.375999999999998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11486800</v>
      </c>
      <c r="I81" s="2">
        <f t="shared" si="8"/>
        <v>13559100</v>
      </c>
      <c r="J81" s="2">
        <f t="shared" si="8"/>
        <v>12349400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361091140</v>
      </c>
      <c r="I82" s="2">
        <f t="shared" si="8"/>
        <v>345486340</v>
      </c>
      <c r="J82" s="2">
        <f t="shared" si="8"/>
        <v>384777890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189</v>
      </c>
      <c r="I83" s="2">
        <f t="shared" si="8"/>
        <v>169</v>
      </c>
      <c r="J83" s="2">
        <f t="shared" si="8"/>
        <v>171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82008</v>
      </c>
      <c r="I84" s="2">
        <f t="shared" si="8"/>
        <v>78243</v>
      </c>
      <c r="J84" s="2">
        <f t="shared" si="8"/>
        <v>77370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165800</v>
      </c>
      <c r="I86" s="2">
        <f t="shared" si="8"/>
        <v>165307</v>
      </c>
      <c r="J86" s="2">
        <f t="shared" si="8"/>
        <v>163551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215646304</v>
      </c>
      <c r="I87" s="2">
        <f t="shared" si="8"/>
        <v>224630000</v>
      </c>
      <c r="J87" s="2">
        <f t="shared" si="8"/>
        <v>231673946</v>
      </c>
      <c r="K87" s="27"/>
      <c r="L87" s="2">
        <f>+IFERROR(('Regions &amp; Poverty'!$G85/100)*H87,0)</f>
        <v>4097279.7760000001</v>
      </c>
      <c r="M87" s="2">
        <f>+IFERROR(('Regions &amp; Poverty'!$G85/100)*I87,0)</f>
        <v>4267970</v>
      </c>
      <c r="N87" s="2">
        <f>+IFERROR(('Regions &amp; Poverty'!$G85/100)*J87,0)</f>
        <v>4401804.9739999995</v>
      </c>
      <c r="O87" s="2">
        <f>+IFERROR(L87*('Regions &amp; Poverty'!$I85/100),0)</f>
        <v>12291.839328</v>
      </c>
      <c r="P87" s="2">
        <f>+IFERROR(M87*('Regions &amp; Poverty'!$I85/100),0)</f>
        <v>12803.91</v>
      </c>
      <c r="Q87" s="2">
        <f>+IFERROR(N87*('Regions &amp; Poverty'!$I85/100),0)</f>
        <v>13205.414921999998</v>
      </c>
      <c r="R87" s="2">
        <f>+IFERROR(('Regions &amp; Poverty'!$K85/100)*H87,0)</f>
        <v>26093202.783999998</v>
      </c>
      <c r="S87" s="2">
        <f>+IFERROR(('Regions &amp; Poverty'!$K85/100)*I87,0)</f>
        <v>27180230</v>
      </c>
      <c r="T87" s="2">
        <f>+IFERROR(('Regions &amp; Poverty'!$K85/100)*J87,0)</f>
        <v>28032547.465999998</v>
      </c>
      <c r="U87" s="2">
        <f>+IFERROR(R87*('Regions &amp; Poverty'!$M85/100),0)</f>
        <v>730609.67795199982</v>
      </c>
      <c r="V87" s="2">
        <f>+IFERROR(S87*('Regions &amp; Poverty'!$M85/100),0)</f>
        <v>761046.44</v>
      </c>
      <c r="W87" s="2">
        <f>+IFERROR(T87*('Regions &amp; Poverty'!$M85/100),0)</f>
        <v>784911.32904799981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2349100</v>
      </c>
      <c r="I88" s="2">
        <f t="shared" si="8"/>
        <v>2287800</v>
      </c>
      <c r="J88" s="2">
        <f t="shared" si="8"/>
        <v>2195200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550000</v>
      </c>
      <c r="I91" s="2">
        <f t="shared" si="9"/>
        <v>400000</v>
      </c>
      <c r="J91" s="2">
        <f t="shared" si="9"/>
        <v>351361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19008426</v>
      </c>
      <c r="I92" s="2">
        <f t="shared" si="9"/>
        <v>19612435</v>
      </c>
      <c r="J92" s="2">
        <f t="shared" si="9"/>
        <v>20369551</v>
      </c>
      <c r="K92" s="27"/>
      <c r="L92" s="2">
        <f>+IFERROR(('Regions &amp; Poverty'!$G90/100)*H92,0)</f>
        <v>1425631.95</v>
      </c>
      <c r="M92" s="2">
        <f>+IFERROR(('Regions &amp; Poverty'!$G90/100)*I92,0)</f>
        <v>1470932.625</v>
      </c>
      <c r="N92" s="2">
        <f>+IFERROR(('Regions &amp; Poverty'!$G90/100)*J92,0)</f>
        <v>1527716.325</v>
      </c>
      <c r="O92" s="2">
        <f>+IFERROR(L92*('Regions &amp; Poverty'!$I90/100),0)</f>
        <v>18533.215350000002</v>
      </c>
      <c r="P92" s="2">
        <f>+IFERROR(M92*('Regions &amp; Poverty'!$I90/100),0)</f>
        <v>19122.124125000002</v>
      </c>
      <c r="Q92" s="2">
        <f>+IFERROR(N92*('Regions &amp; Poverty'!$I90/100),0)</f>
        <v>19860.312225000001</v>
      </c>
      <c r="R92" s="2">
        <f>+IFERROR(('Regions &amp; Poverty'!$K90/100)*H92,0)</f>
        <v>6424847.987999999</v>
      </c>
      <c r="S92" s="2">
        <f>+IFERROR(('Regions &amp; Poverty'!$K90/100)*I92,0)</f>
        <v>6629003.0299999993</v>
      </c>
      <c r="T92" s="2">
        <f>+IFERROR(('Regions &amp; Poverty'!$K90/100)*J92,0)</f>
        <v>6884908.237999999</v>
      </c>
      <c r="U92" s="2">
        <f>+IFERROR(R92*('Regions &amp; Poverty'!$M90/100),0)</f>
        <v>591086.01489599992</v>
      </c>
      <c r="V92" s="2">
        <f>+IFERROR(S92*('Regions &amp; Poverty'!$M90/100),0)</f>
        <v>609868.2787599999</v>
      </c>
      <c r="W92" s="2">
        <f>+IFERROR(T92*('Regions &amp; Poverty'!$M90/100),0)</f>
        <v>633411.55789599987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1412440</v>
      </c>
      <c r="I93" s="2">
        <f t="shared" si="9"/>
        <v>1516250</v>
      </c>
      <c r="J93" s="2">
        <f t="shared" si="9"/>
        <v>1552360</v>
      </c>
      <c r="K93" s="27"/>
      <c r="L93" s="2">
        <f>+IFERROR(('Regions &amp; Poverty'!$G91/100)*H93,0)</f>
        <v>320623.87999999995</v>
      </c>
      <c r="M93" s="2">
        <f>+IFERROR(('Regions &amp; Poverty'!$G91/100)*I93,0)</f>
        <v>344188.74999999994</v>
      </c>
      <c r="N93" s="2">
        <f>+IFERROR(('Regions &amp; Poverty'!$G91/100)*J93,0)</f>
        <v>352385.72</v>
      </c>
      <c r="O93" s="2">
        <f>+IFERROR(L93*('Regions &amp; Poverty'!$I91/100),0)</f>
        <v>16672.441759999998</v>
      </c>
      <c r="P93" s="2">
        <f>+IFERROR(M93*('Regions &amp; Poverty'!$I91/100),0)</f>
        <v>17897.814999999999</v>
      </c>
      <c r="Q93" s="2">
        <f>+IFERROR(N93*('Regions &amp; Poverty'!$I91/100),0)</f>
        <v>18324.05744</v>
      </c>
      <c r="R93" s="2">
        <f>+IFERROR(('Regions &amp; Poverty'!$K91/100)*H93,0)</f>
        <v>826277.39999999991</v>
      </c>
      <c r="S93" s="2">
        <f>+IFERROR(('Regions &amp; Poverty'!$K91/100)*I93,0)</f>
        <v>887006.25</v>
      </c>
      <c r="T93" s="2">
        <f>+IFERROR(('Regions &amp; Poverty'!$K91/100)*J93,0)</f>
        <v>908130.6</v>
      </c>
      <c r="U93" s="2">
        <f>+IFERROR(R93*('Regions &amp; Poverty'!$M91/100),0)</f>
        <v>164429.20259999996</v>
      </c>
      <c r="V93" s="2">
        <f>+IFERROR(S93*('Regions &amp; Poverty'!$M91/100),0)</f>
        <v>176514.24374999999</v>
      </c>
      <c r="W93" s="2">
        <f>+IFERROR(T93*('Regions &amp; Poverty'!$M91/100),0)</f>
        <v>180717.98939999999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59188</v>
      </c>
      <c r="I94" s="2">
        <f t="shared" si="9"/>
        <v>62460</v>
      </c>
      <c r="J94" s="2">
        <f t="shared" si="9"/>
        <v>64867</v>
      </c>
      <c r="K94" s="27"/>
      <c r="L94" s="2">
        <f>+IFERROR(('Regions &amp; Poverty'!$G92/100)*H94,0)</f>
        <v>177.56399999999999</v>
      </c>
      <c r="M94" s="2">
        <f>+IFERROR(('Regions &amp; Poverty'!$G92/100)*I94,0)</f>
        <v>187.38</v>
      </c>
      <c r="N94" s="2">
        <f>+IFERROR(('Regions &amp; Poverty'!$G92/100)*J94,0)</f>
        <v>194.601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1834.828</v>
      </c>
      <c r="S94" s="2">
        <f>+IFERROR(('Regions &amp; Poverty'!$K92/100)*I94,0)</f>
        <v>1936.26</v>
      </c>
      <c r="T94" s="2">
        <f>+IFERROR(('Regions &amp; Poverty'!$K92/100)*J94,0)</f>
        <v>2010.877</v>
      </c>
      <c r="U94" s="2">
        <f>+IFERROR(R94*('Regions &amp; Poverty'!$M92/100),0)</f>
        <v>11.008967999999999</v>
      </c>
      <c r="V94" s="2">
        <f>+IFERROR(S94*('Regions &amp; Poverty'!$M92/100),0)</f>
        <v>11.617560000000001</v>
      </c>
      <c r="W94" s="2">
        <f>+IFERROR(T94*('Regions &amp; Poverty'!$M92/100),0)</f>
        <v>12.065262000000001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1693400</v>
      </c>
      <c r="I95" s="2">
        <f t="shared" si="9"/>
        <v>1748500</v>
      </c>
      <c r="J95" s="2">
        <f t="shared" si="9"/>
        <v>1830631</v>
      </c>
      <c r="K95" s="27"/>
      <c r="L95" s="2">
        <f>+IFERROR(('Regions &amp; Poverty'!$G93/100)*H95,0)</f>
        <v>110071</v>
      </c>
      <c r="M95" s="2">
        <f>+IFERROR(('Regions &amp; Poverty'!$G93/100)*I95,0)</f>
        <v>113652.5</v>
      </c>
      <c r="N95" s="2">
        <f>+IFERROR(('Regions &amp; Poverty'!$G93/100)*J95,0)</f>
        <v>118991.015</v>
      </c>
      <c r="O95" s="2">
        <f>+IFERROR(L95*('Regions &amp; Poverty'!$I93/100),0)</f>
        <v>1651.0649999999998</v>
      </c>
      <c r="P95" s="2">
        <f>+IFERROR(M95*('Regions &amp; Poverty'!$I93/100),0)</f>
        <v>1704.7874999999999</v>
      </c>
      <c r="Q95" s="2">
        <f>+IFERROR(N95*('Regions &amp; Poverty'!$I93/100),0)</f>
        <v>1784.865225</v>
      </c>
      <c r="R95" s="2">
        <f>+IFERROR(('Regions &amp; Poverty'!$K93/100)*H95,0)</f>
        <v>511406.8</v>
      </c>
      <c r="S95" s="2">
        <f>+IFERROR(('Regions &amp; Poverty'!$K93/100)*I95,0)</f>
        <v>528047</v>
      </c>
      <c r="T95" s="2">
        <f>+IFERROR(('Regions &amp; Poverty'!$K93/100)*J95,0)</f>
        <v>552850.56200000003</v>
      </c>
      <c r="U95" s="2">
        <f>+IFERROR(R95*('Regions &amp; Poverty'!$M93/100),0)</f>
        <v>40401.137199999997</v>
      </c>
      <c r="V95" s="2">
        <f>+IFERROR(S95*('Regions &amp; Poverty'!$M93/100),0)</f>
        <v>41715.713000000003</v>
      </c>
      <c r="W95" s="2">
        <f>+IFERROR(T95*('Regions &amp; Poverty'!$M93/100),0)</f>
        <v>43675.194398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7770603</v>
      </c>
      <c r="I96" s="2">
        <f t="shared" si="9"/>
        <v>7518756</v>
      </c>
      <c r="J96" s="2">
        <f t="shared" si="9"/>
        <v>7218817</v>
      </c>
      <c r="K96" s="27"/>
      <c r="L96" s="2">
        <f>+IFERROR(('Regions &amp; Poverty'!$G94/100)*H96,0)</f>
        <v>644960.049</v>
      </c>
      <c r="M96" s="2">
        <f>+IFERROR(('Regions &amp; Poverty'!$G94/100)*I96,0)</f>
        <v>624056.74800000002</v>
      </c>
      <c r="N96" s="2">
        <f>+IFERROR(('Regions &amp; Poverty'!$G94/100)*J96,0)</f>
        <v>599161.81099999999</v>
      </c>
      <c r="O96" s="2">
        <f>+IFERROR(L96*('Regions &amp; Poverty'!$I94/100),0)</f>
        <v>10319.360784</v>
      </c>
      <c r="P96" s="2">
        <f>+IFERROR(M96*('Regions &amp; Poverty'!$I94/100),0)</f>
        <v>9984.9079680000013</v>
      </c>
      <c r="Q96" s="2">
        <f>+IFERROR(N96*('Regions &amp; Poverty'!$I94/100),0)</f>
        <v>9586.5889759999991</v>
      </c>
      <c r="R96" s="2">
        <f>+IFERROR(('Regions &amp; Poverty'!$K94/100)*H96,0)</f>
        <v>2618693.2110000001</v>
      </c>
      <c r="S96" s="2">
        <f>+IFERROR(('Regions &amp; Poverty'!$K94/100)*I96,0)</f>
        <v>2533820.7720000003</v>
      </c>
      <c r="T96" s="2">
        <f>+IFERROR(('Regions &amp; Poverty'!$K94/100)*J96,0)</f>
        <v>2432741.3290000004</v>
      </c>
      <c r="U96" s="2">
        <f>+IFERROR(R96*('Regions &amp; Poverty'!$M94/100),0)</f>
        <v>246157.161834</v>
      </c>
      <c r="V96" s="2">
        <f>+IFERROR(S96*('Regions &amp; Poverty'!$M94/100),0)</f>
        <v>238179.15256800002</v>
      </c>
      <c r="W96" s="2">
        <f>+IFERROR(T96*('Regions &amp; Poverty'!$M94/100),0)</f>
        <v>228677.68492600005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4804670</v>
      </c>
      <c r="I97" s="2">
        <f t="shared" si="9"/>
        <v>4729527</v>
      </c>
      <c r="J97" s="2">
        <f t="shared" si="9"/>
        <v>4812640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52851.37</v>
      </c>
      <c r="S97" s="2">
        <f>+IFERROR(('Regions &amp; Poverty'!$K95/100)*I97,0)</f>
        <v>52024.797000000006</v>
      </c>
      <c r="T97" s="2">
        <f>+IFERROR(('Regions &amp; Poverty'!$K95/100)*J97,0)</f>
        <v>52939.040000000008</v>
      </c>
      <c r="U97" s="2">
        <f>+IFERROR(R97*('Regions &amp; Poverty'!$M95/100),0)</f>
        <v>52.851370000000003</v>
      </c>
      <c r="V97" s="2">
        <f>+IFERROR(S97*('Regions &amp; Poverty'!$M95/100),0)</f>
        <v>52.024797000000007</v>
      </c>
      <c r="W97" s="2">
        <f>+IFERROR(T97*('Regions &amp; Poverty'!$M95/100),0)</f>
        <v>52.939040000000013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102473</v>
      </c>
      <c r="I98" s="2">
        <f t="shared" si="9"/>
        <v>142361</v>
      </c>
      <c r="J98" s="2">
        <f t="shared" si="9"/>
        <v>113614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5202511</v>
      </c>
      <c r="I99" s="2">
        <f t="shared" si="9"/>
        <v>5287261</v>
      </c>
      <c r="J99" s="2">
        <f t="shared" si="9"/>
        <v>5244140</v>
      </c>
      <c r="K99" s="27"/>
      <c r="L99" s="2">
        <f>+IFERROR(('Regions &amp; Poverty'!$G97/100)*H99,0)</f>
        <v>145670.30799999999</v>
      </c>
      <c r="M99" s="2">
        <f>+IFERROR(('Regions &amp; Poverty'!$G97/100)*I99,0)</f>
        <v>148043.30799999999</v>
      </c>
      <c r="N99" s="2">
        <f>+IFERROR(('Regions &amp; Poverty'!$G97/100)*J99,0)</f>
        <v>146835.91999999998</v>
      </c>
      <c r="O99" s="2">
        <f>+IFERROR(L99*('Regions &amp; Poverty'!$I97/100),0)</f>
        <v>874.02184799999998</v>
      </c>
      <c r="P99" s="2">
        <f>+IFERROR(M99*('Regions &amp; Poverty'!$I97/100),0)</f>
        <v>888.25984799999992</v>
      </c>
      <c r="Q99" s="2">
        <f>+IFERROR(N99*('Regions &amp; Poverty'!$I97/100),0)</f>
        <v>881.01551999999992</v>
      </c>
      <c r="R99" s="2">
        <f>+IFERROR(('Regions &amp; Poverty'!$K97/100)*H99,0)</f>
        <v>603491.27599999995</v>
      </c>
      <c r="S99" s="2">
        <f>+IFERROR(('Regions &amp; Poverty'!$K97/100)*I99,0)</f>
        <v>613322.27599999995</v>
      </c>
      <c r="T99" s="2">
        <f>+IFERROR(('Regions &amp; Poverty'!$K97/100)*J99,0)</f>
        <v>608320.24</v>
      </c>
      <c r="U99" s="2">
        <f>+IFERROR(R99*('Regions &amp; Poverty'!$M97/100),0)</f>
        <v>18708.229555999998</v>
      </c>
      <c r="V99" s="2">
        <f>+IFERROR(S99*('Regions &amp; Poverty'!$M97/100),0)</f>
        <v>19012.990555999997</v>
      </c>
      <c r="W99" s="2">
        <f>+IFERROR(T99*('Regions &amp; Poverty'!$M97/100),0)</f>
        <v>18857.927439999999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976</v>
      </c>
      <c r="I100" s="2">
        <f t="shared" si="9"/>
        <v>1073</v>
      </c>
      <c r="J100" s="2">
        <f t="shared" si="9"/>
        <v>681</v>
      </c>
      <c r="K100" s="27"/>
      <c r="L100" s="2">
        <f>+IFERROR(('Regions &amp; Poverty'!$G98/100)*H100,0)</f>
        <v>14.639999999999999</v>
      </c>
      <c r="M100" s="2">
        <f>+IFERROR(('Regions &amp; Poverty'!$G98/100)*I100,0)</f>
        <v>16.094999999999999</v>
      </c>
      <c r="N100" s="2">
        <f>+IFERROR(('Regions &amp; Poverty'!$G98/100)*J100,0)</f>
        <v>10.215</v>
      </c>
      <c r="O100" s="2">
        <f>+IFERROR(L100*('Regions &amp; Poverty'!$I98/100),0)</f>
        <v>2.9279999999999997E-2</v>
      </c>
      <c r="P100" s="2">
        <f>+IFERROR(M100*('Regions &amp; Poverty'!$I98/100),0)</f>
        <v>3.2189999999999996E-2</v>
      </c>
      <c r="Q100" s="2">
        <f>+IFERROR(N100*('Regions &amp; Poverty'!$I98/100),0)</f>
        <v>2.043E-2</v>
      </c>
      <c r="R100" s="2">
        <f>+IFERROR(('Regions &amp; Poverty'!$K98/100)*H100,0)</f>
        <v>141.51999999999998</v>
      </c>
      <c r="S100" s="2">
        <f>+IFERROR(('Regions &amp; Poverty'!$K98/100)*I100,0)</f>
        <v>155.58499999999998</v>
      </c>
      <c r="T100" s="2">
        <f>+IFERROR(('Regions &amp; Poverty'!$K98/100)*J100,0)</f>
        <v>98.74499999999999</v>
      </c>
      <c r="U100" s="2">
        <f>+IFERROR(R100*('Regions &amp; Poverty'!$M98/100),0)</f>
        <v>4.2455999999999996</v>
      </c>
      <c r="V100" s="2">
        <f>+IFERROR(S100*('Regions &amp; Poverty'!$M98/100),0)</f>
        <v>4.6675499999999994</v>
      </c>
      <c r="W100" s="2">
        <f>+IFERROR(T100*('Regions &amp; Poverty'!$M98/100),0)</f>
        <v>2.9623499999999998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138</v>
      </c>
      <c r="I101" s="9">
        <f t="shared" si="10"/>
        <v>136</v>
      </c>
      <c r="J101" s="9">
        <f t="shared" si="10"/>
        <v>134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4540</v>
      </c>
      <c r="I102" s="2">
        <f t="shared" si="11"/>
        <v>6708</v>
      </c>
      <c r="J102" s="2">
        <f t="shared" si="11"/>
        <v>6429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12441</v>
      </c>
      <c r="I103" s="2">
        <f t="shared" si="11"/>
        <v>12890</v>
      </c>
      <c r="J103" s="2">
        <f t="shared" si="11"/>
        <v>13069</v>
      </c>
      <c r="K103" s="27"/>
      <c r="L103" s="2">
        <f>+IFERROR(('Regions &amp; Poverty'!$G101/100)*H103,0)</f>
        <v>4727.58</v>
      </c>
      <c r="M103" s="2">
        <f>+IFERROR(('Regions &amp; Poverty'!$G101/100)*I103,0)</f>
        <v>4898.2</v>
      </c>
      <c r="N103" s="2">
        <f>+IFERROR(('Regions &amp; Poverty'!$G101/100)*J103,0)</f>
        <v>4966.22</v>
      </c>
      <c r="O103" s="2">
        <f>+IFERROR(L103*('Regions &amp; Poverty'!$I101/100),0)</f>
        <v>699.68184000000008</v>
      </c>
      <c r="P103" s="2">
        <f>+IFERROR(M103*('Regions &amp; Poverty'!$I101/100),0)</f>
        <v>724.93360000000007</v>
      </c>
      <c r="Q103" s="2">
        <f>+IFERROR(N103*('Regions &amp; Poverty'!$I101/100),0)</f>
        <v>735.00056000000018</v>
      </c>
      <c r="R103" s="2">
        <f>+IFERROR(('Regions &amp; Poverty'!$K101/100)*H103,0)</f>
        <v>8161.2959999999994</v>
      </c>
      <c r="S103" s="2">
        <f>+IFERROR(('Regions &amp; Poverty'!$K101/100)*I103,0)</f>
        <v>8455.8399999999983</v>
      </c>
      <c r="T103" s="2">
        <f>+IFERROR(('Regions &amp; Poverty'!$K101/100)*J103,0)</f>
        <v>8573.2639999999992</v>
      </c>
      <c r="U103" s="2">
        <f>+IFERROR(R103*('Regions &amp; Poverty'!$M101/100),0)</f>
        <v>2464.7113919999997</v>
      </c>
      <c r="V103" s="2">
        <f>+IFERROR(S103*('Regions &amp; Poverty'!$M101/100),0)</f>
        <v>2553.6636799999992</v>
      </c>
      <c r="W103" s="2">
        <f>+IFERROR(T103*('Regions &amp; Poverty'!$M101/100),0)</f>
        <v>2589.1257279999995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894</v>
      </c>
      <c r="I106" s="2">
        <f t="shared" si="13"/>
        <v>885</v>
      </c>
      <c r="J106" s="2">
        <f t="shared" si="13"/>
        <v>896</v>
      </c>
      <c r="K106" s="27"/>
      <c r="L106" s="2">
        <f>+IFERROR(('Regions &amp; Poverty'!$G104/100)*H106,0)</f>
        <v>117.114</v>
      </c>
      <c r="M106" s="2">
        <f>+IFERROR(('Regions &amp; Poverty'!$G104/100)*I106,0)</f>
        <v>115.935</v>
      </c>
      <c r="N106" s="2">
        <f>+IFERROR(('Regions &amp; Poverty'!$G104/100)*J106,0)</f>
        <v>117.376</v>
      </c>
      <c r="O106" s="2">
        <f>+IFERROR(L106*('Regions &amp; Poverty'!$I104/100),0)</f>
        <v>3.8647620000000003</v>
      </c>
      <c r="P106" s="2">
        <f>+IFERROR(M106*('Regions &amp; Poverty'!$I104/100),0)</f>
        <v>3.8258550000000002</v>
      </c>
      <c r="Q106" s="2">
        <f>+IFERROR(N106*('Regions &amp; Poverty'!$I104/100),0)</f>
        <v>3.8734080000000004</v>
      </c>
      <c r="R106" s="2">
        <f>+IFERROR(('Regions &amp; Poverty'!$K104/100)*H106,0)</f>
        <v>352.23599999999999</v>
      </c>
      <c r="S106" s="2">
        <f>+IFERROR(('Regions &amp; Poverty'!$K104/100)*I106,0)</f>
        <v>348.68999999999994</v>
      </c>
      <c r="T106" s="2">
        <f>+IFERROR(('Regions &amp; Poverty'!$K104/100)*J106,0)</f>
        <v>353.02399999999994</v>
      </c>
      <c r="U106" s="2">
        <f>+IFERROR(R106*('Regions &amp; Poverty'!$M104/100),0)</f>
        <v>44.733972000000001</v>
      </c>
      <c r="V106" s="2">
        <f>+IFERROR(S106*('Regions &amp; Poverty'!$M104/100),0)</f>
        <v>44.283629999999995</v>
      </c>
      <c r="W106" s="2">
        <f>+IFERROR(T106*('Regions &amp; Poverty'!$M104/100),0)</f>
        <v>44.834047999999996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316000</v>
      </c>
      <c r="I107" s="2">
        <f t="shared" si="13"/>
        <v>316000</v>
      </c>
      <c r="J107" s="2">
        <f t="shared" si="13"/>
        <v>311646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664372</v>
      </c>
      <c r="I108" s="9">
        <f t="shared" si="14"/>
        <v>598097</v>
      </c>
      <c r="J108" s="9">
        <f t="shared" si="14"/>
        <v>481336</v>
      </c>
      <c r="K108" s="27"/>
      <c r="L108" s="2">
        <f>+IFERROR(('Regions &amp; Poverty'!$G106/100)*H108,0)</f>
        <v>122908.81999999999</v>
      </c>
      <c r="M108" s="2">
        <f>+IFERROR(('Regions &amp; Poverty'!$G106/100)*I108,0)</f>
        <v>110647.94499999999</v>
      </c>
      <c r="N108" s="2">
        <f>+IFERROR(('Regions &amp; Poverty'!$G106/100)*J108,0)</f>
        <v>89047.16</v>
      </c>
      <c r="O108" s="2">
        <f>+IFERROR(L108*('Regions &amp; Poverty'!$I106/100),0)</f>
        <v>4055.9910599999998</v>
      </c>
      <c r="P108" s="2">
        <f>+IFERROR(M108*('Regions &amp; Poverty'!$I106/100),0)</f>
        <v>3651.3821849999999</v>
      </c>
      <c r="Q108" s="2">
        <f>+IFERROR(N108*('Regions &amp; Poverty'!$I106/100),0)</f>
        <v>2938.5562800000002</v>
      </c>
      <c r="R108" s="2">
        <f>+IFERROR(('Regions &amp; Poverty'!$K106/100)*H108,0)</f>
        <v>393308.22400000005</v>
      </c>
      <c r="S108" s="2">
        <f>+IFERROR(('Regions &amp; Poverty'!$K106/100)*I108,0)</f>
        <v>354073.42400000006</v>
      </c>
      <c r="T108" s="2">
        <f>+IFERROR(('Regions &amp; Poverty'!$K106/100)*J108,0)</f>
        <v>284950.91200000001</v>
      </c>
      <c r="U108" s="2">
        <f>+IFERROR(R108*('Regions &amp; Poverty'!$M106/100),0)</f>
        <v>71582.096768000003</v>
      </c>
      <c r="V108" s="2">
        <f>+IFERROR(S108*('Regions &amp; Poverty'!$M106/100),0)</f>
        <v>64441.363168000011</v>
      </c>
      <c r="W108" s="2">
        <f>+IFERROR(T108*('Regions &amp; Poverty'!$M106/100),0)</f>
        <v>51861.065984000001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74370</v>
      </c>
      <c r="I109" s="2">
        <f t="shared" si="15"/>
        <v>79961</v>
      </c>
      <c r="J109" s="2">
        <f t="shared" si="15"/>
        <v>82225</v>
      </c>
      <c r="K109" s="27"/>
      <c r="L109" s="2">
        <f>+IFERROR(('Regions &amp; Poverty'!$G107/100)*H109,0)</f>
        <v>1636.14</v>
      </c>
      <c r="M109" s="2">
        <f>+IFERROR(('Regions &amp; Poverty'!$G107/100)*I109,0)</f>
        <v>1759.1420000000003</v>
      </c>
      <c r="N109" s="2">
        <f>+IFERROR(('Regions &amp; Poverty'!$G107/100)*J109,0)</f>
        <v>1808.9500000000003</v>
      </c>
      <c r="O109" s="2">
        <f>+IFERROR(L109*('Regions &amp; Poverty'!$I107/100),0)</f>
        <v>6.5445600000000006</v>
      </c>
      <c r="P109" s="2">
        <f>+IFERROR(M109*('Regions &amp; Poverty'!$I107/100),0)</f>
        <v>7.0365680000000017</v>
      </c>
      <c r="Q109" s="2">
        <f>+IFERROR(N109*('Regions &amp; Poverty'!$I107/100),0)</f>
        <v>7.2358000000000011</v>
      </c>
      <c r="R109" s="2">
        <f>+IFERROR(('Regions &amp; Poverty'!$K107/100)*H109,0)</f>
        <v>10783.65</v>
      </c>
      <c r="S109" s="2">
        <f>+IFERROR(('Regions &amp; Poverty'!$K107/100)*I109,0)</f>
        <v>11594.344999999999</v>
      </c>
      <c r="T109" s="2">
        <f>+IFERROR(('Regions &amp; Poverty'!$K107/100)*J109,0)</f>
        <v>11922.625</v>
      </c>
      <c r="U109" s="2">
        <f>+IFERROR(R109*('Regions &amp; Poverty'!$M107/100),0)</f>
        <v>355.86045000000001</v>
      </c>
      <c r="V109" s="2">
        <f>+IFERROR(S109*('Regions &amp; Poverty'!$M107/100),0)</f>
        <v>382.61338499999999</v>
      </c>
      <c r="W109" s="2">
        <f>+IFERROR(T109*('Regions &amp; Poverty'!$M107/100),0)</f>
        <v>393.44662500000004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24170000</v>
      </c>
      <c r="I110" s="2">
        <f t="shared" si="15"/>
        <v>22570000</v>
      </c>
      <c r="J110" s="2">
        <f t="shared" si="15"/>
        <v>26260000</v>
      </c>
      <c r="K110" s="27"/>
      <c r="L110" s="2">
        <f>+IFERROR(('Regions &amp; Poverty'!$G108/100)*H110,0)</f>
        <v>5124040</v>
      </c>
      <c r="M110" s="2">
        <f>+IFERROR(('Regions &amp; Poverty'!$G108/100)*I110,0)</f>
        <v>4784840</v>
      </c>
      <c r="N110" s="2">
        <f>+IFERROR(('Regions &amp; Poverty'!$G108/100)*J110,0)</f>
        <v>5567120</v>
      </c>
      <c r="O110" s="2">
        <f>+IFERROR(L110*('Regions &amp; Poverty'!$I108/100),0)</f>
        <v>220333.71999999997</v>
      </c>
      <c r="P110" s="2">
        <f>+IFERROR(M110*('Regions &amp; Poverty'!$I108/100),0)</f>
        <v>205748.12</v>
      </c>
      <c r="Q110" s="2">
        <f>+IFERROR(N110*('Regions &amp; Poverty'!$I108/100),0)</f>
        <v>239386.15999999997</v>
      </c>
      <c r="R110" s="2">
        <f>+IFERROR(('Regions &amp; Poverty'!$K108/100)*H110,0)</f>
        <v>14598680</v>
      </c>
      <c r="S110" s="2">
        <f>+IFERROR(('Regions &amp; Poverty'!$K108/100)*I110,0)</f>
        <v>13632280</v>
      </c>
      <c r="T110" s="2">
        <f>+IFERROR(('Regions &amp; Poverty'!$K108/100)*J110,0)</f>
        <v>15861040</v>
      </c>
      <c r="U110" s="2">
        <f>+IFERROR(R110*('Regions &amp; Poverty'!$M108/100),0)</f>
        <v>2875939.9599999995</v>
      </c>
      <c r="V110" s="2">
        <f>+IFERROR(S110*('Regions &amp; Poverty'!$M108/100),0)</f>
        <v>2685559.1599999997</v>
      </c>
      <c r="W110" s="2">
        <f>+IFERROR(T110*('Regions &amp; Poverty'!$M108/100),0)</f>
        <v>3124624.88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2283222</v>
      </c>
      <c r="I111" s="2">
        <f t="shared" si="15"/>
        <v>2145291</v>
      </c>
      <c r="J111" s="2">
        <f t="shared" si="15"/>
        <v>2231517</v>
      </c>
      <c r="K111" s="27"/>
      <c r="L111" s="2">
        <f>+IFERROR(('Regions &amp; Poverty'!$G109/100)*H111,0)</f>
        <v>342483.3</v>
      </c>
      <c r="M111" s="2">
        <f>+IFERROR(('Regions &amp; Poverty'!$G109/100)*I111,0)</f>
        <v>321793.64999999997</v>
      </c>
      <c r="N111" s="2">
        <f>+IFERROR(('Regions &amp; Poverty'!$G109/100)*J111,0)</f>
        <v>334727.55</v>
      </c>
      <c r="O111" s="2">
        <f>+IFERROR(L111*('Regions &amp; Poverty'!$I109/100),0)</f>
        <v>10274.499</v>
      </c>
      <c r="P111" s="2">
        <f>+IFERROR(M111*('Regions &amp; Poverty'!$I109/100),0)</f>
        <v>9653.8094999999994</v>
      </c>
      <c r="Q111" s="2">
        <f>+IFERROR(N111*('Regions &amp; Poverty'!$I109/100),0)</f>
        <v>10041.826499999999</v>
      </c>
      <c r="R111" s="2">
        <f>+IFERROR(('Regions &amp; Poverty'!$K109/100)*H111,0)</f>
        <v>1162159.9979999999</v>
      </c>
      <c r="S111" s="2">
        <f>+IFERROR(('Regions &amp; Poverty'!$K109/100)*I111,0)</f>
        <v>1091953.1189999999</v>
      </c>
      <c r="T111" s="2">
        <f>+IFERROR(('Regions &amp; Poverty'!$K109/100)*J111,0)</f>
        <v>1135842.1529999999</v>
      </c>
      <c r="U111" s="2">
        <f>+IFERROR(R111*('Regions &amp; Poverty'!$M109/100),0)</f>
        <v>183621.27968399998</v>
      </c>
      <c r="V111" s="2">
        <f>+IFERROR(S111*('Regions &amp; Poverty'!$M109/100),0)</f>
        <v>172528.592802</v>
      </c>
      <c r="W111" s="2">
        <f>+IFERROR(T111*('Regions &amp; Poverty'!$M109/100),0)</f>
        <v>179463.06017399998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4936747</v>
      </c>
      <c r="I112" s="2">
        <f t="shared" si="15"/>
        <v>5270914</v>
      </c>
      <c r="J112" s="2">
        <f t="shared" si="15"/>
        <v>6130000</v>
      </c>
      <c r="K112" s="27"/>
      <c r="L112" s="2">
        <f>+IFERROR(('Regions &amp; Poverty'!$G110/100)*H112,0)</f>
        <v>301141.56699999998</v>
      </c>
      <c r="M112" s="2">
        <f>+IFERROR(('Regions &amp; Poverty'!$G110/100)*I112,0)</f>
        <v>321525.75400000002</v>
      </c>
      <c r="N112" s="2">
        <f>+IFERROR(('Regions &amp; Poverty'!$G110/100)*J112,0)</f>
        <v>373930</v>
      </c>
      <c r="O112" s="2">
        <f>+IFERROR(L112*('Regions &amp; Poverty'!$I110/100),0)</f>
        <v>2710.2741030000002</v>
      </c>
      <c r="P112" s="2">
        <f>+IFERROR(M112*('Regions &amp; Poverty'!$I110/100),0)</f>
        <v>2893.7317860000003</v>
      </c>
      <c r="Q112" s="2">
        <f>+IFERROR(N112*('Regions &amp; Poverty'!$I110/100),0)</f>
        <v>3365.3700000000003</v>
      </c>
      <c r="R112" s="2">
        <f>+IFERROR(('Regions &amp; Poverty'!$K110/100)*H112,0)</f>
        <v>1959888.5590000001</v>
      </c>
      <c r="S112" s="2">
        <f>+IFERROR(('Regions &amp; Poverty'!$K110/100)*I112,0)</f>
        <v>2092552.858</v>
      </c>
      <c r="T112" s="2">
        <f>+IFERROR(('Regions &amp; Poverty'!$K110/100)*J112,0)</f>
        <v>2433610</v>
      </c>
      <c r="U112" s="2">
        <f>+IFERROR(R112*('Regions &amp; Poverty'!$M110/100),0)</f>
        <v>186189.41310500001</v>
      </c>
      <c r="V112" s="2">
        <f>+IFERROR(S112*('Regions &amp; Poverty'!$M110/100),0)</f>
        <v>198792.52150999999</v>
      </c>
      <c r="W112" s="2">
        <f>+IFERROR(T112*('Regions &amp; Poverty'!$M110/100),0)</f>
        <v>231192.95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241144</v>
      </c>
      <c r="I113" s="2">
        <f t="shared" si="15"/>
        <v>258398</v>
      </c>
      <c r="J113" s="2">
        <f t="shared" si="15"/>
        <v>279803</v>
      </c>
      <c r="K113" s="27"/>
      <c r="L113" s="2">
        <f>+IFERROR(('Regions &amp; Poverty'!$G111/100)*H113,0)</f>
        <v>4581.7359999999999</v>
      </c>
      <c r="M113" s="2">
        <f>+IFERROR(('Regions &amp; Poverty'!$G111/100)*I113,0)</f>
        <v>4909.5619999999999</v>
      </c>
      <c r="N113" s="2">
        <f>+IFERROR(('Regions &amp; Poverty'!$G111/100)*J113,0)</f>
        <v>5316.2569999999996</v>
      </c>
      <c r="O113" s="2">
        <f>+IFERROR(L113*('Regions &amp; Poverty'!$I111/100),0)</f>
        <v>13.745208</v>
      </c>
      <c r="P113" s="2">
        <f>+IFERROR(M113*('Regions &amp; Poverty'!$I111/100),0)</f>
        <v>14.728686</v>
      </c>
      <c r="Q113" s="2">
        <f>+IFERROR(N113*('Regions &amp; Poverty'!$I111/100),0)</f>
        <v>15.948770999999999</v>
      </c>
      <c r="R113" s="2">
        <f>+IFERROR(('Regions &amp; Poverty'!$K111/100)*H113,0)</f>
        <v>38824.184000000001</v>
      </c>
      <c r="S113" s="2">
        <f>+IFERROR(('Regions &amp; Poverty'!$K111/100)*I113,0)</f>
        <v>41602.078000000001</v>
      </c>
      <c r="T113" s="2">
        <f>+IFERROR(('Regions &amp; Poverty'!$K111/100)*J113,0)</f>
        <v>45048.283000000003</v>
      </c>
      <c r="U113" s="2">
        <f>+IFERROR(R113*('Regions &amp; Poverty'!$M111/100),0)</f>
        <v>1320.0222560000002</v>
      </c>
      <c r="V113" s="2">
        <f>+IFERROR(S113*('Regions &amp; Poverty'!$M111/100),0)</f>
        <v>1414.4706520000002</v>
      </c>
      <c r="W113" s="2">
        <f>+IFERROR(T113*('Regions &amp; Poverty'!$M111/100),0)</f>
        <v>1531.6416220000003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2334385</v>
      </c>
      <c r="I114" s="2">
        <f t="shared" si="15"/>
        <v>1637905</v>
      </c>
      <c r="J114" s="2">
        <f t="shared" si="15"/>
        <v>2179587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664372</v>
      </c>
      <c r="I115" s="9">
        <f t="shared" si="16"/>
        <v>598097</v>
      </c>
      <c r="J115" s="9">
        <f t="shared" si="16"/>
        <v>481336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72900</v>
      </c>
      <c r="I116" s="2">
        <f t="shared" si="15"/>
        <v>52700</v>
      </c>
      <c r="J116" s="2">
        <f t="shared" si="15"/>
        <v>43800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18343320</v>
      </c>
      <c r="I118" s="2">
        <f t="shared" si="15"/>
        <v>13716048</v>
      </c>
      <c r="J118" s="2">
        <f t="shared" si="15"/>
        <v>12131249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5142100</v>
      </c>
      <c r="I119" s="2">
        <f t="shared" si="15"/>
        <v>3973000</v>
      </c>
      <c r="J119" s="2">
        <f t="shared" si="15"/>
        <v>4017800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173066</v>
      </c>
      <c r="I122" s="2">
        <f t="shared" si="15"/>
        <v>121114</v>
      </c>
      <c r="J122" s="2">
        <f t="shared" si="15"/>
        <v>84641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169000</v>
      </c>
      <c r="I125" s="2">
        <f t="shared" si="17"/>
        <v>113000</v>
      </c>
      <c r="J125" s="2">
        <f t="shared" si="17"/>
        <v>144406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1864065</v>
      </c>
      <c r="I128" s="2">
        <f t="shared" si="17"/>
        <v>1702230</v>
      </c>
      <c r="J128" s="2">
        <f t="shared" si="17"/>
        <v>1869693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9239545</v>
      </c>
      <c r="I129" s="2">
        <f t="shared" si="17"/>
        <v>7073896</v>
      </c>
      <c r="J129" s="2">
        <f t="shared" si="17"/>
        <v>6839499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896995</v>
      </c>
      <c r="I131" s="2">
        <f t="shared" si="17"/>
        <v>827544</v>
      </c>
      <c r="J131" s="2">
        <f t="shared" si="17"/>
        <v>710634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4776190</v>
      </c>
      <c r="I132" s="2">
        <f t="shared" si="17"/>
        <v>4564416</v>
      </c>
      <c r="J132" s="2">
        <f t="shared" si="17"/>
        <v>4445764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380000</v>
      </c>
      <c r="I133" s="2">
        <f t="shared" ref="I133:J146" si="18">+SUMIF($A$250:$A$500,$B133,I$250:I$500)</f>
        <v>380000</v>
      </c>
      <c r="J133" s="2">
        <f t="shared" si="18"/>
        <v>379714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3137478</v>
      </c>
      <c r="I134" s="2">
        <f t="shared" si="18"/>
        <v>2696923</v>
      </c>
      <c r="J134" s="2">
        <f t="shared" si="18"/>
        <v>2226094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2646348</v>
      </c>
      <c r="I135" s="9">
        <f t="shared" si="20"/>
        <v>1371942</v>
      </c>
      <c r="J135" s="9">
        <f t="shared" si="20"/>
        <v>2555943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9315100</v>
      </c>
      <c r="I136" s="2">
        <f t="shared" si="18"/>
        <v>6632783</v>
      </c>
      <c r="J136" s="2">
        <f t="shared" si="18"/>
        <v>7406815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4468403</v>
      </c>
      <c r="I137" s="2">
        <f t="shared" si="18"/>
        <v>3156212</v>
      </c>
      <c r="J137" s="2">
        <f t="shared" si="18"/>
        <v>4342910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11988553</v>
      </c>
      <c r="I138" s="2">
        <f t="shared" si="18"/>
        <v>9021403</v>
      </c>
      <c r="J138" s="2">
        <f t="shared" si="18"/>
        <v>10746387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11292145</v>
      </c>
      <c r="I139" s="9">
        <f t="shared" si="21"/>
        <v>8428097</v>
      </c>
      <c r="J139" s="9">
        <f t="shared" si="21"/>
        <v>11205521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2572</v>
      </c>
      <c r="I140" s="2">
        <f t="shared" si="18"/>
        <v>2794</v>
      </c>
      <c r="J140" s="2">
        <f t="shared" si="18"/>
        <v>3687</v>
      </c>
      <c r="K140" s="27"/>
      <c r="L140" s="2">
        <f>+IFERROR(('Regions &amp; Poverty'!$G138/100)*H140,0)</f>
        <v>12.86</v>
      </c>
      <c r="M140" s="2">
        <f>+IFERROR(('Regions &amp; Poverty'!$G138/100)*I140,0)</f>
        <v>13.97</v>
      </c>
      <c r="N140" s="2">
        <f>+IFERROR(('Regions &amp; Poverty'!$G138/100)*J140,0)</f>
        <v>18.434999999999999</v>
      </c>
      <c r="O140" s="2">
        <f>+IFERROR(L140*('Regions &amp; Poverty'!$I138/100),0)</f>
        <v>1.286E-2</v>
      </c>
      <c r="P140" s="2">
        <f>+IFERROR(M140*('Regions &amp; Poverty'!$I138/100),0)</f>
        <v>1.3970000000000002E-2</v>
      </c>
      <c r="Q140" s="2">
        <f>+IFERROR(N140*('Regions &amp; Poverty'!$I138/100),0)</f>
        <v>1.8435E-2</v>
      </c>
      <c r="R140" s="2">
        <f>+IFERROR(('Regions &amp; Poverty'!$K138/100)*H140,0)</f>
        <v>100.30800000000001</v>
      </c>
      <c r="S140" s="2">
        <f>+IFERROR(('Regions &amp; Poverty'!$K138/100)*I140,0)</f>
        <v>108.96599999999999</v>
      </c>
      <c r="T140" s="2">
        <f>+IFERROR(('Regions &amp; Poverty'!$K138/100)*J140,0)</f>
        <v>143.79300000000001</v>
      </c>
      <c r="U140" s="2">
        <f>+IFERROR(R140*('Regions &amp; Poverty'!$M138/100),0)</f>
        <v>0.80246400000000007</v>
      </c>
      <c r="V140" s="2">
        <f>+IFERROR(S140*('Regions &amp; Poverty'!$M138/100),0)</f>
        <v>0.87172799999999995</v>
      </c>
      <c r="W140" s="2">
        <f>+IFERROR(T140*('Regions &amp; Poverty'!$M138/100),0)</f>
        <v>1.150344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8059906</v>
      </c>
      <c r="I141" s="2">
        <f t="shared" si="18"/>
        <v>7803183</v>
      </c>
      <c r="J141" s="2">
        <f t="shared" si="18"/>
        <v>8001411</v>
      </c>
      <c r="K141" s="27"/>
      <c r="L141" s="2">
        <f>+IFERROR(('Regions &amp; Poverty'!$G139/100)*H141,0)</f>
        <v>112838.68399999999</v>
      </c>
      <c r="M141" s="2">
        <f>+IFERROR(('Regions &amp; Poverty'!$G139/100)*I141,0)</f>
        <v>109244.56199999999</v>
      </c>
      <c r="N141" s="2">
        <f>+IFERROR(('Regions &amp; Poverty'!$G139/100)*J141,0)</f>
        <v>112019.75399999999</v>
      </c>
      <c r="O141" s="2">
        <f>+IFERROR(L141*('Regions &amp; Poverty'!$I139/100),0)</f>
        <v>225.677368</v>
      </c>
      <c r="P141" s="2">
        <f>+IFERROR(M141*('Regions &amp; Poverty'!$I139/100),0)</f>
        <v>218.48912399999998</v>
      </c>
      <c r="Q141" s="2">
        <f>+IFERROR(N141*('Regions &amp; Poverty'!$I139/100),0)</f>
        <v>224.03950799999998</v>
      </c>
      <c r="R141" s="2">
        <f>+IFERROR(('Regions &amp; Poverty'!$K139/100)*H141,0)</f>
        <v>1297644.8659999999</v>
      </c>
      <c r="S141" s="2">
        <f>+IFERROR(('Regions &amp; Poverty'!$K139/100)*I141,0)</f>
        <v>1256312.463</v>
      </c>
      <c r="T141" s="2">
        <f>+IFERROR(('Regions &amp; Poverty'!$K139/100)*J141,0)</f>
        <v>1288227.1710000001</v>
      </c>
      <c r="U141" s="2">
        <f>+IFERROR(R141*('Regions &amp; Poverty'!$M139/100),0)</f>
        <v>38929.345979999998</v>
      </c>
      <c r="V141" s="2">
        <f>+IFERROR(S141*('Regions &amp; Poverty'!$M139/100),0)</f>
        <v>37689.373889999995</v>
      </c>
      <c r="W141" s="2">
        <f>+IFERROR(T141*('Regions &amp; Poverty'!$M139/100),0)</f>
        <v>38646.815130000003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3357</v>
      </c>
      <c r="I142" s="2">
        <f t="shared" si="18"/>
        <v>3504</v>
      </c>
      <c r="J142" s="2">
        <f t="shared" si="18"/>
        <v>3320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97379</v>
      </c>
      <c r="I143" s="2">
        <f t="shared" si="18"/>
        <v>95032</v>
      </c>
      <c r="J143" s="2">
        <f t="shared" si="18"/>
        <v>128763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1658875</v>
      </c>
      <c r="I146" s="2">
        <f t="shared" si="18"/>
        <v>1168629</v>
      </c>
      <c r="J146" s="2">
        <f t="shared" si="18"/>
        <v>896943</v>
      </c>
      <c r="K146" s="27"/>
      <c r="L146" s="2">
        <f>+IFERROR(('Regions &amp; Poverty'!$G144/100)*H146,0)</f>
        <v>4976.625</v>
      </c>
      <c r="M146" s="2">
        <f>+IFERROR(('Regions &amp; Poverty'!$G144/100)*I146,0)</f>
        <v>3505.8870000000002</v>
      </c>
      <c r="N146" s="2">
        <f>+IFERROR(('Regions &amp; Poverty'!$G144/100)*J146,0)</f>
        <v>2690.8290000000002</v>
      </c>
      <c r="O146" s="2">
        <f>+IFERROR(L146*('Regions &amp; Poverty'!$I144/100),0)</f>
        <v>4.9766250000000003</v>
      </c>
      <c r="P146" s="2">
        <f>+IFERROR(M146*('Regions &amp; Poverty'!$I144/100),0)</f>
        <v>3.5058870000000004</v>
      </c>
      <c r="Q146" s="2">
        <f>+IFERROR(N146*('Regions &amp; Poverty'!$I144/100),0)</f>
        <v>2.6908290000000004</v>
      </c>
      <c r="R146" s="2">
        <f>+IFERROR(('Regions &amp; Poverty'!$K144/100)*H146,0)</f>
        <v>41471.875</v>
      </c>
      <c r="S146" s="2">
        <f>+IFERROR(('Regions &amp; Poverty'!$K144/100)*I146,0)</f>
        <v>29215.725000000002</v>
      </c>
      <c r="T146" s="2">
        <f>+IFERROR(('Regions &amp; Poverty'!$K144/100)*J146,0)</f>
        <v>22423.575000000001</v>
      </c>
      <c r="U146" s="2">
        <f>+IFERROR(R146*('Regions &amp; Poverty'!$M144/100),0)</f>
        <v>207.359375</v>
      </c>
      <c r="V146" s="2">
        <f>+IFERROR(S146*('Regions &amp; Poverty'!$M144/100),0)</f>
        <v>146.07862500000002</v>
      </c>
      <c r="W146" s="2">
        <f>+IFERROR(T146*('Regions &amp; Poverty'!$M144/100),0)</f>
        <v>112.11787500000001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289288</v>
      </c>
      <c r="I147" s="2">
        <f t="shared" si="22"/>
        <v>182340</v>
      </c>
      <c r="J147" s="2">
        <f t="shared" si="22"/>
        <v>259546</v>
      </c>
      <c r="K147" s="27"/>
      <c r="L147" s="2">
        <f>+IFERROR(('Regions &amp; Poverty'!$G145/100)*H147,0)</f>
        <v>7232.2000000000007</v>
      </c>
      <c r="M147" s="2">
        <f>+IFERROR(('Regions &amp; Poverty'!$G145/100)*I147,0)</f>
        <v>4558.5</v>
      </c>
      <c r="N147" s="2">
        <f>+IFERROR(('Regions &amp; Poverty'!$G145/100)*J147,0)</f>
        <v>6488.6500000000005</v>
      </c>
      <c r="O147" s="2">
        <f>+IFERROR(L147*('Regions &amp; Poverty'!$I145/100),0)</f>
        <v>28.928800000000003</v>
      </c>
      <c r="P147" s="2">
        <f>+IFERROR(M147*('Regions &amp; Poverty'!$I145/100),0)</f>
        <v>18.234000000000002</v>
      </c>
      <c r="Q147" s="2">
        <f>+IFERROR(N147*('Regions &amp; Poverty'!$I145/100),0)</f>
        <v>25.954600000000003</v>
      </c>
      <c r="R147" s="2">
        <f>+IFERROR(('Regions &amp; Poverty'!$K145/100)*H147,0)</f>
        <v>51782.551999999996</v>
      </c>
      <c r="S147" s="2">
        <f>+IFERROR(('Regions &amp; Poverty'!$K145/100)*I147,0)</f>
        <v>32638.859999999997</v>
      </c>
      <c r="T147" s="2">
        <f>+IFERROR(('Regions &amp; Poverty'!$K145/100)*J147,0)</f>
        <v>46458.733999999997</v>
      </c>
      <c r="U147" s="2">
        <f>+IFERROR(R147*('Regions &amp; Poverty'!$M145/100),0)</f>
        <v>2019.5195279999998</v>
      </c>
      <c r="V147" s="2">
        <f>+IFERROR(S147*('Regions &amp; Poverty'!$M145/100),0)</f>
        <v>1272.91554</v>
      </c>
      <c r="W147" s="2">
        <f>+IFERROR(T147*('Regions &amp; Poverty'!$M145/100),0)</f>
        <v>1811.8906259999999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163601</v>
      </c>
      <c r="I148" s="2">
        <f t="shared" si="22"/>
        <v>88990</v>
      </c>
      <c r="J148" s="2">
        <f t="shared" si="22"/>
        <v>80264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9467</v>
      </c>
      <c r="I149" s="2">
        <f t="shared" si="22"/>
        <v>26362</v>
      </c>
      <c r="J149" s="2">
        <f t="shared" si="22"/>
        <v>25460</v>
      </c>
      <c r="K149" s="27"/>
      <c r="L149" s="2">
        <f>+IFERROR(('Regions &amp; Poverty'!$G147/100)*H149,0)</f>
        <v>9.4670000000000005</v>
      </c>
      <c r="M149" s="2">
        <f>+IFERROR(('Regions &amp; Poverty'!$G147/100)*I149,0)</f>
        <v>26.362000000000002</v>
      </c>
      <c r="N149" s="2">
        <f>+IFERROR(('Regions &amp; Poverty'!$G147/100)*J149,0)</f>
        <v>25.46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198.80700000000002</v>
      </c>
      <c r="S149" s="2">
        <f>+IFERROR(('Regions &amp; Poverty'!$K147/100)*I149,0)</f>
        <v>553.60200000000009</v>
      </c>
      <c r="T149" s="2">
        <f>+IFERROR(('Regions &amp; Poverty'!$K147/100)*J149,0)</f>
        <v>534.66000000000008</v>
      </c>
      <c r="U149" s="2">
        <f>+IFERROR(R149*('Regions &amp; Poverty'!$M147/100),0)</f>
        <v>0.79522800000000005</v>
      </c>
      <c r="V149" s="2">
        <f>+IFERROR(S149*('Regions &amp; Poverty'!$M147/100),0)</f>
        <v>2.2144080000000006</v>
      </c>
      <c r="W149" s="2">
        <f>+IFERROR(T149*('Regions &amp; Poverty'!$M147/100),0)</f>
        <v>2.1386400000000005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48098</v>
      </c>
      <c r="I150" s="2">
        <f t="shared" si="22"/>
        <v>6675</v>
      </c>
      <c r="J150" s="2">
        <f t="shared" si="22"/>
        <v>24778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3000</v>
      </c>
      <c r="I151" s="2">
        <f t="shared" si="22"/>
        <v>3414</v>
      </c>
      <c r="J151" s="2">
        <f t="shared" si="22"/>
        <v>3521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3</v>
      </c>
      <c r="S151" s="2">
        <f>+IFERROR(('Regions &amp; Poverty'!$K149/100)*I151,0)</f>
        <v>3.4140000000000001</v>
      </c>
      <c r="T151" s="2">
        <f>+IFERROR(('Regions &amp; Poverty'!$K149/100)*J151,0)</f>
        <v>3.5209999999999999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9793</v>
      </c>
      <c r="I152" s="2">
        <f t="shared" si="22"/>
        <v>15762</v>
      </c>
      <c r="J152" s="2">
        <f t="shared" si="22"/>
        <v>12038</v>
      </c>
      <c r="K152" s="27"/>
      <c r="L152" s="2">
        <f>+IFERROR(('Regions &amp; Poverty'!$G150/100)*H152,0)</f>
        <v>19.586000000000002</v>
      </c>
      <c r="M152" s="2">
        <f>+IFERROR(('Regions &amp; Poverty'!$G150/100)*I152,0)</f>
        <v>31.524000000000001</v>
      </c>
      <c r="N152" s="2">
        <f>+IFERROR(('Regions &amp; Poverty'!$G150/100)*J152,0)</f>
        <v>24.076000000000001</v>
      </c>
      <c r="O152" s="2">
        <f>+IFERROR(L152*('Regions &amp; Poverty'!$I150/100),0)</f>
        <v>1.9586000000000003E-2</v>
      </c>
      <c r="P152" s="2">
        <f>+IFERROR(M152*('Regions &amp; Poverty'!$I150/100),0)</f>
        <v>3.1524000000000003E-2</v>
      </c>
      <c r="Q152" s="2">
        <f>+IFERROR(N152*('Regions &amp; Poverty'!$I150/100),0)</f>
        <v>2.4076E-2</v>
      </c>
      <c r="R152" s="2">
        <f>+IFERROR(('Regions &amp; Poverty'!$K150/100)*H152,0)</f>
        <v>332.96200000000005</v>
      </c>
      <c r="S152" s="2">
        <f>+IFERROR(('Regions &amp; Poverty'!$K150/100)*I152,0)</f>
        <v>535.90800000000002</v>
      </c>
      <c r="T152" s="2">
        <f>+IFERROR(('Regions &amp; Poverty'!$K150/100)*J152,0)</f>
        <v>409.29200000000003</v>
      </c>
      <c r="U152" s="2">
        <f>+IFERROR(R152*('Regions &amp; Poverty'!$M150/100),0)</f>
        <v>1.9977720000000003</v>
      </c>
      <c r="V152" s="2">
        <f>+IFERROR(S152*('Regions &amp; Poverty'!$M150/100),0)</f>
        <v>3.2154480000000003</v>
      </c>
      <c r="W152" s="2">
        <f>+IFERROR(T152*('Regions &amp; Poverty'!$M150/100),0)</f>
        <v>2.4557520000000004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1729</v>
      </c>
      <c r="I153" s="2">
        <f t="shared" si="22"/>
        <v>876</v>
      </c>
      <c r="J153" s="2">
        <f t="shared" si="22"/>
        <v>574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80000</v>
      </c>
      <c r="I154" s="2">
        <f t="shared" si="22"/>
        <v>76675</v>
      </c>
      <c r="J154" s="2">
        <f t="shared" si="22"/>
        <v>93863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67080</v>
      </c>
      <c r="I155" s="2">
        <f t="shared" si="22"/>
        <v>104063</v>
      </c>
      <c r="J155" s="2">
        <f t="shared" si="22"/>
        <v>182278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5950000</v>
      </c>
      <c r="I156" s="2">
        <f t="shared" si="22"/>
        <v>6400000</v>
      </c>
      <c r="J156" s="2">
        <f t="shared" si="22"/>
        <v>6400000</v>
      </c>
      <c r="K156" s="27"/>
      <c r="L156" s="2">
        <f>+IFERROR(('Regions &amp; Poverty'!$G154/100)*H156,0)</f>
        <v>17850</v>
      </c>
      <c r="M156" s="2">
        <f>+IFERROR(('Regions &amp; Poverty'!$G154/100)*I156,0)</f>
        <v>19200</v>
      </c>
      <c r="N156" s="2">
        <f>+IFERROR(('Regions &amp; Poverty'!$G154/100)*J156,0)</f>
        <v>19200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142800</v>
      </c>
      <c r="S156" s="2">
        <f>+IFERROR(('Regions &amp; Poverty'!$K154/100)*I156,0)</f>
        <v>153600</v>
      </c>
      <c r="T156" s="2">
        <f>+IFERROR(('Regions &amp; Poverty'!$K154/100)*J156,0)</f>
        <v>153600</v>
      </c>
      <c r="U156" s="2">
        <f>+IFERROR(R156*('Regions &amp; Poverty'!$M154/100),0)</f>
        <v>714</v>
      </c>
      <c r="V156" s="2">
        <f>+IFERROR(S156*('Regions &amp; Poverty'!$M154/100),0)</f>
        <v>768</v>
      </c>
      <c r="W156" s="2">
        <f>+IFERROR(T156*('Regions &amp; Poverty'!$M154/100),0)</f>
        <v>768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2580</v>
      </c>
      <c r="I157" s="2">
        <f t="shared" si="22"/>
        <v>3695</v>
      </c>
      <c r="J157" s="2">
        <f t="shared" si="22"/>
        <v>3420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65331</v>
      </c>
      <c r="I158" s="2">
        <f t="shared" si="22"/>
        <v>42465</v>
      </c>
      <c r="J158" s="2">
        <f t="shared" si="22"/>
        <v>63456</v>
      </c>
      <c r="K158" s="27"/>
      <c r="L158" s="2">
        <f>+IFERROR(('Regions &amp; Poverty'!$G156/100)*H158,0)</f>
        <v>12282.227999999999</v>
      </c>
      <c r="M158" s="2">
        <f>+IFERROR(('Regions &amp; Poverty'!$G156/100)*I158,0)</f>
        <v>7983.42</v>
      </c>
      <c r="N158" s="2">
        <f>+IFERROR(('Regions &amp; Poverty'!$G156/100)*J158,0)</f>
        <v>11929.727999999999</v>
      </c>
      <c r="O158" s="2">
        <f>+IFERROR(L158*('Regions &amp; Poverty'!$I156/100),0)</f>
        <v>552.70025999999996</v>
      </c>
      <c r="P158" s="2">
        <f>+IFERROR(M158*('Regions &amp; Poverty'!$I156/100),0)</f>
        <v>359.25389999999999</v>
      </c>
      <c r="Q158" s="2">
        <f>+IFERROR(N158*('Regions &amp; Poverty'!$I156/100),0)</f>
        <v>536.83775999999989</v>
      </c>
      <c r="R158" s="2">
        <f>+IFERROR(('Regions &amp; Poverty'!$K156/100)*H158,0)</f>
        <v>34102.781999999999</v>
      </c>
      <c r="S158" s="2">
        <f>+IFERROR(('Regions &amp; Poverty'!$K156/100)*I158,0)</f>
        <v>22166.73</v>
      </c>
      <c r="T158" s="2">
        <f>+IFERROR(('Regions &amp; Poverty'!$K156/100)*J158,0)</f>
        <v>33124.031999999999</v>
      </c>
      <c r="U158" s="2">
        <f>+IFERROR(R158*('Regions &amp; Poverty'!$M156/100),0)</f>
        <v>5899.7812860000004</v>
      </c>
      <c r="V158" s="2">
        <f>+IFERROR(S158*('Regions &amp; Poverty'!$M156/100),0)</f>
        <v>3834.8442900000005</v>
      </c>
      <c r="W158" s="2">
        <f>+IFERROR(T158*('Regions &amp; Poverty'!$M156/100),0)</f>
        <v>5730.4575360000008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390364</v>
      </c>
      <c r="I159" s="2">
        <f t="shared" si="22"/>
        <v>494589</v>
      </c>
      <c r="J159" s="2">
        <f t="shared" si="22"/>
        <v>400032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237165</v>
      </c>
      <c r="I160" s="2">
        <f t="shared" si="22"/>
        <v>226278</v>
      </c>
      <c r="J160" s="2">
        <f t="shared" si="22"/>
        <v>210325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115000</v>
      </c>
      <c r="I163" s="2">
        <f t="shared" si="23"/>
        <v>56400</v>
      </c>
      <c r="J163" s="2">
        <f t="shared" si="23"/>
        <v>84689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20158</v>
      </c>
      <c r="I164" s="2">
        <f t="shared" si="23"/>
        <v>21720</v>
      </c>
      <c r="J164" s="2">
        <f t="shared" si="23"/>
        <v>21026</v>
      </c>
      <c r="K164" s="27"/>
      <c r="L164" s="2">
        <f>+IFERROR(('Regions &amp; Poverty'!$G162/100)*H164,0)</f>
        <v>383.00200000000001</v>
      </c>
      <c r="M164" s="2">
        <f>+IFERROR(('Regions &amp; Poverty'!$G162/100)*I164,0)</f>
        <v>412.68</v>
      </c>
      <c r="N164" s="2">
        <f>+IFERROR(('Regions &amp; Poverty'!$G162/100)*J164,0)</f>
        <v>399.49399999999997</v>
      </c>
      <c r="O164" s="2">
        <f>+IFERROR(L164*('Regions &amp; Poverty'!$I162/100),0)</f>
        <v>1.149006</v>
      </c>
      <c r="P164" s="2">
        <f>+IFERROR(M164*('Regions &amp; Poverty'!$I162/100),0)</f>
        <v>1.23804</v>
      </c>
      <c r="Q164" s="2">
        <f>+IFERROR(N164*('Regions &amp; Poverty'!$I162/100),0)</f>
        <v>1.198482</v>
      </c>
      <c r="R164" s="2">
        <f>+IFERROR(('Regions &amp; Poverty'!$K162/100)*H164,0)</f>
        <v>2721.3300000000004</v>
      </c>
      <c r="S164" s="2">
        <f>+IFERROR(('Regions &amp; Poverty'!$K162/100)*I164,0)</f>
        <v>2932.2000000000003</v>
      </c>
      <c r="T164" s="2">
        <f>+IFERROR(('Regions &amp; Poverty'!$K162/100)*J164,0)</f>
        <v>2838.51</v>
      </c>
      <c r="U164" s="2">
        <f>+IFERROR(R164*('Regions &amp; Poverty'!$M162/100),0)</f>
        <v>81.639900000000011</v>
      </c>
      <c r="V164" s="2">
        <f>+IFERROR(S164*('Regions &amp; Poverty'!$M162/100),0)</f>
        <v>87.966000000000008</v>
      </c>
      <c r="W164" s="2">
        <f>+IFERROR(T164*('Regions &amp; Poverty'!$M162/100),0)</f>
        <v>85.155299999999997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203596</v>
      </c>
      <c r="I165" s="2">
        <f t="shared" si="23"/>
        <v>214090</v>
      </c>
      <c r="J165" s="2">
        <f t="shared" si="23"/>
        <v>223991</v>
      </c>
      <c r="K165" s="27"/>
      <c r="L165" s="2">
        <f>+IFERROR(('Regions &amp; Poverty'!$G163/100)*H165,0)</f>
        <v>1017.98</v>
      </c>
      <c r="M165" s="2">
        <f>+IFERROR(('Regions &amp; Poverty'!$G163/100)*I165,0)</f>
        <v>1070.45</v>
      </c>
      <c r="N165" s="2">
        <f>+IFERROR(('Regions &amp; Poverty'!$G163/100)*J165,0)</f>
        <v>1119.9549999999999</v>
      </c>
      <c r="O165" s="2">
        <f>+IFERROR(L165*('Regions &amp; Poverty'!$I163/100),0)</f>
        <v>2.0359600000000002</v>
      </c>
      <c r="P165" s="2">
        <f>+IFERROR(M165*('Regions &amp; Poverty'!$I163/100),0)</f>
        <v>2.1409000000000002</v>
      </c>
      <c r="Q165" s="2">
        <f>+IFERROR(N165*('Regions &amp; Poverty'!$I163/100),0)</f>
        <v>2.2399100000000001</v>
      </c>
      <c r="R165" s="2">
        <f>+IFERROR(('Regions &amp; Poverty'!$K163/100)*H165,0)</f>
        <v>5497.0920000000006</v>
      </c>
      <c r="S165" s="2">
        <f>+IFERROR(('Regions &amp; Poverty'!$K163/100)*I165,0)</f>
        <v>5780.43</v>
      </c>
      <c r="T165" s="2">
        <f>+IFERROR(('Regions &amp; Poverty'!$K163/100)*J165,0)</f>
        <v>6047.7570000000005</v>
      </c>
      <c r="U165" s="2">
        <f>+IFERROR(R165*('Regions &amp; Poverty'!$M163/100),0)</f>
        <v>38.479644</v>
      </c>
      <c r="V165" s="2">
        <f>+IFERROR(S165*('Regions &amp; Poverty'!$M163/100),0)</f>
        <v>40.463009999999997</v>
      </c>
      <c r="W165" s="2">
        <f>+IFERROR(T165*('Regions &amp; Poverty'!$M163/100),0)</f>
        <v>42.334299000000001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291600</v>
      </c>
      <c r="I166" s="2">
        <f t="shared" si="23"/>
        <v>184600</v>
      </c>
      <c r="J166" s="2">
        <f t="shared" si="23"/>
        <v>243700</v>
      </c>
      <c r="K166" s="27"/>
      <c r="L166" s="2">
        <f>+IFERROR(('Regions &amp; Poverty'!$G164/100)*H166,0)</f>
        <v>24202.800000000003</v>
      </c>
      <c r="M166" s="2">
        <f>+IFERROR(('Regions &amp; Poverty'!$G164/100)*I166,0)</f>
        <v>15321.800000000001</v>
      </c>
      <c r="N166" s="2">
        <f>+IFERROR(('Regions &amp; Poverty'!$G164/100)*J166,0)</f>
        <v>20227.100000000002</v>
      </c>
      <c r="O166" s="2">
        <f>+IFERROR(L166*('Regions &amp; Poverty'!$I164/100),0)</f>
        <v>532.46160000000009</v>
      </c>
      <c r="P166" s="2">
        <f>+IFERROR(M166*('Regions &amp; Poverty'!$I164/100),0)</f>
        <v>337.07960000000008</v>
      </c>
      <c r="Q166" s="2">
        <f>+IFERROR(N166*('Regions &amp; Poverty'!$I164/100),0)</f>
        <v>444.9962000000001</v>
      </c>
      <c r="R166" s="2">
        <f>+IFERROR(('Regions &amp; Poverty'!$K164/100)*H166,0)</f>
        <v>73774.8</v>
      </c>
      <c r="S166" s="2">
        <f>+IFERROR(('Regions &amp; Poverty'!$K164/100)*I166,0)</f>
        <v>46703.8</v>
      </c>
      <c r="T166" s="2">
        <f>+IFERROR(('Regions &amp; Poverty'!$K164/100)*J166,0)</f>
        <v>61656.1</v>
      </c>
      <c r="U166" s="2">
        <f>+IFERROR(R166*('Regions &amp; Poverty'!$M164/100),0)</f>
        <v>5754.4344000000001</v>
      </c>
      <c r="V166" s="2">
        <f>+IFERROR(S166*('Regions &amp; Poverty'!$M164/100),0)</f>
        <v>3642.8964000000001</v>
      </c>
      <c r="W166" s="2">
        <f>+IFERROR(T166*('Regions &amp; Poverty'!$M164/100),0)</f>
        <v>4809.1758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556142</v>
      </c>
      <c r="I167" s="2">
        <f t="shared" si="23"/>
        <v>641944</v>
      </c>
      <c r="J167" s="2">
        <f t="shared" si="23"/>
        <v>648744</v>
      </c>
      <c r="K167" s="27"/>
      <c r="L167" s="2">
        <f>+IFERROR(('Regions &amp; Poverty'!$G165/100)*H167,0)</f>
        <v>13903.550000000001</v>
      </c>
      <c r="M167" s="2">
        <f>+IFERROR(('Regions &amp; Poverty'!$G165/100)*I167,0)</f>
        <v>16048.6</v>
      </c>
      <c r="N167" s="2">
        <f>+IFERROR(('Regions &amp; Poverty'!$G165/100)*J167,0)</f>
        <v>16218.6</v>
      </c>
      <c r="O167" s="2">
        <f>+IFERROR(L167*('Regions &amp; Poverty'!$I165/100),0)</f>
        <v>69.517750000000007</v>
      </c>
      <c r="P167" s="2">
        <f>+IFERROR(M167*('Regions &amp; Poverty'!$I165/100),0)</f>
        <v>80.243000000000009</v>
      </c>
      <c r="Q167" s="2">
        <f>+IFERROR(N167*('Regions &amp; Poverty'!$I165/100),0)</f>
        <v>81.093000000000004</v>
      </c>
      <c r="R167" s="2">
        <f>+IFERROR(('Regions &amp; Poverty'!$K165/100)*H167,0)</f>
        <v>129581.08600000001</v>
      </c>
      <c r="S167" s="2">
        <f>+IFERROR(('Regions &amp; Poverty'!$K165/100)*I167,0)</f>
        <v>149572.95200000002</v>
      </c>
      <c r="T167" s="2">
        <f>+IFERROR(('Regions &amp; Poverty'!$K165/100)*J167,0)</f>
        <v>151157.35200000001</v>
      </c>
      <c r="U167" s="2">
        <f>+IFERROR(R167*('Regions &amp; Poverty'!$M165/100),0)</f>
        <v>6090.3110420000003</v>
      </c>
      <c r="V167" s="2">
        <f>+IFERROR(S167*('Regions &amp; Poverty'!$M165/100),0)</f>
        <v>7029.9287440000007</v>
      </c>
      <c r="W167" s="2">
        <f>+IFERROR(T167*('Regions &amp; Poverty'!$M165/100),0)</f>
        <v>7104.3955440000009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194194</v>
      </c>
      <c r="I168" s="2">
        <f t="shared" si="23"/>
        <v>200519</v>
      </c>
      <c r="J168" s="2">
        <f t="shared" si="23"/>
        <v>208113</v>
      </c>
      <c r="K168" s="27"/>
      <c r="L168" s="2">
        <f>+IFERROR(('Regions &amp; Poverty'!$G166/100)*H168,0)</f>
        <v>9127.1180000000004</v>
      </c>
      <c r="M168" s="2">
        <f>+IFERROR(('Regions &amp; Poverty'!$G166/100)*I168,0)</f>
        <v>9424.393</v>
      </c>
      <c r="N168" s="2">
        <f>+IFERROR(('Regions &amp; Poverty'!$G166/100)*J168,0)</f>
        <v>9781.3109999999997</v>
      </c>
      <c r="O168" s="2">
        <f>+IFERROR(L168*('Regions &amp; Poverty'!$I166/100),0)</f>
        <v>91.271180000000001</v>
      </c>
      <c r="P168" s="2">
        <f>+IFERROR(M168*('Regions &amp; Poverty'!$I166/100),0)</f>
        <v>94.243930000000006</v>
      </c>
      <c r="Q168" s="2">
        <f>+IFERROR(N168*('Regions &amp; Poverty'!$I166/100),0)</f>
        <v>97.813109999999995</v>
      </c>
      <c r="R168" s="2">
        <f>+IFERROR(('Regions &amp; Poverty'!$K166/100)*H168,0)</f>
        <v>38838.800000000003</v>
      </c>
      <c r="S168" s="2">
        <f>+IFERROR(('Regions &amp; Poverty'!$K166/100)*I168,0)</f>
        <v>40103.800000000003</v>
      </c>
      <c r="T168" s="2">
        <f>+IFERROR(('Regions &amp; Poverty'!$K166/100)*J168,0)</f>
        <v>41622.600000000006</v>
      </c>
      <c r="U168" s="2">
        <f>+IFERROR(R168*('Regions &amp; Poverty'!$M166/100),0)</f>
        <v>2019.6176000000003</v>
      </c>
      <c r="V168" s="2">
        <f>+IFERROR(S168*('Regions &amp; Poverty'!$M166/100),0)</f>
        <v>2085.3976000000002</v>
      </c>
      <c r="W168" s="2">
        <f>+IFERROR(T168*('Regions &amp; Poverty'!$M166/100),0)</f>
        <v>2164.3752000000004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50000</v>
      </c>
      <c r="I169" s="2">
        <f t="shared" si="23"/>
        <v>51000</v>
      </c>
      <c r="J169" s="2">
        <f t="shared" si="23"/>
        <v>50000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411630</v>
      </c>
      <c r="I170" s="2">
        <f t="shared" si="23"/>
        <v>439551</v>
      </c>
      <c r="J170" s="2">
        <f t="shared" si="23"/>
        <v>474693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599455</v>
      </c>
      <c r="I171" s="2">
        <f t="shared" si="23"/>
        <v>222991</v>
      </c>
      <c r="J171" s="2">
        <f t="shared" si="23"/>
        <v>740365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663994</v>
      </c>
      <c r="I172" s="2">
        <f t="shared" si="23"/>
        <v>734093</v>
      </c>
      <c r="J172" s="2">
        <f t="shared" si="23"/>
        <v>762360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2655.9760000000001</v>
      </c>
      <c r="S172" s="2">
        <f>+IFERROR(('Regions &amp; Poverty'!$K170/100)*I172,0)</f>
        <v>2936.3719999999998</v>
      </c>
      <c r="T172" s="2">
        <f>+IFERROR(('Regions &amp; Poverty'!$K170/100)*J172,0)</f>
        <v>3049.44</v>
      </c>
      <c r="U172" s="2">
        <f>+IFERROR(R172*('Regions &amp; Poverty'!$M170/100),0)</f>
        <v>2.6559760000000003</v>
      </c>
      <c r="V172" s="2">
        <f>+IFERROR(S172*('Regions &amp; Poverty'!$M170/100),0)</f>
        <v>2.936372</v>
      </c>
      <c r="W172" s="2">
        <f>+IFERROR(T172*('Regions &amp; Poverty'!$M170/100),0)</f>
        <v>3.0494400000000002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1556230</v>
      </c>
      <c r="I173" s="2">
        <f t="shared" si="23"/>
        <v>1076778</v>
      </c>
      <c r="J173" s="2">
        <f t="shared" si="23"/>
        <v>1392443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21787.219999999998</v>
      </c>
      <c r="S173" s="2">
        <f>+IFERROR(('Regions &amp; Poverty'!$K171/100)*I173,0)</f>
        <v>15074.891999999998</v>
      </c>
      <c r="T173" s="2">
        <f>+IFERROR(('Regions &amp; Poverty'!$K171/100)*J173,0)</f>
        <v>19494.201999999997</v>
      </c>
      <c r="U173" s="2">
        <f>+IFERROR(R173*('Regions &amp; Poverty'!$M171/100),0)</f>
        <v>43.574439999999996</v>
      </c>
      <c r="V173" s="2">
        <f>+IFERROR(S173*('Regions &amp; Poverty'!$M171/100),0)</f>
        <v>30.149783999999997</v>
      </c>
      <c r="W173" s="2">
        <f>+IFERROR(T173*('Regions &amp; Poverty'!$M171/100),0)</f>
        <v>38.988403999999996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11332138</v>
      </c>
      <c r="I174" s="2">
        <f t="shared" si="23"/>
        <v>13173296</v>
      </c>
      <c r="J174" s="2">
        <f t="shared" si="23"/>
        <v>15309813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33996.414000000004</v>
      </c>
      <c r="S174" s="2">
        <f>+IFERROR(('Regions &amp; Poverty'!$K172/100)*I174,0)</f>
        <v>39519.887999999999</v>
      </c>
      <c r="T174" s="2">
        <f>+IFERROR(('Regions &amp; Poverty'!$K172/100)*J174,0)</f>
        <v>45929.438999999998</v>
      </c>
      <c r="U174" s="2">
        <f>+IFERROR(R174*('Regions &amp; Poverty'!$M172/100),0)</f>
        <v>33.996414000000001</v>
      </c>
      <c r="V174" s="2">
        <f>+IFERROR(S174*('Regions &amp; Poverty'!$M172/100),0)</f>
        <v>39.519888000000002</v>
      </c>
      <c r="W174" s="2">
        <f>+IFERROR(T174*('Regions &amp; Poverty'!$M172/100),0)</f>
        <v>45.929439000000002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28496810</v>
      </c>
      <c r="I175" s="2">
        <f t="shared" si="23"/>
        <v>23327570</v>
      </c>
      <c r="J175" s="2">
        <f t="shared" si="23"/>
        <v>28074610</v>
      </c>
      <c r="K175" s="27"/>
      <c r="L175" s="2">
        <f>+IFERROR(('Regions &amp; Poverty'!$G173/100)*H175,0)</f>
        <v>28496.81</v>
      </c>
      <c r="M175" s="2">
        <f>+IFERROR(('Regions &amp; Poverty'!$G173/100)*I175,0)</f>
        <v>23327.57</v>
      </c>
      <c r="N175" s="2">
        <f>+IFERROR(('Regions &amp; Poverty'!$G173/100)*J175,0)</f>
        <v>28074.61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142484.05000000002</v>
      </c>
      <c r="S175" s="2">
        <f>+IFERROR(('Regions &amp; Poverty'!$K173/100)*I175,0)</f>
        <v>116637.85</v>
      </c>
      <c r="T175" s="2">
        <f>+IFERROR(('Regions &amp; Poverty'!$K173/100)*J175,0)</f>
        <v>140373.05000000002</v>
      </c>
      <c r="U175" s="2">
        <f>+IFERROR(R175*('Regions &amp; Poverty'!$M173/100),0)</f>
        <v>142.48405000000002</v>
      </c>
      <c r="V175" s="2">
        <f>+IFERROR(S175*('Regions &amp; Poverty'!$M173/100),0)</f>
        <v>116.63785000000001</v>
      </c>
      <c r="W175" s="2">
        <f>+IFERROR(T175*('Regions &amp; Poverty'!$M173/100),0)</f>
        <v>140.37305000000001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44490947</v>
      </c>
      <c r="I176" s="9">
        <f t="shared" si="24"/>
        <v>40344552</v>
      </c>
      <c r="J176" s="9">
        <f t="shared" si="24"/>
        <v>48234547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1036870889</v>
      </c>
      <c r="I178" s="9">
        <f t="shared" si="25"/>
        <v>1008935424</v>
      </c>
      <c r="J178" s="9">
        <f t="shared" si="25"/>
        <v>1058143084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18000</v>
      </c>
      <c r="I182" s="2">
        <f t="shared" si="26"/>
        <v>20000</v>
      </c>
      <c r="J182" s="2">
        <f t="shared" si="26"/>
        <v>19096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7234955</v>
      </c>
      <c r="I183" s="2">
        <f t="shared" si="26"/>
        <v>7882444</v>
      </c>
      <c r="J183" s="2">
        <f t="shared" si="26"/>
        <v>7847175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74</v>
      </c>
      <c r="I185" s="2">
        <f t="shared" si="26"/>
        <v>75</v>
      </c>
      <c r="J185" s="2">
        <f t="shared" si="26"/>
        <v>76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81</v>
      </c>
      <c r="I187" s="2">
        <f t="shared" si="26"/>
        <v>122</v>
      </c>
      <c r="J187" s="2">
        <f t="shared" si="26"/>
        <v>96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190</v>
      </c>
      <c r="I189" s="2">
        <f t="shared" si="26"/>
        <v>188</v>
      </c>
      <c r="J189" s="2">
        <f t="shared" si="26"/>
        <v>188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402</v>
      </c>
      <c r="I190" s="2">
        <f t="shared" si="26"/>
        <v>349</v>
      </c>
      <c r="J190" s="2">
        <f t="shared" si="26"/>
        <v>349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128</v>
      </c>
      <c r="I193" s="2">
        <f t="shared" si="26"/>
        <v>136</v>
      </c>
      <c r="J193" s="2">
        <f t="shared" si="26"/>
        <v>124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857</v>
      </c>
      <c r="I197" s="2">
        <f t="shared" si="27"/>
        <v>775</v>
      </c>
      <c r="J197" s="2">
        <f t="shared" si="27"/>
        <v>866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662700</v>
      </c>
      <c r="I199" s="2">
        <f t="shared" si="27"/>
        <v>597169</v>
      </c>
      <c r="J199" s="2">
        <f t="shared" si="27"/>
        <v>480496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1672</v>
      </c>
      <c r="I200" s="2">
        <f t="shared" si="27"/>
        <v>928</v>
      </c>
      <c r="J200" s="2">
        <f t="shared" si="27"/>
        <v>840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832235</v>
      </c>
      <c r="I201" s="2">
        <f t="shared" si="27"/>
        <v>442709</v>
      </c>
      <c r="J201" s="2">
        <f t="shared" si="27"/>
        <v>845765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1814113</v>
      </c>
      <c r="I202" s="2">
        <f t="shared" si="27"/>
        <v>929233</v>
      </c>
      <c r="J202" s="2">
        <f t="shared" si="27"/>
        <v>1710178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799487</v>
      </c>
      <c r="I203" s="2">
        <f t="shared" si="27"/>
        <v>785701</v>
      </c>
      <c r="J203" s="2">
        <f t="shared" si="27"/>
        <v>1178423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2046966</v>
      </c>
      <c r="I204" s="2">
        <f t="shared" si="27"/>
        <v>1709152</v>
      </c>
      <c r="J204" s="2">
        <f t="shared" si="27"/>
        <v>2154470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140221</v>
      </c>
      <c r="I205" s="2">
        <f t="shared" si="27"/>
        <v>136991</v>
      </c>
      <c r="J205" s="2">
        <f t="shared" si="27"/>
        <v>147029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350583</v>
      </c>
      <c r="I206" s="2">
        <f t="shared" si="27"/>
        <v>338712</v>
      </c>
      <c r="J206" s="2">
        <f t="shared" si="27"/>
        <v>346211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3305</v>
      </c>
      <c r="I208" s="2">
        <f t="shared" si="27"/>
        <v>2700</v>
      </c>
      <c r="J208" s="2">
        <f t="shared" si="27"/>
        <v>2650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7951583</v>
      </c>
      <c r="I209" s="2">
        <f t="shared" si="27"/>
        <v>5454841</v>
      </c>
      <c r="J209" s="2">
        <f t="shared" si="27"/>
        <v>7376738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52</v>
      </c>
      <c r="I210" s="2">
        <f t="shared" si="27"/>
        <v>53</v>
      </c>
      <c r="J210" s="2">
        <f t="shared" si="27"/>
        <v>50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86</v>
      </c>
      <c r="I213" s="2">
        <f t="shared" si="28"/>
        <v>83</v>
      </c>
      <c r="J213" s="2">
        <f t="shared" si="28"/>
        <v>84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140</v>
      </c>
      <c r="I240" s="2">
        <f t="shared" si="29"/>
        <v>141</v>
      </c>
      <c r="J240" s="2">
        <f t="shared" si="29"/>
        <v>146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48000</v>
      </c>
      <c r="I245" s="2">
        <f t="shared" si="29"/>
        <v>48000</v>
      </c>
      <c r="J245" s="2">
        <f t="shared" si="29"/>
        <v>50000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268000</v>
      </c>
      <c r="I246" s="2">
        <f t="shared" si="30"/>
        <v>140000</v>
      </c>
      <c r="J246" s="2">
        <f t="shared" si="30"/>
        <v>107000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</v>
      </c>
      <c r="B250" s="1" t="s">
        <v>3</v>
      </c>
      <c r="C250" s="1">
        <v>56</v>
      </c>
      <c r="D250" s="1" t="s">
        <v>6</v>
      </c>
      <c r="E250" s="1">
        <v>5510</v>
      </c>
      <c r="F250" s="1" t="s">
        <v>581</v>
      </c>
      <c r="G250" s="1" t="s">
        <v>4</v>
      </c>
      <c r="H250" s="1">
        <v>316000</v>
      </c>
      <c r="I250" s="1">
        <v>316000</v>
      </c>
      <c r="J250" s="1">
        <v>311646</v>
      </c>
    </row>
    <row r="251" spans="1:11" ht="15" customHeight="1" x14ac:dyDescent="0.2">
      <c r="A251" s="1">
        <v>3</v>
      </c>
      <c r="B251" s="1" t="s">
        <v>19</v>
      </c>
      <c r="C251" s="1">
        <v>56</v>
      </c>
      <c r="D251" s="1" t="s">
        <v>6</v>
      </c>
      <c r="E251" s="1">
        <v>5510</v>
      </c>
      <c r="F251" s="1" t="s">
        <v>581</v>
      </c>
      <c r="G251" s="1" t="s">
        <v>4</v>
      </c>
      <c r="H251" s="1">
        <v>380000</v>
      </c>
      <c r="I251" s="1">
        <v>380000</v>
      </c>
      <c r="J251" s="1">
        <v>379714</v>
      </c>
    </row>
    <row r="252" spans="1:11" ht="15" customHeight="1" x14ac:dyDescent="0.2">
      <c r="A252" s="1">
        <v>4</v>
      </c>
      <c r="B252" s="1" t="s">
        <v>20</v>
      </c>
      <c r="C252" s="1">
        <v>56</v>
      </c>
      <c r="D252" s="1" t="s">
        <v>6</v>
      </c>
      <c r="E252" s="1">
        <v>5510</v>
      </c>
      <c r="F252" s="1" t="s">
        <v>581</v>
      </c>
      <c r="G252" s="1" t="s">
        <v>4</v>
      </c>
      <c r="H252" s="1">
        <v>2572</v>
      </c>
      <c r="I252" s="1">
        <v>2794</v>
      </c>
      <c r="J252" s="1">
        <v>3687</v>
      </c>
    </row>
    <row r="253" spans="1:11" ht="15" customHeight="1" x14ac:dyDescent="0.2">
      <c r="A253" s="1">
        <v>7</v>
      </c>
      <c r="B253" s="1" t="s">
        <v>22</v>
      </c>
      <c r="C253" s="1">
        <v>56</v>
      </c>
      <c r="D253" s="1" t="s">
        <v>6</v>
      </c>
      <c r="E253" s="1">
        <v>5510</v>
      </c>
      <c r="F253" s="1" t="s">
        <v>581</v>
      </c>
      <c r="G253" s="1" t="s">
        <v>4</v>
      </c>
      <c r="H253" s="1">
        <v>1686869</v>
      </c>
      <c r="I253" s="1">
        <v>1878305</v>
      </c>
      <c r="J253" s="1">
        <v>1500000</v>
      </c>
    </row>
    <row r="254" spans="1:11" ht="15" customHeight="1" x14ac:dyDescent="0.2">
      <c r="A254" s="1">
        <v>8</v>
      </c>
      <c r="B254" s="1" t="s">
        <v>23</v>
      </c>
      <c r="C254" s="1">
        <v>56</v>
      </c>
      <c r="D254" s="1" t="s">
        <v>6</v>
      </c>
      <c r="E254" s="1">
        <v>5510</v>
      </c>
      <c r="F254" s="1" t="s">
        <v>581</v>
      </c>
      <c r="G254" s="1" t="s">
        <v>4</v>
      </c>
      <c r="H254" s="1">
        <v>74</v>
      </c>
      <c r="I254" s="1">
        <v>75</v>
      </c>
      <c r="J254" s="1">
        <v>76</v>
      </c>
    </row>
    <row r="255" spans="1:11" ht="15" customHeight="1" x14ac:dyDescent="0.2">
      <c r="A255" s="1">
        <v>9</v>
      </c>
      <c r="B255" s="1" t="s">
        <v>24</v>
      </c>
      <c r="C255" s="1">
        <v>56</v>
      </c>
      <c r="D255" s="1" t="s">
        <v>6</v>
      </c>
      <c r="E255" s="1">
        <v>5510</v>
      </c>
      <c r="F255" s="1" t="s">
        <v>581</v>
      </c>
      <c r="G255" s="1" t="s">
        <v>4</v>
      </c>
      <c r="H255" s="1">
        <v>33087165</v>
      </c>
      <c r="I255" s="1">
        <v>33817744</v>
      </c>
      <c r="J255" s="1">
        <v>39792854</v>
      </c>
    </row>
    <row r="256" spans="1:11" ht="15" customHeight="1" x14ac:dyDescent="0.2">
      <c r="A256" s="1">
        <v>1</v>
      </c>
      <c r="B256" s="1" t="s">
        <v>25</v>
      </c>
      <c r="C256" s="1">
        <v>56</v>
      </c>
      <c r="D256" s="1" t="s">
        <v>6</v>
      </c>
      <c r="E256" s="1">
        <v>5510</v>
      </c>
      <c r="F256" s="1" t="s">
        <v>581</v>
      </c>
      <c r="G256" s="1" t="s">
        <v>4</v>
      </c>
      <c r="H256" s="1">
        <v>20158</v>
      </c>
      <c r="I256" s="1">
        <v>21720</v>
      </c>
      <c r="J256" s="1">
        <v>21026</v>
      </c>
    </row>
    <row r="257" spans="1:10" ht="15" customHeight="1" x14ac:dyDescent="0.2">
      <c r="A257" s="1">
        <v>10</v>
      </c>
      <c r="B257" s="1" t="s">
        <v>26</v>
      </c>
      <c r="C257" s="1">
        <v>56</v>
      </c>
      <c r="D257" s="1" t="s">
        <v>6</v>
      </c>
      <c r="E257" s="1">
        <v>5510</v>
      </c>
      <c r="F257" s="1" t="s">
        <v>581</v>
      </c>
      <c r="G257" s="1" t="s">
        <v>4</v>
      </c>
      <c r="H257" s="1">
        <v>390364</v>
      </c>
      <c r="I257" s="1">
        <v>494589</v>
      </c>
      <c r="J257" s="1">
        <v>400032</v>
      </c>
    </row>
    <row r="258" spans="1:10" ht="15" customHeight="1" x14ac:dyDescent="0.2">
      <c r="A258" s="1">
        <v>11</v>
      </c>
      <c r="B258" s="1" t="s">
        <v>27</v>
      </c>
      <c r="C258" s="1">
        <v>56</v>
      </c>
      <c r="D258" s="1" t="s">
        <v>6</v>
      </c>
      <c r="E258" s="1">
        <v>5510</v>
      </c>
      <c r="F258" s="1" t="s">
        <v>581</v>
      </c>
      <c r="G258" s="1" t="s">
        <v>4</v>
      </c>
      <c r="H258" s="1">
        <v>2334385</v>
      </c>
      <c r="I258" s="1">
        <v>1637905</v>
      </c>
      <c r="J258" s="1">
        <v>2179587</v>
      </c>
    </row>
    <row r="259" spans="1:10" ht="15" customHeight="1" x14ac:dyDescent="0.2">
      <c r="A259" s="1">
        <v>52</v>
      </c>
      <c r="B259" s="1" t="s">
        <v>28</v>
      </c>
      <c r="C259" s="1">
        <v>56</v>
      </c>
      <c r="D259" s="1" t="s">
        <v>6</v>
      </c>
      <c r="E259" s="1">
        <v>5510</v>
      </c>
      <c r="F259" s="1" t="s">
        <v>581</v>
      </c>
      <c r="G259" s="1" t="s">
        <v>4</v>
      </c>
      <c r="H259" s="1">
        <v>203596</v>
      </c>
      <c r="I259" s="1">
        <v>214090</v>
      </c>
      <c r="J259" s="1">
        <v>223991</v>
      </c>
    </row>
    <row r="260" spans="1:10" ht="15" customHeight="1" x14ac:dyDescent="0.2">
      <c r="A260" s="1">
        <v>12</v>
      </c>
      <c r="B260" s="1" t="s">
        <v>29</v>
      </c>
      <c r="C260" s="1">
        <v>56</v>
      </c>
      <c r="D260" s="1" t="s">
        <v>6</v>
      </c>
      <c r="E260" s="1">
        <v>5510</v>
      </c>
      <c r="F260" s="1" t="s">
        <v>581</v>
      </c>
      <c r="G260" s="1" t="s">
        <v>4</v>
      </c>
      <c r="H260" s="1">
        <v>438</v>
      </c>
      <c r="I260" s="1">
        <v>288</v>
      </c>
      <c r="J260" s="1">
        <v>164</v>
      </c>
    </row>
    <row r="261" spans="1:10" ht="15" customHeight="1" x14ac:dyDescent="0.2">
      <c r="A261" s="1">
        <v>16</v>
      </c>
      <c r="B261" s="1" t="s">
        <v>31</v>
      </c>
      <c r="C261" s="1">
        <v>56</v>
      </c>
      <c r="D261" s="1" t="s">
        <v>6</v>
      </c>
      <c r="E261" s="1">
        <v>5510</v>
      </c>
      <c r="F261" s="1" t="s">
        <v>581</v>
      </c>
      <c r="G261" s="1" t="s">
        <v>4</v>
      </c>
      <c r="H261" s="1">
        <v>2124000</v>
      </c>
      <c r="I261" s="1">
        <v>2271998</v>
      </c>
      <c r="J261" s="1">
        <v>2445576</v>
      </c>
    </row>
    <row r="262" spans="1:10" ht="15" customHeight="1" x14ac:dyDescent="0.2">
      <c r="A262" s="1">
        <v>14</v>
      </c>
      <c r="B262" s="1" t="s">
        <v>32</v>
      </c>
      <c r="C262" s="1">
        <v>56</v>
      </c>
      <c r="D262" s="1" t="s">
        <v>6</v>
      </c>
      <c r="E262" s="1">
        <v>5510</v>
      </c>
      <c r="F262" s="1" t="s">
        <v>581</v>
      </c>
      <c r="G262" s="1" t="s">
        <v>4</v>
      </c>
      <c r="H262" s="1">
        <v>81</v>
      </c>
      <c r="I262" s="1">
        <v>122</v>
      </c>
      <c r="J262" s="1">
        <v>96</v>
      </c>
    </row>
    <row r="263" spans="1:10" ht="15" customHeight="1" x14ac:dyDescent="0.2">
      <c r="A263" s="1">
        <v>57</v>
      </c>
      <c r="B263" s="1" t="s">
        <v>33</v>
      </c>
      <c r="C263" s="1">
        <v>56</v>
      </c>
      <c r="D263" s="1" t="s">
        <v>6</v>
      </c>
      <c r="E263" s="1">
        <v>5510</v>
      </c>
      <c r="F263" s="1" t="s">
        <v>581</v>
      </c>
      <c r="G263" s="1" t="s">
        <v>4</v>
      </c>
      <c r="H263" s="1">
        <v>599455</v>
      </c>
      <c r="I263" s="1">
        <v>222991</v>
      </c>
      <c r="J263" s="1">
        <v>740365</v>
      </c>
    </row>
    <row r="264" spans="1:10" ht="15" customHeight="1" x14ac:dyDescent="0.2">
      <c r="A264" s="1">
        <v>255</v>
      </c>
      <c r="B264" s="1" t="s">
        <v>34</v>
      </c>
      <c r="C264" s="1">
        <v>56</v>
      </c>
      <c r="D264" s="1" t="s">
        <v>6</v>
      </c>
      <c r="E264" s="1">
        <v>5510</v>
      </c>
      <c r="F264" s="1" t="s">
        <v>581</v>
      </c>
      <c r="G264" s="1" t="s">
        <v>4</v>
      </c>
      <c r="H264" s="1">
        <v>662700</v>
      </c>
      <c r="I264" s="1">
        <v>597169</v>
      </c>
      <c r="J264" s="1">
        <v>480496</v>
      </c>
    </row>
    <row r="265" spans="1:10" ht="15" customHeight="1" x14ac:dyDescent="0.2">
      <c r="A265" s="1">
        <v>15</v>
      </c>
      <c r="B265" s="1" t="s">
        <v>35</v>
      </c>
      <c r="C265" s="1">
        <v>56</v>
      </c>
      <c r="D265" s="1" t="s">
        <v>6</v>
      </c>
      <c r="E265" s="1">
        <v>5510</v>
      </c>
      <c r="F265" s="1" t="s">
        <v>581</v>
      </c>
      <c r="G265" s="1" t="s">
        <v>4</v>
      </c>
    </row>
    <row r="266" spans="1:10" ht="15" customHeight="1" x14ac:dyDescent="0.2">
      <c r="A266" s="1">
        <v>23</v>
      </c>
      <c r="B266" s="1" t="s">
        <v>36</v>
      </c>
      <c r="C266" s="1">
        <v>56</v>
      </c>
      <c r="D266" s="1" t="s">
        <v>6</v>
      </c>
      <c r="E266" s="1">
        <v>5510</v>
      </c>
      <c r="F266" s="1" t="s">
        <v>581</v>
      </c>
      <c r="G266" s="1" t="s">
        <v>4</v>
      </c>
      <c r="H266" s="1">
        <v>69169</v>
      </c>
      <c r="I266" s="1">
        <v>57702</v>
      </c>
      <c r="J266" s="1">
        <v>65762</v>
      </c>
    </row>
    <row r="267" spans="1:10" ht="15" customHeight="1" x14ac:dyDescent="0.2">
      <c r="A267" s="1">
        <v>53</v>
      </c>
      <c r="B267" s="1" t="s">
        <v>37</v>
      </c>
      <c r="C267" s="1">
        <v>56</v>
      </c>
      <c r="D267" s="1" t="s">
        <v>6</v>
      </c>
      <c r="E267" s="1">
        <v>5510</v>
      </c>
      <c r="F267" s="1" t="s">
        <v>581</v>
      </c>
      <c r="G267" s="1" t="s">
        <v>4</v>
      </c>
      <c r="H267" s="1">
        <v>1354344</v>
      </c>
      <c r="I267" s="1">
        <v>1286060</v>
      </c>
      <c r="J267" s="1">
        <v>1376683</v>
      </c>
    </row>
    <row r="268" spans="1:10" ht="15" customHeight="1" x14ac:dyDescent="0.2">
      <c r="A268" s="1">
        <v>18</v>
      </c>
      <c r="B268" s="1" t="s">
        <v>39</v>
      </c>
      <c r="C268" s="1">
        <v>56</v>
      </c>
      <c r="D268" s="1" t="s">
        <v>6</v>
      </c>
      <c r="E268" s="1">
        <v>5510</v>
      </c>
      <c r="F268" s="1" t="s">
        <v>581</v>
      </c>
      <c r="G268" s="1" t="s">
        <v>4</v>
      </c>
      <c r="H268" s="1">
        <v>74370</v>
      </c>
      <c r="I268" s="1">
        <v>79961</v>
      </c>
      <c r="J268" s="1">
        <v>82225</v>
      </c>
    </row>
    <row r="269" spans="1:10" ht="15" customHeight="1" x14ac:dyDescent="0.2">
      <c r="A269" s="1">
        <v>19</v>
      </c>
      <c r="B269" s="1" t="s">
        <v>40</v>
      </c>
      <c r="C269" s="1">
        <v>56</v>
      </c>
      <c r="D269" s="1" t="s">
        <v>6</v>
      </c>
      <c r="E269" s="1">
        <v>5510</v>
      </c>
      <c r="F269" s="1" t="s">
        <v>581</v>
      </c>
      <c r="G269" s="1" t="s">
        <v>4</v>
      </c>
      <c r="H269" s="1">
        <v>1006622</v>
      </c>
      <c r="I269" s="1">
        <v>1056557</v>
      </c>
      <c r="J269" s="1">
        <v>943237</v>
      </c>
    </row>
    <row r="270" spans="1:10" ht="15" customHeight="1" x14ac:dyDescent="0.2">
      <c r="A270" s="1">
        <v>80</v>
      </c>
      <c r="B270" s="1" t="s">
        <v>41</v>
      </c>
      <c r="C270" s="1">
        <v>56</v>
      </c>
      <c r="D270" s="1" t="s">
        <v>6</v>
      </c>
      <c r="E270" s="1">
        <v>5510</v>
      </c>
      <c r="F270" s="1" t="s">
        <v>581</v>
      </c>
      <c r="G270" s="1" t="s">
        <v>4</v>
      </c>
      <c r="H270" s="1">
        <v>799487</v>
      </c>
      <c r="I270" s="1">
        <v>785701</v>
      </c>
      <c r="J270" s="1">
        <v>1178423</v>
      </c>
    </row>
    <row r="271" spans="1:10" ht="15" customHeight="1" x14ac:dyDescent="0.2">
      <c r="A271" s="1">
        <v>20</v>
      </c>
      <c r="B271" s="1" t="s">
        <v>42</v>
      </c>
      <c r="C271" s="1">
        <v>56</v>
      </c>
      <c r="D271" s="1" t="s">
        <v>6</v>
      </c>
      <c r="E271" s="1">
        <v>5510</v>
      </c>
      <c r="F271" s="1" t="s">
        <v>581</v>
      </c>
      <c r="G271" s="1" t="s">
        <v>4</v>
      </c>
      <c r="H271" s="1">
        <v>28550</v>
      </c>
      <c r="I271" s="1">
        <v>3792</v>
      </c>
      <c r="J271" s="1">
        <v>11782</v>
      </c>
    </row>
    <row r="272" spans="1:10" ht="15" customHeight="1" x14ac:dyDescent="0.2">
      <c r="A272" s="1">
        <v>21</v>
      </c>
      <c r="B272" s="1" t="s">
        <v>43</v>
      </c>
      <c r="C272" s="1">
        <v>56</v>
      </c>
      <c r="D272" s="1" t="s">
        <v>6</v>
      </c>
      <c r="E272" s="1">
        <v>5510</v>
      </c>
      <c r="F272" s="1" t="s">
        <v>581</v>
      </c>
      <c r="G272" s="1" t="s">
        <v>4</v>
      </c>
      <c r="H272" s="1">
        <v>79881614</v>
      </c>
      <c r="I272" s="1">
        <v>85284656</v>
      </c>
      <c r="J272" s="1">
        <v>64143414</v>
      </c>
    </row>
    <row r="273" spans="1:10" ht="15" customHeight="1" x14ac:dyDescent="0.2">
      <c r="A273" s="1">
        <v>27</v>
      </c>
      <c r="B273" s="1" t="s">
        <v>46</v>
      </c>
      <c r="C273" s="1">
        <v>56</v>
      </c>
      <c r="D273" s="1" t="s">
        <v>6</v>
      </c>
      <c r="E273" s="1">
        <v>5510</v>
      </c>
      <c r="F273" s="1" t="s">
        <v>581</v>
      </c>
      <c r="G273" s="1" t="s">
        <v>4</v>
      </c>
      <c r="H273" s="1">
        <v>3137478</v>
      </c>
      <c r="I273" s="1">
        <v>2696923</v>
      </c>
      <c r="J273" s="1">
        <v>2226094</v>
      </c>
    </row>
    <row r="274" spans="1:10" ht="15" customHeight="1" x14ac:dyDescent="0.2">
      <c r="A274" s="1">
        <v>233</v>
      </c>
      <c r="B274" s="1" t="s">
        <v>47</v>
      </c>
      <c r="C274" s="1">
        <v>56</v>
      </c>
      <c r="D274" s="1" t="s">
        <v>6</v>
      </c>
      <c r="E274" s="1">
        <v>5510</v>
      </c>
      <c r="F274" s="1" t="s">
        <v>581</v>
      </c>
      <c r="G274" s="1" t="s">
        <v>4</v>
      </c>
      <c r="H274" s="1">
        <v>1433085</v>
      </c>
      <c r="I274" s="1">
        <v>1469612</v>
      </c>
      <c r="J274" s="1">
        <v>1583421</v>
      </c>
    </row>
    <row r="275" spans="1:10" ht="15" customHeight="1" x14ac:dyDescent="0.2">
      <c r="A275" s="1">
        <v>29</v>
      </c>
      <c r="B275" s="1" t="s">
        <v>48</v>
      </c>
      <c r="C275" s="1">
        <v>56</v>
      </c>
      <c r="D275" s="1" t="s">
        <v>6</v>
      </c>
      <c r="E275" s="1">
        <v>5510</v>
      </c>
      <c r="F275" s="1" t="s">
        <v>581</v>
      </c>
      <c r="G275" s="1" t="s">
        <v>4</v>
      </c>
      <c r="H275" s="1">
        <v>127829</v>
      </c>
      <c r="I275" s="1">
        <v>160713</v>
      </c>
      <c r="J275" s="1">
        <v>243740</v>
      </c>
    </row>
    <row r="276" spans="1:10" ht="15" customHeight="1" x14ac:dyDescent="0.2">
      <c r="A276" s="1">
        <v>35</v>
      </c>
      <c r="B276" s="1" t="s">
        <v>574</v>
      </c>
      <c r="C276" s="1">
        <v>56</v>
      </c>
      <c r="D276" s="1" t="s">
        <v>6</v>
      </c>
      <c r="E276" s="1">
        <v>5510</v>
      </c>
      <c r="F276" s="1" t="s">
        <v>581</v>
      </c>
      <c r="G276" s="1" t="s">
        <v>4</v>
      </c>
      <c r="H276" s="1">
        <v>1065</v>
      </c>
      <c r="I276" s="1">
        <v>8677</v>
      </c>
      <c r="J276" s="1">
        <v>5642</v>
      </c>
    </row>
    <row r="277" spans="1:10" ht="15" customHeight="1" x14ac:dyDescent="0.2">
      <c r="A277" s="1">
        <v>115</v>
      </c>
      <c r="B277" s="1" t="s">
        <v>49</v>
      </c>
      <c r="C277" s="1">
        <v>56</v>
      </c>
      <c r="D277" s="1" t="s">
        <v>6</v>
      </c>
      <c r="E277" s="1">
        <v>5510</v>
      </c>
      <c r="F277" s="1" t="s">
        <v>581</v>
      </c>
      <c r="G277" s="1" t="s">
        <v>4</v>
      </c>
      <c r="H277" s="1">
        <v>550000</v>
      </c>
      <c r="I277" s="1">
        <v>400000</v>
      </c>
      <c r="J277" s="1">
        <v>351361</v>
      </c>
    </row>
    <row r="278" spans="1:10" ht="15" customHeight="1" x14ac:dyDescent="0.2">
      <c r="A278" s="1">
        <v>32</v>
      </c>
      <c r="B278" s="1" t="s">
        <v>50</v>
      </c>
      <c r="C278" s="1">
        <v>56</v>
      </c>
      <c r="D278" s="1" t="s">
        <v>6</v>
      </c>
      <c r="E278" s="1">
        <v>5510</v>
      </c>
      <c r="F278" s="1" t="s">
        <v>581</v>
      </c>
      <c r="G278" s="1" t="s">
        <v>4</v>
      </c>
      <c r="H278" s="1">
        <v>1959262</v>
      </c>
      <c r="I278" s="1">
        <v>2070572</v>
      </c>
      <c r="J278" s="1">
        <v>2164003</v>
      </c>
    </row>
    <row r="279" spans="1:10" ht="15" customHeight="1" x14ac:dyDescent="0.2">
      <c r="A279" s="1">
        <v>33</v>
      </c>
      <c r="B279" s="1" t="s">
        <v>51</v>
      </c>
      <c r="C279" s="1">
        <v>56</v>
      </c>
      <c r="D279" s="1" t="s">
        <v>6</v>
      </c>
      <c r="E279" s="1">
        <v>5510</v>
      </c>
      <c r="F279" s="1" t="s">
        <v>581</v>
      </c>
      <c r="G279" s="1" t="s">
        <v>4</v>
      </c>
      <c r="H279" s="1">
        <v>11486800</v>
      </c>
      <c r="I279" s="1">
        <v>13559100</v>
      </c>
      <c r="J279" s="1">
        <v>12349400</v>
      </c>
    </row>
    <row r="280" spans="1:10" ht="15" customHeight="1" x14ac:dyDescent="0.2">
      <c r="A280" s="1">
        <v>37</v>
      </c>
      <c r="B280" s="1" t="s">
        <v>54</v>
      </c>
      <c r="C280" s="1">
        <v>56</v>
      </c>
      <c r="D280" s="1" t="s">
        <v>6</v>
      </c>
      <c r="E280" s="1">
        <v>5510</v>
      </c>
      <c r="F280" s="1" t="s">
        <v>581</v>
      </c>
      <c r="G280" s="1" t="s">
        <v>4</v>
      </c>
      <c r="H280" s="1">
        <v>79595</v>
      </c>
      <c r="I280" s="1">
        <v>80455</v>
      </c>
      <c r="J280" s="1">
        <v>92355</v>
      </c>
    </row>
    <row r="281" spans="1:10" ht="15" customHeight="1" x14ac:dyDescent="0.2">
      <c r="A281" s="1">
        <v>39</v>
      </c>
      <c r="B281" s="1" t="s">
        <v>55</v>
      </c>
      <c r="C281" s="1">
        <v>56</v>
      </c>
      <c r="D281" s="1" t="s">
        <v>6</v>
      </c>
      <c r="E281" s="1">
        <v>5510</v>
      </c>
      <c r="F281" s="1" t="s">
        <v>581</v>
      </c>
      <c r="G281" s="1" t="s">
        <v>4</v>
      </c>
      <c r="H281" s="1">
        <v>332889</v>
      </c>
      <c r="I281" s="1">
        <v>349500</v>
      </c>
      <c r="J281" s="1">
        <v>443779</v>
      </c>
    </row>
    <row r="282" spans="1:10" ht="15" customHeight="1" x14ac:dyDescent="0.2">
      <c r="A282" s="1">
        <v>40</v>
      </c>
      <c r="B282" s="1" t="s">
        <v>56</v>
      </c>
      <c r="C282" s="1">
        <v>56</v>
      </c>
      <c r="D282" s="1" t="s">
        <v>6</v>
      </c>
      <c r="E282" s="1">
        <v>5510</v>
      </c>
      <c r="F282" s="1" t="s">
        <v>581</v>
      </c>
      <c r="G282" s="1" t="s">
        <v>4</v>
      </c>
      <c r="H282" s="1">
        <v>1186127</v>
      </c>
      <c r="I282" s="1">
        <v>1538755</v>
      </c>
      <c r="J282" s="1">
        <v>1174487</v>
      </c>
    </row>
    <row r="283" spans="1:10" ht="15" customHeight="1" x14ac:dyDescent="0.2">
      <c r="A283" s="1">
        <v>351</v>
      </c>
      <c r="B283" s="1" t="s">
        <v>57</v>
      </c>
      <c r="C283" s="1">
        <v>56</v>
      </c>
      <c r="D283" s="1" t="s">
        <v>6</v>
      </c>
      <c r="E283" s="1">
        <v>5510</v>
      </c>
      <c r="F283" s="1" t="s">
        <v>581</v>
      </c>
      <c r="G283" s="1" t="s">
        <v>4</v>
      </c>
      <c r="H283" s="1">
        <v>215812104</v>
      </c>
      <c r="I283" s="1">
        <v>224795307</v>
      </c>
      <c r="J283" s="1">
        <v>231837497</v>
      </c>
    </row>
    <row r="284" spans="1:10" ht="15" customHeight="1" x14ac:dyDescent="0.2">
      <c r="A284" s="1">
        <v>41</v>
      </c>
      <c r="B284" s="1" t="s">
        <v>568</v>
      </c>
      <c r="C284" s="1">
        <v>56</v>
      </c>
      <c r="D284" s="1" t="s">
        <v>6</v>
      </c>
      <c r="E284" s="1">
        <v>5510</v>
      </c>
      <c r="F284" s="1" t="s">
        <v>581</v>
      </c>
      <c r="G284" s="1" t="s">
        <v>4</v>
      </c>
      <c r="H284" s="1">
        <v>215646304</v>
      </c>
      <c r="I284" s="1">
        <v>224630000</v>
      </c>
      <c r="J284" s="1">
        <v>231673946</v>
      </c>
    </row>
    <row r="285" spans="1:10" ht="15" customHeight="1" x14ac:dyDescent="0.2">
      <c r="A285" s="1">
        <v>214</v>
      </c>
      <c r="B285" s="1" t="s">
        <v>569</v>
      </c>
      <c r="C285" s="1">
        <v>56</v>
      </c>
      <c r="D285" s="1" t="s">
        <v>6</v>
      </c>
      <c r="E285" s="1">
        <v>5510</v>
      </c>
      <c r="F285" s="1" t="s">
        <v>581</v>
      </c>
      <c r="G285" s="1" t="s">
        <v>4</v>
      </c>
      <c r="H285" s="1">
        <v>165800</v>
      </c>
      <c r="I285" s="1">
        <v>165307</v>
      </c>
      <c r="J285" s="1">
        <v>163551</v>
      </c>
    </row>
    <row r="286" spans="1:10" ht="15" customHeight="1" x14ac:dyDescent="0.2">
      <c r="A286" s="1">
        <v>44</v>
      </c>
      <c r="B286" s="1" t="s">
        <v>58</v>
      </c>
      <c r="C286" s="1">
        <v>56</v>
      </c>
      <c r="D286" s="1" t="s">
        <v>6</v>
      </c>
      <c r="E286" s="1">
        <v>5510</v>
      </c>
      <c r="F286" s="1" t="s">
        <v>581</v>
      </c>
      <c r="G286" s="1" t="s">
        <v>4</v>
      </c>
      <c r="H286" s="1">
        <v>1803039</v>
      </c>
      <c r="I286" s="1">
        <v>1471026</v>
      </c>
      <c r="J286" s="1">
        <v>1334826</v>
      </c>
    </row>
    <row r="287" spans="1:10" ht="15" customHeight="1" x14ac:dyDescent="0.2">
      <c r="A287" s="1">
        <v>45</v>
      </c>
      <c r="B287" s="1" t="s">
        <v>59</v>
      </c>
      <c r="C287" s="1">
        <v>56</v>
      </c>
      <c r="D287" s="1" t="s">
        <v>6</v>
      </c>
      <c r="E287" s="1">
        <v>5510</v>
      </c>
      <c r="F287" s="1" t="s">
        <v>581</v>
      </c>
      <c r="G287" s="1" t="s">
        <v>4</v>
      </c>
      <c r="H287" s="1">
        <v>6533</v>
      </c>
      <c r="I287" s="1">
        <v>5965</v>
      </c>
      <c r="J287" s="1">
        <v>6157</v>
      </c>
    </row>
    <row r="288" spans="1:10" ht="15" customHeight="1" x14ac:dyDescent="0.2">
      <c r="A288" s="1">
        <v>46</v>
      </c>
      <c r="B288" s="1" t="s">
        <v>60</v>
      </c>
      <c r="C288" s="1">
        <v>56</v>
      </c>
      <c r="D288" s="1" t="s">
        <v>6</v>
      </c>
      <c r="E288" s="1">
        <v>5510</v>
      </c>
      <c r="F288" s="1" t="s">
        <v>581</v>
      </c>
      <c r="G288" s="1" t="s">
        <v>4</v>
      </c>
      <c r="H288" s="1">
        <v>10867</v>
      </c>
      <c r="I288" s="1">
        <v>10975</v>
      </c>
      <c r="J288" s="1">
        <v>11083</v>
      </c>
    </row>
    <row r="289" spans="1:10" ht="15" customHeight="1" x14ac:dyDescent="0.2">
      <c r="A289" s="1">
        <v>48</v>
      </c>
      <c r="B289" s="1" t="s">
        <v>62</v>
      </c>
      <c r="C289" s="1">
        <v>56</v>
      </c>
      <c r="D289" s="1" t="s">
        <v>6</v>
      </c>
      <c r="E289" s="1">
        <v>5510</v>
      </c>
      <c r="F289" s="1" t="s">
        <v>581</v>
      </c>
      <c r="G289" s="1" t="s">
        <v>4</v>
      </c>
      <c r="H289" s="1">
        <v>10430</v>
      </c>
      <c r="I289" s="1">
        <v>8072</v>
      </c>
      <c r="J289" s="1">
        <v>9542</v>
      </c>
    </row>
    <row r="290" spans="1:10" ht="15" customHeight="1" x14ac:dyDescent="0.2">
      <c r="A290" s="1">
        <v>107</v>
      </c>
      <c r="B290" s="1" t="s">
        <v>63</v>
      </c>
      <c r="C290" s="1">
        <v>56</v>
      </c>
      <c r="D290" s="1" t="s">
        <v>6</v>
      </c>
      <c r="E290" s="1">
        <v>5510</v>
      </c>
      <c r="F290" s="1" t="s">
        <v>581</v>
      </c>
      <c r="G290" s="1" t="s">
        <v>4</v>
      </c>
      <c r="H290" s="1">
        <v>680000</v>
      </c>
      <c r="I290" s="1">
        <v>676065</v>
      </c>
      <c r="J290" s="1">
        <v>680800</v>
      </c>
    </row>
    <row r="291" spans="1:10" ht="15" customHeight="1" x14ac:dyDescent="0.2">
      <c r="A291" s="1">
        <v>98</v>
      </c>
      <c r="B291" s="1" t="s">
        <v>64</v>
      </c>
      <c r="C291" s="1">
        <v>56</v>
      </c>
      <c r="D291" s="1" t="s">
        <v>6</v>
      </c>
      <c r="E291" s="1">
        <v>5510</v>
      </c>
      <c r="F291" s="1" t="s">
        <v>581</v>
      </c>
      <c r="G291" s="1" t="s">
        <v>4</v>
      </c>
      <c r="H291" s="1">
        <v>2046966</v>
      </c>
      <c r="I291" s="1">
        <v>1709152</v>
      </c>
      <c r="J291" s="1">
        <v>2154470</v>
      </c>
    </row>
    <row r="292" spans="1:10" ht="15" customHeight="1" x14ac:dyDescent="0.2">
      <c r="A292" s="1">
        <v>49</v>
      </c>
      <c r="B292" s="1" t="s">
        <v>65</v>
      </c>
      <c r="C292" s="1">
        <v>56</v>
      </c>
      <c r="D292" s="1" t="s">
        <v>6</v>
      </c>
      <c r="E292" s="1">
        <v>5510</v>
      </c>
      <c r="F292" s="1" t="s">
        <v>581</v>
      </c>
      <c r="G292" s="1" t="s">
        <v>4</v>
      </c>
      <c r="H292" s="1">
        <v>428695</v>
      </c>
      <c r="I292" s="1">
        <v>363021</v>
      </c>
      <c r="J292" s="1">
        <v>404467</v>
      </c>
    </row>
    <row r="293" spans="1:10" ht="15" customHeight="1" x14ac:dyDescent="0.2">
      <c r="A293" s="1">
        <v>167</v>
      </c>
      <c r="B293" s="1" t="s">
        <v>570</v>
      </c>
      <c r="C293" s="1">
        <v>56</v>
      </c>
      <c r="D293" s="1" t="s">
        <v>6</v>
      </c>
      <c r="E293" s="1">
        <v>5510</v>
      </c>
      <c r="F293" s="1" t="s">
        <v>581</v>
      </c>
      <c r="G293" s="1" t="s">
        <v>4</v>
      </c>
      <c r="H293" s="1">
        <v>832235</v>
      </c>
      <c r="I293" s="1">
        <v>442709</v>
      </c>
      <c r="J293" s="1">
        <v>845765</v>
      </c>
    </row>
    <row r="294" spans="1:10" ht="15" customHeight="1" x14ac:dyDescent="0.2">
      <c r="A294" s="1">
        <v>51</v>
      </c>
      <c r="B294" s="1" t="s">
        <v>68</v>
      </c>
      <c r="C294" s="1">
        <v>56</v>
      </c>
      <c r="D294" s="1" t="s">
        <v>6</v>
      </c>
      <c r="E294" s="1">
        <v>5510</v>
      </c>
      <c r="F294" s="1" t="s">
        <v>581</v>
      </c>
      <c r="G294" s="1" t="s">
        <v>4</v>
      </c>
    </row>
    <row r="295" spans="1:10" ht="15" customHeight="1" x14ac:dyDescent="0.2">
      <c r="A295" s="1">
        <v>116</v>
      </c>
      <c r="B295" s="1" t="s">
        <v>69</v>
      </c>
      <c r="C295" s="1">
        <v>56</v>
      </c>
      <c r="D295" s="1" t="s">
        <v>6</v>
      </c>
      <c r="E295" s="1">
        <v>5510</v>
      </c>
      <c r="F295" s="1" t="s">
        <v>581</v>
      </c>
      <c r="G295" s="1" t="s">
        <v>4</v>
      </c>
      <c r="H295" s="1">
        <v>2349100</v>
      </c>
      <c r="I295" s="1">
        <v>2287800</v>
      </c>
      <c r="J295" s="1">
        <v>2195200</v>
      </c>
    </row>
    <row r="296" spans="1:10" ht="15" customHeight="1" x14ac:dyDescent="0.2">
      <c r="A296" s="1">
        <v>250</v>
      </c>
      <c r="B296" s="1" t="s">
        <v>70</v>
      </c>
      <c r="C296" s="1">
        <v>56</v>
      </c>
      <c r="D296" s="1" t="s">
        <v>6</v>
      </c>
      <c r="E296" s="1">
        <v>5510</v>
      </c>
      <c r="F296" s="1" t="s">
        <v>581</v>
      </c>
      <c r="G296" s="1" t="s">
        <v>4</v>
      </c>
      <c r="H296" s="1">
        <v>1175501</v>
      </c>
      <c r="I296" s="1">
        <v>1177390</v>
      </c>
      <c r="J296" s="1">
        <v>1179279</v>
      </c>
    </row>
    <row r="297" spans="1:10" ht="15" customHeight="1" x14ac:dyDescent="0.2">
      <c r="A297" s="1">
        <v>54</v>
      </c>
      <c r="B297" s="1" t="s">
        <v>71</v>
      </c>
      <c r="C297" s="1">
        <v>56</v>
      </c>
      <c r="D297" s="1" t="s">
        <v>6</v>
      </c>
      <c r="E297" s="1">
        <v>5510</v>
      </c>
      <c r="F297" s="1" t="s">
        <v>581</v>
      </c>
      <c r="G297" s="1" t="s">
        <v>4</v>
      </c>
      <c r="H297" s="1">
        <v>72900</v>
      </c>
      <c r="I297" s="1">
        <v>52700</v>
      </c>
      <c r="J297" s="1">
        <v>43800</v>
      </c>
    </row>
    <row r="298" spans="1:10" ht="15" customHeight="1" x14ac:dyDescent="0.2">
      <c r="A298" s="1">
        <v>72</v>
      </c>
      <c r="B298" s="1" t="s">
        <v>72</v>
      </c>
      <c r="C298" s="1">
        <v>56</v>
      </c>
      <c r="D298" s="1" t="s">
        <v>6</v>
      </c>
      <c r="E298" s="1">
        <v>5510</v>
      </c>
      <c r="F298" s="1" t="s">
        <v>581</v>
      </c>
      <c r="G298" s="1" t="s">
        <v>4</v>
      </c>
      <c r="H298" s="1">
        <v>16</v>
      </c>
      <c r="I298" s="1">
        <v>14</v>
      </c>
      <c r="J298" s="1">
        <v>14</v>
      </c>
    </row>
    <row r="299" spans="1:10" ht="15" customHeight="1" x14ac:dyDescent="0.2">
      <c r="A299" s="1">
        <v>55</v>
      </c>
      <c r="B299" s="1" t="s">
        <v>73</v>
      </c>
      <c r="C299" s="1">
        <v>56</v>
      </c>
      <c r="D299" s="1" t="s">
        <v>6</v>
      </c>
      <c r="E299" s="1">
        <v>5510</v>
      </c>
      <c r="F299" s="1" t="s">
        <v>581</v>
      </c>
      <c r="G299" s="1" t="s">
        <v>4</v>
      </c>
      <c r="H299" s="1">
        <v>190</v>
      </c>
      <c r="I299" s="1">
        <v>188</v>
      </c>
      <c r="J299" s="1">
        <v>188</v>
      </c>
    </row>
    <row r="300" spans="1:10" ht="15" customHeight="1" x14ac:dyDescent="0.2">
      <c r="A300" s="1">
        <v>56</v>
      </c>
      <c r="B300" s="1" t="s">
        <v>74</v>
      </c>
      <c r="C300" s="1">
        <v>56</v>
      </c>
      <c r="D300" s="1" t="s">
        <v>6</v>
      </c>
      <c r="E300" s="1">
        <v>5510</v>
      </c>
      <c r="F300" s="1" t="s">
        <v>581</v>
      </c>
      <c r="G300" s="1" t="s">
        <v>4</v>
      </c>
      <c r="H300" s="1">
        <v>35974</v>
      </c>
      <c r="I300" s="1">
        <v>34056</v>
      </c>
      <c r="J300" s="1">
        <v>41666</v>
      </c>
    </row>
    <row r="301" spans="1:10" ht="15" customHeight="1" x14ac:dyDescent="0.2">
      <c r="A301" s="1">
        <v>58</v>
      </c>
      <c r="B301" s="1" t="s">
        <v>75</v>
      </c>
      <c r="C301" s="1">
        <v>56</v>
      </c>
      <c r="D301" s="1" t="s">
        <v>6</v>
      </c>
      <c r="E301" s="1">
        <v>5510</v>
      </c>
      <c r="F301" s="1" t="s">
        <v>581</v>
      </c>
      <c r="G301" s="1" t="s">
        <v>4</v>
      </c>
      <c r="H301" s="1">
        <v>1667704</v>
      </c>
      <c r="I301" s="1">
        <v>1988963</v>
      </c>
      <c r="J301" s="1">
        <v>1199075</v>
      </c>
    </row>
    <row r="302" spans="1:10" ht="15" customHeight="1" x14ac:dyDescent="0.2">
      <c r="A302" s="1">
        <v>59</v>
      </c>
      <c r="B302" s="1" t="s">
        <v>76</v>
      </c>
      <c r="C302" s="1">
        <v>56</v>
      </c>
      <c r="D302" s="1" t="s">
        <v>6</v>
      </c>
      <c r="E302" s="1">
        <v>5510</v>
      </c>
      <c r="F302" s="1" t="s">
        <v>581</v>
      </c>
      <c r="G302" s="1" t="s">
        <v>4</v>
      </c>
      <c r="H302" s="1">
        <v>8059906</v>
      </c>
      <c r="I302" s="1">
        <v>7803183</v>
      </c>
      <c r="J302" s="1">
        <v>8001411</v>
      </c>
    </row>
    <row r="303" spans="1:10" ht="15" customHeight="1" x14ac:dyDescent="0.2">
      <c r="A303" s="1">
        <v>60</v>
      </c>
      <c r="B303" s="1" t="s">
        <v>77</v>
      </c>
      <c r="C303" s="1">
        <v>56</v>
      </c>
      <c r="D303" s="1" t="s">
        <v>6</v>
      </c>
      <c r="E303" s="1">
        <v>5510</v>
      </c>
      <c r="F303" s="1" t="s">
        <v>581</v>
      </c>
      <c r="G303" s="1" t="s">
        <v>4</v>
      </c>
      <c r="H303" s="1">
        <v>819311</v>
      </c>
      <c r="I303" s="1">
        <v>710444</v>
      </c>
      <c r="J303" s="1">
        <v>923472</v>
      </c>
    </row>
    <row r="304" spans="1:10" ht="15" customHeight="1" x14ac:dyDescent="0.2">
      <c r="A304" s="1">
        <v>178</v>
      </c>
      <c r="B304" s="1" t="s">
        <v>79</v>
      </c>
      <c r="C304" s="1">
        <v>56</v>
      </c>
      <c r="D304" s="1" t="s">
        <v>6</v>
      </c>
      <c r="E304" s="1">
        <v>5510</v>
      </c>
      <c r="F304" s="1" t="s">
        <v>581</v>
      </c>
      <c r="G304" s="1" t="s">
        <v>4</v>
      </c>
      <c r="H304" s="1">
        <v>18000</v>
      </c>
      <c r="I304" s="1">
        <v>20000</v>
      </c>
      <c r="J304" s="1">
        <v>19096</v>
      </c>
    </row>
    <row r="305" spans="1:10" ht="15" customHeight="1" x14ac:dyDescent="0.2">
      <c r="A305" s="1">
        <v>238</v>
      </c>
      <c r="B305" s="1" t="s">
        <v>81</v>
      </c>
      <c r="C305" s="1">
        <v>56</v>
      </c>
      <c r="D305" s="1" t="s">
        <v>6</v>
      </c>
      <c r="E305" s="1">
        <v>5510</v>
      </c>
      <c r="F305" s="1" t="s">
        <v>581</v>
      </c>
      <c r="G305" s="1" t="s">
        <v>4</v>
      </c>
      <c r="H305" s="1">
        <v>7234955</v>
      </c>
      <c r="I305" s="1">
        <v>7882444</v>
      </c>
      <c r="J305" s="1">
        <v>7847175</v>
      </c>
    </row>
    <row r="306" spans="1:10" ht="15" customHeight="1" x14ac:dyDescent="0.2">
      <c r="A306" s="1">
        <v>62</v>
      </c>
      <c r="B306" s="1" t="s">
        <v>82</v>
      </c>
      <c r="C306" s="1">
        <v>56</v>
      </c>
      <c r="D306" s="1" t="s">
        <v>6</v>
      </c>
      <c r="E306" s="1">
        <v>5510</v>
      </c>
      <c r="F306" s="1" t="s">
        <v>581</v>
      </c>
      <c r="G306" s="1" t="s">
        <v>4</v>
      </c>
    </row>
    <row r="307" spans="1:10" ht="15" customHeight="1" x14ac:dyDescent="0.2">
      <c r="A307" s="1">
        <v>66</v>
      </c>
      <c r="B307" s="1" t="s">
        <v>84</v>
      </c>
      <c r="C307" s="1">
        <v>56</v>
      </c>
      <c r="D307" s="1" t="s">
        <v>6</v>
      </c>
      <c r="E307" s="1">
        <v>5510</v>
      </c>
      <c r="F307" s="1" t="s">
        <v>581</v>
      </c>
      <c r="G307" s="1" t="s">
        <v>4</v>
      </c>
      <c r="H307" s="1">
        <v>976</v>
      </c>
      <c r="I307" s="1">
        <v>1073</v>
      </c>
      <c r="J307" s="1">
        <v>681</v>
      </c>
    </row>
    <row r="308" spans="1:10" ht="15" customHeight="1" x14ac:dyDescent="0.2">
      <c r="A308" s="1">
        <v>68</v>
      </c>
      <c r="B308" s="1" t="s">
        <v>86</v>
      </c>
      <c r="C308" s="1">
        <v>56</v>
      </c>
      <c r="D308" s="1" t="s">
        <v>6</v>
      </c>
      <c r="E308" s="1">
        <v>5510</v>
      </c>
      <c r="F308" s="1" t="s">
        <v>581</v>
      </c>
      <c r="G308" s="1" t="s">
        <v>4</v>
      </c>
      <c r="H308" s="1">
        <v>18343320</v>
      </c>
      <c r="I308" s="1">
        <v>13716048</v>
      </c>
      <c r="J308" s="1">
        <v>12131249</v>
      </c>
    </row>
    <row r="309" spans="1:10" ht="15" customHeight="1" x14ac:dyDescent="0.2">
      <c r="A309" s="1">
        <v>69</v>
      </c>
      <c r="B309" s="1" t="s">
        <v>87</v>
      </c>
      <c r="C309" s="1">
        <v>56</v>
      </c>
      <c r="D309" s="1" t="s">
        <v>6</v>
      </c>
      <c r="E309" s="1">
        <v>5510</v>
      </c>
      <c r="F309" s="1" t="s">
        <v>581</v>
      </c>
      <c r="G309" s="1" t="s">
        <v>4</v>
      </c>
      <c r="H309" s="1">
        <v>3000</v>
      </c>
      <c r="I309" s="1">
        <v>2610</v>
      </c>
      <c r="J309" s="1">
        <v>3108</v>
      </c>
    </row>
    <row r="310" spans="1:10" ht="15" customHeight="1" x14ac:dyDescent="0.2">
      <c r="A310" s="1">
        <v>74</v>
      </c>
      <c r="B310" s="1" t="s">
        <v>89</v>
      </c>
      <c r="C310" s="1">
        <v>56</v>
      </c>
      <c r="D310" s="1" t="s">
        <v>6</v>
      </c>
      <c r="E310" s="1">
        <v>5510</v>
      </c>
      <c r="F310" s="1" t="s">
        <v>581</v>
      </c>
      <c r="G310" s="1" t="s">
        <v>4</v>
      </c>
      <c r="H310" s="1">
        <v>43015</v>
      </c>
      <c r="I310" s="1">
        <v>43126</v>
      </c>
      <c r="J310" s="1">
        <v>44013</v>
      </c>
    </row>
    <row r="311" spans="1:10" ht="15" customHeight="1" x14ac:dyDescent="0.2">
      <c r="A311" s="1">
        <v>75</v>
      </c>
      <c r="B311" s="1" t="s">
        <v>90</v>
      </c>
      <c r="C311" s="1">
        <v>56</v>
      </c>
      <c r="D311" s="1" t="s">
        <v>6</v>
      </c>
      <c r="E311" s="1">
        <v>5510</v>
      </c>
      <c r="F311" s="1" t="s">
        <v>581</v>
      </c>
      <c r="G311" s="1" t="s">
        <v>4</v>
      </c>
      <c r="H311" s="1">
        <v>30289</v>
      </c>
      <c r="I311" s="1">
        <v>35701</v>
      </c>
      <c r="J311" s="1">
        <v>39467</v>
      </c>
    </row>
    <row r="312" spans="1:10" ht="15" customHeight="1" x14ac:dyDescent="0.2">
      <c r="A312" s="1">
        <v>73</v>
      </c>
      <c r="B312" s="1" t="s">
        <v>91</v>
      </c>
      <c r="C312" s="1">
        <v>56</v>
      </c>
      <c r="D312" s="1" t="s">
        <v>6</v>
      </c>
      <c r="E312" s="1">
        <v>5510</v>
      </c>
      <c r="F312" s="1" t="s">
        <v>581</v>
      </c>
      <c r="G312" s="1" t="s">
        <v>4</v>
      </c>
      <c r="H312" s="1">
        <v>291600</v>
      </c>
      <c r="I312" s="1">
        <v>184600</v>
      </c>
      <c r="J312" s="1">
        <v>243700</v>
      </c>
    </row>
    <row r="313" spans="1:10" ht="15" customHeight="1" x14ac:dyDescent="0.2">
      <c r="A313" s="1">
        <v>79</v>
      </c>
      <c r="B313" s="1" t="s">
        <v>92</v>
      </c>
      <c r="C313" s="1">
        <v>56</v>
      </c>
      <c r="D313" s="1" t="s">
        <v>6</v>
      </c>
      <c r="E313" s="1">
        <v>5510</v>
      </c>
      <c r="F313" s="1" t="s">
        <v>581</v>
      </c>
      <c r="G313" s="1" t="s">
        <v>4</v>
      </c>
      <c r="H313" s="1">
        <v>5142100</v>
      </c>
      <c r="I313" s="1">
        <v>3973000</v>
      </c>
      <c r="J313" s="1">
        <v>4017800</v>
      </c>
    </row>
    <row r="314" spans="1:10" ht="15" customHeight="1" x14ac:dyDescent="0.2">
      <c r="A314" s="1">
        <v>81</v>
      </c>
      <c r="B314" s="1" t="s">
        <v>93</v>
      </c>
      <c r="C314" s="1">
        <v>56</v>
      </c>
      <c r="D314" s="1" t="s">
        <v>6</v>
      </c>
      <c r="E314" s="1">
        <v>5510</v>
      </c>
      <c r="F314" s="1" t="s">
        <v>581</v>
      </c>
      <c r="G314" s="1" t="s">
        <v>4</v>
      </c>
      <c r="H314" s="1">
        <v>1762000</v>
      </c>
      <c r="I314" s="1">
        <v>1691644</v>
      </c>
      <c r="J314" s="1">
        <v>1721910</v>
      </c>
    </row>
    <row r="315" spans="1:10" ht="15" customHeight="1" x14ac:dyDescent="0.2">
      <c r="A315" s="1">
        <v>84</v>
      </c>
      <c r="B315" s="1" t="s">
        <v>94</v>
      </c>
      <c r="C315" s="1">
        <v>56</v>
      </c>
      <c r="D315" s="1" t="s">
        <v>6</v>
      </c>
      <c r="E315" s="1">
        <v>5510</v>
      </c>
      <c r="F315" s="1" t="s">
        <v>581</v>
      </c>
      <c r="G315" s="1" t="s">
        <v>4</v>
      </c>
      <c r="H315" s="1">
        <v>1864065</v>
      </c>
      <c r="I315" s="1">
        <v>1702230</v>
      </c>
      <c r="J315" s="1">
        <v>1869693</v>
      </c>
    </row>
    <row r="316" spans="1:10" ht="15" customHeight="1" x14ac:dyDescent="0.2">
      <c r="A316" s="1">
        <v>86</v>
      </c>
      <c r="B316" s="1" t="s">
        <v>95</v>
      </c>
      <c r="C316" s="1">
        <v>56</v>
      </c>
      <c r="D316" s="1" t="s">
        <v>6</v>
      </c>
      <c r="E316" s="1">
        <v>5510</v>
      </c>
      <c r="F316" s="1" t="s">
        <v>581</v>
      </c>
      <c r="G316" s="1" t="s">
        <v>4</v>
      </c>
      <c r="H316" s="1">
        <v>402</v>
      </c>
      <c r="I316" s="1">
        <v>349</v>
      </c>
      <c r="J316" s="1">
        <v>349</v>
      </c>
    </row>
    <row r="317" spans="1:10" ht="15" customHeight="1" x14ac:dyDescent="0.2">
      <c r="A317" s="1">
        <v>87</v>
      </c>
      <c r="B317" s="1" t="s">
        <v>96</v>
      </c>
      <c r="C317" s="1">
        <v>56</v>
      </c>
      <c r="D317" s="1" t="s">
        <v>6</v>
      </c>
      <c r="E317" s="1">
        <v>5510</v>
      </c>
      <c r="F317" s="1" t="s">
        <v>581</v>
      </c>
      <c r="G317" s="1" t="s">
        <v>4</v>
      </c>
    </row>
    <row r="318" spans="1:10" ht="15" customHeight="1" x14ac:dyDescent="0.2">
      <c r="A318" s="1">
        <v>88</v>
      </c>
      <c r="B318" s="1" t="s">
        <v>97</v>
      </c>
      <c r="C318" s="1">
        <v>56</v>
      </c>
      <c r="D318" s="1" t="s">
        <v>6</v>
      </c>
      <c r="E318" s="1">
        <v>5510</v>
      </c>
      <c r="F318" s="1" t="s">
        <v>581</v>
      </c>
      <c r="G318" s="1" t="s">
        <v>4</v>
      </c>
      <c r="H318" s="1">
        <v>52</v>
      </c>
      <c r="I318" s="1">
        <v>53</v>
      </c>
      <c r="J318" s="1">
        <v>50</v>
      </c>
    </row>
    <row r="319" spans="1:10" ht="15" customHeight="1" x14ac:dyDescent="0.2">
      <c r="A319" s="1">
        <v>89</v>
      </c>
      <c r="B319" s="1" t="s">
        <v>98</v>
      </c>
      <c r="C319" s="1">
        <v>56</v>
      </c>
      <c r="D319" s="1" t="s">
        <v>6</v>
      </c>
      <c r="E319" s="1">
        <v>5510</v>
      </c>
      <c r="F319" s="1" t="s">
        <v>581</v>
      </c>
      <c r="G319" s="1" t="s">
        <v>4</v>
      </c>
      <c r="H319" s="1">
        <v>1815281</v>
      </c>
      <c r="I319" s="1">
        <v>1853900</v>
      </c>
      <c r="J319" s="1">
        <v>1899318</v>
      </c>
    </row>
    <row r="320" spans="1:10" ht="15" customHeight="1" x14ac:dyDescent="0.2">
      <c r="A320" s="1">
        <v>90</v>
      </c>
      <c r="B320" s="1" t="s">
        <v>99</v>
      </c>
      <c r="C320" s="1">
        <v>56</v>
      </c>
      <c r="D320" s="1" t="s">
        <v>6</v>
      </c>
      <c r="E320" s="1">
        <v>5510</v>
      </c>
      <c r="F320" s="1" t="s">
        <v>581</v>
      </c>
      <c r="G320" s="1" t="s">
        <v>4</v>
      </c>
      <c r="H320" s="1">
        <v>652000</v>
      </c>
      <c r="I320" s="1">
        <v>698462</v>
      </c>
      <c r="J320" s="1">
        <v>706640</v>
      </c>
    </row>
    <row r="321" spans="1:10" ht="15" customHeight="1" x14ac:dyDescent="0.2">
      <c r="A321" s="1">
        <v>175</v>
      </c>
      <c r="B321" s="1" t="s">
        <v>100</v>
      </c>
      <c r="C321" s="1">
        <v>56</v>
      </c>
      <c r="D321" s="1" t="s">
        <v>6</v>
      </c>
      <c r="E321" s="1">
        <v>5510</v>
      </c>
      <c r="F321" s="1" t="s">
        <v>581</v>
      </c>
      <c r="G321" s="1" t="s">
        <v>4</v>
      </c>
      <c r="H321" s="1">
        <v>7193</v>
      </c>
      <c r="I321" s="1">
        <v>5974</v>
      </c>
      <c r="J321" s="1">
        <v>5095</v>
      </c>
    </row>
    <row r="322" spans="1:10" ht="15" customHeight="1" x14ac:dyDescent="0.2">
      <c r="A322" s="1">
        <v>91</v>
      </c>
      <c r="B322" s="1" t="s">
        <v>101</v>
      </c>
      <c r="C322" s="1">
        <v>56</v>
      </c>
      <c r="D322" s="1" t="s">
        <v>6</v>
      </c>
      <c r="E322" s="1">
        <v>5510</v>
      </c>
      <c r="F322" s="1" t="s">
        <v>581</v>
      </c>
      <c r="G322" s="1" t="s">
        <v>4</v>
      </c>
      <c r="H322" s="1">
        <v>4000</v>
      </c>
      <c r="I322" s="1">
        <v>4000</v>
      </c>
      <c r="J322" s="1">
        <v>4000</v>
      </c>
    </row>
    <row r="323" spans="1:10" ht="15" customHeight="1" x14ac:dyDescent="0.2">
      <c r="A323" s="1">
        <v>93</v>
      </c>
      <c r="B323" s="1" t="s">
        <v>102</v>
      </c>
      <c r="C323" s="1">
        <v>56</v>
      </c>
      <c r="D323" s="1" t="s">
        <v>6</v>
      </c>
      <c r="E323" s="1">
        <v>5510</v>
      </c>
      <c r="F323" s="1" t="s">
        <v>581</v>
      </c>
      <c r="G323" s="1" t="s">
        <v>4</v>
      </c>
      <c r="H323" s="1">
        <v>320747</v>
      </c>
      <c r="I323" s="1">
        <v>309758</v>
      </c>
      <c r="J323" s="1">
        <v>303981</v>
      </c>
    </row>
    <row r="324" spans="1:10" ht="15" customHeight="1" x14ac:dyDescent="0.2">
      <c r="A324" s="1">
        <v>95</v>
      </c>
      <c r="B324" s="1" t="s">
        <v>103</v>
      </c>
      <c r="C324" s="1">
        <v>56</v>
      </c>
      <c r="D324" s="1" t="s">
        <v>6</v>
      </c>
      <c r="E324" s="1">
        <v>5510</v>
      </c>
      <c r="F324" s="1" t="s">
        <v>581</v>
      </c>
      <c r="G324" s="1" t="s">
        <v>4</v>
      </c>
      <c r="H324" s="1">
        <v>606785</v>
      </c>
      <c r="I324" s="1">
        <v>625587</v>
      </c>
      <c r="J324" s="1">
        <v>648634</v>
      </c>
    </row>
    <row r="325" spans="1:10" ht="15" customHeight="1" x14ac:dyDescent="0.2">
      <c r="A325" s="1">
        <v>97</v>
      </c>
      <c r="B325" s="1" t="s">
        <v>104</v>
      </c>
      <c r="C325" s="1">
        <v>56</v>
      </c>
      <c r="D325" s="1" t="s">
        <v>6</v>
      </c>
      <c r="E325" s="1">
        <v>5510</v>
      </c>
      <c r="F325" s="1" t="s">
        <v>581</v>
      </c>
      <c r="G325" s="1" t="s">
        <v>4</v>
      </c>
      <c r="H325" s="1">
        <v>9315100</v>
      </c>
      <c r="I325" s="1">
        <v>6632783</v>
      </c>
      <c r="J325" s="1">
        <v>7406815</v>
      </c>
    </row>
    <row r="326" spans="1:10" ht="15" customHeight="1" x14ac:dyDescent="0.2">
      <c r="A326" s="1">
        <v>100</v>
      </c>
      <c r="B326" s="1" t="s">
        <v>106</v>
      </c>
      <c r="C326" s="1">
        <v>56</v>
      </c>
      <c r="D326" s="1" t="s">
        <v>6</v>
      </c>
      <c r="E326" s="1">
        <v>5510</v>
      </c>
      <c r="F326" s="1" t="s">
        <v>581</v>
      </c>
      <c r="G326" s="1" t="s">
        <v>4</v>
      </c>
      <c r="H326" s="1">
        <v>24170000</v>
      </c>
      <c r="I326" s="1">
        <v>22570000</v>
      </c>
      <c r="J326" s="1">
        <v>26260000</v>
      </c>
    </row>
    <row r="327" spans="1:10" ht="15" customHeight="1" x14ac:dyDescent="0.2">
      <c r="A327" s="1">
        <v>101</v>
      </c>
      <c r="B327" s="1" t="s">
        <v>107</v>
      </c>
      <c r="C327" s="1">
        <v>56</v>
      </c>
      <c r="D327" s="1" t="s">
        <v>6</v>
      </c>
      <c r="E327" s="1">
        <v>5510</v>
      </c>
      <c r="F327" s="1" t="s">
        <v>581</v>
      </c>
      <c r="G327" s="1" t="s">
        <v>4</v>
      </c>
      <c r="H327" s="1">
        <v>19008426</v>
      </c>
      <c r="I327" s="1">
        <v>19612435</v>
      </c>
      <c r="J327" s="1">
        <v>20369551</v>
      </c>
    </row>
    <row r="328" spans="1:10" ht="15" customHeight="1" x14ac:dyDescent="0.2">
      <c r="A328" s="1">
        <v>102</v>
      </c>
      <c r="B328" s="1" t="s">
        <v>108</v>
      </c>
      <c r="C328" s="1">
        <v>56</v>
      </c>
      <c r="D328" s="1" t="s">
        <v>6</v>
      </c>
      <c r="E328" s="1">
        <v>5510</v>
      </c>
      <c r="F328" s="1" t="s">
        <v>581</v>
      </c>
      <c r="G328" s="1" t="s">
        <v>4</v>
      </c>
      <c r="H328" s="1">
        <v>1658875</v>
      </c>
      <c r="I328" s="1">
        <v>1168629</v>
      </c>
      <c r="J328" s="1">
        <v>896943</v>
      </c>
    </row>
    <row r="329" spans="1:10" ht="15" customHeight="1" x14ac:dyDescent="0.2">
      <c r="A329" s="1">
        <v>103</v>
      </c>
      <c r="B329" s="1" t="s">
        <v>109</v>
      </c>
      <c r="C329" s="1">
        <v>56</v>
      </c>
      <c r="D329" s="1" t="s">
        <v>6</v>
      </c>
      <c r="E329" s="1">
        <v>5510</v>
      </c>
      <c r="F329" s="1" t="s">
        <v>581</v>
      </c>
      <c r="G329" s="1" t="s">
        <v>4</v>
      </c>
      <c r="H329" s="1">
        <v>289288</v>
      </c>
      <c r="I329" s="1">
        <v>182340</v>
      </c>
      <c r="J329" s="1">
        <v>259546</v>
      </c>
    </row>
    <row r="330" spans="1:10" ht="15" customHeight="1" x14ac:dyDescent="0.2">
      <c r="A330" s="1">
        <v>105</v>
      </c>
      <c r="B330" s="1" t="s">
        <v>111</v>
      </c>
      <c r="C330" s="1">
        <v>56</v>
      </c>
      <c r="D330" s="1" t="s">
        <v>6</v>
      </c>
      <c r="E330" s="1">
        <v>5510</v>
      </c>
      <c r="F330" s="1" t="s">
        <v>581</v>
      </c>
      <c r="G330" s="1" t="s">
        <v>4</v>
      </c>
      <c r="H330" s="1">
        <v>163601</v>
      </c>
      <c r="I330" s="1">
        <v>88990</v>
      </c>
      <c r="J330" s="1">
        <v>80264</v>
      </c>
    </row>
    <row r="331" spans="1:10" ht="15" customHeight="1" x14ac:dyDescent="0.2">
      <c r="A331" s="1">
        <v>106</v>
      </c>
      <c r="B331" s="1" t="s">
        <v>112</v>
      </c>
      <c r="C331" s="1">
        <v>56</v>
      </c>
      <c r="D331" s="1" t="s">
        <v>6</v>
      </c>
      <c r="E331" s="1">
        <v>5510</v>
      </c>
      <c r="F331" s="1" t="s">
        <v>581</v>
      </c>
      <c r="G331" s="1" t="s">
        <v>4</v>
      </c>
      <c r="H331" s="1">
        <v>9239545</v>
      </c>
      <c r="I331" s="1">
        <v>7073896</v>
      </c>
      <c r="J331" s="1">
        <v>6839499</v>
      </c>
    </row>
    <row r="332" spans="1:10" ht="15" customHeight="1" x14ac:dyDescent="0.2">
      <c r="A332" s="1">
        <v>109</v>
      </c>
      <c r="B332" s="1" t="s">
        <v>113</v>
      </c>
      <c r="C332" s="1">
        <v>56</v>
      </c>
      <c r="D332" s="1" t="s">
        <v>6</v>
      </c>
      <c r="E332" s="1">
        <v>5510</v>
      </c>
      <c r="F332" s="1" t="s">
        <v>581</v>
      </c>
      <c r="G332" s="1" t="s">
        <v>4</v>
      </c>
      <c r="H332" s="1">
        <v>2490</v>
      </c>
      <c r="I332" s="1">
        <v>2347</v>
      </c>
      <c r="J332" s="1">
        <v>2340</v>
      </c>
    </row>
    <row r="333" spans="1:10" ht="15" customHeight="1" x14ac:dyDescent="0.2">
      <c r="A333" s="1">
        <v>110</v>
      </c>
      <c r="B333" s="1" t="s">
        <v>114</v>
      </c>
      <c r="C333" s="1">
        <v>56</v>
      </c>
      <c r="D333" s="1" t="s">
        <v>6</v>
      </c>
      <c r="E333" s="1">
        <v>5510</v>
      </c>
      <c r="F333" s="1" t="s">
        <v>581</v>
      </c>
      <c r="G333" s="1" t="s">
        <v>4</v>
      </c>
      <c r="H333" s="1">
        <v>189</v>
      </c>
      <c r="I333" s="1">
        <v>169</v>
      </c>
      <c r="J333" s="1">
        <v>171</v>
      </c>
    </row>
    <row r="334" spans="1:10" ht="15" customHeight="1" x14ac:dyDescent="0.2">
      <c r="A334" s="1">
        <v>112</v>
      </c>
      <c r="B334" s="1" t="s">
        <v>115</v>
      </c>
      <c r="C334" s="1">
        <v>56</v>
      </c>
      <c r="D334" s="1" t="s">
        <v>6</v>
      </c>
      <c r="E334" s="1">
        <v>5510</v>
      </c>
      <c r="F334" s="1" t="s">
        <v>581</v>
      </c>
      <c r="G334" s="1" t="s">
        <v>4</v>
      </c>
      <c r="H334" s="1">
        <v>9467</v>
      </c>
      <c r="I334" s="1">
        <v>26362</v>
      </c>
      <c r="J334" s="1">
        <v>25460</v>
      </c>
    </row>
    <row r="335" spans="1:10" ht="15" customHeight="1" x14ac:dyDescent="0.2">
      <c r="A335" s="1">
        <v>108</v>
      </c>
      <c r="B335" s="1" t="s">
        <v>116</v>
      </c>
      <c r="C335" s="1">
        <v>56</v>
      </c>
      <c r="D335" s="1" t="s">
        <v>6</v>
      </c>
      <c r="E335" s="1">
        <v>5510</v>
      </c>
      <c r="F335" s="1" t="s">
        <v>581</v>
      </c>
      <c r="G335" s="1" t="s">
        <v>4</v>
      </c>
      <c r="H335" s="1">
        <v>663994</v>
      </c>
      <c r="I335" s="1">
        <v>734093</v>
      </c>
      <c r="J335" s="1">
        <v>762360</v>
      </c>
    </row>
    <row r="336" spans="1:10" ht="15" customHeight="1" x14ac:dyDescent="0.2">
      <c r="A336" s="1">
        <v>114</v>
      </c>
      <c r="B336" s="1" t="s">
        <v>117</v>
      </c>
      <c r="C336" s="1">
        <v>56</v>
      </c>
      <c r="D336" s="1" t="s">
        <v>6</v>
      </c>
      <c r="E336" s="1">
        <v>5510</v>
      </c>
      <c r="F336" s="1" t="s">
        <v>581</v>
      </c>
      <c r="G336" s="1" t="s">
        <v>4</v>
      </c>
      <c r="H336" s="1">
        <v>3513171</v>
      </c>
      <c r="I336" s="1">
        <v>3825000</v>
      </c>
      <c r="J336" s="1">
        <v>3339000</v>
      </c>
    </row>
    <row r="337" spans="1:10" ht="15" customHeight="1" x14ac:dyDescent="0.2">
      <c r="A337" s="1">
        <v>118</v>
      </c>
      <c r="B337" s="1" t="s">
        <v>119</v>
      </c>
      <c r="C337" s="1">
        <v>56</v>
      </c>
      <c r="D337" s="1" t="s">
        <v>6</v>
      </c>
      <c r="E337" s="1">
        <v>5510</v>
      </c>
      <c r="F337" s="1" t="s">
        <v>581</v>
      </c>
      <c r="G337" s="1" t="s">
        <v>4</v>
      </c>
      <c r="H337" s="1">
        <v>48098</v>
      </c>
      <c r="I337" s="1">
        <v>6675</v>
      </c>
      <c r="J337" s="1">
        <v>24778</v>
      </c>
    </row>
    <row r="338" spans="1:10" ht="15" customHeight="1" x14ac:dyDescent="0.2">
      <c r="A338" s="1">
        <v>113</v>
      </c>
      <c r="B338" s="1" t="s">
        <v>120</v>
      </c>
      <c r="C338" s="1">
        <v>56</v>
      </c>
      <c r="D338" s="1" t="s">
        <v>6</v>
      </c>
      <c r="E338" s="1">
        <v>5510</v>
      </c>
      <c r="F338" s="1" t="s">
        <v>581</v>
      </c>
      <c r="G338" s="1" t="s">
        <v>4</v>
      </c>
      <c r="H338" s="1">
        <v>556142</v>
      </c>
      <c r="I338" s="1">
        <v>641944</v>
      </c>
      <c r="J338" s="1">
        <v>648744</v>
      </c>
    </row>
    <row r="339" spans="1:10" ht="15" customHeight="1" x14ac:dyDescent="0.2">
      <c r="A339" s="1">
        <v>120</v>
      </c>
      <c r="B339" s="1" t="s">
        <v>121</v>
      </c>
      <c r="C339" s="1">
        <v>56</v>
      </c>
      <c r="D339" s="1" t="s">
        <v>6</v>
      </c>
      <c r="E339" s="1">
        <v>5510</v>
      </c>
      <c r="F339" s="1" t="s">
        <v>581</v>
      </c>
      <c r="G339" s="1" t="s">
        <v>4</v>
      </c>
      <c r="H339" s="1">
        <v>1412440</v>
      </c>
      <c r="I339" s="1">
        <v>1516250</v>
      </c>
      <c r="J339" s="1">
        <v>1552360</v>
      </c>
    </row>
    <row r="340" spans="1:10" ht="15" customHeight="1" x14ac:dyDescent="0.2">
      <c r="A340" s="1">
        <v>121</v>
      </c>
      <c r="B340" s="1" t="s">
        <v>123</v>
      </c>
      <c r="C340" s="1">
        <v>56</v>
      </c>
      <c r="D340" s="1" t="s">
        <v>6</v>
      </c>
      <c r="E340" s="1">
        <v>5510</v>
      </c>
      <c r="F340" s="1" t="s">
        <v>581</v>
      </c>
      <c r="G340" s="1" t="s">
        <v>4</v>
      </c>
      <c r="H340" s="1">
        <v>3000</v>
      </c>
      <c r="I340" s="1">
        <v>3414</v>
      </c>
      <c r="J340" s="1">
        <v>3521</v>
      </c>
    </row>
    <row r="341" spans="1:10" ht="15" customHeight="1" x14ac:dyDescent="0.2">
      <c r="A341" s="1">
        <v>122</v>
      </c>
      <c r="B341" s="1" t="s">
        <v>124</v>
      </c>
      <c r="C341" s="1">
        <v>56</v>
      </c>
      <c r="D341" s="1" t="s">
        <v>6</v>
      </c>
      <c r="E341" s="1">
        <v>5510</v>
      </c>
      <c r="F341" s="1" t="s">
        <v>581</v>
      </c>
      <c r="G341" s="1" t="s">
        <v>4</v>
      </c>
      <c r="H341" s="1">
        <v>90072</v>
      </c>
      <c r="I341" s="1">
        <v>70792</v>
      </c>
      <c r="J341" s="1">
        <v>25000</v>
      </c>
    </row>
    <row r="342" spans="1:10" ht="15" customHeight="1" x14ac:dyDescent="0.2">
      <c r="A342" s="1">
        <v>124</v>
      </c>
      <c r="B342" s="1" t="s">
        <v>126</v>
      </c>
      <c r="C342" s="1">
        <v>56</v>
      </c>
      <c r="D342" s="1" t="s">
        <v>6</v>
      </c>
      <c r="E342" s="1">
        <v>5510</v>
      </c>
      <c r="F342" s="1" t="s">
        <v>581</v>
      </c>
      <c r="G342" s="1" t="s">
        <v>4</v>
      </c>
      <c r="H342" s="1">
        <v>3357</v>
      </c>
      <c r="I342" s="1">
        <v>3504</v>
      </c>
      <c r="J342" s="1">
        <v>3320</v>
      </c>
    </row>
    <row r="343" spans="1:10" ht="15" customHeight="1" x14ac:dyDescent="0.2">
      <c r="A343" s="1">
        <v>126</v>
      </c>
      <c r="B343" s="1" t="s">
        <v>128</v>
      </c>
      <c r="C343" s="1">
        <v>56</v>
      </c>
      <c r="D343" s="1" t="s">
        <v>6</v>
      </c>
      <c r="E343" s="1">
        <v>5510</v>
      </c>
      <c r="F343" s="1" t="s">
        <v>581</v>
      </c>
      <c r="G343" s="1" t="s">
        <v>4</v>
      </c>
      <c r="H343" s="1">
        <v>115000</v>
      </c>
      <c r="I343" s="1">
        <v>56400</v>
      </c>
      <c r="J343" s="1">
        <v>84689</v>
      </c>
    </row>
    <row r="344" spans="1:10" ht="15" customHeight="1" x14ac:dyDescent="0.2">
      <c r="A344" s="1">
        <v>256</v>
      </c>
      <c r="B344" s="1" t="s">
        <v>129</v>
      </c>
      <c r="C344" s="1">
        <v>56</v>
      </c>
      <c r="D344" s="1" t="s">
        <v>6</v>
      </c>
      <c r="E344" s="1">
        <v>5510</v>
      </c>
      <c r="F344" s="1" t="s">
        <v>581</v>
      </c>
      <c r="G344" s="1" t="s">
        <v>4</v>
      </c>
      <c r="H344" s="1">
        <v>1672</v>
      </c>
      <c r="I344" s="1">
        <v>928</v>
      </c>
      <c r="J344" s="1">
        <v>840</v>
      </c>
    </row>
    <row r="345" spans="1:10" ht="15" customHeight="1" x14ac:dyDescent="0.2">
      <c r="A345" s="1">
        <v>129</v>
      </c>
      <c r="B345" s="1" t="s">
        <v>130</v>
      </c>
      <c r="C345" s="1">
        <v>56</v>
      </c>
      <c r="D345" s="1" t="s">
        <v>6</v>
      </c>
      <c r="E345" s="1">
        <v>5510</v>
      </c>
      <c r="F345" s="1" t="s">
        <v>581</v>
      </c>
      <c r="G345" s="1" t="s">
        <v>4</v>
      </c>
      <c r="H345" s="1">
        <v>366172</v>
      </c>
      <c r="I345" s="1">
        <v>329367</v>
      </c>
      <c r="J345" s="1">
        <v>316331</v>
      </c>
    </row>
    <row r="346" spans="1:10" ht="15" customHeight="1" x14ac:dyDescent="0.2">
      <c r="A346" s="1">
        <v>130</v>
      </c>
      <c r="B346" s="1" t="s">
        <v>131</v>
      </c>
      <c r="C346" s="1">
        <v>56</v>
      </c>
      <c r="D346" s="1" t="s">
        <v>6</v>
      </c>
      <c r="E346" s="1">
        <v>5510</v>
      </c>
      <c r="F346" s="1" t="s">
        <v>581</v>
      </c>
      <c r="G346" s="1" t="s">
        <v>4</v>
      </c>
      <c r="H346" s="1">
        <v>3978123</v>
      </c>
      <c r="I346" s="1">
        <v>2776277</v>
      </c>
      <c r="J346" s="1">
        <v>2369493</v>
      </c>
    </row>
    <row r="347" spans="1:10" ht="15" customHeight="1" x14ac:dyDescent="0.2">
      <c r="A347" s="1">
        <v>131</v>
      </c>
      <c r="B347" s="1" t="s">
        <v>132</v>
      </c>
      <c r="C347" s="1">
        <v>56</v>
      </c>
      <c r="D347" s="1" t="s">
        <v>6</v>
      </c>
      <c r="E347" s="1">
        <v>5510</v>
      </c>
      <c r="F347" s="1" t="s">
        <v>581</v>
      </c>
      <c r="G347" s="1" t="s">
        <v>4</v>
      </c>
      <c r="H347" s="1">
        <v>59188</v>
      </c>
      <c r="I347" s="1">
        <v>62460</v>
      </c>
      <c r="J347" s="1">
        <v>64867</v>
      </c>
    </row>
    <row r="348" spans="1:10" ht="15" customHeight="1" x14ac:dyDescent="0.2">
      <c r="A348" s="1">
        <v>132</v>
      </c>
      <c r="B348" s="1" t="s">
        <v>133</v>
      </c>
      <c r="C348" s="1">
        <v>56</v>
      </c>
      <c r="D348" s="1" t="s">
        <v>6</v>
      </c>
      <c r="E348" s="1">
        <v>5510</v>
      </c>
      <c r="F348" s="1" t="s">
        <v>581</v>
      </c>
      <c r="G348" s="1" t="s">
        <v>4</v>
      </c>
      <c r="H348" s="1">
        <v>140</v>
      </c>
      <c r="I348" s="1">
        <v>141</v>
      </c>
      <c r="J348" s="1">
        <v>146</v>
      </c>
    </row>
    <row r="349" spans="1:10" ht="15" customHeight="1" x14ac:dyDescent="0.2">
      <c r="A349" s="1">
        <v>133</v>
      </c>
      <c r="B349" s="1" t="s">
        <v>134</v>
      </c>
      <c r="C349" s="1">
        <v>56</v>
      </c>
      <c r="D349" s="1" t="s">
        <v>6</v>
      </c>
      <c r="E349" s="1">
        <v>5510</v>
      </c>
      <c r="F349" s="1" t="s">
        <v>581</v>
      </c>
      <c r="G349" s="1" t="s">
        <v>4</v>
      </c>
      <c r="H349" s="1">
        <v>1744026</v>
      </c>
      <c r="I349" s="1">
        <v>2276036</v>
      </c>
      <c r="J349" s="1">
        <v>2811385</v>
      </c>
    </row>
    <row r="350" spans="1:10" ht="15" customHeight="1" x14ac:dyDescent="0.2">
      <c r="A350" s="1">
        <v>136</v>
      </c>
      <c r="B350" s="1" t="s">
        <v>138</v>
      </c>
      <c r="C350" s="1">
        <v>56</v>
      </c>
      <c r="D350" s="1" t="s">
        <v>6</v>
      </c>
      <c r="E350" s="1">
        <v>5510</v>
      </c>
      <c r="F350" s="1" t="s">
        <v>581</v>
      </c>
      <c r="G350" s="1" t="s">
        <v>4</v>
      </c>
      <c r="H350" s="1">
        <v>12565</v>
      </c>
      <c r="I350" s="1">
        <v>15257</v>
      </c>
      <c r="J350" s="1">
        <v>15895</v>
      </c>
    </row>
    <row r="351" spans="1:10" ht="15" customHeight="1" x14ac:dyDescent="0.2">
      <c r="A351" s="1">
        <v>137</v>
      </c>
      <c r="B351" s="1" t="s">
        <v>139</v>
      </c>
      <c r="C351" s="1">
        <v>56</v>
      </c>
      <c r="D351" s="1" t="s">
        <v>6</v>
      </c>
      <c r="E351" s="1">
        <v>5510</v>
      </c>
      <c r="F351" s="1" t="s">
        <v>581</v>
      </c>
      <c r="G351" s="1" t="s">
        <v>4</v>
      </c>
      <c r="H351" s="1">
        <v>625</v>
      </c>
      <c r="I351" s="1">
        <v>451</v>
      </c>
      <c r="J351" s="1">
        <v>415</v>
      </c>
    </row>
    <row r="352" spans="1:10" ht="15" customHeight="1" x14ac:dyDescent="0.2">
      <c r="A352" s="1">
        <v>138</v>
      </c>
      <c r="B352" s="1" t="s">
        <v>140</v>
      </c>
      <c r="C352" s="1">
        <v>56</v>
      </c>
      <c r="D352" s="1" t="s">
        <v>6</v>
      </c>
      <c r="E352" s="1">
        <v>5510</v>
      </c>
      <c r="F352" s="1" t="s">
        <v>581</v>
      </c>
      <c r="G352" s="1" t="s">
        <v>4</v>
      </c>
      <c r="H352" s="1">
        <v>23273257</v>
      </c>
      <c r="I352" s="1">
        <v>24694046</v>
      </c>
      <c r="J352" s="1">
        <v>28250783</v>
      </c>
    </row>
    <row r="353" spans="1:10" ht="15" customHeight="1" x14ac:dyDescent="0.2">
      <c r="A353" s="1">
        <v>145</v>
      </c>
      <c r="B353" s="1" t="s">
        <v>141</v>
      </c>
      <c r="C353" s="1">
        <v>56</v>
      </c>
      <c r="D353" s="1" t="s">
        <v>6</v>
      </c>
      <c r="E353" s="1">
        <v>5510</v>
      </c>
      <c r="F353" s="1" t="s">
        <v>581</v>
      </c>
      <c r="G353" s="1" t="s">
        <v>4</v>
      </c>
      <c r="H353" s="1">
        <v>86</v>
      </c>
      <c r="I353" s="1">
        <v>83</v>
      </c>
      <c r="J353" s="1">
        <v>84</v>
      </c>
    </row>
    <row r="354" spans="1:10" ht="15" customHeight="1" x14ac:dyDescent="0.2">
      <c r="A354" s="1">
        <v>273</v>
      </c>
      <c r="B354" s="1" t="s">
        <v>143</v>
      </c>
      <c r="C354" s="1">
        <v>56</v>
      </c>
      <c r="D354" s="1" t="s">
        <v>6</v>
      </c>
      <c r="E354" s="1">
        <v>5510</v>
      </c>
      <c r="F354" s="1" t="s">
        <v>581</v>
      </c>
      <c r="G354" s="1" t="s">
        <v>4</v>
      </c>
      <c r="H354" s="1">
        <v>3305</v>
      </c>
      <c r="I354" s="1">
        <v>2700</v>
      </c>
      <c r="J354" s="1">
        <v>2650</v>
      </c>
    </row>
    <row r="355" spans="1:10" ht="15" customHeight="1" x14ac:dyDescent="0.2">
      <c r="A355" s="1">
        <v>142</v>
      </c>
      <c r="B355" s="1" t="s">
        <v>144</v>
      </c>
      <c r="C355" s="1">
        <v>56</v>
      </c>
      <c r="D355" s="1" t="s">
        <v>6</v>
      </c>
      <c r="E355" s="1">
        <v>5510</v>
      </c>
      <c r="F355" s="1" t="s">
        <v>581</v>
      </c>
      <c r="G355" s="1" t="s">
        <v>4</v>
      </c>
      <c r="H355" s="1">
        <v>128</v>
      </c>
      <c r="I355" s="1">
        <v>136</v>
      </c>
      <c r="J355" s="1">
        <v>124</v>
      </c>
    </row>
    <row r="356" spans="1:10" ht="15" customHeight="1" x14ac:dyDescent="0.2">
      <c r="A356" s="1">
        <v>143</v>
      </c>
      <c r="B356" s="1" t="s">
        <v>145</v>
      </c>
      <c r="C356" s="1">
        <v>56</v>
      </c>
      <c r="D356" s="1" t="s">
        <v>6</v>
      </c>
      <c r="E356" s="1">
        <v>5510</v>
      </c>
      <c r="F356" s="1" t="s">
        <v>581</v>
      </c>
      <c r="G356" s="1" t="s">
        <v>4</v>
      </c>
      <c r="H356" s="1">
        <v>97379</v>
      </c>
      <c r="I356" s="1">
        <v>95032</v>
      </c>
      <c r="J356" s="1">
        <v>128763</v>
      </c>
    </row>
    <row r="357" spans="1:10" ht="15" customHeight="1" x14ac:dyDescent="0.2">
      <c r="A357" s="1">
        <v>144</v>
      </c>
      <c r="B357" s="1" t="s">
        <v>146</v>
      </c>
      <c r="C357" s="1">
        <v>56</v>
      </c>
      <c r="D357" s="1" t="s">
        <v>6</v>
      </c>
      <c r="E357" s="1">
        <v>5510</v>
      </c>
      <c r="F357" s="1" t="s">
        <v>581</v>
      </c>
      <c r="G357" s="1" t="s">
        <v>4</v>
      </c>
      <c r="H357" s="1">
        <v>1357220</v>
      </c>
      <c r="I357" s="1">
        <v>1262038</v>
      </c>
      <c r="J357" s="1">
        <v>1451903</v>
      </c>
    </row>
    <row r="358" spans="1:10" ht="15" customHeight="1" x14ac:dyDescent="0.2">
      <c r="A358" s="1">
        <v>28</v>
      </c>
      <c r="B358" s="1" t="s">
        <v>147</v>
      </c>
      <c r="C358" s="1">
        <v>56</v>
      </c>
      <c r="D358" s="1" t="s">
        <v>6</v>
      </c>
      <c r="E358" s="1">
        <v>5510</v>
      </c>
      <c r="F358" s="1" t="s">
        <v>581</v>
      </c>
      <c r="G358" s="1" t="s">
        <v>4</v>
      </c>
      <c r="H358" s="1">
        <v>1693400</v>
      </c>
      <c r="I358" s="1">
        <v>1748500</v>
      </c>
      <c r="J358" s="1">
        <v>1830631</v>
      </c>
    </row>
    <row r="359" spans="1:10" ht="15" customHeight="1" x14ac:dyDescent="0.2">
      <c r="A359" s="1">
        <v>147</v>
      </c>
      <c r="B359" s="1" t="s">
        <v>148</v>
      </c>
      <c r="C359" s="1">
        <v>56</v>
      </c>
      <c r="D359" s="1" t="s">
        <v>6</v>
      </c>
      <c r="E359" s="1">
        <v>5510</v>
      </c>
      <c r="F359" s="1" t="s">
        <v>581</v>
      </c>
      <c r="G359" s="1" t="s">
        <v>4</v>
      </c>
      <c r="H359" s="1">
        <v>55985</v>
      </c>
      <c r="I359" s="1">
        <v>60132</v>
      </c>
      <c r="J359" s="1">
        <v>63713</v>
      </c>
    </row>
    <row r="360" spans="1:10" ht="15" customHeight="1" x14ac:dyDescent="0.2">
      <c r="A360" s="1">
        <v>149</v>
      </c>
      <c r="B360" s="1" t="s">
        <v>150</v>
      </c>
      <c r="C360" s="1">
        <v>56</v>
      </c>
      <c r="D360" s="1" t="s">
        <v>6</v>
      </c>
      <c r="E360" s="1">
        <v>5510</v>
      </c>
      <c r="F360" s="1" t="s">
        <v>581</v>
      </c>
      <c r="G360" s="1" t="s">
        <v>4</v>
      </c>
      <c r="H360" s="1">
        <v>2283222</v>
      </c>
      <c r="I360" s="1">
        <v>2145291</v>
      </c>
      <c r="J360" s="1">
        <v>2231517</v>
      </c>
    </row>
    <row r="361" spans="1:10" ht="15" customHeight="1" x14ac:dyDescent="0.2">
      <c r="A361" s="1">
        <v>150</v>
      </c>
      <c r="B361" s="1" t="s">
        <v>151</v>
      </c>
      <c r="C361" s="1">
        <v>56</v>
      </c>
      <c r="D361" s="1" t="s">
        <v>6</v>
      </c>
      <c r="E361" s="1">
        <v>5510</v>
      </c>
      <c r="F361" s="1" t="s">
        <v>581</v>
      </c>
      <c r="G361" s="1" t="s">
        <v>4</v>
      </c>
      <c r="H361" s="1">
        <v>173066</v>
      </c>
      <c r="I361" s="1">
        <v>121114</v>
      </c>
      <c r="J361" s="1">
        <v>84641</v>
      </c>
    </row>
    <row r="362" spans="1:10" ht="15" customHeight="1" x14ac:dyDescent="0.2">
      <c r="A362" s="1">
        <v>153</v>
      </c>
      <c r="B362" s="1" t="s">
        <v>152</v>
      </c>
      <c r="C362" s="1">
        <v>56</v>
      </c>
      <c r="D362" s="1" t="s">
        <v>6</v>
      </c>
      <c r="E362" s="1">
        <v>5510</v>
      </c>
      <c r="F362" s="1" t="s">
        <v>581</v>
      </c>
      <c r="G362" s="1" t="s">
        <v>4</v>
      </c>
      <c r="H362" s="1">
        <v>4540</v>
      </c>
      <c r="I362" s="1">
        <v>6708</v>
      </c>
      <c r="J362" s="1">
        <v>6429</v>
      </c>
    </row>
    <row r="363" spans="1:10" ht="15" customHeight="1" x14ac:dyDescent="0.2">
      <c r="A363" s="1">
        <v>156</v>
      </c>
      <c r="B363" s="1" t="s">
        <v>153</v>
      </c>
      <c r="C363" s="1">
        <v>56</v>
      </c>
      <c r="D363" s="1" t="s">
        <v>6</v>
      </c>
      <c r="E363" s="1">
        <v>5510</v>
      </c>
      <c r="F363" s="1" t="s">
        <v>581</v>
      </c>
      <c r="G363" s="1" t="s">
        <v>4</v>
      </c>
      <c r="H363" s="1">
        <v>237165</v>
      </c>
      <c r="I363" s="1">
        <v>226278</v>
      </c>
      <c r="J363" s="1">
        <v>210325</v>
      </c>
    </row>
    <row r="364" spans="1:10" ht="15" customHeight="1" x14ac:dyDescent="0.2">
      <c r="A364" s="1">
        <v>157</v>
      </c>
      <c r="B364" s="1" t="s">
        <v>154</v>
      </c>
      <c r="C364" s="1">
        <v>56</v>
      </c>
      <c r="D364" s="1" t="s">
        <v>6</v>
      </c>
      <c r="E364" s="1">
        <v>5510</v>
      </c>
      <c r="F364" s="1" t="s">
        <v>581</v>
      </c>
      <c r="G364" s="1" t="s">
        <v>4</v>
      </c>
      <c r="H364" s="1">
        <v>360503</v>
      </c>
      <c r="I364" s="1">
        <v>291385</v>
      </c>
      <c r="J364" s="1">
        <v>410630</v>
      </c>
    </row>
    <row r="365" spans="1:10" ht="15" customHeight="1" x14ac:dyDescent="0.2">
      <c r="A365" s="1">
        <v>158</v>
      </c>
      <c r="B365" s="1" t="s">
        <v>155</v>
      </c>
      <c r="C365" s="1">
        <v>56</v>
      </c>
      <c r="D365" s="1" t="s">
        <v>6</v>
      </c>
      <c r="E365" s="1">
        <v>5510</v>
      </c>
      <c r="F365" s="1" t="s">
        <v>581</v>
      </c>
      <c r="G365" s="1" t="s">
        <v>4</v>
      </c>
      <c r="H365" s="1">
        <v>56597</v>
      </c>
      <c r="I365" s="1">
        <v>35387</v>
      </c>
      <c r="J365" s="1">
        <v>38022</v>
      </c>
    </row>
    <row r="366" spans="1:10" ht="15" customHeight="1" x14ac:dyDescent="0.2">
      <c r="A366" s="1">
        <v>159</v>
      </c>
      <c r="B366" s="1" t="s">
        <v>156</v>
      </c>
      <c r="C366" s="1">
        <v>56</v>
      </c>
      <c r="D366" s="1" t="s">
        <v>6</v>
      </c>
      <c r="E366" s="1">
        <v>5510</v>
      </c>
      <c r="F366" s="1" t="s">
        <v>581</v>
      </c>
      <c r="G366" s="1" t="s">
        <v>4</v>
      </c>
      <c r="H366" s="1">
        <v>10058968</v>
      </c>
      <c r="I366" s="1">
        <v>10562050</v>
      </c>
      <c r="J366" s="1">
        <v>10414012</v>
      </c>
    </row>
    <row r="367" spans="1:10" ht="15" customHeight="1" x14ac:dyDescent="0.2">
      <c r="A367" s="1">
        <v>221</v>
      </c>
      <c r="B367" s="1" t="s">
        <v>160</v>
      </c>
      <c r="C367" s="1">
        <v>56</v>
      </c>
      <c r="D367" s="1" t="s">
        <v>6</v>
      </c>
      <c r="E367" s="1">
        <v>5510</v>
      </c>
      <c r="F367" s="1" t="s">
        <v>581</v>
      </c>
      <c r="G367" s="1" t="s">
        <v>4</v>
      </c>
      <c r="H367" s="1">
        <v>9793</v>
      </c>
      <c r="I367" s="1">
        <v>15762</v>
      </c>
      <c r="J367" s="1">
        <v>12038</v>
      </c>
    </row>
    <row r="368" spans="1:10" ht="15" customHeight="1" x14ac:dyDescent="0.2">
      <c r="A368" s="1">
        <v>164</v>
      </c>
      <c r="B368" s="1" t="s">
        <v>161</v>
      </c>
      <c r="C368" s="1">
        <v>56</v>
      </c>
      <c r="D368" s="1" t="s">
        <v>6</v>
      </c>
      <c r="E368" s="1">
        <v>5510</v>
      </c>
      <c r="F368" s="1" t="s">
        <v>581</v>
      </c>
      <c r="G368" s="1" t="s">
        <v>4</v>
      </c>
    </row>
    <row r="369" spans="1:10" ht="15" customHeight="1" x14ac:dyDescent="0.2">
      <c r="A369" s="1">
        <v>165</v>
      </c>
      <c r="B369" s="1" t="s">
        <v>162</v>
      </c>
      <c r="C369" s="1">
        <v>56</v>
      </c>
      <c r="D369" s="1" t="s">
        <v>6</v>
      </c>
      <c r="E369" s="1">
        <v>5510</v>
      </c>
      <c r="F369" s="1" t="s">
        <v>581</v>
      </c>
      <c r="G369" s="1" t="s">
        <v>4</v>
      </c>
      <c r="H369" s="1">
        <v>4936747</v>
      </c>
      <c r="I369" s="1">
        <v>5270914</v>
      </c>
      <c r="J369" s="1">
        <v>6130000</v>
      </c>
    </row>
    <row r="370" spans="1:10" ht="15" customHeight="1" x14ac:dyDescent="0.2">
      <c r="A370" s="1">
        <v>166</v>
      </c>
      <c r="B370" s="1" t="s">
        <v>163</v>
      </c>
      <c r="C370" s="1">
        <v>56</v>
      </c>
      <c r="D370" s="1" t="s">
        <v>6</v>
      </c>
      <c r="E370" s="1">
        <v>5510</v>
      </c>
      <c r="F370" s="1" t="s">
        <v>581</v>
      </c>
      <c r="G370" s="1" t="s">
        <v>4</v>
      </c>
      <c r="H370" s="1">
        <v>140571</v>
      </c>
      <c r="I370" s="1">
        <v>102582</v>
      </c>
      <c r="J370" s="1">
        <v>130000</v>
      </c>
    </row>
    <row r="371" spans="1:10" ht="15" customHeight="1" x14ac:dyDescent="0.2">
      <c r="A371" s="1">
        <v>168</v>
      </c>
      <c r="B371" s="1" t="s">
        <v>164</v>
      </c>
      <c r="C371" s="1">
        <v>56</v>
      </c>
      <c r="D371" s="1" t="s">
        <v>6</v>
      </c>
      <c r="E371" s="1">
        <v>5510</v>
      </c>
      <c r="F371" s="1" t="s">
        <v>581</v>
      </c>
      <c r="G371" s="1" t="s">
        <v>4</v>
      </c>
      <c r="H371" s="1">
        <v>12441</v>
      </c>
      <c r="I371" s="1">
        <v>12890</v>
      </c>
      <c r="J371" s="1">
        <v>13069</v>
      </c>
    </row>
    <row r="372" spans="1:10" ht="15" customHeight="1" x14ac:dyDescent="0.2">
      <c r="A372" s="1">
        <v>169</v>
      </c>
      <c r="B372" s="1" t="s">
        <v>165</v>
      </c>
      <c r="C372" s="1">
        <v>56</v>
      </c>
      <c r="D372" s="1" t="s">
        <v>6</v>
      </c>
      <c r="E372" s="1">
        <v>5510</v>
      </c>
      <c r="F372" s="1" t="s">
        <v>581</v>
      </c>
      <c r="G372" s="1" t="s">
        <v>4</v>
      </c>
      <c r="H372" s="1">
        <v>3200000</v>
      </c>
      <c r="I372" s="1">
        <v>4985881</v>
      </c>
      <c r="J372" s="1">
        <v>5152320</v>
      </c>
    </row>
    <row r="373" spans="1:10" ht="15" customHeight="1" x14ac:dyDescent="0.2">
      <c r="A373" s="1">
        <v>170</v>
      </c>
      <c r="B373" s="1" t="s">
        <v>166</v>
      </c>
      <c r="C373" s="1">
        <v>56</v>
      </c>
      <c r="D373" s="1" t="s">
        <v>6</v>
      </c>
      <c r="E373" s="1">
        <v>5510</v>
      </c>
      <c r="F373" s="1" t="s">
        <v>581</v>
      </c>
      <c r="G373" s="1" t="s">
        <v>4</v>
      </c>
      <c r="H373" s="1">
        <v>1529636</v>
      </c>
      <c r="I373" s="1">
        <v>1746428</v>
      </c>
      <c r="J373" s="1">
        <v>1509809</v>
      </c>
    </row>
    <row r="374" spans="1:10" ht="15" customHeight="1" x14ac:dyDescent="0.2">
      <c r="A374" s="1">
        <v>171</v>
      </c>
      <c r="B374" s="1" t="s">
        <v>167</v>
      </c>
      <c r="C374" s="1">
        <v>56</v>
      </c>
      <c r="D374" s="1" t="s">
        <v>6</v>
      </c>
      <c r="E374" s="1">
        <v>5510</v>
      </c>
      <c r="F374" s="1" t="s">
        <v>581</v>
      </c>
      <c r="G374" s="1" t="s">
        <v>4</v>
      </c>
      <c r="H374" s="1">
        <v>7770603</v>
      </c>
      <c r="I374" s="1">
        <v>7518756</v>
      </c>
      <c r="J374" s="1">
        <v>7218817</v>
      </c>
    </row>
    <row r="375" spans="1:10" ht="15" customHeight="1" x14ac:dyDescent="0.2">
      <c r="A375" s="1">
        <v>173</v>
      </c>
      <c r="B375" s="1" t="s">
        <v>168</v>
      </c>
      <c r="C375" s="1">
        <v>56</v>
      </c>
      <c r="D375" s="1" t="s">
        <v>6</v>
      </c>
      <c r="E375" s="1">
        <v>5510</v>
      </c>
      <c r="F375" s="1" t="s">
        <v>581</v>
      </c>
      <c r="G375" s="1" t="s">
        <v>4</v>
      </c>
      <c r="H375" s="1">
        <v>4468403</v>
      </c>
      <c r="I375" s="1">
        <v>3156212</v>
      </c>
      <c r="J375" s="1">
        <v>4342910</v>
      </c>
    </row>
    <row r="376" spans="1:10" ht="15" customHeight="1" x14ac:dyDescent="0.2">
      <c r="A376" s="1">
        <v>174</v>
      </c>
      <c r="B376" s="1" t="s">
        <v>169</v>
      </c>
      <c r="C376" s="1">
        <v>56</v>
      </c>
      <c r="D376" s="1" t="s">
        <v>6</v>
      </c>
      <c r="E376" s="1">
        <v>5510</v>
      </c>
      <c r="F376" s="1" t="s">
        <v>581</v>
      </c>
      <c r="G376" s="1" t="s">
        <v>4</v>
      </c>
      <c r="H376" s="1">
        <v>896995</v>
      </c>
      <c r="I376" s="1">
        <v>827544</v>
      </c>
      <c r="J376" s="1">
        <v>710634</v>
      </c>
    </row>
    <row r="377" spans="1:10" ht="15" customHeight="1" x14ac:dyDescent="0.2">
      <c r="A377" s="1">
        <v>177</v>
      </c>
      <c r="B377" s="1" t="s">
        <v>170</v>
      </c>
      <c r="C377" s="1">
        <v>56</v>
      </c>
      <c r="D377" s="1" t="s">
        <v>6</v>
      </c>
      <c r="E377" s="1">
        <v>5510</v>
      </c>
      <c r="F377" s="1" t="s">
        <v>581</v>
      </c>
      <c r="G377" s="1" t="s">
        <v>4</v>
      </c>
      <c r="H377" s="1">
        <v>10</v>
      </c>
      <c r="I377" s="1">
        <v>13</v>
      </c>
      <c r="J377" s="1">
        <v>293</v>
      </c>
    </row>
    <row r="378" spans="1:10" ht="15" customHeight="1" x14ac:dyDescent="0.2">
      <c r="A378" s="1">
        <v>179</v>
      </c>
      <c r="B378" s="1" t="s">
        <v>171</v>
      </c>
      <c r="C378" s="1">
        <v>56</v>
      </c>
      <c r="D378" s="1" t="s">
        <v>6</v>
      </c>
      <c r="E378" s="1">
        <v>5510</v>
      </c>
      <c r="F378" s="1" t="s">
        <v>581</v>
      </c>
      <c r="G378" s="1" t="s">
        <v>4</v>
      </c>
      <c r="H378" s="1">
        <v>1729</v>
      </c>
      <c r="I378" s="1">
        <v>876</v>
      </c>
      <c r="J378" s="1">
        <v>574</v>
      </c>
    </row>
    <row r="379" spans="1:10" ht="15" customHeight="1" x14ac:dyDescent="0.2">
      <c r="A379" s="1">
        <v>117</v>
      </c>
      <c r="B379" s="1" t="s">
        <v>172</v>
      </c>
      <c r="C379" s="1">
        <v>56</v>
      </c>
      <c r="D379" s="1" t="s">
        <v>6</v>
      </c>
      <c r="E379" s="1">
        <v>5510</v>
      </c>
      <c r="F379" s="1" t="s">
        <v>581</v>
      </c>
      <c r="G379" s="1" t="s">
        <v>4</v>
      </c>
      <c r="H379" s="1">
        <v>82008</v>
      </c>
      <c r="I379" s="1">
        <v>78243</v>
      </c>
      <c r="J379" s="1">
        <v>77370</v>
      </c>
    </row>
    <row r="380" spans="1:10" ht="15" customHeight="1" x14ac:dyDescent="0.2">
      <c r="A380" s="1">
        <v>146</v>
      </c>
      <c r="B380" s="1" t="s">
        <v>173</v>
      </c>
      <c r="C380" s="1">
        <v>56</v>
      </c>
      <c r="D380" s="1" t="s">
        <v>6</v>
      </c>
      <c r="E380" s="1">
        <v>5510</v>
      </c>
      <c r="F380" s="1" t="s">
        <v>581</v>
      </c>
      <c r="G380" s="1" t="s">
        <v>4</v>
      </c>
      <c r="H380" s="1">
        <v>1556230</v>
      </c>
      <c r="I380" s="1">
        <v>1076778</v>
      </c>
      <c r="J380" s="1">
        <v>1392443</v>
      </c>
    </row>
    <row r="381" spans="1:10" ht="15" customHeight="1" x14ac:dyDescent="0.2">
      <c r="A381" s="1">
        <v>182</v>
      </c>
      <c r="B381" s="1" t="s">
        <v>174</v>
      </c>
      <c r="C381" s="1">
        <v>56</v>
      </c>
      <c r="D381" s="1" t="s">
        <v>6</v>
      </c>
      <c r="E381" s="1">
        <v>5510</v>
      </c>
      <c r="F381" s="1" t="s">
        <v>581</v>
      </c>
      <c r="G381" s="1" t="s">
        <v>4</v>
      </c>
      <c r="H381" s="1">
        <v>14204</v>
      </c>
      <c r="I381" s="1">
        <v>14219</v>
      </c>
      <c r="J381" s="1">
        <v>14234</v>
      </c>
    </row>
    <row r="382" spans="1:10" ht="15" customHeight="1" x14ac:dyDescent="0.2">
      <c r="A382" s="1">
        <v>183</v>
      </c>
      <c r="B382" s="1" t="s">
        <v>175</v>
      </c>
      <c r="C382" s="1">
        <v>56</v>
      </c>
      <c r="D382" s="1" t="s">
        <v>6</v>
      </c>
      <c r="E382" s="1">
        <v>5510</v>
      </c>
      <c r="F382" s="1" t="s">
        <v>581</v>
      </c>
      <c r="G382" s="1" t="s">
        <v>4</v>
      </c>
      <c r="H382" s="1">
        <v>11988553</v>
      </c>
      <c r="I382" s="1">
        <v>9021403</v>
      </c>
      <c r="J382" s="1">
        <v>10746387</v>
      </c>
    </row>
    <row r="383" spans="1:10" ht="15" customHeight="1" x14ac:dyDescent="0.2">
      <c r="A383" s="1">
        <v>185</v>
      </c>
      <c r="B383" s="1" t="s">
        <v>176</v>
      </c>
      <c r="C383" s="1">
        <v>56</v>
      </c>
      <c r="D383" s="1" t="s">
        <v>6</v>
      </c>
      <c r="E383" s="1">
        <v>5510</v>
      </c>
      <c r="F383" s="1" t="s">
        <v>581</v>
      </c>
      <c r="G383" s="1" t="s">
        <v>4</v>
      </c>
      <c r="H383" s="1">
        <v>11332138</v>
      </c>
      <c r="I383" s="1">
        <v>13173296</v>
      </c>
      <c r="J383" s="1">
        <v>15309813</v>
      </c>
    </row>
    <row r="384" spans="1:10" ht="15" customHeight="1" x14ac:dyDescent="0.2">
      <c r="A384" s="1">
        <v>184</v>
      </c>
      <c r="B384" s="1" t="s">
        <v>177</v>
      </c>
      <c r="C384" s="1">
        <v>56</v>
      </c>
      <c r="D384" s="1" t="s">
        <v>6</v>
      </c>
      <c r="E384" s="1">
        <v>5510</v>
      </c>
      <c r="F384" s="1" t="s">
        <v>581</v>
      </c>
      <c r="G384" s="1" t="s">
        <v>4</v>
      </c>
      <c r="H384" s="1">
        <v>583096</v>
      </c>
      <c r="I384" s="1">
        <v>370140</v>
      </c>
      <c r="J384" s="1">
        <v>374267</v>
      </c>
    </row>
    <row r="385" spans="1:10" ht="15" customHeight="1" x14ac:dyDescent="0.2">
      <c r="A385" s="1">
        <v>189</v>
      </c>
      <c r="B385" s="1" t="s">
        <v>179</v>
      </c>
      <c r="C385" s="1">
        <v>56</v>
      </c>
      <c r="D385" s="1" t="s">
        <v>6</v>
      </c>
      <c r="E385" s="1">
        <v>5510</v>
      </c>
      <c r="F385" s="1" t="s">
        <v>581</v>
      </c>
      <c r="G385" s="1" t="s">
        <v>4</v>
      </c>
    </row>
    <row r="386" spans="1:10" ht="15" customHeight="1" x14ac:dyDescent="0.2">
      <c r="A386" s="1">
        <v>191</v>
      </c>
      <c r="B386" s="1" t="s">
        <v>181</v>
      </c>
      <c r="C386" s="1">
        <v>56</v>
      </c>
      <c r="D386" s="1" t="s">
        <v>6</v>
      </c>
      <c r="E386" s="1">
        <v>5510</v>
      </c>
      <c r="F386" s="1" t="s">
        <v>581</v>
      </c>
      <c r="G386" s="1" t="s">
        <v>4</v>
      </c>
      <c r="H386" s="1">
        <v>857</v>
      </c>
      <c r="I386" s="1">
        <v>775</v>
      </c>
      <c r="J386" s="1">
        <v>866</v>
      </c>
    </row>
    <row r="387" spans="1:10" ht="15" customHeight="1" x14ac:dyDescent="0.2">
      <c r="A387" s="1">
        <v>193</v>
      </c>
      <c r="B387" s="1" t="s">
        <v>183</v>
      </c>
      <c r="C387" s="1">
        <v>56</v>
      </c>
      <c r="D387" s="1" t="s">
        <v>6</v>
      </c>
      <c r="E387" s="1">
        <v>5510</v>
      </c>
      <c r="F387" s="1" t="s">
        <v>581</v>
      </c>
      <c r="G387" s="1" t="s">
        <v>4</v>
      </c>
      <c r="H387" s="1">
        <v>762</v>
      </c>
      <c r="I387" s="1">
        <v>1096</v>
      </c>
      <c r="J387" s="1">
        <v>1018</v>
      </c>
    </row>
    <row r="388" spans="1:10" ht="15" customHeight="1" x14ac:dyDescent="0.2">
      <c r="A388" s="1">
        <v>194</v>
      </c>
      <c r="B388" s="1" t="s">
        <v>184</v>
      </c>
      <c r="C388" s="1">
        <v>56</v>
      </c>
      <c r="D388" s="1" t="s">
        <v>6</v>
      </c>
      <c r="E388" s="1">
        <v>5510</v>
      </c>
      <c r="F388" s="1" t="s">
        <v>581</v>
      </c>
      <c r="G388" s="1" t="s">
        <v>4</v>
      </c>
      <c r="H388" s="1">
        <v>80000</v>
      </c>
      <c r="I388" s="1">
        <v>76675</v>
      </c>
      <c r="J388" s="1">
        <v>93863</v>
      </c>
    </row>
    <row r="389" spans="1:10" ht="15" customHeight="1" x14ac:dyDescent="0.2">
      <c r="A389" s="1">
        <v>195</v>
      </c>
      <c r="B389" s="1" t="s">
        <v>185</v>
      </c>
      <c r="C389" s="1">
        <v>56</v>
      </c>
      <c r="D389" s="1" t="s">
        <v>6</v>
      </c>
      <c r="E389" s="1">
        <v>5510</v>
      </c>
      <c r="F389" s="1" t="s">
        <v>581</v>
      </c>
      <c r="G389" s="1" t="s">
        <v>4</v>
      </c>
      <c r="H389" s="1">
        <v>178732</v>
      </c>
      <c r="I389" s="1">
        <v>304296</v>
      </c>
      <c r="J389" s="1">
        <v>314703</v>
      </c>
    </row>
    <row r="390" spans="1:10" ht="15" customHeight="1" x14ac:dyDescent="0.2">
      <c r="A390" s="1">
        <v>272</v>
      </c>
      <c r="B390" s="1" t="s">
        <v>186</v>
      </c>
      <c r="C390" s="1">
        <v>56</v>
      </c>
      <c r="D390" s="1" t="s">
        <v>6</v>
      </c>
      <c r="E390" s="1">
        <v>5510</v>
      </c>
      <c r="F390" s="1" t="s">
        <v>581</v>
      </c>
      <c r="G390" s="1" t="s">
        <v>4</v>
      </c>
      <c r="H390" s="1">
        <v>7951583</v>
      </c>
      <c r="I390" s="1">
        <v>5454841</v>
      </c>
      <c r="J390" s="1">
        <v>7376738</v>
      </c>
    </row>
    <row r="391" spans="1:10" ht="15" customHeight="1" x14ac:dyDescent="0.2">
      <c r="A391" s="1">
        <v>186</v>
      </c>
      <c r="B391" s="1" t="s">
        <v>187</v>
      </c>
      <c r="C391" s="1">
        <v>56</v>
      </c>
      <c r="D391" s="1" t="s">
        <v>6</v>
      </c>
      <c r="E391" s="1">
        <v>5510</v>
      </c>
      <c r="F391" s="1" t="s">
        <v>581</v>
      </c>
      <c r="G391" s="1" t="s">
        <v>4</v>
      </c>
    </row>
    <row r="392" spans="1:10" ht="15" customHeight="1" x14ac:dyDescent="0.2">
      <c r="A392" s="1">
        <v>197</v>
      </c>
      <c r="B392" s="1" t="s">
        <v>189</v>
      </c>
      <c r="C392" s="1">
        <v>56</v>
      </c>
      <c r="D392" s="1" t="s">
        <v>6</v>
      </c>
      <c r="E392" s="1">
        <v>5510</v>
      </c>
      <c r="F392" s="1" t="s">
        <v>581</v>
      </c>
      <c r="G392" s="1" t="s">
        <v>4</v>
      </c>
      <c r="H392" s="1">
        <v>20812</v>
      </c>
      <c r="I392" s="1">
        <v>22619</v>
      </c>
      <c r="J392" s="1">
        <v>12554</v>
      </c>
    </row>
    <row r="393" spans="1:10" ht="15" customHeight="1" x14ac:dyDescent="0.2">
      <c r="A393" s="1">
        <v>199</v>
      </c>
      <c r="B393" s="1" t="s">
        <v>191</v>
      </c>
      <c r="C393" s="1">
        <v>56</v>
      </c>
      <c r="D393" s="1" t="s">
        <v>6</v>
      </c>
      <c r="E393" s="1">
        <v>5510</v>
      </c>
      <c r="F393" s="1" t="s">
        <v>581</v>
      </c>
      <c r="G393" s="1" t="s">
        <v>4</v>
      </c>
      <c r="H393" s="1">
        <v>1814113</v>
      </c>
      <c r="I393" s="1">
        <v>929233</v>
      </c>
      <c r="J393" s="1">
        <v>1710178</v>
      </c>
    </row>
    <row r="394" spans="1:10" ht="15" customHeight="1" x14ac:dyDescent="0.2">
      <c r="A394" s="1">
        <v>198</v>
      </c>
      <c r="B394" s="1" t="s">
        <v>192</v>
      </c>
      <c r="C394" s="1">
        <v>56</v>
      </c>
      <c r="D394" s="1" t="s">
        <v>6</v>
      </c>
      <c r="E394" s="1">
        <v>5510</v>
      </c>
      <c r="F394" s="1" t="s">
        <v>581</v>
      </c>
      <c r="G394" s="1" t="s">
        <v>4</v>
      </c>
      <c r="H394" s="1">
        <v>350583</v>
      </c>
      <c r="I394" s="1">
        <v>338712</v>
      </c>
      <c r="J394" s="1">
        <v>346211</v>
      </c>
    </row>
    <row r="395" spans="1:10" ht="15" customHeight="1" x14ac:dyDescent="0.2">
      <c r="A395" s="1">
        <v>201</v>
      </c>
      <c r="B395" s="1" t="s">
        <v>194</v>
      </c>
      <c r="C395" s="1">
        <v>56</v>
      </c>
      <c r="D395" s="1" t="s">
        <v>6</v>
      </c>
      <c r="E395" s="1">
        <v>5510</v>
      </c>
      <c r="F395" s="1" t="s">
        <v>581</v>
      </c>
      <c r="G395" s="1" t="s">
        <v>4</v>
      </c>
      <c r="H395" s="1">
        <v>110556</v>
      </c>
      <c r="I395" s="1">
        <v>106636</v>
      </c>
      <c r="J395" s="1">
        <v>63251</v>
      </c>
    </row>
    <row r="396" spans="1:10" ht="15" customHeight="1" x14ac:dyDescent="0.2">
      <c r="A396" s="1">
        <v>202</v>
      </c>
      <c r="B396" s="1" t="s">
        <v>195</v>
      </c>
      <c r="C396" s="1">
        <v>56</v>
      </c>
      <c r="D396" s="1" t="s">
        <v>6</v>
      </c>
      <c r="E396" s="1">
        <v>5510</v>
      </c>
      <c r="F396" s="1" t="s">
        <v>581</v>
      </c>
      <c r="G396" s="1" t="s">
        <v>4</v>
      </c>
      <c r="H396" s="1">
        <v>14250000</v>
      </c>
      <c r="I396" s="1">
        <v>9955000</v>
      </c>
      <c r="J396" s="1">
        <v>7778500</v>
      </c>
    </row>
    <row r="397" spans="1:10" ht="15" customHeight="1" x14ac:dyDescent="0.2">
      <c r="A397" s="1">
        <v>277</v>
      </c>
      <c r="B397" s="1" t="s">
        <v>571</v>
      </c>
      <c r="C397" s="1">
        <v>56</v>
      </c>
      <c r="D397" s="1" t="s">
        <v>6</v>
      </c>
      <c r="E397" s="1">
        <v>5510</v>
      </c>
      <c r="F397" s="1" t="s">
        <v>581</v>
      </c>
      <c r="G397" s="1" t="s">
        <v>4</v>
      </c>
      <c r="H397" s="1">
        <v>268000</v>
      </c>
      <c r="I397" s="1">
        <v>140000</v>
      </c>
      <c r="J397" s="1">
        <v>107000</v>
      </c>
    </row>
    <row r="398" spans="1:10" ht="15" customHeight="1" x14ac:dyDescent="0.2">
      <c r="A398" s="1">
        <v>203</v>
      </c>
      <c r="B398" s="1" t="s">
        <v>196</v>
      </c>
      <c r="C398" s="1">
        <v>56</v>
      </c>
      <c r="D398" s="1" t="s">
        <v>6</v>
      </c>
      <c r="E398" s="1">
        <v>5510</v>
      </c>
      <c r="F398" s="1" t="s">
        <v>581</v>
      </c>
      <c r="G398" s="1" t="s">
        <v>4</v>
      </c>
      <c r="H398" s="1">
        <v>4776190</v>
      </c>
      <c r="I398" s="1">
        <v>4564416</v>
      </c>
      <c r="J398" s="1">
        <v>4445764</v>
      </c>
    </row>
    <row r="399" spans="1:10" ht="15" customHeight="1" x14ac:dyDescent="0.2">
      <c r="A399" s="1">
        <v>38</v>
      </c>
      <c r="B399" s="1" t="s">
        <v>197</v>
      </c>
      <c r="C399" s="1">
        <v>56</v>
      </c>
      <c r="D399" s="1" t="s">
        <v>6</v>
      </c>
      <c r="E399" s="1">
        <v>5510</v>
      </c>
      <c r="F399" s="1" t="s">
        <v>581</v>
      </c>
      <c r="G399" s="1" t="s">
        <v>4</v>
      </c>
      <c r="H399" s="1">
        <v>241144</v>
      </c>
      <c r="I399" s="1">
        <v>258398</v>
      </c>
      <c r="J399" s="1">
        <v>279803</v>
      </c>
    </row>
    <row r="400" spans="1:10" ht="15" customHeight="1" x14ac:dyDescent="0.2">
      <c r="A400" s="1">
        <v>276</v>
      </c>
      <c r="B400" s="1" t="s">
        <v>198</v>
      </c>
      <c r="C400" s="1">
        <v>56</v>
      </c>
      <c r="D400" s="1" t="s">
        <v>6</v>
      </c>
      <c r="E400" s="1">
        <v>5510</v>
      </c>
      <c r="F400" s="1" t="s">
        <v>581</v>
      </c>
      <c r="G400" s="1" t="s">
        <v>4</v>
      </c>
      <c r="H400" s="1">
        <v>48000</v>
      </c>
      <c r="I400" s="1">
        <v>48000</v>
      </c>
      <c r="J400" s="1">
        <v>50000</v>
      </c>
    </row>
    <row r="401" spans="1:10" x14ac:dyDescent="0.2">
      <c r="A401" s="1">
        <v>206</v>
      </c>
      <c r="B401" s="1" t="s">
        <v>572</v>
      </c>
      <c r="C401" s="1">
        <v>56</v>
      </c>
      <c r="D401" s="1" t="s">
        <v>6</v>
      </c>
      <c r="E401" s="1">
        <v>5510</v>
      </c>
      <c r="F401" s="1" t="s">
        <v>581</v>
      </c>
      <c r="G401" s="1" t="s">
        <v>4</v>
      </c>
    </row>
    <row r="402" spans="1:10" x14ac:dyDescent="0.2">
      <c r="A402" s="1">
        <v>207</v>
      </c>
      <c r="B402" s="1" t="s">
        <v>199</v>
      </c>
      <c r="C402" s="1">
        <v>56</v>
      </c>
      <c r="D402" s="1" t="s">
        <v>6</v>
      </c>
      <c r="E402" s="1">
        <v>5510</v>
      </c>
      <c r="F402" s="1" t="s">
        <v>581</v>
      </c>
      <c r="G402" s="1" t="s">
        <v>4</v>
      </c>
      <c r="H402" s="1">
        <v>87</v>
      </c>
      <c r="I402" s="1">
        <v>82</v>
      </c>
      <c r="J402" s="1">
        <v>89</v>
      </c>
    </row>
    <row r="403" spans="1:10" x14ac:dyDescent="0.2">
      <c r="A403" s="1">
        <v>209</v>
      </c>
      <c r="B403" s="1" t="s">
        <v>200</v>
      </c>
      <c r="C403" s="1">
        <v>56</v>
      </c>
      <c r="D403" s="1" t="s">
        <v>6</v>
      </c>
      <c r="E403" s="1">
        <v>5510</v>
      </c>
      <c r="F403" s="1" t="s">
        <v>581</v>
      </c>
      <c r="G403" s="1" t="s">
        <v>4</v>
      </c>
      <c r="H403" s="1">
        <v>87195</v>
      </c>
      <c r="I403" s="1">
        <v>83608</v>
      </c>
      <c r="J403" s="1">
        <v>85973</v>
      </c>
    </row>
    <row r="404" spans="1:10" x14ac:dyDescent="0.2">
      <c r="A404" s="1">
        <v>211</v>
      </c>
      <c r="B404" s="1" t="s">
        <v>202</v>
      </c>
      <c r="C404" s="1">
        <v>56</v>
      </c>
      <c r="D404" s="1" t="s">
        <v>6</v>
      </c>
      <c r="E404" s="1">
        <v>5510</v>
      </c>
      <c r="F404" s="1" t="s">
        <v>581</v>
      </c>
      <c r="G404" s="1" t="s">
        <v>4</v>
      </c>
      <c r="H404" s="1">
        <v>169000</v>
      </c>
      <c r="I404" s="1">
        <v>113000</v>
      </c>
      <c r="J404" s="1">
        <v>144406</v>
      </c>
    </row>
    <row r="405" spans="1:10" x14ac:dyDescent="0.2">
      <c r="A405" s="1">
        <v>212</v>
      </c>
      <c r="B405" s="1" t="s">
        <v>203</v>
      </c>
      <c r="C405" s="1">
        <v>56</v>
      </c>
      <c r="D405" s="1" t="s">
        <v>6</v>
      </c>
      <c r="E405" s="1">
        <v>5510</v>
      </c>
      <c r="F405" s="1" t="s">
        <v>581</v>
      </c>
      <c r="G405" s="1" t="s">
        <v>4</v>
      </c>
      <c r="H405" s="1">
        <v>67080</v>
      </c>
      <c r="I405" s="1">
        <v>104063</v>
      </c>
      <c r="J405" s="1">
        <v>182278</v>
      </c>
    </row>
    <row r="406" spans="1:10" x14ac:dyDescent="0.2">
      <c r="A406" s="1">
        <v>208</v>
      </c>
      <c r="B406" s="1" t="s">
        <v>204</v>
      </c>
      <c r="C406" s="1">
        <v>56</v>
      </c>
      <c r="D406" s="1" t="s">
        <v>6</v>
      </c>
      <c r="E406" s="1">
        <v>5510</v>
      </c>
      <c r="F406" s="1" t="s">
        <v>581</v>
      </c>
      <c r="G406" s="1" t="s">
        <v>4</v>
      </c>
      <c r="H406" s="1">
        <v>194194</v>
      </c>
      <c r="I406" s="1">
        <v>200519</v>
      </c>
      <c r="J406" s="1">
        <v>208113</v>
      </c>
    </row>
    <row r="407" spans="1:10" x14ac:dyDescent="0.2">
      <c r="A407" s="1">
        <v>216</v>
      </c>
      <c r="B407" s="1" t="s">
        <v>205</v>
      </c>
      <c r="C407" s="1">
        <v>56</v>
      </c>
      <c r="D407" s="1" t="s">
        <v>6</v>
      </c>
      <c r="E407" s="1">
        <v>5510</v>
      </c>
      <c r="F407" s="1" t="s">
        <v>581</v>
      </c>
      <c r="G407" s="1" t="s">
        <v>4</v>
      </c>
      <c r="H407" s="1">
        <v>4804670</v>
      </c>
      <c r="I407" s="1">
        <v>4729527</v>
      </c>
      <c r="J407" s="1">
        <v>4812640</v>
      </c>
    </row>
    <row r="408" spans="1:10" x14ac:dyDescent="0.2">
      <c r="A408" s="1">
        <v>154</v>
      </c>
      <c r="B408" s="1" t="s">
        <v>206</v>
      </c>
      <c r="C408" s="1">
        <v>56</v>
      </c>
      <c r="D408" s="1" t="s">
        <v>6</v>
      </c>
      <c r="E408" s="1">
        <v>5510</v>
      </c>
      <c r="F408" s="1" t="s">
        <v>581</v>
      </c>
      <c r="G408" s="1" t="s">
        <v>4</v>
      </c>
      <c r="H408" s="1">
        <v>140221</v>
      </c>
      <c r="I408" s="1">
        <v>136991</v>
      </c>
      <c r="J408" s="1">
        <v>147029</v>
      </c>
    </row>
    <row r="409" spans="1:10" x14ac:dyDescent="0.2">
      <c r="A409" s="1">
        <v>176</v>
      </c>
      <c r="B409" s="1" t="s">
        <v>207</v>
      </c>
      <c r="C409" s="1">
        <v>56</v>
      </c>
      <c r="D409" s="1" t="s">
        <v>6</v>
      </c>
      <c r="E409" s="1">
        <v>5510</v>
      </c>
      <c r="F409" s="1" t="s">
        <v>581</v>
      </c>
      <c r="G409" s="1" t="s">
        <v>4</v>
      </c>
      <c r="H409" s="1">
        <v>102473</v>
      </c>
      <c r="I409" s="1">
        <v>142361</v>
      </c>
      <c r="J409" s="1">
        <v>113614</v>
      </c>
    </row>
    <row r="410" spans="1:10" x14ac:dyDescent="0.2">
      <c r="A410" s="1">
        <v>217</v>
      </c>
      <c r="B410" s="1" t="s">
        <v>208</v>
      </c>
      <c r="C410" s="1">
        <v>56</v>
      </c>
      <c r="D410" s="1" t="s">
        <v>6</v>
      </c>
      <c r="E410" s="1">
        <v>5510</v>
      </c>
      <c r="F410" s="1" t="s">
        <v>581</v>
      </c>
      <c r="G410" s="1" t="s">
        <v>4</v>
      </c>
      <c r="H410" s="1">
        <v>833044</v>
      </c>
      <c r="I410" s="1">
        <v>794661</v>
      </c>
      <c r="J410" s="1">
        <v>826896</v>
      </c>
    </row>
    <row r="411" spans="1:10" x14ac:dyDescent="0.2">
      <c r="A411" s="1">
        <v>220</v>
      </c>
      <c r="B411" s="1" t="s">
        <v>211</v>
      </c>
      <c r="C411" s="1">
        <v>56</v>
      </c>
      <c r="D411" s="1" t="s">
        <v>6</v>
      </c>
      <c r="E411" s="1">
        <v>5510</v>
      </c>
      <c r="F411" s="1" t="s">
        <v>581</v>
      </c>
      <c r="G411" s="1" t="s">
        <v>4</v>
      </c>
      <c r="H411" s="1">
        <v>3262</v>
      </c>
      <c r="I411" s="1">
        <v>3200</v>
      </c>
      <c r="J411" s="1">
        <v>3226</v>
      </c>
    </row>
    <row r="412" spans="1:10" x14ac:dyDescent="0.2">
      <c r="A412" s="1">
        <v>223</v>
      </c>
      <c r="B412" s="1" t="s">
        <v>213</v>
      </c>
      <c r="C412" s="1">
        <v>56</v>
      </c>
      <c r="D412" s="1" t="s">
        <v>6</v>
      </c>
      <c r="E412" s="1">
        <v>5510</v>
      </c>
      <c r="F412" s="1" t="s">
        <v>581</v>
      </c>
      <c r="G412" s="1" t="s">
        <v>4</v>
      </c>
      <c r="H412" s="1">
        <v>5950000</v>
      </c>
      <c r="I412" s="1">
        <v>6400000</v>
      </c>
      <c r="J412" s="1">
        <v>6400000</v>
      </c>
    </row>
    <row r="413" spans="1:10" x14ac:dyDescent="0.2">
      <c r="A413" s="1">
        <v>213</v>
      </c>
      <c r="B413" s="1" t="s">
        <v>214</v>
      </c>
      <c r="C413" s="1">
        <v>56</v>
      </c>
      <c r="D413" s="1" t="s">
        <v>6</v>
      </c>
      <c r="E413" s="1">
        <v>5510</v>
      </c>
      <c r="F413" s="1" t="s">
        <v>581</v>
      </c>
      <c r="G413" s="1" t="s">
        <v>4</v>
      </c>
      <c r="H413" s="1">
        <v>50000</v>
      </c>
      <c r="I413" s="1">
        <v>51000</v>
      </c>
      <c r="J413" s="1">
        <v>50000</v>
      </c>
    </row>
    <row r="414" spans="1:10" x14ac:dyDescent="0.2">
      <c r="A414" s="1">
        <v>226</v>
      </c>
      <c r="B414" s="1" t="s">
        <v>216</v>
      </c>
      <c r="C414" s="1">
        <v>56</v>
      </c>
      <c r="D414" s="1" t="s">
        <v>6</v>
      </c>
      <c r="E414" s="1">
        <v>5510</v>
      </c>
      <c r="F414" s="1" t="s">
        <v>581</v>
      </c>
      <c r="G414" s="1" t="s">
        <v>4</v>
      </c>
      <c r="H414" s="1">
        <v>2763000</v>
      </c>
      <c r="I414" s="1">
        <v>2647453</v>
      </c>
      <c r="J414" s="1">
        <v>2663025</v>
      </c>
    </row>
    <row r="415" spans="1:10" x14ac:dyDescent="0.2">
      <c r="A415" s="1">
        <v>230</v>
      </c>
      <c r="B415" s="1" t="s">
        <v>217</v>
      </c>
      <c r="C415" s="1">
        <v>56</v>
      </c>
      <c r="D415" s="1" t="s">
        <v>6</v>
      </c>
      <c r="E415" s="1">
        <v>5510</v>
      </c>
      <c r="F415" s="1" t="s">
        <v>581</v>
      </c>
      <c r="G415" s="1" t="s">
        <v>4</v>
      </c>
      <c r="H415" s="1">
        <v>28496810</v>
      </c>
      <c r="I415" s="1">
        <v>23327570</v>
      </c>
      <c r="J415" s="1">
        <v>28074610</v>
      </c>
    </row>
    <row r="416" spans="1:10" x14ac:dyDescent="0.2">
      <c r="A416" s="1">
        <v>225</v>
      </c>
      <c r="B416" s="1" t="s">
        <v>218</v>
      </c>
      <c r="C416" s="1">
        <v>56</v>
      </c>
      <c r="D416" s="1" t="s">
        <v>6</v>
      </c>
      <c r="E416" s="1">
        <v>5510</v>
      </c>
      <c r="F416" s="1" t="s">
        <v>581</v>
      </c>
      <c r="G416" s="1" t="s">
        <v>4</v>
      </c>
      <c r="H416" s="1">
        <v>2580</v>
      </c>
      <c r="I416" s="1">
        <v>3695</v>
      </c>
      <c r="J416" s="1">
        <v>3420</v>
      </c>
    </row>
    <row r="417" spans="1:10" x14ac:dyDescent="0.2">
      <c r="A417" s="1">
        <v>229</v>
      </c>
      <c r="B417" s="1" t="s">
        <v>219</v>
      </c>
      <c r="C417" s="1">
        <v>56</v>
      </c>
      <c r="D417" s="1" t="s">
        <v>6</v>
      </c>
      <c r="E417" s="1">
        <v>5510</v>
      </c>
      <c r="F417" s="1" t="s">
        <v>581</v>
      </c>
      <c r="G417" s="1" t="s">
        <v>4</v>
      </c>
    </row>
    <row r="418" spans="1:10" x14ac:dyDescent="0.2">
      <c r="A418" s="1">
        <v>215</v>
      </c>
      <c r="B418" s="1" t="s">
        <v>220</v>
      </c>
      <c r="C418" s="1">
        <v>56</v>
      </c>
      <c r="D418" s="1" t="s">
        <v>6</v>
      </c>
      <c r="E418" s="1">
        <v>5510</v>
      </c>
      <c r="F418" s="1" t="s">
        <v>581</v>
      </c>
      <c r="G418" s="1" t="s">
        <v>4</v>
      </c>
      <c r="H418" s="1">
        <v>6737197</v>
      </c>
      <c r="I418" s="1">
        <v>5902776</v>
      </c>
      <c r="J418" s="1">
        <v>5875560</v>
      </c>
    </row>
    <row r="419" spans="1:10" x14ac:dyDescent="0.2">
      <c r="A419" s="1">
        <v>231</v>
      </c>
      <c r="B419" s="1" t="s">
        <v>221</v>
      </c>
      <c r="C419" s="1">
        <v>56</v>
      </c>
      <c r="D419" s="1" t="s">
        <v>6</v>
      </c>
      <c r="E419" s="1">
        <v>5510</v>
      </c>
      <c r="F419" s="1" t="s">
        <v>581</v>
      </c>
      <c r="G419" s="1" t="s">
        <v>4</v>
      </c>
      <c r="H419" s="1">
        <v>361091140</v>
      </c>
      <c r="I419" s="1">
        <v>345486340</v>
      </c>
      <c r="J419" s="1">
        <v>384777890</v>
      </c>
    </row>
    <row r="420" spans="1:10" x14ac:dyDescent="0.2">
      <c r="A420" s="1">
        <v>234</v>
      </c>
      <c r="B420" s="1" t="s">
        <v>223</v>
      </c>
      <c r="C420" s="1">
        <v>56</v>
      </c>
      <c r="D420" s="1" t="s">
        <v>6</v>
      </c>
      <c r="E420" s="1">
        <v>5510</v>
      </c>
      <c r="F420" s="1" t="s">
        <v>581</v>
      </c>
      <c r="G420" s="1" t="s">
        <v>4</v>
      </c>
      <c r="H420" s="1">
        <v>564500</v>
      </c>
      <c r="I420" s="1">
        <v>479000</v>
      </c>
      <c r="J420" s="1">
        <v>471000</v>
      </c>
    </row>
    <row r="421" spans="1:10" x14ac:dyDescent="0.2">
      <c r="A421" s="1">
        <v>228</v>
      </c>
      <c r="B421" s="1" t="s">
        <v>224</v>
      </c>
      <c r="C421" s="1">
        <v>56</v>
      </c>
      <c r="D421" s="1" t="s">
        <v>6</v>
      </c>
      <c r="E421" s="1">
        <v>5510</v>
      </c>
      <c r="F421" s="1" t="s">
        <v>581</v>
      </c>
      <c r="G421" s="1" t="s">
        <v>4</v>
      </c>
    </row>
    <row r="422" spans="1:10" x14ac:dyDescent="0.2">
      <c r="A422" s="1">
        <v>235</v>
      </c>
      <c r="B422" s="1" t="s">
        <v>225</v>
      </c>
      <c r="C422" s="1">
        <v>56</v>
      </c>
      <c r="D422" s="1" t="s">
        <v>6</v>
      </c>
      <c r="E422" s="1">
        <v>5510</v>
      </c>
      <c r="F422" s="1" t="s">
        <v>581</v>
      </c>
      <c r="G422" s="1" t="s">
        <v>4</v>
      </c>
      <c r="H422" s="1">
        <v>411630</v>
      </c>
      <c r="I422" s="1">
        <v>439551</v>
      </c>
      <c r="J422" s="1">
        <v>474693</v>
      </c>
    </row>
    <row r="423" spans="1:10" x14ac:dyDescent="0.2">
      <c r="A423" s="1">
        <v>155</v>
      </c>
      <c r="B423" s="1" t="s">
        <v>226</v>
      </c>
      <c r="C423" s="1">
        <v>56</v>
      </c>
      <c r="D423" s="1" t="s">
        <v>6</v>
      </c>
      <c r="E423" s="1">
        <v>5510</v>
      </c>
      <c r="F423" s="1" t="s">
        <v>581</v>
      </c>
      <c r="G423" s="1" t="s">
        <v>4</v>
      </c>
      <c r="H423" s="1">
        <v>894</v>
      </c>
      <c r="I423" s="1">
        <v>885</v>
      </c>
      <c r="J423" s="1">
        <v>896</v>
      </c>
    </row>
    <row r="424" spans="1:10" x14ac:dyDescent="0.2">
      <c r="A424" s="1">
        <v>236</v>
      </c>
      <c r="B424" s="1" t="s">
        <v>227</v>
      </c>
      <c r="C424" s="1">
        <v>56</v>
      </c>
      <c r="D424" s="1" t="s">
        <v>6</v>
      </c>
      <c r="E424" s="1">
        <v>5510</v>
      </c>
      <c r="F424" s="1" t="s">
        <v>581</v>
      </c>
      <c r="G424" s="1" t="s">
        <v>4</v>
      </c>
      <c r="H424" s="1">
        <v>2306741</v>
      </c>
      <c r="I424" s="1">
        <v>1439875</v>
      </c>
      <c r="J424" s="1">
        <v>1465379</v>
      </c>
    </row>
    <row r="425" spans="1:10" x14ac:dyDescent="0.2">
      <c r="A425" s="1">
        <v>237</v>
      </c>
      <c r="B425" s="1" t="s">
        <v>228</v>
      </c>
      <c r="C425" s="1">
        <v>56</v>
      </c>
      <c r="D425" s="1" t="s">
        <v>6</v>
      </c>
      <c r="E425" s="1">
        <v>5510</v>
      </c>
      <c r="F425" s="1" t="s">
        <v>581</v>
      </c>
      <c r="G425" s="1" t="s">
        <v>4</v>
      </c>
      <c r="H425" s="1">
        <v>5202511</v>
      </c>
      <c r="I425" s="1">
        <v>5287261</v>
      </c>
      <c r="J425" s="1">
        <v>5244140</v>
      </c>
    </row>
    <row r="426" spans="1:10" x14ac:dyDescent="0.2">
      <c r="A426" s="1">
        <v>5000</v>
      </c>
      <c r="B426" s="1" t="s">
        <v>461</v>
      </c>
      <c r="C426" s="1">
        <v>56</v>
      </c>
      <c r="D426" s="1" t="s">
        <v>6</v>
      </c>
      <c r="E426" s="1">
        <v>5510</v>
      </c>
      <c r="F426" s="1" t="s">
        <v>581</v>
      </c>
      <c r="G426" s="1" t="s">
        <v>4</v>
      </c>
      <c r="H426" s="1">
        <v>1038330655</v>
      </c>
      <c r="I426" s="1">
        <v>1010609468</v>
      </c>
      <c r="J426" s="1">
        <v>1060107470</v>
      </c>
    </row>
    <row r="427" spans="1:10" x14ac:dyDescent="0.2">
      <c r="A427" s="1">
        <v>249</v>
      </c>
      <c r="B427" s="1" t="s">
        <v>231</v>
      </c>
      <c r="C427" s="1">
        <v>56</v>
      </c>
      <c r="D427" s="1" t="s">
        <v>6</v>
      </c>
      <c r="E427" s="1">
        <v>5510</v>
      </c>
      <c r="F427" s="1" t="s">
        <v>581</v>
      </c>
      <c r="G427" s="1" t="s">
        <v>4</v>
      </c>
      <c r="H427" s="1">
        <v>65331</v>
      </c>
      <c r="I427" s="1">
        <v>42465</v>
      </c>
      <c r="J427" s="1">
        <v>63456</v>
      </c>
    </row>
    <row r="428" spans="1:10" x14ac:dyDescent="0.2">
      <c r="A428" s="1">
        <v>248</v>
      </c>
      <c r="B428" s="1" t="s">
        <v>232</v>
      </c>
      <c r="C428" s="1">
        <v>56</v>
      </c>
      <c r="D428" s="1" t="s">
        <v>6</v>
      </c>
      <c r="E428" s="1">
        <v>5510</v>
      </c>
      <c r="F428" s="1" t="s">
        <v>581</v>
      </c>
      <c r="G428" s="1" t="s">
        <v>4</v>
      </c>
    </row>
    <row r="429" spans="1:10" x14ac:dyDescent="0.2">
      <c r="A429" s="1">
        <v>251</v>
      </c>
      <c r="B429" s="1" t="s">
        <v>233</v>
      </c>
      <c r="C429" s="1">
        <v>56</v>
      </c>
      <c r="D429" s="1" t="s">
        <v>6</v>
      </c>
      <c r="E429" s="1">
        <v>5510</v>
      </c>
      <c r="F429" s="1" t="s">
        <v>581</v>
      </c>
      <c r="G429" s="1" t="s">
        <v>4</v>
      </c>
      <c r="H429" s="1">
        <v>3350671</v>
      </c>
      <c r="I429" s="1">
        <v>2618221</v>
      </c>
      <c r="J429" s="1">
        <v>2873052</v>
      </c>
    </row>
    <row r="430" spans="1:10" x14ac:dyDescent="0.2">
      <c r="A430" s="1">
        <v>181</v>
      </c>
      <c r="B430" s="1" t="s">
        <v>234</v>
      </c>
      <c r="C430" s="1">
        <v>56</v>
      </c>
      <c r="D430" s="1" t="s">
        <v>6</v>
      </c>
      <c r="E430" s="1">
        <v>5510</v>
      </c>
      <c r="F430" s="1" t="s">
        <v>581</v>
      </c>
      <c r="G430" s="1" t="s">
        <v>4</v>
      </c>
      <c r="H430" s="1">
        <v>974956</v>
      </c>
      <c r="I430" s="1">
        <v>642793</v>
      </c>
      <c r="J430" s="1">
        <v>852909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430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6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2688200</v>
      </c>
      <c r="I4" s="2">
        <f t="shared" si="0"/>
        <v>2652850</v>
      </c>
      <c r="J4" s="2">
        <f t="shared" si="0"/>
        <v>1946750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1110400</v>
      </c>
      <c r="I5" s="2">
        <f t="shared" si="0"/>
        <v>1189547</v>
      </c>
      <c r="J5" s="2">
        <f t="shared" si="0"/>
        <v>1207013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99494</v>
      </c>
      <c r="I6" s="2">
        <f t="shared" si="0"/>
        <v>100568</v>
      </c>
      <c r="J6" s="2">
        <f t="shared" si="0"/>
        <v>115444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13066</v>
      </c>
      <c r="I7" s="2">
        <f t="shared" si="0"/>
        <v>13152</v>
      </c>
      <c r="J7" s="2">
        <f t="shared" si="0"/>
        <v>13237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1510248</v>
      </c>
      <c r="I8" s="2">
        <f t="shared" si="0"/>
        <v>1514248</v>
      </c>
      <c r="J8" s="2">
        <f t="shared" si="0"/>
        <v>1518256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27261</v>
      </c>
      <c r="I10" s="2">
        <f t="shared" si="0"/>
        <v>27328</v>
      </c>
      <c r="J10" s="2">
        <f t="shared" si="0"/>
        <v>27887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362</v>
      </c>
      <c r="I11" s="2">
        <f t="shared" si="0"/>
        <v>522</v>
      </c>
      <c r="J11" s="2">
        <f t="shared" si="0"/>
        <v>485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97242</v>
      </c>
      <c r="I12" s="2">
        <f t="shared" si="0"/>
        <v>121179</v>
      </c>
      <c r="J12" s="2">
        <f t="shared" si="0"/>
        <v>184821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2116141</v>
      </c>
      <c r="I13" s="2">
        <f t="shared" si="0"/>
        <v>2098240</v>
      </c>
      <c r="J13" s="2">
        <f t="shared" si="0"/>
        <v>2337586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233150</v>
      </c>
      <c r="I14" s="2">
        <f t="shared" si="0"/>
        <v>241713</v>
      </c>
      <c r="J14" s="2">
        <f t="shared" si="0"/>
        <v>237658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4146000</v>
      </c>
      <c r="I16" s="2">
        <f t="shared" si="0"/>
        <v>3787751</v>
      </c>
      <c r="J16" s="2">
        <f t="shared" si="0"/>
        <v>4036996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1103185</v>
      </c>
      <c r="I17" s="2">
        <f t="shared" si="0"/>
        <v>1125168</v>
      </c>
      <c r="J17" s="2">
        <f t="shared" si="0"/>
        <v>1148993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8</v>
      </c>
      <c r="I18" s="2">
        <f t="shared" si="0"/>
        <v>8</v>
      </c>
      <c r="J18" s="2">
        <f t="shared" si="0"/>
        <v>7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2133876</v>
      </c>
      <c r="I19" s="9">
        <f t="shared" si="1"/>
        <v>2131518</v>
      </c>
      <c r="J19" s="9">
        <f t="shared" si="1"/>
        <v>2154638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163180</v>
      </c>
      <c r="I20" s="2">
        <f t="shared" si="2"/>
        <v>189825</v>
      </c>
      <c r="J20" s="2">
        <f t="shared" si="2"/>
        <v>108082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323200</v>
      </c>
      <c r="I21" s="9">
        <f t="shared" si="3"/>
        <v>171876</v>
      </c>
      <c r="J21" s="9">
        <f t="shared" si="3"/>
        <v>130428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749935</v>
      </c>
      <c r="I22" s="2">
        <f t="shared" si="2"/>
        <v>855263</v>
      </c>
      <c r="J22" s="2">
        <f t="shared" si="2"/>
        <v>937495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31036</v>
      </c>
      <c r="I23" s="2">
        <f t="shared" si="2"/>
        <v>31386</v>
      </c>
      <c r="J23" s="2">
        <f t="shared" si="2"/>
        <v>31698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285993</v>
      </c>
      <c r="I24" s="2">
        <f t="shared" si="2"/>
        <v>304942</v>
      </c>
      <c r="J24" s="2">
        <f t="shared" si="2"/>
        <v>348716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36703</v>
      </c>
      <c r="I25" s="2">
        <f t="shared" si="2"/>
        <v>40694</v>
      </c>
      <c r="J25" s="2">
        <f t="shared" si="2"/>
        <v>42660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803136</v>
      </c>
      <c r="I26" s="2">
        <f t="shared" si="2"/>
        <v>899640</v>
      </c>
      <c r="J26" s="2">
        <f t="shared" si="2"/>
        <v>1031522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18428</v>
      </c>
      <c r="I27" s="2">
        <f t="shared" si="2"/>
        <v>22338</v>
      </c>
      <c r="J27" s="2">
        <f t="shared" si="2"/>
        <v>23722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32154</v>
      </c>
      <c r="I28" s="2">
        <f t="shared" si="2"/>
        <v>28936</v>
      </c>
      <c r="J28" s="2">
        <f t="shared" si="2"/>
        <v>31224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146361</v>
      </c>
      <c r="I29" s="2">
        <f t="shared" si="2"/>
        <v>199502</v>
      </c>
      <c r="J29" s="2">
        <f t="shared" si="2"/>
        <v>189973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1624186</v>
      </c>
      <c r="I30" s="2">
        <f t="shared" si="2"/>
        <v>1671922</v>
      </c>
      <c r="J30" s="2">
        <f t="shared" si="2"/>
        <v>1390269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104197</v>
      </c>
      <c r="I31" s="2">
        <f t="shared" si="2"/>
        <v>14857</v>
      </c>
      <c r="J31" s="2">
        <f t="shared" si="2"/>
        <v>57474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3157</v>
      </c>
      <c r="I32" s="2">
        <f t="shared" si="2"/>
        <v>2895</v>
      </c>
      <c r="J32" s="2">
        <f t="shared" si="2"/>
        <v>3002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132727</v>
      </c>
      <c r="I33" s="2">
        <f t="shared" si="2"/>
        <v>111812</v>
      </c>
      <c r="J33" s="2">
        <f t="shared" si="2"/>
        <v>39532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223023</v>
      </c>
      <c r="I34" s="2">
        <f t="shared" si="2"/>
        <v>199018</v>
      </c>
      <c r="J34" s="2">
        <f t="shared" si="2"/>
        <v>189640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1704528</v>
      </c>
      <c r="I35" s="2">
        <f t="shared" si="2"/>
        <v>1676213</v>
      </c>
      <c r="J35" s="2">
        <f t="shared" si="2"/>
        <v>1674076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69</v>
      </c>
      <c r="I36" s="2">
        <f t="shared" si="4"/>
        <v>71</v>
      </c>
      <c r="J36" s="2">
        <f t="shared" si="4"/>
        <v>61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1703500</v>
      </c>
      <c r="I37" s="2">
        <f t="shared" si="4"/>
        <v>1570526</v>
      </c>
      <c r="J37" s="2">
        <f t="shared" si="4"/>
        <v>1589303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34991</v>
      </c>
      <c r="I38" s="2">
        <f t="shared" si="4"/>
        <v>32645</v>
      </c>
      <c r="J38" s="2">
        <f t="shared" si="4"/>
        <v>30943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1831</v>
      </c>
      <c r="I39" s="2">
        <f t="shared" si="4"/>
        <v>1832</v>
      </c>
      <c r="J39" s="2">
        <f t="shared" si="4"/>
        <v>1833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87164</v>
      </c>
      <c r="I40" s="2">
        <f t="shared" si="4"/>
        <v>80028</v>
      </c>
      <c r="J40" s="2">
        <f t="shared" si="4"/>
        <v>75191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1205202</v>
      </c>
      <c r="I41" s="2">
        <f t="shared" si="4"/>
        <v>863818</v>
      </c>
      <c r="J41" s="2">
        <f t="shared" si="4"/>
        <v>1157754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1048268</v>
      </c>
      <c r="I42" s="2">
        <f t="shared" si="4"/>
        <v>1107688</v>
      </c>
      <c r="J42" s="2">
        <f t="shared" si="4"/>
        <v>1359321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968030</v>
      </c>
      <c r="I43" s="2">
        <f t="shared" si="4"/>
        <v>1003715</v>
      </c>
      <c r="J43" s="2">
        <f t="shared" si="4"/>
        <v>1000361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338282</v>
      </c>
      <c r="I44" s="2">
        <f t="shared" si="4"/>
        <v>340663</v>
      </c>
      <c r="J44" s="2">
        <f t="shared" si="4"/>
        <v>344126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1019000</v>
      </c>
      <c r="I45" s="2">
        <f t="shared" si="4"/>
        <v>880250</v>
      </c>
      <c r="J45" s="2">
        <f t="shared" si="4"/>
        <v>883031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478277</v>
      </c>
      <c r="I46" s="2">
        <f t="shared" si="4"/>
        <v>566780</v>
      </c>
      <c r="J46" s="2">
        <f t="shared" si="4"/>
        <v>519221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13318</v>
      </c>
      <c r="I47" s="2">
        <f t="shared" si="4"/>
        <v>8951</v>
      </c>
      <c r="J47" s="2">
        <f t="shared" si="4"/>
        <v>8908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6346551</v>
      </c>
      <c r="I49" s="2">
        <f t="shared" si="4"/>
        <v>6771189</v>
      </c>
      <c r="J49" s="2">
        <f t="shared" si="4"/>
        <v>6544248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34492</v>
      </c>
      <c r="I50" s="2">
        <f t="shared" si="4"/>
        <v>36835</v>
      </c>
      <c r="J50" s="2">
        <f t="shared" si="4"/>
        <v>37680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696588</v>
      </c>
      <c r="I51" s="2">
        <f t="shared" si="4"/>
        <v>571886</v>
      </c>
      <c r="J51" s="2">
        <f t="shared" si="4"/>
        <v>675831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53</v>
      </c>
      <c r="I52" s="2">
        <f t="shared" si="5"/>
        <v>33</v>
      </c>
      <c r="J52" s="2">
        <f t="shared" si="5"/>
        <v>18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185922</v>
      </c>
      <c r="I53" s="2">
        <f t="shared" si="5"/>
        <v>149511</v>
      </c>
      <c r="J53" s="2">
        <f t="shared" si="5"/>
        <v>170418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24216</v>
      </c>
      <c r="I54" s="2">
        <f t="shared" si="5"/>
        <v>23481</v>
      </c>
      <c r="J54" s="2">
        <f t="shared" si="5"/>
        <v>25299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388103</v>
      </c>
      <c r="I55" s="2">
        <f t="shared" si="5"/>
        <v>379075</v>
      </c>
      <c r="J55" s="2">
        <f t="shared" si="5"/>
        <v>367412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2200</v>
      </c>
      <c r="I56" s="2">
        <f t="shared" si="5"/>
        <v>2065</v>
      </c>
      <c r="J56" s="2">
        <f t="shared" si="5"/>
        <v>2156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650</v>
      </c>
      <c r="I57" s="9">
        <f t="shared" si="6"/>
        <v>604</v>
      </c>
      <c r="J57" s="9">
        <f t="shared" si="6"/>
        <v>591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3</v>
      </c>
      <c r="I58" s="2">
        <f t="shared" si="7"/>
        <v>4</v>
      </c>
      <c r="J58" s="2">
        <f t="shared" si="7"/>
        <v>95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1354</v>
      </c>
      <c r="I59" s="2">
        <f t="shared" si="7"/>
        <v>1317</v>
      </c>
      <c r="J59" s="2">
        <f t="shared" si="7"/>
        <v>1331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18926</v>
      </c>
      <c r="I60" s="2">
        <f t="shared" si="7"/>
        <v>20153</v>
      </c>
      <c r="J60" s="2">
        <f t="shared" si="7"/>
        <v>22092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6224</v>
      </c>
      <c r="I61" s="2">
        <f t="shared" si="7"/>
        <v>4295</v>
      </c>
      <c r="J61" s="2">
        <f t="shared" si="7"/>
        <v>4910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314343</v>
      </c>
      <c r="I62" s="2">
        <f t="shared" si="7"/>
        <v>282937</v>
      </c>
      <c r="J62" s="2">
        <f t="shared" si="7"/>
        <v>303522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868658</v>
      </c>
      <c r="I63" s="2">
        <f t="shared" si="7"/>
        <v>876625</v>
      </c>
      <c r="J63" s="2">
        <f t="shared" si="7"/>
        <v>882496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363419</v>
      </c>
      <c r="I64" s="2">
        <f t="shared" si="7"/>
        <v>372121</v>
      </c>
      <c r="J64" s="2">
        <f t="shared" si="7"/>
        <v>383096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7060275</v>
      </c>
      <c r="I65" s="2">
        <f t="shared" si="7"/>
        <v>7099724</v>
      </c>
      <c r="J65" s="2">
        <f t="shared" si="7"/>
        <v>7598086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312891</v>
      </c>
      <c r="I66" s="2">
        <f t="shared" si="7"/>
        <v>270513</v>
      </c>
      <c r="J66" s="2">
        <f t="shared" si="7"/>
        <v>350700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54920</v>
      </c>
      <c r="I67" s="2">
        <f t="shared" si="7"/>
        <v>65910</v>
      </c>
      <c r="J67" s="2">
        <f t="shared" si="7"/>
        <v>68903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463479</v>
      </c>
      <c r="I68" s="2">
        <f t="shared" si="7"/>
        <v>441545</v>
      </c>
      <c r="J68" s="2">
        <f t="shared" si="7"/>
        <v>381937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505751</v>
      </c>
      <c r="I69" s="2">
        <f t="shared" si="7"/>
        <v>400673</v>
      </c>
      <c r="J69" s="2">
        <f t="shared" si="7"/>
        <v>375742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485696</v>
      </c>
      <c r="I70" s="2">
        <f t="shared" si="7"/>
        <v>513621</v>
      </c>
      <c r="J70" s="2">
        <f t="shared" si="7"/>
        <v>378335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484047</v>
      </c>
      <c r="I71" s="2">
        <f t="shared" si="7"/>
        <v>513834</v>
      </c>
      <c r="J71" s="2">
        <f t="shared" si="7"/>
        <v>464887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601920</v>
      </c>
      <c r="I72" s="2">
        <f t="shared" si="7"/>
        <v>460671</v>
      </c>
      <c r="J72" s="2">
        <f t="shared" si="7"/>
        <v>430001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15432909</v>
      </c>
      <c r="I73" s="2">
        <f t="shared" si="7"/>
        <v>15406010</v>
      </c>
      <c r="J73" s="2">
        <f t="shared" si="7"/>
        <v>14958862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300</v>
      </c>
      <c r="I74" s="2">
        <f t="shared" si="8"/>
        <v>261</v>
      </c>
      <c r="J74" s="2">
        <f t="shared" si="8"/>
        <v>312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2893</v>
      </c>
      <c r="I75" s="2">
        <f t="shared" si="8"/>
        <v>2896</v>
      </c>
      <c r="J75" s="2">
        <f t="shared" si="8"/>
        <v>2899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36</v>
      </c>
      <c r="I76" s="2">
        <f t="shared" si="8"/>
        <v>35</v>
      </c>
      <c r="J76" s="2">
        <f t="shared" si="8"/>
        <v>36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4836655</v>
      </c>
      <c r="I77" s="2">
        <f t="shared" si="8"/>
        <v>4626880</v>
      </c>
      <c r="J77" s="2">
        <f t="shared" si="8"/>
        <v>5346593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117418</v>
      </c>
      <c r="I78" s="2">
        <f t="shared" si="8"/>
        <v>125200</v>
      </c>
      <c r="J78" s="2">
        <f t="shared" si="8"/>
        <v>101740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800000</v>
      </c>
      <c r="I79" s="2">
        <f t="shared" si="8"/>
        <v>950000</v>
      </c>
      <c r="J79" s="2">
        <f t="shared" si="8"/>
        <v>960000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131100</v>
      </c>
      <c r="I80" s="2">
        <f t="shared" si="8"/>
        <v>83000</v>
      </c>
      <c r="J80" s="2">
        <f t="shared" si="8"/>
        <v>66000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1226600</v>
      </c>
      <c r="I81" s="2">
        <f t="shared" si="8"/>
        <v>1311700</v>
      </c>
      <c r="J81" s="2">
        <f t="shared" si="8"/>
        <v>1317700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33644310</v>
      </c>
      <c r="I82" s="2">
        <f t="shared" si="8"/>
        <v>32678310</v>
      </c>
      <c r="J82" s="2">
        <f t="shared" si="8"/>
        <v>35106050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71</v>
      </c>
      <c r="I83" s="2">
        <f t="shared" si="8"/>
        <v>64</v>
      </c>
      <c r="J83" s="2">
        <f t="shared" si="8"/>
        <v>65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15839</v>
      </c>
      <c r="I84" s="2">
        <f t="shared" si="8"/>
        <v>15356</v>
      </c>
      <c r="J84" s="2">
        <f t="shared" si="8"/>
        <v>15309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27005</v>
      </c>
      <c r="I86" s="2">
        <f t="shared" si="8"/>
        <v>27748</v>
      </c>
      <c r="J86" s="2">
        <f t="shared" si="8"/>
        <v>27007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37123392</v>
      </c>
      <c r="I87" s="2">
        <f t="shared" si="8"/>
        <v>38119300</v>
      </c>
      <c r="J87" s="2">
        <f t="shared" si="8"/>
        <v>38952521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531800</v>
      </c>
      <c r="I88" s="2">
        <f t="shared" si="8"/>
        <v>559800</v>
      </c>
      <c r="J88" s="2">
        <f t="shared" si="8"/>
        <v>544500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119841</v>
      </c>
      <c r="I91" s="2">
        <f t="shared" si="9"/>
        <v>87223</v>
      </c>
      <c r="J91" s="2">
        <f t="shared" si="9"/>
        <v>74843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3837019</v>
      </c>
      <c r="I92" s="2">
        <f t="shared" si="9"/>
        <v>3787367</v>
      </c>
      <c r="J92" s="2">
        <f t="shared" si="9"/>
        <v>3792839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243385</v>
      </c>
      <c r="I93" s="2">
        <f t="shared" si="9"/>
        <v>254025</v>
      </c>
      <c r="J93" s="2">
        <f t="shared" si="9"/>
        <v>258910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9707</v>
      </c>
      <c r="I94" s="2">
        <f t="shared" si="9"/>
        <v>10030</v>
      </c>
      <c r="J94" s="2">
        <f t="shared" si="9"/>
        <v>10042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458105</v>
      </c>
      <c r="I95" s="2">
        <f t="shared" si="9"/>
        <v>469840</v>
      </c>
      <c r="J95" s="2">
        <f t="shared" si="9"/>
        <v>488098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2611432</v>
      </c>
      <c r="I96" s="2">
        <f t="shared" si="9"/>
        <v>2561934</v>
      </c>
      <c r="J96" s="2">
        <f t="shared" si="9"/>
        <v>2484465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1131728</v>
      </c>
      <c r="I97" s="2">
        <f t="shared" si="9"/>
        <v>1131757</v>
      </c>
      <c r="J97" s="2">
        <f t="shared" si="9"/>
        <v>1138095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36961</v>
      </c>
      <c r="I98" s="2">
        <f t="shared" si="9"/>
        <v>59580</v>
      </c>
      <c r="J98" s="2">
        <f t="shared" si="9"/>
        <v>52667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1178648</v>
      </c>
      <c r="I99" s="2">
        <f t="shared" si="9"/>
        <v>1164747</v>
      </c>
      <c r="J99" s="2">
        <f t="shared" si="9"/>
        <v>1151830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976</v>
      </c>
      <c r="I100" s="2">
        <f t="shared" si="9"/>
        <v>1073</v>
      </c>
      <c r="J100" s="2">
        <f t="shared" si="9"/>
        <v>465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79</v>
      </c>
      <c r="I101" s="9">
        <f t="shared" si="10"/>
        <v>79</v>
      </c>
      <c r="J101" s="9">
        <f t="shared" si="10"/>
        <v>77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1131</v>
      </c>
      <c r="I102" s="2">
        <f t="shared" si="11"/>
        <v>1680</v>
      </c>
      <c r="J102" s="2">
        <f t="shared" si="11"/>
        <v>1610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2249</v>
      </c>
      <c r="I103" s="2">
        <f t="shared" si="11"/>
        <v>2342</v>
      </c>
      <c r="J103" s="2">
        <f t="shared" si="11"/>
        <v>2377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1444</v>
      </c>
      <c r="I106" s="2">
        <f t="shared" si="13"/>
        <v>1448</v>
      </c>
      <c r="J106" s="2">
        <f t="shared" si="13"/>
        <v>1463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127000</v>
      </c>
      <c r="I107" s="2">
        <f t="shared" si="13"/>
        <v>147273</v>
      </c>
      <c r="J107" s="2">
        <f t="shared" si="13"/>
        <v>151900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63316</v>
      </c>
      <c r="I108" s="9">
        <f t="shared" si="14"/>
        <v>58525</v>
      </c>
      <c r="J108" s="9">
        <f t="shared" si="14"/>
        <v>52201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24651</v>
      </c>
      <c r="I109" s="2">
        <f t="shared" si="15"/>
        <v>22998</v>
      </c>
      <c r="J109" s="2">
        <f t="shared" si="15"/>
        <v>23625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9258000</v>
      </c>
      <c r="I110" s="2">
        <f t="shared" si="15"/>
        <v>8690000</v>
      </c>
      <c r="J110" s="2">
        <f t="shared" si="15"/>
        <v>10200000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928761</v>
      </c>
      <c r="I111" s="2">
        <f t="shared" si="15"/>
        <v>882395</v>
      </c>
      <c r="J111" s="2">
        <f t="shared" si="15"/>
        <v>891583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1142462</v>
      </c>
      <c r="I112" s="2">
        <f t="shared" si="15"/>
        <v>1191211</v>
      </c>
      <c r="J112" s="2">
        <f t="shared" si="15"/>
        <v>1334000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67159</v>
      </c>
      <c r="I113" s="2">
        <f t="shared" si="15"/>
        <v>69575</v>
      </c>
      <c r="J113" s="2">
        <f t="shared" si="15"/>
        <v>72390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216316</v>
      </c>
      <c r="I114" s="2">
        <f t="shared" si="15"/>
        <v>188728</v>
      </c>
      <c r="J114" s="2">
        <f t="shared" si="15"/>
        <v>195252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63316</v>
      </c>
      <c r="I115" s="9">
        <f t="shared" si="16"/>
        <v>58525</v>
      </c>
      <c r="J115" s="9">
        <f t="shared" si="16"/>
        <v>52201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10100</v>
      </c>
      <c r="I116" s="2">
        <f t="shared" si="15"/>
        <v>8500</v>
      </c>
      <c r="J116" s="2">
        <f t="shared" si="15"/>
        <v>5700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1825121</v>
      </c>
      <c r="I118" s="2">
        <f t="shared" si="15"/>
        <v>1637081</v>
      </c>
      <c r="J118" s="2">
        <f t="shared" si="15"/>
        <v>1487041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481300</v>
      </c>
      <c r="I119" s="2">
        <f t="shared" si="15"/>
        <v>455500</v>
      </c>
      <c r="J119" s="2">
        <f t="shared" si="15"/>
        <v>416300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12594</v>
      </c>
      <c r="I122" s="2">
        <f t="shared" si="15"/>
        <v>11188</v>
      </c>
      <c r="J122" s="2">
        <f t="shared" si="15"/>
        <v>8424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15713</v>
      </c>
      <c r="I125" s="2">
        <f t="shared" si="17"/>
        <v>12564</v>
      </c>
      <c r="J125" s="2">
        <f t="shared" si="17"/>
        <v>14912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167883</v>
      </c>
      <c r="I128" s="2">
        <f t="shared" si="17"/>
        <v>151660</v>
      </c>
      <c r="J128" s="2">
        <f t="shared" si="17"/>
        <v>171069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869947</v>
      </c>
      <c r="I129" s="2">
        <f t="shared" si="17"/>
        <v>727366</v>
      </c>
      <c r="J129" s="2">
        <f t="shared" si="17"/>
        <v>660727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107642</v>
      </c>
      <c r="I131" s="2">
        <f t="shared" si="17"/>
        <v>97911</v>
      </c>
      <c r="J131" s="2">
        <f t="shared" si="17"/>
        <v>88614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418545</v>
      </c>
      <c r="I132" s="2">
        <f t="shared" si="17"/>
        <v>398257</v>
      </c>
      <c r="J132" s="2">
        <f t="shared" si="17"/>
        <v>384608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55000</v>
      </c>
      <c r="I133" s="2">
        <f t="shared" ref="I133:J146" si="18">+SUMIF($A$250:$A$500,$B133,I$250:I$500)</f>
        <v>54600</v>
      </c>
      <c r="J133" s="2">
        <f t="shared" si="18"/>
        <v>58528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408404</v>
      </c>
      <c r="I134" s="2">
        <f t="shared" si="18"/>
        <v>498644</v>
      </c>
      <c r="J134" s="2">
        <f t="shared" si="18"/>
        <v>406942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314935</v>
      </c>
      <c r="I135" s="9">
        <f t="shared" si="20"/>
        <v>271410</v>
      </c>
      <c r="J135" s="9">
        <f t="shared" si="20"/>
        <v>271218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1191420</v>
      </c>
      <c r="I136" s="2">
        <f t="shared" si="18"/>
        <v>1146127</v>
      </c>
      <c r="J136" s="2">
        <f t="shared" si="18"/>
        <v>1198207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678250</v>
      </c>
      <c r="I137" s="2">
        <f t="shared" si="18"/>
        <v>670295</v>
      </c>
      <c r="J137" s="2">
        <f t="shared" si="18"/>
        <v>595405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2504419</v>
      </c>
      <c r="I138" s="2">
        <f t="shared" si="18"/>
        <v>2598633</v>
      </c>
      <c r="J138" s="2">
        <f t="shared" si="18"/>
        <v>2578523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1550604</v>
      </c>
      <c r="I139" s="9">
        <f t="shared" si="21"/>
        <v>1537734</v>
      </c>
      <c r="J139" s="9">
        <f t="shared" si="21"/>
        <v>1520683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983</v>
      </c>
      <c r="I140" s="2">
        <f t="shared" si="18"/>
        <v>712</v>
      </c>
      <c r="J140" s="2">
        <f t="shared" si="18"/>
        <v>817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1039241</v>
      </c>
      <c r="I141" s="2">
        <f t="shared" si="18"/>
        <v>1060996</v>
      </c>
      <c r="J141" s="2">
        <f t="shared" si="18"/>
        <v>1082766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1490</v>
      </c>
      <c r="I142" s="2">
        <f t="shared" si="18"/>
        <v>1497</v>
      </c>
      <c r="J142" s="2">
        <f t="shared" si="18"/>
        <v>1452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137447</v>
      </c>
      <c r="I143" s="2">
        <f t="shared" si="18"/>
        <v>125967</v>
      </c>
      <c r="J143" s="2">
        <f t="shared" si="18"/>
        <v>138825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233621</v>
      </c>
      <c r="I146" s="2">
        <f t="shared" si="18"/>
        <v>166163</v>
      </c>
      <c r="J146" s="2">
        <f t="shared" si="18"/>
        <v>130119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84574</v>
      </c>
      <c r="I147" s="2">
        <f t="shared" si="22"/>
        <v>57260</v>
      </c>
      <c r="J147" s="2">
        <f t="shared" si="22"/>
        <v>66738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4798</v>
      </c>
      <c r="I148" s="2">
        <f t="shared" si="22"/>
        <v>4300</v>
      </c>
      <c r="J148" s="2">
        <f t="shared" si="22"/>
        <v>3490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585</v>
      </c>
      <c r="I149" s="2">
        <f t="shared" si="22"/>
        <v>940</v>
      </c>
      <c r="J149" s="2">
        <f t="shared" si="22"/>
        <v>630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1564</v>
      </c>
      <c r="I150" s="2">
        <f t="shared" si="22"/>
        <v>788</v>
      </c>
      <c r="J150" s="2">
        <f t="shared" si="22"/>
        <v>1476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1000</v>
      </c>
      <c r="I151" s="2">
        <f t="shared" si="22"/>
        <v>952</v>
      </c>
      <c r="J151" s="2">
        <f t="shared" si="22"/>
        <v>927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1445</v>
      </c>
      <c r="I152" s="2">
        <f t="shared" si="22"/>
        <v>1318</v>
      </c>
      <c r="J152" s="2">
        <f t="shared" si="22"/>
        <v>1007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138</v>
      </c>
      <c r="I153" s="2">
        <f t="shared" si="22"/>
        <v>70</v>
      </c>
      <c r="J153" s="2">
        <f t="shared" si="22"/>
        <v>46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12474</v>
      </c>
      <c r="I154" s="2">
        <f t="shared" si="22"/>
        <v>11351</v>
      </c>
      <c r="J154" s="2">
        <f t="shared" si="22"/>
        <v>13998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24620</v>
      </c>
      <c r="I155" s="2">
        <f t="shared" si="22"/>
        <v>34678</v>
      </c>
      <c r="J155" s="2">
        <f t="shared" si="22"/>
        <v>47754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655663</v>
      </c>
      <c r="I156" s="2">
        <f t="shared" si="22"/>
        <v>686169</v>
      </c>
      <c r="J156" s="2">
        <f t="shared" si="22"/>
        <v>679537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181</v>
      </c>
      <c r="I157" s="2">
        <f t="shared" si="22"/>
        <v>105</v>
      </c>
      <c r="J157" s="2">
        <f t="shared" si="22"/>
        <v>131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46555</v>
      </c>
      <c r="I158" s="2">
        <f t="shared" si="22"/>
        <v>37244</v>
      </c>
      <c r="J158" s="2">
        <f t="shared" si="22"/>
        <v>43170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52360</v>
      </c>
      <c r="I159" s="2">
        <f t="shared" si="22"/>
        <v>59588</v>
      </c>
      <c r="J159" s="2">
        <f t="shared" si="22"/>
        <v>53281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21582</v>
      </c>
      <c r="I160" s="2">
        <f t="shared" si="22"/>
        <v>19778</v>
      </c>
      <c r="J160" s="2">
        <f t="shared" si="22"/>
        <v>17993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19000</v>
      </c>
      <c r="I163" s="2">
        <f t="shared" si="23"/>
        <v>11700</v>
      </c>
      <c r="J163" s="2">
        <f t="shared" si="23"/>
        <v>12264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2846</v>
      </c>
      <c r="I164" s="2">
        <f t="shared" si="23"/>
        <v>3156</v>
      </c>
      <c r="J164" s="2">
        <f t="shared" si="23"/>
        <v>3290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37578</v>
      </c>
      <c r="I165" s="2">
        <f t="shared" si="23"/>
        <v>35861</v>
      </c>
      <c r="J165" s="2">
        <f t="shared" si="23"/>
        <v>35847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125100</v>
      </c>
      <c r="I166" s="2">
        <f t="shared" si="23"/>
        <v>107900</v>
      </c>
      <c r="J166" s="2">
        <f t="shared" si="23"/>
        <v>93000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91982</v>
      </c>
      <c r="I167" s="2">
        <f t="shared" si="23"/>
        <v>102348</v>
      </c>
      <c r="J167" s="2">
        <f t="shared" si="23"/>
        <v>101717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14622</v>
      </c>
      <c r="I168" s="2">
        <f t="shared" si="23"/>
        <v>18950</v>
      </c>
      <c r="J168" s="2">
        <f t="shared" si="23"/>
        <v>16833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37720</v>
      </c>
      <c r="I169" s="2">
        <f t="shared" si="23"/>
        <v>38822</v>
      </c>
      <c r="J169" s="2">
        <f t="shared" si="23"/>
        <v>38408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35600</v>
      </c>
      <c r="I170" s="2">
        <f t="shared" si="23"/>
        <v>37300</v>
      </c>
      <c r="J170" s="2">
        <f t="shared" si="23"/>
        <v>39700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111932</v>
      </c>
      <c r="I171" s="2">
        <f t="shared" si="23"/>
        <v>51087</v>
      </c>
      <c r="J171" s="2">
        <f t="shared" si="23"/>
        <v>124208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125710</v>
      </c>
      <c r="I172" s="2">
        <f t="shared" si="23"/>
        <v>137737</v>
      </c>
      <c r="J172" s="2">
        <f t="shared" si="23"/>
        <v>135116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464749</v>
      </c>
      <c r="I173" s="2">
        <f t="shared" si="23"/>
        <v>488407</v>
      </c>
      <c r="J173" s="2">
        <f t="shared" si="23"/>
        <v>466001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2599531</v>
      </c>
      <c r="I174" s="2">
        <f t="shared" si="23"/>
        <v>2670059</v>
      </c>
      <c r="J174" s="2">
        <f t="shared" si="23"/>
        <v>2777019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4626900</v>
      </c>
      <c r="I175" s="2">
        <f t="shared" si="23"/>
        <v>4083500</v>
      </c>
      <c r="J175" s="2">
        <f t="shared" si="23"/>
        <v>4252200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8293270</v>
      </c>
      <c r="I176" s="9">
        <f t="shared" si="24"/>
        <v>7786827</v>
      </c>
      <c r="J176" s="9">
        <f t="shared" si="24"/>
        <v>8095603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184418672</v>
      </c>
      <c r="I178" s="9">
        <f t="shared" si="25"/>
        <v>182223588</v>
      </c>
      <c r="J178" s="9">
        <f t="shared" si="25"/>
        <v>187676311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19000</v>
      </c>
      <c r="I182" s="2">
        <f t="shared" si="26"/>
        <v>20000</v>
      </c>
      <c r="J182" s="2">
        <f t="shared" si="26"/>
        <v>19066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2114876</v>
      </c>
      <c r="I183" s="2">
        <f t="shared" si="26"/>
        <v>2111518</v>
      </c>
      <c r="J183" s="2">
        <f t="shared" si="26"/>
        <v>2135572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46</v>
      </c>
      <c r="I185" s="2">
        <f t="shared" si="26"/>
        <v>47</v>
      </c>
      <c r="J185" s="2">
        <f t="shared" si="26"/>
        <v>47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30</v>
      </c>
      <c r="I187" s="2">
        <f t="shared" si="26"/>
        <v>44</v>
      </c>
      <c r="J187" s="2">
        <f t="shared" si="26"/>
        <v>34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117</v>
      </c>
      <c r="I189" s="2">
        <f t="shared" si="26"/>
        <v>114</v>
      </c>
      <c r="J189" s="2">
        <f t="shared" si="26"/>
        <v>111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402</v>
      </c>
      <c r="I190" s="2">
        <f t="shared" si="26"/>
        <v>347</v>
      </c>
      <c r="J190" s="2">
        <f t="shared" si="26"/>
        <v>346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20</v>
      </c>
      <c r="I193" s="2">
        <f t="shared" si="26"/>
        <v>20</v>
      </c>
      <c r="J193" s="2">
        <f t="shared" si="26"/>
        <v>18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35</v>
      </c>
      <c r="I197" s="2">
        <f t="shared" si="27"/>
        <v>32</v>
      </c>
      <c r="J197" s="2">
        <f t="shared" si="27"/>
        <v>35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63100</v>
      </c>
      <c r="I199" s="2">
        <f t="shared" si="27"/>
        <v>58384</v>
      </c>
      <c r="J199" s="2">
        <f t="shared" si="27"/>
        <v>52076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216</v>
      </c>
      <c r="I200" s="2">
        <f t="shared" si="27"/>
        <v>141</v>
      </c>
      <c r="J200" s="2">
        <f t="shared" si="27"/>
        <v>125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98749</v>
      </c>
      <c r="I201" s="2">
        <f t="shared" si="27"/>
        <v>79972</v>
      </c>
      <c r="J201" s="2">
        <f t="shared" si="27"/>
        <v>86407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216186</v>
      </c>
      <c r="I202" s="2">
        <f t="shared" si="27"/>
        <v>191438</v>
      </c>
      <c r="J202" s="2">
        <f t="shared" si="27"/>
        <v>184811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169948</v>
      </c>
      <c r="I203" s="2">
        <f t="shared" si="27"/>
        <v>192659</v>
      </c>
      <c r="J203" s="2">
        <f t="shared" si="27"/>
        <v>191719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252567</v>
      </c>
      <c r="I204" s="2">
        <f t="shared" si="27"/>
        <v>263970</v>
      </c>
      <c r="J204" s="2">
        <f t="shared" si="27"/>
        <v>250072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31231</v>
      </c>
      <c r="I205" s="2">
        <f t="shared" si="27"/>
        <v>32506</v>
      </c>
      <c r="J205" s="2">
        <f t="shared" si="27"/>
        <v>31779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38331</v>
      </c>
      <c r="I206" s="2">
        <f t="shared" si="27"/>
        <v>37743</v>
      </c>
      <c r="J206" s="2">
        <f t="shared" si="27"/>
        <v>36388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650</v>
      </c>
      <c r="I208" s="2">
        <f t="shared" si="27"/>
        <v>629</v>
      </c>
      <c r="J208" s="2">
        <f t="shared" si="27"/>
        <v>628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1057877</v>
      </c>
      <c r="I209" s="2">
        <f t="shared" si="27"/>
        <v>1010227</v>
      </c>
      <c r="J209" s="2">
        <f t="shared" si="27"/>
        <v>1010097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20</v>
      </c>
      <c r="I210" s="2">
        <f t="shared" si="27"/>
        <v>21</v>
      </c>
      <c r="J210" s="2">
        <f t="shared" si="27"/>
        <v>19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59</v>
      </c>
      <c r="I213" s="2">
        <f t="shared" si="28"/>
        <v>58</v>
      </c>
      <c r="J213" s="2">
        <f t="shared" si="28"/>
        <v>58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35</v>
      </c>
      <c r="I240" s="2">
        <f t="shared" si="29"/>
        <v>42</v>
      </c>
      <c r="J240" s="2">
        <f t="shared" si="29"/>
        <v>32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45200</v>
      </c>
      <c r="I245" s="2">
        <f t="shared" si="29"/>
        <v>38640</v>
      </c>
      <c r="J245" s="2">
        <f t="shared" si="29"/>
        <v>36120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278000</v>
      </c>
      <c r="I246" s="2">
        <f t="shared" si="30"/>
        <v>133236</v>
      </c>
      <c r="J246" s="2">
        <f t="shared" si="30"/>
        <v>94308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</v>
      </c>
      <c r="B250" s="1" t="s">
        <v>3</v>
      </c>
      <c r="C250" s="1">
        <v>56</v>
      </c>
      <c r="D250" s="1" t="s">
        <v>6</v>
      </c>
      <c r="E250" s="1">
        <v>5312</v>
      </c>
      <c r="F250" s="1" t="s">
        <v>598</v>
      </c>
      <c r="G250" s="1" t="s">
        <v>599</v>
      </c>
      <c r="H250" s="1">
        <v>127000</v>
      </c>
      <c r="I250" s="1">
        <v>147273</v>
      </c>
      <c r="J250" s="1">
        <v>151900</v>
      </c>
    </row>
    <row r="251" spans="1:10" ht="15" customHeight="1" x14ac:dyDescent="0.2">
      <c r="A251" s="1">
        <v>3</v>
      </c>
      <c r="B251" s="1" t="s">
        <v>19</v>
      </c>
      <c r="C251" s="1">
        <v>56</v>
      </c>
      <c r="D251" s="1" t="s">
        <v>6</v>
      </c>
      <c r="E251" s="1">
        <v>5312</v>
      </c>
      <c r="F251" s="1" t="s">
        <v>598</v>
      </c>
      <c r="G251" s="1" t="s">
        <v>599</v>
      </c>
      <c r="H251" s="1">
        <v>55000</v>
      </c>
      <c r="I251" s="1">
        <v>54600</v>
      </c>
      <c r="J251" s="1">
        <v>58528</v>
      </c>
    </row>
    <row r="252" spans="1:10" ht="15" customHeight="1" x14ac:dyDescent="0.2">
      <c r="A252" s="1">
        <v>4</v>
      </c>
      <c r="B252" s="1" t="s">
        <v>20</v>
      </c>
      <c r="C252" s="1">
        <v>56</v>
      </c>
      <c r="D252" s="1" t="s">
        <v>6</v>
      </c>
      <c r="E252" s="1">
        <v>5312</v>
      </c>
      <c r="F252" s="1" t="s">
        <v>598</v>
      </c>
      <c r="G252" s="1" t="s">
        <v>599</v>
      </c>
      <c r="H252" s="1">
        <v>983</v>
      </c>
      <c r="I252" s="1">
        <v>712</v>
      </c>
      <c r="J252" s="1">
        <v>817</v>
      </c>
    </row>
    <row r="253" spans="1:10" ht="15" customHeight="1" x14ac:dyDescent="0.2">
      <c r="A253" s="1">
        <v>7</v>
      </c>
      <c r="B253" s="1" t="s">
        <v>22</v>
      </c>
      <c r="C253" s="1">
        <v>56</v>
      </c>
      <c r="D253" s="1" t="s">
        <v>6</v>
      </c>
      <c r="E253" s="1">
        <v>5312</v>
      </c>
      <c r="F253" s="1" t="s">
        <v>598</v>
      </c>
      <c r="G253" s="1" t="s">
        <v>599</v>
      </c>
      <c r="H253" s="1">
        <v>1624186</v>
      </c>
      <c r="I253" s="1">
        <v>1671922</v>
      </c>
      <c r="J253" s="1">
        <v>1390269</v>
      </c>
    </row>
    <row r="254" spans="1:10" ht="15" customHeight="1" x14ac:dyDescent="0.2">
      <c r="A254" s="1">
        <v>8</v>
      </c>
      <c r="B254" s="1" t="s">
        <v>23</v>
      </c>
      <c r="C254" s="1">
        <v>56</v>
      </c>
      <c r="D254" s="1" t="s">
        <v>6</v>
      </c>
      <c r="E254" s="1">
        <v>5312</v>
      </c>
      <c r="F254" s="1" t="s">
        <v>598</v>
      </c>
      <c r="G254" s="1" t="s">
        <v>599</v>
      </c>
      <c r="H254" s="1">
        <v>46</v>
      </c>
      <c r="I254" s="1">
        <v>47</v>
      </c>
      <c r="J254" s="1">
        <v>47</v>
      </c>
    </row>
    <row r="255" spans="1:10" ht="15" customHeight="1" x14ac:dyDescent="0.2">
      <c r="A255" s="1">
        <v>9</v>
      </c>
      <c r="B255" s="1" t="s">
        <v>24</v>
      </c>
      <c r="C255" s="1">
        <v>56</v>
      </c>
      <c r="D255" s="1" t="s">
        <v>6</v>
      </c>
      <c r="E255" s="1">
        <v>5312</v>
      </c>
      <c r="F255" s="1" t="s">
        <v>598</v>
      </c>
      <c r="G255" s="1" t="s">
        <v>599</v>
      </c>
      <c r="H255" s="1">
        <v>4836655</v>
      </c>
      <c r="I255" s="1">
        <v>4626880</v>
      </c>
      <c r="J255" s="1">
        <v>5346593</v>
      </c>
    </row>
    <row r="256" spans="1:10" ht="15" customHeight="1" x14ac:dyDescent="0.2">
      <c r="A256" s="1">
        <v>1</v>
      </c>
      <c r="B256" s="1" t="s">
        <v>25</v>
      </c>
      <c r="C256" s="1">
        <v>56</v>
      </c>
      <c r="D256" s="1" t="s">
        <v>6</v>
      </c>
      <c r="E256" s="1">
        <v>5312</v>
      </c>
      <c r="F256" s="1" t="s">
        <v>598</v>
      </c>
      <c r="G256" s="1" t="s">
        <v>599</v>
      </c>
      <c r="H256" s="1">
        <v>2846</v>
      </c>
      <c r="I256" s="1">
        <v>3156</v>
      </c>
      <c r="J256" s="1">
        <v>3290</v>
      </c>
    </row>
    <row r="257" spans="1:10" ht="15" customHeight="1" x14ac:dyDescent="0.2">
      <c r="A257" s="1">
        <v>10</v>
      </c>
      <c r="B257" s="1" t="s">
        <v>26</v>
      </c>
      <c r="C257" s="1">
        <v>56</v>
      </c>
      <c r="D257" s="1" t="s">
        <v>6</v>
      </c>
      <c r="E257" s="1">
        <v>5312</v>
      </c>
      <c r="F257" s="1" t="s">
        <v>598</v>
      </c>
      <c r="G257" s="1" t="s">
        <v>599</v>
      </c>
      <c r="H257" s="1">
        <v>52360</v>
      </c>
      <c r="I257" s="1">
        <v>59588</v>
      </c>
      <c r="J257" s="1">
        <v>53281</v>
      </c>
    </row>
    <row r="258" spans="1:10" ht="15" customHeight="1" x14ac:dyDescent="0.2">
      <c r="A258" s="1">
        <v>11</v>
      </c>
      <c r="B258" s="1" t="s">
        <v>27</v>
      </c>
      <c r="C258" s="1">
        <v>56</v>
      </c>
      <c r="D258" s="1" t="s">
        <v>6</v>
      </c>
      <c r="E258" s="1">
        <v>5312</v>
      </c>
      <c r="F258" s="1" t="s">
        <v>598</v>
      </c>
      <c r="G258" s="1" t="s">
        <v>599</v>
      </c>
      <c r="H258" s="1">
        <v>216316</v>
      </c>
      <c r="I258" s="1">
        <v>188728</v>
      </c>
      <c r="J258" s="1">
        <v>195252</v>
      </c>
    </row>
    <row r="259" spans="1:10" ht="15" customHeight="1" x14ac:dyDescent="0.2">
      <c r="A259" s="1">
        <v>52</v>
      </c>
      <c r="B259" s="1" t="s">
        <v>28</v>
      </c>
      <c r="C259" s="1">
        <v>56</v>
      </c>
      <c r="D259" s="1" t="s">
        <v>6</v>
      </c>
      <c r="E259" s="1">
        <v>5312</v>
      </c>
      <c r="F259" s="1" t="s">
        <v>598</v>
      </c>
      <c r="G259" s="1" t="s">
        <v>599</v>
      </c>
      <c r="H259" s="1">
        <v>37578</v>
      </c>
      <c r="I259" s="1">
        <v>35861</v>
      </c>
      <c r="J259" s="1">
        <v>35847</v>
      </c>
    </row>
    <row r="260" spans="1:10" ht="15" customHeight="1" x14ac:dyDescent="0.2">
      <c r="A260" s="1">
        <v>12</v>
      </c>
      <c r="B260" s="1" t="s">
        <v>29</v>
      </c>
      <c r="C260" s="1">
        <v>56</v>
      </c>
      <c r="D260" s="1" t="s">
        <v>6</v>
      </c>
      <c r="E260" s="1">
        <v>5312</v>
      </c>
      <c r="F260" s="1" t="s">
        <v>598</v>
      </c>
      <c r="G260" s="1" t="s">
        <v>599</v>
      </c>
      <c r="H260" s="1">
        <v>53</v>
      </c>
      <c r="I260" s="1">
        <v>33</v>
      </c>
      <c r="J260" s="1">
        <v>18</v>
      </c>
    </row>
    <row r="261" spans="1:10" ht="15" customHeight="1" x14ac:dyDescent="0.2">
      <c r="A261" s="1">
        <v>16</v>
      </c>
      <c r="B261" s="1" t="s">
        <v>31</v>
      </c>
      <c r="C261" s="1">
        <v>56</v>
      </c>
      <c r="D261" s="1" t="s">
        <v>6</v>
      </c>
      <c r="E261" s="1">
        <v>5312</v>
      </c>
      <c r="F261" s="1" t="s">
        <v>598</v>
      </c>
      <c r="G261" s="1" t="s">
        <v>599</v>
      </c>
      <c r="H261" s="1">
        <v>307152</v>
      </c>
      <c r="I261" s="1">
        <v>325308</v>
      </c>
      <c r="J261" s="1">
        <v>334974</v>
      </c>
    </row>
    <row r="262" spans="1:10" ht="15" customHeight="1" x14ac:dyDescent="0.2">
      <c r="A262" s="1">
        <v>14</v>
      </c>
      <c r="B262" s="1" t="s">
        <v>32</v>
      </c>
      <c r="C262" s="1">
        <v>56</v>
      </c>
      <c r="D262" s="1" t="s">
        <v>6</v>
      </c>
      <c r="E262" s="1">
        <v>5312</v>
      </c>
      <c r="F262" s="1" t="s">
        <v>598</v>
      </c>
      <c r="G262" s="1" t="s">
        <v>599</v>
      </c>
      <c r="H262" s="1">
        <v>30</v>
      </c>
      <c r="I262" s="1">
        <v>44</v>
      </c>
      <c r="J262" s="1">
        <v>34</v>
      </c>
    </row>
    <row r="263" spans="1:10" ht="15" customHeight="1" x14ac:dyDescent="0.2">
      <c r="A263" s="1">
        <v>57</v>
      </c>
      <c r="B263" s="1" t="s">
        <v>33</v>
      </c>
      <c r="C263" s="1">
        <v>56</v>
      </c>
      <c r="D263" s="1" t="s">
        <v>6</v>
      </c>
      <c r="E263" s="1">
        <v>5312</v>
      </c>
      <c r="F263" s="1" t="s">
        <v>598</v>
      </c>
      <c r="G263" s="1" t="s">
        <v>599</v>
      </c>
      <c r="H263" s="1">
        <v>111932</v>
      </c>
      <c r="I263" s="1">
        <v>51087</v>
      </c>
      <c r="J263" s="1">
        <v>124208</v>
      </c>
    </row>
    <row r="264" spans="1:10" ht="15" customHeight="1" x14ac:dyDescent="0.2">
      <c r="A264" s="1">
        <v>255</v>
      </c>
      <c r="B264" s="1" t="s">
        <v>34</v>
      </c>
      <c r="C264" s="1">
        <v>56</v>
      </c>
      <c r="D264" s="1" t="s">
        <v>6</v>
      </c>
      <c r="E264" s="1">
        <v>5312</v>
      </c>
      <c r="F264" s="1" t="s">
        <v>598</v>
      </c>
      <c r="G264" s="1" t="s">
        <v>599</v>
      </c>
      <c r="H264" s="1">
        <v>63100</v>
      </c>
      <c r="I264" s="1">
        <v>58384</v>
      </c>
      <c r="J264" s="1">
        <v>52076</v>
      </c>
    </row>
    <row r="265" spans="1:10" ht="15" customHeight="1" x14ac:dyDescent="0.2">
      <c r="A265" s="1">
        <v>15</v>
      </c>
      <c r="B265" s="1" t="s">
        <v>35</v>
      </c>
      <c r="C265" s="1">
        <v>56</v>
      </c>
      <c r="D265" s="1" t="s">
        <v>6</v>
      </c>
      <c r="E265" s="1">
        <v>5312</v>
      </c>
      <c r="F265" s="1" t="s">
        <v>598</v>
      </c>
      <c r="G265" s="1" t="s">
        <v>599</v>
      </c>
    </row>
    <row r="266" spans="1:10" ht="15" customHeight="1" x14ac:dyDescent="0.2">
      <c r="A266" s="1">
        <v>23</v>
      </c>
      <c r="B266" s="1" t="s">
        <v>36</v>
      </c>
      <c r="C266" s="1">
        <v>56</v>
      </c>
      <c r="D266" s="1" t="s">
        <v>6</v>
      </c>
      <c r="E266" s="1">
        <v>5312</v>
      </c>
      <c r="F266" s="1" t="s">
        <v>598</v>
      </c>
      <c r="G266" s="1" t="s">
        <v>599</v>
      </c>
      <c r="H266" s="1">
        <v>18926</v>
      </c>
      <c r="I266" s="1">
        <v>20153</v>
      </c>
      <c r="J266" s="1">
        <v>22092</v>
      </c>
    </row>
    <row r="267" spans="1:10" ht="15" customHeight="1" x14ac:dyDescent="0.2">
      <c r="A267" s="1">
        <v>53</v>
      </c>
      <c r="B267" s="1" t="s">
        <v>37</v>
      </c>
      <c r="C267" s="1">
        <v>56</v>
      </c>
      <c r="D267" s="1" t="s">
        <v>6</v>
      </c>
      <c r="E267" s="1">
        <v>5312</v>
      </c>
      <c r="F267" s="1" t="s">
        <v>598</v>
      </c>
      <c r="G267" s="1" t="s">
        <v>599</v>
      </c>
      <c r="H267" s="1">
        <v>968030</v>
      </c>
      <c r="I267" s="1">
        <v>1003715</v>
      </c>
      <c r="J267" s="1">
        <v>1000361</v>
      </c>
    </row>
    <row r="268" spans="1:10" ht="15" customHeight="1" x14ac:dyDescent="0.2">
      <c r="A268" s="1">
        <v>18</v>
      </c>
      <c r="B268" s="1" t="s">
        <v>39</v>
      </c>
      <c r="C268" s="1">
        <v>56</v>
      </c>
      <c r="D268" s="1" t="s">
        <v>6</v>
      </c>
      <c r="E268" s="1">
        <v>5312</v>
      </c>
      <c r="F268" s="1" t="s">
        <v>598</v>
      </c>
      <c r="G268" s="1" t="s">
        <v>599</v>
      </c>
      <c r="H268" s="1">
        <v>24651</v>
      </c>
      <c r="I268" s="1">
        <v>22998</v>
      </c>
      <c r="J268" s="1">
        <v>23625</v>
      </c>
    </row>
    <row r="269" spans="1:10" ht="15" customHeight="1" x14ac:dyDescent="0.2">
      <c r="A269" s="1">
        <v>19</v>
      </c>
      <c r="B269" s="1" t="s">
        <v>40</v>
      </c>
      <c r="C269" s="1">
        <v>56</v>
      </c>
      <c r="D269" s="1" t="s">
        <v>6</v>
      </c>
      <c r="E269" s="1">
        <v>5312</v>
      </c>
      <c r="F269" s="1" t="s">
        <v>598</v>
      </c>
      <c r="G269" s="1" t="s">
        <v>599</v>
      </c>
      <c r="H269" s="1">
        <v>463479</v>
      </c>
      <c r="I269" s="1">
        <v>441545</v>
      </c>
      <c r="J269" s="1">
        <v>381937</v>
      </c>
    </row>
    <row r="270" spans="1:10" ht="15" customHeight="1" x14ac:dyDescent="0.2">
      <c r="A270" s="1">
        <v>80</v>
      </c>
      <c r="B270" s="1" t="s">
        <v>41</v>
      </c>
      <c r="C270" s="1">
        <v>56</v>
      </c>
      <c r="D270" s="1" t="s">
        <v>6</v>
      </c>
      <c r="E270" s="1">
        <v>5312</v>
      </c>
      <c r="F270" s="1" t="s">
        <v>598</v>
      </c>
      <c r="G270" s="1" t="s">
        <v>599</v>
      </c>
      <c r="H270" s="1">
        <v>169948</v>
      </c>
      <c r="I270" s="1">
        <v>192659</v>
      </c>
      <c r="J270" s="1">
        <v>191719</v>
      </c>
    </row>
    <row r="271" spans="1:10" ht="15" customHeight="1" x14ac:dyDescent="0.2">
      <c r="A271" s="1">
        <v>20</v>
      </c>
      <c r="B271" s="1" t="s">
        <v>42</v>
      </c>
      <c r="C271" s="1">
        <v>56</v>
      </c>
      <c r="D271" s="1" t="s">
        <v>6</v>
      </c>
      <c r="E271" s="1">
        <v>5312</v>
      </c>
      <c r="F271" s="1" t="s">
        <v>598</v>
      </c>
      <c r="G271" s="1" t="s">
        <v>599</v>
      </c>
      <c r="H271" s="1">
        <v>104197</v>
      </c>
      <c r="I271" s="1">
        <v>14857</v>
      </c>
      <c r="J271" s="1">
        <v>57474</v>
      </c>
    </row>
    <row r="272" spans="1:10" ht="15" customHeight="1" x14ac:dyDescent="0.2">
      <c r="A272" s="1">
        <v>21</v>
      </c>
      <c r="B272" s="1" t="s">
        <v>43</v>
      </c>
      <c r="C272" s="1">
        <v>56</v>
      </c>
      <c r="D272" s="1" t="s">
        <v>6</v>
      </c>
      <c r="E272" s="1">
        <v>5312</v>
      </c>
      <c r="F272" s="1" t="s">
        <v>598</v>
      </c>
      <c r="G272" s="1" t="s">
        <v>599</v>
      </c>
      <c r="H272" s="1">
        <v>15432909</v>
      </c>
      <c r="I272" s="1">
        <v>15406010</v>
      </c>
      <c r="J272" s="1">
        <v>14958862</v>
      </c>
    </row>
    <row r="273" spans="1:10" ht="15" customHeight="1" x14ac:dyDescent="0.2">
      <c r="A273" s="1">
        <v>27</v>
      </c>
      <c r="B273" s="1" t="s">
        <v>46</v>
      </c>
      <c r="C273" s="1">
        <v>56</v>
      </c>
      <c r="D273" s="1" t="s">
        <v>6</v>
      </c>
      <c r="E273" s="1">
        <v>5312</v>
      </c>
      <c r="F273" s="1" t="s">
        <v>598</v>
      </c>
      <c r="G273" s="1" t="s">
        <v>599</v>
      </c>
      <c r="H273" s="1">
        <v>408404</v>
      </c>
      <c r="I273" s="1">
        <v>498644</v>
      </c>
      <c r="J273" s="1">
        <v>406942</v>
      </c>
    </row>
    <row r="274" spans="1:10" ht="15" customHeight="1" x14ac:dyDescent="0.2">
      <c r="A274" s="1">
        <v>233</v>
      </c>
      <c r="B274" s="1" t="s">
        <v>47</v>
      </c>
      <c r="C274" s="1">
        <v>56</v>
      </c>
      <c r="D274" s="1" t="s">
        <v>6</v>
      </c>
      <c r="E274" s="1">
        <v>5312</v>
      </c>
      <c r="F274" s="1" t="s">
        <v>598</v>
      </c>
      <c r="G274" s="1" t="s">
        <v>599</v>
      </c>
      <c r="H274" s="1">
        <v>749935</v>
      </c>
      <c r="I274" s="1">
        <v>855263</v>
      </c>
      <c r="J274" s="1">
        <v>937495</v>
      </c>
    </row>
    <row r="275" spans="1:10" ht="15" customHeight="1" x14ac:dyDescent="0.2">
      <c r="A275" s="1">
        <v>29</v>
      </c>
      <c r="B275" s="1" t="s">
        <v>48</v>
      </c>
      <c r="C275" s="1">
        <v>56</v>
      </c>
      <c r="D275" s="1" t="s">
        <v>6</v>
      </c>
      <c r="E275" s="1">
        <v>5312</v>
      </c>
      <c r="F275" s="1" t="s">
        <v>598</v>
      </c>
      <c r="G275" s="1" t="s">
        <v>599</v>
      </c>
      <c r="H275" s="1">
        <v>97242</v>
      </c>
      <c r="I275" s="1">
        <v>121179</v>
      </c>
      <c r="J275" s="1">
        <v>184821</v>
      </c>
    </row>
    <row r="276" spans="1:10" ht="15" customHeight="1" x14ac:dyDescent="0.2">
      <c r="A276" s="1">
        <v>35</v>
      </c>
      <c r="B276" s="1" t="s">
        <v>574</v>
      </c>
      <c r="C276" s="1">
        <v>56</v>
      </c>
      <c r="D276" s="1" t="s">
        <v>6</v>
      </c>
      <c r="E276" s="1">
        <v>5312</v>
      </c>
      <c r="F276" s="1" t="s">
        <v>598</v>
      </c>
      <c r="G276" s="1" t="s">
        <v>599</v>
      </c>
      <c r="H276" s="1">
        <v>31036</v>
      </c>
      <c r="I276" s="1">
        <v>31386</v>
      </c>
      <c r="J276" s="1">
        <v>31698</v>
      </c>
    </row>
    <row r="277" spans="1:10" ht="15" customHeight="1" x14ac:dyDescent="0.2">
      <c r="A277" s="1">
        <v>115</v>
      </c>
      <c r="B277" s="1" t="s">
        <v>49</v>
      </c>
      <c r="C277" s="1">
        <v>56</v>
      </c>
      <c r="D277" s="1" t="s">
        <v>6</v>
      </c>
      <c r="E277" s="1">
        <v>5312</v>
      </c>
      <c r="F277" s="1" t="s">
        <v>598</v>
      </c>
      <c r="G277" s="1" t="s">
        <v>599</v>
      </c>
      <c r="H277" s="1">
        <v>119841</v>
      </c>
      <c r="I277" s="1">
        <v>87223</v>
      </c>
      <c r="J277" s="1">
        <v>74843</v>
      </c>
    </row>
    <row r="278" spans="1:10" ht="15" customHeight="1" x14ac:dyDescent="0.2">
      <c r="A278" s="1">
        <v>32</v>
      </c>
      <c r="B278" s="1" t="s">
        <v>50</v>
      </c>
      <c r="C278" s="1">
        <v>56</v>
      </c>
      <c r="D278" s="1" t="s">
        <v>6</v>
      </c>
      <c r="E278" s="1">
        <v>5312</v>
      </c>
      <c r="F278" s="1" t="s">
        <v>598</v>
      </c>
      <c r="G278" s="1" t="s">
        <v>599</v>
      </c>
      <c r="H278" s="1">
        <v>1110400</v>
      </c>
      <c r="I278" s="1">
        <v>1189547</v>
      </c>
      <c r="J278" s="1">
        <v>1207013</v>
      </c>
    </row>
    <row r="279" spans="1:10" ht="15" customHeight="1" x14ac:dyDescent="0.2">
      <c r="A279" s="1">
        <v>33</v>
      </c>
      <c r="B279" s="1" t="s">
        <v>51</v>
      </c>
      <c r="C279" s="1">
        <v>56</v>
      </c>
      <c r="D279" s="1" t="s">
        <v>6</v>
      </c>
      <c r="E279" s="1">
        <v>5312</v>
      </c>
      <c r="F279" s="1" t="s">
        <v>598</v>
      </c>
      <c r="G279" s="1" t="s">
        <v>599</v>
      </c>
      <c r="H279" s="1">
        <v>1226600</v>
      </c>
      <c r="I279" s="1">
        <v>1311700</v>
      </c>
      <c r="J279" s="1">
        <v>1317700</v>
      </c>
    </row>
    <row r="280" spans="1:10" ht="15" customHeight="1" x14ac:dyDescent="0.2">
      <c r="A280" s="1">
        <v>37</v>
      </c>
      <c r="B280" s="1" t="s">
        <v>54</v>
      </c>
      <c r="C280" s="1">
        <v>56</v>
      </c>
      <c r="D280" s="1" t="s">
        <v>6</v>
      </c>
      <c r="E280" s="1">
        <v>5312</v>
      </c>
      <c r="F280" s="1" t="s">
        <v>598</v>
      </c>
      <c r="G280" s="1" t="s">
        <v>599</v>
      </c>
      <c r="H280" s="1">
        <v>99494</v>
      </c>
      <c r="I280" s="1">
        <v>100568</v>
      </c>
      <c r="J280" s="1">
        <v>115444</v>
      </c>
    </row>
    <row r="281" spans="1:10" ht="15" customHeight="1" x14ac:dyDescent="0.2">
      <c r="A281" s="1">
        <v>39</v>
      </c>
      <c r="B281" s="1" t="s">
        <v>55</v>
      </c>
      <c r="C281" s="1">
        <v>56</v>
      </c>
      <c r="D281" s="1" t="s">
        <v>6</v>
      </c>
      <c r="E281" s="1">
        <v>5312</v>
      </c>
      <c r="F281" s="1" t="s">
        <v>598</v>
      </c>
      <c r="G281" s="1" t="s">
        <v>599</v>
      </c>
      <c r="H281" s="1">
        <v>285993</v>
      </c>
      <c r="I281" s="1">
        <v>304942</v>
      </c>
      <c r="J281" s="1">
        <v>348716</v>
      </c>
    </row>
    <row r="282" spans="1:10" ht="15" customHeight="1" x14ac:dyDescent="0.2">
      <c r="A282" s="1">
        <v>40</v>
      </c>
      <c r="B282" s="1" t="s">
        <v>56</v>
      </c>
      <c r="C282" s="1">
        <v>56</v>
      </c>
      <c r="D282" s="1" t="s">
        <v>6</v>
      </c>
      <c r="E282" s="1">
        <v>5312</v>
      </c>
      <c r="F282" s="1" t="s">
        <v>598</v>
      </c>
      <c r="G282" s="1" t="s">
        <v>599</v>
      </c>
      <c r="H282" s="1">
        <v>117418</v>
      </c>
      <c r="I282" s="1">
        <v>125200</v>
      </c>
      <c r="J282" s="1">
        <v>101740</v>
      </c>
    </row>
    <row r="283" spans="1:10" ht="15" customHeight="1" x14ac:dyDescent="0.2">
      <c r="A283" s="1">
        <v>351</v>
      </c>
      <c r="B283" s="1" t="s">
        <v>57</v>
      </c>
      <c r="C283" s="1">
        <v>56</v>
      </c>
      <c r="D283" s="1" t="s">
        <v>6</v>
      </c>
      <c r="E283" s="1">
        <v>5312</v>
      </c>
      <c r="F283" s="1" t="s">
        <v>598</v>
      </c>
      <c r="G283" s="1" t="s">
        <v>599</v>
      </c>
      <c r="H283" s="1">
        <v>37150397</v>
      </c>
      <c r="I283" s="1">
        <v>38147048</v>
      </c>
      <c r="J283" s="1">
        <v>38979528</v>
      </c>
    </row>
    <row r="284" spans="1:10" ht="15" customHeight="1" x14ac:dyDescent="0.2">
      <c r="A284" s="1">
        <v>41</v>
      </c>
      <c r="B284" s="1" t="s">
        <v>568</v>
      </c>
      <c r="C284" s="1">
        <v>56</v>
      </c>
      <c r="D284" s="1" t="s">
        <v>6</v>
      </c>
      <c r="E284" s="1">
        <v>5312</v>
      </c>
      <c r="F284" s="1" t="s">
        <v>598</v>
      </c>
      <c r="G284" s="1" t="s">
        <v>599</v>
      </c>
      <c r="H284" s="1">
        <v>37123392</v>
      </c>
      <c r="I284" s="1">
        <v>38119300</v>
      </c>
      <c r="J284" s="1">
        <v>38952521</v>
      </c>
    </row>
    <row r="285" spans="1:10" ht="15" customHeight="1" x14ac:dyDescent="0.2">
      <c r="A285" s="1">
        <v>214</v>
      </c>
      <c r="B285" s="1" t="s">
        <v>569</v>
      </c>
      <c r="C285" s="1">
        <v>56</v>
      </c>
      <c r="D285" s="1" t="s">
        <v>6</v>
      </c>
      <c r="E285" s="1">
        <v>5312</v>
      </c>
      <c r="F285" s="1" t="s">
        <v>598</v>
      </c>
      <c r="G285" s="1" t="s">
        <v>599</v>
      </c>
      <c r="H285" s="1">
        <v>27005</v>
      </c>
      <c r="I285" s="1">
        <v>27748</v>
      </c>
      <c r="J285" s="1">
        <v>27007</v>
      </c>
    </row>
    <row r="286" spans="1:10" ht="15" customHeight="1" x14ac:dyDescent="0.2">
      <c r="A286" s="1">
        <v>44</v>
      </c>
      <c r="B286" s="1" t="s">
        <v>58</v>
      </c>
      <c r="C286" s="1">
        <v>56</v>
      </c>
      <c r="D286" s="1" t="s">
        <v>6</v>
      </c>
      <c r="E286" s="1">
        <v>5312</v>
      </c>
      <c r="F286" s="1" t="s">
        <v>598</v>
      </c>
      <c r="G286" s="1" t="s">
        <v>599</v>
      </c>
      <c r="H286" s="1">
        <v>505751</v>
      </c>
      <c r="I286" s="1">
        <v>400673</v>
      </c>
      <c r="J286" s="1">
        <v>375742</v>
      </c>
    </row>
    <row r="287" spans="1:10" ht="15" customHeight="1" x14ac:dyDescent="0.2">
      <c r="A287" s="1">
        <v>45</v>
      </c>
      <c r="B287" s="1" t="s">
        <v>59</v>
      </c>
      <c r="C287" s="1">
        <v>56</v>
      </c>
      <c r="D287" s="1" t="s">
        <v>6</v>
      </c>
      <c r="E287" s="1">
        <v>5312</v>
      </c>
      <c r="F287" s="1" t="s">
        <v>598</v>
      </c>
      <c r="G287" s="1" t="s">
        <v>599</v>
      </c>
      <c r="H287" s="1">
        <v>3157</v>
      </c>
      <c r="I287" s="1">
        <v>2895</v>
      </c>
      <c r="J287" s="1">
        <v>3002</v>
      </c>
    </row>
    <row r="288" spans="1:10" ht="15" customHeight="1" x14ac:dyDescent="0.2">
      <c r="A288" s="1">
        <v>46</v>
      </c>
      <c r="B288" s="1" t="s">
        <v>60</v>
      </c>
      <c r="C288" s="1">
        <v>56</v>
      </c>
      <c r="D288" s="1" t="s">
        <v>6</v>
      </c>
      <c r="E288" s="1">
        <v>5312</v>
      </c>
      <c r="F288" s="1" t="s">
        <v>598</v>
      </c>
      <c r="G288" s="1" t="s">
        <v>599</v>
      </c>
      <c r="H288" s="1">
        <v>13066</v>
      </c>
      <c r="I288" s="1">
        <v>13152</v>
      </c>
      <c r="J288" s="1">
        <v>13237</v>
      </c>
    </row>
    <row r="289" spans="1:10" ht="15" customHeight="1" x14ac:dyDescent="0.2">
      <c r="A289" s="1">
        <v>48</v>
      </c>
      <c r="B289" s="1" t="s">
        <v>62</v>
      </c>
      <c r="C289" s="1">
        <v>56</v>
      </c>
      <c r="D289" s="1" t="s">
        <v>6</v>
      </c>
      <c r="E289" s="1">
        <v>5312</v>
      </c>
      <c r="F289" s="1" t="s">
        <v>598</v>
      </c>
      <c r="G289" s="1" t="s">
        <v>599</v>
      </c>
      <c r="H289" s="1">
        <v>6224</v>
      </c>
      <c r="I289" s="1">
        <v>4295</v>
      </c>
      <c r="J289" s="1">
        <v>4910</v>
      </c>
    </row>
    <row r="290" spans="1:10" ht="15" customHeight="1" x14ac:dyDescent="0.2">
      <c r="A290" s="1">
        <v>107</v>
      </c>
      <c r="B290" s="1" t="s">
        <v>63</v>
      </c>
      <c r="C290" s="1">
        <v>56</v>
      </c>
      <c r="D290" s="1" t="s">
        <v>6</v>
      </c>
      <c r="E290" s="1">
        <v>5312</v>
      </c>
      <c r="F290" s="1" t="s">
        <v>598</v>
      </c>
      <c r="G290" s="1" t="s">
        <v>599</v>
      </c>
      <c r="H290" s="1">
        <v>338282</v>
      </c>
      <c r="I290" s="1">
        <v>340663</v>
      </c>
      <c r="J290" s="1">
        <v>344126</v>
      </c>
    </row>
    <row r="291" spans="1:10" ht="15" customHeight="1" x14ac:dyDescent="0.2">
      <c r="A291" s="1">
        <v>98</v>
      </c>
      <c r="B291" s="1" t="s">
        <v>64</v>
      </c>
      <c r="C291" s="1">
        <v>56</v>
      </c>
      <c r="D291" s="1" t="s">
        <v>6</v>
      </c>
      <c r="E291" s="1">
        <v>5312</v>
      </c>
      <c r="F291" s="1" t="s">
        <v>598</v>
      </c>
      <c r="G291" s="1" t="s">
        <v>599</v>
      </c>
      <c r="H291" s="1">
        <v>252567</v>
      </c>
      <c r="I291" s="1">
        <v>263970</v>
      </c>
      <c r="J291" s="1">
        <v>250072</v>
      </c>
    </row>
    <row r="292" spans="1:10" ht="15" customHeight="1" x14ac:dyDescent="0.2">
      <c r="A292" s="1">
        <v>49</v>
      </c>
      <c r="B292" s="1" t="s">
        <v>65</v>
      </c>
      <c r="C292" s="1">
        <v>56</v>
      </c>
      <c r="D292" s="1" t="s">
        <v>6</v>
      </c>
      <c r="E292" s="1">
        <v>5312</v>
      </c>
      <c r="F292" s="1" t="s">
        <v>598</v>
      </c>
      <c r="G292" s="1" t="s">
        <v>599</v>
      </c>
      <c r="H292" s="1">
        <v>185922</v>
      </c>
      <c r="I292" s="1">
        <v>149511</v>
      </c>
      <c r="J292" s="1">
        <v>170418</v>
      </c>
    </row>
    <row r="293" spans="1:10" ht="15" customHeight="1" x14ac:dyDescent="0.2">
      <c r="A293" s="1">
        <v>167</v>
      </c>
      <c r="B293" s="1" t="s">
        <v>570</v>
      </c>
      <c r="C293" s="1">
        <v>56</v>
      </c>
      <c r="D293" s="1" t="s">
        <v>6</v>
      </c>
      <c r="E293" s="1">
        <v>5312</v>
      </c>
      <c r="F293" s="1" t="s">
        <v>598</v>
      </c>
      <c r="G293" s="1" t="s">
        <v>599</v>
      </c>
      <c r="H293" s="1">
        <v>98749</v>
      </c>
      <c r="I293" s="1">
        <v>79972</v>
      </c>
      <c r="J293" s="1">
        <v>86407</v>
      </c>
    </row>
    <row r="294" spans="1:10" ht="15" customHeight="1" x14ac:dyDescent="0.2">
      <c r="A294" s="1">
        <v>51</v>
      </c>
      <c r="B294" s="1" t="s">
        <v>68</v>
      </c>
      <c r="C294" s="1">
        <v>56</v>
      </c>
      <c r="D294" s="1" t="s">
        <v>6</v>
      </c>
      <c r="E294" s="1">
        <v>5312</v>
      </c>
      <c r="F294" s="1" t="s">
        <v>598</v>
      </c>
      <c r="G294" s="1" t="s">
        <v>599</v>
      </c>
    </row>
    <row r="295" spans="1:10" ht="15" customHeight="1" x14ac:dyDescent="0.2">
      <c r="A295" s="1">
        <v>116</v>
      </c>
      <c r="B295" s="1" t="s">
        <v>69</v>
      </c>
      <c r="C295" s="1">
        <v>56</v>
      </c>
      <c r="D295" s="1" t="s">
        <v>6</v>
      </c>
      <c r="E295" s="1">
        <v>5312</v>
      </c>
      <c r="F295" s="1" t="s">
        <v>598</v>
      </c>
      <c r="G295" s="1" t="s">
        <v>599</v>
      </c>
      <c r="H295" s="1">
        <v>531800</v>
      </c>
      <c r="I295" s="1">
        <v>559800</v>
      </c>
      <c r="J295" s="1">
        <v>544500</v>
      </c>
    </row>
    <row r="296" spans="1:10" ht="15" customHeight="1" x14ac:dyDescent="0.2">
      <c r="A296" s="1">
        <v>250</v>
      </c>
      <c r="B296" s="1" t="s">
        <v>70</v>
      </c>
      <c r="C296" s="1">
        <v>56</v>
      </c>
      <c r="D296" s="1" t="s">
        <v>6</v>
      </c>
      <c r="E296" s="1">
        <v>5312</v>
      </c>
      <c r="F296" s="1" t="s">
        <v>598</v>
      </c>
      <c r="G296" s="1" t="s">
        <v>599</v>
      </c>
      <c r="H296" s="1">
        <v>1510248</v>
      </c>
      <c r="I296" s="1">
        <v>1514248</v>
      </c>
      <c r="J296" s="1">
        <v>1518256</v>
      </c>
    </row>
    <row r="297" spans="1:10" ht="15" customHeight="1" x14ac:dyDescent="0.2">
      <c r="A297" s="1">
        <v>54</v>
      </c>
      <c r="B297" s="1" t="s">
        <v>71</v>
      </c>
      <c r="C297" s="1">
        <v>56</v>
      </c>
      <c r="D297" s="1" t="s">
        <v>6</v>
      </c>
      <c r="E297" s="1">
        <v>5312</v>
      </c>
      <c r="F297" s="1" t="s">
        <v>598</v>
      </c>
      <c r="G297" s="1" t="s">
        <v>599</v>
      </c>
      <c r="H297" s="1">
        <v>10100</v>
      </c>
      <c r="I297" s="1">
        <v>8500</v>
      </c>
      <c r="J297" s="1">
        <v>5700</v>
      </c>
    </row>
    <row r="298" spans="1:10" ht="15" customHeight="1" x14ac:dyDescent="0.2">
      <c r="A298" s="1">
        <v>72</v>
      </c>
      <c r="B298" s="1" t="s">
        <v>72</v>
      </c>
      <c r="C298" s="1">
        <v>56</v>
      </c>
      <c r="D298" s="1" t="s">
        <v>6</v>
      </c>
      <c r="E298" s="1">
        <v>5312</v>
      </c>
      <c r="F298" s="1" t="s">
        <v>598</v>
      </c>
      <c r="G298" s="1" t="s">
        <v>599</v>
      </c>
      <c r="H298" s="1">
        <v>8</v>
      </c>
      <c r="I298" s="1">
        <v>8</v>
      </c>
      <c r="J298" s="1">
        <v>7</v>
      </c>
    </row>
    <row r="299" spans="1:10" ht="15" customHeight="1" x14ac:dyDescent="0.2">
      <c r="A299" s="1">
        <v>55</v>
      </c>
      <c r="B299" s="1" t="s">
        <v>73</v>
      </c>
      <c r="C299" s="1">
        <v>56</v>
      </c>
      <c r="D299" s="1" t="s">
        <v>6</v>
      </c>
      <c r="E299" s="1">
        <v>5312</v>
      </c>
      <c r="F299" s="1" t="s">
        <v>598</v>
      </c>
      <c r="G299" s="1" t="s">
        <v>599</v>
      </c>
      <c r="H299" s="1">
        <v>117</v>
      </c>
      <c r="I299" s="1">
        <v>114</v>
      </c>
      <c r="J299" s="1">
        <v>111</v>
      </c>
    </row>
    <row r="300" spans="1:10" ht="15" customHeight="1" x14ac:dyDescent="0.2">
      <c r="A300" s="1">
        <v>56</v>
      </c>
      <c r="B300" s="1" t="s">
        <v>74</v>
      </c>
      <c r="C300" s="1">
        <v>56</v>
      </c>
      <c r="D300" s="1" t="s">
        <v>6</v>
      </c>
      <c r="E300" s="1">
        <v>5312</v>
      </c>
      <c r="F300" s="1" t="s">
        <v>598</v>
      </c>
      <c r="G300" s="1" t="s">
        <v>599</v>
      </c>
      <c r="H300" s="1">
        <v>24216</v>
      </c>
      <c r="I300" s="1">
        <v>23481</v>
      </c>
      <c r="J300" s="1">
        <v>25299</v>
      </c>
    </row>
    <row r="301" spans="1:10" ht="15" customHeight="1" x14ac:dyDescent="0.2">
      <c r="A301" s="1">
        <v>58</v>
      </c>
      <c r="B301" s="1" t="s">
        <v>75</v>
      </c>
      <c r="C301" s="1">
        <v>56</v>
      </c>
      <c r="D301" s="1" t="s">
        <v>6</v>
      </c>
      <c r="E301" s="1">
        <v>5312</v>
      </c>
      <c r="F301" s="1" t="s">
        <v>598</v>
      </c>
      <c r="G301" s="1" t="s">
        <v>599</v>
      </c>
      <c r="H301" s="1">
        <v>485696</v>
      </c>
      <c r="I301" s="1">
        <v>513621</v>
      </c>
      <c r="J301" s="1">
        <v>378335</v>
      </c>
    </row>
    <row r="302" spans="1:10" ht="15" customHeight="1" x14ac:dyDescent="0.2">
      <c r="A302" s="1">
        <v>59</v>
      </c>
      <c r="B302" s="1" t="s">
        <v>76</v>
      </c>
      <c r="C302" s="1">
        <v>56</v>
      </c>
      <c r="D302" s="1" t="s">
        <v>6</v>
      </c>
      <c r="E302" s="1">
        <v>5312</v>
      </c>
      <c r="F302" s="1" t="s">
        <v>598</v>
      </c>
      <c r="G302" s="1" t="s">
        <v>599</v>
      </c>
      <c r="H302" s="1">
        <v>1039241</v>
      </c>
      <c r="I302" s="1">
        <v>1060996</v>
      </c>
      <c r="J302" s="1">
        <v>1082766</v>
      </c>
    </row>
    <row r="303" spans="1:10" ht="15" customHeight="1" x14ac:dyDescent="0.2">
      <c r="A303" s="1">
        <v>60</v>
      </c>
      <c r="B303" s="1" t="s">
        <v>77</v>
      </c>
      <c r="C303" s="1">
        <v>56</v>
      </c>
      <c r="D303" s="1" t="s">
        <v>6</v>
      </c>
      <c r="E303" s="1">
        <v>5312</v>
      </c>
      <c r="F303" s="1" t="s">
        <v>598</v>
      </c>
      <c r="G303" s="1" t="s">
        <v>599</v>
      </c>
      <c r="H303" s="1">
        <v>314343</v>
      </c>
      <c r="I303" s="1">
        <v>282937</v>
      </c>
      <c r="J303" s="1">
        <v>303522</v>
      </c>
    </row>
    <row r="304" spans="1:10" ht="15" customHeight="1" x14ac:dyDescent="0.2">
      <c r="A304" s="1">
        <v>178</v>
      </c>
      <c r="B304" s="1" t="s">
        <v>79</v>
      </c>
      <c r="C304" s="1">
        <v>56</v>
      </c>
      <c r="D304" s="1" t="s">
        <v>6</v>
      </c>
      <c r="E304" s="1">
        <v>5312</v>
      </c>
      <c r="F304" s="1" t="s">
        <v>598</v>
      </c>
      <c r="G304" s="1" t="s">
        <v>599</v>
      </c>
      <c r="H304" s="1">
        <v>19000</v>
      </c>
      <c r="I304" s="1">
        <v>20000</v>
      </c>
      <c r="J304" s="1">
        <v>19066</v>
      </c>
    </row>
    <row r="305" spans="1:10" ht="15" customHeight="1" x14ac:dyDescent="0.2">
      <c r="A305" s="1">
        <v>238</v>
      </c>
      <c r="B305" s="1" t="s">
        <v>81</v>
      </c>
      <c r="C305" s="1">
        <v>56</v>
      </c>
      <c r="D305" s="1" t="s">
        <v>6</v>
      </c>
      <c r="E305" s="1">
        <v>5312</v>
      </c>
      <c r="F305" s="1" t="s">
        <v>598</v>
      </c>
      <c r="G305" s="1" t="s">
        <v>599</v>
      </c>
      <c r="H305" s="1">
        <v>2114876</v>
      </c>
      <c r="I305" s="1">
        <v>2111518</v>
      </c>
      <c r="J305" s="1">
        <v>2135572</v>
      </c>
    </row>
    <row r="306" spans="1:10" ht="15" customHeight="1" x14ac:dyDescent="0.2">
      <c r="A306" s="1">
        <v>62</v>
      </c>
      <c r="B306" s="1" t="s">
        <v>82</v>
      </c>
      <c r="C306" s="1">
        <v>56</v>
      </c>
      <c r="D306" s="1" t="s">
        <v>6</v>
      </c>
      <c r="E306" s="1">
        <v>5312</v>
      </c>
      <c r="F306" s="1" t="s">
        <v>598</v>
      </c>
      <c r="G306" s="1" t="s">
        <v>599</v>
      </c>
    </row>
    <row r="307" spans="1:10" ht="15" customHeight="1" x14ac:dyDescent="0.2">
      <c r="A307" s="1">
        <v>66</v>
      </c>
      <c r="B307" s="1" t="s">
        <v>84</v>
      </c>
      <c r="C307" s="1">
        <v>56</v>
      </c>
      <c r="D307" s="1" t="s">
        <v>6</v>
      </c>
      <c r="E307" s="1">
        <v>5312</v>
      </c>
      <c r="F307" s="1" t="s">
        <v>598</v>
      </c>
      <c r="G307" s="1" t="s">
        <v>599</v>
      </c>
      <c r="H307" s="1">
        <v>976</v>
      </c>
      <c r="I307" s="1">
        <v>1073</v>
      </c>
      <c r="J307" s="1">
        <v>465</v>
      </c>
    </row>
    <row r="308" spans="1:10" ht="15" customHeight="1" x14ac:dyDescent="0.2">
      <c r="A308" s="1">
        <v>68</v>
      </c>
      <c r="B308" s="1" t="s">
        <v>86</v>
      </c>
      <c r="C308" s="1">
        <v>56</v>
      </c>
      <c r="D308" s="1" t="s">
        <v>6</v>
      </c>
      <c r="E308" s="1">
        <v>5312</v>
      </c>
      <c r="F308" s="1" t="s">
        <v>598</v>
      </c>
      <c r="G308" s="1" t="s">
        <v>599</v>
      </c>
      <c r="H308" s="1">
        <v>1825121</v>
      </c>
      <c r="I308" s="1">
        <v>1637081</v>
      </c>
      <c r="J308" s="1">
        <v>1487041</v>
      </c>
    </row>
    <row r="309" spans="1:10" ht="15" customHeight="1" x14ac:dyDescent="0.2">
      <c r="A309" s="1">
        <v>69</v>
      </c>
      <c r="B309" s="1" t="s">
        <v>87</v>
      </c>
      <c r="C309" s="1">
        <v>56</v>
      </c>
      <c r="D309" s="1" t="s">
        <v>6</v>
      </c>
      <c r="E309" s="1">
        <v>5312</v>
      </c>
      <c r="F309" s="1" t="s">
        <v>598</v>
      </c>
      <c r="G309" s="1" t="s">
        <v>599</v>
      </c>
      <c r="H309" s="1">
        <v>300</v>
      </c>
      <c r="I309" s="1">
        <v>261</v>
      </c>
      <c r="J309" s="1">
        <v>312</v>
      </c>
    </row>
    <row r="310" spans="1:10" ht="15" customHeight="1" x14ac:dyDescent="0.2">
      <c r="A310" s="1">
        <v>74</v>
      </c>
      <c r="B310" s="1" t="s">
        <v>89</v>
      </c>
      <c r="C310" s="1">
        <v>56</v>
      </c>
      <c r="D310" s="1" t="s">
        <v>6</v>
      </c>
      <c r="E310" s="1">
        <v>5312</v>
      </c>
      <c r="F310" s="1" t="s">
        <v>598</v>
      </c>
      <c r="G310" s="1" t="s">
        <v>599</v>
      </c>
      <c r="H310" s="1">
        <v>27261</v>
      </c>
      <c r="I310" s="1">
        <v>27328</v>
      </c>
      <c r="J310" s="1">
        <v>27887</v>
      </c>
    </row>
    <row r="311" spans="1:10" ht="15" customHeight="1" x14ac:dyDescent="0.2">
      <c r="A311" s="1">
        <v>75</v>
      </c>
      <c r="B311" s="1" t="s">
        <v>90</v>
      </c>
      <c r="C311" s="1">
        <v>56</v>
      </c>
      <c r="D311" s="1" t="s">
        <v>6</v>
      </c>
      <c r="E311" s="1">
        <v>5312</v>
      </c>
      <c r="F311" s="1" t="s">
        <v>598</v>
      </c>
      <c r="G311" s="1" t="s">
        <v>599</v>
      </c>
      <c r="H311" s="1">
        <v>36703</v>
      </c>
      <c r="I311" s="1">
        <v>40694</v>
      </c>
      <c r="J311" s="1">
        <v>42660</v>
      </c>
    </row>
    <row r="312" spans="1:10" ht="15" customHeight="1" x14ac:dyDescent="0.2">
      <c r="A312" s="1">
        <v>73</v>
      </c>
      <c r="B312" s="1" t="s">
        <v>91</v>
      </c>
      <c r="C312" s="1">
        <v>56</v>
      </c>
      <c r="D312" s="1" t="s">
        <v>6</v>
      </c>
      <c r="E312" s="1">
        <v>5312</v>
      </c>
      <c r="F312" s="1" t="s">
        <v>598</v>
      </c>
      <c r="G312" s="1" t="s">
        <v>599</v>
      </c>
      <c r="H312" s="1">
        <v>125100</v>
      </c>
      <c r="I312" s="1">
        <v>107900</v>
      </c>
      <c r="J312" s="1">
        <v>93000</v>
      </c>
    </row>
    <row r="313" spans="1:10" ht="15" customHeight="1" x14ac:dyDescent="0.2">
      <c r="A313" s="1">
        <v>79</v>
      </c>
      <c r="B313" s="1" t="s">
        <v>92</v>
      </c>
      <c r="C313" s="1">
        <v>56</v>
      </c>
      <c r="D313" s="1" t="s">
        <v>6</v>
      </c>
      <c r="E313" s="1">
        <v>5312</v>
      </c>
      <c r="F313" s="1" t="s">
        <v>598</v>
      </c>
      <c r="G313" s="1" t="s">
        <v>599</v>
      </c>
      <c r="H313" s="1">
        <v>481300</v>
      </c>
      <c r="I313" s="1">
        <v>455500</v>
      </c>
      <c r="J313" s="1">
        <v>416300</v>
      </c>
    </row>
    <row r="314" spans="1:10" ht="15" customHeight="1" x14ac:dyDescent="0.2">
      <c r="A314" s="1">
        <v>81</v>
      </c>
      <c r="B314" s="1" t="s">
        <v>93</v>
      </c>
      <c r="C314" s="1">
        <v>56</v>
      </c>
      <c r="D314" s="1" t="s">
        <v>6</v>
      </c>
      <c r="E314" s="1">
        <v>5312</v>
      </c>
      <c r="F314" s="1" t="s">
        <v>598</v>
      </c>
      <c r="G314" s="1" t="s">
        <v>599</v>
      </c>
      <c r="H314" s="1">
        <v>1019000</v>
      </c>
      <c r="I314" s="1">
        <v>880250</v>
      </c>
      <c r="J314" s="1">
        <v>883031</v>
      </c>
    </row>
    <row r="315" spans="1:10" ht="15" customHeight="1" x14ac:dyDescent="0.2">
      <c r="A315" s="1">
        <v>84</v>
      </c>
      <c r="B315" s="1" t="s">
        <v>94</v>
      </c>
      <c r="C315" s="1">
        <v>56</v>
      </c>
      <c r="D315" s="1" t="s">
        <v>6</v>
      </c>
      <c r="E315" s="1">
        <v>5312</v>
      </c>
      <c r="F315" s="1" t="s">
        <v>598</v>
      </c>
      <c r="G315" s="1" t="s">
        <v>599</v>
      </c>
      <c r="H315" s="1">
        <v>167883</v>
      </c>
      <c r="I315" s="1">
        <v>151660</v>
      </c>
      <c r="J315" s="1">
        <v>171069</v>
      </c>
    </row>
    <row r="316" spans="1:10" ht="15" customHeight="1" x14ac:dyDescent="0.2">
      <c r="A316" s="1">
        <v>86</v>
      </c>
      <c r="B316" s="1" t="s">
        <v>95</v>
      </c>
      <c r="C316" s="1">
        <v>56</v>
      </c>
      <c r="D316" s="1" t="s">
        <v>6</v>
      </c>
      <c r="E316" s="1">
        <v>5312</v>
      </c>
      <c r="F316" s="1" t="s">
        <v>598</v>
      </c>
      <c r="G316" s="1" t="s">
        <v>599</v>
      </c>
      <c r="H316" s="1">
        <v>402</v>
      </c>
      <c r="I316" s="1">
        <v>347</v>
      </c>
      <c r="J316" s="1">
        <v>346</v>
      </c>
    </row>
    <row r="317" spans="1:10" ht="15" customHeight="1" x14ac:dyDescent="0.2">
      <c r="A317" s="1">
        <v>87</v>
      </c>
      <c r="B317" s="1" t="s">
        <v>96</v>
      </c>
      <c r="C317" s="1">
        <v>56</v>
      </c>
      <c r="D317" s="1" t="s">
        <v>6</v>
      </c>
      <c r="E317" s="1">
        <v>5312</v>
      </c>
      <c r="F317" s="1" t="s">
        <v>598</v>
      </c>
      <c r="G317" s="1" t="s">
        <v>599</v>
      </c>
    </row>
    <row r="318" spans="1:10" ht="15" customHeight="1" x14ac:dyDescent="0.2">
      <c r="A318" s="1">
        <v>88</v>
      </c>
      <c r="B318" s="1" t="s">
        <v>97</v>
      </c>
      <c r="C318" s="1">
        <v>56</v>
      </c>
      <c r="D318" s="1" t="s">
        <v>6</v>
      </c>
      <c r="E318" s="1">
        <v>5312</v>
      </c>
      <c r="F318" s="1" t="s">
        <v>598</v>
      </c>
      <c r="G318" s="1" t="s">
        <v>599</v>
      </c>
      <c r="H318" s="1">
        <v>20</v>
      </c>
      <c r="I318" s="1">
        <v>21</v>
      </c>
      <c r="J318" s="1">
        <v>19</v>
      </c>
    </row>
    <row r="319" spans="1:10" ht="15" customHeight="1" x14ac:dyDescent="0.2">
      <c r="A319" s="1">
        <v>89</v>
      </c>
      <c r="B319" s="1" t="s">
        <v>98</v>
      </c>
      <c r="C319" s="1">
        <v>56</v>
      </c>
      <c r="D319" s="1" t="s">
        <v>6</v>
      </c>
      <c r="E319" s="1">
        <v>5312</v>
      </c>
      <c r="F319" s="1" t="s">
        <v>598</v>
      </c>
      <c r="G319" s="1" t="s">
        <v>599</v>
      </c>
      <c r="H319" s="1">
        <v>868658</v>
      </c>
      <c r="I319" s="1">
        <v>876625</v>
      </c>
      <c r="J319" s="1">
        <v>882496</v>
      </c>
    </row>
    <row r="320" spans="1:10" ht="15" customHeight="1" x14ac:dyDescent="0.2">
      <c r="A320" s="1">
        <v>90</v>
      </c>
      <c r="B320" s="1" t="s">
        <v>99</v>
      </c>
      <c r="C320" s="1">
        <v>56</v>
      </c>
      <c r="D320" s="1" t="s">
        <v>6</v>
      </c>
      <c r="E320" s="1">
        <v>5312</v>
      </c>
      <c r="F320" s="1" t="s">
        <v>598</v>
      </c>
      <c r="G320" s="1" t="s">
        <v>599</v>
      </c>
      <c r="H320" s="1">
        <v>478277</v>
      </c>
      <c r="I320" s="1">
        <v>566780</v>
      </c>
      <c r="J320" s="1">
        <v>519221</v>
      </c>
    </row>
    <row r="321" spans="1:10" ht="15" customHeight="1" x14ac:dyDescent="0.2">
      <c r="A321" s="1">
        <v>175</v>
      </c>
      <c r="B321" s="1" t="s">
        <v>100</v>
      </c>
      <c r="C321" s="1">
        <v>56</v>
      </c>
      <c r="D321" s="1" t="s">
        <v>6</v>
      </c>
      <c r="E321" s="1">
        <v>5312</v>
      </c>
      <c r="F321" s="1" t="s">
        <v>598</v>
      </c>
      <c r="G321" s="1" t="s">
        <v>599</v>
      </c>
      <c r="H321" s="1">
        <v>13318</v>
      </c>
      <c r="I321" s="1">
        <v>8951</v>
      </c>
      <c r="J321" s="1">
        <v>8908</v>
      </c>
    </row>
    <row r="322" spans="1:10" ht="15" customHeight="1" x14ac:dyDescent="0.2">
      <c r="A322" s="1">
        <v>91</v>
      </c>
      <c r="B322" s="1" t="s">
        <v>101</v>
      </c>
      <c r="C322" s="1">
        <v>56</v>
      </c>
      <c r="D322" s="1" t="s">
        <v>6</v>
      </c>
      <c r="E322" s="1">
        <v>5312</v>
      </c>
      <c r="F322" s="1" t="s">
        <v>598</v>
      </c>
      <c r="G322" s="1" t="s">
        <v>599</v>
      </c>
      <c r="H322" s="1">
        <v>2893</v>
      </c>
      <c r="I322" s="1">
        <v>2896</v>
      </c>
      <c r="J322" s="1">
        <v>2899</v>
      </c>
    </row>
    <row r="323" spans="1:10" ht="15" customHeight="1" x14ac:dyDescent="0.2">
      <c r="A323" s="1">
        <v>93</v>
      </c>
      <c r="B323" s="1" t="s">
        <v>102</v>
      </c>
      <c r="C323" s="1">
        <v>56</v>
      </c>
      <c r="D323" s="1" t="s">
        <v>6</v>
      </c>
      <c r="E323" s="1">
        <v>5312</v>
      </c>
      <c r="F323" s="1" t="s">
        <v>598</v>
      </c>
      <c r="G323" s="1" t="s">
        <v>599</v>
      </c>
      <c r="H323" s="1">
        <v>388103</v>
      </c>
      <c r="I323" s="1">
        <v>379075</v>
      </c>
      <c r="J323" s="1">
        <v>367412</v>
      </c>
    </row>
    <row r="324" spans="1:10" ht="15" customHeight="1" x14ac:dyDescent="0.2">
      <c r="A324" s="1">
        <v>95</v>
      </c>
      <c r="B324" s="1" t="s">
        <v>103</v>
      </c>
      <c r="C324" s="1">
        <v>56</v>
      </c>
      <c r="D324" s="1" t="s">
        <v>6</v>
      </c>
      <c r="E324" s="1">
        <v>5312</v>
      </c>
      <c r="F324" s="1" t="s">
        <v>598</v>
      </c>
      <c r="G324" s="1" t="s">
        <v>599</v>
      </c>
      <c r="H324" s="1">
        <v>363419</v>
      </c>
      <c r="I324" s="1">
        <v>372121</v>
      </c>
      <c r="J324" s="1">
        <v>383096</v>
      </c>
    </row>
    <row r="325" spans="1:10" ht="15" customHeight="1" x14ac:dyDescent="0.2">
      <c r="A325" s="1">
        <v>97</v>
      </c>
      <c r="B325" s="1" t="s">
        <v>104</v>
      </c>
      <c r="C325" s="1">
        <v>56</v>
      </c>
      <c r="D325" s="1" t="s">
        <v>6</v>
      </c>
      <c r="E325" s="1">
        <v>5312</v>
      </c>
      <c r="F325" s="1" t="s">
        <v>598</v>
      </c>
      <c r="G325" s="1" t="s">
        <v>599</v>
      </c>
      <c r="H325" s="1">
        <v>1191420</v>
      </c>
      <c r="I325" s="1">
        <v>1146127</v>
      </c>
      <c r="J325" s="1">
        <v>1198207</v>
      </c>
    </row>
    <row r="326" spans="1:10" ht="15" customHeight="1" x14ac:dyDescent="0.2">
      <c r="A326" s="1">
        <v>100</v>
      </c>
      <c r="B326" s="1" t="s">
        <v>106</v>
      </c>
      <c r="C326" s="1">
        <v>56</v>
      </c>
      <c r="D326" s="1" t="s">
        <v>6</v>
      </c>
      <c r="E326" s="1">
        <v>5312</v>
      </c>
      <c r="F326" s="1" t="s">
        <v>598</v>
      </c>
      <c r="G326" s="1" t="s">
        <v>599</v>
      </c>
      <c r="H326" s="1">
        <v>9258000</v>
      </c>
      <c r="I326" s="1">
        <v>8690000</v>
      </c>
      <c r="J326" s="1">
        <v>10200000</v>
      </c>
    </row>
    <row r="327" spans="1:10" ht="15" customHeight="1" x14ac:dyDescent="0.2">
      <c r="A327" s="1">
        <v>101</v>
      </c>
      <c r="B327" s="1" t="s">
        <v>107</v>
      </c>
      <c r="C327" s="1">
        <v>56</v>
      </c>
      <c r="D327" s="1" t="s">
        <v>6</v>
      </c>
      <c r="E327" s="1">
        <v>5312</v>
      </c>
      <c r="F327" s="1" t="s">
        <v>598</v>
      </c>
      <c r="G327" s="1" t="s">
        <v>599</v>
      </c>
      <c r="H327" s="1">
        <v>3837019</v>
      </c>
      <c r="I327" s="1">
        <v>3787367</v>
      </c>
      <c r="J327" s="1">
        <v>3792839</v>
      </c>
    </row>
    <row r="328" spans="1:10" ht="15" customHeight="1" x14ac:dyDescent="0.2">
      <c r="A328" s="1">
        <v>102</v>
      </c>
      <c r="B328" s="1" t="s">
        <v>108</v>
      </c>
      <c r="C328" s="1">
        <v>56</v>
      </c>
      <c r="D328" s="1" t="s">
        <v>6</v>
      </c>
      <c r="E328" s="1">
        <v>5312</v>
      </c>
      <c r="F328" s="1" t="s">
        <v>598</v>
      </c>
      <c r="G328" s="1" t="s">
        <v>599</v>
      </c>
      <c r="H328" s="1">
        <v>233621</v>
      </c>
      <c r="I328" s="1">
        <v>166163</v>
      </c>
      <c r="J328" s="1">
        <v>130119</v>
      </c>
    </row>
    <row r="329" spans="1:10" ht="15" customHeight="1" x14ac:dyDescent="0.2">
      <c r="A329" s="1">
        <v>103</v>
      </c>
      <c r="B329" s="1" t="s">
        <v>109</v>
      </c>
      <c r="C329" s="1">
        <v>56</v>
      </c>
      <c r="D329" s="1" t="s">
        <v>6</v>
      </c>
      <c r="E329" s="1">
        <v>5312</v>
      </c>
      <c r="F329" s="1" t="s">
        <v>598</v>
      </c>
      <c r="G329" s="1" t="s">
        <v>599</v>
      </c>
      <c r="H329" s="1">
        <v>84574</v>
      </c>
      <c r="I329" s="1">
        <v>57260</v>
      </c>
      <c r="J329" s="1">
        <v>66738</v>
      </c>
    </row>
    <row r="330" spans="1:10" ht="15" customHeight="1" x14ac:dyDescent="0.2">
      <c r="A330" s="1">
        <v>105</v>
      </c>
      <c r="B330" s="1" t="s">
        <v>111</v>
      </c>
      <c r="C330" s="1">
        <v>56</v>
      </c>
      <c r="D330" s="1" t="s">
        <v>6</v>
      </c>
      <c r="E330" s="1">
        <v>5312</v>
      </c>
      <c r="F330" s="1" t="s">
        <v>598</v>
      </c>
      <c r="G330" s="1" t="s">
        <v>599</v>
      </c>
      <c r="H330" s="1">
        <v>4798</v>
      </c>
      <c r="I330" s="1">
        <v>4300</v>
      </c>
      <c r="J330" s="1">
        <v>3490</v>
      </c>
    </row>
    <row r="331" spans="1:10" ht="15" customHeight="1" x14ac:dyDescent="0.2">
      <c r="A331" s="1">
        <v>106</v>
      </c>
      <c r="B331" s="1" t="s">
        <v>112</v>
      </c>
      <c r="C331" s="1">
        <v>56</v>
      </c>
      <c r="D331" s="1" t="s">
        <v>6</v>
      </c>
      <c r="E331" s="1">
        <v>5312</v>
      </c>
      <c r="F331" s="1" t="s">
        <v>598</v>
      </c>
      <c r="G331" s="1" t="s">
        <v>599</v>
      </c>
      <c r="H331" s="1">
        <v>869947</v>
      </c>
      <c r="I331" s="1">
        <v>727366</v>
      </c>
      <c r="J331" s="1">
        <v>660727</v>
      </c>
    </row>
    <row r="332" spans="1:10" ht="15" customHeight="1" x14ac:dyDescent="0.2">
      <c r="A332" s="1">
        <v>109</v>
      </c>
      <c r="B332" s="1" t="s">
        <v>113</v>
      </c>
      <c r="C332" s="1">
        <v>56</v>
      </c>
      <c r="D332" s="1" t="s">
        <v>6</v>
      </c>
      <c r="E332" s="1">
        <v>5312</v>
      </c>
      <c r="F332" s="1" t="s">
        <v>598</v>
      </c>
      <c r="G332" s="1" t="s">
        <v>599</v>
      </c>
      <c r="H332" s="1">
        <v>2200</v>
      </c>
      <c r="I332" s="1">
        <v>2065</v>
      </c>
      <c r="J332" s="1">
        <v>2156</v>
      </c>
    </row>
    <row r="333" spans="1:10" ht="15" customHeight="1" x14ac:dyDescent="0.2">
      <c r="A333" s="1">
        <v>110</v>
      </c>
      <c r="B333" s="1" t="s">
        <v>114</v>
      </c>
      <c r="C333" s="1">
        <v>56</v>
      </c>
      <c r="D333" s="1" t="s">
        <v>6</v>
      </c>
      <c r="E333" s="1">
        <v>5312</v>
      </c>
      <c r="F333" s="1" t="s">
        <v>598</v>
      </c>
      <c r="G333" s="1" t="s">
        <v>599</v>
      </c>
      <c r="H333" s="1">
        <v>71</v>
      </c>
      <c r="I333" s="1">
        <v>64</v>
      </c>
      <c r="J333" s="1">
        <v>65</v>
      </c>
    </row>
    <row r="334" spans="1:10" ht="15" customHeight="1" x14ac:dyDescent="0.2">
      <c r="A334" s="1">
        <v>112</v>
      </c>
      <c r="B334" s="1" t="s">
        <v>115</v>
      </c>
      <c r="C334" s="1">
        <v>56</v>
      </c>
      <c r="D334" s="1" t="s">
        <v>6</v>
      </c>
      <c r="E334" s="1">
        <v>5312</v>
      </c>
      <c r="F334" s="1" t="s">
        <v>598</v>
      </c>
      <c r="G334" s="1" t="s">
        <v>599</v>
      </c>
      <c r="H334" s="1">
        <v>585</v>
      </c>
      <c r="I334" s="1">
        <v>940</v>
      </c>
      <c r="J334" s="1">
        <v>630</v>
      </c>
    </row>
    <row r="335" spans="1:10" ht="15" customHeight="1" x14ac:dyDescent="0.2">
      <c r="A335" s="1">
        <v>108</v>
      </c>
      <c r="B335" s="1" t="s">
        <v>116</v>
      </c>
      <c r="C335" s="1">
        <v>56</v>
      </c>
      <c r="D335" s="1" t="s">
        <v>6</v>
      </c>
      <c r="E335" s="1">
        <v>5312</v>
      </c>
      <c r="F335" s="1" t="s">
        <v>598</v>
      </c>
      <c r="G335" s="1" t="s">
        <v>599</v>
      </c>
      <c r="H335" s="1">
        <v>125710</v>
      </c>
      <c r="I335" s="1">
        <v>137737</v>
      </c>
      <c r="J335" s="1">
        <v>135116</v>
      </c>
    </row>
    <row r="336" spans="1:10" ht="15" customHeight="1" x14ac:dyDescent="0.2">
      <c r="A336" s="1">
        <v>114</v>
      </c>
      <c r="B336" s="1" t="s">
        <v>117</v>
      </c>
      <c r="C336" s="1">
        <v>56</v>
      </c>
      <c r="D336" s="1" t="s">
        <v>6</v>
      </c>
      <c r="E336" s="1">
        <v>5312</v>
      </c>
      <c r="F336" s="1" t="s">
        <v>598</v>
      </c>
      <c r="G336" s="1" t="s">
        <v>599</v>
      </c>
      <c r="H336" s="1">
        <v>2116141</v>
      </c>
      <c r="I336" s="1">
        <v>2098240</v>
      </c>
      <c r="J336" s="1">
        <v>2337586</v>
      </c>
    </row>
    <row r="337" spans="1:10" ht="15" customHeight="1" x14ac:dyDescent="0.2">
      <c r="A337" s="1">
        <v>118</v>
      </c>
      <c r="B337" s="1" t="s">
        <v>119</v>
      </c>
      <c r="C337" s="1">
        <v>56</v>
      </c>
      <c r="D337" s="1" t="s">
        <v>6</v>
      </c>
      <c r="E337" s="1">
        <v>5312</v>
      </c>
      <c r="F337" s="1" t="s">
        <v>598</v>
      </c>
      <c r="G337" s="1" t="s">
        <v>599</v>
      </c>
      <c r="H337" s="1">
        <v>1564</v>
      </c>
      <c r="I337" s="1">
        <v>788</v>
      </c>
      <c r="J337" s="1">
        <v>1476</v>
      </c>
    </row>
    <row r="338" spans="1:10" ht="15" customHeight="1" x14ac:dyDescent="0.2">
      <c r="A338" s="1">
        <v>113</v>
      </c>
      <c r="B338" s="1" t="s">
        <v>120</v>
      </c>
      <c r="C338" s="1">
        <v>56</v>
      </c>
      <c r="D338" s="1" t="s">
        <v>6</v>
      </c>
      <c r="E338" s="1">
        <v>5312</v>
      </c>
      <c r="F338" s="1" t="s">
        <v>598</v>
      </c>
      <c r="G338" s="1" t="s">
        <v>599</v>
      </c>
      <c r="H338" s="1">
        <v>91982</v>
      </c>
      <c r="I338" s="1">
        <v>102348</v>
      </c>
      <c r="J338" s="1">
        <v>101717</v>
      </c>
    </row>
    <row r="339" spans="1:10" ht="15" customHeight="1" x14ac:dyDescent="0.2">
      <c r="A339" s="1">
        <v>120</v>
      </c>
      <c r="B339" s="1" t="s">
        <v>121</v>
      </c>
      <c r="C339" s="1">
        <v>56</v>
      </c>
      <c r="D339" s="1" t="s">
        <v>6</v>
      </c>
      <c r="E339" s="1">
        <v>5312</v>
      </c>
      <c r="F339" s="1" t="s">
        <v>598</v>
      </c>
      <c r="G339" s="1" t="s">
        <v>599</v>
      </c>
      <c r="H339" s="1">
        <v>243385</v>
      </c>
      <c r="I339" s="1">
        <v>254025</v>
      </c>
      <c r="J339" s="1">
        <v>258910</v>
      </c>
    </row>
    <row r="340" spans="1:10" ht="15" customHeight="1" x14ac:dyDescent="0.2">
      <c r="A340" s="1">
        <v>121</v>
      </c>
      <c r="B340" s="1" t="s">
        <v>123</v>
      </c>
      <c r="C340" s="1">
        <v>56</v>
      </c>
      <c r="D340" s="1" t="s">
        <v>6</v>
      </c>
      <c r="E340" s="1">
        <v>5312</v>
      </c>
      <c r="F340" s="1" t="s">
        <v>598</v>
      </c>
      <c r="G340" s="1" t="s">
        <v>599</v>
      </c>
      <c r="H340" s="1">
        <v>1000</v>
      </c>
      <c r="I340" s="1">
        <v>952</v>
      </c>
      <c r="J340" s="1">
        <v>927</v>
      </c>
    </row>
    <row r="341" spans="1:10" ht="15" customHeight="1" x14ac:dyDescent="0.2">
      <c r="A341" s="1">
        <v>122</v>
      </c>
      <c r="B341" s="1" t="s">
        <v>124</v>
      </c>
      <c r="C341" s="1">
        <v>56</v>
      </c>
      <c r="D341" s="1" t="s">
        <v>6</v>
      </c>
      <c r="E341" s="1">
        <v>5312</v>
      </c>
      <c r="F341" s="1" t="s">
        <v>598</v>
      </c>
      <c r="G341" s="1" t="s">
        <v>599</v>
      </c>
      <c r="H341" s="1">
        <v>132727</v>
      </c>
      <c r="I341" s="1">
        <v>111812</v>
      </c>
      <c r="J341" s="1">
        <v>39532</v>
      </c>
    </row>
    <row r="342" spans="1:10" ht="15" customHeight="1" x14ac:dyDescent="0.2">
      <c r="A342" s="1">
        <v>124</v>
      </c>
      <c r="B342" s="1" t="s">
        <v>126</v>
      </c>
      <c r="C342" s="1">
        <v>56</v>
      </c>
      <c r="D342" s="1" t="s">
        <v>6</v>
      </c>
      <c r="E342" s="1">
        <v>5312</v>
      </c>
      <c r="F342" s="1" t="s">
        <v>598</v>
      </c>
      <c r="G342" s="1" t="s">
        <v>599</v>
      </c>
      <c r="H342" s="1">
        <v>1490</v>
      </c>
      <c r="I342" s="1">
        <v>1497</v>
      </c>
      <c r="J342" s="1">
        <v>1452</v>
      </c>
    </row>
    <row r="343" spans="1:10" ht="15" customHeight="1" x14ac:dyDescent="0.2">
      <c r="A343" s="1">
        <v>126</v>
      </c>
      <c r="B343" s="1" t="s">
        <v>128</v>
      </c>
      <c r="C343" s="1">
        <v>56</v>
      </c>
      <c r="D343" s="1" t="s">
        <v>6</v>
      </c>
      <c r="E343" s="1">
        <v>5312</v>
      </c>
      <c r="F343" s="1" t="s">
        <v>598</v>
      </c>
      <c r="G343" s="1" t="s">
        <v>599</v>
      </c>
      <c r="H343" s="1">
        <v>19000</v>
      </c>
      <c r="I343" s="1">
        <v>11700</v>
      </c>
      <c r="J343" s="1">
        <v>12264</v>
      </c>
    </row>
    <row r="344" spans="1:10" ht="15" customHeight="1" x14ac:dyDescent="0.2">
      <c r="A344" s="1">
        <v>256</v>
      </c>
      <c r="B344" s="1" t="s">
        <v>129</v>
      </c>
      <c r="C344" s="1">
        <v>56</v>
      </c>
      <c r="D344" s="1" t="s">
        <v>6</v>
      </c>
      <c r="E344" s="1">
        <v>5312</v>
      </c>
      <c r="F344" s="1" t="s">
        <v>598</v>
      </c>
      <c r="G344" s="1" t="s">
        <v>599</v>
      </c>
      <c r="H344" s="1">
        <v>216</v>
      </c>
      <c r="I344" s="1">
        <v>141</v>
      </c>
      <c r="J344" s="1">
        <v>125</v>
      </c>
    </row>
    <row r="345" spans="1:10" ht="15" customHeight="1" x14ac:dyDescent="0.2">
      <c r="A345" s="1">
        <v>129</v>
      </c>
      <c r="B345" s="1" t="s">
        <v>130</v>
      </c>
      <c r="C345" s="1">
        <v>56</v>
      </c>
      <c r="D345" s="1" t="s">
        <v>6</v>
      </c>
      <c r="E345" s="1">
        <v>5312</v>
      </c>
      <c r="F345" s="1" t="s">
        <v>598</v>
      </c>
      <c r="G345" s="1" t="s">
        <v>599</v>
      </c>
      <c r="H345" s="1">
        <v>223023</v>
      </c>
      <c r="I345" s="1">
        <v>199018</v>
      </c>
      <c r="J345" s="1">
        <v>189640</v>
      </c>
    </row>
    <row r="346" spans="1:10" ht="15" customHeight="1" x14ac:dyDescent="0.2">
      <c r="A346" s="1">
        <v>130</v>
      </c>
      <c r="B346" s="1" t="s">
        <v>131</v>
      </c>
      <c r="C346" s="1">
        <v>56</v>
      </c>
      <c r="D346" s="1" t="s">
        <v>6</v>
      </c>
      <c r="E346" s="1">
        <v>5312</v>
      </c>
      <c r="F346" s="1" t="s">
        <v>598</v>
      </c>
      <c r="G346" s="1" t="s">
        <v>599</v>
      </c>
      <c r="H346" s="1">
        <v>1704528</v>
      </c>
      <c r="I346" s="1">
        <v>1676213</v>
      </c>
      <c r="J346" s="1">
        <v>1674076</v>
      </c>
    </row>
    <row r="347" spans="1:10" ht="15" customHeight="1" x14ac:dyDescent="0.2">
      <c r="A347" s="1">
        <v>131</v>
      </c>
      <c r="B347" s="1" t="s">
        <v>132</v>
      </c>
      <c r="C347" s="1">
        <v>56</v>
      </c>
      <c r="D347" s="1" t="s">
        <v>6</v>
      </c>
      <c r="E347" s="1">
        <v>5312</v>
      </c>
      <c r="F347" s="1" t="s">
        <v>598</v>
      </c>
      <c r="G347" s="1" t="s">
        <v>599</v>
      </c>
      <c r="H347" s="1">
        <v>9707</v>
      </c>
      <c r="I347" s="1">
        <v>10030</v>
      </c>
      <c r="J347" s="1">
        <v>10042</v>
      </c>
    </row>
    <row r="348" spans="1:10" ht="15" customHeight="1" x14ac:dyDescent="0.2">
      <c r="A348" s="1">
        <v>132</v>
      </c>
      <c r="B348" s="1" t="s">
        <v>133</v>
      </c>
      <c r="C348" s="1">
        <v>56</v>
      </c>
      <c r="D348" s="1" t="s">
        <v>6</v>
      </c>
      <c r="E348" s="1">
        <v>5312</v>
      </c>
      <c r="F348" s="1" t="s">
        <v>598</v>
      </c>
      <c r="G348" s="1" t="s">
        <v>599</v>
      </c>
      <c r="H348" s="1">
        <v>35</v>
      </c>
      <c r="I348" s="1">
        <v>42</v>
      </c>
      <c r="J348" s="1">
        <v>32</v>
      </c>
    </row>
    <row r="349" spans="1:10" ht="15" customHeight="1" x14ac:dyDescent="0.2">
      <c r="A349" s="1">
        <v>133</v>
      </c>
      <c r="B349" s="1" t="s">
        <v>134</v>
      </c>
      <c r="C349" s="1">
        <v>56</v>
      </c>
      <c r="D349" s="1" t="s">
        <v>6</v>
      </c>
      <c r="E349" s="1">
        <v>5312</v>
      </c>
      <c r="F349" s="1" t="s">
        <v>598</v>
      </c>
      <c r="G349" s="1" t="s">
        <v>599</v>
      </c>
      <c r="H349" s="1">
        <v>803136</v>
      </c>
      <c r="I349" s="1">
        <v>899640</v>
      </c>
      <c r="J349" s="1">
        <v>1031522</v>
      </c>
    </row>
    <row r="350" spans="1:10" ht="15" customHeight="1" x14ac:dyDescent="0.2">
      <c r="A350" s="1">
        <v>136</v>
      </c>
      <c r="B350" s="1" t="s">
        <v>138</v>
      </c>
      <c r="C350" s="1">
        <v>56</v>
      </c>
      <c r="D350" s="1" t="s">
        <v>6</v>
      </c>
      <c r="E350" s="1">
        <v>5312</v>
      </c>
      <c r="F350" s="1" t="s">
        <v>598</v>
      </c>
      <c r="G350" s="1" t="s">
        <v>599</v>
      </c>
      <c r="H350" s="1">
        <v>18428</v>
      </c>
      <c r="I350" s="1">
        <v>22338</v>
      </c>
      <c r="J350" s="1">
        <v>23722</v>
      </c>
    </row>
    <row r="351" spans="1:10" ht="15" customHeight="1" x14ac:dyDescent="0.2">
      <c r="A351" s="1">
        <v>137</v>
      </c>
      <c r="B351" s="1" t="s">
        <v>139</v>
      </c>
      <c r="C351" s="1">
        <v>56</v>
      </c>
      <c r="D351" s="1" t="s">
        <v>6</v>
      </c>
      <c r="E351" s="1">
        <v>5312</v>
      </c>
      <c r="F351" s="1" t="s">
        <v>598</v>
      </c>
      <c r="G351" s="1" t="s">
        <v>599</v>
      </c>
      <c r="H351" s="1">
        <v>69</v>
      </c>
      <c r="I351" s="1">
        <v>71</v>
      </c>
      <c r="J351" s="1">
        <v>61</v>
      </c>
    </row>
    <row r="352" spans="1:10" ht="15" customHeight="1" x14ac:dyDescent="0.2">
      <c r="A352" s="1">
        <v>138</v>
      </c>
      <c r="B352" s="1" t="s">
        <v>140</v>
      </c>
      <c r="C352" s="1">
        <v>56</v>
      </c>
      <c r="D352" s="1" t="s">
        <v>6</v>
      </c>
      <c r="E352" s="1">
        <v>5312</v>
      </c>
      <c r="F352" s="1" t="s">
        <v>598</v>
      </c>
      <c r="G352" s="1" t="s">
        <v>599</v>
      </c>
      <c r="H352" s="1">
        <v>7060275</v>
      </c>
      <c r="I352" s="1">
        <v>7099724</v>
      </c>
      <c r="J352" s="1">
        <v>7598086</v>
      </c>
    </row>
    <row r="353" spans="1:10" ht="15" customHeight="1" x14ac:dyDescent="0.2">
      <c r="A353" s="1">
        <v>145</v>
      </c>
      <c r="B353" s="1" t="s">
        <v>141</v>
      </c>
      <c r="C353" s="1">
        <v>56</v>
      </c>
      <c r="D353" s="1" t="s">
        <v>6</v>
      </c>
      <c r="E353" s="1">
        <v>5312</v>
      </c>
      <c r="F353" s="1" t="s">
        <v>598</v>
      </c>
      <c r="G353" s="1" t="s">
        <v>599</v>
      </c>
      <c r="H353" s="1">
        <v>59</v>
      </c>
      <c r="I353" s="1">
        <v>58</v>
      </c>
      <c r="J353" s="1">
        <v>58</v>
      </c>
    </row>
    <row r="354" spans="1:10" ht="15" customHeight="1" x14ac:dyDescent="0.2">
      <c r="A354" s="1">
        <v>273</v>
      </c>
      <c r="B354" s="1" t="s">
        <v>143</v>
      </c>
      <c r="C354" s="1">
        <v>56</v>
      </c>
      <c r="D354" s="1" t="s">
        <v>6</v>
      </c>
      <c r="E354" s="1">
        <v>5312</v>
      </c>
      <c r="F354" s="1" t="s">
        <v>598</v>
      </c>
      <c r="G354" s="1" t="s">
        <v>599</v>
      </c>
      <c r="H354" s="1">
        <v>650</v>
      </c>
      <c r="I354" s="1">
        <v>629</v>
      </c>
      <c r="J354" s="1">
        <v>628</v>
      </c>
    </row>
    <row r="355" spans="1:10" ht="15" customHeight="1" x14ac:dyDescent="0.2">
      <c r="A355" s="1">
        <v>142</v>
      </c>
      <c r="B355" s="1" t="s">
        <v>144</v>
      </c>
      <c r="C355" s="1">
        <v>56</v>
      </c>
      <c r="D355" s="1" t="s">
        <v>6</v>
      </c>
      <c r="E355" s="1">
        <v>5312</v>
      </c>
      <c r="F355" s="1" t="s">
        <v>598</v>
      </c>
      <c r="G355" s="1" t="s">
        <v>599</v>
      </c>
      <c r="H355" s="1">
        <v>20</v>
      </c>
      <c r="I355" s="1">
        <v>20</v>
      </c>
      <c r="J355" s="1">
        <v>18</v>
      </c>
    </row>
    <row r="356" spans="1:10" ht="15" customHeight="1" x14ac:dyDescent="0.2">
      <c r="A356" s="1">
        <v>143</v>
      </c>
      <c r="B356" s="1" t="s">
        <v>145</v>
      </c>
      <c r="C356" s="1">
        <v>56</v>
      </c>
      <c r="D356" s="1" t="s">
        <v>6</v>
      </c>
      <c r="E356" s="1">
        <v>5312</v>
      </c>
      <c r="F356" s="1" t="s">
        <v>598</v>
      </c>
      <c r="G356" s="1" t="s">
        <v>599</v>
      </c>
      <c r="H356" s="1">
        <v>137447</v>
      </c>
      <c r="I356" s="1">
        <v>125967</v>
      </c>
      <c r="J356" s="1">
        <v>138825</v>
      </c>
    </row>
    <row r="357" spans="1:10" ht="15" customHeight="1" x14ac:dyDescent="0.2">
      <c r="A357" s="1">
        <v>144</v>
      </c>
      <c r="B357" s="1" t="s">
        <v>146</v>
      </c>
      <c r="C357" s="1">
        <v>56</v>
      </c>
      <c r="D357" s="1" t="s">
        <v>6</v>
      </c>
      <c r="E357" s="1">
        <v>5312</v>
      </c>
      <c r="F357" s="1" t="s">
        <v>598</v>
      </c>
      <c r="G357" s="1" t="s">
        <v>599</v>
      </c>
      <c r="H357" s="1">
        <v>1703500</v>
      </c>
      <c r="I357" s="1">
        <v>1570526</v>
      </c>
      <c r="J357" s="1">
        <v>1589303</v>
      </c>
    </row>
    <row r="358" spans="1:10" ht="15" customHeight="1" x14ac:dyDescent="0.2">
      <c r="A358" s="1">
        <v>28</v>
      </c>
      <c r="B358" s="1" t="s">
        <v>147</v>
      </c>
      <c r="C358" s="1">
        <v>56</v>
      </c>
      <c r="D358" s="1" t="s">
        <v>6</v>
      </c>
      <c r="E358" s="1">
        <v>5312</v>
      </c>
      <c r="F358" s="1" t="s">
        <v>598</v>
      </c>
      <c r="G358" s="1" t="s">
        <v>599</v>
      </c>
      <c r="H358" s="1">
        <v>458105</v>
      </c>
      <c r="I358" s="1">
        <v>469840</v>
      </c>
      <c r="J358" s="1">
        <v>488098</v>
      </c>
    </row>
    <row r="359" spans="1:10" ht="15" customHeight="1" x14ac:dyDescent="0.2">
      <c r="A359" s="1">
        <v>147</v>
      </c>
      <c r="B359" s="1" t="s">
        <v>148</v>
      </c>
      <c r="C359" s="1">
        <v>56</v>
      </c>
      <c r="D359" s="1" t="s">
        <v>6</v>
      </c>
      <c r="E359" s="1">
        <v>5312</v>
      </c>
      <c r="F359" s="1" t="s">
        <v>598</v>
      </c>
      <c r="G359" s="1" t="s">
        <v>599</v>
      </c>
      <c r="H359" s="1">
        <v>34991</v>
      </c>
      <c r="I359" s="1">
        <v>32645</v>
      </c>
      <c r="J359" s="1">
        <v>30943</v>
      </c>
    </row>
    <row r="360" spans="1:10" ht="15" customHeight="1" x14ac:dyDescent="0.2">
      <c r="A360" s="1">
        <v>149</v>
      </c>
      <c r="B360" s="1" t="s">
        <v>150</v>
      </c>
      <c r="C360" s="1">
        <v>56</v>
      </c>
      <c r="D360" s="1" t="s">
        <v>6</v>
      </c>
      <c r="E360" s="1">
        <v>5312</v>
      </c>
      <c r="F360" s="1" t="s">
        <v>598</v>
      </c>
      <c r="G360" s="1" t="s">
        <v>599</v>
      </c>
      <c r="H360" s="1">
        <v>928761</v>
      </c>
      <c r="I360" s="1">
        <v>882395</v>
      </c>
      <c r="J360" s="1">
        <v>891583</v>
      </c>
    </row>
    <row r="361" spans="1:10" ht="15" customHeight="1" x14ac:dyDescent="0.2">
      <c r="A361" s="1">
        <v>150</v>
      </c>
      <c r="B361" s="1" t="s">
        <v>151</v>
      </c>
      <c r="C361" s="1">
        <v>56</v>
      </c>
      <c r="D361" s="1" t="s">
        <v>6</v>
      </c>
      <c r="E361" s="1">
        <v>5312</v>
      </c>
      <c r="F361" s="1" t="s">
        <v>598</v>
      </c>
      <c r="G361" s="1" t="s">
        <v>599</v>
      </c>
      <c r="H361" s="1">
        <v>12594</v>
      </c>
      <c r="I361" s="1">
        <v>11188</v>
      </c>
      <c r="J361" s="1">
        <v>8424</v>
      </c>
    </row>
    <row r="362" spans="1:10" ht="15" customHeight="1" x14ac:dyDescent="0.2">
      <c r="A362" s="1">
        <v>153</v>
      </c>
      <c r="B362" s="1" t="s">
        <v>152</v>
      </c>
      <c r="C362" s="1">
        <v>56</v>
      </c>
      <c r="D362" s="1" t="s">
        <v>6</v>
      </c>
      <c r="E362" s="1">
        <v>5312</v>
      </c>
      <c r="F362" s="1" t="s">
        <v>598</v>
      </c>
      <c r="G362" s="1" t="s">
        <v>599</v>
      </c>
      <c r="H362" s="1">
        <v>1131</v>
      </c>
      <c r="I362" s="1">
        <v>1680</v>
      </c>
      <c r="J362" s="1">
        <v>1610</v>
      </c>
    </row>
    <row r="363" spans="1:10" ht="15" customHeight="1" x14ac:dyDescent="0.2">
      <c r="A363" s="1">
        <v>156</v>
      </c>
      <c r="B363" s="1" t="s">
        <v>153</v>
      </c>
      <c r="C363" s="1">
        <v>56</v>
      </c>
      <c r="D363" s="1" t="s">
        <v>6</v>
      </c>
      <c r="E363" s="1">
        <v>5312</v>
      </c>
      <c r="F363" s="1" t="s">
        <v>598</v>
      </c>
      <c r="G363" s="1" t="s">
        <v>599</v>
      </c>
      <c r="H363" s="1">
        <v>21582</v>
      </c>
      <c r="I363" s="1">
        <v>19778</v>
      </c>
      <c r="J363" s="1">
        <v>17993</v>
      </c>
    </row>
    <row r="364" spans="1:10" ht="15" customHeight="1" x14ac:dyDescent="0.2">
      <c r="A364" s="1">
        <v>157</v>
      </c>
      <c r="B364" s="1" t="s">
        <v>154</v>
      </c>
      <c r="C364" s="1">
        <v>56</v>
      </c>
      <c r="D364" s="1" t="s">
        <v>6</v>
      </c>
      <c r="E364" s="1">
        <v>5312</v>
      </c>
      <c r="F364" s="1" t="s">
        <v>598</v>
      </c>
      <c r="G364" s="1" t="s">
        <v>599</v>
      </c>
      <c r="H364" s="1">
        <v>312891</v>
      </c>
      <c r="I364" s="1">
        <v>270513</v>
      </c>
      <c r="J364" s="1">
        <v>350700</v>
      </c>
    </row>
    <row r="365" spans="1:10" ht="15" customHeight="1" x14ac:dyDescent="0.2">
      <c r="A365" s="1">
        <v>158</v>
      </c>
      <c r="B365" s="1" t="s">
        <v>155</v>
      </c>
      <c r="C365" s="1">
        <v>56</v>
      </c>
      <c r="D365" s="1" t="s">
        <v>6</v>
      </c>
      <c r="E365" s="1">
        <v>5312</v>
      </c>
      <c r="F365" s="1" t="s">
        <v>598</v>
      </c>
      <c r="G365" s="1" t="s">
        <v>599</v>
      </c>
      <c r="H365" s="1">
        <v>32154</v>
      </c>
      <c r="I365" s="1">
        <v>28936</v>
      </c>
      <c r="J365" s="1">
        <v>31224</v>
      </c>
    </row>
    <row r="366" spans="1:10" ht="15" customHeight="1" x14ac:dyDescent="0.2">
      <c r="A366" s="1">
        <v>159</v>
      </c>
      <c r="B366" s="1" t="s">
        <v>156</v>
      </c>
      <c r="C366" s="1">
        <v>56</v>
      </c>
      <c r="D366" s="1" t="s">
        <v>6</v>
      </c>
      <c r="E366" s="1">
        <v>5312</v>
      </c>
      <c r="F366" s="1" t="s">
        <v>598</v>
      </c>
      <c r="G366" s="1" t="s">
        <v>599</v>
      </c>
      <c r="H366" s="1">
        <v>6346551</v>
      </c>
      <c r="I366" s="1">
        <v>6771189</v>
      </c>
      <c r="J366" s="1">
        <v>6544248</v>
      </c>
    </row>
    <row r="367" spans="1:10" ht="15" customHeight="1" x14ac:dyDescent="0.2">
      <c r="A367" s="1">
        <v>221</v>
      </c>
      <c r="B367" s="1" t="s">
        <v>160</v>
      </c>
      <c r="C367" s="1">
        <v>56</v>
      </c>
      <c r="D367" s="1" t="s">
        <v>6</v>
      </c>
      <c r="E367" s="1">
        <v>5312</v>
      </c>
      <c r="F367" s="1" t="s">
        <v>598</v>
      </c>
      <c r="G367" s="1" t="s">
        <v>599</v>
      </c>
      <c r="H367" s="1">
        <v>1445</v>
      </c>
      <c r="I367" s="1">
        <v>1318</v>
      </c>
      <c r="J367" s="1">
        <v>1007</v>
      </c>
    </row>
    <row r="368" spans="1:10" ht="15" customHeight="1" x14ac:dyDescent="0.2">
      <c r="A368" s="1">
        <v>164</v>
      </c>
      <c r="B368" s="1" t="s">
        <v>161</v>
      </c>
      <c r="C368" s="1">
        <v>56</v>
      </c>
      <c r="D368" s="1" t="s">
        <v>6</v>
      </c>
      <c r="E368" s="1">
        <v>5312</v>
      </c>
      <c r="F368" s="1" t="s">
        <v>598</v>
      </c>
      <c r="G368" s="1" t="s">
        <v>599</v>
      </c>
    </row>
    <row r="369" spans="1:10" ht="15" customHeight="1" x14ac:dyDescent="0.2">
      <c r="A369" s="1">
        <v>165</v>
      </c>
      <c r="B369" s="1" t="s">
        <v>162</v>
      </c>
      <c r="C369" s="1">
        <v>56</v>
      </c>
      <c r="D369" s="1" t="s">
        <v>6</v>
      </c>
      <c r="E369" s="1">
        <v>5312</v>
      </c>
      <c r="F369" s="1" t="s">
        <v>598</v>
      </c>
      <c r="G369" s="1" t="s">
        <v>599</v>
      </c>
      <c r="H369" s="1">
        <v>1142462</v>
      </c>
      <c r="I369" s="1">
        <v>1191211</v>
      </c>
      <c r="J369" s="1">
        <v>1334000</v>
      </c>
    </row>
    <row r="370" spans="1:10" ht="15" customHeight="1" x14ac:dyDescent="0.2">
      <c r="A370" s="1">
        <v>166</v>
      </c>
      <c r="B370" s="1" t="s">
        <v>163</v>
      </c>
      <c r="C370" s="1">
        <v>56</v>
      </c>
      <c r="D370" s="1" t="s">
        <v>6</v>
      </c>
      <c r="E370" s="1">
        <v>5312</v>
      </c>
      <c r="F370" s="1" t="s">
        <v>598</v>
      </c>
      <c r="G370" s="1" t="s">
        <v>599</v>
      </c>
      <c r="H370" s="1">
        <v>54920</v>
      </c>
      <c r="I370" s="1">
        <v>65910</v>
      </c>
      <c r="J370" s="1">
        <v>68903</v>
      </c>
    </row>
    <row r="371" spans="1:10" ht="15" customHeight="1" x14ac:dyDescent="0.2">
      <c r="A371" s="1">
        <v>168</v>
      </c>
      <c r="B371" s="1" t="s">
        <v>164</v>
      </c>
      <c r="C371" s="1">
        <v>56</v>
      </c>
      <c r="D371" s="1" t="s">
        <v>6</v>
      </c>
      <c r="E371" s="1">
        <v>5312</v>
      </c>
      <c r="F371" s="1" t="s">
        <v>598</v>
      </c>
      <c r="G371" s="1" t="s">
        <v>599</v>
      </c>
      <c r="H371" s="1">
        <v>2249</v>
      </c>
      <c r="I371" s="1">
        <v>2342</v>
      </c>
      <c r="J371" s="1">
        <v>2377</v>
      </c>
    </row>
    <row r="372" spans="1:10" ht="15" customHeight="1" x14ac:dyDescent="0.2">
      <c r="A372" s="1">
        <v>169</v>
      </c>
      <c r="B372" s="1" t="s">
        <v>165</v>
      </c>
      <c r="C372" s="1">
        <v>56</v>
      </c>
      <c r="D372" s="1" t="s">
        <v>6</v>
      </c>
      <c r="E372" s="1">
        <v>5312</v>
      </c>
      <c r="F372" s="1" t="s">
        <v>598</v>
      </c>
      <c r="G372" s="1" t="s">
        <v>599</v>
      </c>
      <c r="H372" s="1">
        <v>800000</v>
      </c>
      <c r="I372" s="1">
        <v>950000</v>
      </c>
      <c r="J372" s="1">
        <v>960000</v>
      </c>
    </row>
    <row r="373" spans="1:10" ht="15" customHeight="1" x14ac:dyDescent="0.2">
      <c r="A373" s="1">
        <v>170</v>
      </c>
      <c r="B373" s="1" t="s">
        <v>166</v>
      </c>
      <c r="C373" s="1">
        <v>56</v>
      </c>
      <c r="D373" s="1" t="s">
        <v>6</v>
      </c>
      <c r="E373" s="1">
        <v>5312</v>
      </c>
      <c r="F373" s="1" t="s">
        <v>598</v>
      </c>
      <c r="G373" s="1" t="s">
        <v>599</v>
      </c>
      <c r="H373" s="1">
        <v>484047</v>
      </c>
      <c r="I373" s="1">
        <v>513834</v>
      </c>
      <c r="J373" s="1">
        <v>464887</v>
      </c>
    </row>
    <row r="374" spans="1:10" ht="15" customHeight="1" x14ac:dyDescent="0.2">
      <c r="A374" s="1">
        <v>171</v>
      </c>
      <c r="B374" s="1" t="s">
        <v>167</v>
      </c>
      <c r="C374" s="1">
        <v>56</v>
      </c>
      <c r="D374" s="1" t="s">
        <v>6</v>
      </c>
      <c r="E374" s="1">
        <v>5312</v>
      </c>
      <c r="F374" s="1" t="s">
        <v>598</v>
      </c>
      <c r="G374" s="1" t="s">
        <v>599</v>
      </c>
      <c r="H374" s="1">
        <v>2611432</v>
      </c>
      <c r="I374" s="1">
        <v>2561934</v>
      </c>
      <c r="J374" s="1">
        <v>2484465</v>
      </c>
    </row>
    <row r="375" spans="1:10" ht="15" customHeight="1" x14ac:dyDescent="0.2">
      <c r="A375" s="1">
        <v>173</v>
      </c>
      <c r="B375" s="1" t="s">
        <v>168</v>
      </c>
      <c r="C375" s="1">
        <v>56</v>
      </c>
      <c r="D375" s="1" t="s">
        <v>6</v>
      </c>
      <c r="E375" s="1">
        <v>5312</v>
      </c>
      <c r="F375" s="1" t="s">
        <v>598</v>
      </c>
      <c r="G375" s="1" t="s">
        <v>599</v>
      </c>
      <c r="H375" s="1">
        <v>678250</v>
      </c>
      <c r="I375" s="1">
        <v>670295</v>
      </c>
      <c r="J375" s="1">
        <v>595405</v>
      </c>
    </row>
    <row r="376" spans="1:10" ht="15" customHeight="1" x14ac:dyDescent="0.2">
      <c r="A376" s="1">
        <v>174</v>
      </c>
      <c r="B376" s="1" t="s">
        <v>169</v>
      </c>
      <c r="C376" s="1">
        <v>56</v>
      </c>
      <c r="D376" s="1" t="s">
        <v>6</v>
      </c>
      <c r="E376" s="1">
        <v>5312</v>
      </c>
      <c r="F376" s="1" t="s">
        <v>598</v>
      </c>
      <c r="G376" s="1" t="s">
        <v>599</v>
      </c>
      <c r="H376" s="1">
        <v>107642</v>
      </c>
      <c r="I376" s="1">
        <v>97911</v>
      </c>
      <c r="J376" s="1">
        <v>88614</v>
      </c>
    </row>
    <row r="377" spans="1:10" ht="15" customHeight="1" x14ac:dyDescent="0.2">
      <c r="A377" s="1">
        <v>177</v>
      </c>
      <c r="B377" s="1" t="s">
        <v>170</v>
      </c>
      <c r="C377" s="1">
        <v>56</v>
      </c>
      <c r="D377" s="1" t="s">
        <v>6</v>
      </c>
      <c r="E377" s="1">
        <v>5312</v>
      </c>
      <c r="F377" s="1" t="s">
        <v>598</v>
      </c>
      <c r="G377" s="1" t="s">
        <v>599</v>
      </c>
      <c r="H377" s="1">
        <v>3</v>
      </c>
      <c r="I377" s="1">
        <v>4</v>
      </c>
      <c r="J377" s="1">
        <v>95</v>
      </c>
    </row>
    <row r="378" spans="1:10" ht="15" customHeight="1" x14ac:dyDescent="0.2">
      <c r="A378" s="1">
        <v>179</v>
      </c>
      <c r="B378" s="1" t="s">
        <v>171</v>
      </c>
      <c r="C378" s="1">
        <v>56</v>
      </c>
      <c r="D378" s="1" t="s">
        <v>6</v>
      </c>
      <c r="E378" s="1">
        <v>5312</v>
      </c>
      <c r="F378" s="1" t="s">
        <v>598</v>
      </c>
      <c r="G378" s="1" t="s">
        <v>599</v>
      </c>
      <c r="H378" s="1">
        <v>138</v>
      </c>
      <c r="I378" s="1">
        <v>70</v>
      </c>
      <c r="J378" s="1">
        <v>46</v>
      </c>
    </row>
    <row r="379" spans="1:10" ht="15" customHeight="1" x14ac:dyDescent="0.2">
      <c r="A379" s="1">
        <v>117</v>
      </c>
      <c r="B379" s="1" t="s">
        <v>172</v>
      </c>
      <c r="C379" s="1">
        <v>56</v>
      </c>
      <c r="D379" s="1" t="s">
        <v>6</v>
      </c>
      <c r="E379" s="1">
        <v>5312</v>
      </c>
      <c r="F379" s="1" t="s">
        <v>598</v>
      </c>
      <c r="G379" s="1" t="s">
        <v>599</v>
      </c>
      <c r="H379" s="1">
        <v>15839</v>
      </c>
      <c r="I379" s="1">
        <v>15356</v>
      </c>
      <c r="J379" s="1">
        <v>15309</v>
      </c>
    </row>
    <row r="380" spans="1:10" ht="15" customHeight="1" x14ac:dyDescent="0.2">
      <c r="A380" s="1">
        <v>146</v>
      </c>
      <c r="B380" s="1" t="s">
        <v>173</v>
      </c>
      <c r="C380" s="1">
        <v>56</v>
      </c>
      <c r="D380" s="1" t="s">
        <v>6</v>
      </c>
      <c r="E380" s="1">
        <v>5312</v>
      </c>
      <c r="F380" s="1" t="s">
        <v>598</v>
      </c>
      <c r="G380" s="1" t="s">
        <v>599</v>
      </c>
      <c r="H380" s="1">
        <v>464749</v>
      </c>
      <c r="I380" s="1">
        <v>488407</v>
      </c>
      <c r="J380" s="1">
        <v>466001</v>
      </c>
    </row>
    <row r="381" spans="1:10" ht="15" customHeight="1" x14ac:dyDescent="0.2">
      <c r="A381" s="1">
        <v>182</v>
      </c>
      <c r="B381" s="1" t="s">
        <v>174</v>
      </c>
      <c r="C381" s="1">
        <v>56</v>
      </c>
      <c r="D381" s="1" t="s">
        <v>6</v>
      </c>
      <c r="E381" s="1">
        <v>5312</v>
      </c>
      <c r="F381" s="1" t="s">
        <v>598</v>
      </c>
      <c r="G381" s="1" t="s">
        <v>599</v>
      </c>
      <c r="H381" s="1">
        <v>1831</v>
      </c>
      <c r="I381" s="1">
        <v>1832</v>
      </c>
      <c r="J381" s="1">
        <v>1833</v>
      </c>
    </row>
    <row r="382" spans="1:10" ht="15" customHeight="1" x14ac:dyDescent="0.2">
      <c r="A382" s="1">
        <v>183</v>
      </c>
      <c r="B382" s="1" t="s">
        <v>175</v>
      </c>
      <c r="C382" s="1">
        <v>56</v>
      </c>
      <c r="D382" s="1" t="s">
        <v>6</v>
      </c>
      <c r="E382" s="1">
        <v>5312</v>
      </c>
      <c r="F382" s="1" t="s">
        <v>598</v>
      </c>
      <c r="G382" s="1" t="s">
        <v>599</v>
      </c>
      <c r="H382" s="1">
        <v>2504419</v>
      </c>
      <c r="I382" s="1">
        <v>2598633</v>
      </c>
      <c r="J382" s="1">
        <v>2578523</v>
      </c>
    </row>
    <row r="383" spans="1:10" ht="15" customHeight="1" x14ac:dyDescent="0.2">
      <c r="A383" s="1">
        <v>185</v>
      </c>
      <c r="B383" s="1" t="s">
        <v>176</v>
      </c>
      <c r="C383" s="1">
        <v>56</v>
      </c>
      <c r="D383" s="1" t="s">
        <v>6</v>
      </c>
      <c r="E383" s="1">
        <v>5312</v>
      </c>
      <c r="F383" s="1" t="s">
        <v>598</v>
      </c>
      <c r="G383" s="1" t="s">
        <v>599</v>
      </c>
      <c r="H383" s="1">
        <v>2599531</v>
      </c>
      <c r="I383" s="1">
        <v>2670059</v>
      </c>
      <c r="J383" s="1">
        <v>2777019</v>
      </c>
    </row>
    <row r="384" spans="1:10" ht="15" customHeight="1" x14ac:dyDescent="0.2">
      <c r="A384" s="1">
        <v>184</v>
      </c>
      <c r="B384" s="1" t="s">
        <v>177</v>
      </c>
      <c r="C384" s="1">
        <v>56</v>
      </c>
      <c r="D384" s="1" t="s">
        <v>6</v>
      </c>
      <c r="E384" s="1">
        <v>5312</v>
      </c>
      <c r="F384" s="1" t="s">
        <v>598</v>
      </c>
      <c r="G384" s="1" t="s">
        <v>599</v>
      </c>
      <c r="H384" s="1">
        <v>233150</v>
      </c>
      <c r="I384" s="1">
        <v>241713</v>
      </c>
      <c r="J384" s="1">
        <v>237658</v>
      </c>
    </row>
    <row r="385" spans="1:10" ht="15" customHeight="1" x14ac:dyDescent="0.2">
      <c r="A385" s="1">
        <v>189</v>
      </c>
      <c r="B385" s="1" t="s">
        <v>179</v>
      </c>
      <c r="C385" s="1">
        <v>56</v>
      </c>
      <c r="D385" s="1" t="s">
        <v>6</v>
      </c>
      <c r="E385" s="1">
        <v>5312</v>
      </c>
      <c r="F385" s="1" t="s">
        <v>598</v>
      </c>
      <c r="G385" s="1" t="s">
        <v>599</v>
      </c>
    </row>
    <row r="386" spans="1:10" ht="15" customHeight="1" x14ac:dyDescent="0.2">
      <c r="A386" s="1">
        <v>191</v>
      </c>
      <c r="B386" s="1" t="s">
        <v>181</v>
      </c>
      <c r="C386" s="1">
        <v>56</v>
      </c>
      <c r="D386" s="1" t="s">
        <v>6</v>
      </c>
      <c r="E386" s="1">
        <v>5312</v>
      </c>
      <c r="F386" s="1" t="s">
        <v>598</v>
      </c>
      <c r="G386" s="1" t="s">
        <v>599</v>
      </c>
      <c r="H386" s="1">
        <v>35</v>
      </c>
      <c r="I386" s="1">
        <v>32</v>
      </c>
      <c r="J386" s="1">
        <v>35</v>
      </c>
    </row>
    <row r="387" spans="1:10" ht="15" customHeight="1" x14ac:dyDescent="0.2">
      <c r="A387" s="1">
        <v>193</v>
      </c>
      <c r="B387" s="1" t="s">
        <v>183</v>
      </c>
      <c r="C387" s="1">
        <v>56</v>
      </c>
      <c r="D387" s="1" t="s">
        <v>6</v>
      </c>
      <c r="E387" s="1">
        <v>5312</v>
      </c>
      <c r="F387" s="1" t="s">
        <v>598</v>
      </c>
      <c r="G387" s="1" t="s">
        <v>599</v>
      </c>
      <c r="H387" s="1">
        <v>362</v>
      </c>
      <c r="I387" s="1">
        <v>522</v>
      </c>
      <c r="J387" s="1">
        <v>485</v>
      </c>
    </row>
    <row r="388" spans="1:10" ht="15" customHeight="1" x14ac:dyDescent="0.2">
      <c r="A388" s="1">
        <v>194</v>
      </c>
      <c r="B388" s="1" t="s">
        <v>184</v>
      </c>
      <c r="C388" s="1">
        <v>56</v>
      </c>
      <c r="D388" s="1" t="s">
        <v>6</v>
      </c>
      <c r="E388" s="1">
        <v>5312</v>
      </c>
      <c r="F388" s="1" t="s">
        <v>598</v>
      </c>
      <c r="G388" s="1" t="s">
        <v>599</v>
      </c>
      <c r="H388" s="1">
        <v>12474</v>
      </c>
      <c r="I388" s="1">
        <v>11351</v>
      </c>
      <c r="J388" s="1">
        <v>13998</v>
      </c>
    </row>
    <row r="389" spans="1:10" ht="15" customHeight="1" x14ac:dyDescent="0.2">
      <c r="A389" s="1">
        <v>195</v>
      </c>
      <c r="B389" s="1" t="s">
        <v>185</v>
      </c>
      <c r="C389" s="1">
        <v>56</v>
      </c>
      <c r="D389" s="1" t="s">
        <v>6</v>
      </c>
      <c r="E389" s="1">
        <v>5312</v>
      </c>
      <c r="F389" s="1" t="s">
        <v>598</v>
      </c>
      <c r="G389" s="1" t="s">
        <v>599</v>
      </c>
      <c r="H389" s="1">
        <v>146361</v>
      </c>
      <c r="I389" s="1">
        <v>199502</v>
      </c>
      <c r="J389" s="1">
        <v>189973</v>
      </c>
    </row>
    <row r="390" spans="1:10" ht="15" customHeight="1" x14ac:dyDescent="0.2">
      <c r="A390" s="1">
        <v>272</v>
      </c>
      <c r="B390" s="1" t="s">
        <v>186</v>
      </c>
      <c r="C390" s="1">
        <v>56</v>
      </c>
      <c r="D390" s="1" t="s">
        <v>6</v>
      </c>
      <c r="E390" s="1">
        <v>5312</v>
      </c>
      <c r="F390" s="1" t="s">
        <v>598</v>
      </c>
      <c r="G390" s="1" t="s">
        <v>599</v>
      </c>
      <c r="H390" s="1">
        <v>1057877</v>
      </c>
      <c r="I390" s="1">
        <v>1010227</v>
      </c>
      <c r="J390" s="1">
        <v>1010097</v>
      </c>
    </row>
    <row r="391" spans="1:10" ht="15" customHeight="1" x14ac:dyDescent="0.2">
      <c r="A391" s="1">
        <v>186</v>
      </c>
      <c r="B391" s="1" t="s">
        <v>187</v>
      </c>
      <c r="C391" s="1">
        <v>56</v>
      </c>
      <c r="D391" s="1" t="s">
        <v>6</v>
      </c>
      <c r="E391" s="1">
        <v>5312</v>
      </c>
      <c r="F391" s="1" t="s">
        <v>598</v>
      </c>
      <c r="G391" s="1" t="s">
        <v>599</v>
      </c>
    </row>
    <row r="392" spans="1:10" ht="15" customHeight="1" x14ac:dyDescent="0.2">
      <c r="A392" s="1">
        <v>197</v>
      </c>
      <c r="B392" s="1" t="s">
        <v>189</v>
      </c>
      <c r="C392" s="1">
        <v>56</v>
      </c>
      <c r="D392" s="1" t="s">
        <v>6</v>
      </c>
      <c r="E392" s="1">
        <v>5312</v>
      </c>
      <c r="F392" s="1" t="s">
        <v>598</v>
      </c>
      <c r="G392" s="1" t="s">
        <v>599</v>
      </c>
      <c r="H392" s="1">
        <v>34492</v>
      </c>
      <c r="I392" s="1">
        <v>36835</v>
      </c>
      <c r="J392" s="1">
        <v>37680</v>
      </c>
    </row>
    <row r="393" spans="1:10" ht="15" customHeight="1" x14ac:dyDescent="0.2">
      <c r="A393" s="1">
        <v>199</v>
      </c>
      <c r="B393" s="1" t="s">
        <v>191</v>
      </c>
      <c r="C393" s="1">
        <v>56</v>
      </c>
      <c r="D393" s="1" t="s">
        <v>6</v>
      </c>
      <c r="E393" s="1">
        <v>5312</v>
      </c>
      <c r="F393" s="1" t="s">
        <v>598</v>
      </c>
      <c r="G393" s="1" t="s">
        <v>599</v>
      </c>
      <c r="H393" s="1">
        <v>216186</v>
      </c>
      <c r="I393" s="1">
        <v>191438</v>
      </c>
      <c r="J393" s="1">
        <v>184811</v>
      </c>
    </row>
    <row r="394" spans="1:10" ht="15" customHeight="1" x14ac:dyDescent="0.2">
      <c r="A394" s="1">
        <v>198</v>
      </c>
      <c r="B394" s="1" t="s">
        <v>192</v>
      </c>
      <c r="C394" s="1">
        <v>56</v>
      </c>
      <c r="D394" s="1" t="s">
        <v>6</v>
      </c>
      <c r="E394" s="1">
        <v>5312</v>
      </c>
      <c r="F394" s="1" t="s">
        <v>598</v>
      </c>
      <c r="G394" s="1" t="s">
        <v>599</v>
      </c>
      <c r="H394" s="1">
        <v>38331</v>
      </c>
      <c r="I394" s="1">
        <v>37743</v>
      </c>
      <c r="J394" s="1">
        <v>36388</v>
      </c>
    </row>
    <row r="395" spans="1:10" ht="15" customHeight="1" x14ac:dyDescent="0.2">
      <c r="A395" s="1">
        <v>201</v>
      </c>
      <c r="B395" s="1" t="s">
        <v>194</v>
      </c>
      <c r="C395" s="1">
        <v>56</v>
      </c>
      <c r="D395" s="1" t="s">
        <v>6</v>
      </c>
      <c r="E395" s="1">
        <v>5312</v>
      </c>
      <c r="F395" s="1" t="s">
        <v>598</v>
      </c>
      <c r="G395" s="1" t="s">
        <v>599</v>
      </c>
      <c r="H395" s="1">
        <v>163180</v>
      </c>
      <c r="I395" s="1">
        <v>189825</v>
      </c>
      <c r="J395" s="1">
        <v>108082</v>
      </c>
    </row>
    <row r="396" spans="1:10" ht="15" customHeight="1" x14ac:dyDescent="0.2">
      <c r="A396" s="1">
        <v>202</v>
      </c>
      <c r="B396" s="1" t="s">
        <v>195</v>
      </c>
      <c r="C396" s="1">
        <v>56</v>
      </c>
      <c r="D396" s="1" t="s">
        <v>6</v>
      </c>
      <c r="E396" s="1">
        <v>5312</v>
      </c>
      <c r="F396" s="1" t="s">
        <v>598</v>
      </c>
      <c r="G396" s="1" t="s">
        <v>599</v>
      </c>
      <c r="H396" s="1">
        <v>2688200</v>
      </c>
      <c r="I396" s="1">
        <v>2652850</v>
      </c>
      <c r="J396" s="1">
        <v>1946750</v>
      </c>
    </row>
    <row r="397" spans="1:10" ht="15" customHeight="1" x14ac:dyDescent="0.2">
      <c r="A397" s="1">
        <v>277</v>
      </c>
      <c r="B397" s="1" t="s">
        <v>571</v>
      </c>
      <c r="C397" s="1">
        <v>56</v>
      </c>
      <c r="D397" s="1" t="s">
        <v>6</v>
      </c>
      <c r="E397" s="1">
        <v>5312</v>
      </c>
      <c r="F397" s="1" t="s">
        <v>598</v>
      </c>
      <c r="G397" s="1" t="s">
        <v>599</v>
      </c>
      <c r="H397" s="1">
        <v>278000</v>
      </c>
      <c r="I397" s="1">
        <v>133236</v>
      </c>
      <c r="J397" s="1">
        <v>94308</v>
      </c>
    </row>
    <row r="398" spans="1:10" ht="15" customHeight="1" x14ac:dyDescent="0.2">
      <c r="A398" s="1">
        <v>203</v>
      </c>
      <c r="B398" s="1" t="s">
        <v>196</v>
      </c>
      <c r="C398" s="1">
        <v>56</v>
      </c>
      <c r="D398" s="1" t="s">
        <v>6</v>
      </c>
      <c r="E398" s="1">
        <v>5312</v>
      </c>
      <c r="F398" s="1" t="s">
        <v>598</v>
      </c>
      <c r="G398" s="1" t="s">
        <v>599</v>
      </c>
      <c r="H398" s="1">
        <v>418545</v>
      </c>
      <c r="I398" s="1">
        <v>398257</v>
      </c>
      <c r="J398" s="1">
        <v>384608</v>
      </c>
    </row>
    <row r="399" spans="1:10" ht="15" customHeight="1" x14ac:dyDescent="0.2">
      <c r="A399" s="1">
        <v>38</v>
      </c>
      <c r="B399" s="1" t="s">
        <v>197</v>
      </c>
      <c r="C399" s="1">
        <v>56</v>
      </c>
      <c r="D399" s="1" t="s">
        <v>6</v>
      </c>
      <c r="E399" s="1">
        <v>5312</v>
      </c>
      <c r="F399" s="1" t="s">
        <v>598</v>
      </c>
      <c r="G399" s="1" t="s">
        <v>599</v>
      </c>
      <c r="H399" s="1">
        <v>67159</v>
      </c>
      <c r="I399" s="1">
        <v>69575</v>
      </c>
      <c r="J399" s="1">
        <v>72390</v>
      </c>
    </row>
    <row r="400" spans="1:10" ht="15" customHeight="1" x14ac:dyDescent="0.2">
      <c r="A400" s="1">
        <v>276</v>
      </c>
      <c r="B400" s="1" t="s">
        <v>198</v>
      </c>
      <c r="C400" s="1">
        <v>56</v>
      </c>
      <c r="D400" s="1" t="s">
        <v>6</v>
      </c>
      <c r="E400" s="1">
        <v>5312</v>
      </c>
      <c r="F400" s="1" t="s">
        <v>598</v>
      </c>
      <c r="G400" s="1" t="s">
        <v>599</v>
      </c>
      <c r="H400" s="1">
        <v>45200</v>
      </c>
      <c r="I400" s="1">
        <v>38640</v>
      </c>
      <c r="J400" s="1">
        <v>36120</v>
      </c>
    </row>
    <row r="401" spans="1:10" x14ac:dyDescent="0.2">
      <c r="A401" s="1">
        <v>206</v>
      </c>
      <c r="B401" s="1" t="s">
        <v>572</v>
      </c>
      <c r="C401" s="1">
        <v>56</v>
      </c>
      <c r="D401" s="1" t="s">
        <v>6</v>
      </c>
      <c r="E401" s="1">
        <v>5312</v>
      </c>
      <c r="F401" s="1" t="s">
        <v>598</v>
      </c>
      <c r="G401" s="1" t="s">
        <v>599</v>
      </c>
    </row>
    <row r="402" spans="1:10" x14ac:dyDescent="0.2">
      <c r="A402" s="1">
        <v>207</v>
      </c>
      <c r="B402" s="1" t="s">
        <v>199</v>
      </c>
      <c r="C402" s="1">
        <v>56</v>
      </c>
      <c r="D402" s="1" t="s">
        <v>6</v>
      </c>
      <c r="E402" s="1">
        <v>5312</v>
      </c>
      <c r="F402" s="1" t="s">
        <v>598</v>
      </c>
      <c r="G402" s="1" t="s">
        <v>599</v>
      </c>
      <c r="H402" s="1">
        <v>36</v>
      </c>
      <c r="I402" s="1">
        <v>35</v>
      </c>
      <c r="J402" s="1">
        <v>36</v>
      </c>
    </row>
    <row r="403" spans="1:10" x14ac:dyDescent="0.2">
      <c r="A403" s="1">
        <v>209</v>
      </c>
      <c r="B403" s="1" t="s">
        <v>200</v>
      </c>
      <c r="C403" s="1">
        <v>56</v>
      </c>
      <c r="D403" s="1" t="s">
        <v>6</v>
      </c>
      <c r="E403" s="1">
        <v>5312</v>
      </c>
      <c r="F403" s="1" t="s">
        <v>598</v>
      </c>
      <c r="G403" s="1" t="s">
        <v>599</v>
      </c>
      <c r="H403" s="1">
        <v>87164</v>
      </c>
      <c r="I403" s="1">
        <v>80028</v>
      </c>
      <c r="J403" s="1">
        <v>75191</v>
      </c>
    </row>
    <row r="404" spans="1:10" x14ac:dyDescent="0.2">
      <c r="A404" s="1">
        <v>211</v>
      </c>
      <c r="B404" s="1" t="s">
        <v>202</v>
      </c>
      <c r="C404" s="1">
        <v>56</v>
      </c>
      <c r="D404" s="1" t="s">
        <v>6</v>
      </c>
      <c r="E404" s="1">
        <v>5312</v>
      </c>
      <c r="F404" s="1" t="s">
        <v>598</v>
      </c>
      <c r="G404" s="1" t="s">
        <v>599</v>
      </c>
      <c r="H404" s="1">
        <v>15713</v>
      </c>
      <c r="I404" s="1">
        <v>12564</v>
      </c>
      <c r="J404" s="1">
        <v>14912</v>
      </c>
    </row>
    <row r="405" spans="1:10" x14ac:dyDescent="0.2">
      <c r="A405" s="1">
        <v>212</v>
      </c>
      <c r="B405" s="1" t="s">
        <v>203</v>
      </c>
      <c r="C405" s="1">
        <v>56</v>
      </c>
      <c r="D405" s="1" t="s">
        <v>6</v>
      </c>
      <c r="E405" s="1">
        <v>5312</v>
      </c>
      <c r="F405" s="1" t="s">
        <v>598</v>
      </c>
      <c r="G405" s="1" t="s">
        <v>599</v>
      </c>
      <c r="H405" s="1">
        <v>24620</v>
      </c>
      <c r="I405" s="1">
        <v>34678</v>
      </c>
      <c r="J405" s="1">
        <v>47754</v>
      </c>
    </row>
    <row r="406" spans="1:10" x14ac:dyDescent="0.2">
      <c r="A406" s="1">
        <v>208</v>
      </c>
      <c r="B406" s="1" t="s">
        <v>204</v>
      </c>
      <c r="C406" s="1">
        <v>56</v>
      </c>
      <c r="D406" s="1" t="s">
        <v>6</v>
      </c>
      <c r="E406" s="1">
        <v>5312</v>
      </c>
      <c r="F406" s="1" t="s">
        <v>598</v>
      </c>
      <c r="G406" s="1" t="s">
        <v>599</v>
      </c>
      <c r="H406" s="1">
        <v>14622</v>
      </c>
      <c r="I406" s="1">
        <v>18950</v>
      </c>
      <c r="J406" s="1">
        <v>16833</v>
      </c>
    </row>
    <row r="407" spans="1:10" x14ac:dyDescent="0.2">
      <c r="A407" s="1">
        <v>216</v>
      </c>
      <c r="B407" s="1" t="s">
        <v>205</v>
      </c>
      <c r="C407" s="1">
        <v>56</v>
      </c>
      <c r="D407" s="1" t="s">
        <v>6</v>
      </c>
      <c r="E407" s="1">
        <v>5312</v>
      </c>
      <c r="F407" s="1" t="s">
        <v>598</v>
      </c>
      <c r="G407" s="1" t="s">
        <v>599</v>
      </c>
      <c r="H407" s="1">
        <v>1131728</v>
      </c>
      <c r="I407" s="1">
        <v>1131757</v>
      </c>
      <c r="J407" s="1">
        <v>1138095</v>
      </c>
    </row>
    <row r="408" spans="1:10" x14ac:dyDescent="0.2">
      <c r="A408" s="1">
        <v>154</v>
      </c>
      <c r="B408" s="1" t="s">
        <v>206</v>
      </c>
      <c r="C408" s="1">
        <v>56</v>
      </c>
      <c r="D408" s="1" t="s">
        <v>6</v>
      </c>
      <c r="E408" s="1">
        <v>5312</v>
      </c>
      <c r="F408" s="1" t="s">
        <v>598</v>
      </c>
      <c r="G408" s="1" t="s">
        <v>599</v>
      </c>
      <c r="H408" s="1">
        <v>31231</v>
      </c>
      <c r="I408" s="1">
        <v>32506</v>
      </c>
      <c r="J408" s="1">
        <v>31779</v>
      </c>
    </row>
    <row r="409" spans="1:10" x14ac:dyDescent="0.2">
      <c r="A409" s="1">
        <v>176</v>
      </c>
      <c r="B409" s="1" t="s">
        <v>207</v>
      </c>
      <c r="C409" s="1">
        <v>56</v>
      </c>
      <c r="D409" s="1" t="s">
        <v>6</v>
      </c>
      <c r="E409" s="1">
        <v>5312</v>
      </c>
      <c r="F409" s="1" t="s">
        <v>598</v>
      </c>
      <c r="G409" s="1" t="s">
        <v>599</v>
      </c>
      <c r="H409" s="1">
        <v>36961</v>
      </c>
      <c r="I409" s="1">
        <v>59580</v>
      </c>
      <c r="J409" s="1">
        <v>52667</v>
      </c>
    </row>
    <row r="410" spans="1:10" x14ac:dyDescent="0.2">
      <c r="A410" s="1">
        <v>217</v>
      </c>
      <c r="B410" s="1" t="s">
        <v>208</v>
      </c>
      <c r="C410" s="1">
        <v>56</v>
      </c>
      <c r="D410" s="1" t="s">
        <v>6</v>
      </c>
      <c r="E410" s="1">
        <v>5312</v>
      </c>
      <c r="F410" s="1" t="s">
        <v>598</v>
      </c>
      <c r="G410" s="1" t="s">
        <v>599</v>
      </c>
      <c r="H410" s="1">
        <v>696588</v>
      </c>
      <c r="I410" s="1">
        <v>571886</v>
      </c>
      <c r="J410" s="1">
        <v>675831</v>
      </c>
    </row>
    <row r="411" spans="1:10" x14ac:dyDescent="0.2">
      <c r="A411" s="1">
        <v>220</v>
      </c>
      <c r="B411" s="1" t="s">
        <v>211</v>
      </c>
      <c r="C411" s="1">
        <v>56</v>
      </c>
      <c r="D411" s="1" t="s">
        <v>6</v>
      </c>
      <c r="E411" s="1">
        <v>5312</v>
      </c>
      <c r="F411" s="1" t="s">
        <v>598</v>
      </c>
      <c r="G411" s="1" t="s">
        <v>599</v>
      </c>
      <c r="H411" s="1">
        <v>1354</v>
      </c>
      <c r="I411" s="1">
        <v>1317</v>
      </c>
      <c r="J411" s="1">
        <v>1331</v>
      </c>
    </row>
    <row r="412" spans="1:10" x14ac:dyDescent="0.2">
      <c r="A412" s="1">
        <v>223</v>
      </c>
      <c r="B412" s="1" t="s">
        <v>213</v>
      </c>
      <c r="C412" s="1">
        <v>56</v>
      </c>
      <c r="D412" s="1" t="s">
        <v>6</v>
      </c>
      <c r="E412" s="1">
        <v>5312</v>
      </c>
      <c r="F412" s="1" t="s">
        <v>598</v>
      </c>
      <c r="G412" s="1" t="s">
        <v>599</v>
      </c>
      <c r="H412" s="1">
        <v>655663</v>
      </c>
      <c r="I412" s="1">
        <v>686169</v>
      </c>
      <c r="J412" s="1">
        <v>679537</v>
      </c>
    </row>
    <row r="413" spans="1:10" x14ac:dyDescent="0.2">
      <c r="A413" s="1">
        <v>213</v>
      </c>
      <c r="B413" s="1" t="s">
        <v>214</v>
      </c>
      <c r="C413" s="1">
        <v>56</v>
      </c>
      <c r="D413" s="1" t="s">
        <v>6</v>
      </c>
      <c r="E413" s="1">
        <v>5312</v>
      </c>
      <c r="F413" s="1" t="s">
        <v>598</v>
      </c>
      <c r="G413" s="1" t="s">
        <v>599</v>
      </c>
      <c r="H413" s="1">
        <v>37720</v>
      </c>
      <c r="I413" s="1">
        <v>38822</v>
      </c>
      <c r="J413" s="1">
        <v>38408</v>
      </c>
    </row>
    <row r="414" spans="1:10" x14ac:dyDescent="0.2">
      <c r="A414" s="1">
        <v>226</v>
      </c>
      <c r="B414" s="1" t="s">
        <v>216</v>
      </c>
      <c r="C414" s="1">
        <v>56</v>
      </c>
      <c r="D414" s="1" t="s">
        <v>6</v>
      </c>
      <c r="E414" s="1">
        <v>5312</v>
      </c>
      <c r="F414" s="1" t="s">
        <v>598</v>
      </c>
      <c r="G414" s="1" t="s">
        <v>599</v>
      </c>
      <c r="H414" s="1">
        <v>1103185</v>
      </c>
      <c r="I414" s="1">
        <v>1125168</v>
      </c>
      <c r="J414" s="1">
        <v>1148993</v>
      </c>
    </row>
    <row r="415" spans="1:10" x14ac:dyDescent="0.2">
      <c r="A415" s="1">
        <v>230</v>
      </c>
      <c r="B415" s="1" t="s">
        <v>217</v>
      </c>
      <c r="C415" s="1">
        <v>56</v>
      </c>
      <c r="D415" s="1" t="s">
        <v>6</v>
      </c>
      <c r="E415" s="1">
        <v>5312</v>
      </c>
      <c r="F415" s="1" t="s">
        <v>598</v>
      </c>
      <c r="G415" s="1" t="s">
        <v>599</v>
      </c>
      <c r="H415" s="1">
        <v>4626900</v>
      </c>
      <c r="I415" s="1">
        <v>4083500</v>
      </c>
      <c r="J415" s="1">
        <v>4252200</v>
      </c>
    </row>
    <row r="416" spans="1:10" x14ac:dyDescent="0.2">
      <c r="A416" s="1">
        <v>225</v>
      </c>
      <c r="B416" s="1" t="s">
        <v>218</v>
      </c>
      <c r="C416" s="1">
        <v>56</v>
      </c>
      <c r="D416" s="1" t="s">
        <v>6</v>
      </c>
      <c r="E416" s="1">
        <v>5312</v>
      </c>
      <c r="F416" s="1" t="s">
        <v>598</v>
      </c>
      <c r="G416" s="1" t="s">
        <v>599</v>
      </c>
      <c r="H416" s="1">
        <v>181</v>
      </c>
      <c r="I416" s="1">
        <v>105</v>
      </c>
      <c r="J416" s="1">
        <v>131</v>
      </c>
    </row>
    <row r="417" spans="1:10" x14ac:dyDescent="0.2">
      <c r="A417" s="1">
        <v>229</v>
      </c>
      <c r="B417" s="1" t="s">
        <v>219</v>
      </c>
      <c r="C417" s="1">
        <v>56</v>
      </c>
      <c r="D417" s="1" t="s">
        <v>6</v>
      </c>
      <c r="E417" s="1">
        <v>5312</v>
      </c>
      <c r="F417" s="1" t="s">
        <v>598</v>
      </c>
      <c r="G417" s="1" t="s">
        <v>599</v>
      </c>
    </row>
    <row r="418" spans="1:10" x14ac:dyDescent="0.2">
      <c r="A418" s="1">
        <v>215</v>
      </c>
      <c r="B418" s="1" t="s">
        <v>220</v>
      </c>
      <c r="C418" s="1">
        <v>56</v>
      </c>
      <c r="D418" s="1" t="s">
        <v>6</v>
      </c>
      <c r="E418" s="1">
        <v>5312</v>
      </c>
      <c r="F418" s="1" t="s">
        <v>598</v>
      </c>
      <c r="G418" s="1" t="s">
        <v>599</v>
      </c>
      <c r="H418" s="1">
        <v>4146000</v>
      </c>
      <c r="I418" s="1">
        <v>3787751</v>
      </c>
      <c r="J418" s="1">
        <v>4036996</v>
      </c>
    </row>
    <row r="419" spans="1:10" x14ac:dyDescent="0.2">
      <c r="A419" s="1">
        <v>231</v>
      </c>
      <c r="B419" s="1" t="s">
        <v>221</v>
      </c>
      <c r="C419" s="1">
        <v>56</v>
      </c>
      <c r="D419" s="1" t="s">
        <v>6</v>
      </c>
      <c r="E419" s="1">
        <v>5312</v>
      </c>
      <c r="F419" s="1" t="s">
        <v>598</v>
      </c>
      <c r="G419" s="1" t="s">
        <v>599</v>
      </c>
      <c r="H419" s="1">
        <v>33644310</v>
      </c>
      <c r="I419" s="1">
        <v>32678310</v>
      </c>
      <c r="J419" s="1">
        <v>35106050</v>
      </c>
    </row>
    <row r="420" spans="1:10" x14ac:dyDescent="0.2">
      <c r="A420" s="1">
        <v>234</v>
      </c>
      <c r="B420" s="1" t="s">
        <v>223</v>
      </c>
      <c r="C420" s="1">
        <v>56</v>
      </c>
      <c r="D420" s="1" t="s">
        <v>6</v>
      </c>
      <c r="E420" s="1">
        <v>5312</v>
      </c>
      <c r="F420" s="1" t="s">
        <v>598</v>
      </c>
      <c r="G420" s="1" t="s">
        <v>599</v>
      </c>
      <c r="H420" s="1">
        <v>131100</v>
      </c>
      <c r="I420" s="1">
        <v>83000</v>
      </c>
      <c r="J420" s="1">
        <v>66000</v>
      </c>
    </row>
    <row r="421" spans="1:10" x14ac:dyDescent="0.2">
      <c r="A421" s="1">
        <v>228</v>
      </c>
      <c r="B421" s="1" t="s">
        <v>224</v>
      </c>
      <c r="C421" s="1">
        <v>56</v>
      </c>
      <c r="D421" s="1" t="s">
        <v>6</v>
      </c>
      <c r="E421" s="1">
        <v>5312</v>
      </c>
      <c r="F421" s="1" t="s">
        <v>598</v>
      </c>
      <c r="G421" s="1" t="s">
        <v>599</v>
      </c>
    </row>
    <row r="422" spans="1:10" x14ac:dyDescent="0.2">
      <c r="A422" s="1">
        <v>235</v>
      </c>
      <c r="B422" s="1" t="s">
        <v>225</v>
      </c>
      <c r="C422" s="1">
        <v>56</v>
      </c>
      <c r="D422" s="1" t="s">
        <v>6</v>
      </c>
      <c r="E422" s="1">
        <v>5312</v>
      </c>
      <c r="F422" s="1" t="s">
        <v>598</v>
      </c>
      <c r="G422" s="1" t="s">
        <v>599</v>
      </c>
      <c r="H422" s="1">
        <v>35600</v>
      </c>
      <c r="I422" s="1">
        <v>37300</v>
      </c>
      <c r="J422" s="1">
        <v>39700</v>
      </c>
    </row>
    <row r="423" spans="1:10" x14ac:dyDescent="0.2">
      <c r="A423" s="1">
        <v>155</v>
      </c>
      <c r="B423" s="1" t="s">
        <v>226</v>
      </c>
      <c r="C423" s="1">
        <v>56</v>
      </c>
      <c r="D423" s="1" t="s">
        <v>6</v>
      </c>
      <c r="E423" s="1">
        <v>5312</v>
      </c>
      <c r="F423" s="1" t="s">
        <v>598</v>
      </c>
      <c r="G423" s="1" t="s">
        <v>599</v>
      </c>
      <c r="H423" s="1">
        <v>1444</v>
      </c>
      <c r="I423" s="1">
        <v>1448</v>
      </c>
      <c r="J423" s="1">
        <v>1463</v>
      </c>
    </row>
    <row r="424" spans="1:10" x14ac:dyDescent="0.2">
      <c r="A424" s="1">
        <v>236</v>
      </c>
      <c r="B424" s="1" t="s">
        <v>227</v>
      </c>
      <c r="C424" s="1">
        <v>56</v>
      </c>
      <c r="D424" s="1" t="s">
        <v>6</v>
      </c>
      <c r="E424" s="1">
        <v>5312</v>
      </c>
      <c r="F424" s="1" t="s">
        <v>598</v>
      </c>
      <c r="G424" s="1" t="s">
        <v>599</v>
      </c>
      <c r="H424" s="1">
        <v>601920</v>
      </c>
      <c r="I424" s="1">
        <v>460671</v>
      </c>
      <c r="J424" s="1">
        <v>430001</v>
      </c>
    </row>
    <row r="425" spans="1:10" x14ac:dyDescent="0.2">
      <c r="A425" s="1">
        <v>237</v>
      </c>
      <c r="B425" s="1" t="s">
        <v>228</v>
      </c>
      <c r="C425" s="1">
        <v>56</v>
      </c>
      <c r="D425" s="1" t="s">
        <v>6</v>
      </c>
      <c r="E425" s="1">
        <v>5312</v>
      </c>
      <c r="F425" s="1" t="s">
        <v>598</v>
      </c>
      <c r="G425" s="1" t="s">
        <v>599</v>
      </c>
      <c r="H425" s="1">
        <v>1178648</v>
      </c>
      <c r="I425" s="1">
        <v>1164747</v>
      </c>
      <c r="J425" s="1">
        <v>1151830</v>
      </c>
    </row>
    <row r="426" spans="1:10" x14ac:dyDescent="0.2">
      <c r="A426" s="1">
        <v>5000</v>
      </c>
      <c r="B426" s="1" t="s">
        <v>461</v>
      </c>
      <c r="C426" s="1">
        <v>56</v>
      </c>
      <c r="D426" s="1" t="s">
        <v>6</v>
      </c>
      <c r="E426" s="1">
        <v>5312</v>
      </c>
      <c r="F426" s="1" t="s">
        <v>598</v>
      </c>
      <c r="G426" s="1" t="s">
        <v>599</v>
      </c>
      <c r="H426" s="1">
        <v>184662544</v>
      </c>
      <c r="I426" s="1">
        <v>182490413</v>
      </c>
      <c r="J426" s="1">
        <v>187959116</v>
      </c>
    </row>
    <row r="427" spans="1:10" x14ac:dyDescent="0.2">
      <c r="A427" s="1">
        <v>249</v>
      </c>
      <c r="B427" s="1" t="s">
        <v>231</v>
      </c>
      <c r="C427" s="1">
        <v>56</v>
      </c>
      <c r="D427" s="1" t="s">
        <v>6</v>
      </c>
      <c r="E427" s="1">
        <v>5312</v>
      </c>
      <c r="F427" s="1" t="s">
        <v>598</v>
      </c>
      <c r="G427" s="1" t="s">
        <v>599</v>
      </c>
      <c r="H427" s="1">
        <v>46555</v>
      </c>
      <c r="I427" s="1">
        <v>37244</v>
      </c>
      <c r="J427" s="1">
        <v>43170</v>
      </c>
    </row>
    <row r="428" spans="1:10" x14ac:dyDescent="0.2">
      <c r="A428" s="1">
        <v>248</v>
      </c>
      <c r="B428" s="1" t="s">
        <v>232</v>
      </c>
      <c r="C428" s="1">
        <v>56</v>
      </c>
      <c r="D428" s="1" t="s">
        <v>6</v>
      </c>
      <c r="E428" s="1">
        <v>5312</v>
      </c>
      <c r="F428" s="1" t="s">
        <v>598</v>
      </c>
      <c r="G428" s="1" t="s">
        <v>599</v>
      </c>
    </row>
    <row r="429" spans="1:10" x14ac:dyDescent="0.2">
      <c r="A429" s="1">
        <v>251</v>
      </c>
      <c r="B429" s="1" t="s">
        <v>233</v>
      </c>
      <c r="C429" s="1">
        <v>56</v>
      </c>
      <c r="D429" s="1" t="s">
        <v>6</v>
      </c>
      <c r="E429" s="1">
        <v>5312</v>
      </c>
      <c r="F429" s="1" t="s">
        <v>598</v>
      </c>
      <c r="G429" s="1" t="s">
        <v>599</v>
      </c>
      <c r="H429" s="1">
        <v>1205202</v>
      </c>
      <c r="I429" s="1">
        <v>863818</v>
      </c>
      <c r="J429" s="1">
        <v>1157754</v>
      </c>
    </row>
    <row r="430" spans="1:10" x14ac:dyDescent="0.2">
      <c r="A430" s="1">
        <v>181</v>
      </c>
      <c r="B430" s="1" t="s">
        <v>234</v>
      </c>
      <c r="C430" s="1">
        <v>56</v>
      </c>
      <c r="D430" s="1" t="s">
        <v>6</v>
      </c>
      <c r="E430" s="1">
        <v>5312</v>
      </c>
      <c r="F430" s="1" t="s">
        <v>598</v>
      </c>
      <c r="G430" s="1" t="s">
        <v>599</v>
      </c>
      <c r="H430" s="1">
        <v>1048268</v>
      </c>
      <c r="I430" s="1">
        <v>1107688</v>
      </c>
      <c r="J430" s="1">
        <v>1359321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617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+Prices!G4</f>
        <v>118.97454988127701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0.11611916068412637</v>
      </c>
      <c r="I5" s="2">
        <f t="shared" si="0"/>
        <v>0.11968839718056468</v>
      </c>
      <c r="J5" s="2">
        <f t="shared" si="0"/>
        <v>0.12361455732664681</v>
      </c>
      <c r="L5" s="2">
        <f t="shared" ref="L5:W5" si="2">+$E$2*L48/1000000</f>
        <v>8.9527872887461418E-2</v>
      </c>
      <c r="M5" s="2">
        <f t="shared" si="2"/>
        <v>9.2279754226215344E-2</v>
      </c>
      <c r="N5" s="2">
        <f t="shared" si="2"/>
        <v>9.5306823698844689E-2</v>
      </c>
      <c r="O5" s="2">
        <f t="shared" si="2"/>
        <v>3.5094926171884873E-2</v>
      </c>
      <c r="P5" s="2">
        <f t="shared" si="2"/>
        <v>3.6173663656676416E-2</v>
      </c>
      <c r="Q5" s="2">
        <f t="shared" si="2"/>
        <v>3.7360274889947122E-2</v>
      </c>
      <c r="R5" s="2">
        <f t="shared" si="2"/>
        <v>0.10601679370460737</v>
      </c>
      <c r="S5" s="2">
        <f t="shared" si="2"/>
        <v>0.10927550662585554</v>
      </c>
      <c r="T5" s="2">
        <f t="shared" si="2"/>
        <v>0.11286009083922853</v>
      </c>
      <c r="U5" s="2">
        <f t="shared" si="2"/>
        <v>6.1489740348672266E-2</v>
      </c>
      <c r="V5" s="2">
        <f t="shared" si="2"/>
        <v>6.3379793842996204E-2</v>
      </c>
      <c r="W5" s="2">
        <f t="shared" si="2"/>
        <v>6.5458852686752556E-2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247.9176203734566</v>
      </c>
      <c r="I6" s="2">
        <f t="shared" si="0"/>
        <v>257.34932781529483</v>
      </c>
      <c r="J6" s="2">
        <f t="shared" si="0"/>
        <v>255.5625680251778</v>
      </c>
      <c r="L6" s="2">
        <f t="shared" ref="L6:W6" si="3">+$E$2*L49/1000000</f>
        <v>80.445709698810646</v>
      </c>
      <c r="M6" s="2">
        <f t="shared" si="3"/>
        <v>84.163561469614891</v>
      </c>
      <c r="N6" s="2">
        <f t="shared" si="3"/>
        <v>83.378149788828168</v>
      </c>
      <c r="O6" s="2">
        <f t="shared" si="3"/>
        <v>7.2401138728929579</v>
      </c>
      <c r="P6" s="2">
        <f t="shared" si="3"/>
        <v>7.5747205322653413</v>
      </c>
      <c r="Q6" s="2">
        <f t="shared" si="3"/>
        <v>7.5040334809945337</v>
      </c>
      <c r="R6" s="2">
        <f t="shared" si="3"/>
        <v>175.53974265621068</v>
      </c>
      <c r="S6" s="2">
        <f t="shared" si="3"/>
        <v>183.6524281620552</v>
      </c>
      <c r="T6" s="2">
        <f t="shared" si="3"/>
        <v>181.93858953920412</v>
      </c>
      <c r="U6" s="2">
        <f t="shared" si="3"/>
        <v>49.151127943738999</v>
      </c>
      <c r="V6" s="2">
        <f t="shared" si="3"/>
        <v>51.422679885375452</v>
      </c>
      <c r="W6" s="2">
        <f t="shared" si="3"/>
        <v>50.942805070977158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45.02853584266667</v>
      </c>
      <c r="I8" s="2">
        <f t="shared" si="5"/>
        <v>48.735425893317625</v>
      </c>
      <c r="J8" s="2">
        <f t="shared" si="5"/>
        <v>49.933380636072201</v>
      </c>
      <c r="L8" s="2">
        <f t="shared" ref="L8:W8" si="6">+$E$2*L51/1000000</f>
        <v>8.8213469424519566</v>
      </c>
      <c r="M8" s="2">
        <f t="shared" si="6"/>
        <v>9.4143419165375644</v>
      </c>
      <c r="N8" s="2">
        <f t="shared" si="6"/>
        <v>9.6984131662052917</v>
      </c>
      <c r="O8" s="2">
        <f t="shared" si="6"/>
        <v>0.71613785431078592</v>
      </c>
      <c r="P8" s="2">
        <f t="shared" si="6"/>
        <v>0.71332918879886464</v>
      </c>
      <c r="Q8" s="2">
        <f t="shared" si="6"/>
        <v>0.74785749082461939</v>
      </c>
      <c r="R8" s="2">
        <f t="shared" si="6"/>
        <v>18.026896376268169</v>
      </c>
      <c r="S8" s="2">
        <f t="shared" si="6"/>
        <v>19.391301035339552</v>
      </c>
      <c r="T8" s="2">
        <f t="shared" si="6"/>
        <v>19.924388040476138</v>
      </c>
      <c r="U8" s="2">
        <f t="shared" si="6"/>
        <v>3.1710947855994456</v>
      </c>
      <c r="V8" s="2">
        <f t="shared" si="6"/>
        <v>3.3442886902802353</v>
      </c>
      <c r="W8" s="2">
        <f t="shared" si="6"/>
        <v>3.4636294288352536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0.17013360633022612</v>
      </c>
      <c r="I10" s="2">
        <f t="shared" si="9"/>
        <v>0.16668334438366908</v>
      </c>
      <c r="J10" s="2">
        <f t="shared" si="9"/>
        <v>0.17049052997986996</v>
      </c>
      <c r="L10" s="2">
        <f t="shared" ref="L10:W10" si="10">+$E$2*L53/1000000</f>
        <v>1.0037882773483343E-2</v>
      </c>
      <c r="M10" s="2">
        <f t="shared" si="10"/>
        <v>9.834317318636477E-3</v>
      </c>
      <c r="N10" s="2">
        <f t="shared" si="10"/>
        <v>1.0058941268812328E-2</v>
      </c>
      <c r="O10" s="2">
        <f t="shared" si="10"/>
        <v>1.4053035882876676E-4</v>
      </c>
      <c r="P10" s="2">
        <f t="shared" si="10"/>
        <v>1.3768044246091065E-4</v>
      </c>
      <c r="Q10" s="2">
        <f t="shared" si="10"/>
        <v>1.4082517776337262E-4</v>
      </c>
      <c r="R10" s="2">
        <f t="shared" si="10"/>
        <v>4.0151531093933372E-2</v>
      </c>
      <c r="S10" s="2">
        <f t="shared" si="10"/>
        <v>3.9337269274545908E-2</v>
      </c>
      <c r="T10" s="2">
        <f t="shared" si="10"/>
        <v>4.0235765075249313E-2</v>
      </c>
      <c r="U10" s="2">
        <f t="shared" si="10"/>
        <v>2.6098495211056695E-3</v>
      </c>
      <c r="V10" s="2">
        <f t="shared" si="10"/>
        <v>2.5569225028454841E-3</v>
      </c>
      <c r="W10" s="2">
        <f t="shared" si="10"/>
        <v>2.6153247298912057E-3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293.23240898313759</v>
      </c>
      <c r="I11" s="3">
        <f t="shared" si="11"/>
        <v>306.37112545017663</v>
      </c>
      <c r="J11" s="3">
        <f t="shared" si="11"/>
        <v>305.79005374855649</v>
      </c>
      <c r="K11" s="22"/>
      <c r="L11" s="3">
        <f t="shared" ref="L11:W11" si="12">+$E$2*L54/1000000</f>
        <v>89.36662239692356</v>
      </c>
      <c r="M11" s="3">
        <f t="shared" si="12"/>
        <v>93.680017457697318</v>
      </c>
      <c r="N11" s="3">
        <f t="shared" si="12"/>
        <v>93.18192872000111</v>
      </c>
      <c r="O11" s="3">
        <f t="shared" si="12"/>
        <v>7.9914871837344581</v>
      </c>
      <c r="P11" s="3">
        <f t="shared" si="12"/>
        <v>8.3243610651633411</v>
      </c>
      <c r="Q11" s="3">
        <f t="shared" si="12"/>
        <v>8.2893920718868639</v>
      </c>
      <c r="R11" s="3">
        <f t="shared" si="12"/>
        <v>193.7128073572774</v>
      </c>
      <c r="S11" s="3">
        <f t="shared" si="12"/>
        <v>203.1923419732951</v>
      </c>
      <c r="T11" s="3">
        <f t="shared" si="12"/>
        <v>202.01607343559473</v>
      </c>
      <c r="U11" s="3">
        <f t="shared" si="12"/>
        <v>52.386322319208219</v>
      </c>
      <c r="V11" s="3">
        <f t="shared" si="12"/>
        <v>54.832905292001541</v>
      </c>
      <c r="W11" s="3">
        <f t="shared" si="12"/>
        <v>54.474508677229053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0</v>
      </c>
      <c r="I12" s="2">
        <f t="shared" si="13"/>
        <v>0</v>
      </c>
      <c r="J12" s="2">
        <f t="shared" si="13"/>
        <v>0</v>
      </c>
      <c r="L12" s="2">
        <f t="shared" ref="L12:W12" si="14">+$E$2*L55/1000000</f>
        <v>0</v>
      </c>
      <c r="M12" s="2">
        <f t="shared" si="14"/>
        <v>0</v>
      </c>
      <c r="N12" s="2">
        <f t="shared" si="14"/>
        <v>0</v>
      </c>
      <c r="O12" s="2">
        <f t="shared" si="14"/>
        <v>0</v>
      </c>
      <c r="P12" s="2">
        <f t="shared" si="14"/>
        <v>0</v>
      </c>
      <c r="Q12" s="2">
        <f t="shared" si="14"/>
        <v>0</v>
      </c>
      <c r="R12" s="2">
        <f t="shared" si="14"/>
        <v>0</v>
      </c>
      <c r="S12" s="2">
        <f t="shared" si="14"/>
        <v>0</v>
      </c>
      <c r="T12" s="2">
        <f t="shared" si="14"/>
        <v>0</v>
      </c>
      <c r="U12" s="2">
        <f t="shared" si="14"/>
        <v>0</v>
      </c>
      <c r="V12" s="2">
        <f t="shared" si="14"/>
        <v>0</v>
      </c>
      <c r="W12" s="2">
        <f t="shared" si="14"/>
        <v>0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100.61975119834301</v>
      </c>
      <c r="I13" s="2">
        <f t="shared" si="15"/>
        <v>87.428447980256408</v>
      </c>
      <c r="J13" s="2">
        <f t="shared" si="15"/>
        <v>116.40077344369536</v>
      </c>
      <c r="L13" s="2">
        <f t="shared" ref="L13:W13" si="16">+$E$2*L56/1000000</f>
        <v>3.0187317361736512</v>
      </c>
      <c r="M13" s="2">
        <f t="shared" si="16"/>
        <v>2.6229926396310534</v>
      </c>
      <c r="N13" s="2">
        <f t="shared" si="16"/>
        <v>3.4921624035342211</v>
      </c>
      <c r="O13" s="2">
        <f t="shared" si="16"/>
        <v>2.4153922818995151E-2</v>
      </c>
      <c r="P13" s="2">
        <f t="shared" si="16"/>
        <v>2.0988010046654366E-2</v>
      </c>
      <c r="Q13" s="2">
        <f t="shared" si="16"/>
        <v>2.7941368157879707E-2</v>
      </c>
      <c r="R13" s="2">
        <f t="shared" si="16"/>
        <v>11.873419749560687</v>
      </c>
      <c r="S13" s="2">
        <f t="shared" si="16"/>
        <v>10.316845969826469</v>
      </c>
      <c r="T13" s="2">
        <f t="shared" si="16"/>
        <v>13.735580374512262</v>
      </c>
      <c r="U13" s="2">
        <f t="shared" si="16"/>
        <v>0.39185210948091126</v>
      </c>
      <c r="V13" s="2">
        <f t="shared" si="16"/>
        <v>0.3404851747496821</v>
      </c>
      <c r="W13" s="2">
        <f t="shared" si="16"/>
        <v>0.4533034101043133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35.628832554746502</v>
      </c>
      <c r="I14" s="2">
        <f t="shared" si="17"/>
        <v>35.173279003251089</v>
      </c>
      <c r="J14" s="2">
        <f t="shared" si="17"/>
        <v>33.712866403458413</v>
      </c>
      <c r="L14" s="2">
        <f t="shared" ref="L14:W14" si="18">+$E$2*L57/1000000</f>
        <v>1.359667092495108</v>
      </c>
      <c r="M14" s="2">
        <f t="shared" si="18"/>
        <v>1.3492696686318832</v>
      </c>
      <c r="N14" s="2">
        <f t="shared" si="18"/>
        <v>1.312362930436862</v>
      </c>
      <c r="O14" s="2">
        <f t="shared" si="18"/>
        <v>2.3145129520282411E-2</v>
      </c>
      <c r="P14" s="2">
        <f t="shared" si="18"/>
        <v>2.3543239779604135E-2</v>
      </c>
      <c r="Q14" s="2">
        <f t="shared" si="18"/>
        <v>2.3316463579820937E-2</v>
      </c>
      <c r="R14" s="2">
        <f t="shared" si="18"/>
        <v>3.6111512303614846</v>
      </c>
      <c r="S14" s="2">
        <f t="shared" si="18"/>
        <v>3.5546266596619902</v>
      </c>
      <c r="T14" s="2">
        <f t="shared" si="18"/>
        <v>3.4415946505981823</v>
      </c>
      <c r="U14" s="2">
        <f t="shared" si="18"/>
        <v>0.13702271093576912</v>
      </c>
      <c r="V14" s="2">
        <f t="shared" si="18"/>
        <v>0.13551253401817576</v>
      </c>
      <c r="W14" s="2">
        <f t="shared" si="18"/>
        <v>0.13280839395397631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29.92673930258654</v>
      </c>
      <c r="I15" s="2">
        <f t="shared" si="19"/>
        <v>22.163174024633687</v>
      </c>
      <c r="J15" s="2">
        <f t="shared" si="19"/>
        <v>45.173089920772426</v>
      </c>
      <c r="L15" s="2">
        <f t="shared" ref="L15:W15" si="20">+$E$2*L58/1000000</f>
        <v>1.286849790011221</v>
      </c>
      <c r="M15" s="2">
        <f t="shared" si="20"/>
        <v>0.95301648305924858</v>
      </c>
      <c r="N15" s="2">
        <f t="shared" si="20"/>
        <v>1.9424428665932143</v>
      </c>
      <c r="O15" s="2">
        <f t="shared" si="20"/>
        <v>2.5736995800224424E-2</v>
      </c>
      <c r="P15" s="2">
        <f t="shared" si="20"/>
        <v>1.9060329661184969E-2</v>
      </c>
      <c r="Q15" s="2">
        <f t="shared" si="20"/>
        <v>3.8848857331864287E-2</v>
      </c>
      <c r="R15" s="2">
        <f t="shared" si="20"/>
        <v>2.7831867551405485</v>
      </c>
      <c r="S15" s="2">
        <f t="shared" si="20"/>
        <v>2.0611751842909332</v>
      </c>
      <c r="T15" s="2">
        <f t="shared" si="20"/>
        <v>4.2010973626318364</v>
      </c>
      <c r="U15" s="2">
        <f t="shared" si="20"/>
        <v>0.10854428345048139</v>
      </c>
      <c r="V15" s="2">
        <f t="shared" si="20"/>
        <v>8.0385832187346393E-2</v>
      </c>
      <c r="W15" s="2">
        <f t="shared" si="20"/>
        <v>0.16384279714264158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383.91207448799969</v>
      </c>
      <c r="I16" s="2">
        <f t="shared" si="21"/>
        <v>635.71635545697779</v>
      </c>
      <c r="J16" s="2">
        <f t="shared" si="21"/>
        <v>487.1593786204707</v>
      </c>
      <c r="L16" s="2">
        <f t="shared" ref="L16:W16" si="22">+$E$2*L59/1000000</f>
        <v>6.0825636308689983</v>
      </c>
      <c r="M16" s="2">
        <f t="shared" si="22"/>
        <v>10.19228235251542</v>
      </c>
      <c r="N16" s="2">
        <f t="shared" si="22"/>
        <v>7.1008784628087369</v>
      </c>
      <c r="O16" s="2">
        <f t="shared" si="22"/>
        <v>5.9790307878168109E-2</v>
      </c>
      <c r="P16" s="2">
        <f t="shared" si="22"/>
        <v>0.10062910331181099</v>
      </c>
      <c r="Q16" s="2">
        <f t="shared" si="22"/>
        <v>6.8495926967230503E-2</v>
      </c>
      <c r="R16" s="2">
        <f t="shared" si="22"/>
        <v>16.242642309146202</v>
      </c>
      <c r="S16" s="2">
        <f t="shared" si="22"/>
        <v>27.215348453419146</v>
      </c>
      <c r="T16" s="2">
        <f t="shared" si="22"/>
        <v>19.241229036584855</v>
      </c>
      <c r="U16" s="2">
        <f t="shared" si="22"/>
        <v>0.28518242080456413</v>
      </c>
      <c r="V16" s="2">
        <f t="shared" si="22"/>
        <v>0.48068382610875426</v>
      </c>
      <c r="W16" s="2">
        <f t="shared" si="22"/>
        <v>0.32853525650608961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550.08739754367582</v>
      </c>
      <c r="I17" s="3">
        <f t="shared" si="21"/>
        <v>780.48125646511903</v>
      </c>
      <c r="J17" s="3">
        <f t="shared" si="21"/>
        <v>682.44610838839685</v>
      </c>
      <c r="K17" s="22"/>
      <c r="L17" s="3">
        <f t="shared" ref="L17:W17" si="23">+$E$2*L60/1000000</f>
        <v>11.747812249548979</v>
      </c>
      <c r="M17" s="3">
        <f t="shared" si="23"/>
        <v>15.117561143837607</v>
      </c>
      <c r="N17" s="3">
        <f t="shared" si="23"/>
        <v>13.847846663373035</v>
      </c>
      <c r="O17" s="3">
        <f t="shared" si="23"/>
        <v>0.13282635601767009</v>
      </c>
      <c r="P17" s="3">
        <f t="shared" si="23"/>
        <v>0.16422068279925445</v>
      </c>
      <c r="Q17" s="3">
        <f t="shared" si="23"/>
        <v>0.15860261603679546</v>
      </c>
      <c r="R17" s="3">
        <f t="shared" si="23"/>
        <v>34.510400044208922</v>
      </c>
      <c r="S17" s="3">
        <f t="shared" si="23"/>
        <v>43.147996267198543</v>
      </c>
      <c r="T17" s="3">
        <f t="shared" si="23"/>
        <v>40.619501424327133</v>
      </c>
      <c r="U17" s="3">
        <f t="shared" si="23"/>
        <v>0.92260152467172596</v>
      </c>
      <c r="V17" s="3">
        <f t="shared" si="23"/>
        <v>1.0370673670639585</v>
      </c>
      <c r="W17" s="3">
        <f t="shared" si="23"/>
        <v>1.0784898577070208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1317.2398162110455</v>
      </c>
      <c r="I18" s="3">
        <f t="shared" si="21"/>
        <v>1533.7568405579862</v>
      </c>
      <c r="J18" s="3">
        <f t="shared" si="21"/>
        <v>1551.8029002839783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30.692221556522675</v>
      </c>
      <c r="I19" s="2">
        <f t="shared" si="21"/>
        <v>30.089020588624599</v>
      </c>
      <c r="J19" s="2">
        <f t="shared" si="21"/>
        <v>29.064649714146803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218.01765034459333</v>
      </c>
      <c r="I20" s="2">
        <f t="shared" si="26"/>
        <v>223.84383405227948</v>
      </c>
      <c r="J20" s="2">
        <f t="shared" si="26"/>
        <v>213.87828780512396</v>
      </c>
      <c r="L20" s="2">
        <f t="shared" si="25"/>
        <v>4.0980719460348931</v>
      </c>
      <c r="M20" s="2">
        <f t="shared" si="25"/>
        <v>4.2232260340370029</v>
      </c>
      <c r="N20" s="2">
        <f t="shared" si="25"/>
        <v>4.0260601012537034</v>
      </c>
      <c r="O20" s="2">
        <f t="shared" si="25"/>
        <v>1.2288167409937815E-2</v>
      </c>
      <c r="P20" s="2">
        <f t="shared" si="25"/>
        <v>1.2667934173158852E-2</v>
      </c>
      <c r="Q20" s="2">
        <f t="shared" si="25"/>
        <v>1.2073565280971213E-2</v>
      </c>
      <c r="R20" s="2">
        <f t="shared" si="25"/>
        <v>26.117666294126359</v>
      </c>
      <c r="S20" s="2">
        <f t="shared" si="25"/>
        <v>26.900880514976798</v>
      </c>
      <c r="T20" s="2">
        <f t="shared" si="25"/>
        <v>25.654462560099031</v>
      </c>
      <c r="U20" s="2">
        <f t="shared" si="25"/>
        <v>0.73055271571373592</v>
      </c>
      <c r="V20" s="2">
        <f t="shared" si="25"/>
        <v>0.75301073246788541</v>
      </c>
      <c r="W20" s="2">
        <f t="shared" si="25"/>
        <v>0.71775884222054565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2.0344648029698367</v>
      </c>
      <c r="I21" s="2">
        <f t="shared" si="26"/>
        <v>2.0463622579579646</v>
      </c>
      <c r="J21" s="2">
        <f t="shared" si="26"/>
        <v>2.0582597129460924</v>
      </c>
      <c r="L21" s="2">
        <f t="shared" si="25"/>
        <v>0</v>
      </c>
      <c r="M21" s="2">
        <f t="shared" si="25"/>
        <v>0</v>
      </c>
      <c r="N21" s="2">
        <f t="shared" si="25"/>
        <v>0</v>
      </c>
      <c r="O21" s="2">
        <f t="shared" si="25"/>
        <v>0</v>
      </c>
      <c r="P21" s="2">
        <f t="shared" si="25"/>
        <v>0</v>
      </c>
      <c r="Q21" s="2">
        <f t="shared" si="25"/>
        <v>0</v>
      </c>
      <c r="R21" s="2">
        <f t="shared" si="25"/>
        <v>2.2379112832668208E-2</v>
      </c>
      <c r="S21" s="2">
        <f t="shared" si="25"/>
        <v>2.2509984837537612E-2</v>
      </c>
      <c r="T21" s="2">
        <f t="shared" si="25"/>
        <v>2.2640856842407017E-2</v>
      </c>
      <c r="U21" s="2">
        <f t="shared" si="25"/>
        <v>2.237911283266821E-5</v>
      </c>
      <c r="V21" s="2">
        <f t="shared" si="25"/>
        <v>2.2509984837537616E-5</v>
      </c>
      <c r="W21" s="2">
        <f t="shared" si="25"/>
        <v>2.2640856842407017E-5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344.96884892266058</v>
      </c>
      <c r="I23" s="2">
        <f t="shared" si="26"/>
        <v>308.90337976984978</v>
      </c>
      <c r="J23" s="2">
        <f t="shared" si="26"/>
        <v>271.51979157890435</v>
      </c>
      <c r="L23" s="2">
        <f t="shared" si="25"/>
        <v>57.079631352198206</v>
      </c>
      <c r="M23" s="2">
        <f t="shared" si="25"/>
        <v>52.343069515999503</v>
      </c>
      <c r="N23" s="2">
        <f t="shared" si="25"/>
        <v>47.347310796200404</v>
      </c>
      <c r="O23" s="2">
        <f t="shared" si="25"/>
        <v>2.3316632079906694</v>
      </c>
      <c r="P23" s="2">
        <f t="shared" si="25"/>
        <v>2.12109961003764</v>
      </c>
      <c r="Q23" s="2">
        <f t="shared" si="25"/>
        <v>1.9295319623563385</v>
      </c>
      <c r="R23" s="2">
        <f t="shared" si="25"/>
        <v>168.18341143888631</v>
      </c>
      <c r="S23" s="2">
        <f t="shared" si="25"/>
        <v>154.8709642889759</v>
      </c>
      <c r="T23" s="2">
        <f t="shared" si="25"/>
        <v>139.78466168555227</v>
      </c>
      <c r="U23" s="2">
        <f t="shared" si="25"/>
        <v>32.254907741322313</v>
      </c>
      <c r="V23" s="2">
        <f t="shared" si="25"/>
        <v>29.608532694325621</v>
      </c>
      <c r="W23" s="2">
        <f t="shared" si="25"/>
        <v>26.759696588256237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595.71318562674639</v>
      </c>
      <c r="I24" s="3">
        <f t="shared" si="26"/>
        <v>564.88259666871181</v>
      </c>
      <c r="J24" s="3">
        <f t="shared" si="26"/>
        <v>516.52098881112113</v>
      </c>
      <c r="K24" s="22"/>
      <c r="L24" s="3">
        <f t="shared" si="25"/>
        <v>61.177703298233098</v>
      </c>
      <c r="M24" s="3">
        <f t="shared" si="25"/>
        <v>56.566295550036507</v>
      </c>
      <c r="N24" s="3">
        <f t="shared" si="25"/>
        <v>51.373370897454109</v>
      </c>
      <c r="O24" s="3">
        <f t="shared" si="25"/>
        <v>2.3439513754006072</v>
      </c>
      <c r="P24" s="3">
        <f t="shared" si="25"/>
        <v>2.1337675442107988</v>
      </c>
      <c r="Q24" s="3">
        <f t="shared" si="25"/>
        <v>1.9416055276373099</v>
      </c>
      <c r="R24" s="3">
        <f t="shared" si="25"/>
        <v>194.32345684584533</v>
      </c>
      <c r="S24" s="3">
        <f t="shared" si="25"/>
        <v>181.79435478879023</v>
      </c>
      <c r="T24" s="3">
        <f t="shared" si="25"/>
        <v>165.4617651024937</v>
      </c>
      <c r="U24" s="3">
        <f t="shared" si="25"/>
        <v>32.985482836148883</v>
      </c>
      <c r="V24" s="3">
        <f t="shared" si="25"/>
        <v>30.361565936778344</v>
      </c>
      <c r="W24" s="3">
        <f t="shared" si="25"/>
        <v>27.477478071333628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4893.0911786482047</v>
      </c>
      <c r="I25" s="2">
        <f t="shared" si="26"/>
        <v>5138.6730906583916</v>
      </c>
      <c r="J25" s="2">
        <f t="shared" si="26"/>
        <v>4579.7489773968346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986.64214111764409</v>
      </c>
      <c r="I26" s="2">
        <f t="shared" si="26"/>
        <v>976.78498068543036</v>
      </c>
      <c r="J26" s="2">
        <f t="shared" si="26"/>
        <v>1124.5353100737425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1255.8839269899715</v>
      </c>
      <c r="I27" s="2">
        <f t="shared" si="26"/>
        <v>1210.581511733478</v>
      </c>
      <c r="J27" s="2">
        <f t="shared" si="26"/>
        <v>1251.3899013173061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7135.6172467558199</v>
      </c>
      <c r="I28" s="3">
        <f t="shared" si="27"/>
        <v>7326.0395830773014</v>
      </c>
      <c r="J28" s="3">
        <f t="shared" si="27"/>
        <v>6955.6741887878825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422.03021154991217</v>
      </c>
      <c r="I29" s="2">
        <f t="shared" si="28"/>
        <v>593.09979066405424</v>
      </c>
      <c r="J29" s="2">
        <f t="shared" si="28"/>
        <v>243.02526790778862</v>
      </c>
      <c r="L29" s="2">
        <f t="shared" si="25"/>
        <v>2.567282925623696</v>
      </c>
      <c r="M29" s="2">
        <f t="shared" si="25"/>
        <v>1.6476499874138339</v>
      </c>
      <c r="N29" s="2">
        <f t="shared" si="25"/>
        <v>1.5268426345916357</v>
      </c>
      <c r="O29" s="2">
        <f t="shared" si="25"/>
        <v>8.2520553869137418E-3</v>
      </c>
      <c r="P29" s="2">
        <f t="shared" si="25"/>
        <v>4.4160902040202479E-3</v>
      </c>
      <c r="Q29" s="2">
        <f t="shared" si="25"/>
        <v>4.065600103161246E-3</v>
      </c>
      <c r="R29" s="2">
        <f t="shared" si="25"/>
        <v>14.680914908834778</v>
      </c>
      <c r="S29" s="2">
        <f t="shared" si="25"/>
        <v>10.654597346655132</v>
      </c>
      <c r="T29" s="2">
        <f t="shared" si="25"/>
        <v>10.115928174612661</v>
      </c>
      <c r="U29" s="2">
        <f t="shared" si="25"/>
        <v>0.2859879453709574</v>
      </c>
      <c r="V29" s="2">
        <f t="shared" si="25"/>
        <v>0.18682719454449992</v>
      </c>
      <c r="W29" s="2">
        <f t="shared" si="25"/>
        <v>0.18474424463808972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1340.1544334927291</v>
      </c>
      <c r="I30" s="2">
        <f t="shared" si="28"/>
        <v>1458.1794474914038</v>
      </c>
      <c r="J30" s="2">
        <f t="shared" si="28"/>
        <v>1278.9306060220238</v>
      </c>
      <c r="L30" s="2">
        <f t="shared" si="25"/>
        <v>7.7348869386021679</v>
      </c>
      <c r="M30" s="2">
        <f t="shared" si="25"/>
        <v>5.9575646856799329</v>
      </c>
      <c r="N30" s="2">
        <f t="shared" si="25"/>
        <v>5.5482078811324751</v>
      </c>
      <c r="O30" s="2">
        <f t="shared" si="25"/>
        <v>4.4411402122155656E-2</v>
      </c>
      <c r="P30" s="2">
        <f t="shared" si="25"/>
        <v>2.8197617684955909E-2</v>
      </c>
      <c r="Q30" s="2">
        <f t="shared" si="25"/>
        <v>3.5295196745547333E-2</v>
      </c>
      <c r="R30" s="2">
        <f t="shared" si="25"/>
        <v>55.838929648544038</v>
      </c>
      <c r="S30" s="2">
        <f t="shared" si="25"/>
        <v>44.414560063633154</v>
      </c>
      <c r="T30" s="2">
        <f t="shared" si="25"/>
        <v>40.263291027109837</v>
      </c>
      <c r="U30" s="2">
        <f t="shared" si="25"/>
        <v>1.4961500326734773</v>
      </c>
      <c r="V30" s="2">
        <f t="shared" si="25"/>
        <v>0.8023142435148054</v>
      </c>
      <c r="W30" s="2">
        <f t="shared" si="25"/>
        <v>0.85622353469473822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1762.1846450426415</v>
      </c>
      <c r="I31" s="3">
        <f t="shared" si="28"/>
        <v>2051.2792381554582</v>
      </c>
      <c r="J31" s="3">
        <f t="shared" si="28"/>
        <v>1521.9558739298122</v>
      </c>
      <c r="K31" s="22"/>
      <c r="L31" s="3">
        <f t="shared" si="25"/>
        <v>10.302169864225862</v>
      </c>
      <c r="M31" s="3">
        <f t="shared" si="25"/>
        <v>7.6052146730937666</v>
      </c>
      <c r="N31" s="3">
        <f t="shared" si="25"/>
        <v>7.0750505157241106</v>
      </c>
      <c r="O31" s="3">
        <f t="shared" si="25"/>
        <v>5.2663457509069388E-2</v>
      </c>
      <c r="P31" s="3">
        <f t="shared" si="25"/>
        <v>3.2613707888976155E-2</v>
      </c>
      <c r="Q31" s="3">
        <f t="shared" si="25"/>
        <v>3.9360796848708579E-2</v>
      </c>
      <c r="R31" s="3">
        <f t="shared" si="25"/>
        <v>70.519844557378818</v>
      </c>
      <c r="S31" s="3">
        <f t="shared" si="25"/>
        <v>55.069157410288284</v>
      </c>
      <c r="T31" s="3">
        <f t="shared" si="25"/>
        <v>50.379219201722506</v>
      </c>
      <c r="U31" s="3">
        <f t="shared" si="25"/>
        <v>1.7821379780444349</v>
      </c>
      <c r="V31" s="3">
        <f t="shared" si="25"/>
        <v>0.98914143805930532</v>
      </c>
      <c r="W31" s="3">
        <f t="shared" si="25"/>
        <v>1.0409677793328278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1139.7956996888145</v>
      </c>
      <c r="I32" s="3">
        <f t="shared" si="28"/>
        <v>1080.7011597373339</v>
      </c>
      <c r="J32" s="3">
        <f t="shared" si="28"/>
        <v>1113.1806169821732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225.50436184497246</v>
      </c>
      <c r="I33" s="2">
        <f t="shared" si="29"/>
        <v>208.58618085185486</v>
      </c>
      <c r="J33" s="2">
        <f t="shared" si="29"/>
        <v>140.82434494152344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164.02783243031899</v>
      </c>
      <c r="I34" s="2">
        <f t="shared" si="29"/>
        <v>232.56562035497612</v>
      </c>
      <c r="J34" s="2">
        <f t="shared" si="29"/>
        <v>236.8073010073434</v>
      </c>
      <c r="L34" s="2">
        <f t="shared" si="25"/>
        <v>2.3194665525921878</v>
      </c>
      <c r="M34" s="2">
        <f t="shared" si="25"/>
        <v>3.3179371434590279</v>
      </c>
      <c r="N34" s="2">
        <f t="shared" si="25"/>
        <v>3.4930840993721524</v>
      </c>
      <c r="O34" s="2">
        <f t="shared" si="25"/>
        <v>1.71747174868081E-2</v>
      </c>
      <c r="P34" s="2">
        <f t="shared" si="25"/>
        <v>2.4624253842407667E-2</v>
      </c>
      <c r="Q34" s="2">
        <f t="shared" si="25"/>
        <v>2.6809334714748802E-2</v>
      </c>
      <c r="R34" s="2">
        <f t="shared" si="25"/>
        <v>14.209768790781025</v>
      </c>
      <c r="S34" s="2">
        <f t="shared" si="25"/>
        <v>21.120383153419628</v>
      </c>
      <c r="T34" s="2">
        <f t="shared" si="25"/>
        <v>22.459253375620936</v>
      </c>
      <c r="U34" s="2">
        <f t="shared" si="25"/>
        <v>0.56675610496725648</v>
      </c>
      <c r="V34" s="2">
        <f t="shared" si="25"/>
        <v>0.86294883917643828</v>
      </c>
      <c r="W34" s="2">
        <f t="shared" si="25"/>
        <v>0.94335192612377938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4058.3221919959087</v>
      </c>
      <c r="I35" s="2">
        <f t="shared" si="29"/>
        <v>3633.2176780770646</v>
      </c>
      <c r="J35" s="2">
        <f t="shared" si="29"/>
        <v>3827.1604713295314</v>
      </c>
      <c r="L35" s="2">
        <f t="shared" ref="L35:W35" si="30">+$E$2*L78/1000000</f>
        <v>1.0762509166990246</v>
      </c>
      <c r="M35" s="2">
        <f t="shared" si="30"/>
        <v>0.98610627974497889</v>
      </c>
      <c r="N35" s="2">
        <f t="shared" si="30"/>
        <v>1.1226093500602643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14.193524124714788</v>
      </c>
      <c r="S35" s="2">
        <f t="shared" si="30"/>
        <v>12.764237289738402</v>
      </c>
      <c r="T35" s="2">
        <f t="shared" si="30"/>
        <v>13.998672960773979</v>
      </c>
      <c r="U35" s="2">
        <f t="shared" si="30"/>
        <v>1.4560975118430314E-2</v>
      </c>
      <c r="V35" s="2">
        <f t="shared" si="30"/>
        <v>1.3062099355381069E-2</v>
      </c>
      <c r="W35" s="2">
        <f t="shared" si="30"/>
        <v>1.4424589713944861E-2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4447.8543862712004</v>
      </c>
      <c r="I36" s="3">
        <f t="shared" si="29"/>
        <v>4074.3694792838955</v>
      </c>
      <c r="J36" s="3">
        <f t="shared" si="29"/>
        <v>4204.7921172783981</v>
      </c>
      <c r="K36" s="22"/>
      <c r="L36" s="3">
        <f>+SUM(L33:L35)</f>
        <v>3.3957174692912124</v>
      </c>
      <c r="M36" s="3">
        <f t="shared" ref="M36:Q36" si="31">+SUM(M33:M35)</f>
        <v>4.304043423204007</v>
      </c>
      <c r="N36" s="3">
        <f t="shared" si="31"/>
        <v>4.6156934494324169</v>
      </c>
      <c r="O36" s="3">
        <f t="shared" si="31"/>
        <v>1.71747174868081E-2</v>
      </c>
      <c r="P36" s="3">
        <f t="shared" si="31"/>
        <v>2.4624253842407667E-2</v>
      </c>
      <c r="Q36" s="3">
        <f t="shared" si="31"/>
        <v>2.6809334714748802E-2</v>
      </c>
      <c r="R36" s="3">
        <f>+SUM(R33:R35)</f>
        <v>28.403292915495811</v>
      </c>
      <c r="S36" s="3">
        <f t="shared" ref="S36:W36" si="32">+SUM(S33:S35)</f>
        <v>33.884620443158028</v>
      </c>
      <c r="T36" s="3">
        <f t="shared" si="32"/>
        <v>36.457926336394912</v>
      </c>
      <c r="U36" s="3">
        <f t="shared" si="32"/>
        <v>0.58131708008568683</v>
      </c>
      <c r="V36" s="3">
        <f t="shared" si="32"/>
        <v>0.87601093853181933</v>
      </c>
      <c r="W36" s="3">
        <f t="shared" si="32"/>
        <v>0.95777651583772427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8367.46105722223</v>
      </c>
      <c r="I38" s="2">
        <f t="shared" si="33"/>
        <v>8760.0050922277678</v>
      </c>
      <c r="J38" s="2">
        <f t="shared" si="33"/>
        <v>8398.332454450876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5703.7383132611722</v>
      </c>
      <c r="I39" s="2">
        <f t="shared" si="33"/>
        <v>5284.9509910173738</v>
      </c>
      <c r="J39" s="2">
        <f t="shared" si="33"/>
        <v>5456.1820185957049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3170.5254156396786</v>
      </c>
      <c r="I40" s="2">
        <f t="shared" si="33"/>
        <v>3672.9251961508407</v>
      </c>
      <c r="J40" s="2">
        <f t="shared" si="33"/>
        <v>2997.6483751637402</v>
      </c>
      <c r="L40" s="2">
        <f t="shared" si="34"/>
        <v>172.59430780893149</v>
      </c>
      <c r="M40" s="2">
        <f t="shared" si="34"/>
        <v>172.96908882466519</v>
      </c>
      <c r="N40" s="2">
        <f t="shared" si="34"/>
        <v>165.4781967965524</v>
      </c>
      <c r="O40" s="2">
        <f t="shared" si="34"/>
        <v>10.520928372661805</v>
      </c>
      <c r="P40" s="2">
        <f t="shared" si="34"/>
        <v>10.65496300006237</v>
      </c>
      <c r="Q40" s="2">
        <f t="shared" si="34"/>
        <v>10.428961012409676</v>
      </c>
      <c r="R40" s="2">
        <f t="shared" si="34"/>
        <v>493.06650880471045</v>
      </c>
      <c r="S40" s="2">
        <f t="shared" si="34"/>
        <v>483.20385043957219</v>
      </c>
      <c r="T40" s="2">
        <f t="shared" si="34"/>
        <v>458.47655916413805</v>
      </c>
      <c r="U40" s="2">
        <f t="shared" si="34"/>
        <v>88.076544658073274</v>
      </c>
      <c r="V40" s="2">
        <f t="shared" si="34"/>
        <v>87.22068003390315</v>
      </c>
      <c r="W40" s="2">
        <f t="shared" si="34"/>
        <v>84.071444385602533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3334.5532480699972</v>
      </c>
      <c r="I41" s="2">
        <f t="shared" si="33"/>
        <v>3905.4908165058168</v>
      </c>
      <c r="J41" s="2">
        <f t="shared" si="33"/>
        <v>3234.4556761710833</v>
      </c>
      <c r="L41" s="2">
        <f t="shared" si="34"/>
        <v>174.91377436152368</v>
      </c>
      <c r="M41" s="2">
        <f t="shared" si="34"/>
        <v>176.2870259681242</v>
      </c>
      <c r="N41" s="2">
        <f t="shared" si="34"/>
        <v>168.97128089592451</v>
      </c>
      <c r="O41" s="2">
        <f t="shared" si="34"/>
        <v>10.538103090148613</v>
      </c>
      <c r="P41" s="2">
        <f t="shared" si="34"/>
        <v>10.679587253904778</v>
      </c>
      <c r="Q41" s="2">
        <f t="shared" si="34"/>
        <v>10.455770347124426</v>
      </c>
      <c r="R41" s="2">
        <f t="shared" si="34"/>
        <v>507.27627759549148</v>
      </c>
      <c r="S41" s="2">
        <f t="shared" si="34"/>
        <v>504.32423359299185</v>
      </c>
      <c r="T41" s="2">
        <f t="shared" si="34"/>
        <v>480.93581253975896</v>
      </c>
      <c r="U41" s="2">
        <f t="shared" si="34"/>
        <v>88.643300763040529</v>
      </c>
      <c r="V41" s="2">
        <f t="shared" si="34"/>
        <v>88.08362887307959</v>
      </c>
      <c r="W41" s="2">
        <f t="shared" si="34"/>
        <v>85.014796311726315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17241.724786123083</v>
      </c>
      <c r="I42" s="2">
        <f t="shared" si="35"/>
        <v>17717.881279395981</v>
      </c>
      <c r="J42" s="2">
        <f t="shared" si="35"/>
        <v>16852.162848210319</v>
      </c>
      <c r="L42" s="2">
        <f t="shared" si="34"/>
        <v>172.59430780893149</v>
      </c>
      <c r="M42" s="2">
        <f t="shared" si="34"/>
        <v>172.96908882466519</v>
      </c>
      <c r="N42" s="2">
        <f t="shared" si="34"/>
        <v>165.4781967965524</v>
      </c>
      <c r="O42" s="2">
        <f t="shared" si="34"/>
        <v>10.520928372661805</v>
      </c>
      <c r="P42" s="2">
        <f t="shared" si="34"/>
        <v>10.65496300006237</v>
      </c>
      <c r="Q42" s="2">
        <f t="shared" si="34"/>
        <v>10.428961012409676</v>
      </c>
      <c r="R42" s="2">
        <f t="shared" si="34"/>
        <v>493.06650880471045</v>
      </c>
      <c r="S42" s="2">
        <f t="shared" si="34"/>
        <v>483.20385043957219</v>
      </c>
      <c r="T42" s="2">
        <f t="shared" si="34"/>
        <v>458.47655916413805</v>
      </c>
      <c r="U42" s="2">
        <f t="shared" si="34"/>
        <v>88.076544658073274</v>
      </c>
      <c r="V42" s="2">
        <f t="shared" si="34"/>
        <v>87.22068003390315</v>
      </c>
      <c r="W42" s="2">
        <f t="shared" si="34"/>
        <v>84.071444385602533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2702.6967839348176</v>
      </c>
      <c r="I43" s="53">
        <f t="shared" si="36"/>
        <v>3023.7674529719261</v>
      </c>
      <c r="J43" s="53">
        <f t="shared" si="36"/>
        <v>2488.2449198247159</v>
      </c>
      <c r="L43" s="53">
        <f t="shared" si="34"/>
        <v>163.44628899460858</v>
      </c>
      <c r="M43" s="53">
        <f t="shared" si="34"/>
        <v>160.91850109851256</v>
      </c>
      <c r="N43" s="53">
        <f t="shared" si="34"/>
        <v>155.90189946526885</v>
      </c>
      <c r="O43" s="53">
        <f t="shared" si="34"/>
        <v>10.440287619060284</v>
      </c>
      <c r="P43" s="53">
        <f t="shared" si="34"/>
        <v>10.547229886758624</v>
      </c>
      <c r="Q43" s="53">
        <f t="shared" si="34"/>
        <v>10.336351997544359</v>
      </c>
      <c r="R43" s="53">
        <f t="shared" si="34"/>
        <v>462.1327822370784</v>
      </c>
      <c r="S43" s="53">
        <f t="shared" si="34"/>
        <v>448.14682944030494</v>
      </c>
      <c r="T43" s="53">
        <f t="shared" si="34"/>
        <v>431.83902358044332</v>
      </c>
      <c r="U43" s="53">
        <f t="shared" si="34"/>
        <v>87.519021343071756</v>
      </c>
      <c r="V43" s="53">
        <f t="shared" si="34"/>
        <v>86.769548482315599</v>
      </c>
      <c r="W43" s="53">
        <f t="shared" si="34"/>
        <v>83.804659415857046</v>
      </c>
    </row>
    <row r="44" spans="1:23" ht="13.5" customHeight="1" x14ac:dyDescent="0.35">
      <c r="D44" s="4" t="s">
        <v>5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+SUMIF('Barley Prod'!$F$4:$F$176,$E47,'Barley Prod'!H$4:H$176)</f>
        <v>0</v>
      </c>
      <c r="I47" s="2">
        <f>+SUMIF('Barley Prod'!$F$4:$F$176,$E47,'Barley Prod'!I$4:I$176)</f>
        <v>0</v>
      </c>
      <c r="J47" s="2">
        <f>+SUMIF('Barley Prod'!$F$4:$F$176,$E47,'Barley Prod'!J$4:J$176)</f>
        <v>0</v>
      </c>
      <c r="L47" s="2">
        <f>+SUMIF('Barley Prod'!$F$4:$F$176,$E47,'Barley Prod'!L$4:L$176)</f>
        <v>0</v>
      </c>
      <c r="M47" s="2">
        <f>+SUMIF('Barley Prod'!$F$4:$F$176,$E47,'Barley Prod'!M$4:M$176)</f>
        <v>0</v>
      </c>
      <c r="N47" s="2">
        <f>+SUMIF('Barley Prod'!$F$4:$F$176,$E47,'Barley Prod'!N$4:N$176)</f>
        <v>0</v>
      </c>
      <c r="O47" s="2">
        <f>+SUMIF('Barley Prod'!$F$4:$F$176,$E47,'Barley Prod'!O$4:O$176)</f>
        <v>0</v>
      </c>
      <c r="P47" s="2">
        <f>+SUMIF('Barley Prod'!$F$4:$F$176,$E47,'Barley Prod'!P$4:P$176)</f>
        <v>0</v>
      </c>
      <c r="Q47" s="2">
        <f>+SUMIF('Barley Prod'!$F$4:$F$176,$E47,'Barley Prod'!Q$4:Q$176)</f>
        <v>0</v>
      </c>
      <c r="R47" s="2">
        <f>+SUMIF('Barley Prod'!$F$4:$F$176,$E47,'Barley Prod'!R$4:R$176)</f>
        <v>0</v>
      </c>
      <c r="S47" s="2">
        <f>+SUMIF('Barley Prod'!$F$4:$F$176,$E47,'Barley Prod'!S$4:S$176)</f>
        <v>0</v>
      </c>
      <c r="T47" s="2">
        <f>+SUMIF('Barley Prod'!$F$4:$F$176,$E47,'Barley Prod'!T$4:T$176)</f>
        <v>0</v>
      </c>
      <c r="U47" s="2">
        <f>+SUMIF('Barley Prod'!$F$4:$F$176,$E47,'Barley Prod'!U$4:U$176)</f>
        <v>0</v>
      </c>
      <c r="V47" s="2">
        <f>+SUMIF('Barley Prod'!$F$4:$F$176,$E47,'Barley Prod'!V$4:V$176)</f>
        <v>0</v>
      </c>
      <c r="W47" s="2">
        <f>+SUMIF('Barley Prod'!$F$4:$F$176,$E47,'Barley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+SUMIF('Barley Prod'!$F$4:$F$176,$E48,'Barley Prod'!H$4:H$176)</f>
        <v>976</v>
      </c>
      <c r="I48" s="2">
        <f>+SUMIF('Barley Prod'!$F$4:$F$176,$E48,'Barley Prod'!I$4:I$176)</f>
        <v>1006</v>
      </c>
      <c r="J48" s="2">
        <f>+SUMIF('Barley Prod'!$F$4:$F$176,$E48,'Barley Prod'!J$4:J$176)</f>
        <v>1039</v>
      </c>
      <c r="L48" s="2">
        <f>+SUMIF('Barley Prod'!$F$4:$F$176,$E48,'Barley Prod'!L$4:L$176)</f>
        <v>752.49599999999987</v>
      </c>
      <c r="M48" s="2">
        <f>+SUMIF('Barley Prod'!$F$4:$F$176,$E48,'Barley Prod'!M$4:M$176)</f>
        <v>775.62599999999986</v>
      </c>
      <c r="N48" s="2">
        <f>+SUMIF('Barley Prod'!$F$4:$F$176,$E48,'Barley Prod'!N$4:N$176)</f>
        <v>801.06899999999996</v>
      </c>
      <c r="O48" s="2">
        <f>+SUMIF('Barley Prod'!$F$4:$F$176,$E48,'Barley Prod'!O$4:O$176)</f>
        <v>294.97843199999994</v>
      </c>
      <c r="P48" s="2">
        <f>+SUMIF('Barley Prod'!$F$4:$F$176,$E48,'Barley Prod'!P$4:P$176)</f>
        <v>304.04539199999994</v>
      </c>
      <c r="Q48" s="2">
        <f>+SUMIF('Barley Prod'!$F$4:$F$176,$E48,'Barley Prod'!Q$4:Q$176)</f>
        <v>314.019048</v>
      </c>
      <c r="R48" s="2">
        <f>+SUMIF('Barley Prod'!$F$4:$F$176,$E48,'Barley Prod'!R$4:R$176)</f>
        <v>891.08799999999997</v>
      </c>
      <c r="S48" s="2">
        <f>+SUMIF('Barley Prod'!$F$4:$F$176,$E48,'Barley Prod'!S$4:S$176)</f>
        <v>918.47799999999995</v>
      </c>
      <c r="T48" s="2">
        <f>+SUMIF('Barley Prod'!$F$4:$F$176,$E48,'Barley Prod'!T$4:T$176)</f>
        <v>948.60699999999997</v>
      </c>
      <c r="U48" s="2">
        <f>+SUMIF('Barley Prod'!$F$4:$F$176,$E48,'Barley Prod'!U$4:U$176)</f>
        <v>516.83103999999992</v>
      </c>
      <c r="V48" s="2">
        <f>+SUMIF('Barley Prod'!$F$4:$F$176,$E48,'Barley Prod'!V$4:V$176)</f>
        <v>532.71723999999995</v>
      </c>
      <c r="W48" s="2">
        <f>+SUMIF('Barley Prod'!$F$4:$F$176,$E48,'Barley Prod'!W$4:W$176)</f>
        <v>550.19205999999997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+SUMIF('Barley Prod'!$F$4:$F$176,$E49,'Barley Prod'!H$4:H$176)</f>
        <v>2083787</v>
      </c>
      <c r="I49" s="2">
        <f>+SUMIF('Barley Prod'!$F$4:$F$176,$E49,'Barley Prod'!I$4:I$176)</f>
        <v>2163062</v>
      </c>
      <c r="J49" s="2">
        <f>+SUMIF('Barley Prod'!$F$4:$F$176,$E49,'Barley Prod'!J$4:J$176)</f>
        <v>2148044</v>
      </c>
      <c r="L49" s="2">
        <f>+SUMIF('Barley Prod'!$F$4:$F$176,$E49,'Barley Prod'!L$4:L$176)</f>
        <v>676158.97500000009</v>
      </c>
      <c r="M49" s="2">
        <f>+SUMIF('Barley Prod'!$F$4:$F$176,$E49,'Barley Prod'!M$4:M$176)</f>
        <v>707408.11</v>
      </c>
      <c r="N49" s="2">
        <f>+SUMIF('Barley Prod'!$F$4:$F$176,$E49,'Barley Prod'!N$4:N$176)</f>
        <v>700806.60000000009</v>
      </c>
      <c r="O49" s="2">
        <f>+SUMIF('Barley Prod'!$F$4:$F$176,$E49,'Barley Prod'!O$4:O$176)</f>
        <v>60854.307750000007</v>
      </c>
      <c r="P49" s="2">
        <f>+SUMIF('Barley Prod'!$F$4:$F$176,$E49,'Barley Prod'!P$4:P$176)</f>
        <v>63666.729899999998</v>
      </c>
      <c r="Q49" s="2">
        <f>+SUMIF('Barley Prod'!$F$4:$F$176,$E49,'Barley Prod'!Q$4:Q$176)</f>
        <v>63072.594000000005</v>
      </c>
      <c r="R49" s="2">
        <f>+SUMIF('Barley Prod'!$F$4:$F$176,$E49,'Barley Prod'!R$4:R$176)</f>
        <v>1475439.4350000001</v>
      </c>
      <c r="S49" s="2">
        <f>+SUMIF('Barley Prod'!$F$4:$F$176,$E49,'Barley Prod'!S$4:S$176)</f>
        <v>1543627.8459999999</v>
      </c>
      <c r="T49" s="2">
        <f>+SUMIF('Barley Prod'!$F$4:$F$176,$E49,'Barley Prod'!T$4:T$176)</f>
        <v>1529222.76</v>
      </c>
      <c r="U49" s="2">
        <f>+SUMIF('Barley Prod'!$F$4:$F$176,$E49,'Barley Prod'!U$4:U$176)</f>
        <v>413123.04180000006</v>
      </c>
      <c r="V49" s="2">
        <f>+SUMIF('Barley Prod'!$F$4:$F$176,$E49,'Barley Prod'!V$4:V$176)</f>
        <v>432215.79688000004</v>
      </c>
      <c r="W49" s="2">
        <f>+SUMIF('Barley Prod'!$F$4:$F$176,$E49,'Barley Prod'!W$4:W$176)</f>
        <v>428182.37280000007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+SUMIF('Barley Prod'!$F$4:$F$176,$E50,'Barley Prod'!H$4:H$176)</f>
        <v>0</v>
      </c>
      <c r="I50" s="2">
        <f>+SUMIF('Barley Prod'!$F$4:$F$176,$E50,'Barley Prod'!I$4:I$176)</f>
        <v>0</v>
      </c>
      <c r="J50" s="2">
        <f>+SUMIF('Barley Prod'!$F$4:$F$176,$E50,'Barley Prod'!J$4:J$176)</f>
        <v>0</v>
      </c>
      <c r="L50" s="2">
        <f>+SUMIF('Barley Prod'!$F$4:$F$176,$E50,'Barley Prod'!L$4:L$176)</f>
        <v>0</v>
      </c>
      <c r="M50" s="2">
        <f>+SUMIF('Barley Prod'!$F$4:$F$176,$E50,'Barley Prod'!M$4:M$176)</f>
        <v>0</v>
      </c>
      <c r="N50" s="2">
        <f>+SUMIF('Barley Prod'!$F$4:$F$176,$E50,'Barley Prod'!N$4:N$176)</f>
        <v>0</v>
      </c>
      <c r="O50" s="2">
        <f>+SUMIF('Barley Prod'!$F$4:$F$176,$E50,'Barley Prod'!O$4:O$176)</f>
        <v>0</v>
      </c>
      <c r="P50" s="2">
        <f>+SUMIF('Barley Prod'!$F$4:$F$176,$E50,'Barley Prod'!P$4:P$176)</f>
        <v>0</v>
      </c>
      <c r="Q50" s="2">
        <f>+SUMIF('Barley Prod'!$F$4:$F$176,$E50,'Barley Prod'!Q$4:Q$176)</f>
        <v>0</v>
      </c>
      <c r="R50" s="2">
        <f>+SUMIF('Barley Prod'!$F$4:$F$176,$E50,'Barley Prod'!R$4:R$176)</f>
        <v>0</v>
      </c>
      <c r="S50" s="2">
        <f>+SUMIF('Barley Prod'!$F$4:$F$176,$E50,'Barley Prod'!S$4:S$176)</f>
        <v>0</v>
      </c>
      <c r="T50" s="2">
        <f>+SUMIF('Barley Prod'!$F$4:$F$176,$E50,'Barley Prod'!T$4:T$176)</f>
        <v>0</v>
      </c>
      <c r="U50" s="2">
        <f>+SUMIF('Barley Prod'!$F$4:$F$176,$E50,'Barley Prod'!U$4:U$176)</f>
        <v>0</v>
      </c>
      <c r="V50" s="2">
        <f>+SUMIF('Barley Prod'!$F$4:$F$176,$E50,'Barley Prod'!V$4:V$176)</f>
        <v>0</v>
      </c>
      <c r="W50" s="2">
        <f>+SUMIF('Barley Prod'!$F$4:$F$176,$E50,'Barley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+SUMIF('Barley Prod'!$F$4:$F$176,$E51,'Barley Prod'!H$4:H$176)</f>
        <v>378472</v>
      </c>
      <c r="I51" s="2">
        <f>+SUMIF('Barley Prod'!$F$4:$F$176,$E51,'Barley Prod'!I$4:I$176)</f>
        <v>409629</v>
      </c>
      <c r="J51" s="2">
        <f>+SUMIF('Barley Prod'!$F$4:$F$176,$E51,'Barley Prod'!J$4:J$176)</f>
        <v>419698</v>
      </c>
      <c r="L51" s="2">
        <f>+SUMIF('Barley Prod'!$F$4:$F$176,$E51,'Barley Prod'!L$4:L$176)</f>
        <v>74144.823000000004</v>
      </c>
      <c r="M51" s="2">
        <f>+SUMIF('Barley Prod'!$F$4:$F$176,$E51,'Barley Prod'!M$4:M$176)</f>
        <v>79129.040000000008</v>
      </c>
      <c r="N51" s="2">
        <f>+SUMIF('Barley Prod'!$F$4:$F$176,$E51,'Barley Prod'!N$4:N$176)</f>
        <v>81516.703999999998</v>
      </c>
      <c r="O51" s="2">
        <f>+SUMIF('Barley Prod'!$F$4:$F$176,$E51,'Barley Prod'!O$4:O$176)</f>
        <v>6019.2524790000007</v>
      </c>
      <c r="P51" s="2">
        <f>+SUMIF('Barley Prod'!$F$4:$F$176,$E51,'Barley Prod'!P$4:P$176)</f>
        <v>5995.6451990000005</v>
      </c>
      <c r="Q51" s="2">
        <f>+SUMIF('Barley Prod'!$F$4:$F$176,$E51,'Barley Prod'!Q$4:Q$176)</f>
        <v>6285.8610649999991</v>
      </c>
      <c r="R51" s="2">
        <f>+SUMIF('Barley Prod'!$F$4:$F$176,$E51,'Barley Prod'!R$4:R$176)</f>
        <v>151518.929</v>
      </c>
      <c r="S51" s="2">
        <f>+SUMIF('Barley Prod'!$F$4:$F$176,$E51,'Barley Prod'!S$4:S$176)</f>
        <v>162986.967</v>
      </c>
      <c r="T51" s="2">
        <f>+SUMIF('Barley Prod'!$F$4:$F$176,$E51,'Barley Prod'!T$4:T$176)</f>
        <v>167467.64799999999</v>
      </c>
      <c r="U51" s="2">
        <f>+SUMIF('Barley Prod'!$F$4:$F$176,$E51,'Barley Prod'!U$4:U$176)</f>
        <v>26653.555645000004</v>
      </c>
      <c r="V51" s="2">
        <f>+SUMIF('Barley Prod'!$F$4:$F$176,$E51,'Barley Prod'!V$4:V$176)</f>
        <v>28109.277939000003</v>
      </c>
      <c r="W51" s="2">
        <f>+SUMIF('Barley Prod'!$F$4:$F$176,$E51,'Barley Prod'!W$4:W$176)</f>
        <v>29112.355813000002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+SUMIF('Barley Prod'!$F$4:$F$176,$E52,'Barley Prod'!H$4:H$176)</f>
        <v>0</v>
      </c>
      <c r="I52" s="2">
        <f>+SUMIF('Barley Prod'!$F$4:$F$176,$E52,'Barley Prod'!I$4:I$176)</f>
        <v>0</v>
      </c>
      <c r="J52" s="2">
        <f>+SUMIF('Barley Prod'!$F$4:$F$176,$E52,'Barley Prod'!J$4:J$176)</f>
        <v>0</v>
      </c>
      <c r="L52" s="2">
        <f>+SUMIF('Barley Prod'!$F$4:$F$176,$E52,'Barley Prod'!L$4:L$176)</f>
        <v>0</v>
      </c>
      <c r="M52" s="2">
        <f>+SUMIF('Barley Prod'!$F$4:$F$176,$E52,'Barley Prod'!M$4:M$176)</f>
        <v>0</v>
      </c>
      <c r="N52" s="2">
        <f>+SUMIF('Barley Prod'!$F$4:$F$176,$E52,'Barley Prod'!N$4:N$176)</f>
        <v>0</v>
      </c>
      <c r="O52" s="2">
        <f>+SUMIF('Barley Prod'!$F$4:$F$176,$E52,'Barley Prod'!O$4:O$176)</f>
        <v>0</v>
      </c>
      <c r="P52" s="2">
        <f>+SUMIF('Barley Prod'!$F$4:$F$176,$E52,'Barley Prod'!P$4:P$176)</f>
        <v>0</v>
      </c>
      <c r="Q52" s="2">
        <f>+SUMIF('Barley Prod'!$F$4:$F$176,$E52,'Barley Prod'!Q$4:Q$176)</f>
        <v>0</v>
      </c>
      <c r="R52" s="2">
        <f>+SUMIF('Barley Prod'!$F$4:$F$176,$E52,'Barley Prod'!R$4:R$176)</f>
        <v>0</v>
      </c>
      <c r="S52" s="2">
        <f>+SUMIF('Barley Prod'!$F$4:$F$176,$E52,'Barley Prod'!S$4:S$176)</f>
        <v>0</v>
      </c>
      <c r="T52" s="2">
        <f>+SUMIF('Barley Prod'!$F$4:$F$176,$E52,'Barley Prod'!T$4:T$176)</f>
        <v>0</v>
      </c>
      <c r="U52" s="2">
        <f>+SUMIF('Barley Prod'!$F$4:$F$176,$E52,'Barley Prod'!U$4:U$176)</f>
        <v>0</v>
      </c>
      <c r="V52" s="2">
        <f>+SUMIF('Barley Prod'!$F$4:$F$176,$E52,'Barley Prod'!V$4:V$176)</f>
        <v>0</v>
      </c>
      <c r="W52" s="2">
        <f>+SUMIF('Barley Prod'!$F$4:$F$176,$E52,'Barley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+SUMIF('Barley Prod'!$F$4:$F$176,$E53,'Barley Prod'!H$4:H$176)</f>
        <v>1430</v>
      </c>
      <c r="I53" s="2">
        <f>+SUMIF('Barley Prod'!$F$4:$F$176,$E53,'Barley Prod'!I$4:I$176)</f>
        <v>1401</v>
      </c>
      <c r="J53" s="2">
        <f>+SUMIF('Barley Prod'!$F$4:$F$176,$E53,'Barley Prod'!J$4:J$176)</f>
        <v>1433</v>
      </c>
      <c r="L53" s="2">
        <f>+SUMIF('Barley Prod'!$F$4:$F$176,$E53,'Barley Prod'!L$4:L$176)</f>
        <v>84.37</v>
      </c>
      <c r="M53" s="2">
        <f>+SUMIF('Barley Prod'!$F$4:$F$176,$E53,'Barley Prod'!M$4:M$176)</f>
        <v>82.659000000000006</v>
      </c>
      <c r="N53" s="2">
        <f>+SUMIF('Barley Prod'!$F$4:$F$176,$E53,'Barley Prod'!N$4:N$176)</f>
        <v>84.547000000000011</v>
      </c>
      <c r="O53" s="2">
        <f>+SUMIF('Barley Prod'!$F$4:$F$176,$E53,'Barley Prod'!O$4:O$176)</f>
        <v>1.1811799999999999</v>
      </c>
      <c r="P53" s="2">
        <f>+SUMIF('Barley Prod'!$F$4:$F$176,$E53,'Barley Prod'!P$4:P$176)</f>
        <v>1.1572259999999999</v>
      </c>
      <c r="Q53" s="2">
        <f>+SUMIF('Barley Prod'!$F$4:$F$176,$E53,'Barley Prod'!Q$4:Q$176)</f>
        <v>1.1836580000000001</v>
      </c>
      <c r="R53" s="2">
        <f>+SUMIF('Barley Prod'!$F$4:$F$176,$E53,'Barley Prod'!R$4:R$176)</f>
        <v>337.48</v>
      </c>
      <c r="S53" s="2">
        <f>+SUMIF('Barley Prod'!$F$4:$F$176,$E53,'Barley Prod'!S$4:S$176)</f>
        <v>330.63600000000002</v>
      </c>
      <c r="T53" s="2">
        <f>+SUMIF('Barley Prod'!$F$4:$F$176,$E53,'Barley Prod'!T$4:T$176)</f>
        <v>338.18800000000005</v>
      </c>
      <c r="U53" s="2">
        <f>+SUMIF('Barley Prod'!$F$4:$F$176,$E53,'Barley Prod'!U$4:U$176)</f>
        <v>21.936200000000003</v>
      </c>
      <c r="V53" s="2">
        <f>+SUMIF('Barley Prod'!$F$4:$F$176,$E53,'Barley Prod'!V$4:V$176)</f>
        <v>21.491340000000001</v>
      </c>
      <c r="W53" s="2">
        <f>+SUMIF('Barley Prod'!$F$4:$F$176,$E53,'Barley Prod'!W$4:W$176)</f>
        <v>21.982220000000005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2464665</v>
      </c>
      <c r="I54" s="3">
        <f t="shared" si="37"/>
        <v>2575098</v>
      </c>
      <c r="J54" s="3">
        <f t="shared" si="37"/>
        <v>2570214</v>
      </c>
      <c r="L54" s="3">
        <f t="shared" ref="L54:W54" si="38">+SUM(L48:L53)</f>
        <v>751140.66400000011</v>
      </c>
      <c r="M54" s="3">
        <f t="shared" si="38"/>
        <v>787395.43500000006</v>
      </c>
      <c r="N54" s="3">
        <f t="shared" si="38"/>
        <v>783208.92000000016</v>
      </c>
      <c r="O54" s="3">
        <f t="shared" si="38"/>
        <v>67169.719841000013</v>
      </c>
      <c r="P54" s="3">
        <f t="shared" si="38"/>
        <v>69967.577716999993</v>
      </c>
      <c r="Q54" s="3">
        <f t="shared" si="38"/>
        <v>69673.657770999998</v>
      </c>
      <c r="R54" s="3">
        <f t="shared" si="38"/>
        <v>1628186.932</v>
      </c>
      <c r="S54" s="3">
        <f t="shared" si="38"/>
        <v>1707863.9269999997</v>
      </c>
      <c r="T54" s="3">
        <f t="shared" si="38"/>
        <v>1697977.2030000002</v>
      </c>
      <c r="U54" s="3">
        <f t="shared" si="38"/>
        <v>440315.3646850001</v>
      </c>
      <c r="V54" s="3">
        <f t="shared" si="38"/>
        <v>460879.28339900007</v>
      </c>
      <c r="W54" s="3">
        <f t="shared" si="38"/>
        <v>457866.90289300005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+SUMIF('Barley Prod'!$F$4:$F$176,$E55,'Barley Prod'!H$4:H$176)</f>
        <v>0</v>
      </c>
      <c r="I55" s="2">
        <f>+SUMIF('Barley Prod'!$F$4:$F$176,$E55,'Barley Prod'!I$4:I$176)</f>
        <v>0</v>
      </c>
      <c r="J55" s="2">
        <f>+SUMIF('Barley Prod'!$F$4:$F$176,$E55,'Barley Prod'!J$4:J$176)</f>
        <v>0</v>
      </c>
      <c r="L55" s="2">
        <f>+SUMIF('Barley Prod'!$F$4:$F$176,$E55,'Barley Prod'!L$4:L$176)</f>
        <v>0</v>
      </c>
      <c r="M55" s="2">
        <f>+SUMIF('Barley Prod'!$F$4:$F$176,$E55,'Barley Prod'!M$4:M$176)</f>
        <v>0</v>
      </c>
      <c r="N55" s="2">
        <f>+SUMIF('Barley Prod'!$F$4:$F$176,$E55,'Barley Prod'!N$4:N$176)</f>
        <v>0</v>
      </c>
      <c r="O55" s="2">
        <f>+SUMIF('Barley Prod'!$F$4:$F$176,$E55,'Barley Prod'!O$4:O$176)</f>
        <v>0</v>
      </c>
      <c r="P55" s="2">
        <f>+SUMIF('Barley Prod'!$F$4:$F$176,$E55,'Barley Prod'!P$4:P$176)</f>
        <v>0</v>
      </c>
      <c r="Q55" s="2">
        <f>+SUMIF('Barley Prod'!$F$4:$F$176,$E55,'Barley Prod'!Q$4:Q$176)</f>
        <v>0</v>
      </c>
      <c r="R55" s="2">
        <f>+SUMIF('Barley Prod'!$F$4:$F$176,$E55,'Barley Prod'!R$4:R$176)</f>
        <v>0</v>
      </c>
      <c r="S55" s="2">
        <f>+SUMIF('Barley Prod'!$F$4:$F$176,$E55,'Barley Prod'!S$4:S$176)</f>
        <v>0</v>
      </c>
      <c r="T55" s="2">
        <f>+SUMIF('Barley Prod'!$F$4:$F$176,$E55,'Barley Prod'!T$4:T$176)</f>
        <v>0</v>
      </c>
      <c r="U55" s="2">
        <f>+SUMIF('Barley Prod'!$F$4:$F$176,$E55,'Barley Prod'!U$4:U$176)</f>
        <v>0</v>
      </c>
      <c r="V55" s="2">
        <f>+SUMIF('Barley Prod'!$F$4:$F$176,$E55,'Barley Prod'!V$4:V$176)</f>
        <v>0</v>
      </c>
      <c r="W55" s="2">
        <f>+SUMIF('Barley Prod'!$F$4:$F$176,$E55,'Barley Prod'!W$4:W$176)</f>
        <v>0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+SUMIF('Barley Prod'!$F$4:$F$176,$E56,'Barley Prod'!H$4:H$176)</f>
        <v>845725</v>
      </c>
      <c r="I56" s="2">
        <f>+SUMIF('Barley Prod'!$F$4:$F$176,$E56,'Barley Prod'!I$4:I$176)</f>
        <v>734850</v>
      </c>
      <c r="J56" s="2">
        <f>+SUMIF('Barley Prod'!$F$4:$F$176,$E56,'Barley Prod'!J$4:J$176)</f>
        <v>978367</v>
      </c>
      <c r="L56" s="2">
        <f>+SUMIF('Barley Prod'!$F$4:$F$176,$E56,'Barley Prod'!L$4:L$176)</f>
        <v>25372.92</v>
      </c>
      <c r="M56" s="2">
        <f>+SUMIF('Barley Prod'!$F$4:$F$176,$E56,'Barley Prod'!M$4:M$176)</f>
        <v>22046.67</v>
      </c>
      <c r="N56" s="2">
        <f>+SUMIF('Barley Prod'!$F$4:$F$176,$E56,'Barley Prod'!N$4:N$176)</f>
        <v>29352.179999999997</v>
      </c>
      <c r="O56" s="2">
        <f>+SUMIF('Barley Prod'!$F$4:$F$176,$E56,'Barley Prod'!O$4:O$176)</f>
        <v>203.01756</v>
      </c>
      <c r="P56" s="2">
        <f>+SUMIF('Barley Prod'!$F$4:$F$176,$E56,'Barley Prod'!P$4:P$176)</f>
        <v>176.40755999999999</v>
      </c>
      <c r="Q56" s="2">
        <f>+SUMIF('Barley Prod'!$F$4:$F$176,$E56,'Barley Prod'!Q$4:Q$176)</f>
        <v>234.85163999999997</v>
      </c>
      <c r="R56" s="2">
        <f>+SUMIF('Barley Prod'!$F$4:$F$176,$E56,'Barley Prod'!R$4:R$176)</f>
        <v>99797.98000000001</v>
      </c>
      <c r="S56" s="2">
        <f>+SUMIF('Barley Prod'!$F$4:$F$176,$E56,'Barley Prod'!S$4:S$176)</f>
        <v>86714.73000000001</v>
      </c>
      <c r="T56" s="2">
        <f>+SUMIF('Barley Prod'!$F$4:$F$176,$E56,'Barley Prod'!T$4:T$176)</f>
        <v>115449.736</v>
      </c>
      <c r="U56" s="2">
        <f>+SUMIF('Barley Prod'!$F$4:$F$176,$E56,'Barley Prod'!U$4:U$176)</f>
        <v>3293.5792560000004</v>
      </c>
      <c r="V56" s="2">
        <f>+SUMIF('Barley Prod'!$F$4:$F$176,$E56,'Barley Prod'!V$4:V$176)</f>
        <v>2861.8320060000001</v>
      </c>
      <c r="W56" s="2">
        <f>+SUMIF('Barley Prod'!$F$4:$F$176,$E56,'Barley Prod'!W$4:W$176)</f>
        <v>3810.0872039999999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+SUMIF('Barley Prod'!$F$4:$F$176,$E57,'Barley Prod'!H$4:H$176)</f>
        <v>299466</v>
      </c>
      <c r="I57" s="2">
        <f>+SUMIF('Barley Prod'!$F$4:$F$176,$E57,'Barley Prod'!I$4:I$176)</f>
        <v>295637</v>
      </c>
      <c r="J57" s="2">
        <f>+SUMIF('Barley Prod'!$F$4:$F$176,$E57,'Barley Prod'!J$4:J$176)</f>
        <v>283362</v>
      </c>
      <c r="L57" s="2">
        <f>+SUMIF('Barley Prod'!$F$4:$F$176,$E57,'Barley Prod'!L$4:L$176)</f>
        <v>11428.218000000001</v>
      </c>
      <c r="M57" s="2">
        <f>+SUMIF('Barley Prod'!$F$4:$F$176,$E57,'Barley Prod'!M$4:M$176)</f>
        <v>11340.826000000001</v>
      </c>
      <c r="N57" s="2">
        <f>+SUMIF('Barley Prod'!$F$4:$F$176,$E57,'Barley Prod'!N$4:N$176)</f>
        <v>11030.618999999999</v>
      </c>
      <c r="O57" s="2">
        <f>+SUMIF('Barley Prod'!$F$4:$F$176,$E57,'Barley Prod'!O$4:O$176)</f>
        <v>194.53849200000002</v>
      </c>
      <c r="P57" s="2">
        <f>+SUMIF('Barley Prod'!$F$4:$F$176,$E57,'Barley Prod'!P$4:P$176)</f>
        <v>197.88467199999997</v>
      </c>
      <c r="Q57" s="2">
        <f>+SUMIF('Barley Prod'!$F$4:$F$176,$E57,'Barley Prod'!Q$4:Q$176)</f>
        <v>195.97858200000002</v>
      </c>
      <c r="R57" s="2">
        <f>+SUMIF('Barley Prod'!$F$4:$F$176,$E57,'Barley Prod'!R$4:R$176)</f>
        <v>30352.300000000003</v>
      </c>
      <c r="S57" s="2">
        <f>+SUMIF('Barley Prod'!$F$4:$F$176,$E57,'Barley Prod'!S$4:S$176)</f>
        <v>29877.202000000005</v>
      </c>
      <c r="T57" s="2">
        <f>+SUMIF('Barley Prod'!$F$4:$F$176,$E57,'Barley Prod'!T$4:T$176)</f>
        <v>28927.15</v>
      </c>
      <c r="U57" s="2">
        <f>+SUMIF('Barley Prod'!$F$4:$F$176,$E57,'Barley Prod'!U$4:U$176)</f>
        <v>1151.697662</v>
      </c>
      <c r="V57" s="2">
        <f>+SUMIF('Barley Prod'!$F$4:$F$176,$E57,'Barley Prod'!V$4:V$176)</f>
        <v>1139.0043850000002</v>
      </c>
      <c r="W57" s="2">
        <f>+SUMIF('Barley Prod'!$F$4:$F$176,$E57,'Barley Prod'!W$4:W$176)</f>
        <v>1116.275658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+SUMIF('Barley Prod'!$F$4:$F$176,$E58,'Barley Prod'!H$4:H$176)</f>
        <v>251539</v>
      </c>
      <c r="I58" s="2">
        <f>+SUMIF('Barley Prod'!$F$4:$F$176,$E58,'Barley Prod'!I$4:I$176)</f>
        <v>186285</v>
      </c>
      <c r="J58" s="2">
        <f>+SUMIF('Barley Prod'!$F$4:$F$176,$E58,'Barley Prod'!J$4:J$176)</f>
        <v>379687</v>
      </c>
      <c r="L58" s="2">
        <f>+SUMIF('Barley Prod'!$F$4:$F$176,$E58,'Barley Prod'!L$4:L$176)</f>
        <v>10816.177</v>
      </c>
      <c r="M58" s="2">
        <f>+SUMIF('Barley Prod'!$F$4:$F$176,$E58,'Barley Prod'!M$4:M$176)</f>
        <v>8010.2549999999992</v>
      </c>
      <c r="N58" s="2">
        <f>+SUMIF('Barley Prod'!$F$4:$F$176,$E58,'Barley Prod'!N$4:N$176)</f>
        <v>16326.540999999999</v>
      </c>
      <c r="O58" s="2">
        <f>+SUMIF('Barley Prod'!$F$4:$F$176,$E58,'Barley Prod'!O$4:O$176)</f>
        <v>216.32354000000001</v>
      </c>
      <c r="P58" s="2">
        <f>+SUMIF('Barley Prod'!$F$4:$F$176,$E58,'Barley Prod'!P$4:P$176)</f>
        <v>160.20509999999999</v>
      </c>
      <c r="Q58" s="2">
        <f>+SUMIF('Barley Prod'!$F$4:$F$176,$E58,'Barley Prod'!Q$4:Q$176)</f>
        <v>326.53082000000001</v>
      </c>
      <c r="R58" s="2">
        <f>+SUMIF('Barley Prod'!$F$4:$F$176,$E58,'Barley Prod'!R$4:R$176)</f>
        <v>23393.127000000004</v>
      </c>
      <c r="S58" s="2">
        <f>+SUMIF('Barley Prod'!$F$4:$F$176,$E58,'Barley Prod'!S$4:S$176)</f>
        <v>17324.505000000001</v>
      </c>
      <c r="T58" s="2">
        <f>+SUMIF('Barley Prod'!$F$4:$F$176,$E58,'Barley Prod'!T$4:T$176)</f>
        <v>35310.891000000003</v>
      </c>
      <c r="U58" s="2">
        <f>+SUMIF('Barley Prod'!$F$4:$F$176,$E58,'Barley Prod'!U$4:U$176)</f>
        <v>912.33195300000011</v>
      </c>
      <c r="V58" s="2">
        <f>+SUMIF('Barley Prod'!$F$4:$F$176,$E58,'Barley Prod'!V$4:V$176)</f>
        <v>675.65569500000004</v>
      </c>
      <c r="W58" s="2">
        <f>+SUMIF('Barley Prod'!$F$4:$F$176,$E58,'Barley Prod'!W$4:W$176)</f>
        <v>1377.1247490000001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+SUMIF('Barley Prod'!$F$4:$F$176,$E59,'Barley Prod'!H$4:H$176)</f>
        <v>3226842</v>
      </c>
      <c r="I59" s="2">
        <f>+SUMIF('Barley Prod'!$F$4:$F$176,$E59,'Barley Prod'!I$4:I$176)</f>
        <v>5343297</v>
      </c>
      <c r="J59" s="2">
        <f>+SUMIF('Barley Prod'!$F$4:$F$176,$E59,'Barley Prod'!J$4:J$176)</f>
        <v>4094652</v>
      </c>
      <c r="L59" s="2">
        <f>+SUMIF('Barley Prod'!$F$4:$F$176,$E59,'Barley Prod'!L$4:L$176)</f>
        <v>51124.914000000004</v>
      </c>
      <c r="M59" s="2">
        <f>+SUMIF('Barley Prod'!$F$4:$F$176,$E59,'Barley Prod'!M$4:M$176)</f>
        <v>85667.753000000012</v>
      </c>
      <c r="N59" s="2">
        <f>+SUMIF('Barley Prod'!$F$4:$F$176,$E59,'Barley Prod'!N$4:N$176)</f>
        <v>59684.012000000002</v>
      </c>
      <c r="O59" s="2">
        <f>+SUMIF('Barley Prod'!$F$4:$F$176,$E59,'Barley Prod'!O$4:O$176)</f>
        <v>502.54703999999998</v>
      </c>
      <c r="P59" s="2">
        <f>+SUMIF('Barley Prod'!$F$4:$F$176,$E59,'Barley Prod'!P$4:P$176)</f>
        <v>845.80360600000017</v>
      </c>
      <c r="Q59" s="2">
        <f>+SUMIF('Barley Prod'!$F$4:$F$176,$E59,'Barley Prod'!Q$4:Q$176)</f>
        <v>575.71915200000001</v>
      </c>
      <c r="R59" s="2">
        <f>+SUMIF('Barley Prod'!$F$4:$F$176,$E59,'Barley Prod'!R$4:R$176)</f>
        <v>136521.99</v>
      </c>
      <c r="S59" s="2">
        <f>+SUMIF('Barley Prod'!$F$4:$F$176,$E59,'Barley Prod'!S$4:S$176)</f>
        <v>228749.329</v>
      </c>
      <c r="T59" s="2">
        <f>+SUMIF('Barley Prod'!$F$4:$F$176,$E59,'Barley Prod'!T$4:T$176)</f>
        <v>161725.58799999999</v>
      </c>
      <c r="U59" s="2">
        <f>+SUMIF('Barley Prod'!$F$4:$F$176,$E59,'Barley Prod'!U$4:U$176)</f>
        <v>2397.0035700000003</v>
      </c>
      <c r="V59" s="2">
        <f>+SUMIF('Barley Prod'!$F$4:$F$176,$E59,'Barley Prod'!V$4:V$176)</f>
        <v>4040.2239520000007</v>
      </c>
      <c r="W59" s="2">
        <f>+SUMIF('Barley Prod'!$F$4:$F$176,$E59,'Barley Prod'!W$4:W$176)</f>
        <v>2761.391044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4623572</v>
      </c>
      <c r="I60" s="3">
        <f t="shared" si="39"/>
        <v>6560069</v>
      </c>
      <c r="J60" s="3">
        <f t="shared" si="39"/>
        <v>5736068</v>
      </c>
      <c r="L60" s="3">
        <f t="shared" ref="L60:W60" si="40">+SUM(L55:L59)</f>
        <v>98742.229000000007</v>
      </c>
      <c r="M60" s="3">
        <f t="shared" si="40"/>
        <v>127065.50400000002</v>
      </c>
      <c r="N60" s="3">
        <f t="shared" si="40"/>
        <v>116393.352</v>
      </c>
      <c r="O60" s="3">
        <f t="shared" si="40"/>
        <v>1116.4266319999999</v>
      </c>
      <c r="P60" s="3">
        <f t="shared" si="40"/>
        <v>1380.3009380000001</v>
      </c>
      <c r="Q60" s="3">
        <f t="shared" si="40"/>
        <v>1333.0801940000001</v>
      </c>
      <c r="R60" s="3">
        <f t="shared" si="40"/>
        <v>290065.397</v>
      </c>
      <c r="S60" s="3">
        <f t="shared" si="40"/>
        <v>362665.766</v>
      </c>
      <c r="T60" s="3">
        <f t="shared" si="40"/>
        <v>341413.36499999999</v>
      </c>
      <c r="U60" s="3">
        <f t="shared" si="40"/>
        <v>7754.6124410000011</v>
      </c>
      <c r="V60" s="3">
        <f t="shared" si="40"/>
        <v>8716.7160380000005</v>
      </c>
      <c r="W60" s="3">
        <f t="shared" si="40"/>
        <v>9064.8786550000004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+SUMIF('Barley Prod'!$F$4:$F$176,$E61,'Barley Prod'!H$4:H$176)</f>
        <v>11071610</v>
      </c>
      <c r="I61" s="3">
        <f>+SUMIF('Barley Prod'!$F$4:$F$176,$E61,'Barley Prod'!I$4:I$176)</f>
        <v>12891470</v>
      </c>
      <c r="J61" s="3">
        <f>+SUMIF('Barley Prod'!$F$4:$F$176,$E61,'Barley Prod'!J$4:J$176)</f>
        <v>13043150</v>
      </c>
      <c r="L61" s="3">
        <f>+SUMIF('Barley Prod'!$F$4:$F$176,$E61,'Barley Prod'!L$4:L$176)</f>
        <v>0</v>
      </c>
      <c r="M61" s="3">
        <f>+SUMIF('Barley Prod'!$F$4:$F$176,$E61,'Barley Prod'!M$4:M$176)</f>
        <v>0</v>
      </c>
      <c r="N61" s="3">
        <f>+SUMIF('Barley Prod'!$F$4:$F$176,$E61,'Barley Prod'!N$4:N$176)</f>
        <v>0</v>
      </c>
      <c r="O61" s="3">
        <f>+SUMIF('Barley Prod'!$F$4:$F$176,$E61,'Barley Prod'!O$4:O$176)</f>
        <v>0</v>
      </c>
      <c r="P61" s="3">
        <f>+SUMIF('Barley Prod'!$F$4:$F$176,$E61,'Barley Prod'!P$4:P$176)</f>
        <v>0</v>
      </c>
      <c r="Q61" s="3">
        <f>+SUMIF('Barley Prod'!$F$4:$F$176,$E61,'Barley Prod'!Q$4:Q$176)</f>
        <v>0</v>
      </c>
      <c r="R61" s="3">
        <f>+SUMIF('Barley Prod'!$F$4:$F$176,$E61,'Barley Prod'!R$4:R$176)</f>
        <v>0</v>
      </c>
      <c r="S61" s="3">
        <f>+SUMIF('Barley Prod'!$F$4:$F$176,$E61,'Barley Prod'!S$4:S$176)</f>
        <v>0</v>
      </c>
      <c r="T61" s="3">
        <f>+SUMIF('Barley Prod'!$F$4:$F$176,$E61,'Barley Prod'!T$4:T$176)</f>
        <v>0</v>
      </c>
      <c r="U61" s="3">
        <f>+SUMIF('Barley Prod'!$F$4:$F$176,$E61,'Barley Prod'!U$4:U$176)</f>
        <v>0</v>
      </c>
      <c r="V61" s="3">
        <f>+SUMIF('Barley Prod'!$F$4:$F$176,$E61,'Barley Prod'!V$4:V$176)</f>
        <v>0</v>
      </c>
      <c r="W61" s="3">
        <f>+SUMIF('Barley Prod'!$F$4:$F$176,$E61,'Barley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+SUMIF('Barley Prod'!$F$4:$F$176,$E62,'Barley Prod'!H$4:H$176)</f>
        <v>257973</v>
      </c>
      <c r="I62" s="2">
        <f>+SUMIF('Barley Prod'!$F$4:$F$176,$E62,'Barley Prod'!I$4:I$176)</f>
        <v>252903</v>
      </c>
      <c r="J62" s="2">
        <f>+SUMIF('Barley Prod'!$F$4:$F$176,$E62,'Barley Prod'!J$4:J$176)</f>
        <v>244293</v>
      </c>
      <c r="L62" s="2">
        <f>+SUMIF('Barley Prod'!$F$4:$F$176,$E62,'Barley Prod'!L$4:L$176)</f>
        <v>0</v>
      </c>
      <c r="M62" s="2">
        <f>+SUMIF('Barley Prod'!$F$4:$F$176,$E62,'Barley Prod'!M$4:M$176)</f>
        <v>0</v>
      </c>
      <c r="N62" s="2">
        <f>+SUMIF('Barley Prod'!$F$4:$F$176,$E62,'Barley Prod'!N$4:N$176)</f>
        <v>0</v>
      </c>
      <c r="O62" s="2">
        <f>+SUMIF('Barley Prod'!$F$4:$F$176,$E62,'Barley Prod'!O$4:O$176)</f>
        <v>0</v>
      </c>
      <c r="P62" s="2">
        <f>+SUMIF('Barley Prod'!$F$4:$F$176,$E62,'Barley Prod'!P$4:P$176)</f>
        <v>0</v>
      </c>
      <c r="Q62" s="2">
        <f>+SUMIF('Barley Prod'!$F$4:$F$176,$E62,'Barley Prod'!Q$4:Q$176)</f>
        <v>0</v>
      </c>
      <c r="R62" s="2">
        <f>+SUMIF('Barley Prod'!$F$4:$F$176,$E62,'Barley Prod'!R$4:R$176)</f>
        <v>0</v>
      </c>
      <c r="S62" s="2">
        <f>+SUMIF('Barley Prod'!$F$4:$F$176,$E62,'Barley Prod'!S$4:S$176)</f>
        <v>0</v>
      </c>
      <c r="T62" s="2">
        <f>+SUMIF('Barley Prod'!$F$4:$F$176,$E62,'Barley Prod'!T$4:T$176)</f>
        <v>0</v>
      </c>
      <c r="U62" s="2">
        <f>+SUMIF('Barley Prod'!$F$4:$F$176,$E62,'Barley Prod'!U$4:U$176)</f>
        <v>0</v>
      </c>
      <c r="V62" s="2">
        <f>+SUMIF('Barley Prod'!$F$4:$F$176,$E62,'Barley Prod'!V$4:V$176)</f>
        <v>0</v>
      </c>
      <c r="W62" s="2">
        <f>+SUMIF('Barley Prod'!$F$4:$F$176,$E62,'Barley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+SUMIF('Barley Prod'!$F$4:$F$176,$E63,'Barley Prod'!H$4:H$176)</f>
        <v>1832473</v>
      </c>
      <c r="I63" s="2">
        <f>+SUMIF('Barley Prod'!$F$4:$F$176,$E63,'Barley Prod'!I$4:I$176)</f>
        <v>1881443</v>
      </c>
      <c r="J63" s="2">
        <f>+SUMIF('Barley Prod'!$F$4:$F$176,$E63,'Barley Prod'!J$4:J$176)</f>
        <v>1797681</v>
      </c>
      <c r="L63" s="2">
        <f>+SUMIF('Barley Prod'!$F$4:$F$176,$E63,'Barley Prod'!L$4:L$176)</f>
        <v>34444.946000000004</v>
      </c>
      <c r="M63" s="2">
        <f>+SUMIF('Barley Prod'!$F$4:$F$176,$E63,'Barley Prod'!M$4:M$176)</f>
        <v>35496.885999999999</v>
      </c>
      <c r="N63" s="2">
        <f>+SUMIF('Barley Prod'!$F$4:$F$176,$E63,'Barley Prod'!N$4:N$176)</f>
        <v>33839.675000000003</v>
      </c>
      <c r="O63" s="2">
        <f>+SUMIF('Barley Prod'!$F$4:$F$176,$E63,'Barley Prod'!O$4:O$176)</f>
        <v>103.28400000000001</v>
      </c>
      <c r="P63" s="2">
        <f>+SUMIF('Barley Prod'!$F$4:$F$176,$E63,'Barley Prod'!P$4:P$176)</f>
        <v>106.476</v>
      </c>
      <c r="Q63" s="2">
        <f>+SUMIF('Barley Prod'!$F$4:$F$176,$E63,'Barley Prod'!Q$4:Q$176)</f>
        <v>101.48023500000001</v>
      </c>
      <c r="R63" s="2">
        <f>+SUMIF('Barley Prod'!$F$4:$F$176,$E63,'Barley Prod'!R$4:R$176)</f>
        <v>219523.136</v>
      </c>
      <c r="S63" s="2">
        <f>+SUMIF('Barley Prod'!$F$4:$F$176,$E63,'Barley Prod'!S$4:S$176)</f>
        <v>226106.17600000001</v>
      </c>
      <c r="T63" s="2">
        <f>+SUMIF('Barley Prod'!$F$4:$F$176,$E63,'Barley Prod'!T$4:T$176)</f>
        <v>215629.83499999999</v>
      </c>
      <c r="U63" s="2">
        <f>+SUMIF('Barley Prod'!$F$4:$F$176,$E63,'Barley Prod'!U$4:U$176)</f>
        <v>6140.4116799999993</v>
      </c>
      <c r="V63" s="2">
        <f>+SUMIF('Barley Prod'!$F$4:$F$176,$E63,'Barley Prod'!V$4:V$176)</f>
        <v>6329.1748799999996</v>
      </c>
      <c r="W63" s="2">
        <f>+SUMIF('Barley Prod'!$F$4:$F$176,$E63,'Barley Prod'!W$4:W$176)</f>
        <v>6032.8771399999987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+SUMIF('Barley Prod'!$F$4:$F$176,$E64,'Barley Prod'!H$4:H$176)</f>
        <v>17100</v>
      </c>
      <c r="I64" s="2">
        <f>+SUMIF('Barley Prod'!$F$4:$F$176,$E64,'Barley Prod'!I$4:I$176)</f>
        <v>17200</v>
      </c>
      <c r="J64" s="2">
        <f>+SUMIF('Barley Prod'!$F$4:$F$176,$E64,'Barley Prod'!J$4:J$176)</f>
        <v>17300</v>
      </c>
      <c r="L64" s="2">
        <f>+SUMIF('Barley Prod'!$F$4:$F$176,$E64,'Barley Prod'!L$4:L$176)</f>
        <v>0</v>
      </c>
      <c r="M64" s="2">
        <f>+SUMIF('Barley Prod'!$F$4:$F$176,$E64,'Barley Prod'!M$4:M$176)</f>
        <v>0</v>
      </c>
      <c r="N64" s="2">
        <f>+SUMIF('Barley Prod'!$F$4:$F$176,$E64,'Barley Prod'!N$4:N$176)</f>
        <v>0</v>
      </c>
      <c r="O64" s="2">
        <f>+SUMIF('Barley Prod'!$F$4:$F$176,$E64,'Barley Prod'!O$4:O$176)</f>
        <v>0</v>
      </c>
      <c r="P64" s="2">
        <f>+SUMIF('Barley Prod'!$F$4:$F$176,$E64,'Barley Prod'!P$4:P$176)</f>
        <v>0</v>
      </c>
      <c r="Q64" s="2">
        <f>+SUMIF('Barley Prod'!$F$4:$F$176,$E64,'Barley Prod'!Q$4:Q$176)</f>
        <v>0</v>
      </c>
      <c r="R64" s="2">
        <f>+SUMIF('Barley Prod'!$F$4:$F$176,$E64,'Barley Prod'!R$4:R$176)</f>
        <v>188.10000000000002</v>
      </c>
      <c r="S64" s="2">
        <f>+SUMIF('Barley Prod'!$F$4:$F$176,$E64,'Barley Prod'!S$4:S$176)</f>
        <v>189.20000000000002</v>
      </c>
      <c r="T64" s="2">
        <f>+SUMIF('Barley Prod'!$F$4:$F$176,$E64,'Barley Prod'!T$4:T$176)</f>
        <v>190.3</v>
      </c>
      <c r="U64" s="2">
        <f>+SUMIF('Barley Prod'!$F$4:$F$176,$E64,'Barley Prod'!U$4:U$176)</f>
        <v>0.18810000000000002</v>
      </c>
      <c r="V64" s="2">
        <f>+SUMIF('Barley Prod'!$F$4:$F$176,$E64,'Barley Prod'!V$4:V$176)</f>
        <v>0.18920000000000003</v>
      </c>
      <c r="W64" s="2">
        <f>+SUMIF('Barley Prod'!$F$4:$F$176,$E64,'Barley Prod'!W$4:W$176)</f>
        <v>0.19030000000000002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+SUMIF('Barley Prod'!$F$4:$F$176,$E65,'Barley Prod'!H$4:H$176)</f>
        <v>0</v>
      </c>
      <c r="I65" s="2">
        <f>+SUMIF('Barley Prod'!$F$4:$F$176,$E65,'Barley Prod'!I$4:I$176)</f>
        <v>0</v>
      </c>
      <c r="J65" s="2">
        <f>+SUMIF('Barley Prod'!$F$4:$F$176,$E65,'Barley Prod'!J$4:J$176)</f>
        <v>0</v>
      </c>
      <c r="L65" s="2">
        <f>+SUMIF('Barley Prod'!$F$4:$F$176,$E65,'Barley Prod'!L$4:L$176)</f>
        <v>0</v>
      </c>
      <c r="M65" s="2">
        <f>+SUMIF('Barley Prod'!$F$4:$F$176,$E65,'Barley Prod'!M$4:M$176)</f>
        <v>0</v>
      </c>
      <c r="N65" s="2">
        <f>+SUMIF('Barley Prod'!$F$4:$F$176,$E65,'Barley Prod'!N$4:N$176)</f>
        <v>0</v>
      </c>
      <c r="O65" s="2">
        <f>+SUMIF('Barley Prod'!$F$4:$F$176,$E65,'Barley Prod'!O$4:O$176)</f>
        <v>0</v>
      </c>
      <c r="P65" s="2">
        <f>+SUMIF('Barley Prod'!$F$4:$F$176,$E65,'Barley Prod'!P$4:P$176)</f>
        <v>0</v>
      </c>
      <c r="Q65" s="2">
        <f>+SUMIF('Barley Prod'!$F$4:$F$176,$E65,'Barley Prod'!Q$4:Q$176)</f>
        <v>0</v>
      </c>
      <c r="R65" s="2">
        <f>+SUMIF('Barley Prod'!$F$4:$F$176,$E65,'Barley Prod'!R$4:R$176)</f>
        <v>0</v>
      </c>
      <c r="S65" s="2">
        <f>+SUMIF('Barley Prod'!$F$4:$F$176,$E65,'Barley Prod'!S$4:S$176)</f>
        <v>0</v>
      </c>
      <c r="T65" s="2">
        <f>+SUMIF('Barley Prod'!$F$4:$F$176,$E65,'Barley Prod'!T$4:T$176)</f>
        <v>0</v>
      </c>
      <c r="U65" s="2">
        <f>+SUMIF('Barley Prod'!$F$4:$F$176,$E65,'Barley Prod'!U$4:U$176)</f>
        <v>0</v>
      </c>
      <c r="V65" s="2">
        <f>+SUMIF('Barley Prod'!$F$4:$F$176,$E65,'Barley Prod'!V$4:V$176)</f>
        <v>0</v>
      </c>
      <c r="W65" s="2">
        <f>+SUMIF('Barley Prod'!$F$4:$F$176,$E65,'Barley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+SUMIF('Barley Prod'!$F$4:$F$176,$E66,'Barley Prod'!H$4:H$176)</f>
        <v>2899518</v>
      </c>
      <c r="I66" s="2">
        <f>+SUMIF('Barley Prod'!$F$4:$F$176,$E66,'Barley Prod'!I$4:I$176)</f>
        <v>2596382</v>
      </c>
      <c r="J66" s="2">
        <f>+SUMIF('Barley Prod'!$F$4:$F$176,$E66,'Barley Prod'!J$4:J$176)</f>
        <v>2282167</v>
      </c>
      <c r="L66" s="2">
        <f>+SUMIF('Barley Prod'!$F$4:$F$176,$E66,'Barley Prod'!L$4:L$176)</f>
        <v>479763.37299999996</v>
      </c>
      <c r="M66" s="2">
        <f>+SUMIF('Barley Prod'!$F$4:$F$176,$E66,'Barley Prod'!M$4:M$176)</f>
        <v>439951.81799999997</v>
      </c>
      <c r="N66" s="2">
        <f>+SUMIF('Barley Prod'!$F$4:$F$176,$E66,'Barley Prod'!N$4:N$176)</f>
        <v>397961.67200000002</v>
      </c>
      <c r="O66" s="2">
        <f>+SUMIF('Barley Prod'!$F$4:$F$176,$E66,'Barley Prod'!O$4:O$176)</f>
        <v>19597.999826999996</v>
      </c>
      <c r="P66" s="2">
        <f>+SUMIF('Barley Prod'!$F$4:$F$176,$E66,'Barley Prod'!P$4:P$176)</f>
        <v>17828.179322</v>
      </c>
      <c r="Q66" s="2">
        <f>+SUMIF('Barley Prod'!$F$4:$F$176,$E66,'Barley Prod'!Q$4:Q$176)</f>
        <v>16218.022797999998</v>
      </c>
      <c r="R66" s="2">
        <f>+SUMIF('Barley Prod'!$F$4:$F$176,$E66,'Barley Prod'!R$4:R$176)</f>
        <v>1413608.3020000001</v>
      </c>
      <c r="S66" s="2">
        <f>+SUMIF('Barley Prod'!$F$4:$F$176,$E66,'Barley Prod'!S$4:S$176)</f>
        <v>1301715.068</v>
      </c>
      <c r="T66" s="2">
        <f>+SUMIF('Barley Prod'!$F$4:$F$176,$E66,'Barley Prod'!T$4:T$176)</f>
        <v>1174912.297</v>
      </c>
      <c r="U66" s="2">
        <f>+SUMIF('Barley Prod'!$F$4:$F$176,$E66,'Barley Prod'!U$4:U$176)</f>
        <v>271107.62573600002</v>
      </c>
      <c r="V66" s="2">
        <f>+SUMIF('Barley Prod'!$F$4:$F$176,$E66,'Barley Prod'!V$4:V$176)</f>
        <v>248864.42288599999</v>
      </c>
      <c r="W66" s="2">
        <f>+SUMIF('Barley Prod'!$F$4:$F$176,$E66,'Barley Prod'!W$4:W$176)</f>
        <v>224919.50265799998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5007064</v>
      </c>
      <c r="I67" s="3">
        <f t="shared" si="41"/>
        <v>4747928</v>
      </c>
      <c r="J67" s="3">
        <f t="shared" si="41"/>
        <v>4341441</v>
      </c>
      <c r="L67" s="3">
        <f t="shared" ref="L67:W67" si="42">+SUM(L62:L66)</f>
        <v>514208.31899999996</v>
      </c>
      <c r="M67" s="3">
        <f t="shared" si="42"/>
        <v>475448.70399999997</v>
      </c>
      <c r="N67" s="3">
        <f t="shared" si="42"/>
        <v>431801.34700000001</v>
      </c>
      <c r="O67" s="3">
        <f t="shared" si="42"/>
        <v>19701.283826999996</v>
      </c>
      <c r="P67" s="3">
        <f t="shared" si="42"/>
        <v>17934.655321999999</v>
      </c>
      <c r="Q67" s="3">
        <f t="shared" si="42"/>
        <v>16319.503032999999</v>
      </c>
      <c r="R67" s="3">
        <f t="shared" si="42"/>
        <v>1633319.5380000002</v>
      </c>
      <c r="S67" s="3">
        <f t="shared" si="42"/>
        <v>1528010.4439999999</v>
      </c>
      <c r="T67" s="3">
        <f t="shared" si="42"/>
        <v>1390732.432</v>
      </c>
      <c r="U67" s="3">
        <f t="shared" si="42"/>
        <v>277248.22551600001</v>
      </c>
      <c r="V67" s="3">
        <f t="shared" si="42"/>
        <v>255193.78696599999</v>
      </c>
      <c r="W67" s="3">
        <f t="shared" si="42"/>
        <v>230952.570098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+SUMIF('Barley Prod'!$F$4:$F$176,$E68,'Barley Prod'!H$4:H$176)</f>
        <v>41127209</v>
      </c>
      <c r="I68" s="2">
        <f>+SUMIF('Barley Prod'!$F$4:$F$176,$E68,'Barley Prod'!I$4:I$176)</f>
        <v>43191364</v>
      </c>
      <c r="J68" s="2">
        <f>+SUMIF('Barley Prod'!$F$4:$F$176,$E68,'Barley Prod'!J$4:J$176)</f>
        <v>38493518</v>
      </c>
      <c r="L68" s="2">
        <f>+SUMIF('Barley Prod'!$F$4:$F$176,$E68,'Barley Prod'!L$4:L$176)</f>
        <v>0</v>
      </c>
      <c r="M68" s="2">
        <f>+SUMIF('Barley Prod'!$F$4:$F$176,$E68,'Barley Prod'!M$4:M$176)</f>
        <v>0</v>
      </c>
      <c r="N68" s="2">
        <f>+SUMIF('Barley Prod'!$F$4:$F$176,$E68,'Barley Prod'!N$4:N$176)</f>
        <v>0</v>
      </c>
      <c r="O68" s="2">
        <f>+SUMIF('Barley Prod'!$F$4:$F$176,$E68,'Barley Prod'!O$4:O$176)</f>
        <v>0</v>
      </c>
      <c r="P68" s="2">
        <f>+SUMIF('Barley Prod'!$F$4:$F$176,$E68,'Barley Prod'!P$4:P$176)</f>
        <v>0</v>
      </c>
      <c r="Q68" s="2">
        <f>+SUMIF('Barley Prod'!$F$4:$F$176,$E68,'Barley Prod'!Q$4:Q$176)</f>
        <v>0</v>
      </c>
      <c r="R68" s="2">
        <f>+SUMIF('Barley Prod'!$F$4:$F$176,$E68,'Barley Prod'!R$4:R$176)</f>
        <v>0</v>
      </c>
      <c r="S68" s="2">
        <f>+SUMIF('Barley Prod'!$F$4:$F$176,$E68,'Barley Prod'!S$4:S$176)</f>
        <v>0</v>
      </c>
      <c r="T68" s="2">
        <f>+SUMIF('Barley Prod'!$F$4:$F$176,$E68,'Barley Prod'!T$4:T$176)</f>
        <v>0</v>
      </c>
      <c r="U68" s="2">
        <f>+SUMIF('Barley Prod'!$F$4:$F$176,$E68,'Barley Prod'!U$4:U$176)</f>
        <v>0</v>
      </c>
      <c r="V68" s="2">
        <f>+SUMIF('Barley Prod'!$F$4:$F$176,$E68,'Barley Prod'!V$4:V$176)</f>
        <v>0</v>
      </c>
      <c r="W68" s="2">
        <f>+SUMIF('Barley Prod'!$F$4:$F$176,$E68,'Barley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+SUMIF('Barley Prod'!$F$4:$F$176,$E69,'Barley Prod'!H$4:H$176)</f>
        <v>8292884</v>
      </c>
      <c r="I69" s="2">
        <f>+SUMIF('Barley Prod'!$F$4:$F$176,$E69,'Barley Prod'!I$4:I$176)</f>
        <v>8210033</v>
      </c>
      <c r="J69" s="2">
        <f>+SUMIF('Barley Prod'!$F$4:$F$176,$E69,'Barley Prod'!J$4:J$176)</f>
        <v>9451898</v>
      </c>
      <c r="L69" s="2">
        <f>+SUMIF('Barley Prod'!$F$4:$F$176,$E69,'Barley Prod'!L$4:L$176)</f>
        <v>0</v>
      </c>
      <c r="M69" s="2">
        <f>+SUMIF('Barley Prod'!$F$4:$F$176,$E69,'Barley Prod'!M$4:M$176)</f>
        <v>0</v>
      </c>
      <c r="N69" s="2">
        <f>+SUMIF('Barley Prod'!$F$4:$F$176,$E69,'Barley Prod'!N$4:N$176)</f>
        <v>0</v>
      </c>
      <c r="O69" s="2">
        <f>+SUMIF('Barley Prod'!$F$4:$F$176,$E69,'Barley Prod'!O$4:O$176)</f>
        <v>0</v>
      </c>
      <c r="P69" s="2">
        <f>+SUMIF('Barley Prod'!$F$4:$F$176,$E69,'Barley Prod'!P$4:P$176)</f>
        <v>0</v>
      </c>
      <c r="Q69" s="2">
        <f>+SUMIF('Barley Prod'!$F$4:$F$176,$E69,'Barley Prod'!Q$4:Q$176)</f>
        <v>0</v>
      </c>
      <c r="R69" s="2">
        <f>+SUMIF('Barley Prod'!$F$4:$F$176,$E69,'Barley Prod'!R$4:R$176)</f>
        <v>0</v>
      </c>
      <c r="S69" s="2">
        <f>+SUMIF('Barley Prod'!$F$4:$F$176,$E69,'Barley Prod'!S$4:S$176)</f>
        <v>0</v>
      </c>
      <c r="T69" s="2">
        <f>+SUMIF('Barley Prod'!$F$4:$F$176,$E69,'Barley Prod'!T$4:T$176)</f>
        <v>0</v>
      </c>
      <c r="U69" s="2">
        <f>+SUMIF('Barley Prod'!$F$4:$F$176,$E69,'Barley Prod'!U$4:U$176)</f>
        <v>0</v>
      </c>
      <c r="V69" s="2">
        <f>+SUMIF('Barley Prod'!$F$4:$F$176,$E69,'Barley Prod'!V$4:V$176)</f>
        <v>0</v>
      </c>
      <c r="W69" s="2">
        <f>+SUMIF('Barley Prod'!$F$4:$F$176,$E69,'Barley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+SUMIF('Barley Prod'!$F$4:$F$176,$E70,'Barley Prod'!H$4:H$176)</f>
        <v>10555904</v>
      </c>
      <c r="I70" s="2">
        <f>+SUMIF('Barley Prod'!$F$4:$F$176,$E70,'Barley Prod'!I$4:I$176)</f>
        <v>10175130</v>
      </c>
      <c r="J70" s="2">
        <f>+SUMIF('Barley Prod'!$F$4:$F$176,$E70,'Barley Prod'!J$4:J$176)</f>
        <v>10518131</v>
      </c>
      <c r="L70" s="2">
        <f>+SUMIF('Barley Prod'!$F$4:$F$176,$E70,'Barley Prod'!L$4:L$176)</f>
        <v>0</v>
      </c>
      <c r="M70" s="2">
        <f>+SUMIF('Barley Prod'!$F$4:$F$176,$E70,'Barley Prod'!M$4:M$176)</f>
        <v>0</v>
      </c>
      <c r="N70" s="2">
        <f>+SUMIF('Barley Prod'!$F$4:$F$176,$E70,'Barley Prod'!N$4:N$176)</f>
        <v>0</v>
      </c>
      <c r="O70" s="2">
        <f>+SUMIF('Barley Prod'!$F$4:$F$176,$E70,'Barley Prod'!O$4:O$176)</f>
        <v>0</v>
      </c>
      <c r="P70" s="2">
        <f>+SUMIF('Barley Prod'!$F$4:$F$176,$E70,'Barley Prod'!P$4:P$176)</f>
        <v>0</v>
      </c>
      <c r="Q70" s="2">
        <f>+SUMIF('Barley Prod'!$F$4:$F$176,$E70,'Barley Prod'!Q$4:Q$176)</f>
        <v>0</v>
      </c>
      <c r="R70" s="2">
        <f>+SUMIF('Barley Prod'!$F$4:$F$176,$E70,'Barley Prod'!R$4:R$176)</f>
        <v>0</v>
      </c>
      <c r="S70" s="2">
        <f>+SUMIF('Barley Prod'!$F$4:$F$176,$E70,'Barley Prod'!S$4:S$176)</f>
        <v>0</v>
      </c>
      <c r="T70" s="2">
        <f>+SUMIF('Barley Prod'!$F$4:$F$176,$E70,'Barley Prod'!T$4:T$176)</f>
        <v>0</v>
      </c>
      <c r="U70" s="2">
        <f>+SUMIF('Barley Prod'!$F$4:$F$176,$E70,'Barley Prod'!U$4:U$176)</f>
        <v>0</v>
      </c>
      <c r="V70" s="2">
        <f>+SUMIF('Barley Prod'!$F$4:$F$176,$E70,'Barley Prod'!V$4:V$176)</f>
        <v>0</v>
      </c>
      <c r="W70" s="2">
        <f>+SUMIF('Barley Prod'!$F$4:$F$176,$E70,'Barley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59975997</v>
      </c>
      <c r="I71" s="3">
        <f t="shared" si="43"/>
        <v>61576527</v>
      </c>
      <c r="J71" s="3">
        <f t="shared" si="43"/>
        <v>58463547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+SUMIF('Barley Prod'!$F$4:$F$176,$E72,'Barley Prod'!H$4:H$176)</f>
        <v>3547231</v>
      </c>
      <c r="I72" s="2">
        <f>+SUMIF('Barley Prod'!$F$4:$F$176,$E72,'Barley Prod'!I$4:I$176)</f>
        <v>4985098</v>
      </c>
      <c r="J72" s="2">
        <f>+SUMIF('Barley Prod'!$F$4:$F$176,$E72,'Barley Prod'!J$4:J$176)</f>
        <v>2042666</v>
      </c>
      <c r="L72" s="2">
        <f>+SUMIF('Barley Prod'!$F$4:$F$176,$E72,'Barley Prod'!L$4:L$176)</f>
        <v>21578.421000000002</v>
      </c>
      <c r="M72" s="2">
        <f>+SUMIF('Barley Prod'!$F$4:$F$176,$E72,'Barley Prod'!M$4:M$176)</f>
        <v>13848.76</v>
      </c>
      <c r="N72" s="2">
        <f>+SUMIF('Barley Prod'!$F$4:$F$176,$E72,'Barley Prod'!N$4:N$176)</f>
        <v>12833.355</v>
      </c>
      <c r="O72" s="2">
        <f>+SUMIF('Barley Prod'!$F$4:$F$176,$E72,'Barley Prod'!O$4:O$176)</f>
        <v>69.359836999999999</v>
      </c>
      <c r="P72" s="2">
        <f>+SUMIF('Barley Prod'!$F$4:$F$176,$E72,'Barley Prod'!P$4:P$176)</f>
        <v>37.117940000000004</v>
      </c>
      <c r="Q72" s="2">
        <f>+SUMIF('Barley Prod'!$F$4:$F$176,$E72,'Barley Prod'!Q$4:Q$176)</f>
        <v>34.172015000000002</v>
      </c>
      <c r="R72" s="2">
        <f>+SUMIF('Barley Prod'!$F$4:$F$176,$E72,'Barley Prod'!R$4:R$176)</f>
        <v>123395.42300000001</v>
      </c>
      <c r="S72" s="2">
        <f>+SUMIF('Barley Prod'!$F$4:$F$176,$E72,'Barley Prod'!S$4:S$176)</f>
        <v>89553.584000000003</v>
      </c>
      <c r="T72" s="2">
        <f>+SUMIF('Barley Prod'!$F$4:$F$176,$E72,'Barley Prod'!T$4:T$176)</f>
        <v>85025.983999999997</v>
      </c>
      <c r="U72" s="2">
        <f>+SUMIF('Barley Prod'!$F$4:$F$176,$E72,'Barley Prod'!U$4:U$176)</f>
        <v>2403.774132</v>
      </c>
      <c r="V72" s="2">
        <f>+SUMIF('Barley Prod'!$F$4:$F$176,$E72,'Barley Prod'!V$4:V$176)</f>
        <v>1570.3122619999999</v>
      </c>
      <c r="W72" s="2">
        <f>+SUMIF('Barley Prod'!$F$4:$F$176,$E72,'Barley Prod'!W$4:W$176)</f>
        <v>1552.8047369999999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+SUMIF('Barley Prod'!$F$4:$F$176,$E73,'Barley Prod'!H$4:H$176)</f>
        <v>11264211</v>
      </c>
      <c r="I73" s="2">
        <f>+SUMIF('Barley Prod'!$F$4:$F$176,$E73,'Barley Prod'!I$4:I$176)</f>
        <v>12256230</v>
      </c>
      <c r="J73" s="2">
        <f>+SUMIF('Barley Prod'!$F$4:$F$176,$E73,'Barley Prod'!J$4:J$176)</f>
        <v>10749615</v>
      </c>
      <c r="L73" s="2">
        <f>+SUMIF('Barley Prod'!$F$4:$F$176,$E73,'Barley Prod'!L$4:L$176)</f>
        <v>65012.954000000005</v>
      </c>
      <c r="M73" s="2">
        <f>+SUMIF('Barley Prod'!$F$4:$F$176,$E73,'Barley Prod'!M$4:M$176)</f>
        <v>50074.278000000006</v>
      </c>
      <c r="N73" s="2">
        <f>+SUMIF('Barley Prod'!$F$4:$F$176,$E73,'Barley Prod'!N$4:N$176)</f>
        <v>46633.56900000001</v>
      </c>
      <c r="O73" s="2">
        <f>+SUMIF('Barley Prod'!$F$4:$F$176,$E73,'Barley Prod'!O$4:O$176)</f>
        <v>373.28489300000001</v>
      </c>
      <c r="P73" s="2">
        <f>+SUMIF('Barley Prod'!$F$4:$F$176,$E73,'Barley Prod'!P$4:P$176)</f>
        <v>237.00545800000003</v>
      </c>
      <c r="Q73" s="2">
        <f>+SUMIF('Barley Prod'!$F$4:$F$176,$E73,'Barley Prod'!Q$4:Q$176)</f>
        <v>296.66173800000001</v>
      </c>
      <c r="R73" s="2">
        <f>+SUMIF('Barley Prod'!$F$4:$F$176,$E73,'Barley Prod'!R$4:R$176)</f>
        <v>469335.07799999998</v>
      </c>
      <c r="S73" s="2">
        <f>+SUMIF('Barley Prod'!$F$4:$F$176,$E73,'Barley Prod'!S$4:S$176)</f>
        <v>373311.43599999999</v>
      </c>
      <c r="T73" s="2">
        <f>+SUMIF('Barley Prod'!$F$4:$F$176,$E73,'Barley Prod'!T$4:T$176)</f>
        <v>338419.36</v>
      </c>
      <c r="U73" s="2">
        <f>+SUMIF('Barley Prod'!$F$4:$F$176,$E73,'Barley Prod'!U$4:U$176)</f>
        <v>12575.378803000003</v>
      </c>
      <c r="V73" s="2">
        <f>+SUMIF('Barley Prod'!$F$4:$F$176,$E73,'Barley Prod'!V$4:V$176)</f>
        <v>6743.5787259999997</v>
      </c>
      <c r="W73" s="2">
        <f>+SUMIF('Barley Prod'!$F$4:$F$176,$E73,'Barley Prod'!W$4:W$176)</f>
        <v>7196.6948860000002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14811442</v>
      </c>
      <c r="I74" s="3">
        <f t="shared" si="45"/>
        <v>17241328</v>
      </c>
      <c r="J74" s="3">
        <f t="shared" si="45"/>
        <v>12792281</v>
      </c>
      <c r="L74" s="3">
        <f t="shared" ref="L74:W74" si="46">+SUM(L72:L73)</f>
        <v>86591.375</v>
      </c>
      <c r="M74" s="3">
        <f t="shared" si="46"/>
        <v>63923.038000000008</v>
      </c>
      <c r="N74" s="3">
        <f t="shared" si="46"/>
        <v>59466.924000000014</v>
      </c>
      <c r="O74" s="3">
        <f t="shared" si="46"/>
        <v>442.64472999999998</v>
      </c>
      <c r="P74" s="3">
        <f t="shared" si="46"/>
        <v>274.12339800000007</v>
      </c>
      <c r="Q74" s="3">
        <f t="shared" si="46"/>
        <v>330.833753</v>
      </c>
      <c r="R74" s="3">
        <f t="shared" si="46"/>
        <v>592730.50099999993</v>
      </c>
      <c r="S74" s="3">
        <f t="shared" si="46"/>
        <v>462865.02</v>
      </c>
      <c r="T74" s="3">
        <f t="shared" si="46"/>
        <v>423445.34399999998</v>
      </c>
      <c r="U74" s="3">
        <f t="shared" si="46"/>
        <v>14979.152935000004</v>
      </c>
      <c r="V74" s="3">
        <f t="shared" si="46"/>
        <v>8313.8909879999992</v>
      </c>
      <c r="W74" s="3">
        <f t="shared" si="46"/>
        <v>8749.4996229999997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+SUMIF('Barley Prod'!$F$4:$F$176,$E75,'Barley Prod'!H$4:H$176)</f>
        <v>9580164</v>
      </c>
      <c r="I75" s="3">
        <f>+SUMIF('Barley Prod'!$F$4:$F$176,$E75,'Barley Prod'!I$4:I$176)</f>
        <v>9083465</v>
      </c>
      <c r="J75" s="3">
        <f>+SUMIF('Barley Prod'!$F$4:$F$176,$E75,'Barley Prod'!J$4:J$176)</f>
        <v>9356460</v>
      </c>
      <c r="K75" s="22"/>
      <c r="L75" s="3">
        <f>+SUMIF('Barley Prod'!$F$4:$F$176,$E75,'Barley Prod'!L$4:L$176)</f>
        <v>0</v>
      </c>
      <c r="M75" s="3">
        <f>+SUMIF('Barley Prod'!$F$4:$F$176,$E75,'Barley Prod'!M$4:M$176)</f>
        <v>0</v>
      </c>
      <c r="N75" s="3">
        <f>+SUMIF('Barley Prod'!$F$4:$F$176,$E75,'Barley Prod'!N$4:N$176)</f>
        <v>0</v>
      </c>
      <c r="O75" s="3">
        <f>+SUMIF('Barley Prod'!$F$4:$F$176,$E75,'Barley Prod'!O$4:O$176)</f>
        <v>0</v>
      </c>
      <c r="P75" s="3">
        <f>+SUMIF('Barley Prod'!$F$4:$F$176,$E75,'Barley Prod'!P$4:P$176)</f>
        <v>0</v>
      </c>
      <c r="Q75" s="3">
        <f>+SUMIF('Barley Prod'!$F$4:$F$176,$E75,'Barley Prod'!Q$4:Q$176)</f>
        <v>0</v>
      </c>
      <c r="R75" s="3">
        <f>+SUMIF('Barley Prod'!$F$4:$F$176,$E75,'Barley Prod'!R$4:R$176)</f>
        <v>0</v>
      </c>
      <c r="S75" s="3">
        <f>+SUMIF('Barley Prod'!$F$4:$F$176,$E75,'Barley Prod'!S$4:S$176)</f>
        <v>0</v>
      </c>
      <c r="T75" s="3">
        <f>+SUMIF('Barley Prod'!$F$4:$F$176,$E75,'Barley Prod'!T$4:T$176)</f>
        <v>0</v>
      </c>
      <c r="U75" s="3">
        <f>+SUMIF('Barley Prod'!$F$4:$F$176,$E75,'Barley Prod'!U$4:U$176)</f>
        <v>0</v>
      </c>
      <c r="V75" s="3">
        <f>+SUMIF('Barley Prod'!$F$4:$F$176,$E75,'Barley Prod'!V$4:V$176)</f>
        <v>0</v>
      </c>
      <c r="W75" s="3">
        <f>+SUMIF('Barley Prod'!$F$4:$F$176,$E75,'Barley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+SUMIF('Barley Prod'!$F$4:$F$176,$E76,'Barley Prod'!H$4:H$176)</f>
        <v>1895400</v>
      </c>
      <c r="I76" s="2">
        <f>+SUMIF('Barley Prod'!$F$4:$F$176,$E76,'Barley Prod'!I$4:I$176)</f>
        <v>1753200</v>
      </c>
      <c r="J76" s="2">
        <f>+SUMIF('Barley Prod'!$F$4:$F$176,$E76,'Barley Prod'!J$4:J$176)</f>
        <v>1183651</v>
      </c>
      <c r="L76" s="2">
        <f>+SUMIF('Barley Prod'!$F$4:$F$176,$E76,'Barley Prod'!L$4:L$176)</f>
        <v>0</v>
      </c>
      <c r="M76" s="2">
        <f>+SUMIF('Barley Prod'!$F$4:$F$176,$E76,'Barley Prod'!M$4:M$176)</f>
        <v>0</v>
      </c>
      <c r="N76" s="2">
        <f>+SUMIF('Barley Prod'!$F$4:$F$176,$E76,'Barley Prod'!N$4:N$176)</f>
        <v>0</v>
      </c>
      <c r="O76" s="2">
        <f>+SUMIF('Barley Prod'!$F$4:$F$176,$E76,'Barley Prod'!O$4:O$176)</f>
        <v>0</v>
      </c>
      <c r="P76" s="2">
        <f>+SUMIF('Barley Prod'!$F$4:$F$176,$E76,'Barley Prod'!P$4:P$176)</f>
        <v>0</v>
      </c>
      <c r="Q76" s="2">
        <f>+SUMIF('Barley Prod'!$F$4:$F$176,$E76,'Barley Prod'!Q$4:Q$176)</f>
        <v>0</v>
      </c>
      <c r="R76" s="2">
        <f>+SUMIF('Barley Prod'!$F$4:$F$176,$E76,'Barley Prod'!R$4:R$176)</f>
        <v>0</v>
      </c>
      <c r="S76" s="2">
        <f>+SUMIF('Barley Prod'!$F$4:$F$176,$E76,'Barley Prod'!S$4:S$176)</f>
        <v>0</v>
      </c>
      <c r="T76" s="2">
        <f>+SUMIF('Barley Prod'!$F$4:$F$176,$E76,'Barley Prod'!T$4:T$176)</f>
        <v>0</v>
      </c>
      <c r="U76" s="2">
        <f>+SUMIF('Barley Prod'!$F$4:$F$176,$E76,'Barley Prod'!U$4:U$176)</f>
        <v>0</v>
      </c>
      <c r="V76" s="2">
        <f>+SUMIF('Barley Prod'!$F$4:$F$176,$E76,'Barley Prod'!V$4:V$176)</f>
        <v>0</v>
      </c>
      <c r="W76" s="2">
        <f>+SUMIF('Barley Prod'!$F$4:$F$176,$E76,'Barley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+SUMIF('Barley Prod'!$F$4:$F$176,$E77,'Barley Prod'!H$4:H$176)</f>
        <v>1378680</v>
      </c>
      <c r="I77" s="2">
        <f>+SUMIF('Barley Prod'!$F$4:$F$176,$E77,'Barley Prod'!I$4:I$176)</f>
        <v>1954751</v>
      </c>
      <c r="J77" s="2">
        <f>+SUMIF('Barley Prod'!$F$4:$F$176,$E77,'Barley Prod'!J$4:J$176)</f>
        <v>1990403</v>
      </c>
      <c r="L77" s="2">
        <f>+SUMIF('Barley Prod'!$F$4:$F$176,$E77,'Barley Prod'!L$4:L$176)</f>
        <v>19495.485000000001</v>
      </c>
      <c r="M77" s="2">
        <f>+SUMIF('Barley Prod'!$F$4:$F$176,$E77,'Barley Prod'!M$4:M$176)</f>
        <v>27887.788999999997</v>
      </c>
      <c r="N77" s="2">
        <f>+SUMIF('Barley Prod'!$F$4:$F$176,$E77,'Barley Prod'!N$4:N$176)</f>
        <v>29359.927000000003</v>
      </c>
      <c r="O77" s="2">
        <f>+SUMIF('Barley Prod'!$F$4:$F$176,$E77,'Barley Prod'!O$4:O$176)</f>
        <v>144.35623000000001</v>
      </c>
      <c r="P77" s="2">
        <f>+SUMIF('Barley Prod'!$F$4:$F$176,$E77,'Barley Prod'!P$4:P$176)</f>
        <v>206.97076700000002</v>
      </c>
      <c r="Q77" s="2">
        <f>+SUMIF('Barley Prod'!$F$4:$F$176,$E77,'Barley Prod'!Q$4:Q$176)</f>
        <v>225.33671900000002</v>
      </c>
      <c r="R77" s="2">
        <f>+SUMIF('Barley Prod'!$F$4:$F$176,$E77,'Barley Prod'!R$4:R$176)</f>
        <v>119435.36499999999</v>
      </c>
      <c r="S77" s="2">
        <f>+SUMIF('Barley Prod'!$F$4:$F$176,$E77,'Barley Prod'!S$4:S$176)</f>
        <v>177520.17700000003</v>
      </c>
      <c r="T77" s="2">
        <f>+SUMIF('Barley Prod'!$F$4:$F$176,$E77,'Barley Prod'!T$4:T$176)</f>
        <v>188773.59400000001</v>
      </c>
      <c r="U77" s="2">
        <f>+SUMIF('Barley Prod'!$F$4:$F$176,$E77,'Barley Prod'!U$4:U$176)</f>
        <v>4763.6751349999995</v>
      </c>
      <c r="V77" s="2">
        <f>+SUMIF('Barley Prod'!$F$4:$F$176,$E77,'Barley Prod'!V$4:V$176)</f>
        <v>7253.2221390000004</v>
      </c>
      <c r="W77" s="2">
        <f>+SUMIF('Barley Prod'!$F$4:$F$176,$E77,'Barley Prod'!W$4:W$176)</f>
        <v>7929.0228630000001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+SUMIF('Barley Prod'!$F$4:$F$176,$E78,'Barley Prod'!H$4:H$176)</f>
        <v>34110843</v>
      </c>
      <c r="I78" s="2">
        <f>+SUMIF('Barley Prod'!$F$4:$F$176,$E78,'Barley Prod'!I$4:I$176)</f>
        <v>30537772</v>
      </c>
      <c r="J78" s="2">
        <f>+SUMIF('Barley Prod'!$F$4:$F$176,$E78,'Barley Prod'!J$4:J$176)</f>
        <v>32167892</v>
      </c>
      <c r="L78" s="2">
        <f>+SUMIF('Barley Prod'!$F$4:$F$176,$E78,'Barley Prod'!L$4:L$176)</f>
        <v>9046.06</v>
      </c>
      <c r="M78" s="2">
        <f>+SUMIF('Barley Prod'!$F$4:$F$176,$E78,'Barley Prod'!M$4:M$176)</f>
        <v>8288.380000000001</v>
      </c>
      <c r="N78" s="2">
        <f>+SUMIF('Barley Prod'!$F$4:$F$176,$E78,'Barley Prod'!N$4:N$176)</f>
        <v>9435.7100000000009</v>
      </c>
      <c r="O78" s="2">
        <f>+SUMIF('Barley Prod'!$F$4:$F$176,$E78,'Barley Prod'!O$4:O$176)</f>
        <v>0</v>
      </c>
      <c r="P78" s="2">
        <f>+SUMIF('Barley Prod'!$F$4:$F$176,$E78,'Barley Prod'!P$4:P$176)</f>
        <v>0</v>
      </c>
      <c r="Q78" s="2">
        <f>+SUMIF('Barley Prod'!$F$4:$F$176,$E78,'Barley Prod'!Q$4:Q$176)</f>
        <v>0</v>
      </c>
      <c r="R78" s="2">
        <f>+SUMIF('Barley Prod'!$F$4:$F$176,$E78,'Barley Prod'!R$4:R$176)</f>
        <v>119298.82600000002</v>
      </c>
      <c r="S78" s="2">
        <f>+SUMIF('Barley Prod'!$F$4:$F$176,$E78,'Barley Prod'!S$4:S$176)</f>
        <v>107285.443</v>
      </c>
      <c r="T78" s="2">
        <f>+SUMIF('Barley Prod'!$F$4:$F$176,$E78,'Barley Prod'!T$4:T$176)</f>
        <v>117661.07100000001</v>
      </c>
      <c r="U78" s="2">
        <f>+SUMIF('Barley Prod'!$F$4:$F$176,$E78,'Barley Prod'!U$4:U$176)</f>
        <v>122.38731000000001</v>
      </c>
      <c r="V78" s="2">
        <f>+SUMIF('Barley Prod'!$F$4:$F$176,$E78,'Barley Prod'!V$4:V$176)</f>
        <v>109.78902100000001</v>
      </c>
      <c r="W78" s="2">
        <f>+SUMIF('Barley Prod'!$F$4:$F$176,$E78,'Barley Prod'!W$4:W$176)</f>
        <v>121.24096900000001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+SUMIF('Barley Prod'!$F$4:$F$176,$E79,'Barley Prod'!H$4:H$176)</f>
        <v>37384923</v>
      </c>
      <c r="I79" s="3">
        <f>+SUMIF('Barley Prod'!$F$4:$F$176,$E79,'Barley Prod'!I$4:I$176)</f>
        <v>34245723</v>
      </c>
      <c r="J79" s="3">
        <f>+SUMIF('Barley Prod'!$F$4:$F$176,$E79,'Barley Prod'!J$4:J$176)</f>
        <v>35341946</v>
      </c>
      <c r="K79" s="22"/>
      <c r="L79" s="3">
        <f>+SUMIF('Barley Prod'!$F$4:$F$176,$E79,'Barley Prod'!L$4:L$176)</f>
        <v>0</v>
      </c>
      <c r="M79" s="3">
        <f>+SUMIF('Barley Prod'!$F$4:$F$176,$E79,'Barley Prod'!M$4:M$176)</f>
        <v>0</v>
      </c>
      <c r="N79" s="3">
        <f>+SUMIF('Barley Prod'!$F$4:$F$176,$E79,'Barley Prod'!N$4:N$176)</f>
        <v>0</v>
      </c>
      <c r="O79" s="3">
        <f>+SUMIF('Barley Prod'!$F$4:$F$176,$E79,'Barley Prod'!O$4:O$176)</f>
        <v>0</v>
      </c>
      <c r="P79" s="3">
        <f>+SUMIF('Barley Prod'!$F$4:$F$176,$E79,'Barley Prod'!P$4:P$176)</f>
        <v>0</v>
      </c>
      <c r="Q79" s="3">
        <f>+SUMIF('Barley Prod'!$F$4:$F$176,$E79,'Barley Prod'!Q$4:Q$176)</f>
        <v>0</v>
      </c>
      <c r="R79" s="3">
        <f>+SUMIF('Barley Prod'!$F$4:$F$176,$E79,'Barley Prod'!R$4:R$176)</f>
        <v>0</v>
      </c>
      <c r="S79" s="3">
        <f>+SUMIF('Barley Prod'!$F$4:$F$176,$E79,'Barley Prod'!S$4:S$176)</f>
        <v>0</v>
      </c>
      <c r="T79" s="3">
        <f>+SUMIF('Barley Prod'!$F$4:$F$176,$E79,'Barley Prod'!T$4:T$176)</f>
        <v>0</v>
      </c>
      <c r="U79" s="3">
        <f>+SUMIF('Barley Prod'!$F$4:$F$176,$E79,'Barley Prod'!U$4:U$176)</f>
        <v>0</v>
      </c>
      <c r="V79" s="3">
        <f>+SUMIF('Barley Prod'!$F$4:$F$176,$E79,'Barley Prod'!V$4:V$176)</f>
        <v>0</v>
      </c>
      <c r="W79" s="3">
        <f>+SUMIF('Barley Prod'!$F$4:$F$176,$E79,'Barley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70329840</v>
      </c>
      <c r="I81" s="2">
        <f t="shared" si="47"/>
        <v>73629235</v>
      </c>
      <c r="J81" s="2">
        <f t="shared" si="47"/>
        <v>70589319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47940827</v>
      </c>
      <c r="I82" s="2">
        <f t="shared" si="49"/>
        <v>44420853</v>
      </c>
      <c r="J82" s="2">
        <f t="shared" si="49"/>
        <v>45860077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26648770</v>
      </c>
      <c r="I83" s="2">
        <f t="shared" si="51"/>
        <v>30871520</v>
      </c>
      <c r="J83" s="2">
        <f t="shared" si="51"/>
        <v>25195711</v>
      </c>
      <c r="L83" s="2">
        <f t="shared" ref="L83:W83" si="52">+SUM(L54,L60,L63,L64,L65,L66,L74)</f>
        <v>1450682.5870000001</v>
      </c>
      <c r="M83" s="2">
        <f t="shared" si="52"/>
        <v>1453832.6809999999</v>
      </c>
      <c r="N83" s="2">
        <f t="shared" si="52"/>
        <v>1390870.5430000003</v>
      </c>
      <c r="O83" s="2">
        <f t="shared" si="52"/>
        <v>88430.075030000007</v>
      </c>
      <c r="P83" s="2">
        <f t="shared" si="52"/>
        <v>89556.657374999981</v>
      </c>
      <c r="Q83" s="2">
        <f t="shared" si="52"/>
        <v>87657.074750999993</v>
      </c>
      <c r="R83" s="2">
        <f t="shared" si="52"/>
        <v>4144302.3679999998</v>
      </c>
      <c r="S83" s="2">
        <f t="shared" si="52"/>
        <v>4061405.1570000001</v>
      </c>
      <c r="T83" s="2">
        <f t="shared" si="52"/>
        <v>3853568.344</v>
      </c>
      <c r="U83" s="2">
        <f t="shared" si="52"/>
        <v>740297.35557700018</v>
      </c>
      <c r="V83" s="2">
        <f t="shared" si="52"/>
        <v>733103.67739100009</v>
      </c>
      <c r="W83" s="2">
        <f t="shared" si="52"/>
        <v>706633.85126900009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28027450</v>
      </c>
      <c r="I84" s="2">
        <f t="shared" si="53"/>
        <v>32826271</v>
      </c>
      <c r="J84" s="2">
        <f t="shared" si="53"/>
        <v>27186114</v>
      </c>
      <c r="L84" s="2">
        <f t="shared" ref="L84:W84" si="54">+L83+L77+L47</f>
        <v>1470178.0720000002</v>
      </c>
      <c r="M84" s="2">
        <f t="shared" si="54"/>
        <v>1481720.47</v>
      </c>
      <c r="N84" s="2">
        <f t="shared" si="54"/>
        <v>1420230.4700000002</v>
      </c>
      <c r="O84" s="2">
        <f t="shared" si="54"/>
        <v>88574.431260000012</v>
      </c>
      <c r="P84" s="2">
        <f t="shared" si="54"/>
        <v>89763.628141999987</v>
      </c>
      <c r="Q84" s="2">
        <f t="shared" si="54"/>
        <v>87882.411469999992</v>
      </c>
      <c r="R84" s="2">
        <f t="shared" si="54"/>
        <v>4263737.733</v>
      </c>
      <c r="S84" s="2">
        <f t="shared" si="54"/>
        <v>4238925.3339999998</v>
      </c>
      <c r="T84" s="2">
        <f t="shared" si="54"/>
        <v>4042341.9380000001</v>
      </c>
      <c r="U84" s="2">
        <f t="shared" si="54"/>
        <v>745061.03071200021</v>
      </c>
      <c r="V84" s="2">
        <f t="shared" si="54"/>
        <v>740356.89953000005</v>
      </c>
      <c r="W84" s="2">
        <f t="shared" si="54"/>
        <v>714562.87413200014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144919437</v>
      </c>
      <c r="I85" s="2">
        <f t="shared" si="55"/>
        <v>148921608</v>
      </c>
      <c r="J85" s="2">
        <f t="shared" si="55"/>
        <v>141645107</v>
      </c>
      <c r="L85" s="2">
        <f t="shared" ref="L85:W85" si="56">+SUM(L81:L83)</f>
        <v>1450682.5870000001</v>
      </c>
      <c r="M85" s="2">
        <f t="shared" si="56"/>
        <v>1453832.6809999999</v>
      </c>
      <c r="N85" s="2">
        <f t="shared" si="56"/>
        <v>1390870.5430000003</v>
      </c>
      <c r="O85" s="2">
        <f t="shared" si="56"/>
        <v>88430.075030000007</v>
      </c>
      <c r="P85" s="2">
        <f t="shared" si="56"/>
        <v>89556.657374999981</v>
      </c>
      <c r="Q85" s="2">
        <f t="shared" si="56"/>
        <v>87657.074750999993</v>
      </c>
      <c r="R85" s="2">
        <f t="shared" si="56"/>
        <v>4144302.3679999998</v>
      </c>
      <c r="S85" s="2">
        <f t="shared" si="56"/>
        <v>4061405.1570000001</v>
      </c>
      <c r="T85" s="2">
        <f t="shared" si="56"/>
        <v>3853568.344</v>
      </c>
      <c r="U85" s="2">
        <f t="shared" si="56"/>
        <v>740297.35557700018</v>
      </c>
      <c r="V85" s="2">
        <f t="shared" si="56"/>
        <v>733103.67739100009</v>
      </c>
      <c r="W85" s="2">
        <f t="shared" si="56"/>
        <v>706633.85126900009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22716596</v>
      </c>
      <c r="I86" s="52">
        <f t="shared" si="57"/>
        <v>25415246</v>
      </c>
      <c r="J86" s="52">
        <f t="shared" si="57"/>
        <v>20914094</v>
      </c>
      <c r="L86" s="61">
        <f t="shared" ref="L86:W86" si="58">+L84-L63-L58-L59</f>
        <v>1373792.0350000001</v>
      </c>
      <c r="M86" s="61">
        <f t="shared" si="58"/>
        <v>1352545.5760000001</v>
      </c>
      <c r="N86" s="61">
        <f t="shared" si="58"/>
        <v>1310380.2420000001</v>
      </c>
      <c r="O86" s="61">
        <f t="shared" si="58"/>
        <v>87752.27668000001</v>
      </c>
      <c r="P86" s="61">
        <f t="shared" si="58"/>
        <v>88651.143435999984</v>
      </c>
      <c r="Q86" s="61">
        <f t="shared" si="58"/>
        <v>86878.681262999991</v>
      </c>
      <c r="R86" s="61">
        <f t="shared" si="58"/>
        <v>3884299.4800000004</v>
      </c>
      <c r="S86" s="61">
        <f t="shared" si="58"/>
        <v>3766745.324</v>
      </c>
      <c r="T86" s="61">
        <f t="shared" si="58"/>
        <v>3629675.6240000003</v>
      </c>
      <c r="U86" s="61">
        <f t="shared" si="58"/>
        <v>735611.2835090002</v>
      </c>
      <c r="V86" s="61">
        <f t="shared" si="58"/>
        <v>729311.84500300011</v>
      </c>
      <c r="W86" s="61">
        <f t="shared" si="58"/>
        <v>704391.48119900015</v>
      </c>
    </row>
    <row r="87" spans="4:23" ht="13.5" customHeight="1" x14ac:dyDescent="0.35">
      <c r="D87" s="4" t="s">
        <v>5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+SUMIF('Barley Area'!$F$4:$F$176,$E90,'Barley Area'!H$4:H$176)</f>
        <v>0</v>
      </c>
      <c r="I90" s="2">
        <f>+SUMIF('Barley Area'!$F$4:$F$176,$E90,'Barley Area'!I$4:I$176)</f>
        <v>0</v>
      </c>
      <c r="J90" s="2">
        <f>+SUMIF('Barley Area'!$F$4:$F$176,$E90,'Barley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+SUMIF('Barley Area'!$F$4:$F$176,$E91,'Barley Area'!H$4:H$176)</f>
        <v>1438</v>
      </c>
      <c r="I91" s="2">
        <f>+SUMIF('Barley Area'!$F$4:$F$176,$E91,'Barley Area'!I$4:I$176)</f>
        <v>1477</v>
      </c>
      <c r="J91" s="2">
        <f>+SUMIF('Barley Area'!$F$4:$F$176,$E91,'Barley Area'!J$4:J$176)</f>
        <v>1523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+SUMIF('Barley Area'!$F$4:$F$176,$E92,'Barley Area'!H$4:H$176)</f>
        <v>1060472</v>
      </c>
      <c r="I92" s="2">
        <f>+SUMIF('Barley Area'!$F$4:$F$176,$E92,'Barley Area'!I$4:I$176)</f>
        <v>1003370</v>
      </c>
      <c r="J92" s="2">
        <f>+SUMIF('Barley Area'!$F$4:$F$176,$E92,'Barley Area'!J$4:J$176)</f>
        <v>1020440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+SUMIF('Barley Area'!$F$4:$F$176,$E93,'Barley Area'!H$4:H$176)</f>
        <v>0</v>
      </c>
      <c r="I93" s="2">
        <f>+SUMIF('Barley Area'!$F$4:$F$176,$E93,'Barley Area'!I$4:I$176)</f>
        <v>0</v>
      </c>
      <c r="J93" s="2">
        <f>+SUMIF('Barley Area'!$F$4:$F$176,$E93,'Barley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+SUMIF('Barley Area'!$F$4:$F$176,$E94,'Barley Area'!H$4:H$176)</f>
        <v>115167</v>
      </c>
      <c r="I94" s="2">
        <f>+SUMIF('Barley Area'!$F$4:$F$176,$E94,'Barley Area'!I$4:I$176)</f>
        <v>120684</v>
      </c>
      <c r="J94" s="2">
        <f>+SUMIF('Barley Area'!$F$4:$F$176,$E94,'Barley Area'!J$4:J$176)</f>
        <v>118644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+SUMIF('Barley Area'!$F$4:$F$176,$E95,'Barley Area'!H$4:H$176)</f>
        <v>0</v>
      </c>
      <c r="I95" s="2">
        <f>+SUMIF('Barley Area'!$F$4:$F$176,$E95,'Barley Area'!I$4:I$176)</f>
        <v>0</v>
      </c>
      <c r="J95" s="2">
        <f>+SUMIF('Barley Area'!$F$4:$F$176,$E95,'Barley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+SUMIF('Barley Area'!$F$4:$F$176,$E96,'Barley Area'!H$4:H$176)</f>
        <v>510</v>
      </c>
      <c r="I96" s="2">
        <f>+SUMIF('Barley Area'!$F$4:$F$176,$E96,'Barley Area'!I$4:I$176)</f>
        <v>489</v>
      </c>
      <c r="J96" s="2">
        <f>+SUMIF('Barley Area'!$F$4:$F$176,$E96,'Barley Area'!J$4:J$176)</f>
        <v>488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1177587</v>
      </c>
      <c r="I97" s="3">
        <f t="shared" si="59"/>
        <v>1126020</v>
      </c>
      <c r="J97" s="3">
        <f t="shared" si="59"/>
        <v>1141095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+SUMIF('Barley Area'!$F$4:$F$176,$E98,'Barley Area'!H$4:H$176)</f>
        <v>0</v>
      </c>
      <c r="I98" s="2">
        <f>+SUMIF('Barley Area'!$F$4:$F$176,$E98,'Barley Area'!I$4:I$176)</f>
        <v>0</v>
      </c>
      <c r="J98" s="2">
        <f>+SUMIF('Barley Area'!$F$4:$F$176,$E98,'Barley Area'!J$4:J$176)</f>
        <v>0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+SUMIF('Barley Area'!$F$4:$F$176,$E99,'Barley Area'!H$4:H$176)</f>
        <v>313642</v>
      </c>
      <c r="I99" s="2">
        <f>+SUMIF('Barley Area'!$F$4:$F$176,$E99,'Barley Area'!I$4:I$176)</f>
        <v>314609</v>
      </c>
      <c r="J99" s="2">
        <f>+SUMIF('Barley Area'!$F$4:$F$176,$E99,'Barley Area'!J$4:J$176)</f>
        <v>329753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+SUMIF('Barley Area'!$F$4:$F$176,$E100,'Barley Area'!H$4:H$176)</f>
        <v>228945</v>
      </c>
      <c r="I100" s="2">
        <f>+SUMIF('Barley Area'!$F$4:$F$176,$E100,'Barley Area'!I$4:I$176)</f>
        <v>215502</v>
      </c>
      <c r="J100" s="2">
        <f>+SUMIF('Barley Area'!$F$4:$F$176,$E100,'Barley Area'!J$4:J$176)</f>
        <v>212183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+SUMIF('Barley Area'!$F$4:$F$176,$E101,'Barley Area'!H$4:H$176)</f>
        <v>89451</v>
      </c>
      <c r="I101" s="2">
        <f>+SUMIF('Barley Area'!$F$4:$F$176,$E101,'Barley Area'!I$4:I$176)</f>
        <v>86409</v>
      </c>
      <c r="J101" s="2">
        <f>+SUMIF('Barley Area'!$F$4:$F$176,$E101,'Barley Area'!J$4:J$176)</f>
        <v>91055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+SUMIF('Barley Area'!$F$4:$F$176,$E102,'Barley Area'!H$4:H$176)</f>
        <v>1003550</v>
      </c>
      <c r="I102" s="2">
        <f>+SUMIF('Barley Area'!$F$4:$F$176,$E102,'Barley Area'!I$4:I$176)</f>
        <v>1347700</v>
      </c>
      <c r="J102" s="2">
        <f>+SUMIF('Barley Area'!$F$4:$F$176,$E102,'Barley Area'!J$4:J$176)</f>
        <v>1078543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1635588</v>
      </c>
      <c r="I103" s="3">
        <f t="shared" si="60"/>
        <v>1964220</v>
      </c>
      <c r="J103" s="3">
        <f t="shared" si="60"/>
        <v>1711534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+SUMIF('Barley Area'!$F$4:$F$176,$E104,'Barley Area'!H$4:H$176)</f>
        <v>3146610</v>
      </c>
      <c r="I104" s="3">
        <f>+SUMIF('Barley Area'!$F$4:$F$176,$E104,'Barley Area'!I$4:I$176)</f>
        <v>3611680</v>
      </c>
      <c r="J104" s="3">
        <f>+SUMIF('Barley Area'!$F$4:$F$176,$E104,'Barley Area'!J$4:J$176)</f>
        <v>3372000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+SUMIF('Barley Area'!$F$4:$F$176,$E105,'Barley Area'!H$4:H$176)</f>
        <v>90689</v>
      </c>
      <c r="I105" s="2">
        <f>+SUMIF('Barley Area'!$F$4:$F$176,$E105,'Barley Area'!I$4:I$176)</f>
        <v>95516</v>
      </c>
      <c r="J105" s="2">
        <f>+SUMIF('Barley Area'!$F$4:$F$176,$E105,'Barley Area'!J$4:J$176)</f>
        <v>98021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+SUMIF('Barley Area'!$F$4:$F$176,$E106,'Barley Area'!H$4:H$176)</f>
        <v>483668</v>
      </c>
      <c r="I106" s="2">
        <f>+SUMIF('Barley Area'!$F$4:$F$176,$E106,'Barley Area'!I$4:I$176)</f>
        <v>460049</v>
      </c>
      <c r="J106" s="2">
        <f>+SUMIF('Barley Area'!$F$4:$F$176,$E106,'Barley Area'!J$4:J$176)</f>
        <v>426464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+SUMIF('Barley Area'!$F$4:$F$176,$E107,'Barley Area'!H$4:H$176)</f>
        <v>10000</v>
      </c>
      <c r="I107" s="2">
        <f>+SUMIF('Barley Area'!$F$4:$F$176,$E107,'Barley Area'!I$4:I$176)</f>
        <v>10000</v>
      </c>
      <c r="J107" s="2">
        <f>+SUMIF('Barley Area'!$F$4:$F$176,$E107,'Barley Area'!J$4:J$176)</f>
        <v>10000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+SUMIF('Barley Area'!$F$4:$F$176,$E108,'Barley Area'!H$4:H$176)</f>
        <v>0</v>
      </c>
      <c r="I108" s="2">
        <f>+SUMIF('Barley Area'!$F$4:$F$176,$E108,'Barley Area'!I$4:I$176)</f>
        <v>0</v>
      </c>
      <c r="J108" s="2">
        <f>+SUMIF('Barley Area'!$F$4:$F$176,$E108,'Barley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+SUMIF('Barley Area'!$F$4:$F$176,$E109,'Barley Area'!H$4:H$176)</f>
        <v>1171660</v>
      </c>
      <c r="I109" s="2">
        <f>+SUMIF('Barley Area'!$F$4:$F$176,$E109,'Barley Area'!I$4:I$176)</f>
        <v>1141874</v>
      </c>
      <c r="J109" s="2">
        <f>+SUMIF('Barley Area'!$F$4:$F$176,$E109,'Barley Area'!J$4:J$176)</f>
        <v>967105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1756017</v>
      </c>
      <c r="I110" s="3">
        <f t="shared" si="61"/>
        <v>1707439</v>
      </c>
      <c r="J110" s="3">
        <f t="shared" si="61"/>
        <v>1501590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+SUMIF('Barley Area'!$F$4:$F$176,$E111,'Barley Area'!H$4:H$176)</f>
        <v>6446415</v>
      </c>
      <c r="I111" s="2">
        <f>+SUMIF('Barley Area'!$F$4:$F$176,$E111,'Barley Area'!I$4:I$176)</f>
        <v>6558488</v>
      </c>
      <c r="J111" s="2">
        <f>+SUMIF('Barley Area'!$F$4:$F$176,$E111,'Barley Area'!J$4:J$176)</f>
        <v>6680217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+SUMIF('Barley Area'!$F$4:$F$176,$E112,'Barley Area'!H$4:H$176)</f>
        <v>3209954</v>
      </c>
      <c r="I112" s="2">
        <f>+SUMIF('Barley Area'!$F$4:$F$176,$E112,'Barley Area'!I$4:I$176)</f>
        <v>3063936</v>
      </c>
      <c r="J112" s="2">
        <f>+SUMIF('Barley Area'!$F$4:$F$176,$E112,'Barley Area'!J$4:J$176)</f>
        <v>3236743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+SUMIF('Barley Area'!$F$4:$F$176,$E113,'Barley Area'!H$4:H$176)</f>
        <v>2530616</v>
      </c>
      <c r="I113" s="2">
        <f>+SUMIF('Barley Area'!$F$4:$F$176,$E113,'Barley Area'!I$4:I$176)</f>
        <v>2509689</v>
      </c>
      <c r="J113" s="2">
        <f>+SUMIF('Barley Area'!$F$4:$F$176,$E113,'Barley Area'!J$4:J$176)</f>
        <v>2516783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12186985</v>
      </c>
      <c r="I114" s="3">
        <f t="shared" si="62"/>
        <v>12132113</v>
      </c>
      <c r="J114" s="3">
        <f t="shared" si="62"/>
        <v>12433743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+SUMIF('Barley Area'!$F$4:$F$176,$E115,'Barley Area'!H$4:H$176)</f>
        <v>3165111</v>
      </c>
      <c r="I115" s="2">
        <f>+SUMIF('Barley Area'!$F$4:$F$176,$E115,'Barley Area'!I$4:I$176)</f>
        <v>3559130</v>
      </c>
      <c r="J115" s="2">
        <f>+SUMIF('Barley Area'!$F$4:$F$176,$E115,'Barley Area'!J$4:J$176)</f>
        <v>2404233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+SUMIF('Barley Area'!$F$4:$F$176,$E116,'Barley Area'!H$4:H$176)</f>
        <v>6896260</v>
      </c>
      <c r="I116" s="2">
        <f>+SUMIF('Barley Area'!$F$4:$F$176,$E116,'Barley Area'!I$4:I$176)</f>
        <v>5831111</v>
      </c>
      <c r="J116" s="2">
        <f>+SUMIF('Barley Area'!$F$4:$F$176,$E116,'Barley Area'!J$4:J$176)</f>
        <v>5553872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10061371</v>
      </c>
      <c r="I117" s="3">
        <f t="shared" si="63"/>
        <v>9390241</v>
      </c>
      <c r="J117" s="3">
        <f t="shared" si="63"/>
        <v>7958105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+SUMIF('Barley Area'!$F$4:$F$176,$E118,'Barley Area'!H$4:H$176)</f>
        <v>3873450</v>
      </c>
      <c r="I118" s="2">
        <f>+SUMIF('Barley Area'!$F$4:$F$176,$E118,'Barley Area'!I$4:I$176)</f>
        <v>4142205</v>
      </c>
      <c r="J118" s="2">
        <f>+SUMIF('Barley Area'!$F$4:$F$176,$E118,'Barley Area'!J$4:J$176)</f>
        <v>4159540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+SUMIF('Barley Area'!$F$4:$F$176,$E119,'Barley Area'!H$4:H$176)</f>
        <v>511000</v>
      </c>
      <c r="I119" s="2">
        <f>+SUMIF('Barley Area'!$F$4:$F$176,$E119,'Barley Area'!I$4:I$176)</f>
        <v>433100</v>
      </c>
      <c r="J119" s="2">
        <f>+SUMIF('Barley Area'!$F$4:$F$176,$E119,'Barley Area'!J$4:J$176)</f>
        <v>401521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+SUMIF('Barley Area'!$F$4:$F$176,$E120,'Barley Area'!H$4:H$176)</f>
        <v>761574</v>
      </c>
      <c r="I120" s="2">
        <f>+SUMIF('Barley Area'!$F$4:$F$176,$E120,'Barley Area'!I$4:I$176)</f>
        <v>818170</v>
      </c>
      <c r="J120" s="2">
        <f>+SUMIF('Barley Area'!$F$4:$F$176,$E120,'Barley Area'!J$4:J$176)</f>
        <v>875455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+SUMIF('Barley Area'!$F$4:$F$176,$E121,'Barley Area'!H$4:H$176)</f>
        <v>14557275</v>
      </c>
      <c r="I121" s="2">
        <f>+SUMIF('Barley Area'!$F$4:$F$176,$E121,'Barley Area'!I$4:I$176)</f>
        <v>13659597</v>
      </c>
      <c r="J121" s="2">
        <f>+SUMIF('Barley Area'!$F$4:$F$176,$E121,'Barley Area'!J$4:J$176)</f>
        <v>13420592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+SUMIF('Barley Area'!$F$4:$F$176,$E122,'Barley Area'!H$4:H$176)</f>
        <v>15829849</v>
      </c>
      <c r="I122" s="2">
        <f>+SUMIF('Barley Area'!$F$4:$F$176,$E122,'Barley Area'!I$4:I$176)</f>
        <v>14910867</v>
      </c>
      <c r="J122" s="2">
        <f>+SUMIF('Barley Area'!$F$4:$F$176,$E122,'Barley Area'!J$4:J$176)</f>
        <v>14697568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16767118</v>
      </c>
      <c r="I124" s="2">
        <f t="shared" si="64"/>
        <v>17471825</v>
      </c>
      <c r="J124" s="2">
        <f t="shared" si="64"/>
        <v>17546521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18360465</v>
      </c>
      <c r="I125" s="2">
        <f t="shared" si="65"/>
        <v>17420556</v>
      </c>
      <c r="J125" s="2">
        <f t="shared" si="65"/>
        <v>17214351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14539874</v>
      </c>
      <c r="I126" s="2">
        <f t="shared" si="66"/>
        <v>14092404</v>
      </c>
      <c r="J126" s="2">
        <f t="shared" si="66"/>
        <v>12214303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15301448</v>
      </c>
      <c r="I127" s="2">
        <f t="shared" si="67"/>
        <v>14910574</v>
      </c>
      <c r="J127" s="2">
        <f t="shared" si="67"/>
        <v>13089758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49667457</v>
      </c>
      <c r="I128" s="2">
        <f t="shared" si="69"/>
        <v>48984785</v>
      </c>
      <c r="J128" s="2">
        <f t="shared" si="69"/>
        <v>46975175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13724779</v>
      </c>
      <c r="I129" s="52">
        <f t="shared" si="71"/>
        <v>13016416</v>
      </c>
      <c r="J129" s="52">
        <f t="shared" si="71"/>
        <v>11493696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5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678.72044506258692</v>
      </c>
      <c r="I134" s="2">
        <f t="shared" si="74"/>
        <v>681.11035883547731</v>
      </c>
      <c r="J134" s="2">
        <f t="shared" si="74"/>
        <v>682.20617202889036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1964.9618283179566</v>
      </c>
      <c r="I135" s="2">
        <f t="shared" si="75"/>
        <v>2155.7969642305429</v>
      </c>
      <c r="J135" s="2">
        <f t="shared" si="75"/>
        <v>2105.0174434557644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3286.2886069794299</v>
      </c>
      <c r="I137" s="2">
        <f t="shared" si="77"/>
        <v>3394.2279009645022</v>
      </c>
      <c r="J137" s="2">
        <f t="shared" si="77"/>
        <v>3537.4565928323386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2803.9215686274511</v>
      </c>
      <c r="I139" s="2">
        <f t="shared" si="79"/>
        <v>2865.030674846626</v>
      </c>
      <c r="J139" s="2">
        <f t="shared" si="79"/>
        <v>2936.4754098360654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2092.9791174664801</v>
      </c>
      <c r="I140" s="2">
        <f t="shared" si="80"/>
        <v>2286.9025416955292</v>
      </c>
      <c r="J140" s="2">
        <f t="shared" si="80"/>
        <v>2252.4101849539256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 t="e">
        <f t="shared" ref="H141:J141" si="81">+H55*1000/H98</f>
        <v>#DIV/0!</v>
      </c>
      <c r="I141" s="2" t="e">
        <f t="shared" si="81"/>
        <v>#DIV/0!</v>
      </c>
      <c r="J141" s="2" t="e">
        <f t="shared" si="81"/>
        <v>#DIV/0!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2696.4660345234374</v>
      </c>
      <c r="I142" s="2">
        <f t="shared" si="82"/>
        <v>2335.7564468912205</v>
      </c>
      <c r="J142" s="2">
        <f t="shared" si="82"/>
        <v>2966.9692163528457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1308.0259450959838</v>
      </c>
      <c r="I143" s="2">
        <f t="shared" si="83"/>
        <v>1371.8526974227618</v>
      </c>
      <c r="J143" s="2">
        <f t="shared" si="83"/>
        <v>1335.4604280267506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2812.0311679019796</v>
      </c>
      <c r="I144" s="2">
        <f t="shared" si="84"/>
        <v>2155.8518209908689</v>
      </c>
      <c r="J144" s="2">
        <f t="shared" si="84"/>
        <v>4169.8643676898582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3215.4272333217077</v>
      </c>
      <c r="I145" s="2">
        <f t="shared" si="85"/>
        <v>3964.7525413667731</v>
      </c>
      <c r="J145" s="2">
        <f t="shared" si="85"/>
        <v>3796.4661585119925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2826.8561520382882</v>
      </c>
      <c r="I146" s="2">
        <f t="shared" si="86"/>
        <v>3339.7832218386943</v>
      </c>
      <c r="J146" s="2">
        <f t="shared" si="86"/>
        <v>3351.4192531378285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3518.5834914399943</v>
      </c>
      <c r="I147" s="2">
        <f t="shared" si="87"/>
        <v>3569.3832233198955</v>
      </c>
      <c r="J147" s="2">
        <f t="shared" si="87"/>
        <v>3868.0753262158955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2844.5897517890812</v>
      </c>
      <c r="I148" s="2">
        <f t="shared" si="88"/>
        <v>2647.7553498890238</v>
      </c>
      <c r="J148" s="2">
        <f t="shared" si="88"/>
        <v>2492.2516603584945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3788.7001000686423</v>
      </c>
      <c r="I149" s="2">
        <f t="shared" si="89"/>
        <v>4089.6578407952197</v>
      </c>
      <c r="J149" s="2">
        <f t="shared" si="89"/>
        <v>4215.3171193817061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1710</v>
      </c>
      <c r="I150" s="2">
        <f t="shared" si="90"/>
        <v>1720</v>
      </c>
      <c r="J150" s="2">
        <f t="shared" si="90"/>
        <v>1730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2474.7093866821433</v>
      </c>
      <c r="I152" s="2">
        <f t="shared" si="92"/>
        <v>2273.7902780867239</v>
      </c>
      <c r="J152" s="2">
        <f t="shared" si="92"/>
        <v>2359.7923700115293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2851.3755846327226</v>
      </c>
      <c r="I153" s="2">
        <f t="shared" si="93"/>
        <v>2780.7306732480633</v>
      </c>
      <c r="J153" s="2">
        <f t="shared" si="93"/>
        <v>2891.2292969452383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6379.8574866805811</v>
      </c>
      <c r="I154" s="2">
        <f t="shared" si="94"/>
        <v>6585.5672831908814</v>
      </c>
      <c r="J154" s="2">
        <f t="shared" si="94"/>
        <v>5762.3155056190544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2583.4899814763698</v>
      </c>
      <c r="I155" s="2">
        <f t="shared" si="95"/>
        <v>2679.5706568283413</v>
      </c>
      <c r="J155" s="2">
        <f t="shared" si="95"/>
        <v>2920.1879790888556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4171.2784555222916</v>
      </c>
      <c r="I156" s="2">
        <f t="shared" si="96"/>
        <v>4054.3390037570393</v>
      </c>
      <c r="J156" s="2">
        <f t="shared" si="96"/>
        <v>4179.1966172689499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4921.3154032765278</v>
      </c>
      <c r="I157" s="2">
        <f t="shared" si="97"/>
        <v>5075.4989670801779</v>
      </c>
      <c r="J157" s="2">
        <f t="shared" si="97"/>
        <v>4702.007030384977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1120.7287832875372</v>
      </c>
      <c r="I158" s="2">
        <f t="shared" si="98"/>
        <v>1400.6507208222233</v>
      </c>
      <c r="J158" s="2">
        <f t="shared" si="98"/>
        <v>849.61232958702419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1633.3796869607584</v>
      </c>
      <c r="I159" s="2">
        <f t="shared" si="99"/>
        <v>2101.8687519410964</v>
      </c>
      <c r="J159" s="2">
        <f t="shared" si="99"/>
        <v>1935.5172391441502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1472.1097154652184</v>
      </c>
      <c r="I160" s="2">
        <f t="shared" si="100"/>
        <v>1836.0900428434159</v>
      </c>
      <c r="J160" s="2">
        <f t="shared" si="100"/>
        <v>1607.4531562476243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2473.2897029779656</v>
      </c>
      <c r="I161" s="2">
        <f t="shared" si="101"/>
        <v>2192.9057108472421</v>
      </c>
      <c r="J161" s="2">
        <f t="shared" si="101"/>
        <v>2249.397769945715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>
        <f t="shared" ref="H162:J162" si="102">+H76*1000/H119</f>
        <v>3709.1976516634049</v>
      </c>
      <c r="I162" s="2">
        <f t="shared" si="102"/>
        <v>4048.0258600785037</v>
      </c>
      <c r="J162" s="2">
        <f t="shared" si="102"/>
        <v>2947.9180416466388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1810.3033979626405</v>
      </c>
      <c r="I163" s="2">
        <f t="shared" si="103"/>
        <v>2389.1746214111981</v>
      </c>
      <c r="J163" s="2">
        <f t="shared" si="103"/>
        <v>2273.5640324174287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2343.2162269380774</v>
      </c>
      <c r="I164" s="2">
        <f t="shared" si="104"/>
        <v>2235.6275957482494</v>
      </c>
      <c r="J164" s="2">
        <f t="shared" si="104"/>
        <v>2396.9055910499328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2361.6727487419494</v>
      </c>
      <c r="I165" s="2">
        <f t="shared" si="105"/>
        <v>2296.6956247413382</v>
      </c>
      <c r="J165" s="2">
        <f t="shared" si="105"/>
        <v>2404.6118378224205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4194.5097541509522</v>
      </c>
      <c r="I167" s="2">
        <f t="shared" si="106"/>
        <v>4214.1696703120597</v>
      </c>
      <c r="J167" s="2">
        <f t="shared" si="106"/>
        <v>4022.9809088650677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2611.0900241360991</v>
      </c>
      <c r="I168" s="2">
        <f t="shared" si="107"/>
        <v>2549.9101750828158</v>
      </c>
      <c r="J168" s="2">
        <f t="shared" si="107"/>
        <v>2664.0607595372026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1832.8061164766627</v>
      </c>
      <c r="I169" s="2">
        <f t="shared" si="108"/>
        <v>2190.6496577872731</v>
      </c>
      <c r="J169" s="2">
        <f t="shared" si="108"/>
        <v>2062.803829248382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1831.6861253915315</v>
      </c>
      <c r="I170" s="2">
        <f t="shared" si="109"/>
        <v>2201.5430794280624</v>
      </c>
      <c r="J170" s="2">
        <f t="shared" si="109"/>
        <v>2076.8996646080086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2917.7945832821679</v>
      </c>
      <c r="I171" s="2">
        <f t="shared" si="111"/>
        <v>3040.1604906503112</v>
      </c>
      <c r="J171" s="2">
        <f t="shared" si="111"/>
        <v>3015.3183463393166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1655.1520428853535</v>
      </c>
      <c r="I172" s="53">
        <f t="shared" si="112"/>
        <v>1952.5532988496986</v>
      </c>
      <c r="J172" s="53">
        <f t="shared" si="112"/>
        <v>1819.6143346752863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5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302000</v>
      </c>
      <c r="I4" s="2">
        <f t="shared" si="0"/>
        <v>332000</v>
      </c>
      <c r="J4" s="2">
        <f t="shared" si="0"/>
        <v>339135</v>
      </c>
      <c r="K4" s="27"/>
      <c r="L4" s="2">
        <f>+IFERROR(('Regions &amp; Poverty'!$G2/100)*H4,0)</f>
        <v>50132</v>
      </c>
      <c r="M4" s="2">
        <f>+IFERROR(('Regions &amp; Poverty'!$G2/100)*I4,0)</f>
        <v>55112</v>
      </c>
      <c r="N4" s="2">
        <f>+IFERROR(('Regions &amp; Poverty'!$G2/100)*J4,0)</f>
        <v>56296.41</v>
      </c>
      <c r="O4" s="2">
        <f>+IFERROR(L4*('Regions &amp; Poverty'!$I2/100),0)</f>
        <v>2456.4680000000003</v>
      </c>
      <c r="P4" s="2">
        <f>+IFERROR(M4*('Regions &amp; Poverty'!$I2/100),0)</f>
        <v>2700.4880000000003</v>
      </c>
      <c r="Q4" s="2">
        <f>+IFERROR(N4*('Regions &amp; Poverty'!$I2/100),0)</f>
        <v>2758.5240900000003</v>
      </c>
      <c r="R4" s="2">
        <f>+IFERROR(('Regions &amp; Poverty'!$K2/100)*H4,0)</f>
        <v>108418</v>
      </c>
      <c r="S4" s="2">
        <f>+IFERROR(('Regions &amp; Poverty'!$K2/100)*I4,0)</f>
        <v>119188</v>
      </c>
      <c r="T4" s="2">
        <f>+IFERROR(('Regions &amp; Poverty'!$K2/100)*J4,0)</f>
        <v>121749.465</v>
      </c>
      <c r="U4" s="2">
        <f>+IFERROR(R4*('Regions &amp; Poverty'!$M2/100),0)</f>
        <v>14961.684000000001</v>
      </c>
      <c r="V4" s="2">
        <f>+IFERROR(S4*('Regions &amp; Poverty'!$M2/100),0)</f>
        <v>16447.944000000003</v>
      </c>
      <c r="W4" s="2">
        <f>+IFERROR(T4*('Regions &amp; Poverty'!$M2/100),0)</f>
        <v>16801.426170000002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  <c r="K5" s="27"/>
      <c r="L5" s="2">
        <f>+IFERROR(('Regions &amp; Poverty'!$G3/100)*H5,0)</f>
        <v>0</v>
      </c>
      <c r="M5" s="2">
        <f>+IFERROR(('Regions &amp; Poverty'!$G3/100)*I5,0)</f>
        <v>0</v>
      </c>
      <c r="N5" s="2">
        <f>+IFERROR(('Regions &amp; Poverty'!$G3/100)*J5,0)</f>
        <v>0</v>
      </c>
      <c r="O5" s="2">
        <f>+IFERROR(L5*('Regions &amp; Poverty'!$I3/100),0)</f>
        <v>0</v>
      </c>
      <c r="P5" s="2">
        <f>+IFERROR(M5*('Regions &amp; Poverty'!$I3/100),0)</f>
        <v>0</v>
      </c>
      <c r="Q5" s="2">
        <f>+IFERROR(N5*('Regions &amp; Poverty'!$I3/100),0)</f>
        <v>0</v>
      </c>
      <c r="R5" s="2">
        <f>+IFERROR(('Regions &amp; Poverty'!$K3/100)*H5,0)</f>
        <v>0</v>
      </c>
      <c r="S5" s="2">
        <f>+IFERROR(('Regions &amp; Poverty'!$K3/100)*I5,0)</f>
        <v>0</v>
      </c>
      <c r="T5" s="2">
        <f>+IFERROR(('Regions &amp; Poverty'!$K3/100)*J5,0)</f>
        <v>0</v>
      </c>
      <c r="U5" s="2">
        <f>+IFERROR(R5*('Regions &amp; Poverty'!$M3/100),0)</f>
        <v>0</v>
      </c>
      <c r="V5" s="2">
        <f>+IFERROR(S5*('Regions &amp; Poverty'!$M3/100),0)</f>
        <v>0</v>
      </c>
      <c r="W5" s="2">
        <f>+IFERROR(T5*('Regions &amp; Poverty'!$M3/100),0)</f>
        <v>0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976</v>
      </c>
      <c r="I8" s="2">
        <f t="shared" si="0"/>
        <v>1006</v>
      </c>
      <c r="J8" s="2">
        <f t="shared" si="0"/>
        <v>1039</v>
      </c>
      <c r="K8" s="27"/>
      <c r="L8" s="2">
        <f>+IFERROR(('Regions &amp; Poverty'!$G6/100)*H8,0)</f>
        <v>752.49599999999987</v>
      </c>
      <c r="M8" s="2">
        <f>+IFERROR(('Regions &amp; Poverty'!$G6/100)*I8,0)</f>
        <v>775.62599999999986</v>
      </c>
      <c r="N8" s="2">
        <f>+IFERROR(('Regions &amp; Poverty'!$G6/100)*J8,0)</f>
        <v>801.06899999999996</v>
      </c>
      <c r="O8" s="2">
        <f>+IFERROR(L8*('Regions &amp; Poverty'!$I6/100),0)</f>
        <v>294.97843199999994</v>
      </c>
      <c r="P8" s="2">
        <f>+IFERROR(M8*('Regions &amp; Poverty'!$I6/100),0)</f>
        <v>304.04539199999994</v>
      </c>
      <c r="Q8" s="2">
        <f>+IFERROR(N8*('Regions &amp; Poverty'!$I6/100),0)</f>
        <v>314.019048</v>
      </c>
      <c r="R8" s="2">
        <f>+IFERROR(('Regions &amp; Poverty'!$K6/100)*H8,0)</f>
        <v>891.08799999999997</v>
      </c>
      <c r="S8" s="2">
        <f>+IFERROR(('Regions &amp; Poverty'!$K6/100)*I8,0)</f>
        <v>918.47799999999995</v>
      </c>
      <c r="T8" s="2">
        <f>+IFERROR(('Regions &amp; Poverty'!$K6/100)*J8,0)</f>
        <v>948.60699999999997</v>
      </c>
      <c r="U8" s="2">
        <f>+IFERROR(R8*('Regions &amp; Poverty'!$M6/100),0)</f>
        <v>516.83103999999992</v>
      </c>
      <c r="V8" s="2">
        <f>+IFERROR(S8*('Regions &amp; Poverty'!$M6/100),0)</f>
        <v>532.71723999999995</v>
      </c>
      <c r="W8" s="2">
        <f>+IFERROR(T8*('Regions &amp; Poverty'!$M6/100),0)</f>
        <v>550.19205999999997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65402</v>
      </c>
      <c r="I13" s="2">
        <f t="shared" si="0"/>
        <v>51396</v>
      </c>
      <c r="J13" s="2">
        <f t="shared" si="0"/>
        <v>56084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11400</v>
      </c>
      <c r="I16" s="2">
        <f t="shared" si="0"/>
        <v>14440</v>
      </c>
      <c r="J16" s="2">
        <f t="shared" si="0"/>
        <v>15370</v>
      </c>
      <c r="K16" s="27"/>
      <c r="L16" s="2">
        <f>+IFERROR(('Regions &amp; Poverty'!$G14/100)*H16,0)</f>
        <v>5597.4</v>
      </c>
      <c r="M16" s="2">
        <f>+IFERROR(('Regions &amp; Poverty'!$G14/100)*I16,0)</f>
        <v>7090.04</v>
      </c>
      <c r="N16" s="2">
        <f>+IFERROR(('Regions &amp; Poverty'!$G14/100)*J16,0)</f>
        <v>7546.67</v>
      </c>
      <c r="O16" s="2">
        <f>+IFERROR(L16*('Regions &amp; Poverty'!$I14/100),0)</f>
        <v>861.99959999999999</v>
      </c>
      <c r="P16" s="2">
        <f>+IFERROR(M16*('Regions &amp; Poverty'!$I14/100),0)</f>
        <v>1091.86616</v>
      </c>
      <c r="Q16" s="2">
        <f>+IFERROR(N16*('Regions &amp; Poverty'!$I14/100),0)</f>
        <v>1162.1871799999999</v>
      </c>
      <c r="R16" s="2">
        <f>+IFERROR(('Regions &amp; Poverty'!$K14/100)*H16,0)</f>
        <v>9006</v>
      </c>
      <c r="S16" s="2">
        <f>+IFERROR(('Regions &amp; Poverty'!$K14/100)*I16,0)</f>
        <v>11407.6</v>
      </c>
      <c r="T16" s="2">
        <f>+IFERROR(('Regions &amp; Poverty'!$K14/100)*J16,0)</f>
        <v>12142.300000000001</v>
      </c>
      <c r="U16" s="2">
        <f>+IFERROR(R16*('Regions &amp; Poverty'!$M14/100),0)</f>
        <v>3269.1779999999999</v>
      </c>
      <c r="V16" s="2">
        <f>+IFERROR(S16*('Regions &amp; Poverty'!$M14/100),0)</f>
        <v>4140.9588000000003</v>
      </c>
      <c r="W16" s="2">
        <f>+IFERROR(T16*('Regions &amp; Poverty'!$M14/100),0)</f>
        <v>4407.6549000000005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  <c r="K17" s="27"/>
      <c r="L17" s="2">
        <f>+IFERROR(('Regions &amp; Poverty'!$G15/100)*H17,0)</f>
        <v>0</v>
      </c>
      <c r="M17" s="2">
        <f>+IFERROR(('Regions &amp; Poverty'!$G15/100)*I17,0)</f>
        <v>0</v>
      </c>
      <c r="N17" s="2">
        <f>+IFERROR(('Regions &amp; Poverty'!$G15/100)*J17,0)</f>
        <v>0</v>
      </c>
      <c r="O17" s="2">
        <f>+IFERROR(L17*('Regions &amp; Poverty'!$I15/100),0)</f>
        <v>0</v>
      </c>
      <c r="P17" s="2">
        <f>+IFERROR(M17*('Regions &amp; Poverty'!$I15/100),0)</f>
        <v>0</v>
      </c>
      <c r="Q17" s="2">
        <f>+IFERROR(N17*('Regions &amp; Poverty'!$I15/100),0)</f>
        <v>0</v>
      </c>
      <c r="R17" s="2">
        <f>+IFERROR(('Regions &amp; Poverty'!$K15/100)*H17,0)</f>
        <v>0</v>
      </c>
      <c r="S17" s="2">
        <f>+IFERROR(('Regions &amp; Poverty'!$K15/100)*I17,0)</f>
        <v>0</v>
      </c>
      <c r="T17" s="2">
        <f>+IFERROR(('Regions &amp; Poverty'!$K15/100)*J17,0)</f>
        <v>0</v>
      </c>
      <c r="U17" s="2">
        <f>+IFERROR(R17*('Regions &amp; Poverty'!$M15/100),0)</f>
        <v>0</v>
      </c>
      <c r="V17" s="2">
        <f>+IFERROR(S17*('Regions &amp; Poverty'!$M15/100),0)</f>
        <v>0</v>
      </c>
      <c r="W17" s="2">
        <f>+IFERROR(T17*('Regions &amp; Poverty'!$M15/100),0)</f>
        <v>0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2018385</v>
      </c>
      <c r="I19" s="9">
        <f t="shared" si="1"/>
        <v>2111666</v>
      </c>
      <c r="J19" s="9">
        <f t="shared" si="1"/>
        <v>2091960</v>
      </c>
      <c r="K19" s="27"/>
      <c r="L19" s="2">
        <f>+IFERROR(('Regions &amp; Poverty'!$G17/100)*H19,0)</f>
        <v>676158.97500000009</v>
      </c>
      <c r="M19" s="2">
        <f>+IFERROR(('Regions &amp; Poverty'!$G17/100)*I19,0)</f>
        <v>707408.11</v>
      </c>
      <c r="N19" s="2">
        <f>+IFERROR(('Regions &amp; Poverty'!$G17/100)*J19,0)</f>
        <v>700806.60000000009</v>
      </c>
      <c r="O19" s="2">
        <f>+IFERROR(L19*('Regions &amp; Poverty'!$I17/100),0)</f>
        <v>60854.307750000007</v>
      </c>
      <c r="P19" s="2">
        <f>+IFERROR(M19*('Regions &amp; Poverty'!$I17/100),0)</f>
        <v>63666.729899999998</v>
      </c>
      <c r="Q19" s="2">
        <f>+IFERROR(N19*('Regions &amp; Poverty'!$I17/100),0)</f>
        <v>63072.594000000005</v>
      </c>
      <c r="R19" s="2">
        <f>+IFERROR(('Regions &amp; Poverty'!$K17/100)*H19,0)</f>
        <v>1475439.4350000001</v>
      </c>
      <c r="S19" s="2">
        <f>+IFERROR(('Regions &amp; Poverty'!$K17/100)*I19,0)</f>
        <v>1543627.8459999999</v>
      </c>
      <c r="T19" s="2">
        <f>+IFERROR(('Regions &amp; Poverty'!$K17/100)*J19,0)</f>
        <v>1529222.76</v>
      </c>
      <c r="U19" s="2">
        <f>+IFERROR(R19*('Regions &amp; Poverty'!$M17/100),0)</f>
        <v>413123.04180000006</v>
      </c>
      <c r="V19" s="2">
        <f>+IFERROR(S19*('Regions &amp; Poverty'!$M17/100),0)</f>
        <v>432215.79688000004</v>
      </c>
      <c r="W19" s="2">
        <f>+IFERROR(T19*('Regions &amp; Poverty'!$M17/100),0)</f>
        <v>428182.37280000007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  <c r="K21" s="27"/>
      <c r="L21" s="2">
        <f>+IFERROR(('Regions &amp; Poverty'!$G19/100)*H21,0)</f>
        <v>0</v>
      </c>
      <c r="M21" s="2">
        <f>+IFERROR(('Regions &amp; Poverty'!$G19/100)*I21,0)</f>
        <v>0</v>
      </c>
      <c r="N21" s="2">
        <f>+IFERROR(('Regions &amp; Poverty'!$G19/100)*J21,0)</f>
        <v>0</v>
      </c>
      <c r="O21" s="2">
        <f>+IFERROR(L21*('Regions &amp; Poverty'!$I19/100),0)</f>
        <v>0</v>
      </c>
      <c r="P21" s="2">
        <f>+IFERROR(M21*('Regions &amp; Poverty'!$I19/100),0)</f>
        <v>0</v>
      </c>
      <c r="Q21" s="2">
        <f>+IFERROR(N21*('Regions &amp; Poverty'!$I19/100),0)</f>
        <v>0</v>
      </c>
      <c r="R21" s="2">
        <f>+IFERROR(('Regions &amp; Poverty'!$K19/100)*H21,0)</f>
        <v>0</v>
      </c>
      <c r="S21" s="2">
        <f>+IFERROR(('Regions &amp; Poverty'!$K19/100)*I21,0)</f>
        <v>0</v>
      </c>
      <c r="T21" s="2">
        <f>+IFERROR(('Regions &amp; Poverty'!$K19/100)*J21,0)</f>
        <v>0</v>
      </c>
      <c r="U21" s="2">
        <f>+IFERROR(R21*('Regions &amp; Poverty'!$M19/100),0)</f>
        <v>0</v>
      </c>
      <c r="V21" s="2">
        <f>+IFERROR(S21*('Regions &amp; Poverty'!$M19/100),0)</f>
        <v>0</v>
      </c>
      <c r="W21" s="2">
        <f>+IFERROR(T21*('Regions &amp; Poverty'!$M19/100),0)</f>
        <v>0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  <c r="K26" s="27"/>
      <c r="L26" s="2">
        <f>+IFERROR(('Regions &amp; Poverty'!$G24/100)*H26,0)</f>
        <v>0</v>
      </c>
      <c r="M26" s="2">
        <f>+IFERROR(('Regions &amp; Poverty'!$G24/100)*I26,0)</f>
        <v>0</v>
      </c>
      <c r="N26" s="2">
        <f>+IFERROR(('Regions &amp; Poverty'!$G24/100)*J26,0)</f>
        <v>0</v>
      </c>
      <c r="O26" s="2">
        <f>+IFERROR(L26*('Regions &amp; Poverty'!$I24/100),0)</f>
        <v>0</v>
      </c>
      <c r="P26" s="2">
        <f>+IFERROR(M26*('Regions &amp; Poverty'!$I24/100),0)</f>
        <v>0</v>
      </c>
      <c r="Q26" s="2">
        <f>+IFERROR(N26*('Regions &amp; Poverty'!$I24/100),0)</f>
        <v>0</v>
      </c>
      <c r="R26" s="2">
        <f>+IFERROR(('Regions &amp; Poverty'!$K24/100)*H26,0)</f>
        <v>0</v>
      </c>
      <c r="S26" s="2">
        <f>+IFERROR(('Regions &amp; Poverty'!$K24/100)*I26,0)</f>
        <v>0</v>
      </c>
      <c r="T26" s="2">
        <f>+IFERROR(('Regions &amp; Poverty'!$K24/100)*J26,0)</f>
        <v>0</v>
      </c>
      <c r="U26" s="2">
        <f>+IFERROR(R26*('Regions &amp; Poverty'!$M24/100),0)</f>
        <v>0</v>
      </c>
      <c r="V26" s="2">
        <f>+IFERROR(S26*('Regions &amp; Poverty'!$M24/100),0)</f>
        <v>0</v>
      </c>
      <c r="W26" s="2">
        <f>+IFERROR(T26*('Regions &amp; Poverty'!$M24/100),0)</f>
        <v>0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1430</v>
      </c>
      <c r="I27" s="2">
        <f t="shared" si="2"/>
        <v>1401</v>
      </c>
      <c r="J27" s="2">
        <f t="shared" si="2"/>
        <v>1433</v>
      </c>
      <c r="K27" s="27"/>
      <c r="L27" s="2">
        <f>+IFERROR(('Regions &amp; Poverty'!$G25/100)*H27,0)</f>
        <v>84.37</v>
      </c>
      <c r="M27" s="2">
        <f>+IFERROR(('Regions &amp; Poverty'!$G25/100)*I27,0)</f>
        <v>82.659000000000006</v>
      </c>
      <c r="N27" s="2">
        <f>+IFERROR(('Regions &amp; Poverty'!$G25/100)*J27,0)</f>
        <v>84.547000000000011</v>
      </c>
      <c r="O27" s="2">
        <f>+IFERROR(L27*('Regions &amp; Poverty'!$I25/100),0)</f>
        <v>1.1811799999999999</v>
      </c>
      <c r="P27" s="2">
        <f>+IFERROR(M27*('Regions &amp; Poverty'!$I25/100),0)</f>
        <v>1.1572259999999999</v>
      </c>
      <c r="Q27" s="2">
        <f>+IFERROR(N27*('Regions &amp; Poverty'!$I25/100),0)</f>
        <v>1.1836580000000001</v>
      </c>
      <c r="R27" s="2">
        <f>+IFERROR(('Regions &amp; Poverty'!$K25/100)*H27,0)</f>
        <v>337.48</v>
      </c>
      <c r="S27" s="2">
        <f>+IFERROR(('Regions &amp; Poverty'!$K25/100)*I27,0)</f>
        <v>330.63600000000002</v>
      </c>
      <c r="T27" s="2">
        <f>+IFERROR(('Regions &amp; Poverty'!$K25/100)*J27,0)</f>
        <v>338.18800000000005</v>
      </c>
      <c r="U27" s="2">
        <f>+IFERROR(R27*('Regions &amp; Poverty'!$M25/100),0)</f>
        <v>21.936200000000003</v>
      </c>
      <c r="V27" s="2">
        <f>+IFERROR(S27*('Regions &amp; Poverty'!$M25/100),0)</f>
        <v>21.491340000000001</v>
      </c>
      <c r="W27" s="2">
        <f>+IFERROR(T27*('Regions &amp; Poverty'!$M25/100),0)</f>
        <v>21.982220000000005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504</v>
      </c>
      <c r="I33" s="2">
        <f t="shared" si="2"/>
        <v>507</v>
      </c>
      <c r="J33" s="2">
        <f t="shared" si="2"/>
        <v>511</v>
      </c>
      <c r="K33" s="27"/>
      <c r="L33" s="2">
        <f>+IFERROR(('Regions &amp; Poverty'!$G31/100)*H33,0)</f>
        <v>300.88799999999998</v>
      </c>
      <c r="M33" s="2">
        <f>+IFERROR(('Regions &amp; Poverty'!$G31/100)*I33,0)</f>
        <v>302.67899999999997</v>
      </c>
      <c r="N33" s="2">
        <f>+IFERROR(('Regions &amp; Poverty'!$G31/100)*J33,0)</f>
        <v>305.06700000000001</v>
      </c>
      <c r="O33" s="2">
        <f>+IFERROR(L33*('Regions &amp; Poverty'!$I31/100),0)</f>
        <v>95.682383999999999</v>
      </c>
      <c r="P33" s="2">
        <f>+IFERROR(M33*('Regions &amp; Poverty'!$I31/100),0)</f>
        <v>96.251921999999993</v>
      </c>
      <c r="Q33" s="2">
        <f>+IFERROR(N33*('Regions &amp; Poverty'!$I31/100),0)</f>
        <v>97.011306000000005</v>
      </c>
      <c r="R33" s="2">
        <f>+IFERROR(('Regions &amp; Poverty'!$K31/100)*H33,0)</f>
        <v>393.12</v>
      </c>
      <c r="S33" s="2">
        <f>+IFERROR(('Regions &amp; Poverty'!$K31/100)*I33,0)</f>
        <v>395.46000000000004</v>
      </c>
      <c r="T33" s="2">
        <f>+IFERROR(('Regions &amp; Poverty'!$K31/100)*J33,0)</f>
        <v>398.58000000000004</v>
      </c>
      <c r="U33" s="2">
        <f>+IFERROR(R33*('Regions &amp; Poverty'!$M31/100),0)</f>
        <v>186.732</v>
      </c>
      <c r="V33" s="2">
        <f>+IFERROR(S33*('Regions &amp; Poverty'!$M31/100),0)</f>
        <v>187.84350000000001</v>
      </c>
      <c r="W33" s="2">
        <f>+IFERROR(T33*('Regions &amp; Poverty'!$M31/100),0)</f>
        <v>189.32550000000001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si="2"/>
        <v>0</v>
      </c>
      <c r="J34" s="2">
        <f t="shared" si="2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0</v>
      </c>
      <c r="I35" s="2">
        <f t="shared" si="2"/>
        <v>0</v>
      </c>
      <c r="J35" s="2">
        <f t="shared" si="2"/>
        <v>0</v>
      </c>
      <c r="K35" s="27"/>
      <c r="L35" s="2">
        <f>+IFERROR(('Regions &amp; Poverty'!$G33/100)*H35,0)</f>
        <v>0</v>
      </c>
      <c r="M35" s="2">
        <f>+IFERROR(('Regions &amp; Poverty'!$G33/100)*I35,0)</f>
        <v>0</v>
      </c>
      <c r="N35" s="2">
        <f>+IFERROR(('Regions &amp; Poverty'!$G33/100)*J35,0)</f>
        <v>0</v>
      </c>
      <c r="O35" s="2">
        <f>+IFERROR(L35*('Regions &amp; Poverty'!$I33/100),0)</f>
        <v>0</v>
      </c>
      <c r="P35" s="2">
        <f>+IFERROR(M35*('Regions &amp; Poverty'!$I33/100),0)</f>
        <v>0</v>
      </c>
      <c r="Q35" s="2">
        <f>+IFERROR(N35*('Regions &amp; Poverty'!$I33/100),0)</f>
        <v>0</v>
      </c>
      <c r="R35" s="2">
        <f>+IFERROR(('Regions &amp; Poverty'!$K33/100)*H35,0)</f>
        <v>0</v>
      </c>
      <c r="S35" s="2">
        <f>+IFERROR(('Regions &amp; Poverty'!$K33/100)*I35,0)</f>
        <v>0</v>
      </c>
      <c r="T35" s="2">
        <f>+IFERROR(('Regions &amp; Poverty'!$K33/100)*J35,0)</f>
        <v>0</v>
      </c>
      <c r="U35" s="2">
        <f>+IFERROR(R35*('Regions &amp; Poverty'!$M33/100),0)</f>
        <v>0</v>
      </c>
      <c r="V35" s="2">
        <f>+IFERROR(S35*('Regions &amp; Poverty'!$M33/100),0)</f>
        <v>0</v>
      </c>
      <c r="W35" s="2">
        <f>+IFERROR(T35*('Regions &amp; Poverty'!$M33/100),0)</f>
        <v>0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11903</v>
      </c>
      <c r="I41" s="2">
        <f t="shared" si="4"/>
        <v>8893</v>
      </c>
      <c r="J41" s="2">
        <f t="shared" si="4"/>
        <v>9769</v>
      </c>
      <c r="K41" s="27"/>
      <c r="L41" s="2">
        <f>+IFERROR(('Regions &amp; Poverty'!$G39/100)*H41,0)</f>
        <v>6844.2249999999995</v>
      </c>
      <c r="M41" s="2">
        <f>+IFERROR(('Regions &amp; Poverty'!$G39/100)*I41,0)</f>
        <v>5113.4749999999995</v>
      </c>
      <c r="N41" s="2">
        <f>+IFERROR(('Regions &amp; Poverty'!$G39/100)*J41,0)</f>
        <v>5617.1749999999993</v>
      </c>
      <c r="O41" s="2">
        <f>+IFERROR(L41*('Regions &amp; Poverty'!$I39/100),0)</f>
        <v>2019.0463749999997</v>
      </c>
      <c r="P41" s="2">
        <f>+IFERROR(M41*('Regions &amp; Poverty'!$I39/100),0)</f>
        <v>1508.4751249999997</v>
      </c>
      <c r="Q41" s="2">
        <f>+IFERROR(N41*('Regions &amp; Poverty'!$I39/100),0)</f>
        <v>1657.0666249999997</v>
      </c>
      <c r="R41" s="2">
        <f>+IFERROR(('Regions &amp; Poverty'!$K39/100)*H41,0)</f>
        <v>8843.9290000000001</v>
      </c>
      <c r="S41" s="2">
        <f>+IFERROR(('Regions &amp; Poverty'!$K39/100)*I41,0)</f>
        <v>6607.4989999999998</v>
      </c>
      <c r="T41" s="2">
        <f>+IFERROR(('Regions &amp; Poverty'!$K39/100)*J41,0)</f>
        <v>7258.3670000000002</v>
      </c>
      <c r="U41" s="2">
        <f>+IFERROR(R41*('Regions &amp; Poverty'!$M39/100),0)</f>
        <v>3935.548405</v>
      </c>
      <c r="V41" s="2">
        <f>+IFERROR(S41*('Regions &amp; Poverty'!$M39/100),0)</f>
        <v>2940.337055</v>
      </c>
      <c r="W41" s="2">
        <f>+IFERROR(T41*('Regions &amp; Poverty'!$M39/100),0)</f>
        <v>3229.9733150000002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52665</v>
      </c>
      <c r="I42" s="2">
        <f t="shared" si="4"/>
        <v>53789</v>
      </c>
      <c r="J42" s="2">
        <f t="shared" si="4"/>
        <v>54913</v>
      </c>
      <c r="K42" s="27"/>
      <c r="L42" s="2">
        <f>+IFERROR(('Regions &amp; Poverty'!$G40/100)*H42,0)</f>
        <v>11270.31</v>
      </c>
      <c r="M42" s="2">
        <f>+IFERROR(('Regions &amp; Poverty'!$G40/100)*I42,0)</f>
        <v>11510.846</v>
      </c>
      <c r="N42" s="2">
        <f>+IFERROR(('Regions &amp; Poverty'!$G40/100)*J42,0)</f>
        <v>11751.382</v>
      </c>
      <c r="O42" s="2">
        <f>+IFERROR(L42*('Regions &amp; Poverty'!$I40/100),0)</f>
        <v>586.05612000000008</v>
      </c>
      <c r="P42" s="2">
        <f>+IFERROR(M42*('Regions &amp; Poverty'!$I40/100),0)</f>
        <v>598.56399199999998</v>
      </c>
      <c r="Q42" s="2">
        <f>+IFERROR(N42*('Regions &amp; Poverty'!$I40/100),0)</f>
        <v>611.07186400000001</v>
      </c>
      <c r="R42" s="2">
        <f>+IFERROR(('Regions &amp; Poverty'!$K40/100)*H42,0)</f>
        <v>24857.88</v>
      </c>
      <c r="S42" s="2">
        <f>+IFERROR(('Regions &amp; Poverty'!$K40/100)*I42,0)</f>
        <v>25388.408000000003</v>
      </c>
      <c r="T42" s="2">
        <f>+IFERROR(('Regions &amp; Poverty'!$K40/100)*J42,0)</f>
        <v>25918.936000000002</v>
      </c>
      <c r="U42" s="2">
        <f>+IFERROR(R42*('Regions &amp; Poverty'!$M40/100),0)</f>
        <v>4300.4132400000008</v>
      </c>
      <c r="V42" s="2">
        <f>+IFERROR(S42*('Regions &amp; Poverty'!$M40/100),0)</f>
        <v>4392.1945840000008</v>
      </c>
      <c r="W42" s="2">
        <f>+IFERROR(T42*('Regions &amp; Poverty'!$M40/100),0)</f>
        <v>4483.9759280000007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0</v>
      </c>
      <c r="I51" s="2">
        <f t="shared" si="4"/>
        <v>0</v>
      </c>
      <c r="J51" s="2">
        <f t="shared" si="4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0</v>
      </c>
      <c r="I60" s="2">
        <f t="shared" si="7"/>
        <v>0</v>
      </c>
      <c r="J60" s="2">
        <f t="shared" si="7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18</v>
      </c>
      <c r="I63" s="2">
        <f t="shared" si="7"/>
        <v>18</v>
      </c>
      <c r="J63" s="2">
        <f t="shared" si="7"/>
        <v>18</v>
      </c>
      <c r="K63" s="27"/>
      <c r="L63" s="2">
        <f>+IFERROR(('Regions &amp; Poverty'!$G61/100)*H63,0)</f>
        <v>1.71</v>
      </c>
      <c r="M63" s="2">
        <f>+IFERROR(('Regions &amp; Poverty'!$G61/100)*I63,0)</f>
        <v>1.71</v>
      </c>
      <c r="N63" s="2">
        <f>+IFERROR(('Regions &amp; Poverty'!$G61/100)*J63,0)</f>
        <v>1.71</v>
      </c>
      <c r="O63" s="2">
        <f>+IFERROR(L63*('Regions &amp; Poverty'!$I61/100),0)</f>
        <v>4.7879999999999992E-2</v>
      </c>
      <c r="P63" s="2">
        <f>+IFERROR(M63*('Regions &amp; Poverty'!$I61/100),0)</f>
        <v>4.7879999999999992E-2</v>
      </c>
      <c r="Q63" s="2">
        <f>+IFERROR(N63*('Regions &amp; Poverty'!$I61/100),0)</f>
        <v>4.7879999999999992E-2</v>
      </c>
      <c r="R63" s="2">
        <f>+IFERROR(('Regions &amp; Poverty'!$K61/100)*H63,0)</f>
        <v>4.5540000000000003</v>
      </c>
      <c r="S63" s="2">
        <f>+IFERROR(('Regions &amp; Poverty'!$K61/100)*I63,0)</f>
        <v>4.5540000000000003</v>
      </c>
      <c r="T63" s="2">
        <f>+IFERROR(('Regions &amp; Poverty'!$K61/100)*J63,0)</f>
        <v>4.5540000000000003</v>
      </c>
      <c r="U63" s="2">
        <f>+IFERROR(R63*('Regions &amp; Poverty'!$M61/100),0)</f>
        <v>0.39619799999999999</v>
      </c>
      <c r="V63" s="2">
        <f>+IFERROR(S63*('Regions &amp; Poverty'!$M61/100),0)</f>
        <v>0.39619799999999999</v>
      </c>
      <c r="W63" s="2">
        <f>+IFERROR(T63*('Regions &amp; Poverty'!$M61/100),0)</f>
        <v>0.39619799999999999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0</v>
      </c>
      <c r="I64" s="2">
        <f t="shared" si="7"/>
        <v>0</v>
      </c>
      <c r="J64" s="2">
        <f t="shared" si="7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845707</v>
      </c>
      <c r="I65" s="2">
        <f t="shared" si="7"/>
        <v>734832</v>
      </c>
      <c r="J65" s="2">
        <f t="shared" si="7"/>
        <v>978349</v>
      </c>
      <c r="K65" s="27"/>
      <c r="L65" s="2">
        <f>+IFERROR(('Regions &amp; Poverty'!$G63/100)*H65,0)</f>
        <v>25371.21</v>
      </c>
      <c r="M65" s="2">
        <f>+IFERROR(('Regions &amp; Poverty'!$G63/100)*I65,0)</f>
        <v>22044.959999999999</v>
      </c>
      <c r="N65" s="2">
        <f>+IFERROR(('Regions &amp; Poverty'!$G63/100)*J65,0)</f>
        <v>29350.469999999998</v>
      </c>
      <c r="O65" s="2">
        <f>+IFERROR(L65*('Regions &amp; Poverty'!$I63/100),0)</f>
        <v>202.96968000000001</v>
      </c>
      <c r="P65" s="2">
        <f>+IFERROR(M65*('Regions &amp; Poverty'!$I63/100),0)</f>
        <v>176.35968</v>
      </c>
      <c r="Q65" s="2">
        <f>+IFERROR(N65*('Regions &amp; Poverty'!$I63/100),0)</f>
        <v>234.80375999999998</v>
      </c>
      <c r="R65" s="2">
        <f>+IFERROR(('Regions &amp; Poverty'!$K63/100)*H65,0)</f>
        <v>99793.426000000007</v>
      </c>
      <c r="S65" s="2">
        <f>+IFERROR(('Regions &amp; Poverty'!$K63/100)*I65,0)</f>
        <v>86710.176000000007</v>
      </c>
      <c r="T65" s="2">
        <f>+IFERROR(('Regions &amp; Poverty'!$K63/100)*J65,0)</f>
        <v>115445.182</v>
      </c>
      <c r="U65" s="2">
        <f>+IFERROR(R65*('Regions &amp; Poverty'!$M63/100),0)</f>
        <v>3293.1830580000005</v>
      </c>
      <c r="V65" s="2">
        <f>+IFERROR(S65*('Regions &amp; Poverty'!$M63/100),0)</f>
        <v>2861.4358080000002</v>
      </c>
      <c r="W65" s="2">
        <f>+IFERROR(T65*('Regions &amp; Poverty'!$M63/100),0)</f>
        <v>3809.691006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44798</v>
      </c>
      <c r="I68" s="2">
        <f t="shared" si="7"/>
        <v>51405</v>
      </c>
      <c r="J68" s="2">
        <f t="shared" si="7"/>
        <v>46002</v>
      </c>
      <c r="K68" s="27"/>
      <c r="L68" s="2">
        <f>+IFERROR(('Regions &amp; Poverty'!$G66/100)*H68,0)</f>
        <v>3180.6579999999999</v>
      </c>
      <c r="M68" s="2">
        <f>+IFERROR(('Regions &amp; Poverty'!$G66/100)*I68,0)</f>
        <v>3649.7549999999997</v>
      </c>
      <c r="N68" s="2">
        <f>+IFERROR(('Regions &amp; Poverty'!$G66/100)*J68,0)</f>
        <v>3266.1419999999998</v>
      </c>
      <c r="O68" s="2">
        <f>+IFERROR(L68*('Regions &amp; Poverty'!$I66/100),0)</f>
        <v>108.14237200000001</v>
      </c>
      <c r="P68" s="2">
        <f>+IFERROR(M68*('Regions &amp; Poverty'!$I66/100),0)</f>
        <v>124.09166999999999</v>
      </c>
      <c r="Q68" s="2">
        <f>+IFERROR(N68*('Regions &amp; Poverty'!$I66/100),0)</f>
        <v>111.048828</v>
      </c>
      <c r="R68" s="2">
        <f>+IFERROR(('Regions &amp; Poverty'!$K66/100)*H68,0)</f>
        <v>5778.942</v>
      </c>
      <c r="S68" s="2">
        <f>+IFERROR(('Regions &amp; Poverty'!$K66/100)*I68,0)</f>
        <v>6631.2449999999999</v>
      </c>
      <c r="T68" s="2">
        <f>+IFERROR(('Regions &amp; Poverty'!$K66/100)*J68,0)</f>
        <v>5934.2579999999998</v>
      </c>
      <c r="U68" s="2">
        <f>+IFERROR(R68*('Regions &amp; Poverty'!$M66/100),0)</f>
        <v>352.51546200000001</v>
      </c>
      <c r="V68" s="2">
        <f>+IFERROR(S68*('Regions &amp; Poverty'!$M66/100),0)</f>
        <v>404.505945</v>
      </c>
      <c r="W68" s="2">
        <f>+IFERROR(T68*('Regions &amp; Poverty'!$M66/100),0)</f>
        <v>361.98973799999999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13868</v>
      </c>
      <c r="I69" s="2">
        <f t="shared" si="7"/>
        <v>8137</v>
      </c>
      <c r="J69" s="2">
        <f t="shared" si="7"/>
        <v>7449</v>
      </c>
      <c r="K69" s="27"/>
      <c r="L69" s="2">
        <f>+IFERROR(('Regions &amp; Poverty'!$G67/100)*H69,0)</f>
        <v>762.74</v>
      </c>
      <c r="M69" s="2">
        <f>+IFERROR(('Regions &amp; Poverty'!$G67/100)*I69,0)</f>
        <v>447.53500000000003</v>
      </c>
      <c r="N69" s="2">
        <f>+IFERROR(('Regions &amp; Poverty'!$G67/100)*J69,0)</f>
        <v>409.69499999999999</v>
      </c>
      <c r="O69" s="2">
        <f>+IFERROR(L69*('Regions &amp; Poverty'!$I67/100),0)</f>
        <v>16.780280000000001</v>
      </c>
      <c r="P69" s="2">
        <f>+IFERROR(M69*('Regions &amp; Poverty'!$I67/100),0)</f>
        <v>9.8457700000000017</v>
      </c>
      <c r="Q69" s="2">
        <f>+IFERROR(N69*('Regions &amp; Poverty'!$I67/100),0)</f>
        <v>9.0132900000000014</v>
      </c>
      <c r="R69" s="2">
        <f>+IFERROR(('Regions &amp; Poverty'!$K67/100)*H69,0)</f>
        <v>1816.7080000000001</v>
      </c>
      <c r="S69" s="2">
        <f>+IFERROR(('Regions &amp; Poverty'!$K67/100)*I69,0)</f>
        <v>1065.9470000000001</v>
      </c>
      <c r="T69" s="2">
        <f>+IFERROR(('Regions &amp; Poverty'!$K67/100)*J69,0)</f>
        <v>975.81900000000007</v>
      </c>
      <c r="U69" s="2">
        <f>+IFERROR(R69*('Regions &amp; Poverty'!$M67/100),0)</f>
        <v>90.835400000000007</v>
      </c>
      <c r="V69" s="2">
        <f>+IFERROR(S69*('Regions &amp; Poverty'!$M67/100),0)</f>
        <v>53.297350000000009</v>
      </c>
      <c r="W69" s="2">
        <f>+IFERROR(T69*('Regions &amp; Poverty'!$M67/100),0)</f>
        <v>48.790950000000009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14490</v>
      </c>
      <c r="I70" s="2">
        <f t="shared" si="7"/>
        <v>8927</v>
      </c>
      <c r="J70" s="2">
        <f t="shared" si="7"/>
        <v>25414</v>
      </c>
      <c r="K70" s="27"/>
      <c r="L70" s="2">
        <f>+IFERROR(('Regions &amp; Poverty'!$G68/100)*H70,0)</f>
        <v>695.52</v>
      </c>
      <c r="M70" s="2">
        <f>+IFERROR(('Regions &amp; Poverty'!$G68/100)*I70,0)</f>
        <v>428.49599999999998</v>
      </c>
      <c r="N70" s="2">
        <f>+IFERROR(('Regions &amp; Poverty'!$G68/100)*J70,0)</f>
        <v>1219.8720000000001</v>
      </c>
      <c r="O70" s="2">
        <f>+IFERROR(L70*('Regions &amp; Poverty'!$I68/100),0)</f>
        <v>15.301440000000001</v>
      </c>
      <c r="P70" s="2">
        <f>+IFERROR(M70*('Regions &amp; Poverty'!$I68/100),0)</f>
        <v>9.4269119999999997</v>
      </c>
      <c r="Q70" s="2">
        <f>+IFERROR(N70*('Regions &amp; Poverty'!$I68/100),0)</f>
        <v>26.837184000000004</v>
      </c>
      <c r="R70" s="2">
        <f>+IFERROR(('Regions &amp; Poverty'!$K68/100)*H70,0)</f>
        <v>1709.8200000000002</v>
      </c>
      <c r="S70" s="2">
        <f>+IFERROR(('Regions &amp; Poverty'!$K68/100)*I70,0)</f>
        <v>1053.386</v>
      </c>
      <c r="T70" s="2">
        <f>+IFERROR(('Regions &amp; Poverty'!$K68/100)*J70,0)</f>
        <v>2998.8520000000003</v>
      </c>
      <c r="U70" s="2">
        <f>+IFERROR(R70*('Regions &amp; Poverty'!$M68/100),0)</f>
        <v>76.941900000000004</v>
      </c>
      <c r="V70" s="2">
        <f>+IFERROR(S70*('Regions &amp; Poverty'!$M68/100),0)</f>
        <v>47.402369999999998</v>
      </c>
      <c r="W70" s="2">
        <f>+IFERROR(T70*('Regions &amp; Poverty'!$M68/100),0)</f>
        <v>134.94834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226310</v>
      </c>
      <c r="I71" s="2">
        <f t="shared" si="7"/>
        <v>227168</v>
      </c>
      <c r="J71" s="2">
        <f t="shared" si="7"/>
        <v>204497</v>
      </c>
      <c r="K71" s="27"/>
      <c r="L71" s="2">
        <f>+IFERROR(('Regions &amp; Poverty'!$G69/100)*H71,0)</f>
        <v>6789.3</v>
      </c>
      <c r="M71" s="2">
        <f>+IFERROR(('Regions &amp; Poverty'!$G69/100)*I71,0)</f>
        <v>6815.04</v>
      </c>
      <c r="N71" s="2">
        <f>+IFERROR(('Regions &amp; Poverty'!$G69/100)*J71,0)</f>
        <v>6134.91</v>
      </c>
      <c r="O71" s="2">
        <f>+IFERROR(L71*('Regions &amp; Poverty'!$I69/100),0)</f>
        <v>54.314399999999999</v>
      </c>
      <c r="P71" s="2">
        <f>+IFERROR(M71*('Regions &amp; Poverty'!$I69/100),0)</f>
        <v>54.520319999999998</v>
      </c>
      <c r="Q71" s="2">
        <f>+IFERROR(N71*('Regions &amp; Poverty'!$I69/100),0)</f>
        <v>49.079279999999997</v>
      </c>
      <c r="R71" s="2">
        <f>+IFERROR(('Regions &amp; Poverty'!$K69/100)*H71,0)</f>
        <v>21046.83</v>
      </c>
      <c r="S71" s="2">
        <f>+IFERROR(('Regions &amp; Poverty'!$K69/100)*I71,0)</f>
        <v>21126.624000000003</v>
      </c>
      <c r="T71" s="2">
        <f>+IFERROR(('Regions &amp; Poverty'!$K69/100)*J71,0)</f>
        <v>19018.221000000001</v>
      </c>
      <c r="U71" s="2">
        <f>+IFERROR(R71*('Regions &amp; Poverty'!$M69/100),0)</f>
        <v>631.4049</v>
      </c>
      <c r="V71" s="2">
        <f>+IFERROR(S71*('Regions &amp; Poverty'!$M69/100),0)</f>
        <v>633.79872000000012</v>
      </c>
      <c r="W71" s="2">
        <f>+IFERROR(T71*('Regions &amp; Poverty'!$M69/100),0)</f>
        <v>570.54663000000005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0</v>
      </c>
      <c r="I72" s="2">
        <f t="shared" si="7"/>
        <v>0</v>
      </c>
      <c r="J72" s="2">
        <f t="shared" si="7"/>
        <v>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251539</v>
      </c>
      <c r="I73" s="2">
        <f t="shared" si="7"/>
        <v>186285</v>
      </c>
      <c r="J73" s="2">
        <f t="shared" si="7"/>
        <v>379687</v>
      </c>
      <c r="K73" s="27"/>
      <c r="L73" s="2">
        <f>+IFERROR(('Regions &amp; Poverty'!$G71/100)*H73,0)</f>
        <v>10816.177</v>
      </c>
      <c r="M73" s="2">
        <f>+IFERROR(('Regions &amp; Poverty'!$G71/100)*I73,0)</f>
        <v>8010.2549999999992</v>
      </c>
      <c r="N73" s="2">
        <f>+IFERROR(('Regions &amp; Poverty'!$G71/100)*J73,0)</f>
        <v>16326.540999999999</v>
      </c>
      <c r="O73" s="2">
        <f>+IFERROR(L73*('Regions &amp; Poverty'!$I71/100),0)</f>
        <v>216.32354000000001</v>
      </c>
      <c r="P73" s="2">
        <f>+IFERROR(M73*('Regions &amp; Poverty'!$I71/100),0)</f>
        <v>160.20509999999999</v>
      </c>
      <c r="Q73" s="2">
        <f>+IFERROR(N73*('Regions &amp; Poverty'!$I71/100),0)</f>
        <v>326.53082000000001</v>
      </c>
      <c r="R73" s="2">
        <f>+IFERROR(('Regions &amp; Poverty'!$K71/100)*H73,0)</f>
        <v>23393.127000000004</v>
      </c>
      <c r="S73" s="2">
        <f>+IFERROR(('Regions &amp; Poverty'!$K71/100)*I73,0)</f>
        <v>17324.505000000001</v>
      </c>
      <c r="T73" s="2">
        <f>+IFERROR(('Regions &amp; Poverty'!$K71/100)*J73,0)</f>
        <v>35310.891000000003</v>
      </c>
      <c r="U73" s="2">
        <f>+IFERROR(R73*('Regions &amp; Poverty'!$M71/100),0)</f>
        <v>912.33195300000011</v>
      </c>
      <c r="V73" s="2">
        <f>+IFERROR(S73*('Regions &amp; Poverty'!$M71/100),0)</f>
        <v>675.65569500000004</v>
      </c>
      <c r="W73" s="2">
        <f>+IFERROR(T73*('Regions &amp; Poverty'!$M71/100),0)</f>
        <v>1377.1247490000001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2901492</v>
      </c>
      <c r="I77" s="2">
        <f t="shared" si="8"/>
        <v>4938723</v>
      </c>
      <c r="J77" s="2">
        <f t="shared" si="8"/>
        <v>3308384</v>
      </c>
      <c r="K77" s="27"/>
      <c r="L77" s="2">
        <f>+IFERROR(('Regions &amp; Poverty'!$G75/100)*H77,0)</f>
        <v>49325.364000000001</v>
      </c>
      <c r="M77" s="2">
        <f>+IFERROR(('Regions &amp; Poverty'!$G75/100)*I77,0)</f>
        <v>83958.291000000012</v>
      </c>
      <c r="N77" s="2">
        <f>+IFERROR(('Regions &amp; Poverty'!$G75/100)*J77,0)</f>
        <v>56242.528000000006</v>
      </c>
      <c r="O77" s="2">
        <f>+IFERROR(L77*('Regions &amp; Poverty'!$I75/100),0)</f>
        <v>493.25364000000002</v>
      </c>
      <c r="P77" s="2">
        <f>+IFERROR(M77*('Regions &amp; Poverty'!$I75/100),0)</f>
        <v>839.58291000000008</v>
      </c>
      <c r="Q77" s="2">
        <f>+IFERROR(N77*('Regions &amp; Poverty'!$I75/100),0)</f>
        <v>562.42528000000004</v>
      </c>
      <c r="R77" s="2">
        <f>+IFERROR(('Regions &amp; Poverty'!$K75/100)*H77,0)</f>
        <v>130567.14</v>
      </c>
      <c r="S77" s="2">
        <f>+IFERROR(('Regions &amp; Poverty'!$K75/100)*I77,0)</f>
        <v>222242.535</v>
      </c>
      <c r="T77" s="2">
        <f>+IFERROR(('Regions &amp; Poverty'!$K75/100)*J77,0)</f>
        <v>148877.28</v>
      </c>
      <c r="U77" s="2">
        <f>+IFERROR(R77*('Regions &amp; Poverty'!$M75/100),0)</f>
        <v>2350.2085200000001</v>
      </c>
      <c r="V77" s="2">
        <f>+IFERROR(S77*('Regions &amp; Poverty'!$M75/100),0)</f>
        <v>4000.3656300000007</v>
      </c>
      <c r="W77" s="2">
        <f>+IFERROR(T77*('Regions &amp; Poverty'!$M75/100),0)</f>
        <v>2679.7910400000001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82350</v>
      </c>
      <c r="I78" s="2">
        <f t="shared" si="8"/>
        <v>49574</v>
      </c>
      <c r="J78" s="2">
        <f t="shared" si="8"/>
        <v>108268</v>
      </c>
      <c r="K78" s="27"/>
      <c r="L78" s="2">
        <f>+IFERROR(('Regions &amp; Poverty'!$G76/100)*H78,0)</f>
        <v>1070.5500000000002</v>
      </c>
      <c r="M78" s="2">
        <f>+IFERROR(('Regions &amp; Poverty'!$G76/100)*I78,0)</f>
        <v>644.4620000000001</v>
      </c>
      <c r="N78" s="2">
        <f>+IFERROR(('Regions &amp; Poverty'!$G76/100)*J78,0)</f>
        <v>1407.4840000000002</v>
      </c>
      <c r="O78" s="2">
        <f>+IFERROR(L78*('Regions &amp; Poverty'!$I76/100),0)</f>
        <v>8.5644000000000009</v>
      </c>
      <c r="P78" s="2">
        <f>+IFERROR(M78*('Regions &amp; Poverty'!$I76/100),0)</f>
        <v>5.1556960000000007</v>
      </c>
      <c r="Q78" s="2">
        <f>+IFERROR(N78*('Regions &amp; Poverty'!$I76/100),0)</f>
        <v>11.259872000000001</v>
      </c>
      <c r="R78" s="2">
        <f>+IFERROR(('Regions &amp; Poverty'!$K76/100)*H78,0)</f>
        <v>2552.85</v>
      </c>
      <c r="S78" s="2">
        <f>+IFERROR(('Regions &amp; Poverty'!$K76/100)*I78,0)</f>
        <v>1536.7940000000001</v>
      </c>
      <c r="T78" s="2">
        <f>+IFERROR(('Regions &amp; Poverty'!$K76/100)*J78,0)</f>
        <v>3356.308</v>
      </c>
      <c r="U78" s="2">
        <f>+IFERROR(R78*('Regions &amp; Poverty'!$M76/100),0)</f>
        <v>33.187049999999999</v>
      </c>
      <c r="V78" s="2">
        <f>+IFERROR(S78*('Regions &amp; Poverty'!$M76/100),0)</f>
        <v>19.978322000000002</v>
      </c>
      <c r="W78" s="2">
        <f>+IFERROR(T78*('Regions &amp; Poverty'!$M76/100),0)</f>
        <v>43.632004000000002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0</v>
      </c>
      <c r="I79" s="2">
        <f t="shared" si="8"/>
        <v>0</v>
      </c>
      <c r="J79" s="2">
        <f t="shared" si="8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243000</v>
      </c>
      <c r="I80" s="2">
        <f t="shared" si="8"/>
        <v>355000</v>
      </c>
      <c r="J80" s="2">
        <f t="shared" si="8"/>
        <v>678000</v>
      </c>
      <c r="K80" s="27"/>
      <c r="L80" s="2">
        <f>+IFERROR(('Regions &amp; Poverty'!$G78/100)*H80,0)</f>
        <v>729</v>
      </c>
      <c r="M80" s="2">
        <f>+IFERROR(('Regions &amp; Poverty'!$G78/100)*I80,0)</f>
        <v>1065</v>
      </c>
      <c r="N80" s="2">
        <f>+IFERROR(('Regions &amp; Poverty'!$G78/100)*J80,0)</f>
        <v>2034</v>
      </c>
      <c r="O80" s="2">
        <f>+IFERROR(L80*('Regions &amp; Poverty'!$I78/100),0)</f>
        <v>0.72899999999999998</v>
      </c>
      <c r="P80" s="2">
        <f>+IFERROR(M80*('Regions &amp; Poverty'!$I78/100),0)</f>
        <v>1.0649999999999999</v>
      </c>
      <c r="Q80" s="2">
        <f>+IFERROR(N80*('Regions &amp; Poverty'!$I78/100),0)</f>
        <v>2.0340000000000003</v>
      </c>
      <c r="R80" s="2">
        <f>+IFERROR(('Regions &amp; Poverty'!$K78/100)*H80,0)</f>
        <v>3401.9999999999995</v>
      </c>
      <c r="S80" s="2">
        <f>+IFERROR(('Regions &amp; Poverty'!$K78/100)*I80,0)</f>
        <v>4969.9999999999991</v>
      </c>
      <c r="T80" s="2">
        <f>+IFERROR(('Regions &amp; Poverty'!$K78/100)*J80,0)</f>
        <v>9491.9999999999982</v>
      </c>
      <c r="U80" s="2">
        <f>+IFERROR(R80*('Regions &amp; Poverty'!$M78/100),0)</f>
        <v>13.607999999999999</v>
      </c>
      <c r="V80" s="2">
        <f>+IFERROR(S80*('Regions &amp; Poverty'!$M78/100),0)</f>
        <v>19.879999999999995</v>
      </c>
      <c r="W80" s="2">
        <f>+IFERROR(T80*('Regions &amp; Poverty'!$M78/100),0)</f>
        <v>37.967999999999996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7119000</v>
      </c>
      <c r="I81" s="2">
        <f t="shared" si="8"/>
        <v>8225700</v>
      </c>
      <c r="J81" s="2">
        <f t="shared" si="8"/>
        <v>8704300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3952610</v>
      </c>
      <c r="I82" s="2">
        <f t="shared" si="8"/>
        <v>4665770</v>
      </c>
      <c r="J82" s="2">
        <f t="shared" si="8"/>
        <v>4338850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169700</v>
      </c>
      <c r="I83" s="2">
        <f t="shared" si="8"/>
        <v>176900</v>
      </c>
      <c r="J83" s="2">
        <f t="shared" si="8"/>
        <v>170400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88273</v>
      </c>
      <c r="I84" s="2">
        <f t="shared" si="8"/>
        <v>76003</v>
      </c>
      <c r="J84" s="2">
        <f t="shared" si="8"/>
        <v>73893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0</v>
      </c>
      <c r="I86" s="2">
        <f t="shared" si="8"/>
        <v>0</v>
      </c>
      <c r="J86" s="2">
        <f t="shared" si="8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1812000</v>
      </c>
      <c r="I87" s="2">
        <f t="shared" si="8"/>
        <v>1868000</v>
      </c>
      <c r="J87" s="2">
        <f t="shared" si="8"/>
        <v>1780355</v>
      </c>
      <c r="K87" s="27"/>
      <c r="L87" s="2">
        <f>+IFERROR(('Regions &amp; Poverty'!$G85/100)*H87,0)</f>
        <v>34428</v>
      </c>
      <c r="M87" s="2">
        <f>+IFERROR(('Regions &amp; Poverty'!$G85/100)*I87,0)</f>
        <v>35492</v>
      </c>
      <c r="N87" s="2">
        <f>+IFERROR(('Regions &amp; Poverty'!$G85/100)*J87,0)</f>
        <v>33826.745000000003</v>
      </c>
      <c r="O87" s="2">
        <f>+IFERROR(L87*('Regions &amp; Poverty'!$I85/100),0)</f>
        <v>103.28400000000001</v>
      </c>
      <c r="P87" s="2">
        <f>+IFERROR(M87*('Regions &amp; Poverty'!$I85/100),0)</f>
        <v>106.476</v>
      </c>
      <c r="Q87" s="2">
        <f>+IFERROR(N87*('Regions &amp; Poverty'!$I85/100),0)</f>
        <v>101.48023500000001</v>
      </c>
      <c r="R87" s="2">
        <f>+IFERROR(('Regions &amp; Poverty'!$K85/100)*H87,0)</f>
        <v>219252</v>
      </c>
      <c r="S87" s="2">
        <f>+IFERROR(('Regions &amp; Poverty'!$K85/100)*I87,0)</f>
        <v>226028</v>
      </c>
      <c r="T87" s="2">
        <f>+IFERROR(('Regions &amp; Poverty'!$K85/100)*J87,0)</f>
        <v>215422.95499999999</v>
      </c>
      <c r="U87" s="2">
        <f>+IFERROR(R87*('Regions &amp; Poverty'!$M85/100),0)</f>
        <v>6139.0559999999996</v>
      </c>
      <c r="V87" s="2">
        <f>+IFERROR(S87*('Regions &amp; Poverty'!$M85/100),0)</f>
        <v>6328.7839999999997</v>
      </c>
      <c r="W87" s="2">
        <f>+IFERROR(T87*('Regions &amp; Poverty'!$M85/100),0)</f>
        <v>6031.8427399999991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12000</v>
      </c>
      <c r="I88" s="2">
        <f t="shared" si="8"/>
        <v>11000</v>
      </c>
      <c r="J88" s="2">
        <f t="shared" si="8"/>
        <v>10861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8473</v>
      </c>
      <c r="I89" s="2">
        <f t="shared" si="8"/>
        <v>2443</v>
      </c>
      <c r="J89" s="2">
        <f t="shared" si="8"/>
        <v>6465</v>
      </c>
      <c r="K89" s="27"/>
      <c r="L89" s="2">
        <f>+IFERROR(('Regions &amp; Poverty'!$G87/100)*H89,0)</f>
        <v>16.946000000000002</v>
      </c>
      <c r="M89" s="2">
        <f>+IFERROR(('Regions &amp; Poverty'!$G87/100)*I89,0)</f>
        <v>4.8860000000000001</v>
      </c>
      <c r="N89" s="2">
        <f>+IFERROR(('Regions &amp; Poverty'!$G87/100)*J89,0)</f>
        <v>12.93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271.13600000000002</v>
      </c>
      <c r="S89" s="2">
        <f>+IFERROR(('Regions &amp; Poverty'!$K87/100)*I89,0)</f>
        <v>78.176000000000002</v>
      </c>
      <c r="T89" s="2">
        <f>+IFERROR(('Regions &amp; Poverty'!$K87/100)*J89,0)</f>
        <v>206.88</v>
      </c>
      <c r="U89" s="2">
        <f>+IFERROR(R89*('Regions &amp; Poverty'!$M87/100),0)</f>
        <v>1.3556800000000002</v>
      </c>
      <c r="V89" s="2">
        <f>+IFERROR(S89*('Regions &amp; Poverty'!$M87/100),0)</f>
        <v>0.39088000000000001</v>
      </c>
      <c r="W89" s="2">
        <f>+IFERROR(T89*('Regions &amp; Poverty'!$M87/100),0)</f>
        <v>1.0344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0</v>
      </c>
      <c r="I95" s="2">
        <f t="shared" si="9"/>
        <v>0</v>
      </c>
      <c r="J95" s="2">
        <f t="shared" si="9"/>
        <v>0</v>
      </c>
      <c r="K95" s="27"/>
      <c r="L95" s="2">
        <f>+IFERROR(('Regions &amp; Poverty'!$G93/100)*H95,0)</f>
        <v>0</v>
      </c>
      <c r="M95" s="2">
        <f>+IFERROR(('Regions &amp; Poverty'!$G93/100)*I95,0)</f>
        <v>0</v>
      </c>
      <c r="N95" s="2">
        <f>+IFERROR(('Regions &amp; Poverty'!$G93/100)*J95,0)</f>
        <v>0</v>
      </c>
      <c r="O95" s="2">
        <f>+IFERROR(L95*('Regions &amp; Poverty'!$I93/100),0)</f>
        <v>0</v>
      </c>
      <c r="P95" s="2">
        <f>+IFERROR(M95*('Regions &amp; Poverty'!$I93/100),0)</f>
        <v>0</v>
      </c>
      <c r="Q95" s="2">
        <f>+IFERROR(N95*('Regions &amp; Poverty'!$I93/100),0)</f>
        <v>0</v>
      </c>
      <c r="R95" s="2">
        <f>+IFERROR(('Regions &amp; Poverty'!$K93/100)*H95,0)</f>
        <v>0</v>
      </c>
      <c r="S95" s="2">
        <f>+IFERROR(('Regions &amp; Poverty'!$K93/100)*I95,0)</f>
        <v>0</v>
      </c>
      <c r="T95" s="2">
        <f>+IFERROR(('Regions &amp; Poverty'!$K93/100)*J95,0)</f>
        <v>0</v>
      </c>
      <c r="U95" s="2">
        <f>+IFERROR(R95*('Regions &amp; Poverty'!$M93/100),0)</f>
        <v>0</v>
      </c>
      <c r="V95" s="2">
        <f>+IFERROR(S95*('Regions &amp; Poverty'!$M93/100),0)</f>
        <v>0</v>
      </c>
      <c r="W95" s="2">
        <f>+IFERROR(T95*('Regions &amp; Poverty'!$M93/100),0)</f>
        <v>0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0</v>
      </c>
      <c r="I96" s="2">
        <f t="shared" si="9"/>
        <v>0</v>
      </c>
      <c r="J96" s="2">
        <f t="shared" si="9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17100</v>
      </c>
      <c r="I97" s="2">
        <f t="shared" si="9"/>
        <v>17200</v>
      </c>
      <c r="J97" s="2">
        <f t="shared" si="9"/>
        <v>17300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188.10000000000002</v>
      </c>
      <c r="S97" s="2">
        <f>+IFERROR(('Regions &amp; Poverty'!$K95/100)*I97,0)</f>
        <v>189.20000000000002</v>
      </c>
      <c r="T97" s="2">
        <f>+IFERROR(('Regions &amp; Poverty'!$K95/100)*J97,0)</f>
        <v>190.3</v>
      </c>
      <c r="U97" s="2">
        <f>+IFERROR(R97*('Regions &amp; Poverty'!$M95/100),0)</f>
        <v>0.18810000000000002</v>
      </c>
      <c r="V97" s="2">
        <f>+IFERROR(S97*('Regions &amp; Poverty'!$M95/100),0)</f>
        <v>0.18920000000000003</v>
      </c>
      <c r="W97" s="2">
        <f>+IFERROR(T97*('Regions &amp; Poverty'!$M95/100),0)</f>
        <v>0.19030000000000002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0</v>
      </c>
      <c r="I99" s="2">
        <f t="shared" si="9"/>
        <v>0</v>
      </c>
      <c r="J99" s="2">
        <f t="shared" si="9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521000</v>
      </c>
      <c r="I107" s="2">
        <f t="shared" si="13"/>
        <v>403000</v>
      </c>
      <c r="J107" s="2">
        <f t="shared" si="13"/>
        <v>301856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445932</v>
      </c>
      <c r="I108" s="9">
        <f t="shared" si="14"/>
        <v>478522</v>
      </c>
      <c r="J108" s="9">
        <f t="shared" si="14"/>
        <v>379554</v>
      </c>
      <c r="K108" s="27"/>
      <c r="L108" s="2">
        <f>+IFERROR(('Regions &amp; Poverty'!$G106/100)*H108,0)</f>
        <v>82497.42</v>
      </c>
      <c r="M108" s="2">
        <f>+IFERROR(('Regions &amp; Poverty'!$G106/100)*I108,0)</f>
        <v>88526.569999999992</v>
      </c>
      <c r="N108" s="2">
        <f>+IFERROR(('Regions &amp; Poverty'!$G106/100)*J108,0)</f>
        <v>70217.490000000005</v>
      </c>
      <c r="O108" s="2">
        <f>+IFERROR(L108*('Regions &amp; Poverty'!$I106/100),0)</f>
        <v>2722.4148599999999</v>
      </c>
      <c r="P108" s="2">
        <f>+IFERROR(M108*('Regions &amp; Poverty'!$I106/100),0)</f>
        <v>2921.3768099999998</v>
      </c>
      <c r="Q108" s="2">
        <f>+IFERROR(N108*('Regions &amp; Poverty'!$I106/100),0)</f>
        <v>2317.1771700000004</v>
      </c>
      <c r="R108" s="2">
        <f>+IFERROR(('Regions &amp; Poverty'!$K106/100)*H108,0)</f>
        <v>263991.74400000006</v>
      </c>
      <c r="S108" s="2">
        <f>+IFERROR(('Regions &amp; Poverty'!$K106/100)*I108,0)</f>
        <v>283285.02400000003</v>
      </c>
      <c r="T108" s="2">
        <f>+IFERROR(('Regions &amp; Poverty'!$K106/100)*J108,0)</f>
        <v>224695.96800000002</v>
      </c>
      <c r="U108" s="2">
        <f>+IFERROR(R108*('Regions &amp; Poverty'!$M106/100),0)</f>
        <v>48046.49740800001</v>
      </c>
      <c r="V108" s="2">
        <f>+IFERROR(S108*('Regions &amp; Poverty'!$M106/100),0)</f>
        <v>51557.874368000004</v>
      </c>
      <c r="W108" s="2">
        <f>+IFERROR(T108*('Regions &amp; Poverty'!$M106/100),0)</f>
        <v>40894.666176000006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1311</v>
      </c>
      <c r="I109" s="2">
        <f t="shared" si="15"/>
        <v>1762</v>
      </c>
      <c r="J109" s="2">
        <f t="shared" si="15"/>
        <v>1956</v>
      </c>
      <c r="K109" s="27"/>
      <c r="L109" s="2">
        <f>+IFERROR(('Regions &amp; Poverty'!$G107/100)*H109,0)</f>
        <v>28.842000000000002</v>
      </c>
      <c r="M109" s="2">
        <f>+IFERROR(('Regions &amp; Poverty'!$G107/100)*I109,0)</f>
        <v>38.764000000000003</v>
      </c>
      <c r="N109" s="2">
        <f>+IFERROR(('Regions &amp; Poverty'!$G107/100)*J109,0)</f>
        <v>43.032000000000004</v>
      </c>
      <c r="O109" s="2">
        <f>+IFERROR(L109*('Regions &amp; Poverty'!$I107/100),0)</f>
        <v>0.11536800000000001</v>
      </c>
      <c r="P109" s="2">
        <f>+IFERROR(M109*('Regions &amp; Poverty'!$I107/100),0)</f>
        <v>0.15505600000000003</v>
      </c>
      <c r="Q109" s="2">
        <f>+IFERROR(N109*('Regions &amp; Poverty'!$I107/100),0)</f>
        <v>0.17212800000000003</v>
      </c>
      <c r="R109" s="2">
        <f>+IFERROR(('Regions &amp; Poverty'!$K107/100)*H109,0)</f>
        <v>190.095</v>
      </c>
      <c r="S109" s="2">
        <f>+IFERROR(('Regions &amp; Poverty'!$K107/100)*I109,0)</f>
        <v>255.48999999999998</v>
      </c>
      <c r="T109" s="2">
        <f>+IFERROR(('Regions &amp; Poverty'!$K107/100)*J109,0)</f>
        <v>283.62</v>
      </c>
      <c r="U109" s="2">
        <f>+IFERROR(R109*('Regions &amp; Poverty'!$M107/100),0)</f>
        <v>6.2731349999999999</v>
      </c>
      <c r="V109" s="2">
        <f>+IFERROR(S109*('Regions &amp; Poverty'!$M107/100),0)</f>
        <v>8.4311699999999998</v>
      </c>
      <c r="W109" s="2">
        <f>+IFERROR(T109*('Regions &amp; Poverty'!$M107/100),0)</f>
        <v>9.3594600000000003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1830000</v>
      </c>
      <c r="I110" s="2">
        <f t="shared" si="15"/>
        <v>1613000</v>
      </c>
      <c r="J110" s="2">
        <f t="shared" si="15"/>
        <v>1505000</v>
      </c>
      <c r="K110" s="27"/>
      <c r="L110" s="2">
        <f>+IFERROR(('Regions &amp; Poverty'!$G108/100)*H110,0)</f>
        <v>387960</v>
      </c>
      <c r="M110" s="2">
        <f>+IFERROR(('Regions &amp; Poverty'!$G108/100)*I110,0)</f>
        <v>341956</v>
      </c>
      <c r="N110" s="2">
        <f>+IFERROR(('Regions &amp; Poverty'!$G108/100)*J110,0)</f>
        <v>319060</v>
      </c>
      <c r="O110" s="2">
        <f>+IFERROR(L110*('Regions &amp; Poverty'!$I108/100),0)</f>
        <v>16682.28</v>
      </c>
      <c r="P110" s="2">
        <f>+IFERROR(M110*('Regions &amp; Poverty'!$I108/100),0)</f>
        <v>14704.107999999998</v>
      </c>
      <c r="Q110" s="2">
        <f>+IFERROR(N110*('Regions &amp; Poverty'!$I108/100),0)</f>
        <v>13719.579999999998</v>
      </c>
      <c r="R110" s="2">
        <f>+IFERROR(('Regions &amp; Poverty'!$K108/100)*H110,0)</f>
        <v>1105320</v>
      </c>
      <c r="S110" s="2">
        <f>+IFERROR(('Regions &amp; Poverty'!$K108/100)*I110,0)</f>
        <v>974252</v>
      </c>
      <c r="T110" s="2">
        <f>+IFERROR(('Regions &amp; Poverty'!$K108/100)*J110,0)</f>
        <v>909020</v>
      </c>
      <c r="U110" s="2">
        <f>+IFERROR(R110*('Regions &amp; Poverty'!$M108/100),0)</f>
        <v>217748.03999999998</v>
      </c>
      <c r="V110" s="2">
        <f>+IFERROR(S110*('Regions &amp; Poverty'!$M108/100),0)</f>
        <v>191927.64399999997</v>
      </c>
      <c r="W110" s="2">
        <f>+IFERROR(T110*('Regions &amp; Poverty'!$M108/100),0)</f>
        <v>179076.93999999997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34824</v>
      </c>
      <c r="I111" s="2">
        <f t="shared" si="15"/>
        <v>37354</v>
      </c>
      <c r="J111" s="2">
        <f t="shared" si="15"/>
        <v>32801</v>
      </c>
      <c r="K111" s="27"/>
      <c r="L111" s="2">
        <f>+IFERROR(('Regions &amp; Poverty'!$G109/100)*H111,0)</f>
        <v>5223.5999999999995</v>
      </c>
      <c r="M111" s="2">
        <f>+IFERROR(('Regions &amp; Poverty'!$G109/100)*I111,0)</f>
        <v>5603.0999999999995</v>
      </c>
      <c r="N111" s="2">
        <f>+IFERROR(('Regions &amp; Poverty'!$G109/100)*J111,0)</f>
        <v>4920.1499999999996</v>
      </c>
      <c r="O111" s="2">
        <f>+IFERROR(L111*('Regions &amp; Poverty'!$I109/100),0)</f>
        <v>156.70799999999997</v>
      </c>
      <c r="P111" s="2">
        <f>+IFERROR(M111*('Regions &amp; Poverty'!$I109/100),0)</f>
        <v>168.09299999999999</v>
      </c>
      <c r="Q111" s="2">
        <f>+IFERROR(N111*('Regions &amp; Poverty'!$I109/100),0)</f>
        <v>147.60449999999997</v>
      </c>
      <c r="R111" s="2">
        <f>+IFERROR(('Regions &amp; Poverty'!$K109/100)*H111,0)</f>
        <v>17725.416000000001</v>
      </c>
      <c r="S111" s="2">
        <f>+IFERROR(('Regions &amp; Poverty'!$K109/100)*I111,0)</f>
        <v>19013.186000000002</v>
      </c>
      <c r="T111" s="2">
        <f>+IFERROR(('Regions &amp; Poverty'!$K109/100)*J111,0)</f>
        <v>16695.708999999999</v>
      </c>
      <c r="U111" s="2">
        <f>+IFERROR(R111*('Regions &amp; Poverty'!$M109/100),0)</f>
        <v>2800.6157280000002</v>
      </c>
      <c r="V111" s="2">
        <f>+IFERROR(S111*('Regions &amp; Poverty'!$M109/100),0)</f>
        <v>3004.0833880000005</v>
      </c>
      <c r="W111" s="2">
        <f>+IFERROR(T111*('Regions &amp; Poverty'!$M109/100),0)</f>
        <v>2637.9220219999997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66451</v>
      </c>
      <c r="I112" s="2">
        <f t="shared" si="15"/>
        <v>62744</v>
      </c>
      <c r="J112" s="2">
        <f t="shared" si="15"/>
        <v>61000</v>
      </c>
      <c r="K112" s="27"/>
      <c r="L112" s="2">
        <f>+IFERROR(('Regions &amp; Poverty'!$G110/100)*H112,0)</f>
        <v>4053.511</v>
      </c>
      <c r="M112" s="2">
        <f>+IFERROR(('Regions &amp; Poverty'!$G110/100)*I112,0)</f>
        <v>3827.384</v>
      </c>
      <c r="N112" s="2">
        <f>+IFERROR(('Regions &amp; Poverty'!$G110/100)*J112,0)</f>
        <v>3721</v>
      </c>
      <c r="O112" s="2">
        <f>+IFERROR(L112*('Regions &amp; Poverty'!$I110/100),0)</f>
        <v>36.481599000000003</v>
      </c>
      <c r="P112" s="2">
        <f>+IFERROR(M112*('Regions &amp; Poverty'!$I110/100),0)</f>
        <v>34.446456000000005</v>
      </c>
      <c r="Q112" s="2">
        <f>+IFERROR(N112*('Regions &amp; Poverty'!$I110/100),0)</f>
        <v>33.489000000000004</v>
      </c>
      <c r="R112" s="2">
        <f>+IFERROR(('Regions &amp; Poverty'!$K110/100)*H112,0)</f>
        <v>26381.047000000002</v>
      </c>
      <c r="S112" s="2">
        <f>+IFERROR(('Regions &amp; Poverty'!$K110/100)*I112,0)</f>
        <v>24909.368000000002</v>
      </c>
      <c r="T112" s="2">
        <f>+IFERROR(('Regions &amp; Poverty'!$K110/100)*J112,0)</f>
        <v>24217</v>
      </c>
      <c r="U112" s="2">
        <f>+IFERROR(R112*('Regions &amp; Poverty'!$M110/100),0)</f>
        <v>2506.1994650000001</v>
      </c>
      <c r="V112" s="2">
        <f>+IFERROR(S112*('Regions &amp; Poverty'!$M110/100),0)</f>
        <v>2366.3899600000004</v>
      </c>
      <c r="W112" s="2">
        <f>+IFERROR(T112*('Regions &amp; Poverty'!$M110/100),0)</f>
        <v>2300.6150000000002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0</v>
      </c>
      <c r="I113" s="2">
        <f t="shared" si="15"/>
        <v>0</v>
      </c>
      <c r="J113" s="2">
        <f t="shared" si="15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845705</v>
      </c>
      <c r="I114" s="2">
        <f t="shared" si="15"/>
        <v>840433</v>
      </c>
      <c r="J114" s="2">
        <f t="shared" si="15"/>
        <v>859702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445932</v>
      </c>
      <c r="I115" s="9">
        <f t="shared" si="16"/>
        <v>478522</v>
      </c>
      <c r="J115" s="9">
        <f t="shared" si="16"/>
        <v>379554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3547600</v>
      </c>
      <c r="I116" s="2">
        <f t="shared" si="15"/>
        <v>3856000</v>
      </c>
      <c r="J116" s="2">
        <f t="shared" si="15"/>
        <v>3949600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1854800</v>
      </c>
      <c r="I117" s="2">
        <f t="shared" si="15"/>
        <v>1569000</v>
      </c>
      <c r="J117" s="2">
        <f t="shared" si="15"/>
        <v>1580700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11728556</v>
      </c>
      <c r="I118" s="2">
        <f t="shared" si="15"/>
        <v>13098234</v>
      </c>
      <c r="J118" s="2">
        <f t="shared" si="15"/>
        <v>10306008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11562800</v>
      </c>
      <c r="I119" s="2">
        <f t="shared" si="15"/>
        <v>11629900</v>
      </c>
      <c r="J119" s="2">
        <f t="shared" si="15"/>
        <v>10730500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1731200</v>
      </c>
      <c r="I121" s="2">
        <f t="shared" si="15"/>
        <v>1739200</v>
      </c>
      <c r="J121" s="2">
        <f t="shared" si="15"/>
        <v>1479900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196925</v>
      </c>
      <c r="I122" s="2">
        <f t="shared" si="15"/>
        <v>229233</v>
      </c>
      <c r="J122" s="2">
        <f t="shared" si="15"/>
        <v>236231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527400</v>
      </c>
      <c r="I123" s="2">
        <f t="shared" si="15"/>
        <v>510700</v>
      </c>
      <c r="J123" s="2">
        <f t="shared" si="15"/>
        <v>626900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1574200</v>
      </c>
      <c r="I124" s="2">
        <f t="shared" si="15"/>
        <v>1672300</v>
      </c>
      <c r="J124" s="2">
        <f t="shared" si="15"/>
        <v>1530400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201091</v>
      </c>
      <c r="I125" s="2">
        <f t="shared" si="17"/>
        <v>197842</v>
      </c>
      <c r="J125" s="2">
        <f t="shared" si="17"/>
        <v>159023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6911000</v>
      </c>
      <c r="I126" s="2">
        <f t="shared" si="17"/>
        <v>7370000</v>
      </c>
      <c r="J126" s="2">
        <f t="shared" si="17"/>
        <v>6655000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2720</v>
      </c>
      <c r="I127" s="2">
        <f t="shared" si="17"/>
        <v>52175</v>
      </c>
      <c r="J127" s="2">
        <f t="shared" si="17"/>
        <v>29300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420880</v>
      </c>
      <c r="I128" s="2">
        <f t="shared" si="17"/>
        <v>451090</v>
      </c>
      <c r="J128" s="2">
        <f t="shared" si="17"/>
        <v>405969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846142</v>
      </c>
      <c r="I129" s="2">
        <f t="shared" si="17"/>
        <v>955131</v>
      </c>
      <c r="J129" s="2">
        <f t="shared" si="17"/>
        <v>988285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2119</v>
      </c>
      <c r="I130" s="2">
        <f t="shared" si="17"/>
        <v>2129</v>
      </c>
      <c r="J130" s="2">
        <f t="shared" si="17"/>
        <v>2139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37914</v>
      </c>
      <c r="I131" s="2">
        <f t="shared" si="17"/>
        <v>44402</v>
      </c>
      <c r="J131" s="2">
        <f t="shared" si="17"/>
        <v>46615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6983109</v>
      </c>
      <c r="I132" s="2">
        <f t="shared" si="17"/>
        <v>6705106</v>
      </c>
      <c r="J132" s="2">
        <f t="shared" si="17"/>
        <v>7979590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7300</v>
      </c>
      <c r="I133" s="2">
        <f t="shared" ref="I133:J146" si="18">+SUMIF($A$250:$A$500,$B133,I$250:I$500)</f>
        <v>7000</v>
      </c>
      <c r="J133" s="2">
        <f t="shared" si="18"/>
        <v>9000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852231</v>
      </c>
      <c r="I134" s="2">
        <f t="shared" si="18"/>
        <v>697863</v>
      </c>
      <c r="J134" s="2">
        <f t="shared" si="18"/>
        <v>689850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2642902</v>
      </c>
      <c r="I135" s="9">
        <f t="shared" si="20"/>
        <v>2660059</v>
      </c>
      <c r="J135" s="9">
        <f t="shared" si="20"/>
        <v>2429856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1274710</v>
      </c>
      <c r="I136" s="2">
        <f t="shared" si="18"/>
        <v>1408563</v>
      </c>
      <c r="J136" s="2">
        <f t="shared" si="18"/>
        <v>1157553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3274826</v>
      </c>
      <c r="I137" s="2">
        <f t="shared" si="18"/>
        <v>2960662</v>
      </c>
      <c r="J137" s="2">
        <f t="shared" si="18"/>
        <v>3441090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1712509</v>
      </c>
      <c r="I138" s="2">
        <f t="shared" si="18"/>
        <v>1626330</v>
      </c>
      <c r="J138" s="2">
        <f t="shared" si="18"/>
        <v>1817269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791426</v>
      </c>
      <c r="I139" s="9">
        <f t="shared" si="21"/>
        <v>814653</v>
      </c>
      <c r="J139" s="9">
        <f t="shared" si="21"/>
        <v>973513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939401</v>
      </c>
      <c r="I140" s="2">
        <f t="shared" si="18"/>
        <v>1030556</v>
      </c>
      <c r="J140" s="2">
        <f t="shared" si="18"/>
        <v>919907</v>
      </c>
      <c r="K140" s="27"/>
      <c r="L140" s="2">
        <f>+IFERROR(('Regions &amp; Poverty'!$G138/100)*H140,0)</f>
        <v>4697.0050000000001</v>
      </c>
      <c r="M140" s="2">
        <f>+IFERROR(('Regions &amp; Poverty'!$G138/100)*I140,0)</f>
        <v>5152.78</v>
      </c>
      <c r="N140" s="2">
        <f>+IFERROR(('Regions &amp; Poverty'!$G138/100)*J140,0)</f>
        <v>4599.5349999999999</v>
      </c>
      <c r="O140" s="2">
        <f>+IFERROR(L140*('Regions &amp; Poverty'!$I138/100),0)</f>
        <v>4.6970049999999999</v>
      </c>
      <c r="P140" s="2">
        <f>+IFERROR(M140*('Regions &amp; Poverty'!$I138/100),0)</f>
        <v>5.1527799999999999</v>
      </c>
      <c r="Q140" s="2">
        <f>+IFERROR(N140*('Regions &amp; Poverty'!$I138/100),0)</f>
        <v>4.5995350000000004</v>
      </c>
      <c r="R140" s="2">
        <f>+IFERROR(('Regions &amp; Poverty'!$K138/100)*H140,0)</f>
        <v>36636.639000000003</v>
      </c>
      <c r="S140" s="2">
        <f>+IFERROR(('Regions &amp; Poverty'!$K138/100)*I140,0)</f>
        <v>40191.684000000001</v>
      </c>
      <c r="T140" s="2">
        <f>+IFERROR(('Regions &amp; Poverty'!$K138/100)*J140,0)</f>
        <v>35876.373</v>
      </c>
      <c r="U140" s="2">
        <f>+IFERROR(R140*('Regions &amp; Poverty'!$M138/100),0)</f>
        <v>293.09311200000002</v>
      </c>
      <c r="V140" s="2">
        <f>+IFERROR(S140*('Regions &amp; Poverty'!$M138/100),0)</f>
        <v>321.53347200000002</v>
      </c>
      <c r="W140" s="2">
        <f>+IFERROR(T140*('Regions &amp; Poverty'!$M138/100),0)</f>
        <v>287.01098400000001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102244</v>
      </c>
      <c r="I141" s="2">
        <f t="shared" si="18"/>
        <v>100670</v>
      </c>
      <c r="J141" s="2">
        <f t="shared" si="18"/>
        <v>120100</v>
      </c>
      <c r="K141" s="27"/>
      <c r="L141" s="2">
        <f>+IFERROR(('Regions &amp; Poverty'!$G139/100)*H141,0)</f>
        <v>1431.4159999999999</v>
      </c>
      <c r="M141" s="2">
        <f>+IFERROR(('Regions &amp; Poverty'!$G139/100)*I141,0)</f>
        <v>1409.3799999999999</v>
      </c>
      <c r="N141" s="2">
        <f>+IFERROR(('Regions &amp; Poverty'!$G139/100)*J141,0)</f>
        <v>1681.3999999999999</v>
      </c>
      <c r="O141" s="2">
        <f>+IFERROR(L141*('Regions &amp; Poverty'!$I139/100),0)</f>
        <v>2.862832</v>
      </c>
      <c r="P141" s="2">
        <f>+IFERROR(M141*('Regions &amp; Poverty'!$I139/100),0)</f>
        <v>2.8187599999999997</v>
      </c>
      <c r="Q141" s="2">
        <f>+IFERROR(N141*('Regions &amp; Poverty'!$I139/100),0)</f>
        <v>3.3628</v>
      </c>
      <c r="R141" s="2">
        <f>+IFERROR(('Regions &amp; Poverty'!$K139/100)*H141,0)</f>
        <v>16461.284</v>
      </c>
      <c r="S141" s="2">
        <f>+IFERROR(('Regions &amp; Poverty'!$K139/100)*I141,0)</f>
        <v>16207.87</v>
      </c>
      <c r="T141" s="2">
        <f>+IFERROR(('Regions &amp; Poverty'!$K139/100)*J141,0)</f>
        <v>19336.100000000002</v>
      </c>
      <c r="U141" s="2">
        <f>+IFERROR(R141*('Regions &amp; Poverty'!$M139/100),0)</f>
        <v>493.83851999999996</v>
      </c>
      <c r="V141" s="2">
        <f>+IFERROR(S141*('Regions &amp; Poverty'!$M139/100),0)</f>
        <v>486.23610000000002</v>
      </c>
      <c r="W141" s="2">
        <f>+IFERROR(T141*('Regions &amp; Poverty'!$M139/100),0)</f>
        <v>580.08300000000008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95000</v>
      </c>
      <c r="I142" s="2">
        <f t="shared" si="18"/>
        <v>92550</v>
      </c>
      <c r="J142" s="2">
        <f t="shared" si="18"/>
        <v>55119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1638086</v>
      </c>
      <c r="I143" s="2">
        <f t="shared" si="18"/>
        <v>3396992</v>
      </c>
      <c r="J143" s="2">
        <f t="shared" si="18"/>
        <v>619919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772500</v>
      </c>
      <c r="I144" s="2">
        <f t="shared" si="18"/>
        <v>364330</v>
      </c>
      <c r="J144" s="2">
        <f t="shared" si="18"/>
        <v>327621</v>
      </c>
      <c r="K144" s="27"/>
      <c r="L144" s="2">
        <f>+IFERROR(('Regions &amp; Poverty'!$G142/100)*H144,0)</f>
        <v>15450</v>
      </c>
      <c r="M144" s="2">
        <f>+IFERROR(('Regions &amp; Poverty'!$G142/100)*I144,0)</f>
        <v>7286.6</v>
      </c>
      <c r="N144" s="2">
        <f>+IFERROR(('Regions &amp; Poverty'!$G142/100)*J144,0)</f>
        <v>6552.42</v>
      </c>
      <c r="O144" s="2">
        <f>+IFERROR(L144*('Regions &amp; Poverty'!$I142/100),0)</f>
        <v>61.800000000000004</v>
      </c>
      <c r="P144" s="2">
        <f>+IFERROR(M144*('Regions &amp; Poverty'!$I142/100),0)</f>
        <v>29.146400000000003</v>
      </c>
      <c r="Q144" s="2">
        <f>+IFERROR(N144*('Regions &amp; Poverty'!$I142/100),0)</f>
        <v>26.209680000000002</v>
      </c>
      <c r="R144" s="2">
        <f>+IFERROR(('Regions &amp; Poverty'!$K142/100)*H144,0)</f>
        <v>70297.5</v>
      </c>
      <c r="S144" s="2">
        <f>+IFERROR(('Regions &amp; Poverty'!$K142/100)*I144,0)</f>
        <v>33154.03</v>
      </c>
      <c r="T144" s="2">
        <f>+IFERROR(('Regions &amp; Poverty'!$K142/100)*J144,0)</f>
        <v>29813.510999999999</v>
      </c>
      <c r="U144" s="2">
        <f>+IFERROR(R144*('Regions &amp; Poverty'!$M142/100),0)</f>
        <v>1616.8425</v>
      </c>
      <c r="V144" s="2">
        <f>+IFERROR(S144*('Regions &amp; Poverty'!$M142/100),0)</f>
        <v>762.54268999999999</v>
      </c>
      <c r="W144" s="2">
        <f>+IFERROR(T144*('Regions &amp; Poverty'!$M142/100),0)</f>
        <v>685.71075299999995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2955437</v>
      </c>
      <c r="I146" s="2">
        <f t="shared" si="18"/>
        <v>3201584</v>
      </c>
      <c r="J146" s="2">
        <f t="shared" si="18"/>
        <v>2907572</v>
      </c>
      <c r="K146" s="27"/>
      <c r="L146" s="2">
        <f>+IFERROR(('Regions &amp; Poverty'!$G144/100)*H146,0)</f>
        <v>8866.3109999999997</v>
      </c>
      <c r="M146" s="2">
        <f>+IFERROR(('Regions &amp; Poverty'!$G144/100)*I146,0)</f>
        <v>9604.7520000000004</v>
      </c>
      <c r="N146" s="2">
        <f>+IFERROR(('Regions &amp; Poverty'!$G144/100)*J146,0)</f>
        <v>8722.7160000000003</v>
      </c>
      <c r="O146" s="2">
        <f>+IFERROR(L146*('Regions &amp; Poverty'!$I144/100),0)</f>
        <v>8.8663109999999996</v>
      </c>
      <c r="P146" s="2">
        <f>+IFERROR(M146*('Regions &amp; Poverty'!$I144/100),0)</f>
        <v>9.6047520000000013</v>
      </c>
      <c r="Q146" s="2">
        <f>+IFERROR(N146*('Regions &amp; Poverty'!$I144/100),0)</f>
        <v>8.7227160000000001</v>
      </c>
      <c r="R146" s="2">
        <f>+IFERROR(('Regions &amp; Poverty'!$K144/100)*H146,0)</f>
        <v>73885.925000000003</v>
      </c>
      <c r="S146" s="2">
        <f>+IFERROR(('Regions &amp; Poverty'!$K144/100)*I146,0)</f>
        <v>80039.600000000006</v>
      </c>
      <c r="T146" s="2">
        <f>+IFERROR(('Regions &amp; Poverty'!$K144/100)*J146,0)</f>
        <v>72689.3</v>
      </c>
      <c r="U146" s="2">
        <f>+IFERROR(R146*('Regions &amp; Poverty'!$M144/100),0)</f>
        <v>369.42962500000004</v>
      </c>
      <c r="V146" s="2">
        <f>+IFERROR(S146*('Regions &amp; Poverty'!$M144/100),0)</f>
        <v>400.19800000000004</v>
      </c>
      <c r="W146" s="2">
        <f>+IFERROR(T146*('Regions &amp; Poverty'!$M144/100),0)</f>
        <v>363.44650000000001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1277796</v>
      </c>
      <c r="I147" s="2">
        <f t="shared" si="22"/>
        <v>499222</v>
      </c>
      <c r="J147" s="2">
        <f t="shared" si="22"/>
        <v>499222</v>
      </c>
      <c r="K147" s="27"/>
      <c r="L147" s="2">
        <f>+IFERROR(('Regions &amp; Poverty'!$G145/100)*H147,0)</f>
        <v>31944.9</v>
      </c>
      <c r="M147" s="2">
        <f>+IFERROR(('Regions &amp; Poverty'!$G145/100)*I147,0)</f>
        <v>12480.550000000001</v>
      </c>
      <c r="N147" s="2">
        <f>+IFERROR(('Regions &amp; Poverty'!$G145/100)*J147,0)</f>
        <v>12480.550000000001</v>
      </c>
      <c r="O147" s="2">
        <f>+IFERROR(L147*('Regions &amp; Poverty'!$I145/100),0)</f>
        <v>127.7796</v>
      </c>
      <c r="P147" s="2">
        <f>+IFERROR(M147*('Regions &amp; Poverty'!$I145/100),0)</f>
        <v>49.922200000000004</v>
      </c>
      <c r="Q147" s="2">
        <f>+IFERROR(N147*('Regions &amp; Poverty'!$I145/100),0)</f>
        <v>49.922200000000004</v>
      </c>
      <c r="R147" s="2">
        <f>+IFERROR(('Regions &amp; Poverty'!$K145/100)*H147,0)</f>
        <v>228725.484</v>
      </c>
      <c r="S147" s="2">
        <f>+IFERROR(('Regions &amp; Poverty'!$K145/100)*I147,0)</f>
        <v>89360.737999999998</v>
      </c>
      <c r="T147" s="2">
        <f>+IFERROR(('Regions &amp; Poverty'!$K145/100)*J147,0)</f>
        <v>89360.737999999998</v>
      </c>
      <c r="U147" s="2">
        <f>+IFERROR(R147*('Regions &amp; Poverty'!$M145/100),0)</f>
        <v>8920.2938759999997</v>
      </c>
      <c r="V147" s="2">
        <f>+IFERROR(S147*('Regions &amp; Poverty'!$M145/100),0)</f>
        <v>3485.0687819999998</v>
      </c>
      <c r="W147" s="2">
        <f>+IFERROR(T147*('Regions &amp; Poverty'!$M145/100),0)</f>
        <v>3485.0687819999998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15000</v>
      </c>
      <c r="I148" s="2">
        <f t="shared" si="22"/>
        <v>16500</v>
      </c>
      <c r="J148" s="2">
        <f t="shared" si="22"/>
        <v>13750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38873</v>
      </c>
      <c r="I149" s="2">
        <f t="shared" si="22"/>
        <v>40486</v>
      </c>
      <c r="J149" s="2">
        <f t="shared" si="22"/>
        <v>37929</v>
      </c>
      <c r="K149" s="27"/>
      <c r="L149" s="2">
        <f>+IFERROR(('Regions &amp; Poverty'!$G147/100)*H149,0)</f>
        <v>38.872999999999998</v>
      </c>
      <c r="M149" s="2">
        <f>+IFERROR(('Regions &amp; Poverty'!$G147/100)*I149,0)</f>
        <v>40.486000000000004</v>
      </c>
      <c r="N149" s="2">
        <f>+IFERROR(('Regions &amp; Poverty'!$G147/100)*J149,0)</f>
        <v>37.929000000000002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816.33300000000008</v>
      </c>
      <c r="S149" s="2">
        <f>+IFERROR(('Regions &amp; Poverty'!$K147/100)*I149,0)</f>
        <v>850.20600000000002</v>
      </c>
      <c r="T149" s="2">
        <f>+IFERROR(('Regions &amp; Poverty'!$K147/100)*J149,0)</f>
        <v>796.50900000000001</v>
      </c>
      <c r="U149" s="2">
        <f>+IFERROR(R149*('Regions &amp; Poverty'!$M147/100),0)</f>
        <v>3.2653320000000003</v>
      </c>
      <c r="V149" s="2">
        <f>+IFERROR(S149*('Regions &amp; Poverty'!$M147/100),0)</f>
        <v>3.4008240000000001</v>
      </c>
      <c r="W149" s="2">
        <f>+IFERROR(T149*('Regions &amp; Poverty'!$M147/100),0)</f>
        <v>3.1860360000000001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5482</v>
      </c>
      <c r="I150" s="2">
        <f t="shared" si="22"/>
        <v>2592</v>
      </c>
      <c r="J150" s="2">
        <f t="shared" si="22"/>
        <v>2036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33000</v>
      </c>
      <c r="I151" s="2">
        <f t="shared" si="22"/>
        <v>31734</v>
      </c>
      <c r="J151" s="2">
        <f t="shared" si="22"/>
        <v>32771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33</v>
      </c>
      <c r="S151" s="2">
        <f>+IFERROR(('Regions &amp; Poverty'!$K149/100)*I151,0)</f>
        <v>31.734000000000002</v>
      </c>
      <c r="T151" s="2">
        <f>+IFERROR(('Regions &amp; Poverty'!$K149/100)*J151,0)</f>
        <v>32.771000000000001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2161</v>
      </c>
      <c r="I152" s="2">
        <f t="shared" si="22"/>
        <v>2313</v>
      </c>
      <c r="J152" s="2">
        <f t="shared" si="22"/>
        <v>1591</v>
      </c>
      <c r="K152" s="27"/>
      <c r="L152" s="2">
        <f>+IFERROR(('Regions &amp; Poverty'!$G150/100)*H152,0)</f>
        <v>4.3220000000000001</v>
      </c>
      <c r="M152" s="2">
        <f>+IFERROR(('Regions &amp; Poverty'!$G150/100)*I152,0)</f>
        <v>4.6260000000000003</v>
      </c>
      <c r="N152" s="2">
        <f>+IFERROR(('Regions &amp; Poverty'!$G150/100)*J152,0)</f>
        <v>3.1819999999999999</v>
      </c>
      <c r="O152" s="2">
        <f>+IFERROR(L152*('Regions &amp; Poverty'!$I150/100),0)</f>
        <v>4.3220000000000003E-3</v>
      </c>
      <c r="P152" s="2">
        <f>+IFERROR(M152*('Regions &amp; Poverty'!$I150/100),0)</f>
        <v>4.6260000000000008E-3</v>
      </c>
      <c r="Q152" s="2">
        <f>+IFERROR(N152*('Regions &amp; Poverty'!$I150/100),0)</f>
        <v>3.1819999999999999E-3</v>
      </c>
      <c r="R152" s="2">
        <f>+IFERROR(('Regions &amp; Poverty'!$K150/100)*H152,0)</f>
        <v>73.474000000000004</v>
      </c>
      <c r="S152" s="2">
        <f>+IFERROR(('Regions &amp; Poverty'!$K150/100)*I152,0)</f>
        <v>78.64200000000001</v>
      </c>
      <c r="T152" s="2">
        <f>+IFERROR(('Regions &amp; Poverty'!$K150/100)*J152,0)</f>
        <v>54.094000000000001</v>
      </c>
      <c r="U152" s="2">
        <f>+IFERROR(R152*('Regions &amp; Poverty'!$M150/100),0)</f>
        <v>0.44084400000000001</v>
      </c>
      <c r="V152" s="2">
        <f>+IFERROR(S152*('Regions &amp; Poverty'!$M150/100),0)</f>
        <v>0.47185200000000005</v>
      </c>
      <c r="W152" s="2">
        <f>+IFERROR(T152*('Regions &amp; Poverty'!$M150/100),0)</f>
        <v>0.32456400000000002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706</v>
      </c>
      <c r="I153" s="2">
        <f t="shared" si="22"/>
        <v>876</v>
      </c>
      <c r="J153" s="2">
        <f t="shared" si="22"/>
        <v>672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7555</v>
      </c>
      <c r="I154" s="2">
        <f t="shared" si="22"/>
        <v>9241</v>
      </c>
      <c r="J154" s="2">
        <f t="shared" si="22"/>
        <v>25810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600104</v>
      </c>
      <c r="I155" s="2">
        <f t="shared" si="22"/>
        <v>430576</v>
      </c>
      <c r="J155" s="2">
        <f t="shared" si="22"/>
        <v>500001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6300000</v>
      </c>
      <c r="I156" s="2">
        <f t="shared" si="22"/>
        <v>8000000</v>
      </c>
      <c r="J156" s="2">
        <f t="shared" si="22"/>
        <v>6700000</v>
      </c>
      <c r="K156" s="27"/>
      <c r="L156" s="2">
        <f>+IFERROR(('Regions &amp; Poverty'!$G154/100)*H156,0)</f>
        <v>18900</v>
      </c>
      <c r="M156" s="2">
        <f>+IFERROR(('Regions &amp; Poverty'!$G154/100)*I156,0)</f>
        <v>24000</v>
      </c>
      <c r="N156" s="2">
        <f>+IFERROR(('Regions &amp; Poverty'!$G154/100)*J156,0)</f>
        <v>20100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151200</v>
      </c>
      <c r="S156" s="2">
        <f>+IFERROR(('Regions &amp; Poverty'!$K154/100)*I156,0)</f>
        <v>192000</v>
      </c>
      <c r="T156" s="2">
        <f>+IFERROR(('Regions &amp; Poverty'!$K154/100)*J156,0)</f>
        <v>160800</v>
      </c>
      <c r="U156" s="2">
        <f>+IFERROR(R156*('Regions &amp; Poverty'!$M154/100),0)</f>
        <v>756</v>
      </c>
      <c r="V156" s="2">
        <f>+IFERROR(S156*('Regions &amp; Poverty'!$M154/100),0)</f>
        <v>960</v>
      </c>
      <c r="W156" s="2">
        <f>+IFERROR(T156*('Regions &amp; Poverty'!$M154/100),0)</f>
        <v>804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126</v>
      </c>
      <c r="I157" s="2">
        <f t="shared" si="22"/>
        <v>128</v>
      </c>
      <c r="J157" s="2">
        <f t="shared" si="22"/>
        <v>127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27971</v>
      </c>
      <c r="I158" s="2">
        <f t="shared" si="22"/>
        <v>20978</v>
      </c>
      <c r="J158" s="2">
        <f t="shared" si="22"/>
        <v>28134</v>
      </c>
      <c r="K158" s="27"/>
      <c r="L158" s="2">
        <f>+IFERROR(('Regions &amp; Poverty'!$G156/100)*H158,0)</f>
        <v>5258.5479999999998</v>
      </c>
      <c r="M158" s="2">
        <f>+IFERROR(('Regions &amp; Poverty'!$G156/100)*I158,0)</f>
        <v>3943.864</v>
      </c>
      <c r="N158" s="2">
        <f>+IFERROR(('Regions &amp; Poverty'!$G156/100)*J158,0)</f>
        <v>5289.192</v>
      </c>
      <c r="O158" s="2">
        <f>+IFERROR(L158*('Regions &amp; Poverty'!$I156/100),0)</f>
        <v>236.63465999999997</v>
      </c>
      <c r="P158" s="2">
        <f>+IFERROR(M158*('Regions &amp; Poverty'!$I156/100),0)</f>
        <v>177.47388000000001</v>
      </c>
      <c r="Q158" s="2">
        <f>+IFERROR(N158*('Regions &amp; Poverty'!$I156/100),0)</f>
        <v>238.01363999999998</v>
      </c>
      <c r="R158" s="2">
        <f>+IFERROR(('Regions &amp; Poverty'!$K156/100)*H158,0)</f>
        <v>14600.862000000001</v>
      </c>
      <c r="S158" s="2">
        <f>+IFERROR(('Regions &amp; Poverty'!$K156/100)*I158,0)</f>
        <v>10950.516</v>
      </c>
      <c r="T158" s="2">
        <f>+IFERROR(('Regions &amp; Poverty'!$K156/100)*J158,0)</f>
        <v>14685.948</v>
      </c>
      <c r="U158" s="2">
        <f>+IFERROR(R158*('Regions &amp; Poverty'!$M156/100),0)</f>
        <v>2525.9491260000004</v>
      </c>
      <c r="V158" s="2">
        <f>+IFERROR(S158*('Regions &amp; Poverty'!$M156/100),0)</f>
        <v>1894.4392680000001</v>
      </c>
      <c r="W158" s="2">
        <f>+IFERROR(T158*('Regions &amp; Poverty'!$M156/100),0)</f>
        <v>2540.6690040000003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9174417</v>
      </c>
      <c r="I159" s="2">
        <f t="shared" si="22"/>
        <v>8646321</v>
      </c>
      <c r="J159" s="2">
        <f t="shared" si="22"/>
        <v>8992274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405747</v>
      </c>
      <c r="I160" s="2">
        <f t="shared" si="22"/>
        <v>437144</v>
      </c>
      <c r="J160" s="2">
        <f t="shared" si="22"/>
        <v>364186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458100</v>
      </c>
      <c r="I161" s="2">
        <f t="shared" si="22"/>
        <v>556600</v>
      </c>
      <c r="J161" s="2">
        <f t="shared" si="22"/>
        <v>357387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418800</v>
      </c>
      <c r="I162" s="2">
        <f t="shared" si="22"/>
        <v>385100</v>
      </c>
      <c r="J162" s="2">
        <f t="shared" si="22"/>
        <v>283200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1018500</v>
      </c>
      <c r="I163" s="2">
        <f t="shared" si="23"/>
        <v>811500</v>
      </c>
      <c r="J163" s="2">
        <f t="shared" si="23"/>
        <v>543064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190120</v>
      </c>
      <c r="I164" s="2">
        <f t="shared" si="23"/>
        <v>187296</v>
      </c>
      <c r="J164" s="2">
        <f t="shared" si="23"/>
        <v>197057</v>
      </c>
      <c r="K164" s="27"/>
      <c r="L164" s="2">
        <f>+IFERROR(('Regions &amp; Poverty'!$G162/100)*H164,0)</f>
        <v>3612.2799999999997</v>
      </c>
      <c r="M164" s="2">
        <f>+IFERROR(('Regions &amp; Poverty'!$G162/100)*I164,0)</f>
        <v>3558.6239999999998</v>
      </c>
      <c r="N164" s="2">
        <f>+IFERROR(('Regions &amp; Poverty'!$G162/100)*J164,0)</f>
        <v>3744.0830000000001</v>
      </c>
      <c r="O164" s="2">
        <f>+IFERROR(L164*('Regions &amp; Poverty'!$I162/100),0)</f>
        <v>10.836839999999999</v>
      </c>
      <c r="P164" s="2">
        <f>+IFERROR(M164*('Regions &amp; Poverty'!$I162/100),0)</f>
        <v>10.675872</v>
      </c>
      <c r="Q164" s="2">
        <f>+IFERROR(N164*('Regions &amp; Poverty'!$I162/100),0)</f>
        <v>11.232249000000001</v>
      </c>
      <c r="R164" s="2">
        <f>+IFERROR(('Regions &amp; Poverty'!$K162/100)*H164,0)</f>
        <v>25666.2</v>
      </c>
      <c r="S164" s="2">
        <f>+IFERROR(('Regions &amp; Poverty'!$K162/100)*I164,0)</f>
        <v>25284.960000000003</v>
      </c>
      <c r="T164" s="2">
        <f>+IFERROR(('Regions &amp; Poverty'!$K162/100)*J164,0)</f>
        <v>26602.695000000003</v>
      </c>
      <c r="U164" s="2">
        <f>+IFERROR(R164*('Regions &amp; Poverty'!$M162/100),0)</f>
        <v>769.98599999999999</v>
      </c>
      <c r="V164" s="2">
        <f>+IFERROR(S164*('Regions &amp; Poverty'!$M162/100),0)</f>
        <v>758.54880000000003</v>
      </c>
      <c r="W164" s="2">
        <f>+IFERROR(T164*('Regions &amp; Poverty'!$M162/100),0)</f>
        <v>798.08085000000005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681759</v>
      </c>
      <c r="I165" s="2">
        <f t="shared" si="23"/>
        <v>1036482</v>
      </c>
      <c r="J165" s="2">
        <f t="shared" si="23"/>
        <v>928923</v>
      </c>
      <c r="K165" s="27"/>
      <c r="L165" s="2">
        <f>+IFERROR(('Regions &amp; Poverty'!$G163/100)*H165,0)</f>
        <v>3408.7950000000001</v>
      </c>
      <c r="M165" s="2">
        <f>+IFERROR(('Regions &amp; Poverty'!$G163/100)*I165,0)</f>
        <v>5182.41</v>
      </c>
      <c r="N165" s="2">
        <f>+IFERROR(('Regions &amp; Poverty'!$G163/100)*J165,0)</f>
        <v>4644.6149999999998</v>
      </c>
      <c r="O165" s="2">
        <f>+IFERROR(L165*('Regions &amp; Poverty'!$I163/100),0)</f>
        <v>6.81759</v>
      </c>
      <c r="P165" s="2">
        <f>+IFERROR(M165*('Regions &amp; Poverty'!$I163/100),0)</f>
        <v>10.36482</v>
      </c>
      <c r="Q165" s="2">
        <f>+IFERROR(N165*('Regions &amp; Poverty'!$I163/100),0)</f>
        <v>9.2892299999999999</v>
      </c>
      <c r="R165" s="2">
        <f>+IFERROR(('Regions &amp; Poverty'!$K163/100)*H165,0)</f>
        <v>18407.493000000002</v>
      </c>
      <c r="S165" s="2">
        <f>+IFERROR(('Regions &amp; Poverty'!$K163/100)*I165,0)</f>
        <v>27985.014000000003</v>
      </c>
      <c r="T165" s="2">
        <f>+IFERROR(('Regions &amp; Poverty'!$K163/100)*J165,0)</f>
        <v>25080.921000000002</v>
      </c>
      <c r="U165" s="2">
        <f>+IFERROR(R165*('Regions &amp; Poverty'!$M163/100),0)</f>
        <v>128.852451</v>
      </c>
      <c r="V165" s="2">
        <f>+IFERROR(S165*('Regions &amp; Poverty'!$M163/100),0)</f>
        <v>195.89509799999999</v>
      </c>
      <c r="W165" s="2">
        <f>+IFERROR(T165*('Regions &amp; Poverty'!$M163/100),0)</f>
        <v>175.56644699999998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26700</v>
      </c>
      <c r="I166" s="2">
        <f t="shared" si="23"/>
        <v>40900</v>
      </c>
      <c r="J166" s="2">
        <f t="shared" si="23"/>
        <v>47200</v>
      </c>
      <c r="K166" s="27"/>
      <c r="L166" s="2">
        <f>+IFERROR(('Regions &amp; Poverty'!$G164/100)*H166,0)</f>
        <v>2216.1</v>
      </c>
      <c r="M166" s="2">
        <f>+IFERROR(('Regions &amp; Poverty'!$G164/100)*I166,0)</f>
        <v>3394.7000000000003</v>
      </c>
      <c r="N166" s="2">
        <f>+IFERROR(('Regions &amp; Poverty'!$G164/100)*J166,0)</f>
        <v>3917.6000000000004</v>
      </c>
      <c r="O166" s="2">
        <f>+IFERROR(L166*('Regions &amp; Poverty'!$I164/100),0)</f>
        <v>48.754200000000004</v>
      </c>
      <c r="P166" s="2">
        <f>+IFERROR(M166*('Regions &amp; Poverty'!$I164/100),0)</f>
        <v>74.68340000000002</v>
      </c>
      <c r="Q166" s="2">
        <f>+IFERROR(N166*('Regions &amp; Poverty'!$I164/100),0)</f>
        <v>86.187200000000018</v>
      </c>
      <c r="R166" s="2">
        <f>+IFERROR(('Regions &amp; Poverty'!$K164/100)*H166,0)</f>
        <v>6755.1</v>
      </c>
      <c r="S166" s="2">
        <f>+IFERROR(('Regions &amp; Poverty'!$K164/100)*I166,0)</f>
        <v>10347.700000000001</v>
      </c>
      <c r="T166" s="2">
        <f>+IFERROR(('Regions &amp; Poverty'!$K164/100)*J166,0)</f>
        <v>11941.6</v>
      </c>
      <c r="U166" s="2">
        <f>+IFERROR(R166*('Regions &amp; Poverty'!$M164/100),0)</f>
        <v>526.89780000000007</v>
      </c>
      <c r="V166" s="2">
        <f>+IFERROR(S166*('Regions &amp; Poverty'!$M164/100),0)</f>
        <v>807.12060000000008</v>
      </c>
      <c r="W166" s="2">
        <f>+IFERROR(T166*('Regions &amp; Poverty'!$M164/100),0)</f>
        <v>931.44479999999999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197084</v>
      </c>
      <c r="I167" s="2">
        <f t="shared" si="23"/>
        <v>370191</v>
      </c>
      <c r="J167" s="2">
        <f t="shared" si="23"/>
        <v>415266</v>
      </c>
      <c r="K167" s="27"/>
      <c r="L167" s="2">
        <f>+IFERROR(('Regions &amp; Poverty'!$G165/100)*H167,0)</f>
        <v>4927.1000000000004</v>
      </c>
      <c r="M167" s="2">
        <f>+IFERROR(('Regions &amp; Poverty'!$G165/100)*I167,0)</f>
        <v>9254.7749999999996</v>
      </c>
      <c r="N167" s="2">
        <f>+IFERROR(('Regions &amp; Poverty'!$G165/100)*J167,0)</f>
        <v>10381.650000000001</v>
      </c>
      <c r="O167" s="2">
        <f>+IFERROR(L167*('Regions &amp; Poverty'!$I165/100),0)</f>
        <v>24.635500000000004</v>
      </c>
      <c r="P167" s="2">
        <f>+IFERROR(M167*('Regions &amp; Poverty'!$I165/100),0)</f>
        <v>46.273874999999997</v>
      </c>
      <c r="Q167" s="2">
        <f>+IFERROR(N167*('Regions &amp; Poverty'!$I165/100),0)</f>
        <v>51.90825000000001</v>
      </c>
      <c r="R167" s="2">
        <f>+IFERROR(('Regions &amp; Poverty'!$K165/100)*H167,0)</f>
        <v>45920.572</v>
      </c>
      <c r="S167" s="2">
        <f>+IFERROR(('Regions &amp; Poverty'!$K165/100)*I167,0)</f>
        <v>86254.503000000012</v>
      </c>
      <c r="T167" s="2">
        <f>+IFERROR(('Regions &amp; Poverty'!$K165/100)*J167,0)</f>
        <v>96756.978000000003</v>
      </c>
      <c r="U167" s="2">
        <f>+IFERROR(R167*('Regions &amp; Poverty'!$M165/100),0)</f>
        <v>2158.2668840000001</v>
      </c>
      <c r="V167" s="2">
        <f>+IFERROR(S167*('Regions &amp; Poverty'!$M165/100),0)</f>
        <v>4053.9616410000003</v>
      </c>
      <c r="W167" s="2">
        <f>+IFERROR(T167*('Regions &amp; Poverty'!$M165/100),0)</f>
        <v>4547.5779659999998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113430</v>
      </c>
      <c r="I168" s="2">
        <f t="shared" si="23"/>
        <v>138240</v>
      </c>
      <c r="J168" s="2">
        <f t="shared" si="23"/>
        <v>141957</v>
      </c>
      <c r="K168" s="27"/>
      <c r="L168" s="2">
        <f>+IFERROR(('Regions &amp; Poverty'!$G166/100)*H168,0)</f>
        <v>5331.21</v>
      </c>
      <c r="M168" s="2">
        <f>+IFERROR(('Regions &amp; Poverty'!$G166/100)*I168,0)</f>
        <v>6497.28</v>
      </c>
      <c r="N168" s="2">
        <f>+IFERROR(('Regions &amp; Poverty'!$G166/100)*J168,0)</f>
        <v>6671.9790000000003</v>
      </c>
      <c r="O168" s="2">
        <f>+IFERROR(L168*('Regions &amp; Poverty'!$I166/100),0)</f>
        <v>53.312100000000001</v>
      </c>
      <c r="P168" s="2">
        <f>+IFERROR(M168*('Regions &amp; Poverty'!$I166/100),0)</f>
        <v>64.972799999999992</v>
      </c>
      <c r="Q168" s="2">
        <f>+IFERROR(N168*('Regions &amp; Poverty'!$I166/100),0)</f>
        <v>66.719790000000003</v>
      </c>
      <c r="R168" s="2">
        <f>+IFERROR(('Regions &amp; Poverty'!$K166/100)*H168,0)</f>
        <v>22686</v>
      </c>
      <c r="S168" s="2">
        <f>+IFERROR(('Regions &amp; Poverty'!$K166/100)*I168,0)</f>
        <v>27648</v>
      </c>
      <c r="T168" s="2">
        <f>+IFERROR(('Regions &amp; Poverty'!$K166/100)*J168,0)</f>
        <v>28391.4</v>
      </c>
      <c r="U168" s="2">
        <f>+IFERROR(R168*('Regions &amp; Poverty'!$M166/100),0)</f>
        <v>1179.672</v>
      </c>
      <c r="V168" s="2">
        <f>+IFERROR(S168*('Regions &amp; Poverty'!$M166/100),0)</f>
        <v>1437.6960000000001</v>
      </c>
      <c r="W168" s="2">
        <f>+IFERROR(T168*('Regions &amp; Poverty'!$M166/100),0)</f>
        <v>1476.3528000000001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30000</v>
      </c>
      <c r="I169" s="2">
        <f t="shared" si="23"/>
        <v>30000</v>
      </c>
      <c r="J169" s="2">
        <f t="shared" si="23"/>
        <v>20000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139587</v>
      </c>
      <c r="I170" s="2">
        <f t="shared" si="23"/>
        <v>151642</v>
      </c>
      <c r="J170" s="2">
        <f t="shared" si="23"/>
        <v>240000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1988102</v>
      </c>
      <c r="I171" s="2">
        <f t="shared" si="23"/>
        <v>1849035</v>
      </c>
      <c r="J171" s="2">
        <f t="shared" si="23"/>
        <v>1252690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2411817</v>
      </c>
      <c r="I172" s="2">
        <f t="shared" si="23"/>
        <v>2675375</v>
      </c>
      <c r="J172" s="2">
        <f t="shared" si="23"/>
        <v>3231268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9647.268</v>
      </c>
      <c r="S172" s="2">
        <f>+IFERROR(('Regions &amp; Poverty'!$K170/100)*I172,0)</f>
        <v>10701.5</v>
      </c>
      <c r="T172" s="2">
        <f>+IFERROR(('Regions &amp; Poverty'!$K170/100)*J172,0)</f>
        <v>12925.072</v>
      </c>
      <c r="U172" s="2">
        <f>+IFERROR(R172*('Regions &amp; Poverty'!$M170/100),0)</f>
        <v>9.6472680000000004</v>
      </c>
      <c r="V172" s="2">
        <f>+IFERROR(S172*('Regions &amp; Poverty'!$M170/100),0)</f>
        <v>10.701499999999999</v>
      </c>
      <c r="W172" s="2">
        <f>+IFERROR(T172*('Regions &amp; Poverty'!$M170/100),0)</f>
        <v>12.925072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220606</v>
      </c>
      <c r="I173" s="2">
        <f t="shared" si="23"/>
        <v>178827</v>
      </c>
      <c r="J173" s="2">
        <f t="shared" si="23"/>
        <v>255707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3088.4839999999995</v>
      </c>
      <c r="S173" s="2">
        <f>+IFERROR(('Regions &amp; Poverty'!$K171/100)*I173,0)</f>
        <v>2503.5779999999995</v>
      </c>
      <c r="T173" s="2">
        <f>+IFERROR(('Regions &amp; Poverty'!$K171/100)*J173,0)</f>
        <v>3579.8979999999997</v>
      </c>
      <c r="U173" s="2">
        <f>+IFERROR(R173*('Regions &amp; Poverty'!$M171/100),0)</f>
        <v>6.1769679999999987</v>
      </c>
      <c r="V173" s="2">
        <f>+IFERROR(S173*('Regions &amp; Poverty'!$M171/100),0)</f>
        <v>5.0071559999999993</v>
      </c>
      <c r="W173" s="2">
        <f>+IFERROR(T173*('Regions &amp; Poverty'!$M171/100),0)</f>
        <v>7.1597959999999992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20444258</v>
      </c>
      <c r="I174" s="2">
        <f t="shared" si="23"/>
        <v>17546155</v>
      </c>
      <c r="J174" s="2">
        <f t="shared" si="23"/>
        <v>17992517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61332.774000000005</v>
      </c>
      <c r="S174" s="2">
        <f>+IFERROR(('Regions &amp; Poverty'!$K172/100)*I174,0)</f>
        <v>52638.465000000004</v>
      </c>
      <c r="T174" s="2">
        <f>+IFERROR(('Regions &amp; Poverty'!$K172/100)*J174,0)</f>
        <v>53977.550999999999</v>
      </c>
      <c r="U174" s="2">
        <f>+IFERROR(R174*('Regions &amp; Poverty'!$M172/100),0)</f>
        <v>61.332774000000008</v>
      </c>
      <c r="V174" s="2">
        <f>+IFERROR(S174*('Regions &amp; Poverty'!$M172/100),0)</f>
        <v>52.638465000000004</v>
      </c>
      <c r="W174" s="2">
        <f>+IFERROR(T174*('Regions &amp; Poverty'!$M172/100),0)</f>
        <v>53.977550999999998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9046060</v>
      </c>
      <c r="I175" s="2">
        <f t="shared" si="23"/>
        <v>8288380</v>
      </c>
      <c r="J175" s="2">
        <f t="shared" si="23"/>
        <v>9435710</v>
      </c>
      <c r="K175" s="27"/>
      <c r="L175" s="2">
        <f>+IFERROR(('Regions &amp; Poverty'!$G173/100)*H175,0)</f>
        <v>9046.06</v>
      </c>
      <c r="M175" s="2">
        <f>+IFERROR(('Regions &amp; Poverty'!$G173/100)*I175,0)</f>
        <v>8288.380000000001</v>
      </c>
      <c r="N175" s="2">
        <f>+IFERROR(('Regions &amp; Poverty'!$G173/100)*J175,0)</f>
        <v>9435.7100000000009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45230.3</v>
      </c>
      <c r="S175" s="2">
        <f>+IFERROR(('Regions &amp; Poverty'!$K173/100)*I175,0)</f>
        <v>41441.9</v>
      </c>
      <c r="T175" s="2">
        <f>+IFERROR(('Regions &amp; Poverty'!$K173/100)*J175,0)</f>
        <v>47178.55</v>
      </c>
      <c r="U175" s="2">
        <f>+IFERROR(R175*('Regions &amp; Poverty'!$M173/100),0)</f>
        <v>45.230300000000007</v>
      </c>
      <c r="V175" s="2">
        <f>+IFERROR(S175*('Regions &amp; Poverty'!$M173/100),0)</f>
        <v>41.441900000000004</v>
      </c>
      <c r="W175" s="2">
        <f>+IFERROR(T175*('Regions &amp; Poverty'!$M173/100),0)</f>
        <v>47.178550000000001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37384923</v>
      </c>
      <c r="I176" s="9">
        <f t="shared" si="24"/>
        <v>34245723</v>
      </c>
      <c r="J176" s="9">
        <f t="shared" si="24"/>
        <v>35341946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144919437</v>
      </c>
      <c r="I178" s="9">
        <f t="shared" si="25"/>
        <v>148921608</v>
      </c>
      <c r="J178" s="9">
        <f t="shared" si="25"/>
        <v>141645107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65000</v>
      </c>
      <c r="I182" s="2">
        <f t="shared" si="26"/>
        <v>65000</v>
      </c>
      <c r="J182" s="2">
        <f t="shared" si="26"/>
        <v>67038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1953385</v>
      </c>
      <c r="I183" s="2">
        <f t="shared" si="26"/>
        <v>2046666</v>
      </c>
      <c r="J183" s="2">
        <f t="shared" si="26"/>
        <v>2024922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399970</v>
      </c>
      <c r="I199" s="2">
        <f t="shared" si="27"/>
        <v>434140</v>
      </c>
      <c r="J199" s="2">
        <f t="shared" si="27"/>
        <v>345559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45962</v>
      </c>
      <c r="I200" s="2">
        <f t="shared" si="27"/>
        <v>44382</v>
      </c>
      <c r="J200" s="2">
        <f t="shared" si="27"/>
        <v>33995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1967049</v>
      </c>
      <c r="I201" s="2">
        <f t="shared" si="27"/>
        <v>1991415</v>
      </c>
      <c r="J201" s="2">
        <f t="shared" si="27"/>
        <v>1845254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675853</v>
      </c>
      <c r="I202" s="2">
        <f t="shared" si="27"/>
        <v>668644</v>
      </c>
      <c r="J202" s="2">
        <f t="shared" si="27"/>
        <v>584602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48649</v>
      </c>
      <c r="I203" s="2">
        <f t="shared" si="27"/>
        <v>63194</v>
      </c>
      <c r="J203" s="2">
        <f t="shared" si="27"/>
        <v>77294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175592</v>
      </c>
      <c r="I204" s="2">
        <f t="shared" si="27"/>
        <v>193451</v>
      </c>
      <c r="J204" s="2">
        <f t="shared" si="27"/>
        <v>263165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153055</v>
      </c>
      <c r="I205" s="2">
        <f t="shared" si="27"/>
        <v>101677</v>
      </c>
      <c r="J205" s="2">
        <f t="shared" si="27"/>
        <v>144832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89700</v>
      </c>
      <c r="I206" s="2">
        <f t="shared" si="27"/>
        <v>93174</v>
      </c>
      <c r="J206" s="2">
        <f t="shared" si="27"/>
        <v>91653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1147</v>
      </c>
      <c r="I208" s="2">
        <f t="shared" si="27"/>
        <v>952</v>
      </c>
      <c r="J208" s="2">
        <f t="shared" si="27"/>
        <v>1068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323283</v>
      </c>
      <c r="I209" s="2">
        <f t="shared" si="27"/>
        <v>362205</v>
      </c>
      <c r="J209" s="2">
        <f t="shared" si="27"/>
        <v>395501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1900</v>
      </c>
      <c r="I243" s="2">
        <f t="shared" si="29"/>
        <v>1861</v>
      </c>
      <c r="J243" s="2">
        <f t="shared" si="29"/>
        <v>1847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11915</v>
      </c>
      <c r="I244" s="2">
        <f t="shared" si="29"/>
        <v>10400</v>
      </c>
      <c r="J244" s="2">
        <f t="shared" si="29"/>
        <v>10277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0</v>
      </c>
      <c r="I245" s="2">
        <f t="shared" si="29"/>
        <v>0</v>
      </c>
      <c r="J245" s="2">
        <f t="shared" si="29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</v>
      </c>
      <c r="B250" s="1" t="s">
        <v>3</v>
      </c>
      <c r="C250" s="1">
        <v>44</v>
      </c>
      <c r="D250" s="1" t="s">
        <v>5</v>
      </c>
      <c r="E250" s="1">
        <v>5510</v>
      </c>
      <c r="F250" s="1" t="s">
        <v>581</v>
      </c>
      <c r="G250" s="1" t="s">
        <v>4</v>
      </c>
      <c r="H250" s="1">
        <v>521000</v>
      </c>
      <c r="I250" s="1">
        <v>403000</v>
      </c>
      <c r="J250" s="1">
        <v>301856</v>
      </c>
    </row>
    <row r="251" spans="1:11" ht="15" customHeight="1" x14ac:dyDescent="0.2">
      <c r="A251" s="1">
        <v>3</v>
      </c>
      <c r="B251" s="1" t="s">
        <v>19</v>
      </c>
      <c r="C251" s="1">
        <v>44</v>
      </c>
      <c r="D251" s="1" t="s">
        <v>5</v>
      </c>
      <c r="E251" s="1">
        <v>5510</v>
      </c>
      <c r="F251" s="1" t="s">
        <v>581</v>
      </c>
      <c r="G251" s="1" t="s">
        <v>4</v>
      </c>
      <c r="H251" s="1">
        <v>7300</v>
      </c>
      <c r="I251" s="1">
        <v>7000</v>
      </c>
      <c r="J251" s="1">
        <v>9000</v>
      </c>
    </row>
    <row r="252" spans="1:11" ht="15" customHeight="1" x14ac:dyDescent="0.2">
      <c r="A252" s="1">
        <v>4</v>
      </c>
      <c r="B252" s="1" t="s">
        <v>20</v>
      </c>
      <c r="C252" s="1">
        <v>44</v>
      </c>
      <c r="D252" s="1" t="s">
        <v>5</v>
      </c>
      <c r="E252" s="1">
        <v>5510</v>
      </c>
      <c r="F252" s="1" t="s">
        <v>581</v>
      </c>
      <c r="G252" s="1" t="s">
        <v>4</v>
      </c>
      <c r="H252" s="1">
        <v>939401</v>
      </c>
      <c r="I252" s="1">
        <v>1030556</v>
      </c>
      <c r="J252" s="1">
        <v>919907</v>
      </c>
    </row>
    <row r="253" spans="1:11" ht="15" customHeight="1" x14ac:dyDescent="0.2">
      <c r="A253" s="1">
        <v>9</v>
      </c>
      <c r="B253" s="1" t="s">
        <v>24</v>
      </c>
      <c r="C253" s="1">
        <v>44</v>
      </c>
      <c r="D253" s="1" t="s">
        <v>5</v>
      </c>
      <c r="E253" s="1">
        <v>5510</v>
      </c>
      <c r="F253" s="1" t="s">
        <v>581</v>
      </c>
      <c r="G253" s="1" t="s">
        <v>4</v>
      </c>
      <c r="H253" s="1">
        <v>2901492</v>
      </c>
      <c r="I253" s="1">
        <v>4938723</v>
      </c>
      <c r="J253" s="1">
        <v>3308384</v>
      </c>
    </row>
    <row r="254" spans="1:11" ht="15" customHeight="1" x14ac:dyDescent="0.2">
      <c r="A254" s="1">
        <v>1</v>
      </c>
      <c r="B254" s="1" t="s">
        <v>25</v>
      </c>
      <c r="C254" s="1">
        <v>44</v>
      </c>
      <c r="D254" s="1" t="s">
        <v>5</v>
      </c>
      <c r="E254" s="1">
        <v>5510</v>
      </c>
      <c r="F254" s="1" t="s">
        <v>581</v>
      </c>
      <c r="G254" s="1" t="s">
        <v>4</v>
      </c>
      <c r="H254" s="1">
        <v>190120</v>
      </c>
      <c r="I254" s="1">
        <v>187296</v>
      </c>
      <c r="J254" s="1">
        <v>197057</v>
      </c>
    </row>
    <row r="255" spans="1:11" ht="15" customHeight="1" x14ac:dyDescent="0.2">
      <c r="A255" s="1">
        <v>10</v>
      </c>
      <c r="B255" s="1" t="s">
        <v>26</v>
      </c>
      <c r="C255" s="1">
        <v>44</v>
      </c>
      <c r="D255" s="1" t="s">
        <v>5</v>
      </c>
      <c r="E255" s="1">
        <v>5510</v>
      </c>
      <c r="F255" s="1" t="s">
        <v>581</v>
      </c>
      <c r="G255" s="1" t="s">
        <v>4</v>
      </c>
      <c r="H255" s="1">
        <v>9174417</v>
      </c>
      <c r="I255" s="1">
        <v>8646321</v>
      </c>
      <c r="J255" s="1">
        <v>8992274</v>
      </c>
    </row>
    <row r="256" spans="1:11" ht="15" customHeight="1" x14ac:dyDescent="0.2">
      <c r="A256" s="1">
        <v>11</v>
      </c>
      <c r="B256" s="1" t="s">
        <v>27</v>
      </c>
      <c r="C256" s="1">
        <v>44</v>
      </c>
      <c r="D256" s="1" t="s">
        <v>5</v>
      </c>
      <c r="E256" s="1">
        <v>5510</v>
      </c>
      <c r="F256" s="1" t="s">
        <v>581</v>
      </c>
      <c r="G256" s="1" t="s">
        <v>4</v>
      </c>
      <c r="H256" s="1">
        <v>845705</v>
      </c>
      <c r="I256" s="1">
        <v>840433</v>
      </c>
      <c r="J256" s="1">
        <v>859702</v>
      </c>
    </row>
    <row r="257" spans="1:10" ht="15" customHeight="1" x14ac:dyDescent="0.2">
      <c r="A257" s="1">
        <v>52</v>
      </c>
      <c r="B257" s="1" t="s">
        <v>28</v>
      </c>
      <c r="C257" s="1">
        <v>44</v>
      </c>
      <c r="D257" s="1" t="s">
        <v>5</v>
      </c>
      <c r="E257" s="1">
        <v>5510</v>
      </c>
      <c r="F257" s="1" t="s">
        <v>581</v>
      </c>
      <c r="G257" s="1" t="s">
        <v>4</v>
      </c>
      <c r="H257" s="1">
        <v>681759</v>
      </c>
      <c r="I257" s="1">
        <v>1036482</v>
      </c>
      <c r="J257" s="1">
        <v>928923</v>
      </c>
    </row>
    <row r="258" spans="1:10" ht="15" customHeight="1" x14ac:dyDescent="0.2">
      <c r="A258" s="1">
        <v>16</v>
      </c>
      <c r="B258" s="1" t="s">
        <v>31</v>
      </c>
      <c r="C258" s="1">
        <v>44</v>
      </c>
      <c r="D258" s="1" t="s">
        <v>5</v>
      </c>
      <c r="E258" s="1">
        <v>5510</v>
      </c>
      <c r="F258" s="1" t="s">
        <v>581</v>
      </c>
      <c r="G258" s="1" t="s">
        <v>4</v>
      </c>
      <c r="H258" s="1">
        <v>266</v>
      </c>
      <c r="I258" s="1">
        <v>271</v>
      </c>
      <c r="J258" s="1">
        <v>317</v>
      </c>
    </row>
    <row r="259" spans="1:10" ht="15" customHeight="1" x14ac:dyDescent="0.2">
      <c r="A259" s="1">
        <v>57</v>
      </c>
      <c r="B259" s="1" t="s">
        <v>33</v>
      </c>
      <c r="C259" s="1">
        <v>44</v>
      </c>
      <c r="D259" s="1" t="s">
        <v>5</v>
      </c>
      <c r="E259" s="1">
        <v>5510</v>
      </c>
      <c r="F259" s="1" t="s">
        <v>581</v>
      </c>
      <c r="G259" s="1" t="s">
        <v>4</v>
      </c>
      <c r="H259" s="1">
        <v>1988102</v>
      </c>
      <c r="I259" s="1">
        <v>1849035</v>
      </c>
      <c r="J259" s="1">
        <v>1252690</v>
      </c>
    </row>
    <row r="260" spans="1:10" ht="15" customHeight="1" x14ac:dyDescent="0.2">
      <c r="A260" s="1">
        <v>255</v>
      </c>
      <c r="B260" s="1" t="s">
        <v>34</v>
      </c>
      <c r="C260" s="1">
        <v>44</v>
      </c>
      <c r="D260" s="1" t="s">
        <v>5</v>
      </c>
      <c r="E260" s="1">
        <v>5510</v>
      </c>
      <c r="F260" s="1" t="s">
        <v>581</v>
      </c>
      <c r="G260" s="1" t="s">
        <v>4</v>
      </c>
      <c r="H260" s="1">
        <v>399970</v>
      </c>
      <c r="I260" s="1">
        <v>434140</v>
      </c>
      <c r="J260" s="1">
        <v>345559</v>
      </c>
    </row>
    <row r="261" spans="1:10" ht="15" customHeight="1" x14ac:dyDescent="0.2">
      <c r="A261" s="1">
        <v>15</v>
      </c>
      <c r="B261" s="1" t="s">
        <v>35</v>
      </c>
      <c r="C261" s="1">
        <v>44</v>
      </c>
      <c r="D261" s="1" t="s">
        <v>5</v>
      </c>
      <c r="E261" s="1">
        <v>5510</v>
      </c>
      <c r="F261" s="1" t="s">
        <v>581</v>
      </c>
      <c r="G261" s="1" t="s">
        <v>4</v>
      </c>
    </row>
    <row r="262" spans="1:10" ht="15" customHeight="1" x14ac:dyDescent="0.2">
      <c r="A262" s="1">
        <v>18</v>
      </c>
      <c r="B262" s="1" t="s">
        <v>39</v>
      </c>
      <c r="C262" s="1">
        <v>44</v>
      </c>
      <c r="D262" s="1" t="s">
        <v>5</v>
      </c>
      <c r="E262" s="1">
        <v>5510</v>
      </c>
      <c r="F262" s="1" t="s">
        <v>581</v>
      </c>
      <c r="G262" s="1" t="s">
        <v>4</v>
      </c>
      <c r="H262" s="1">
        <v>1311</v>
      </c>
      <c r="I262" s="1">
        <v>1762</v>
      </c>
      <c r="J262" s="1">
        <v>1956</v>
      </c>
    </row>
    <row r="263" spans="1:10" ht="15" customHeight="1" x14ac:dyDescent="0.2">
      <c r="A263" s="1">
        <v>19</v>
      </c>
      <c r="B263" s="1" t="s">
        <v>40</v>
      </c>
      <c r="C263" s="1">
        <v>44</v>
      </c>
      <c r="D263" s="1" t="s">
        <v>5</v>
      </c>
      <c r="E263" s="1">
        <v>5510</v>
      </c>
      <c r="F263" s="1" t="s">
        <v>581</v>
      </c>
      <c r="G263" s="1" t="s">
        <v>4</v>
      </c>
      <c r="H263" s="1">
        <v>44798</v>
      </c>
      <c r="I263" s="1">
        <v>51405</v>
      </c>
      <c r="J263" s="1">
        <v>46002</v>
      </c>
    </row>
    <row r="264" spans="1:10" ht="15" customHeight="1" x14ac:dyDescent="0.2">
      <c r="A264" s="1">
        <v>80</v>
      </c>
      <c r="B264" s="1" t="s">
        <v>41</v>
      </c>
      <c r="C264" s="1">
        <v>44</v>
      </c>
      <c r="D264" s="1" t="s">
        <v>5</v>
      </c>
      <c r="E264" s="1">
        <v>5510</v>
      </c>
      <c r="F264" s="1" t="s">
        <v>581</v>
      </c>
      <c r="G264" s="1" t="s">
        <v>4</v>
      </c>
      <c r="H264" s="1">
        <v>48649</v>
      </c>
      <c r="I264" s="1">
        <v>63194</v>
      </c>
      <c r="J264" s="1">
        <v>77294</v>
      </c>
    </row>
    <row r="265" spans="1:10" ht="15" customHeight="1" x14ac:dyDescent="0.2">
      <c r="A265" s="1">
        <v>21</v>
      </c>
      <c r="B265" s="1" t="s">
        <v>43</v>
      </c>
      <c r="C265" s="1">
        <v>44</v>
      </c>
      <c r="D265" s="1" t="s">
        <v>5</v>
      </c>
      <c r="E265" s="1">
        <v>5510</v>
      </c>
      <c r="F265" s="1" t="s">
        <v>581</v>
      </c>
      <c r="G265" s="1" t="s">
        <v>4</v>
      </c>
      <c r="H265" s="1">
        <v>251539</v>
      </c>
      <c r="I265" s="1">
        <v>186285</v>
      </c>
      <c r="J265" s="1">
        <v>379687</v>
      </c>
    </row>
    <row r="266" spans="1:10" ht="15" customHeight="1" x14ac:dyDescent="0.2">
      <c r="A266" s="1">
        <v>27</v>
      </c>
      <c r="B266" s="1" t="s">
        <v>46</v>
      </c>
      <c r="C266" s="1">
        <v>44</v>
      </c>
      <c r="D266" s="1" t="s">
        <v>5</v>
      </c>
      <c r="E266" s="1">
        <v>5510</v>
      </c>
      <c r="F266" s="1" t="s">
        <v>581</v>
      </c>
      <c r="G266" s="1" t="s">
        <v>4</v>
      </c>
      <c r="H266" s="1">
        <v>852231</v>
      </c>
      <c r="I266" s="1">
        <v>697863</v>
      </c>
      <c r="J266" s="1">
        <v>689850</v>
      </c>
    </row>
    <row r="267" spans="1:10" ht="15" customHeight="1" x14ac:dyDescent="0.2">
      <c r="A267" s="1">
        <v>33</v>
      </c>
      <c r="B267" s="1" t="s">
        <v>51</v>
      </c>
      <c r="C267" s="1">
        <v>44</v>
      </c>
      <c r="D267" s="1" t="s">
        <v>5</v>
      </c>
      <c r="E267" s="1">
        <v>5510</v>
      </c>
      <c r="F267" s="1" t="s">
        <v>581</v>
      </c>
      <c r="G267" s="1" t="s">
        <v>4</v>
      </c>
      <c r="H267" s="1">
        <v>7119000</v>
      </c>
      <c r="I267" s="1">
        <v>8225700</v>
      </c>
      <c r="J267" s="1">
        <v>8704300</v>
      </c>
    </row>
    <row r="268" spans="1:10" ht="15" customHeight="1" x14ac:dyDescent="0.2">
      <c r="A268" s="1">
        <v>40</v>
      </c>
      <c r="B268" s="1" t="s">
        <v>56</v>
      </c>
      <c r="C268" s="1">
        <v>44</v>
      </c>
      <c r="D268" s="1" t="s">
        <v>5</v>
      </c>
      <c r="E268" s="1">
        <v>5510</v>
      </c>
      <c r="F268" s="1" t="s">
        <v>581</v>
      </c>
      <c r="G268" s="1" t="s">
        <v>4</v>
      </c>
      <c r="H268" s="1">
        <v>82350</v>
      </c>
      <c r="I268" s="1">
        <v>49574</v>
      </c>
      <c r="J268" s="1">
        <v>108268</v>
      </c>
    </row>
    <row r="269" spans="1:10" ht="15" customHeight="1" x14ac:dyDescent="0.2">
      <c r="A269" s="1">
        <v>351</v>
      </c>
      <c r="B269" s="1" t="s">
        <v>57</v>
      </c>
      <c r="C269" s="1">
        <v>44</v>
      </c>
      <c r="D269" s="1" t="s">
        <v>5</v>
      </c>
      <c r="E269" s="1">
        <v>5510</v>
      </c>
      <c r="F269" s="1" t="s">
        <v>581</v>
      </c>
      <c r="G269" s="1" t="s">
        <v>4</v>
      </c>
      <c r="H269" s="1">
        <v>1812000</v>
      </c>
      <c r="I269" s="1">
        <v>1868000</v>
      </c>
      <c r="J269" s="1">
        <v>1780355</v>
      </c>
    </row>
    <row r="270" spans="1:10" ht="15" customHeight="1" x14ac:dyDescent="0.2">
      <c r="A270" s="1">
        <v>41</v>
      </c>
      <c r="B270" s="1" t="s">
        <v>568</v>
      </c>
      <c r="C270" s="1">
        <v>44</v>
      </c>
      <c r="D270" s="1" t="s">
        <v>5</v>
      </c>
      <c r="E270" s="1">
        <v>5510</v>
      </c>
      <c r="F270" s="1" t="s">
        <v>581</v>
      </c>
      <c r="G270" s="1" t="s">
        <v>4</v>
      </c>
      <c r="H270" s="1">
        <v>1812000</v>
      </c>
      <c r="I270" s="1">
        <v>1868000</v>
      </c>
      <c r="J270" s="1">
        <v>1780355</v>
      </c>
    </row>
    <row r="271" spans="1:10" ht="15" customHeight="1" x14ac:dyDescent="0.2">
      <c r="A271" s="1">
        <v>214</v>
      </c>
      <c r="B271" s="1" t="s">
        <v>569</v>
      </c>
      <c r="C271" s="1">
        <v>44</v>
      </c>
      <c r="D271" s="1" t="s">
        <v>5</v>
      </c>
      <c r="E271" s="1">
        <v>5510</v>
      </c>
      <c r="F271" s="1" t="s">
        <v>581</v>
      </c>
      <c r="G271" s="1" t="s">
        <v>4</v>
      </c>
    </row>
    <row r="272" spans="1:10" ht="15" customHeight="1" x14ac:dyDescent="0.2">
      <c r="A272" s="1">
        <v>44</v>
      </c>
      <c r="B272" s="1" t="s">
        <v>58</v>
      </c>
      <c r="C272" s="1">
        <v>44</v>
      </c>
      <c r="D272" s="1" t="s">
        <v>5</v>
      </c>
      <c r="E272" s="1">
        <v>5510</v>
      </c>
      <c r="F272" s="1" t="s">
        <v>581</v>
      </c>
      <c r="G272" s="1" t="s">
        <v>4</v>
      </c>
      <c r="H272" s="1">
        <v>13868</v>
      </c>
      <c r="I272" s="1">
        <v>8137</v>
      </c>
      <c r="J272" s="1">
        <v>7449</v>
      </c>
    </row>
    <row r="273" spans="1:10" ht="15" customHeight="1" x14ac:dyDescent="0.2">
      <c r="A273" s="1">
        <v>98</v>
      </c>
      <c r="B273" s="1" t="s">
        <v>64</v>
      </c>
      <c r="C273" s="1">
        <v>44</v>
      </c>
      <c r="D273" s="1" t="s">
        <v>5</v>
      </c>
      <c r="E273" s="1">
        <v>5510</v>
      </c>
      <c r="F273" s="1" t="s">
        <v>581</v>
      </c>
      <c r="G273" s="1" t="s">
        <v>4</v>
      </c>
      <c r="H273" s="1">
        <v>175592</v>
      </c>
      <c r="I273" s="1">
        <v>193451</v>
      </c>
      <c r="J273" s="1">
        <v>263165</v>
      </c>
    </row>
    <row r="274" spans="1:10" ht="15" customHeight="1" x14ac:dyDescent="0.2">
      <c r="A274" s="1">
        <v>50</v>
      </c>
      <c r="B274" s="1" t="s">
        <v>66</v>
      </c>
      <c r="C274" s="1">
        <v>44</v>
      </c>
      <c r="D274" s="1" t="s">
        <v>5</v>
      </c>
      <c r="E274" s="1">
        <v>5510</v>
      </c>
      <c r="F274" s="1" t="s">
        <v>581</v>
      </c>
      <c r="G274" s="1" t="s">
        <v>4</v>
      </c>
      <c r="H274" s="1">
        <v>2720</v>
      </c>
      <c r="I274" s="1">
        <v>52175</v>
      </c>
      <c r="J274" s="1">
        <v>29300</v>
      </c>
    </row>
    <row r="275" spans="1:10" ht="15" customHeight="1" x14ac:dyDescent="0.2">
      <c r="A275" s="1">
        <v>167</v>
      </c>
      <c r="B275" s="1" t="s">
        <v>570</v>
      </c>
      <c r="C275" s="1">
        <v>44</v>
      </c>
      <c r="D275" s="1" t="s">
        <v>5</v>
      </c>
      <c r="E275" s="1">
        <v>5510</v>
      </c>
      <c r="F275" s="1" t="s">
        <v>581</v>
      </c>
      <c r="G275" s="1" t="s">
        <v>4</v>
      </c>
      <c r="H275" s="1">
        <v>1967049</v>
      </c>
      <c r="I275" s="1">
        <v>1991415</v>
      </c>
      <c r="J275" s="1">
        <v>1845254</v>
      </c>
    </row>
    <row r="276" spans="1:10" ht="15" customHeight="1" x14ac:dyDescent="0.2">
      <c r="A276" s="1">
        <v>51</v>
      </c>
      <c r="B276" s="1" t="s">
        <v>68</v>
      </c>
      <c r="C276" s="1">
        <v>44</v>
      </c>
      <c r="D276" s="1" t="s">
        <v>5</v>
      </c>
      <c r="E276" s="1">
        <v>5510</v>
      </c>
      <c r="F276" s="1" t="s">
        <v>581</v>
      </c>
      <c r="G276" s="1" t="s">
        <v>4</v>
      </c>
    </row>
    <row r="277" spans="1:10" ht="15" customHeight="1" x14ac:dyDescent="0.2">
      <c r="A277" s="1">
        <v>116</v>
      </c>
      <c r="B277" s="1" t="s">
        <v>69</v>
      </c>
      <c r="C277" s="1">
        <v>44</v>
      </c>
      <c r="D277" s="1" t="s">
        <v>5</v>
      </c>
      <c r="E277" s="1">
        <v>5510</v>
      </c>
      <c r="F277" s="1" t="s">
        <v>581</v>
      </c>
      <c r="G277" s="1" t="s">
        <v>4</v>
      </c>
      <c r="H277" s="1">
        <v>12000</v>
      </c>
      <c r="I277" s="1">
        <v>11000</v>
      </c>
      <c r="J277" s="1">
        <v>10861</v>
      </c>
    </row>
    <row r="278" spans="1:10" ht="15" customHeight="1" x14ac:dyDescent="0.2">
      <c r="A278" s="1">
        <v>250</v>
      </c>
      <c r="B278" s="1" t="s">
        <v>70</v>
      </c>
      <c r="C278" s="1">
        <v>44</v>
      </c>
      <c r="D278" s="1" t="s">
        <v>5</v>
      </c>
      <c r="E278" s="1">
        <v>5510</v>
      </c>
      <c r="F278" s="1" t="s">
        <v>581</v>
      </c>
      <c r="G278" s="1" t="s">
        <v>4</v>
      </c>
      <c r="H278" s="1">
        <v>976</v>
      </c>
      <c r="I278" s="1">
        <v>1006</v>
      </c>
      <c r="J278" s="1">
        <v>1039</v>
      </c>
    </row>
    <row r="279" spans="1:10" ht="15" customHeight="1" x14ac:dyDescent="0.2">
      <c r="A279" s="1">
        <v>54</v>
      </c>
      <c r="B279" s="1" t="s">
        <v>71</v>
      </c>
      <c r="C279" s="1">
        <v>44</v>
      </c>
      <c r="D279" s="1" t="s">
        <v>5</v>
      </c>
      <c r="E279" s="1">
        <v>5510</v>
      </c>
      <c r="F279" s="1" t="s">
        <v>581</v>
      </c>
      <c r="G279" s="1" t="s">
        <v>4</v>
      </c>
      <c r="H279" s="1">
        <v>3547600</v>
      </c>
      <c r="I279" s="1">
        <v>3856000</v>
      </c>
      <c r="J279" s="1">
        <v>3949600</v>
      </c>
    </row>
    <row r="280" spans="1:10" ht="15" customHeight="1" x14ac:dyDescent="0.2">
      <c r="A280" s="1">
        <v>58</v>
      </c>
      <c r="B280" s="1" t="s">
        <v>75</v>
      </c>
      <c r="C280" s="1">
        <v>44</v>
      </c>
      <c r="D280" s="1" t="s">
        <v>5</v>
      </c>
      <c r="E280" s="1">
        <v>5510</v>
      </c>
      <c r="F280" s="1" t="s">
        <v>581</v>
      </c>
      <c r="G280" s="1" t="s">
        <v>4</v>
      </c>
      <c r="H280" s="1">
        <v>14490</v>
      </c>
      <c r="I280" s="1">
        <v>8927</v>
      </c>
      <c r="J280" s="1">
        <v>25414</v>
      </c>
    </row>
    <row r="281" spans="1:10" ht="15" customHeight="1" x14ac:dyDescent="0.2">
      <c r="A281" s="1">
        <v>59</v>
      </c>
      <c r="B281" s="1" t="s">
        <v>76</v>
      </c>
      <c r="C281" s="1">
        <v>44</v>
      </c>
      <c r="D281" s="1" t="s">
        <v>5</v>
      </c>
      <c r="E281" s="1">
        <v>5510</v>
      </c>
      <c r="F281" s="1" t="s">
        <v>581</v>
      </c>
      <c r="G281" s="1" t="s">
        <v>4</v>
      </c>
      <c r="H281" s="1">
        <v>102244</v>
      </c>
      <c r="I281" s="1">
        <v>100670</v>
      </c>
      <c r="J281" s="1">
        <v>120100</v>
      </c>
    </row>
    <row r="282" spans="1:10" ht="15" customHeight="1" x14ac:dyDescent="0.2">
      <c r="A282" s="1">
        <v>178</v>
      </c>
      <c r="B282" s="1" t="s">
        <v>79</v>
      </c>
      <c r="C282" s="1">
        <v>44</v>
      </c>
      <c r="D282" s="1" t="s">
        <v>5</v>
      </c>
      <c r="E282" s="1">
        <v>5510</v>
      </c>
      <c r="F282" s="1" t="s">
        <v>581</v>
      </c>
      <c r="G282" s="1" t="s">
        <v>4</v>
      </c>
      <c r="H282" s="1">
        <v>65000</v>
      </c>
      <c r="I282" s="1">
        <v>65000</v>
      </c>
      <c r="J282" s="1">
        <v>67038</v>
      </c>
    </row>
    <row r="283" spans="1:10" ht="15" customHeight="1" x14ac:dyDescent="0.2">
      <c r="A283" s="1">
        <v>63</v>
      </c>
      <c r="B283" s="1" t="s">
        <v>80</v>
      </c>
      <c r="C283" s="1">
        <v>44</v>
      </c>
      <c r="D283" s="1" t="s">
        <v>5</v>
      </c>
      <c r="E283" s="1">
        <v>5510</v>
      </c>
      <c r="F283" s="1" t="s">
        <v>581</v>
      </c>
      <c r="G283" s="1" t="s">
        <v>4</v>
      </c>
      <c r="H283" s="1">
        <v>458100</v>
      </c>
      <c r="I283" s="1">
        <v>556600</v>
      </c>
      <c r="J283" s="1">
        <v>357387</v>
      </c>
    </row>
    <row r="284" spans="1:10" ht="15" customHeight="1" x14ac:dyDescent="0.2">
      <c r="A284" s="1">
        <v>238</v>
      </c>
      <c r="B284" s="1" t="s">
        <v>81</v>
      </c>
      <c r="C284" s="1">
        <v>44</v>
      </c>
      <c r="D284" s="1" t="s">
        <v>5</v>
      </c>
      <c r="E284" s="1">
        <v>5510</v>
      </c>
      <c r="F284" s="1" t="s">
        <v>581</v>
      </c>
      <c r="G284" s="1" t="s">
        <v>4</v>
      </c>
      <c r="H284" s="1">
        <v>1953385</v>
      </c>
      <c r="I284" s="1">
        <v>2046666</v>
      </c>
      <c r="J284" s="1">
        <v>2024922</v>
      </c>
    </row>
    <row r="285" spans="1:10" ht="15" customHeight="1" x14ac:dyDescent="0.2">
      <c r="A285" s="1">
        <v>62</v>
      </c>
      <c r="B285" s="1" t="s">
        <v>82</v>
      </c>
      <c r="C285" s="1">
        <v>44</v>
      </c>
      <c r="D285" s="1" t="s">
        <v>5</v>
      </c>
      <c r="E285" s="1">
        <v>5510</v>
      </c>
      <c r="F285" s="1" t="s">
        <v>581</v>
      </c>
      <c r="G285" s="1" t="s">
        <v>4</v>
      </c>
    </row>
    <row r="286" spans="1:10" ht="15" customHeight="1" x14ac:dyDescent="0.2">
      <c r="A286" s="1">
        <v>67</v>
      </c>
      <c r="B286" s="1" t="s">
        <v>85</v>
      </c>
      <c r="C286" s="1">
        <v>44</v>
      </c>
      <c r="D286" s="1" t="s">
        <v>5</v>
      </c>
      <c r="E286" s="1">
        <v>5510</v>
      </c>
      <c r="F286" s="1" t="s">
        <v>581</v>
      </c>
      <c r="G286" s="1" t="s">
        <v>4</v>
      </c>
      <c r="H286" s="1">
        <v>1854800</v>
      </c>
      <c r="I286" s="1">
        <v>1569000</v>
      </c>
      <c r="J286" s="1">
        <v>1580700</v>
      </c>
    </row>
    <row r="287" spans="1:10" ht="15" customHeight="1" x14ac:dyDescent="0.2">
      <c r="A287" s="1">
        <v>68</v>
      </c>
      <c r="B287" s="1" t="s">
        <v>86</v>
      </c>
      <c r="C287" s="1">
        <v>44</v>
      </c>
      <c r="D287" s="1" t="s">
        <v>5</v>
      </c>
      <c r="E287" s="1">
        <v>5510</v>
      </c>
      <c r="F287" s="1" t="s">
        <v>581</v>
      </c>
      <c r="G287" s="1" t="s">
        <v>4</v>
      </c>
      <c r="H287" s="1">
        <v>11728556</v>
      </c>
      <c r="I287" s="1">
        <v>13098234</v>
      </c>
      <c r="J287" s="1">
        <v>10306008</v>
      </c>
    </row>
    <row r="288" spans="1:10" ht="15" customHeight="1" x14ac:dyDescent="0.2">
      <c r="A288" s="1">
        <v>73</v>
      </c>
      <c r="B288" s="1" t="s">
        <v>91</v>
      </c>
      <c r="C288" s="1">
        <v>44</v>
      </c>
      <c r="D288" s="1" t="s">
        <v>5</v>
      </c>
      <c r="E288" s="1">
        <v>5510</v>
      </c>
      <c r="F288" s="1" t="s">
        <v>581</v>
      </c>
      <c r="G288" s="1" t="s">
        <v>4</v>
      </c>
      <c r="H288" s="1">
        <v>26700</v>
      </c>
      <c r="I288" s="1">
        <v>40900</v>
      </c>
      <c r="J288" s="1">
        <v>47200</v>
      </c>
    </row>
    <row r="289" spans="1:10" ht="15" customHeight="1" x14ac:dyDescent="0.2">
      <c r="A289" s="1">
        <v>79</v>
      </c>
      <c r="B289" s="1" t="s">
        <v>92</v>
      </c>
      <c r="C289" s="1">
        <v>44</v>
      </c>
      <c r="D289" s="1" t="s">
        <v>5</v>
      </c>
      <c r="E289" s="1">
        <v>5510</v>
      </c>
      <c r="F289" s="1" t="s">
        <v>581</v>
      </c>
      <c r="G289" s="1" t="s">
        <v>4</v>
      </c>
      <c r="H289" s="1">
        <v>11562800</v>
      </c>
      <c r="I289" s="1">
        <v>11629900</v>
      </c>
      <c r="J289" s="1">
        <v>10730500</v>
      </c>
    </row>
    <row r="290" spans="1:10" ht="15" customHeight="1" x14ac:dyDescent="0.2">
      <c r="A290" s="1">
        <v>84</v>
      </c>
      <c r="B290" s="1" t="s">
        <v>94</v>
      </c>
      <c r="C290" s="1">
        <v>44</v>
      </c>
      <c r="D290" s="1" t="s">
        <v>5</v>
      </c>
      <c r="E290" s="1">
        <v>5510</v>
      </c>
      <c r="F290" s="1" t="s">
        <v>581</v>
      </c>
      <c r="G290" s="1" t="s">
        <v>4</v>
      </c>
      <c r="H290" s="1">
        <v>420880</v>
      </c>
      <c r="I290" s="1">
        <v>451090</v>
      </c>
      <c r="J290" s="1">
        <v>405969</v>
      </c>
    </row>
    <row r="291" spans="1:10" ht="15" customHeight="1" x14ac:dyDescent="0.2">
      <c r="A291" s="1">
        <v>89</v>
      </c>
      <c r="B291" s="1" t="s">
        <v>98</v>
      </c>
      <c r="C291" s="1">
        <v>44</v>
      </c>
      <c r="D291" s="1" t="s">
        <v>5</v>
      </c>
      <c r="E291" s="1">
        <v>5510</v>
      </c>
      <c r="F291" s="1" t="s">
        <v>581</v>
      </c>
      <c r="G291" s="1" t="s">
        <v>4</v>
      </c>
      <c r="H291" s="1">
        <v>18</v>
      </c>
      <c r="I291" s="1">
        <v>18</v>
      </c>
      <c r="J291" s="1">
        <v>18</v>
      </c>
    </row>
    <row r="292" spans="1:10" ht="15" customHeight="1" x14ac:dyDescent="0.2">
      <c r="A292" s="1">
        <v>97</v>
      </c>
      <c r="B292" s="1" t="s">
        <v>104</v>
      </c>
      <c r="C292" s="1">
        <v>44</v>
      </c>
      <c r="D292" s="1" t="s">
        <v>5</v>
      </c>
      <c r="E292" s="1">
        <v>5510</v>
      </c>
      <c r="F292" s="1" t="s">
        <v>581</v>
      </c>
      <c r="G292" s="1" t="s">
        <v>4</v>
      </c>
      <c r="H292" s="1">
        <v>1274710</v>
      </c>
      <c r="I292" s="1">
        <v>1408563</v>
      </c>
      <c r="J292" s="1">
        <v>1157553</v>
      </c>
    </row>
    <row r="293" spans="1:10" ht="15" customHeight="1" x14ac:dyDescent="0.2">
      <c r="A293" s="1">
        <v>100</v>
      </c>
      <c r="B293" s="1" t="s">
        <v>106</v>
      </c>
      <c r="C293" s="1">
        <v>44</v>
      </c>
      <c r="D293" s="1" t="s">
        <v>5</v>
      </c>
      <c r="E293" s="1">
        <v>5510</v>
      </c>
      <c r="F293" s="1" t="s">
        <v>581</v>
      </c>
      <c r="G293" s="1" t="s">
        <v>4</v>
      </c>
      <c r="H293" s="1">
        <v>1830000</v>
      </c>
      <c r="I293" s="1">
        <v>1613000</v>
      </c>
      <c r="J293" s="1">
        <v>1505000</v>
      </c>
    </row>
    <row r="294" spans="1:10" ht="15" customHeight="1" x14ac:dyDescent="0.2">
      <c r="A294" s="1">
        <v>102</v>
      </c>
      <c r="B294" s="1" t="s">
        <v>108</v>
      </c>
      <c r="C294" s="1">
        <v>44</v>
      </c>
      <c r="D294" s="1" t="s">
        <v>5</v>
      </c>
      <c r="E294" s="1">
        <v>5510</v>
      </c>
      <c r="F294" s="1" t="s">
        <v>581</v>
      </c>
      <c r="G294" s="1" t="s">
        <v>4</v>
      </c>
      <c r="H294" s="1">
        <v>2955437</v>
      </c>
      <c r="I294" s="1">
        <v>3201584</v>
      </c>
      <c r="J294" s="1">
        <v>2907572</v>
      </c>
    </row>
    <row r="295" spans="1:10" ht="15" customHeight="1" x14ac:dyDescent="0.2">
      <c r="A295" s="1">
        <v>103</v>
      </c>
      <c r="B295" s="1" t="s">
        <v>109</v>
      </c>
      <c r="C295" s="1">
        <v>44</v>
      </c>
      <c r="D295" s="1" t="s">
        <v>5</v>
      </c>
      <c r="E295" s="1">
        <v>5510</v>
      </c>
      <c r="F295" s="1" t="s">
        <v>581</v>
      </c>
      <c r="G295" s="1" t="s">
        <v>4</v>
      </c>
      <c r="H295" s="1">
        <v>1277796</v>
      </c>
      <c r="I295" s="1">
        <v>499222</v>
      </c>
      <c r="J295" s="1">
        <v>499222</v>
      </c>
    </row>
    <row r="296" spans="1:10" ht="15" customHeight="1" x14ac:dyDescent="0.2">
      <c r="A296" s="1">
        <v>104</v>
      </c>
      <c r="B296" s="1" t="s">
        <v>110</v>
      </c>
      <c r="C296" s="1">
        <v>44</v>
      </c>
      <c r="D296" s="1" t="s">
        <v>5</v>
      </c>
      <c r="E296" s="1">
        <v>5510</v>
      </c>
      <c r="F296" s="1" t="s">
        <v>581</v>
      </c>
      <c r="G296" s="1" t="s">
        <v>4</v>
      </c>
      <c r="H296" s="1">
        <v>1731200</v>
      </c>
      <c r="I296" s="1">
        <v>1739200</v>
      </c>
      <c r="J296" s="1">
        <v>1479900</v>
      </c>
    </row>
    <row r="297" spans="1:10" ht="15" customHeight="1" x14ac:dyDescent="0.2">
      <c r="A297" s="1">
        <v>105</v>
      </c>
      <c r="B297" s="1" t="s">
        <v>111</v>
      </c>
      <c r="C297" s="1">
        <v>44</v>
      </c>
      <c r="D297" s="1" t="s">
        <v>5</v>
      </c>
      <c r="E297" s="1">
        <v>5510</v>
      </c>
      <c r="F297" s="1" t="s">
        <v>581</v>
      </c>
      <c r="G297" s="1" t="s">
        <v>4</v>
      </c>
      <c r="H297" s="1">
        <v>15000</v>
      </c>
      <c r="I297" s="1">
        <v>16500</v>
      </c>
      <c r="J297" s="1">
        <v>13750</v>
      </c>
    </row>
    <row r="298" spans="1:10" ht="15" customHeight="1" x14ac:dyDescent="0.2">
      <c r="A298" s="1">
        <v>106</v>
      </c>
      <c r="B298" s="1" t="s">
        <v>112</v>
      </c>
      <c r="C298" s="1">
        <v>44</v>
      </c>
      <c r="D298" s="1" t="s">
        <v>5</v>
      </c>
      <c r="E298" s="1">
        <v>5510</v>
      </c>
      <c r="F298" s="1" t="s">
        <v>581</v>
      </c>
      <c r="G298" s="1" t="s">
        <v>4</v>
      </c>
      <c r="H298" s="1">
        <v>846142</v>
      </c>
      <c r="I298" s="1">
        <v>955131</v>
      </c>
      <c r="J298" s="1">
        <v>988285</v>
      </c>
    </row>
    <row r="299" spans="1:10" ht="15" customHeight="1" x14ac:dyDescent="0.2">
      <c r="A299" s="1">
        <v>110</v>
      </c>
      <c r="B299" s="1" t="s">
        <v>114</v>
      </c>
      <c r="C299" s="1">
        <v>44</v>
      </c>
      <c r="D299" s="1" t="s">
        <v>5</v>
      </c>
      <c r="E299" s="1">
        <v>5510</v>
      </c>
      <c r="F299" s="1" t="s">
        <v>581</v>
      </c>
      <c r="G299" s="1" t="s">
        <v>4</v>
      </c>
      <c r="H299" s="1">
        <v>169700</v>
      </c>
      <c r="I299" s="1">
        <v>176900</v>
      </c>
      <c r="J299" s="1">
        <v>170400</v>
      </c>
    </row>
    <row r="300" spans="1:10" ht="15" customHeight="1" x14ac:dyDescent="0.2">
      <c r="A300" s="1">
        <v>112</v>
      </c>
      <c r="B300" s="1" t="s">
        <v>115</v>
      </c>
      <c r="C300" s="1">
        <v>44</v>
      </c>
      <c r="D300" s="1" t="s">
        <v>5</v>
      </c>
      <c r="E300" s="1">
        <v>5510</v>
      </c>
      <c r="F300" s="1" t="s">
        <v>581</v>
      </c>
      <c r="G300" s="1" t="s">
        <v>4</v>
      </c>
      <c r="H300" s="1">
        <v>38873</v>
      </c>
      <c r="I300" s="1">
        <v>40486</v>
      </c>
      <c r="J300" s="1">
        <v>37929</v>
      </c>
    </row>
    <row r="301" spans="1:10" ht="15" customHeight="1" x14ac:dyDescent="0.2">
      <c r="A301" s="1">
        <v>108</v>
      </c>
      <c r="B301" s="1" t="s">
        <v>116</v>
      </c>
      <c r="C301" s="1">
        <v>44</v>
      </c>
      <c r="D301" s="1" t="s">
        <v>5</v>
      </c>
      <c r="E301" s="1">
        <v>5510</v>
      </c>
      <c r="F301" s="1" t="s">
        <v>581</v>
      </c>
      <c r="G301" s="1" t="s">
        <v>4</v>
      </c>
      <c r="H301" s="1">
        <v>2411817</v>
      </c>
      <c r="I301" s="1">
        <v>2675375</v>
      </c>
      <c r="J301" s="1">
        <v>3231268</v>
      </c>
    </row>
    <row r="302" spans="1:10" ht="15" customHeight="1" x14ac:dyDescent="0.2">
      <c r="A302" s="1">
        <v>114</v>
      </c>
      <c r="B302" s="1" t="s">
        <v>117</v>
      </c>
      <c r="C302" s="1">
        <v>44</v>
      </c>
      <c r="D302" s="1" t="s">
        <v>5</v>
      </c>
      <c r="E302" s="1">
        <v>5510</v>
      </c>
      <c r="F302" s="1" t="s">
        <v>581</v>
      </c>
      <c r="G302" s="1" t="s">
        <v>4</v>
      </c>
      <c r="H302" s="1">
        <v>65402</v>
      </c>
      <c r="I302" s="1">
        <v>51396</v>
      </c>
      <c r="J302" s="1">
        <v>56084</v>
      </c>
    </row>
    <row r="303" spans="1:10" ht="15" customHeight="1" x14ac:dyDescent="0.2">
      <c r="A303" s="1">
        <v>118</v>
      </c>
      <c r="B303" s="1" t="s">
        <v>119</v>
      </c>
      <c r="C303" s="1">
        <v>44</v>
      </c>
      <c r="D303" s="1" t="s">
        <v>5</v>
      </c>
      <c r="E303" s="1">
        <v>5510</v>
      </c>
      <c r="F303" s="1" t="s">
        <v>581</v>
      </c>
      <c r="G303" s="1" t="s">
        <v>4</v>
      </c>
      <c r="H303" s="1">
        <v>5482</v>
      </c>
      <c r="I303" s="1">
        <v>2592</v>
      </c>
      <c r="J303" s="1">
        <v>2036</v>
      </c>
    </row>
    <row r="304" spans="1:10" ht="15" customHeight="1" x14ac:dyDescent="0.2">
      <c r="A304" s="1">
        <v>113</v>
      </c>
      <c r="B304" s="1" t="s">
        <v>120</v>
      </c>
      <c r="C304" s="1">
        <v>44</v>
      </c>
      <c r="D304" s="1" t="s">
        <v>5</v>
      </c>
      <c r="E304" s="1">
        <v>5510</v>
      </c>
      <c r="F304" s="1" t="s">
        <v>581</v>
      </c>
      <c r="G304" s="1" t="s">
        <v>4</v>
      </c>
      <c r="H304" s="1">
        <v>197084</v>
      </c>
      <c r="I304" s="1">
        <v>370191</v>
      </c>
      <c r="J304" s="1">
        <v>415266</v>
      </c>
    </row>
    <row r="305" spans="1:10" ht="15" customHeight="1" x14ac:dyDescent="0.2">
      <c r="A305" s="1">
        <v>119</v>
      </c>
      <c r="B305" s="1" t="s">
        <v>122</v>
      </c>
      <c r="C305" s="1">
        <v>44</v>
      </c>
      <c r="D305" s="1" t="s">
        <v>5</v>
      </c>
      <c r="E305" s="1">
        <v>5510</v>
      </c>
      <c r="F305" s="1" t="s">
        <v>581</v>
      </c>
      <c r="G305" s="1" t="s">
        <v>4</v>
      </c>
      <c r="H305" s="1">
        <v>418800</v>
      </c>
      <c r="I305" s="1">
        <v>385100</v>
      </c>
      <c r="J305" s="1">
        <v>283200</v>
      </c>
    </row>
    <row r="306" spans="1:10" ht="15" customHeight="1" x14ac:dyDescent="0.2">
      <c r="A306" s="1">
        <v>121</v>
      </c>
      <c r="B306" s="1" t="s">
        <v>123</v>
      </c>
      <c r="C306" s="1">
        <v>44</v>
      </c>
      <c r="D306" s="1" t="s">
        <v>5</v>
      </c>
      <c r="E306" s="1">
        <v>5510</v>
      </c>
      <c r="F306" s="1" t="s">
        <v>581</v>
      </c>
      <c r="G306" s="1" t="s">
        <v>4</v>
      </c>
      <c r="H306" s="1">
        <v>33000</v>
      </c>
      <c r="I306" s="1">
        <v>31734</v>
      </c>
      <c r="J306" s="1">
        <v>32771</v>
      </c>
    </row>
    <row r="307" spans="1:10" ht="15" customHeight="1" x14ac:dyDescent="0.2">
      <c r="A307" s="1">
        <v>122</v>
      </c>
      <c r="B307" s="1" t="s">
        <v>124</v>
      </c>
      <c r="C307" s="1">
        <v>44</v>
      </c>
      <c r="D307" s="1" t="s">
        <v>5</v>
      </c>
      <c r="E307" s="1">
        <v>5510</v>
      </c>
      <c r="F307" s="1" t="s">
        <v>581</v>
      </c>
      <c r="G307" s="1" t="s">
        <v>4</v>
      </c>
      <c r="H307" s="1">
        <v>504</v>
      </c>
      <c r="I307" s="1">
        <v>507</v>
      </c>
      <c r="J307" s="1">
        <v>511</v>
      </c>
    </row>
    <row r="308" spans="1:10" ht="15" customHeight="1" x14ac:dyDescent="0.2">
      <c r="A308" s="1">
        <v>124</v>
      </c>
      <c r="B308" s="1" t="s">
        <v>126</v>
      </c>
      <c r="C308" s="1">
        <v>44</v>
      </c>
      <c r="D308" s="1" t="s">
        <v>5</v>
      </c>
      <c r="E308" s="1">
        <v>5510</v>
      </c>
      <c r="F308" s="1" t="s">
        <v>581</v>
      </c>
      <c r="G308" s="1" t="s">
        <v>4</v>
      </c>
      <c r="H308" s="1">
        <v>95000</v>
      </c>
      <c r="I308" s="1">
        <v>92550</v>
      </c>
      <c r="J308" s="1">
        <v>55119</v>
      </c>
    </row>
    <row r="309" spans="1:10" ht="15" customHeight="1" x14ac:dyDescent="0.2">
      <c r="A309" s="1">
        <v>126</v>
      </c>
      <c r="B309" s="1" t="s">
        <v>128</v>
      </c>
      <c r="C309" s="1">
        <v>44</v>
      </c>
      <c r="D309" s="1" t="s">
        <v>5</v>
      </c>
      <c r="E309" s="1">
        <v>5510</v>
      </c>
      <c r="F309" s="1" t="s">
        <v>581</v>
      </c>
      <c r="G309" s="1" t="s">
        <v>4</v>
      </c>
      <c r="H309" s="1">
        <v>1018500</v>
      </c>
      <c r="I309" s="1">
        <v>811500</v>
      </c>
      <c r="J309" s="1">
        <v>543064</v>
      </c>
    </row>
    <row r="310" spans="1:10" ht="15" customHeight="1" x14ac:dyDescent="0.2">
      <c r="A310" s="1">
        <v>256</v>
      </c>
      <c r="B310" s="1" t="s">
        <v>129</v>
      </c>
      <c r="C310" s="1">
        <v>44</v>
      </c>
      <c r="D310" s="1" t="s">
        <v>5</v>
      </c>
      <c r="E310" s="1">
        <v>5510</v>
      </c>
      <c r="F310" s="1" t="s">
        <v>581</v>
      </c>
      <c r="G310" s="1" t="s">
        <v>4</v>
      </c>
      <c r="H310" s="1">
        <v>45962</v>
      </c>
      <c r="I310" s="1">
        <v>44382</v>
      </c>
      <c r="J310" s="1">
        <v>33995</v>
      </c>
    </row>
    <row r="311" spans="1:10" ht="15" customHeight="1" x14ac:dyDescent="0.2">
      <c r="A311" s="1">
        <v>134</v>
      </c>
      <c r="B311" s="1" t="s">
        <v>135</v>
      </c>
      <c r="C311" s="1">
        <v>44</v>
      </c>
      <c r="D311" s="1" t="s">
        <v>5</v>
      </c>
      <c r="E311" s="1">
        <v>5510</v>
      </c>
      <c r="F311" s="1" t="s">
        <v>581</v>
      </c>
      <c r="G311" s="1" t="s">
        <v>4</v>
      </c>
      <c r="H311" s="1">
        <v>2119</v>
      </c>
      <c r="I311" s="1">
        <v>2129</v>
      </c>
      <c r="J311" s="1">
        <v>2139</v>
      </c>
    </row>
    <row r="312" spans="1:10" ht="15" customHeight="1" x14ac:dyDescent="0.2">
      <c r="A312" s="1">
        <v>136</v>
      </c>
      <c r="B312" s="1" t="s">
        <v>138</v>
      </c>
      <c r="C312" s="1">
        <v>44</v>
      </c>
      <c r="D312" s="1" t="s">
        <v>5</v>
      </c>
      <c r="E312" s="1">
        <v>5510</v>
      </c>
      <c r="F312" s="1" t="s">
        <v>581</v>
      </c>
      <c r="G312" s="1" t="s">
        <v>4</v>
      </c>
      <c r="H312" s="1">
        <v>1430</v>
      </c>
      <c r="I312" s="1">
        <v>1401</v>
      </c>
      <c r="J312" s="1">
        <v>1433</v>
      </c>
    </row>
    <row r="313" spans="1:10" ht="15" customHeight="1" x14ac:dyDescent="0.2">
      <c r="A313" s="1">
        <v>138</v>
      </c>
      <c r="B313" s="1" t="s">
        <v>140</v>
      </c>
      <c r="C313" s="1">
        <v>44</v>
      </c>
      <c r="D313" s="1" t="s">
        <v>5</v>
      </c>
      <c r="E313" s="1">
        <v>5510</v>
      </c>
      <c r="F313" s="1" t="s">
        <v>581</v>
      </c>
      <c r="G313" s="1" t="s">
        <v>4</v>
      </c>
      <c r="H313" s="1">
        <v>845707</v>
      </c>
      <c r="I313" s="1">
        <v>734832</v>
      </c>
      <c r="J313" s="1">
        <v>978349</v>
      </c>
    </row>
    <row r="314" spans="1:10" ht="15" customHeight="1" x14ac:dyDescent="0.2">
      <c r="A314" s="1">
        <v>141</v>
      </c>
      <c r="B314" s="1" t="s">
        <v>142</v>
      </c>
      <c r="C314" s="1">
        <v>44</v>
      </c>
      <c r="D314" s="1" t="s">
        <v>5</v>
      </c>
      <c r="E314" s="1">
        <v>5510</v>
      </c>
      <c r="F314" s="1" t="s">
        <v>581</v>
      </c>
      <c r="G314" s="1" t="s">
        <v>4</v>
      </c>
      <c r="H314" s="1">
        <v>8473</v>
      </c>
      <c r="I314" s="1">
        <v>2443</v>
      </c>
      <c r="J314" s="1">
        <v>6465</v>
      </c>
    </row>
    <row r="315" spans="1:10" ht="15" customHeight="1" x14ac:dyDescent="0.2">
      <c r="A315" s="1">
        <v>273</v>
      </c>
      <c r="B315" s="1" t="s">
        <v>143</v>
      </c>
      <c r="C315" s="1">
        <v>44</v>
      </c>
      <c r="D315" s="1" t="s">
        <v>5</v>
      </c>
      <c r="E315" s="1">
        <v>5510</v>
      </c>
      <c r="F315" s="1" t="s">
        <v>581</v>
      </c>
      <c r="G315" s="1" t="s">
        <v>4</v>
      </c>
      <c r="H315" s="1">
        <v>1147</v>
      </c>
      <c r="I315" s="1">
        <v>952</v>
      </c>
      <c r="J315" s="1">
        <v>1068</v>
      </c>
    </row>
    <row r="316" spans="1:10" ht="15" customHeight="1" x14ac:dyDescent="0.2">
      <c r="A316" s="1">
        <v>143</v>
      </c>
      <c r="B316" s="1" t="s">
        <v>145</v>
      </c>
      <c r="C316" s="1">
        <v>44</v>
      </c>
      <c r="D316" s="1" t="s">
        <v>5</v>
      </c>
      <c r="E316" s="1">
        <v>5510</v>
      </c>
      <c r="F316" s="1" t="s">
        <v>581</v>
      </c>
      <c r="G316" s="1" t="s">
        <v>4</v>
      </c>
      <c r="H316" s="1">
        <v>1638086</v>
      </c>
      <c r="I316" s="1">
        <v>3396992</v>
      </c>
      <c r="J316" s="1">
        <v>619919</v>
      </c>
    </row>
    <row r="317" spans="1:10" ht="15" customHeight="1" x14ac:dyDescent="0.2">
      <c r="A317" s="1">
        <v>28</v>
      </c>
      <c r="B317" s="1" t="s">
        <v>147</v>
      </c>
      <c r="C317" s="1">
        <v>44</v>
      </c>
      <c r="D317" s="1" t="s">
        <v>5</v>
      </c>
      <c r="E317" s="1">
        <v>5510</v>
      </c>
      <c r="F317" s="1" t="s">
        <v>581</v>
      </c>
      <c r="G317" s="1" t="s">
        <v>4</v>
      </c>
    </row>
    <row r="318" spans="1:10" ht="15" customHeight="1" x14ac:dyDescent="0.2">
      <c r="A318" s="1">
        <v>149</v>
      </c>
      <c r="B318" s="1" t="s">
        <v>150</v>
      </c>
      <c r="C318" s="1">
        <v>44</v>
      </c>
      <c r="D318" s="1" t="s">
        <v>5</v>
      </c>
      <c r="E318" s="1">
        <v>5510</v>
      </c>
      <c r="F318" s="1" t="s">
        <v>581</v>
      </c>
      <c r="G318" s="1" t="s">
        <v>4</v>
      </c>
      <c r="H318" s="1">
        <v>34824</v>
      </c>
      <c r="I318" s="1">
        <v>37354</v>
      </c>
      <c r="J318" s="1">
        <v>32801</v>
      </c>
    </row>
    <row r="319" spans="1:10" ht="15" customHeight="1" x14ac:dyDescent="0.2">
      <c r="A319" s="1">
        <v>150</v>
      </c>
      <c r="B319" s="1" t="s">
        <v>151</v>
      </c>
      <c r="C319" s="1">
        <v>44</v>
      </c>
      <c r="D319" s="1" t="s">
        <v>5</v>
      </c>
      <c r="E319" s="1">
        <v>5510</v>
      </c>
      <c r="F319" s="1" t="s">
        <v>581</v>
      </c>
      <c r="G319" s="1" t="s">
        <v>4</v>
      </c>
      <c r="H319" s="1">
        <v>196925</v>
      </c>
      <c r="I319" s="1">
        <v>229233</v>
      </c>
      <c r="J319" s="1">
        <v>236231</v>
      </c>
    </row>
    <row r="320" spans="1:10" ht="15" customHeight="1" x14ac:dyDescent="0.2">
      <c r="A320" s="1">
        <v>156</v>
      </c>
      <c r="B320" s="1" t="s">
        <v>153</v>
      </c>
      <c r="C320" s="1">
        <v>44</v>
      </c>
      <c r="D320" s="1" t="s">
        <v>5</v>
      </c>
      <c r="E320" s="1">
        <v>5510</v>
      </c>
      <c r="F320" s="1" t="s">
        <v>581</v>
      </c>
      <c r="G320" s="1" t="s">
        <v>4</v>
      </c>
      <c r="H320" s="1">
        <v>405747</v>
      </c>
      <c r="I320" s="1">
        <v>437144</v>
      </c>
      <c r="J320" s="1">
        <v>364186</v>
      </c>
    </row>
    <row r="321" spans="1:10" ht="15" customHeight="1" x14ac:dyDescent="0.2">
      <c r="A321" s="1">
        <v>162</v>
      </c>
      <c r="B321" s="1" t="s">
        <v>158</v>
      </c>
      <c r="C321" s="1">
        <v>44</v>
      </c>
      <c r="D321" s="1" t="s">
        <v>5</v>
      </c>
      <c r="E321" s="1">
        <v>5510</v>
      </c>
      <c r="F321" s="1" t="s">
        <v>581</v>
      </c>
      <c r="G321" s="1" t="s">
        <v>4</v>
      </c>
      <c r="H321" s="1">
        <v>527400</v>
      </c>
      <c r="I321" s="1">
        <v>510700</v>
      </c>
      <c r="J321" s="1">
        <v>626900</v>
      </c>
    </row>
    <row r="322" spans="1:10" ht="15" customHeight="1" x14ac:dyDescent="0.2">
      <c r="A322" s="1">
        <v>299</v>
      </c>
      <c r="B322" s="1" t="s">
        <v>159</v>
      </c>
      <c r="C322" s="1">
        <v>44</v>
      </c>
      <c r="D322" s="1" t="s">
        <v>5</v>
      </c>
      <c r="E322" s="1">
        <v>5510</v>
      </c>
      <c r="F322" s="1" t="s">
        <v>581</v>
      </c>
      <c r="G322" s="1" t="s">
        <v>4</v>
      </c>
      <c r="H322" s="1">
        <v>11915</v>
      </c>
      <c r="I322" s="1">
        <v>10400</v>
      </c>
      <c r="J322" s="1">
        <v>10277</v>
      </c>
    </row>
    <row r="323" spans="1:10" ht="15" customHeight="1" x14ac:dyDescent="0.2">
      <c r="A323" s="1">
        <v>221</v>
      </c>
      <c r="B323" s="1" t="s">
        <v>160</v>
      </c>
      <c r="C323" s="1">
        <v>44</v>
      </c>
      <c r="D323" s="1" t="s">
        <v>5</v>
      </c>
      <c r="E323" s="1">
        <v>5510</v>
      </c>
      <c r="F323" s="1" t="s">
        <v>581</v>
      </c>
      <c r="G323" s="1" t="s">
        <v>4</v>
      </c>
      <c r="H323" s="1">
        <v>2161</v>
      </c>
      <c r="I323" s="1">
        <v>2313</v>
      </c>
      <c r="J323" s="1">
        <v>1591</v>
      </c>
    </row>
    <row r="324" spans="1:10" ht="15" customHeight="1" x14ac:dyDescent="0.2">
      <c r="A324" s="1">
        <v>165</v>
      </c>
      <c r="B324" s="1" t="s">
        <v>162</v>
      </c>
      <c r="C324" s="1">
        <v>44</v>
      </c>
      <c r="D324" s="1" t="s">
        <v>5</v>
      </c>
      <c r="E324" s="1">
        <v>5510</v>
      </c>
      <c r="F324" s="1" t="s">
        <v>581</v>
      </c>
      <c r="G324" s="1" t="s">
        <v>4</v>
      </c>
      <c r="H324" s="1">
        <v>66451</v>
      </c>
      <c r="I324" s="1">
        <v>62744</v>
      </c>
      <c r="J324" s="1">
        <v>61000</v>
      </c>
    </row>
    <row r="325" spans="1:10" ht="15" customHeight="1" x14ac:dyDescent="0.2">
      <c r="A325" s="1">
        <v>170</v>
      </c>
      <c r="B325" s="1" t="s">
        <v>166</v>
      </c>
      <c r="C325" s="1">
        <v>44</v>
      </c>
      <c r="D325" s="1" t="s">
        <v>5</v>
      </c>
      <c r="E325" s="1">
        <v>5510</v>
      </c>
      <c r="F325" s="1" t="s">
        <v>581</v>
      </c>
      <c r="G325" s="1" t="s">
        <v>4</v>
      </c>
      <c r="H325" s="1">
        <v>226310</v>
      </c>
      <c r="I325" s="1">
        <v>227168</v>
      </c>
      <c r="J325" s="1">
        <v>204497</v>
      </c>
    </row>
    <row r="326" spans="1:10" ht="15" customHeight="1" x14ac:dyDescent="0.2">
      <c r="A326" s="1">
        <v>173</v>
      </c>
      <c r="B326" s="1" t="s">
        <v>168</v>
      </c>
      <c r="C326" s="1">
        <v>44</v>
      </c>
      <c r="D326" s="1" t="s">
        <v>5</v>
      </c>
      <c r="E326" s="1">
        <v>5510</v>
      </c>
      <c r="F326" s="1" t="s">
        <v>581</v>
      </c>
      <c r="G326" s="1" t="s">
        <v>4</v>
      </c>
      <c r="H326" s="1">
        <v>3274826</v>
      </c>
      <c r="I326" s="1">
        <v>2960662</v>
      </c>
      <c r="J326" s="1">
        <v>3441090</v>
      </c>
    </row>
    <row r="327" spans="1:10" ht="15" customHeight="1" x14ac:dyDescent="0.2">
      <c r="A327" s="1">
        <v>174</v>
      </c>
      <c r="B327" s="1" t="s">
        <v>169</v>
      </c>
      <c r="C327" s="1">
        <v>44</v>
      </c>
      <c r="D327" s="1" t="s">
        <v>5</v>
      </c>
      <c r="E327" s="1">
        <v>5510</v>
      </c>
      <c r="F327" s="1" t="s">
        <v>581</v>
      </c>
      <c r="G327" s="1" t="s">
        <v>4</v>
      </c>
      <c r="H327" s="1">
        <v>37914</v>
      </c>
      <c r="I327" s="1">
        <v>44402</v>
      </c>
      <c r="J327" s="1">
        <v>46615</v>
      </c>
    </row>
    <row r="328" spans="1:10" ht="15" customHeight="1" x14ac:dyDescent="0.2">
      <c r="A328" s="1">
        <v>179</v>
      </c>
      <c r="B328" s="1" t="s">
        <v>171</v>
      </c>
      <c r="C328" s="1">
        <v>44</v>
      </c>
      <c r="D328" s="1" t="s">
        <v>5</v>
      </c>
      <c r="E328" s="1">
        <v>5510</v>
      </c>
      <c r="F328" s="1" t="s">
        <v>581</v>
      </c>
      <c r="G328" s="1" t="s">
        <v>4</v>
      </c>
      <c r="H328" s="1">
        <v>706</v>
      </c>
      <c r="I328" s="1">
        <v>876</v>
      </c>
      <c r="J328" s="1">
        <v>672</v>
      </c>
    </row>
    <row r="329" spans="1:10" ht="15" customHeight="1" x14ac:dyDescent="0.2">
      <c r="A329" s="1">
        <v>117</v>
      </c>
      <c r="B329" s="1" t="s">
        <v>172</v>
      </c>
      <c r="C329" s="1">
        <v>44</v>
      </c>
      <c r="D329" s="1" t="s">
        <v>5</v>
      </c>
      <c r="E329" s="1">
        <v>5510</v>
      </c>
      <c r="F329" s="1" t="s">
        <v>581</v>
      </c>
      <c r="G329" s="1" t="s">
        <v>4</v>
      </c>
      <c r="H329" s="1">
        <v>88273</v>
      </c>
      <c r="I329" s="1">
        <v>76003</v>
      </c>
      <c r="J329" s="1">
        <v>73893</v>
      </c>
    </row>
    <row r="330" spans="1:10" ht="15" customHeight="1" x14ac:dyDescent="0.2">
      <c r="A330" s="1">
        <v>146</v>
      </c>
      <c r="B330" s="1" t="s">
        <v>173</v>
      </c>
      <c r="C330" s="1">
        <v>44</v>
      </c>
      <c r="D330" s="1" t="s">
        <v>5</v>
      </c>
      <c r="E330" s="1">
        <v>5510</v>
      </c>
      <c r="F330" s="1" t="s">
        <v>581</v>
      </c>
      <c r="G330" s="1" t="s">
        <v>4</v>
      </c>
      <c r="H330" s="1">
        <v>220606</v>
      </c>
      <c r="I330" s="1">
        <v>178827</v>
      </c>
      <c r="J330" s="1">
        <v>255707</v>
      </c>
    </row>
    <row r="331" spans="1:10" ht="15" customHeight="1" x14ac:dyDescent="0.2">
      <c r="A331" s="1">
        <v>183</v>
      </c>
      <c r="B331" s="1" t="s">
        <v>175</v>
      </c>
      <c r="C331" s="1">
        <v>44</v>
      </c>
      <c r="D331" s="1" t="s">
        <v>5</v>
      </c>
      <c r="E331" s="1">
        <v>5510</v>
      </c>
      <c r="F331" s="1" t="s">
        <v>581</v>
      </c>
      <c r="G331" s="1" t="s">
        <v>4</v>
      </c>
      <c r="H331" s="1">
        <v>1712509</v>
      </c>
      <c r="I331" s="1">
        <v>1626330</v>
      </c>
      <c r="J331" s="1">
        <v>1817269</v>
      </c>
    </row>
    <row r="332" spans="1:10" ht="15" customHeight="1" x14ac:dyDescent="0.2">
      <c r="A332" s="1">
        <v>185</v>
      </c>
      <c r="B332" s="1" t="s">
        <v>176</v>
      </c>
      <c r="C332" s="1">
        <v>44</v>
      </c>
      <c r="D332" s="1" t="s">
        <v>5</v>
      </c>
      <c r="E332" s="1">
        <v>5510</v>
      </c>
      <c r="F332" s="1" t="s">
        <v>581</v>
      </c>
      <c r="G332" s="1" t="s">
        <v>4</v>
      </c>
      <c r="H332" s="1">
        <v>20444258</v>
      </c>
      <c r="I332" s="1">
        <v>17546155</v>
      </c>
      <c r="J332" s="1">
        <v>17992517</v>
      </c>
    </row>
    <row r="333" spans="1:10" ht="15" customHeight="1" x14ac:dyDescent="0.2">
      <c r="A333" s="1">
        <v>184</v>
      </c>
      <c r="B333" s="1" t="s">
        <v>177</v>
      </c>
      <c r="C333" s="1">
        <v>44</v>
      </c>
      <c r="D333" s="1" t="s">
        <v>5</v>
      </c>
      <c r="E333" s="1">
        <v>5510</v>
      </c>
      <c r="F333" s="1" t="s">
        <v>581</v>
      </c>
      <c r="G333" s="1" t="s">
        <v>4</v>
      </c>
    </row>
    <row r="334" spans="1:10" ht="15" customHeight="1" x14ac:dyDescent="0.2">
      <c r="A334" s="1">
        <v>194</v>
      </c>
      <c r="B334" s="1" t="s">
        <v>184</v>
      </c>
      <c r="C334" s="1">
        <v>44</v>
      </c>
      <c r="D334" s="1" t="s">
        <v>5</v>
      </c>
      <c r="E334" s="1">
        <v>5510</v>
      </c>
      <c r="F334" s="1" t="s">
        <v>581</v>
      </c>
      <c r="G334" s="1" t="s">
        <v>4</v>
      </c>
      <c r="H334" s="1">
        <v>7555</v>
      </c>
      <c r="I334" s="1">
        <v>9241</v>
      </c>
      <c r="J334" s="1">
        <v>25810</v>
      </c>
    </row>
    <row r="335" spans="1:10" ht="15" customHeight="1" x14ac:dyDescent="0.2">
      <c r="A335" s="1">
        <v>272</v>
      </c>
      <c r="B335" s="1" t="s">
        <v>186</v>
      </c>
      <c r="C335" s="1">
        <v>44</v>
      </c>
      <c r="D335" s="1" t="s">
        <v>5</v>
      </c>
      <c r="E335" s="1">
        <v>5510</v>
      </c>
      <c r="F335" s="1" t="s">
        <v>581</v>
      </c>
      <c r="G335" s="1" t="s">
        <v>4</v>
      </c>
      <c r="H335" s="1">
        <v>323283</v>
      </c>
      <c r="I335" s="1">
        <v>362205</v>
      </c>
      <c r="J335" s="1">
        <v>395501</v>
      </c>
    </row>
    <row r="336" spans="1:10" ht="15" customHeight="1" x14ac:dyDescent="0.2">
      <c r="A336" s="1">
        <v>186</v>
      </c>
      <c r="B336" s="1" t="s">
        <v>187</v>
      </c>
      <c r="C336" s="1">
        <v>44</v>
      </c>
      <c r="D336" s="1" t="s">
        <v>5</v>
      </c>
      <c r="E336" s="1">
        <v>5510</v>
      </c>
      <c r="F336" s="1" t="s">
        <v>581</v>
      </c>
      <c r="G336" s="1" t="s">
        <v>4</v>
      </c>
    </row>
    <row r="337" spans="1:10" ht="15" customHeight="1" x14ac:dyDescent="0.2">
      <c r="A337" s="1">
        <v>199</v>
      </c>
      <c r="B337" s="1" t="s">
        <v>191</v>
      </c>
      <c r="C337" s="1">
        <v>44</v>
      </c>
      <c r="D337" s="1" t="s">
        <v>5</v>
      </c>
      <c r="E337" s="1">
        <v>5510</v>
      </c>
      <c r="F337" s="1" t="s">
        <v>581</v>
      </c>
      <c r="G337" s="1" t="s">
        <v>4</v>
      </c>
      <c r="H337" s="1">
        <v>675853</v>
      </c>
      <c r="I337" s="1">
        <v>668644</v>
      </c>
      <c r="J337" s="1">
        <v>584602</v>
      </c>
    </row>
    <row r="338" spans="1:10" ht="15" customHeight="1" x14ac:dyDescent="0.2">
      <c r="A338" s="1">
        <v>198</v>
      </c>
      <c r="B338" s="1" t="s">
        <v>192</v>
      </c>
      <c r="C338" s="1">
        <v>44</v>
      </c>
      <c r="D338" s="1" t="s">
        <v>5</v>
      </c>
      <c r="E338" s="1">
        <v>5510</v>
      </c>
      <c r="F338" s="1" t="s">
        <v>581</v>
      </c>
      <c r="G338" s="1" t="s">
        <v>4</v>
      </c>
      <c r="H338" s="1">
        <v>89700</v>
      </c>
      <c r="I338" s="1">
        <v>93174</v>
      </c>
      <c r="J338" s="1">
        <v>91653</v>
      </c>
    </row>
    <row r="339" spans="1:10" ht="15" customHeight="1" x14ac:dyDescent="0.2">
      <c r="A339" s="1">
        <v>202</v>
      </c>
      <c r="B339" s="1" t="s">
        <v>195</v>
      </c>
      <c r="C339" s="1">
        <v>44</v>
      </c>
      <c r="D339" s="1" t="s">
        <v>5</v>
      </c>
      <c r="E339" s="1">
        <v>5510</v>
      </c>
      <c r="F339" s="1" t="s">
        <v>581</v>
      </c>
      <c r="G339" s="1" t="s">
        <v>4</v>
      </c>
      <c r="H339" s="1">
        <v>302000</v>
      </c>
      <c r="I339" s="1">
        <v>332000</v>
      </c>
      <c r="J339" s="1">
        <v>339135</v>
      </c>
    </row>
    <row r="340" spans="1:10" ht="15" customHeight="1" x14ac:dyDescent="0.2">
      <c r="A340" s="1">
        <v>203</v>
      </c>
      <c r="B340" s="1" t="s">
        <v>196</v>
      </c>
      <c r="C340" s="1">
        <v>44</v>
      </c>
      <c r="D340" s="1" t="s">
        <v>5</v>
      </c>
      <c r="E340" s="1">
        <v>5510</v>
      </c>
      <c r="F340" s="1" t="s">
        <v>581</v>
      </c>
      <c r="G340" s="1" t="s">
        <v>4</v>
      </c>
      <c r="H340" s="1">
        <v>6983109</v>
      </c>
      <c r="I340" s="1">
        <v>6705106</v>
      </c>
      <c r="J340" s="1">
        <v>7979590</v>
      </c>
    </row>
    <row r="341" spans="1:10" ht="15" customHeight="1" x14ac:dyDescent="0.2">
      <c r="A341" s="1">
        <v>276</v>
      </c>
      <c r="B341" s="1" t="s">
        <v>198</v>
      </c>
      <c r="C341" s="1">
        <v>44</v>
      </c>
      <c r="D341" s="1" t="s">
        <v>5</v>
      </c>
      <c r="E341" s="1">
        <v>5510</v>
      </c>
      <c r="F341" s="1" t="s">
        <v>581</v>
      </c>
      <c r="G341" s="1" t="s">
        <v>4</v>
      </c>
    </row>
    <row r="342" spans="1:10" ht="15" customHeight="1" x14ac:dyDescent="0.2">
      <c r="A342" s="1">
        <v>206</v>
      </c>
      <c r="B342" s="1" t="s">
        <v>572</v>
      </c>
      <c r="C342" s="1">
        <v>44</v>
      </c>
      <c r="D342" s="1" t="s">
        <v>5</v>
      </c>
      <c r="E342" s="1">
        <v>5510</v>
      </c>
      <c r="F342" s="1" t="s">
        <v>581</v>
      </c>
      <c r="G342" s="1" t="s">
        <v>4</v>
      </c>
    </row>
    <row r="343" spans="1:10" ht="15" customHeight="1" x14ac:dyDescent="0.2">
      <c r="A343" s="1">
        <v>210</v>
      </c>
      <c r="B343" s="1" t="s">
        <v>201</v>
      </c>
      <c r="C343" s="1">
        <v>44</v>
      </c>
      <c r="D343" s="1" t="s">
        <v>5</v>
      </c>
      <c r="E343" s="1">
        <v>5510</v>
      </c>
      <c r="F343" s="1" t="s">
        <v>581</v>
      </c>
      <c r="G343" s="1" t="s">
        <v>4</v>
      </c>
      <c r="H343" s="1">
        <v>1574200</v>
      </c>
      <c r="I343" s="1">
        <v>1672300</v>
      </c>
      <c r="J343" s="1">
        <v>1530400</v>
      </c>
    </row>
    <row r="344" spans="1:10" ht="15" customHeight="1" x14ac:dyDescent="0.2">
      <c r="A344" s="1">
        <v>211</v>
      </c>
      <c r="B344" s="1" t="s">
        <v>202</v>
      </c>
      <c r="C344" s="1">
        <v>44</v>
      </c>
      <c r="D344" s="1" t="s">
        <v>5</v>
      </c>
      <c r="E344" s="1">
        <v>5510</v>
      </c>
      <c r="F344" s="1" t="s">
        <v>581</v>
      </c>
      <c r="G344" s="1" t="s">
        <v>4</v>
      </c>
      <c r="H344" s="1">
        <v>201091</v>
      </c>
      <c r="I344" s="1">
        <v>197842</v>
      </c>
      <c r="J344" s="1">
        <v>159023</v>
      </c>
    </row>
    <row r="345" spans="1:10" ht="15" customHeight="1" x14ac:dyDescent="0.2">
      <c r="A345" s="1">
        <v>212</v>
      </c>
      <c r="B345" s="1" t="s">
        <v>203</v>
      </c>
      <c r="C345" s="1">
        <v>44</v>
      </c>
      <c r="D345" s="1" t="s">
        <v>5</v>
      </c>
      <c r="E345" s="1">
        <v>5510</v>
      </c>
      <c r="F345" s="1" t="s">
        <v>581</v>
      </c>
      <c r="G345" s="1" t="s">
        <v>4</v>
      </c>
      <c r="H345" s="1">
        <v>600104</v>
      </c>
      <c r="I345" s="1">
        <v>430576</v>
      </c>
      <c r="J345" s="1">
        <v>500001</v>
      </c>
    </row>
    <row r="346" spans="1:10" ht="15" customHeight="1" x14ac:dyDescent="0.2">
      <c r="A346" s="1">
        <v>208</v>
      </c>
      <c r="B346" s="1" t="s">
        <v>204</v>
      </c>
      <c r="C346" s="1">
        <v>44</v>
      </c>
      <c r="D346" s="1" t="s">
        <v>5</v>
      </c>
      <c r="E346" s="1">
        <v>5510</v>
      </c>
      <c r="F346" s="1" t="s">
        <v>581</v>
      </c>
      <c r="G346" s="1" t="s">
        <v>4</v>
      </c>
      <c r="H346" s="1">
        <v>113430</v>
      </c>
      <c r="I346" s="1">
        <v>138240</v>
      </c>
      <c r="J346" s="1">
        <v>141957</v>
      </c>
    </row>
    <row r="347" spans="1:10" ht="15" customHeight="1" x14ac:dyDescent="0.2">
      <c r="A347" s="1">
        <v>216</v>
      </c>
      <c r="B347" s="1" t="s">
        <v>205</v>
      </c>
      <c r="C347" s="1">
        <v>44</v>
      </c>
      <c r="D347" s="1" t="s">
        <v>5</v>
      </c>
      <c r="E347" s="1">
        <v>5510</v>
      </c>
      <c r="F347" s="1" t="s">
        <v>581</v>
      </c>
      <c r="G347" s="1" t="s">
        <v>4</v>
      </c>
      <c r="H347" s="1">
        <v>17100</v>
      </c>
      <c r="I347" s="1">
        <v>17200</v>
      </c>
      <c r="J347" s="1">
        <v>17300</v>
      </c>
    </row>
    <row r="348" spans="1:10" ht="15" customHeight="1" x14ac:dyDescent="0.2">
      <c r="A348" s="1">
        <v>154</v>
      </c>
      <c r="B348" s="1" t="s">
        <v>206</v>
      </c>
      <c r="C348" s="1">
        <v>44</v>
      </c>
      <c r="D348" s="1" t="s">
        <v>5</v>
      </c>
      <c r="E348" s="1">
        <v>5510</v>
      </c>
      <c r="F348" s="1" t="s">
        <v>581</v>
      </c>
      <c r="G348" s="1" t="s">
        <v>4</v>
      </c>
      <c r="H348" s="1">
        <v>153055</v>
      </c>
      <c r="I348" s="1">
        <v>101677</v>
      </c>
      <c r="J348" s="1">
        <v>144832</v>
      </c>
    </row>
    <row r="349" spans="1:10" ht="15" customHeight="1" x14ac:dyDescent="0.2">
      <c r="A349" s="1">
        <v>222</v>
      </c>
      <c r="B349" s="1" t="s">
        <v>212</v>
      </c>
      <c r="C349" s="1">
        <v>44</v>
      </c>
      <c r="D349" s="1" t="s">
        <v>5</v>
      </c>
      <c r="E349" s="1">
        <v>5510</v>
      </c>
      <c r="F349" s="1" t="s">
        <v>581</v>
      </c>
      <c r="G349" s="1" t="s">
        <v>4</v>
      </c>
      <c r="H349" s="1">
        <v>772500</v>
      </c>
      <c r="I349" s="1">
        <v>364330</v>
      </c>
      <c r="J349" s="1">
        <v>327621</v>
      </c>
    </row>
    <row r="350" spans="1:10" ht="15" customHeight="1" x14ac:dyDescent="0.2">
      <c r="A350" s="1">
        <v>223</v>
      </c>
      <c r="B350" s="1" t="s">
        <v>213</v>
      </c>
      <c r="C350" s="1">
        <v>44</v>
      </c>
      <c r="D350" s="1" t="s">
        <v>5</v>
      </c>
      <c r="E350" s="1">
        <v>5510</v>
      </c>
      <c r="F350" s="1" t="s">
        <v>581</v>
      </c>
      <c r="G350" s="1" t="s">
        <v>4</v>
      </c>
      <c r="H350" s="1">
        <v>6300000</v>
      </c>
      <c r="I350" s="1">
        <v>8000000</v>
      </c>
      <c r="J350" s="1">
        <v>6700000</v>
      </c>
    </row>
    <row r="351" spans="1:10" ht="15" customHeight="1" x14ac:dyDescent="0.2">
      <c r="A351" s="1">
        <v>213</v>
      </c>
      <c r="B351" s="1" t="s">
        <v>214</v>
      </c>
      <c r="C351" s="1">
        <v>44</v>
      </c>
      <c r="D351" s="1" t="s">
        <v>5</v>
      </c>
      <c r="E351" s="1">
        <v>5510</v>
      </c>
      <c r="F351" s="1" t="s">
        <v>581</v>
      </c>
      <c r="G351" s="1" t="s">
        <v>4</v>
      </c>
      <c r="H351" s="1">
        <v>30000</v>
      </c>
      <c r="I351" s="1">
        <v>30000</v>
      </c>
      <c r="J351" s="1">
        <v>20000</v>
      </c>
    </row>
    <row r="352" spans="1:10" ht="15" customHeight="1" x14ac:dyDescent="0.2">
      <c r="A352" s="1">
        <v>230</v>
      </c>
      <c r="B352" s="1" t="s">
        <v>217</v>
      </c>
      <c r="C352" s="1">
        <v>44</v>
      </c>
      <c r="D352" s="1" t="s">
        <v>5</v>
      </c>
      <c r="E352" s="1">
        <v>5510</v>
      </c>
      <c r="F352" s="1" t="s">
        <v>581</v>
      </c>
      <c r="G352" s="1" t="s">
        <v>4</v>
      </c>
      <c r="H352" s="1">
        <v>9046060</v>
      </c>
      <c r="I352" s="1">
        <v>8288380</v>
      </c>
      <c r="J352" s="1">
        <v>9435710</v>
      </c>
    </row>
    <row r="353" spans="1:10" ht="15" customHeight="1" x14ac:dyDescent="0.2">
      <c r="A353" s="1">
        <v>225</v>
      </c>
      <c r="B353" s="1" t="s">
        <v>218</v>
      </c>
      <c r="C353" s="1">
        <v>44</v>
      </c>
      <c r="D353" s="1" t="s">
        <v>5</v>
      </c>
      <c r="E353" s="1">
        <v>5510</v>
      </c>
      <c r="F353" s="1" t="s">
        <v>581</v>
      </c>
      <c r="G353" s="1" t="s">
        <v>4</v>
      </c>
      <c r="H353" s="1">
        <v>126</v>
      </c>
      <c r="I353" s="1">
        <v>128</v>
      </c>
      <c r="J353" s="1">
        <v>127</v>
      </c>
    </row>
    <row r="354" spans="1:10" ht="15" customHeight="1" x14ac:dyDescent="0.2">
      <c r="A354" s="1">
        <v>229</v>
      </c>
      <c r="B354" s="1" t="s">
        <v>219</v>
      </c>
      <c r="C354" s="1">
        <v>44</v>
      </c>
      <c r="D354" s="1" t="s">
        <v>5</v>
      </c>
      <c r="E354" s="1">
        <v>5510</v>
      </c>
      <c r="F354" s="1" t="s">
        <v>581</v>
      </c>
      <c r="G354" s="1" t="s">
        <v>4</v>
      </c>
      <c r="H354" s="1">
        <v>6911000</v>
      </c>
      <c r="I354" s="1">
        <v>7370000</v>
      </c>
      <c r="J354" s="1">
        <v>6655000</v>
      </c>
    </row>
    <row r="355" spans="1:10" ht="15" customHeight="1" x14ac:dyDescent="0.2">
      <c r="A355" s="1">
        <v>215</v>
      </c>
      <c r="B355" s="1" t="s">
        <v>220</v>
      </c>
      <c r="C355" s="1">
        <v>44</v>
      </c>
      <c r="D355" s="1" t="s">
        <v>5</v>
      </c>
      <c r="E355" s="1">
        <v>5510</v>
      </c>
      <c r="F355" s="1" t="s">
        <v>581</v>
      </c>
      <c r="G355" s="1" t="s">
        <v>4</v>
      </c>
      <c r="H355" s="1">
        <v>11400</v>
      </c>
      <c r="I355" s="1">
        <v>14440</v>
      </c>
      <c r="J355" s="1">
        <v>15370</v>
      </c>
    </row>
    <row r="356" spans="1:10" ht="15" customHeight="1" x14ac:dyDescent="0.2">
      <c r="A356" s="1">
        <v>231</v>
      </c>
      <c r="B356" s="1" t="s">
        <v>221</v>
      </c>
      <c r="C356" s="1">
        <v>44</v>
      </c>
      <c r="D356" s="1" t="s">
        <v>5</v>
      </c>
      <c r="E356" s="1">
        <v>5510</v>
      </c>
      <c r="F356" s="1" t="s">
        <v>581</v>
      </c>
      <c r="G356" s="1" t="s">
        <v>4</v>
      </c>
      <c r="H356" s="1">
        <v>3952610</v>
      </c>
      <c r="I356" s="1">
        <v>4665770</v>
      </c>
      <c r="J356" s="1">
        <v>4338850</v>
      </c>
    </row>
    <row r="357" spans="1:10" ht="15" customHeight="1" x14ac:dyDescent="0.2">
      <c r="A357" s="1">
        <v>234</v>
      </c>
      <c r="B357" s="1" t="s">
        <v>223</v>
      </c>
      <c r="C357" s="1">
        <v>44</v>
      </c>
      <c r="D357" s="1" t="s">
        <v>5</v>
      </c>
      <c r="E357" s="1">
        <v>5510</v>
      </c>
      <c r="F357" s="1" t="s">
        <v>581</v>
      </c>
      <c r="G357" s="1" t="s">
        <v>4</v>
      </c>
      <c r="H357" s="1">
        <v>243000</v>
      </c>
      <c r="I357" s="1">
        <v>355000</v>
      </c>
      <c r="J357" s="1">
        <v>678000</v>
      </c>
    </row>
    <row r="358" spans="1:10" ht="15" customHeight="1" x14ac:dyDescent="0.2">
      <c r="A358" s="1">
        <v>228</v>
      </c>
      <c r="B358" s="1" t="s">
        <v>224</v>
      </c>
      <c r="C358" s="1">
        <v>44</v>
      </c>
      <c r="D358" s="1" t="s">
        <v>5</v>
      </c>
      <c r="E358" s="1">
        <v>5510</v>
      </c>
      <c r="F358" s="1" t="s">
        <v>581</v>
      </c>
      <c r="G358" s="1" t="s">
        <v>4</v>
      </c>
    </row>
    <row r="359" spans="1:10" ht="15" customHeight="1" x14ac:dyDescent="0.2">
      <c r="A359" s="1">
        <v>235</v>
      </c>
      <c r="B359" s="1" t="s">
        <v>225</v>
      </c>
      <c r="C359" s="1">
        <v>44</v>
      </c>
      <c r="D359" s="1" t="s">
        <v>5</v>
      </c>
      <c r="E359" s="1">
        <v>5510</v>
      </c>
      <c r="F359" s="1" t="s">
        <v>581</v>
      </c>
      <c r="G359" s="1" t="s">
        <v>4</v>
      </c>
      <c r="H359" s="1">
        <v>139587</v>
      </c>
      <c r="I359" s="1">
        <v>151642</v>
      </c>
      <c r="J359" s="1">
        <v>240000</v>
      </c>
    </row>
    <row r="360" spans="1:10" ht="15" customHeight="1" x14ac:dyDescent="0.2">
      <c r="A360" s="1">
        <v>205</v>
      </c>
      <c r="B360" s="1" t="s">
        <v>230</v>
      </c>
      <c r="C360" s="1">
        <v>44</v>
      </c>
      <c r="D360" s="1" t="s">
        <v>5</v>
      </c>
      <c r="E360" s="1">
        <v>5510</v>
      </c>
      <c r="F360" s="1" t="s">
        <v>581</v>
      </c>
      <c r="G360" s="1" t="s">
        <v>4</v>
      </c>
      <c r="H360" s="1">
        <v>1900</v>
      </c>
      <c r="I360" s="1">
        <v>1861</v>
      </c>
      <c r="J360" s="1">
        <v>1847</v>
      </c>
    </row>
    <row r="361" spans="1:10" ht="15" customHeight="1" x14ac:dyDescent="0.2">
      <c r="A361" s="1">
        <v>5000</v>
      </c>
      <c r="B361" s="1" t="s">
        <v>461</v>
      </c>
      <c r="C361" s="1">
        <v>44</v>
      </c>
      <c r="D361" s="1" t="s">
        <v>5</v>
      </c>
      <c r="E361" s="1">
        <v>5510</v>
      </c>
      <c r="F361" s="1" t="s">
        <v>581</v>
      </c>
      <c r="G361" s="1" t="s">
        <v>4</v>
      </c>
      <c r="H361" s="1">
        <v>144487586</v>
      </c>
      <c r="I361" s="1">
        <v>148455619</v>
      </c>
      <c r="J361" s="1">
        <v>141277993</v>
      </c>
    </row>
    <row r="362" spans="1:10" ht="15" customHeight="1" x14ac:dyDescent="0.2">
      <c r="A362" s="1">
        <v>249</v>
      </c>
      <c r="B362" s="1" t="s">
        <v>231</v>
      </c>
      <c r="C362" s="1">
        <v>44</v>
      </c>
      <c r="D362" s="1" t="s">
        <v>5</v>
      </c>
      <c r="E362" s="1">
        <v>5510</v>
      </c>
      <c r="F362" s="1" t="s">
        <v>581</v>
      </c>
      <c r="G362" s="1" t="s">
        <v>4</v>
      </c>
      <c r="H362" s="1">
        <v>27971</v>
      </c>
      <c r="I362" s="1">
        <v>20978</v>
      </c>
      <c r="J362" s="1">
        <v>28134</v>
      </c>
    </row>
    <row r="363" spans="1:10" ht="15" customHeight="1" x14ac:dyDescent="0.2">
      <c r="A363" s="1">
        <v>248</v>
      </c>
      <c r="B363" s="1" t="s">
        <v>232</v>
      </c>
      <c r="C363" s="1">
        <v>44</v>
      </c>
      <c r="D363" s="1" t="s">
        <v>5</v>
      </c>
      <c r="E363" s="1">
        <v>5510</v>
      </c>
      <c r="F363" s="1" t="s">
        <v>581</v>
      </c>
      <c r="G363" s="1" t="s">
        <v>4</v>
      </c>
    </row>
    <row r="364" spans="1:10" ht="15" customHeight="1" x14ac:dyDescent="0.2">
      <c r="A364" s="1">
        <v>251</v>
      </c>
      <c r="B364" s="1" t="s">
        <v>233</v>
      </c>
      <c r="C364" s="1">
        <v>44</v>
      </c>
      <c r="D364" s="1" t="s">
        <v>5</v>
      </c>
      <c r="E364" s="1">
        <v>5510</v>
      </c>
      <c r="F364" s="1" t="s">
        <v>581</v>
      </c>
      <c r="G364" s="1" t="s">
        <v>4</v>
      </c>
      <c r="H364" s="1">
        <v>11903</v>
      </c>
      <c r="I364" s="1">
        <v>8893</v>
      </c>
      <c r="J364" s="1">
        <v>9769</v>
      </c>
    </row>
    <row r="365" spans="1:10" ht="15" customHeight="1" x14ac:dyDescent="0.2">
      <c r="A365" s="1">
        <v>181</v>
      </c>
      <c r="B365" s="1" t="s">
        <v>234</v>
      </c>
      <c r="C365" s="1">
        <v>44</v>
      </c>
      <c r="D365" s="1" t="s">
        <v>5</v>
      </c>
      <c r="E365" s="1">
        <v>5510</v>
      </c>
      <c r="F365" s="1" t="s">
        <v>581</v>
      </c>
      <c r="G365" s="1" t="s">
        <v>4</v>
      </c>
      <c r="H365" s="1">
        <v>52665</v>
      </c>
      <c r="I365" s="1">
        <v>53789</v>
      </c>
      <c r="J365" s="1">
        <v>54913</v>
      </c>
    </row>
    <row r="366" spans="1:10" ht="15" customHeight="1" x14ac:dyDescent="0.2"/>
    <row r="367" spans="1:10" ht="15" customHeight="1" x14ac:dyDescent="0.2"/>
    <row r="368" spans="1:10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5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85125</v>
      </c>
      <c r="I4" s="2">
        <f t="shared" si="0"/>
        <v>93730</v>
      </c>
      <c r="J4" s="2">
        <f t="shared" si="0"/>
        <v>88695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1438</v>
      </c>
      <c r="I8" s="2">
        <f t="shared" si="0"/>
        <v>1477</v>
      </c>
      <c r="J8" s="2">
        <f t="shared" si="0"/>
        <v>1523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21532</v>
      </c>
      <c r="I13" s="2">
        <f t="shared" si="0"/>
        <v>13969</v>
      </c>
      <c r="J13" s="2">
        <f t="shared" si="0"/>
        <v>14832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6867</v>
      </c>
      <c r="I16" s="2">
        <f t="shared" si="0"/>
        <v>6636</v>
      </c>
      <c r="J16" s="2">
        <f t="shared" si="0"/>
        <v>8635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1038940</v>
      </c>
      <c r="I19" s="9">
        <f t="shared" si="1"/>
        <v>989401</v>
      </c>
      <c r="J19" s="9">
        <f t="shared" si="1"/>
        <v>1005608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510</v>
      </c>
      <c r="I27" s="2">
        <f t="shared" si="2"/>
        <v>489</v>
      </c>
      <c r="J27" s="2">
        <f t="shared" si="2"/>
        <v>488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1832</v>
      </c>
      <c r="I33" s="2">
        <f t="shared" si="2"/>
        <v>1842</v>
      </c>
      <c r="J33" s="2">
        <f t="shared" si="2"/>
        <v>1851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si="2"/>
        <v>0</v>
      </c>
      <c r="J34" s="2">
        <f t="shared" si="2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0</v>
      </c>
      <c r="I35" s="2">
        <f t="shared" si="2"/>
        <v>0</v>
      </c>
      <c r="J35" s="2">
        <f t="shared" si="2"/>
        <v>0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11749</v>
      </c>
      <c r="I41" s="2">
        <f t="shared" si="4"/>
        <v>8701</v>
      </c>
      <c r="J41" s="2">
        <f t="shared" si="4"/>
        <v>9508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9594</v>
      </c>
      <c r="I42" s="2">
        <f t="shared" si="4"/>
        <v>9775</v>
      </c>
      <c r="J42" s="2">
        <f t="shared" si="4"/>
        <v>9955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0</v>
      </c>
      <c r="I51" s="2">
        <f t="shared" si="4"/>
        <v>0</v>
      </c>
      <c r="J51" s="2">
        <f t="shared" si="4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0</v>
      </c>
      <c r="I60" s="2">
        <f t="shared" si="7"/>
        <v>0</v>
      </c>
      <c r="J60" s="2">
        <f t="shared" si="7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8</v>
      </c>
      <c r="I63" s="2">
        <f t="shared" si="7"/>
        <v>8</v>
      </c>
      <c r="J63" s="2">
        <f t="shared" si="7"/>
        <v>8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0</v>
      </c>
      <c r="I64" s="2">
        <f t="shared" si="7"/>
        <v>0</v>
      </c>
      <c r="J64" s="2">
        <f t="shared" si="7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313634</v>
      </c>
      <c r="I65" s="2">
        <f t="shared" si="7"/>
        <v>314601</v>
      </c>
      <c r="J65" s="2">
        <f t="shared" si="7"/>
        <v>329745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56252</v>
      </c>
      <c r="I68" s="2">
        <f t="shared" si="7"/>
        <v>55289</v>
      </c>
      <c r="J68" s="2">
        <f t="shared" si="7"/>
        <v>55370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6179</v>
      </c>
      <c r="I69" s="2">
        <f t="shared" si="7"/>
        <v>4076</v>
      </c>
      <c r="J69" s="2">
        <f t="shared" si="7"/>
        <v>3749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15688</v>
      </c>
      <c r="I70" s="2">
        <f t="shared" si="7"/>
        <v>10300</v>
      </c>
      <c r="J70" s="2">
        <f t="shared" si="7"/>
        <v>17320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150826</v>
      </c>
      <c r="I71" s="2">
        <f t="shared" si="7"/>
        <v>145837</v>
      </c>
      <c r="J71" s="2">
        <f t="shared" si="7"/>
        <v>135744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0</v>
      </c>
      <c r="I72" s="2">
        <f t="shared" si="7"/>
        <v>0</v>
      </c>
      <c r="J72" s="2">
        <f t="shared" si="7"/>
        <v>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89451</v>
      </c>
      <c r="I73" s="2">
        <f t="shared" si="7"/>
        <v>86409</v>
      </c>
      <c r="J73" s="2">
        <f t="shared" si="7"/>
        <v>91055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888873</v>
      </c>
      <c r="I77" s="2">
        <f t="shared" si="8"/>
        <v>1246891</v>
      </c>
      <c r="J77" s="2">
        <f t="shared" si="8"/>
        <v>870213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15677</v>
      </c>
      <c r="I78" s="2">
        <f t="shared" si="8"/>
        <v>8809</v>
      </c>
      <c r="J78" s="2">
        <f t="shared" si="8"/>
        <v>18330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0</v>
      </c>
      <c r="I79" s="2">
        <f t="shared" si="8"/>
        <v>0</v>
      </c>
      <c r="J79" s="2">
        <f t="shared" si="8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99000</v>
      </c>
      <c r="I80" s="2">
        <f t="shared" si="8"/>
        <v>92000</v>
      </c>
      <c r="J80" s="2">
        <f t="shared" si="8"/>
        <v>190000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2136100</v>
      </c>
      <c r="I81" s="2">
        <f t="shared" si="8"/>
        <v>2353500</v>
      </c>
      <c r="J81" s="2">
        <f t="shared" si="8"/>
        <v>2336800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1010510</v>
      </c>
      <c r="I82" s="2">
        <f t="shared" si="8"/>
        <v>1258180</v>
      </c>
      <c r="J82" s="2">
        <f t="shared" si="8"/>
        <v>1035200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60200</v>
      </c>
      <c r="I83" s="2">
        <f t="shared" si="8"/>
        <v>61300</v>
      </c>
      <c r="J83" s="2">
        <f t="shared" si="8"/>
        <v>61390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30489</v>
      </c>
      <c r="I84" s="2">
        <f t="shared" si="8"/>
        <v>34216</v>
      </c>
      <c r="J84" s="2">
        <f t="shared" si="8"/>
        <v>36631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0</v>
      </c>
      <c r="I86" s="2">
        <f t="shared" si="8"/>
        <v>0</v>
      </c>
      <c r="J86" s="2">
        <f t="shared" si="8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468800</v>
      </c>
      <c r="I87" s="2">
        <f t="shared" si="8"/>
        <v>446600</v>
      </c>
      <c r="J87" s="2">
        <f t="shared" si="8"/>
        <v>412781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8000</v>
      </c>
      <c r="I88" s="2">
        <f t="shared" si="8"/>
        <v>7000</v>
      </c>
      <c r="J88" s="2">
        <f t="shared" si="8"/>
        <v>6774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6868</v>
      </c>
      <c r="I89" s="2">
        <f t="shared" si="8"/>
        <v>6449</v>
      </c>
      <c r="J89" s="2">
        <f t="shared" si="8"/>
        <v>6909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0</v>
      </c>
      <c r="I95" s="2">
        <f t="shared" si="9"/>
        <v>0</v>
      </c>
      <c r="J95" s="2">
        <f t="shared" si="9"/>
        <v>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0</v>
      </c>
      <c r="I96" s="2">
        <f t="shared" si="9"/>
        <v>0</v>
      </c>
      <c r="J96" s="2">
        <f t="shared" si="9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10000</v>
      </c>
      <c r="I97" s="2">
        <f t="shared" si="9"/>
        <v>10000</v>
      </c>
      <c r="J97" s="2">
        <f t="shared" si="9"/>
        <v>10000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0</v>
      </c>
      <c r="I99" s="2">
        <f t="shared" si="9"/>
        <v>0</v>
      </c>
      <c r="J99" s="2">
        <f t="shared" si="9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342472</v>
      </c>
      <c r="I107" s="2">
        <f t="shared" si="13"/>
        <v>282000</v>
      </c>
      <c r="J107" s="2">
        <f t="shared" si="13"/>
        <v>219208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55517</v>
      </c>
      <c r="I108" s="9">
        <f t="shared" si="14"/>
        <v>56047</v>
      </c>
      <c r="J108" s="9">
        <f t="shared" si="14"/>
        <v>62303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1220</v>
      </c>
      <c r="I109" s="2">
        <f t="shared" si="15"/>
        <v>1020</v>
      </c>
      <c r="J109" s="2">
        <f t="shared" si="15"/>
        <v>1233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673500</v>
      </c>
      <c r="I110" s="2">
        <f t="shared" si="15"/>
        <v>707000</v>
      </c>
      <c r="J110" s="2">
        <f t="shared" si="15"/>
        <v>590000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28173</v>
      </c>
      <c r="I111" s="2">
        <f t="shared" si="15"/>
        <v>28053</v>
      </c>
      <c r="J111" s="2">
        <f t="shared" si="15"/>
        <v>28361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70778</v>
      </c>
      <c r="I112" s="2">
        <f t="shared" si="15"/>
        <v>67754</v>
      </c>
      <c r="J112" s="2">
        <f t="shared" si="15"/>
        <v>66000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0</v>
      </c>
      <c r="I113" s="2">
        <f t="shared" si="15"/>
        <v>0</v>
      </c>
      <c r="J113" s="2">
        <f t="shared" si="15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145825</v>
      </c>
      <c r="I114" s="2">
        <f t="shared" si="15"/>
        <v>151769</v>
      </c>
      <c r="J114" s="2">
        <f t="shared" si="15"/>
        <v>140425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55517</v>
      </c>
      <c r="I115" s="9">
        <f t="shared" si="16"/>
        <v>56047</v>
      </c>
      <c r="J115" s="9">
        <f t="shared" si="16"/>
        <v>62303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604400</v>
      </c>
      <c r="I116" s="2">
        <f t="shared" si="15"/>
        <v>631300</v>
      </c>
      <c r="J116" s="2">
        <f t="shared" si="15"/>
        <v>706900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496900</v>
      </c>
      <c r="I117" s="2">
        <f t="shared" si="15"/>
        <v>451600</v>
      </c>
      <c r="J117" s="2">
        <f t="shared" si="15"/>
        <v>435900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1764346</v>
      </c>
      <c r="I118" s="2">
        <f t="shared" si="15"/>
        <v>1838689</v>
      </c>
      <c r="J118" s="2">
        <f t="shared" si="15"/>
        <v>1899615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1573700</v>
      </c>
      <c r="I119" s="2">
        <f t="shared" si="15"/>
        <v>1621800</v>
      </c>
      <c r="J119" s="2">
        <f t="shared" si="15"/>
        <v>1605000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215700</v>
      </c>
      <c r="I121" s="2">
        <f t="shared" si="15"/>
        <v>202800</v>
      </c>
      <c r="J121" s="2">
        <f t="shared" si="15"/>
        <v>189200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27613</v>
      </c>
      <c r="I122" s="2">
        <f t="shared" si="15"/>
        <v>32813</v>
      </c>
      <c r="J122" s="2">
        <f t="shared" si="15"/>
        <v>34428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126506</v>
      </c>
      <c r="I123" s="2">
        <f t="shared" si="15"/>
        <v>123292</v>
      </c>
      <c r="J123" s="2">
        <f t="shared" si="15"/>
        <v>137185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329090</v>
      </c>
      <c r="I124" s="2">
        <f t="shared" si="15"/>
        <v>318830</v>
      </c>
      <c r="J124" s="2">
        <f t="shared" si="15"/>
        <v>318620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26818</v>
      </c>
      <c r="I125" s="2">
        <f t="shared" si="17"/>
        <v>28548</v>
      </c>
      <c r="J125" s="2">
        <f t="shared" si="17"/>
        <v>28641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1080000</v>
      </c>
      <c r="I126" s="2">
        <f t="shared" si="17"/>
        <v>1101000</v>
      </c>
      <c r="J126" s="2">
        <f t="shared" si="17"/>
        <v>1122000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18939</v>
      </c>
      <c r="I127" s="2">
        <f t="shared" si="17"/>
        <v>20560</v>
      </c>
      <c r="J127" s="2">
        <f t="shared" si="17"/>
        <v>14655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148601</v>
      </c>
      <c r="I128" s="2">
        <f t="shared" si="17"/>
        <v>179900</v>
      </c>
      <c r="J128" s="2">
        <f t="shared" si="17"/>
        <v>153953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232625</v>
      </c>
      <c r="I129" s="2">
        <f t="shared" si="17"/>
        <v>242895</v>
      </c>
      <c r="J129" s="2">
        <f t="shared" si="17"/>
        <v>246370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514</v>
      </c>
      <c r="I130" s="2">
        <f t="shared" si="17"/>
        <v>515</v>
      </c>
      <c r="J130" s="2">
        <f t="shared" si="17"/>
        <v>515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17165</v>
      </c>
      <c r="I131" s="2">
        <f t="shared" si="17"/>
        <v>21170</v>
      </c>
      <c r="J131" s="2">
        <f t="shared" si="17"/>
        <v>20622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2792110</v>
      </c>
      <c r="I132" s="2">
        <f t="shared" si="17"/>
        <v>2598896</v>
      </c>
      <c r="J132" s="2">
        <f t="shared" si="17"/>
        <v>2800628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2703</v>
      </c>
      <c r="I133" s="2">
        <f t="shared" ref="I133:J146" si="18">+SUMIF($A$250:$A$500,$B133,I$250:I$500)</f>
        <v>2500</v>
      </c>
      <c r="J133" s="2">
        <f t="shared" si="18"/>
        <v>3104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214697</v>
      </c>
      <c r="I134" s="2">
        <f t="shared" si="18"/>
        <v>175957</v>
      </c>
      <c r="J134" s="2">
        <f t="shared" si="18"/>
        <v>159830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489344</v>
      </c>
      <c r="I135" s="9">
        <f t="shared" si="20"/>
        <v>505940</v>
      </c>
      <c r="J135" s="9">
        <f t="shared" si="20"/>
        <v>440695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288150</v>
      </c>
      <c r="I136" s="2">
        <f t="shared" si="18"/>
        <v>296005</v>
      </c>
      <c r="J136" s="2">
        <f t="shared" si="18"/>
        <v>271553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808280</v>
      </c>
      <c r="I137" s="2">
        <f t="shared" si="18"/>
        <v>839265</v>
      </c>
      <c r="J137" s="2">
        <f t="shared" si="18"/>
        <v>926147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512148</v>
      </c>
      <c r="I138" s="2">
        <f t="shared" si="18"/>
        <v>468569</v>
      </c>
      <c r="J138" s="2">
        <f t="shared" si="18"/>
        <v>480943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215294</v>
      </c>
      <c r="I139" s="9">
        <f t="shared" si="21"/>
        <v>221453</v>
      </c>
      <c r="J139" s="9">
        <f t="shared" si="21"/>
        <v>234511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791843</v>
      </c>
      <c r="I140" s="2">
        <f t="shared" si="18"/>
        <v>802336</v>
      </c>
      <c r="J140" s="2">
        <f t="shared" si="18"/>
        <v>706429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60480</v>
      </c>
      <c r="I141" s="2">
        <f t="shared" si="18"/>
        <v>61693</v>
      </c>
      <c r="J141" s="2">
        <f t="shared" si="18"/>
        <v>77566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189572</v>
      </c>
      <c r="I142" s="2">
        <f t="shared" si="18"/>
        <v>181727</v>
      </c>
      <c r="J142" s="2">
        <f t="shared" si="18"/>
        <v>107533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1585216</v>
      </c>
      <c r="I143" s="2">
        <f t="shared" si="18"/>
        <v>2000164</v>
      </c>
      <c r="J143" s="2">
        <f t="shared" si="18"/>
        <v>1207615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538000</v>
      </c>
      <c r="I144" s="2">
        <f t="shared" si="18"/>
        <v>513210</v>
      </c>
      <c r="J144" s="2">
        <f t="shared" si="18"/>
        <v>305090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1713064</v>
      </c>
      <c r="I146" s="2">
        <f t="shared" si="18"/>
        <v>1762616</v>
      </c>
      <c r="J146" s="2">
        <f t="shared" si="18"/>
        <v>1611423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1145814</v>
      </c>
      <c r="I147" s="2">
        <f t="shared" si="22"/>
        <v>265425</v>
      </c>
      <c r="J147" s="2">
        <f t="shared" si="22"/>
        <v>259859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6077</v>
      </c>
      <c r="I148" s="2">
        <f t="shared" si="22"/>
        <v>6570</v>
      </c>
      <c r="J148" s="2">
        <f t="shared" si="22"/>
        <v>6150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38139</v>
      </c>
      <c r="I149" s="2">
        <f t="shared" si="22"/>
        <v>39297</v>
      </c>
      <c r="J149" s="2">
        <f t="shared" si="22"/>
        <v>39173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876</v>
      </c>
      <c r="I150" s="2">
        <f t="shared" si="22"/>
        <v>623</v>
      </c>
      <c r="J150" s="2">
        <f t="shared" si="22"/>
        <v>527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14000</v>
      </c>
      <c r="I151" s="2">
        <f t="shared" si="22"/>
        <v>13698</v>
      </c>
      <c r="J151" s="2">
        <f t="shared" si="22"/>
        <v>15197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663</v>
      </c>
      <c r="I152" s="2">
        <f t="shared" si="22"/>
        <v>882</v>
      </c>
      <c r="J152" s="2">
        <f t="shared" si="22"/>
        <v>607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235</v>
      </c>
      <c r="I153" s="2">
        <f t="shared" si="22"/>
        <v>230</v>
      </c>
      <c r="J153" s="2">
        <f t="shared" si="22"/>
        <v>224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963</v>
      </c>
      <c r="I154" s="2">
        <f t="shared" si="22"/>
        <v>1363</v>
      </c>
      <c r="J154" s="2">
        <f t="shared" si="22"/>
        <v>3821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1220559</v>
      </c>
      <c r="I155" s="2">
        <f t="shared" si="22"/>
        <v>936142</v>
      </c>
      <c r="J155" s="2">
        <f t="shared" si="22"/>
        <v>879086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2718950</v>
      </c>
      <c r="I156" s="2">
        <f t="shared" si="22"/>
        <v>2774726</v>
      </c>
      <c r="J156" s="2">
        <f t="shared" si="22"/>
        <v>2700023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16</v>
      </c>
      <c r="I157" s="2">
        <f t="shared" si="22"/>
        <v>16</v>
      </c>
      <c r="J157" s="2">
        <f t="shared" si="22"/>
        <v>16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36904</v>
      </c>
      <c r="I158" s="2">
        <f t="shared" si="22"/>
        <v>29523</v>
      </c>
      <c r="J158" s="2">
        <f t="shared" si="22"/>
        <v>37766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3814113</v>
      </c>
      <c r="I159" s="2">
        <f t="shared" si="22"/>
        <v>4078041</v>
      </c>
      <c r="J159" s="2">
        <f t="shared" si="22"/>
        <v>4107648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59337</v>
      </c>
      <c r="I160" s="2">
        <f t="shared" si="22"/>
        <v>64164</v>
      </c>
      <c r="J160" s="2">
        <f t="shared" si="22"/>
        <v>51892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125800</v>
      </c>
      <c r="I161" s="2">
        <f t="shared" si="22"/>
        <v>131400</v>
      </c>
      <c r="J161" s="2">
        <f t="shared" si="22"/>
        <v>135342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118200</v>
      </c>
      <c r="I162" s="2">
        <f t="shared" si="22"/>
        <v>99300</v>
      </c>
      <c r="J162" s="2">
        <f t="shared" si="22"/>
        <v>94400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267000</v>
      </c>
      <c r="I163" s="2">
        <f t="shared" si="23"/>
        <v>202400</v>
      </c>
      <c r="J163" s="2">
        <f t="shared" si="23"/>
        <v>171779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63339</v>
      </c>
      <c r="I164" s="2">
        <f t="shared" si="23"/>
        <v>68273</v>
      </c>
      <c r="J164" s="2">
        <f t="shared" si="23"/>
        <v>71312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335802</v>
      </c>
      <c r="I165" s="2">
        <f t="shared" si="23"/>
        <v>360991</v>
      </c>
      <c r="J165" s="2">
        <f t="shared" si="23"/>
        <v>355129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20000</v>
      </c>
      <c r="I166" s="2">
        <f t="shared" si="23"/>
        <v>23200</v>
      </c>
      <c r="J166" s="2">
        <f t="shared" si="23"/>
        <v>23100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155398</v>
      </c>
      <c r="I167" s="2">
        <f t="shared" si="23"/>
        <v>173933</v>
      </c>
      <c r="J167" s="2">
        <f t="shared" si="23"/>
        <v>184615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73525</v>
      </c>
      <c r="I168" s="2">
        <f t="shared" si="23"/>
        <v>77174</v>
      </c>
      <c r="J168" s="2">
        <f t="shared" si="23"/>
        <v>77604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21310</v>
      </c>
      <c r="I169" s="2">
        <f t="shared" si="23"/>
        <v>21599</v>
      </c>
      <c r="J169" s="2">
        <f t="shared" si="23"/>
        <v>14474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92200</v>
      </c>
      <c r="I170" s="2">
        <f t="shared" si="23"/>
        <v>93000</v>
      </c>
      <c r="J170" s="2">
        <f t="shared" si="23"/>
        <v>149221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545796</v>
      </c>
      <c r="I171" s="2">
        <f t="shared" si="23"/>
        <v>499836</v>
      </c>
      <c r="J171" s="2">
        <f t="shared" si="23"/>
        <v>450814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1909356</v>
      </c>
      <c r="I172" s="2">
        <f t="shared" si="23"/>
        <v>2038447</v>
      </c>
      <c r="J172" s="2">
        <f t="shared" si="23"/>
        <v>1894068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96525</v>
      </c>
      <c r="I173" s="2">
        <f t="shared" si="23"/>
        <v>84332</v>
      </c>
      <c r="J173" s="2">
        <f t="shared" si="23"/>
        <v>82745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9002498</v>
      </c>
      <c r="I174" s="2">
        <f t="shared" si="23"/>
        <v>8231782</v>
      </c>
      <c r="J174" s="2">
        <f t="shared" si="23"/>
        <v>8133765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3003100</v>
      </c>
      <c r="I175" s="2">
        <f t="shared" si="23"/>
        <v>2805200</v>
      </c>
      <c r="J175" s="2">
        <f t="shared" si="23"/>
        <v>2859200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15829849</v>
      </c>
      <c r="I176" s="9">
        <f t="shared" si="24"/>
        <v>14910867</v>
      </c>
      <c r="J176" s="9">
        <f t="shared" si="24"/>
        <v>14697568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49667457</v>
      </c>
      <c r="I178" s="9">
        <f t="shared" si="25"/>
        <v>48984785</v>
      </c>
      <c r="J178" s="9">
        <f t="shared" si="25"/>
        <v>46975175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45000</v>
      </c>
      <c r="I182" s="2">
        <f t="shared" si="26"/>
        <v>45000</v>
      </c>
      <c r="J182" s="2">
        <f t="shared" si="26"/>
        <v>46335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993940</v>
      </c>
      <c r="I183" s="2">
        <f t="shared" si="26"/>
        <v>944401</v>
      </c>
      <c r="J183" s="2">
        <f t="shared" si="26"/>
        <v>959273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47200</v>
      </c>
      <c r="I199" s="2">
        <f t="shared" si="27"/>
        <v>48334</v>
      </c>
      <c r="J199" s="2">
        <f t="shared" si="27"/>
        <v>55404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8317</v>
      </c>
      <c r="I200" s="2">
        <f t="shared" si="27"/>
        <v>7713</v>
      </c>
      <c r="J200" s="2">
        <f t="shared" si="27"/>
        <v>6899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350518</v>
      </c>
      <c r="I201" s="2">
        <f t="shared" si="27"/>
        <v>365946</v>
      </c>
      <c r="J201" s="2">
        <f t="shared" si="27"/>
        <v>325725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138826</v>
      </c>
      <c r="I202" s="2">
        <f t="shared" si="27"/>
        <v>139994</v>
      </c>
      <c r="J202" s="2">
        <f t="shared" si="27"/>
        <v>114970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18268</v>
      </c>
      <c r="I203" s="2">
        <f t="shared" si="27"/>
        <v>20129</v>
      </c>
      <c r="J203" s="2">
        <f t="shared" si="27"/>
        <v>25631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46160</v>
      </c>
      <c r="I204" s="2">
        <f t="shared" si="27"/>
        <v>43700</v>
      </c>
      <c r="J204" s="2">
        <f t="shared" si="27"/>
        <v>56483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41157</v>
      </c>
      <c r="I205" s="2">
        <f t="shared" si="27"/>
        <v>41160</v>
      </c>
      <c r="J205" s="2">
        <f t="shared" si="27"/>
        <v>41297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18482</v>
      </c>
      <c r="I206" s="2">
        <f t="shared" si="27"/>
        <v>20110</v>
      </c>
      <c r="J206" s="2">
        <f t="shared" si="27"/>
        <v>19184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424</v>
      </c>
      <c r="I208" s="2">
        <f t="shared" si="27"/>
        <v>370</v>
      </c>
      <c r="J208" s="2">
        <f t="shared" si="27"/>
        <v>386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90803</v>
      </c>
      <c r="I209" s="2">
        <f t="shared" si="27"/>
        <v>95984</v>
      </c>
      <c r="J209" s="2">
        <f t="shared" si="27"/>
        <v>91530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3500</v>
      </c>
      <c r="I243" s="2">
        <f t="shared" si="29"/>
        <v>3404</v>
      </c>
      <c r="J243" s="2">
        <f t="shared" si="29"/>
        <v>3352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7538</v>
      </c>
      <c r="I244" s="2">
        <f t="shared" si="29"/>
        <v>6683</v>
      </c>
      <c r="J244" s="2">
        <f t="shared" si="29"/>
        <v>6636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0</v>
      </c>
      <c r="I245" s="2">
        <f t="shared" si="29"/>
        <v>0</v>
      </c>
      <c r="J245" s="2">
        <f t="shared" si="29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</v>
      </c>
      <c r="B250" s="1" t="s">
        <v>3</v>
      </c>
      <c r="C250" s="1">
        <v>44</v>
      </c>
      <c r="D250" s="1" t="s">
        <v>5</v>
      </c>
      <c r="E250" s="1">
        <v>5312</v>
      </c>
      <c r="F250" s="1" t="s">
        <v>598</v>
      </c>
      <c r="G250" s="1" t="s">
        <v>599</v>
      </c>
      <c r="H250" s="1">
        <v>342472</v>
      </c>
      <c r="I250" s="1">
        <v>282000</v>
      </c>
      <c r="J250" s="1">
        <v>219208</v>
      </c>
    </row>
    <row r="251" spans="1:10" ht="15" customHeight="1" x14ac:dyDescent="0.2">
      <c r="A251" s="1">
        <v>3</v>
      </c>
      <c r="B251" s="1" t="s">
        <v>19</v>
      </c>
      <c r="C251" s="1">
        <v>44</v>
      </c>
      <c r="D251" s="1" t="s">
        <v>5</v>
      </c>
      <c r="E251" s="1">
        <v>5312</v>
      </c>
      <c r="F251" s="1" t="s">
        <v>598</v>
      </c>
      <c r="G251" s="1" t="s">
        <v>599</v>
      </c>
      <c r="H251" s="1">
        <v>2703</v>
      </c>
      <c r="I251" s="1">
        <v>2500</v>
      </c>
      <c r="J251" s="1">
        <v>3104</v>
      </c>
    </row>
    <row r="252" spans="1:10" ht="15" customHeight="1" x14ac:dyDescent="0.2">
      <c r="A252" s="1">
        <v>4</v>
      </c>
      <c r="B252" s="1" t="s">
        <v>20</v>
      </c>
      <c r="C252" s="1">
        <v>44</v>
      </c>
      <c r="D252" s="1" t="s">
        <v>5</v>
      </c>
      <c r="E252" s="1">
        <v>5312</v>
      </c>
      <c r="F252" s="1" t="s">
        <v>598</v>
      </c>
      <c r="G252" s="1" t="s">
        <v>599</v>
      </c>
      <c r="H252" s="1">
        <v>791843</v>
      </c>
      <c r="I252" s="1">
        <v>802336</v>
      </c>
      <c r="J252" s="1">
        <v>706429</v>
      </c>
    </row>
    <row r="253" spans="1:10" ht="15" customHeight="1" x14ac:dyDescent="0.2">
      <c r="A253" s="1">
        <v>9</v>
      </c>
      <c r="B253" s="1" t="s">
        <v>24</v>
      </c>
      <c r="C253" s="1">
        <v>44</v>
      </c>
      <c r="D253" s="1" t="s">
        <v>5</v>
      </c>
      <c r="E253" s="1">
        <v>5312</v>
      </c>
      <c r="F253" s="1" t="s">
        <v>598</v>
      </c>
      <c r="G253" s="1" t="s">
        <v>599</v>
      </c>
      <c r="H253" s="1">
        <v>888873</v>
      </c>
      <c r="I253" s="1">
        <v>1246891</v>
      </c>
      <c r="J253" s="1">
        <v>870213</v>
      </c>
    </row>
    <row r="254" spans="1:10" ht="15" customHeight="1" x14ac:dyDescent="0.2">
      <c r="A254" s="1">
        <v>1</v>
      </c>
      <c r="B254" s="1" t="s">
        <v>25</v>
      </c>
      <c r="C254" s="1">
        <v>44</v>
      </c>
      <c r="D254" s="1" t="s">
        <v>5</v>
      </c>
      <c r="E254" s="1">
        <v>5312</v>
      </c>
      <c r="F254" s="1" t="s">
        <v>598</v>
      </c>
      <c r="G254" s="1" t="s">
        <v>599</v>
      </c>
      <c r="H254" s="1">
        <v>63339</v>
      </c>
      <c r="I254" s="1">
        <v>68273</v>
      </c>
      <c r="J254" s="1">
        <v>71312</v>
      </c>
    </row>
    <row r="255" spans="1:10" ht="15" customHeight="1" x14ac:dyDescent="0.2">
      <c r="A255" s="1">
        <v>10</v>
      </c>
      <c r="B255" s="1" t="s">
        <v>26</v>
      </c>
      <c r="C255" s="1">
        <v>44</v>
      </c>
      <c r="D255" s="1" t="s">
        <v>5</v>
      </c>
      <c r="E255" s="1">
        <v>5312</v>
      </c>
      <c r="F255" s="1" t="s">
        <v>598</v>
      </c>
      <c r="G255" s="1" t="s">
        <v>599</v>
      </c>
      <c r="H255" s="1">
        <v>3814113</v>
      </c>
      <c r="I255" s="1">
        <v>4078041</v>
      </c>
      <c r="J255" s="1">
        <v>4107648</v>
      </c>
    </row>
    <row r="256" spans="1:10" ht="15" customHeight="1" x14ac:dyDescent="0.2">
      <c r="A256" s="1">
        <v>11</v>
      </c>
      <c r="B256" s="1" t="s">
        <v>27</v>
      </c>
      <c r="C256" s="1">
        <v>44</v>
      </c>
      <c r="D256" s="1" t="s">
        <v>5</v>
      </c>
      <c r="E256" s="1">
        <v>5312</v>
      </c>
      <c r="F256" s="1" t="s">
        <v>598</v>
      </c>
      <c r="G256" s="1" t="s">
        <v>599</v>
      </c>
      <c r="H256" s="1">
        <v>145825</v>
      </c>
      <c r="I256" s="1">
        <v>151769</v>
      </c>
      <c r="J256" s="1">
        <v>140425</v>
      </c>
    </row>
    <row r="257" spans="1:10" ht="15" customHeight="1" x14ac:dyDescent="0.2">
      <c r="A257" s="1">
        <v>52</v>
      </c>
      <c r="B257" s="1" t="s">
        <v>28</v>
      </c>
      <c r="C257" s="1">
        <v>44</v>
      </c>
      <c r="D257" s="1" t="s">
        <v>5</v>
      </c>
      <c r="E257" s="1">
        <v>5312</v>
      </c>
      <c r="F257" s="1" t="s">
        <v>598</v>
      </c>
      <c r="G257" s="1" t="s">
        <v>599</v>
      </c>
      <c r="H257" s="1">
        <v>335802</v>
      </c>
      <c r="I257" s="1">
        <v>360991</v>
      </c>
      <c r="J257" s="1">
        <v>355129</v>
      </c>
    </row>
    <row r="258" spans="1:10" ht="15" customHeight="1" x14ac:dyDescent="0.2">
      <c r="A258" s="1">
        <v>16</v>
      </c>
      <c r="B258" s="1" t="s">
        <v>31</v>
      </c>
      <c r="C258" s="1">
        <v>44</v>
      </c>
      <c r="D258" s="1" t="s">
        <v>5</v>
      </c>
      <c r="E258" s="1">
        <v>5312</v>
      </c>
      <c r="F258" s="1" t="s">
        <v>598</v>
      </c>
      <c r="G258" s="1" t="s">
        <v>599</v>
      </c>
      <c r="H258" s="1">
        <v>248</v>
      </c>
      <c r="I258" s="1">
        <v>259</v>
      </c>
      <c r="J258" s="1">
        <v>356</v>
      </c>
    </row>
    <row r="259" spans="1:10" ht="15" customHeight="1" x14ac:dyDescent="0.2">
      <c r="A259" s="1">
        <v>57</v>
      </c>
      <c r="B259" s="1" t="s">
        <v>33</v>
      </c>
      <c r="C259" s="1">
        <v>44</v>
      </c>
      <c r="D259" s="1" t="s">
        <v>5</v>
      </c>
      <c r="E259" s="1">
        <v>5312</v>
      </c>
      <c r="F259" s="1" t="s">
        <v>598</v>
      </c>
      <c r="G259" s="1" t="s">
        <v>599</v>
      </c>
      <c r="H259" s="1">
        <v>545796</v>
      </c>
      <c r="I259" s="1">
        <v>499836</v>
      </c>
      <c r="J259" s="1">
        <v>450814</v>
      </c>
    </row>
    <row r="260" spans="1:10" ht="15" customHeight="1" x14ac:dyDescent="0.2">
      <c r="A260" s="1">
        <v>255</v>
      </c>
      <c r="B260" s="1" t="s">
        <v>34</v>
      </c>
      <c r="C260" s="1">
        <v>44</v>
      </c>
      <c r="D260" s="1" t="s">
        <v>5</v>
      </c>
      <c r="E260" s="1">
        <v>5312</v>
      </c>
      <c r="F260" s="1" t="s">
        <v>598</v>
      </c>
      <c r="G260" s="1" t="s">
        <v>599</v>
      </c>
      <c r="H260" s="1">
        <v>47200</v>
      </c>
      <c r="I260" s="1">
        <v>48334</v>
      </c>
      <c r="J260" s="1">
        <v>55404</v>
      </c>
    </row>
    <row r="261" spans="1:10" ht="15" customHeight="1" x14ac:dyDescent="0.2">
      <c r="A261" s="1">
        <v>15</v>
      </c>
      <c r="B261" s="1" t="s">
        <v>35</v>
      </c>
      <c r="C261" s="1">
        <v>44</v>
      </c>
      <c r="D261" s="1" t="s">
        <v>5</v>
      </c>
      <c r="E261" s="1">
        <v>5312</v>
      </c>
      <c r="F261" s="1" t="s">
        <v>598</v>
      </c>
      <c r="G261" s="1" t="s">
        <v>599</v>
      </c>
    </row>
    <row r="262" spans="1:10" ht="15" customHeight="1" x14ac:dyDescent="0.2">
      <c r="A262" s="1">
        <v>18</v>
      </c>
      <c r="B262" s="1" t="s">
        <v>39</v>
      </c>
      <c r="C262" s="1">
        <v>44</v>
      </c>
      <c r="D262" s="1" t="s">
        <v>5</v>
      </c>
      <c r="E262" s="1">
        <v>5312</v>
      </c>
      <c r="F262" s="1" t="s">
        <v>598</v>
      </c>
      <c r="G262" s="1" t="s">
        <v>599</v>
      </c>
      <c r="H262" s="1">
        <v>1220</v>
      </c>
      <c r="I262" s="1">
        <v>1020</v>
      </c>
      <c r="J262" s="1">
        <v>1233</v>
      </c>
    </row>
    <row r="263" spans="1:10" ht="15" customHeight="1" x14ac:dyDescent="0.2">
      <c r="A263" s="1">
        <v>19</v>
      </c>
      <c r="B263" s="1" t="s">
        <v>40</v>
      </c>
      <c r="C263" s="1">
        <v>44</v>
      </c>
      <c r="D263" s="1" t="s">
        <v>5</v>
      </c>
      <c r="E263" s="1">
        <v>5312</v>
      </c>
      <c r="F263" s="1" t="s">
        <v>598</v>
      </c>
      <c r="G263" s="1" t="s">
        <v>599</v>
      </c>
      <c r="H263" s="1">
        <v>56252</v>
      </c>
      <c r="I263" s="1">
        <v>55289</v>
      </c>
      <c r="J263" s="1">
        <v>55370</v>
      </c>
    </row>
    <row r="264" spans="1:10" ht="15" customHeight="1" x14ac:dyDescent="0.2">
      <c r="A264" s="1">
        <v>80</v>
      </c>
      <c r="B264" s="1" t="s">
        <v>41</v>
      </c>
      <c r="C264" s="1">
        <v>44</v>
      </c>
      <c r="D264" s="1" t="s">
        <v>5</v>
      </c>
      <c r="E264" s="1">
        <v>5312</v>
      </c>
      <c r="F264" s="1" t="s">
        <v>598</v>
      </c>
      <c r="G264" s="1" t="s">
        <v>599</v>
      </c>
      <c r="H264" s="1">
        <v>18268</v>
      </c>
      <c r="I264" s="1">
        <v>20129</v>
      </c>
      <c r="J264" s="1">
        <v>25631</v>
      </c>
    </row>
    <row r="265" spans="1:10" ht="15" customHeight="1" x14ac:dyDescent="0.2">
      <c r="A265" s="1">
        <v>21</v>
      </c>
      <c r="B265" s="1" t="s">
        <v>43</v>
      </c>
      <c r="C265" s="1">
        <v>44</v>
      </c>
      <c r="D265" s="1" t="s">
        <v>5</v>
      </c>
      <c r="E265" s="1">
        <v>5312</v>
      </c>
      <c r="F265" s="1" t="s">
        <v>598</v>
      </c>
      <c r="G265" s="1" t="s">
        <v>599</v>
      </c>
      <c r="H265" s="1">
        <v>89451</v>
      </c>
      <c r="I265" s="1">
        <v>86409</v>
      </c>
      <c r="J265" s="1">
        <v>91055</v>
      </c>
    </row>
    <row r="266" spans="1:10" ht="15" customHeight="1" x14ac:dyDescent="0.2">
      <c r="A266" s="1">
        <v>27</v>
      </c>
      <c r="B266" s="1" t="s">
        <v>46</v>
      </c>
      <c r="C266" s="1">
        <v>44</v>
      </c>
      <c r="D266" s="1" t="s">
        <v>5</v>
      </c>
      <c r="E266" s="1">
        <v>5312</v>
      </c>
      <c r="F266" s="1" t="s">
        <v>598</v>
      </c>
      <c r="G266" s="1" t="s">
        <v>599</v>
      </c>
      <c r="H266" s="1">
        <v>214697</v>
      </c>
      <c r="I266" s="1">
        <v>175957</v>
      </c>
      <c r="J266" s="1">
        <v>159830</v>
      </c>
    </row>
    <row r="267" spans="1:10" ht="15" customHeight="1" x14ac:dyDescent="0.2">
      <c r="A267" s="1">
        <v>33</v>
      </c>
      <c r="B267" s="1" t="s">
        <v>51</v>
      </c>
      <c r="C267" s="1">
        <v>44</v>
      </c>
      <c r="D267" s="1" t="s">
        <v>5</v>
      </c>
      <c r="E267" s="1">
        <v>5312</v>
      </c>
      <c r="F267" s="1" t="s">
        <v>598</v>
      </c>
      <c r="G267" s="1" t="s">
        <v>599</v>
      </c>
      <c r="H267" s="1">
        <v>2136100</v>
      </c>
      <c r="I267" s="1">
        <v>2353500</v>
      </c>
      <c r="J267" s="1">
        <v>2336800</v>
      </c>
    </row>
    <row r="268" spans="1:10" ht="15" customHeight="1" x14ac:dyDescent="0.2">
      <c r="A268" s="1">
        <v>40</v>
      </c>
      <c r="B268" s="1" t="s">
        <v>56</v>
      </c>
      <c r="C268" s="1">
        <v>44</v>
      </c>
      <c r="D268" s="1" t="s">
        <v>5</v>
      </c>
      <c r="E268" s="1">
        <v>5312</v>
      </c>
      <c r="F268" s="1" t="s">
        <v>598</v>
      </c>
      <c r="G268" s="1" t="s">
        <v>599</v>
      </c>
      <c r="H268" s="1">
        <v>15677</v>
      </c>
      <c r="I268" s="1">
        <v>8809</v>
      </c>
      <c r="J268" s="1">
        <v>18330</v>
      </c>
    </row>
    <row r="269" spans="1:10" ht="15" customHeight="1" x14ac:dyDescent="0.2">
      <c r="A269" s="1">
        <v>351</v>
      </c>
      <c r="B269" s="1" t="s">
        <v>57</v>
      </c>
      <c r="C269" s="1">
        <v>44</v>
      </c>
      <c r="D269" s="1" t="s">
        <v>5</v>
      </c>
      <c r="E269" s="1">
        <v>5312</v>
      </c>
      <c r="F269" s="1" t="s">
        <v>598</v>
      </c>
      <c r="G269" s="1" t="s">
        <v>599</v>
      </c>
      <c r="H269" s="1">
        <v>468800</v>
      </c>
      <c r="I269" s="1">
        <v>446600</v>
      </c>
      <c r="J269" s="1">
        <v>412781</v>
      </c>
    </row>
    <row r="270" spans="1:10" ht="15" customHeight="1" x14ac:dyDescent="0.2">
      <c r="A270" s="1">
        <v>41</v>
      </c>
      <c r="B270" s="1" t="s">
        <v>568</v>
      </c>
      <c r="C270" s="1">
        <v>44</v>
      </c>
      <c r="D270" s="1" t="s">
        <v>5</v>
      </c>
      <c r="E270" s="1">
        <v>5312</v>
      </c>
      <c r="F270" s="1" t="s">
        <v>598</v>
      </c>
      <c r="G270" s="1" t="s">
        <v>599</v>
      </c>
      <c r="H270" s="1">
        <v>468800</v>
      </c>
      <c r="I270" s="1">
        <v>446600</v>
      </c>
      <c r="J270" s="1">
        <v>412781</v>
      </c>
    </row>
    <row r="271" spans="1:10" ht="15" customHeight="1" x14ac:dyDescent="0.2">
      <c r="A271" s="1">
        <v>214</v>
      </c>
      <c r="B271" s="1" t="s">
        <v>569</v>
      </c>
      <c r="C271" s="1">
        <v>44</v>
      </c>
      <c r="D271" s="1" t="s">
        <v>5</v>
      </c>
      <c r="E271" s="1">
        <v>5312</v>
      </c>
      <c r="F271" s="1" t="s">
        <v>598</v>
      </c>
      <c r="G271" s="1" t="s">
        <v>599</v>
      </c>
    </row>
    <row r="272" spans="1:10" ht="15" customHeight="1" x14ac:dyDescent="0.2">
      <c r="A272" s="1">
        <v>44</v>
      </c>
      <c r="B272" s="1" t="s">
        <v>58</v>
      </c>
      <c r="C272" s="1">
        <v>44</v>
      </c>
      <c r="D272" s="1" t="s">
        <v>5</v>
      </c>
      <c r="E272" s="1">
        <v>5312</v>
      </c>
      <c r="F272" s="1" t="s">
        <v>598</v>
      </c>
      <c r="G272" s="1" t="s">
        <v>599</v>
      </c>
      <c r="H272" s="1">
        <v>6179</v>
      </c>
      <c r="I272" s="1">
        <v>4076</v>
      </c>
      <c r="J272" s="1">
        <v>3749</v>
      </c>
    </row>
    <row r="273" spans="1:10" ht="15" customHeight="1" x14ac:dyDescent="0.2">
      <c r="A273" s="1">
        <v>98</v>
      </c>
      <c r="B273" s="1" t="s">
        <v>64</v>
      </c>
      <c r="C273" s="1">
        <v>44</v>
      </c>
      <c r="D273" s="1" t="s">
        <v>5</v>
      </c>
      <c r="E273" s="1">
        <v>5312</v>
      </c>
      <c r="F273" s="1" t="s">
        <v>598</v>
      </c>
      <c r="G273" s="1" t="s">
        <v>599</v>
      </c>
      <c r="H273" s="1">
        <v>46160</v>
      </c>
      <c r="I273" s="1">
        <v>43700</v>
      </c>
      <c r="J273" s="1">
        <v>56483</v>
      </c>
    </row>
    <row r="274" spans="1:10" ht="15" customHeight="1" x14ac:dyDescent="0.2">
      <c r="A274" s="1">
        <v>50</v>
      </c>
      <c r="B274" s="1" t="s">
        <v>66</v>
      </c>
      <c r="C274" s="1">
        <v>44</v>
      </c>
      <c r="D274" s="1" t="s">
        <v>5</v>
      </c>
      <c r="E274" s="1">
        <v>5312</v>
      </c>
      <c r="F274" s="1" t="s">
        <v>598</v>
      </c>
      <c r="G274" s="1" t="s">
        <v>599</v>
      </c>
      <c r="H274" s="1">
        <v>18939</v>
      </c>
      <c r="I274" s="1">
        <v>20560</v>
      </c>
      <c r="J274" s="1">
        <v>14655</v>
      </c>
    </row>
    <row r="275" spans="1:10" ht="15" customHeight="1" x14ac:dyDescent="0.2">
      <c r="A275" s="1">
        <v>167</v>
      </c>
      <c r="B275" s="1" t="s">
        <v>570</v>
      </c>
      <c r="C275" s="1">
        <v>44</v>
      </c>
      <c r="D275" s="1" t="s">
        <v>5</v>
      </c>
      <c r="E275" s="1">
        <v>5312</v>
      </c>
      <c r="F275" s="1" t="s">
        <v>598</v>
      </c>
      <c r="G275" s="1" t="s">
        <v>599</v>
      </c>
      <c r="H275" s="1">
        <v>350518</v>
      </c>
      <c r="I275" s="1">
        <v>365946</v>
      </c>
      <c r="J275" s="1">
        <v>325725</v>
      </c>
    </row>
    <row r="276" spans="1:10" ht="15" customHeight="1" x14ac:dyDescent="0.2">
      <c r="A276" s="1">
        <v>51</v>
      </c>
      <c r="B276" s="1" t="s">
        <v>68</v>
      </c>
      <c r="C276" s="1">
        <v>44</v>
      </c>
      <c r="D276" s="1" t="s">
        <v>5</v>
      </c>
      <c r="E276" s="1">
        <v>5312</v>
      </c>
      <c r="F276" s="1" t="s">
        <v>598</v>
      </c>
      <c r="G276" s="1" t="s">
        <v>599</v>
      </c>
    </row>
    <row r="277" spans="1:10" ht="15" customHeight="1" x14ac:dyDescent="0.2">
      <c r="A277" s="1">
        <v>116</v>
      </c>
      <c r="B277" s="1" t="s">
        <v>69</v>
      </c>
      <c r="C277" s="1">
        <v>44</v>
      </c>
      <c r="D277" s="1" t="s">
        <v>5</v>
      </c>
      <c r="E277" s="1">
        <v>5312</v>
      </c>
      <c r="F277" s="1" t="s">
        <v>598</v>
      </c>
      <c r="G277" s="1" t="s">
        <v>599</v>
      </c>
      <c r="H277" s="1">
        <v>8000</v>
      </c>
      <c r="I277" s="1">
        <v>7000</v>
      </c>
      <c r="J277" s="1">
        <v>6774</v>
      </c>
    </row>
    <row r="278" spans="1:10" ht="15" customHeight="1" x14ac:dyDescent="0.2">
      <c r="A278" s="1">
        <v>250</v>
      </c>
      <c r="B278" s="1" t="s">
        <v>70</v>
      </c>
      <c r="C278" s="1">
        <v>44</v>
      </c>
      <c r="D278" s="1" t="s">
        <v>5</v>
      </c>
      <c r="E278" s="1">
        <v>5312</v>
      </c>
      <c r="F278" s="1" t="s">
        <v>598</v>
      </c>
      <c r="G278" s="1" t="s">
        <v>599</v>
      </c>
      <c r="H278" s="1">
        <v>1438</v>
      </c>
      <c r="I278" s="1">
        <v>1477</v>
      </c>
      <c r="J278" s="1">
        <v>1523</v>
      </c>
    </row>
    <row r="279" spans="1:10" ht="15" customHeight="1" x14ac:dyDescent="0.2">
      <c r="A279" s="1">
        <v>54</v>
      </c>
      <c r="B279" s="1" t="s">
        <v>71</v>
      </c>
      <c r="C279" s="1">
        <v>44</v>
      </c>
      <c r="D279" s="1" t="s">
        <v>5</v>
      </c>
      <c r="E279" s="1">
        <v>5312</v>
      </c>
      <c r="F279" s="1" t="s">
        <v>598</v>
      </c>
      <c r="G279" s="1" t="s">
        <v>599</v>
      </c>
      <c r="H279" s="1">
        <v>604400</v>
      </c>
      <c r="I279" s="1">
        <v>631300</v>
      </c>
      <c r="J279" s="1">
        <v>706900</v>
      </c>
    </row>
    <row r="280" spans="1:10" ht="15" customHeight="1" x14ac:dyDescent="0.2">
      <c r="A280" s="1">
        <v>58</v>
      </c>
      <c r="B280" s="1" t="s">
        <v>75</v>
      </c>
      <c r="C280" s="1">
        <v>44</v>
      </c>
      <c r="D280" s="1" t="s">
        <v>5</v>
      </c>
      <c r="E280" s="1">
        <v>5312</v>
      </c>
      <c r="F280" s="1" t="s">
        <v>598</v>
      </c>
      <c r="G280" s="1" t="s">
        <v>599</v>
      </c>
      <c r="H280" s="1">
        <v>15688</v>
      </c>
      <c r="I280" s="1">
        <v>10300</v>
      </c>
      <c r="J280" s="1">
        <v>17320</v>
      </c>
    </row>
    <row r="281" spans="1:10" ht="15" customHeight="1" x14ac:dyDescent="0.2">
      <c r="A281" s="1">
        <v>59</v>
      </c>
      <c r="B281" s="1" t="s">
        <v>76</v>
      </c>
      <c r="C281" s="1">
        <v>44</v>
      </c>
      <c r="D281" s="1" t="s">
        <v>5</v>
      </c>
      <c r="E281" s="1">
        <v>5312</v>
      </c>
      <c r="F281" s="1" t="s">
        <v>598</v>
      </c>
      <c r="G281" s="1" t="s">
        <v>599</v>
      </c>
      <c r="H281" s="1">
        <v>60480</v>
      </c>
      <c r="I281" s="1">
        <v>61693</v>
      </c>
      <c r="J281" s="1">
        <v>77566</v>
      </c>
    </row>
    <row r="282" spans="1:10" ht="15" customHeight="1" x14ac:dyDescent="0.2">
      <c r="A282" s="1">
        <v>178</v>
      </c>
      <c r="B282" s="1" t="s">
        <v>79</v>
      </c>
      <c r="C282" s="1">
        <v>44</v>
      </c>
      <c r="D282" s="1" t="s">
        <v>5</v>
      </c>
      <c r="E282" s="1">
        <v>5312</v>
      </c>
      <c r="F282" s="1" t="s">
        <v>598</v>
      </c>
      <c r="G282" s="1" t="s">
        <v>599</v>
      </c>
      <c r="H282" s="1">
        <v>45000</v>
      </c>
      <c r="I282" s="1">
        <v>45000</v>
      </c>
      <c r="J282" s="1">
        <v>46335</v>
      </c>
    </row>
    <row r="283" spans="1:10" ht="15" customHeight="1" x14ac:dyDescent="0.2">
      <c r="A283" s="1">
        <v>63</v>
      </c>
      <c r="B283" s="1" t="s">
        <v>80</v>
      </c>
      <c r="C283" s="1">
        <v>44</v>
      </c>
      <c r="D283" s="1" t="s">
        <v>5</v>
      </c>
      <c r="E283" s="1">
        <v>5312</v>
      </c>
      <c r="F283" s="1" t="s">
        <v>598</v>
      </c>
      <c r="G283" s="1" t="s">
        <v>599</v>
      </c>
      <c r="H283" s="1">
        <v>125800</v>
      </c>
      <c r="I283" s="1">
        <v>131400</v>
      </c>
      <c r="J283" s="1">
        <v>135342</v>
      </c>
    </row>
    <row r="284" spans="1:10" ht="15" customHeight="1" x14ac:dyDescent="0.2">
      <c r="A284" s="1">
        <v>238</v>
      </c>
      <c r="B284" s="1" t="s">
        <v>81</v>
      </c>
      <c r="C284" s="1">
        <v>44</v>
      </c>
      <c r="D284" s="1" t="s">
        <v>5</v>
      </c>
      <c r="E284" s="1">
        <v>5312</v>
      </c>
      <c r="F284" s="1" t="s">
        <v>598</v>
      </c>
      <c r="G284" s="1" t="s">
        <v>599</v>
      </c>
      <c r="H284" s="1">
        <v>993940</v>
      </c>
      <c r="I284" s="1">
        <v>944401</v>
      </c>
      <c r="J284" s="1">
        <v>959273</v>
      </c>
    </row>
    <row r="285" spans="1:10" ht="15" customHeight="1" x14ac:dyDescent="0.2">
      <c r="A285" s="1">
        <v>62</v>
      </c>
      <c r="B285" s="1" t="s">
        <v>82</v>
      </c>
      <c r="C285" s="1">
        <v>44</v>
      </c>
      <c r="D285" s="1" t="s">
        <v>5</v>
      </c>
      <c r="E285" s="1">
        <v>5312</v>
      </c>
      <c r="F285" s="1" t="s">
        <v>598</v>
      </c>
      <c r="G285" s="1" t="s">
        <v>599</v>
      </c>
    </row>
    <row r="286" spans="1:10" ht="15" customHeight="1" x14ac:dyDescent="0.2">
      <c r="A286" s="1">
        <v>67</v>
      </c>
      <c r="B286" s="1" t="s">
        <v>85</v>
      </c>
      <c r="C286" s="1">
        <v>44</v>
      </c>
      <c r="D286" s="1" t="s">
        <v>5</v>
      </c>
      <c r="E286" s="1">
        <v>5312</v>
      </c>
      <c r="F286" s="1" t="s">
        <v>598</v>
      </c>
      <c r="G286" s="1" t="s">
        <v>599</v>
      </c>
      <c r="H286" s="1">
        <v>496900</v>
      </c>
      <c r="I286" s="1">
        <v>451600</v>
      </c>
      <c r="J286" s="1">
        <v>435900</v>
      </c>
    </row>
    <row r="287" spans="1:10" ht="15" customHeight="1" x14ac:dyDescent="0.2">
      <c r="A287" s="1">
        <v>68</v>
      </c>
      <c r="B287" s="1" t="s">
        <v>86</v>
      </c>
      <c r="C287" s="1">
        <v>44</v>
      </c>
      <c r="D287" s="1" t="s">
        <v>5</v>
      </c>
      <c r="E287" s="1">
        <v>5312</v>
      </c>
      <c r="F287" s="1" t="s">
        <v>598</v>
      </c>
      <c r="G287" s="1" t="s">
        <v>599</v>
      </c>
      <c r="H287" s="1">
        <v>1764346</v>
      </c>
      <c r="I287" s="1">
        <v>1838689</v>
      </c>
      <c r="J287" s="1">
        <v>1899615</v>
      </c>
    </row>
    <row r="288" spans="1:10" ht="15" customHeight="1" x14ac:dyDescent="0.2">
      <c r="A288" s="1">
        <v>73</v>
      </c>
      <c r="B288" s="1" t="s">
        <v>91</v>
      </c>
      <c r="C288" s="1">
        <v>44</v>
      </c>
      <c r="D288" s="1" t="s">
        <v>5</v>
      </c>
      <c r="E288" s="1">
        <v>5312</v>
      </c>
      <c r="F288" s="1" t="s">
        <v>598</v>
      </c>
      <c r="G288" s="1" t="s">
        <v>599</v>
      </c>
      <c r="H288" s="1">
        <v>20000</v>
      </c>
      <c r="I288" s="1">
        <v>23200</v>
      </c>
      <c r="J288" s="1">
        <v>23100</v>
      </c>
    </row>
    <row r="289" spans="1:10" ht="15" customHeight="1" x14ac:dyDescent="0.2">
      <c r="A289" s="1">
        <v>79</v>
      </c>
      <c r="B289" s="1" t="s">
        <v>92</v>
      </c>
      <c r="C289" s="1">
        <v>44</v>
      </c>
      <c r="D289" s="1" t="s">
        <v>5</v>
      </c>
      <c r="E289" s="1">
        <v>5312</v>
      </c>
      <c r="F289" s="1" t="s">
        <v>598</v>
      </c>
      <c r="G289" s="1" t="s">
        <v>599</v>
      </c>
      <c r="H289" s="1">
        <v>1573700</v>
      </c>
      <c r="I289" s="1">
        <v>1621800</v>
      </c>
      <c r="J289" s="1">
        <v>1605000</v>
      </c>
    </row>
    <row r="290" spans="1:10" ht="15" customHeight="1" x14ac:dyDescent="0.2">
      <c r="A290" s="1">
        <v>84</v>
      </c>
      <c r="B290" s="1" t="s">
        <v>94</v>
      </c>
      <c r="C290" s="1">
        <v>44</v>
      </c>
      <c r="D290" s="1" t="s">
        <v>5</v>
      </c>
      <c r="E290" s="1">
        <v>5312</v>
      </c>
      <c r="F290" s="1" t="s">
        <v>598</v>
      </c>
      <c r="G290" s="1" t="s">
        <v>599</v>
      </c>
      <c r="H290" s="1">
        <v>148601</v>
      </c>
      <c r="I290" s="1">
        <v>179900</v>
      </c>
      <c r="J290" s="1">
        <v>153953</v>
      </c>
    </row>
    <row r="291" spans="1:10" ht="15" customHeight="1" x14ac:dyDescent="0.2">
      <c r="A291" s="1">
        <v>89</v>
      </c>
      <c r="B291" s="1" t="s">
        <v>98</v>
      </c>
      <c r="C291" s="1">
        <v>44</v>
      </c>
      <c r="D291" s="1" t="s">
        <v>5</v>
      </c>
      <c r="E291" s="1">
        <v>5312</v>
      </c>
      <c r="F291" s="1" t="s">
        <v>598</v>
      </c>
      <c r="G291" s="1" t="s">
        <v>599</v>
      </c>
      <c r="H291" s="1">
        <v>8</v>
      </c>
      <c r="I291" s="1">
        <v>8</v>
      </c>
      <c r="J291" s="1">
        <v>8</v>
      </c>
    </row>
    <row r="292" spans="1:10" ht="15" customHeight="1" x14ac:dyDescent="0.2">
      <c r="A292" s="1">
        <v>97</v>
      </c>
      <c r="B292" s="1" t="s">
        <v>104</v>
      </c>
      <c r="C292" s="1">
        <v>44</v>
      </c>
      <c r="D292" s="1" t="s">
        <v>5</v>
      </c>
      <c r="E292" s="1">
        <v>5312</v>
      </c>
      <c r="F292" s="1" t="s">
        <v>598</v>
      </c>
      <c r="G292" s="1" t="s">
        <v>599</v>
      </c>
      <c r="H292" s="1">
        <v>288150</v>
      </c>
      <c r="I292" s="1">
        <v>296005</v>
      </c>
      <c r="J292" s="1">
        <v>271553</v>
      </c>
    </row>
    <row r="293" spans="1:10" ht="15" customHeight="1" x14ac:dyDescent="0.2">
      <c r="A293" s="1">
        <v>100</v>
      </c>
      <c r="B293" s="1" t="s">
        <v>106</v>
      </c>
      <c r="C293" s="1">
        <v>44</v>
      </c>
      <c r="D293" s="1" t="s">
        <v>5</v>
      </c>
      <c r="E293" s="1">
        <v>5312</v>
      </c>
      <c r="F293" s="1" t="s">
        <v>598</v>
      </c>
      <c r="G293" s="1" t="s">
        <v>599</v>
      </c>
      <c r="H293" s="1">
        <v>673500</v>
      </c>
      <c r="I293" s="1">
        <v>707000</v>
      </c>
      <c r="J293" s="1">
        <v>590000</v>
      </c>
    </row>
    <row r="294" spans="1:10" ht="15" customHeight="1" x14ac:dyDescent="0.2">
      <c r="A294" s="1">
        <v>102</v>
      </c>
      <c r="B294" s="1" t="s">
        <v>108</v>
      </c>
      <c r="C294" s="1">
        <v>44</v>
      </c>
      <c r="D294" s="1" t="s">
        <v>5</v>
      </c>
      <c r="E294" s="1">
        <v>5312</v>
      </c>
      <c r="F294" s="1" t="s">
        <v>598</v>
      </c>
      <c r="G294" s="1" t="s">
        <v>599</v>
      </c>
      <c r="H294" s="1">
        <v>1713064</v>
      </c>
      <c r="I294" s="1">
        <v>1762616</v>
      </c>
      <c r="J294" s="1">
        <v>1611423</v>
      </c>
    </row>
    <row r="295" spans="1:10" ht="15" customHeight="1" x14ac:dyDescent="0.2">
      <c r="A295" s="1">
        <v>103</v>
      </c>
      <c r="B295" s="1" t="s">
        <v>109</v>
      </c>
      <c r="C295" s="1">
        <v>44</v>
      </c>
      <c r="D295" s="1" t="s">
        <v>5</v>
      </c>
      <c r="E295" s="1">
        <v>5312</v>
      </c>
      <c r="F295" s="1" t="s">
        <v>598</v>
      </c>
      <c r="G295" s="1" t="s">
        <v>599</v>
      </c>
      <c r="H295" s="1">
        <v>1145814</v>
      </c>
      <c r="I295" s="1">
        <v>265425</v>
      </c>
      <c r="J295" s="1">
        <v>259859</v>
      </c>
    </row>
    <row r="296" spans="1:10" ht="15" customHeight="1" x14ac:dyDescent="0.2">
      <c r="A296" s="1">
        <v>104</v>
      </c>
      <c r="B296" s="1" t="s">
        <v>110</v>
      </c>
      <c r="C296" s="1">
        <v>44</v>
      </c>
      <c r="D296" s="1" t="s">
        <v>5</v>
      </c>
      <c r="E296" s="1">
        <v>5312</v>
      </c>
      <c r="F296" s="1" t="s">
        <v>598</v>
      </c>
      <c r="G296" s="1" t="s">
        <v>599</v>
      </c>
      <c r="H296" s="1">
        <v>215700</v>
      </c>
      <c r="I296" s="1">
        <v>202800</v>
      </c>
      <c r="J296" s="1">
        <v>189200</v>
      </c>
    </row>
    <row r="297" spans="1:10" ht="15" customHeight="1" x14ac:dyDescent="0.2">
      <c r="A297" s="1">
        <v>105</v>
      </c>
      <c r="B297" s="1" t="s">
        <v>111</v>
      </c>
      <c r="C297" s="1">
        <v>44</v>
      </c>
      <c r="D297" s="1" t="s">
        <v>5</v>
      </c>
      <c r="E297" s="1">
        <v>5312</v>
      </c>
      <c r="F297" s="1" t="s">
        <v>598</v>
      </c>
      <c r="G297" s="1" t="s">
        <v>599</v>
      </c>
      <c r="H297" s="1">
        <v>6077</v>
      </c>
      <c r="I297" s="1">
        <v>6570</v>
      </c>
      <c r="J297" s="1">
        <v>6150</v>
      </c>
    </row>
    <row r="298" spans="1:10" ht="15" customHeight="1" x14ac:dyDescent="0.2">
      <c r="A298" s="1">
        <v>106</v>
      </c>
      <c r="B298" s="1" t="s">
        <v>112</v>
      </c>
      <c r="C298" s="1">
        <v>44</v>
      </c>
      <c r="D298" s="1" t="s">
        <v>5</v>
      </c>
      <c r="E298" s="1">
        <v>5312</v>
      </c>
      <c r="F298" s="1" t="s">
        <v>598</v>
      </c>
      <c r="G298" s="1" t="s">
        <v>599</v>
      </c>
      <c r="H298" s="1">
        <v>232625</v>
      </c>
      <c r="I298" s="1">
        <v>242895</v>
      </c>
      <c r="J298" s="1">
        <v>246370</v>
      </c>
    </row>
    <row r="299" spans="1:10" ht="15" customHeight="1" x14ac:dyDescent="0.2">
      <c r="A299" s="1">
        <v>110</v>
      </c>
      <c r="B299" s="1" t="s">
        <v>114</v>
      </c>
      <c r="C299" s="1">
        <v>44</v>
      </c>
      <c r="D299" s="1" t="s">
        <v>5</v>
      </c>
      <c r="E299" s="1">
        <v>5312</v>
      </c>
      <c r="F299" s="1" t="s">
        <v>598</v>
      </c>
      <c r="G299" s="1" t="s">
        <v>599</v>
      </c>
      <c r="H299" s="1">
        <v>60200</v>
      </c>
      <c r="I299" s="1">
        <v>61300</v>
      </c>
      <c r="J299" s="1">
        <v>61390</v>
      </c>
    </row>
    <row r="300" spans="1:10" ht="15" customHeight="1" x14ac:dyDescent="0.2">
      <c r="A300" s="1">
        <v>112</v>
      </c>
      <c r="B300" s="1" t="s">
        <v>115</v>
      </c>
      <c r="C300" s="1">
        <v>44</v>
      </c>
      <c r="D300" s="1" t="s">
        <v>5</v>
      </c>
      <c r="E300" s="1">
        <v>5312</v>
      </c>
      <c r="F300" s="1" t="s">
        <v>598</v>
      </c>
      <c r="G300" s="1" t="s">
        <v>599</v>
      </c>
      <c r="H300" s="1">
        <v>38139</v>
      </c>
      <c r="I300" s="1">
        <v>39297</v>
      </c>
      <c r="J300" s="1">
        <v>39173</v>
      </c>
    </row>
    <row r="301" spans="1:10" ht="15" customHeight="1" x14ac:dyDescent="0.2">
      <c r="A301" s="1">
        <v>108</v>
      </c>
      <c r="B301" s="1" t="s">
        <v>116</v>
      </c>
      <c r="C301" s="1">
        <v>44</v>
      </c>
      <c r="D301" s="1" t="s">
        <v>5</v>
      </c>
      <c r="E301" s="1">
        <v>5312</v>
      </c>
      <c r="F301" s="1" t="s">
        <v>598</v>
      </c>
      <c r="G301" s="1" t="s">
        <v>599</v>
      </c>
      <c r="H301" s="1">
        <v>1909356</v>
      </c>
      <c r="I301" s="1">
        <v>2038447</v>
      </c>
      <c r="J301" s="1">
        <v>1894068</v>
      </c>
    </row>
    <row r="302" spans="1:10" ht="15" customHeight="1" x14ac:dyDescent="0.2">
      <c r="A302" s="1">
        <v>114</v>
      </c>
      <c r="B302" s="1" t="s">
        <v>117</v>
      </c>
      <c r="C302" s="1">
        <v>44</v>
      </c>
      <c r="D302" s="1" t="s">
        <v>5</v>
      </c>
      <c r="E302" s="1">
        <v>5312</v>
      </c>
      <c r="F302" s="1" t="s">
        <v>598</v>
      </c>
      <c r="G302" s="1" t="s">
        <v>599</v>
      </c>
      <c r="H302" s="1">
        <v>21532</v>
      </c>
      <c r="I302" s="1">
        <v>13969</v>
      </c>
      <c r="J302" s="1">
        <v>14832</v>
      </c>
    </row>
    <row r="303" spans="1:10" ht="15" customHeight="1" x14ac:dyDescent="0.2">
      <c r="A303" s="1">
        <v>118</v>
      </c>
      <c r="B303" s="1" t="s">
        <v>119</v>
      </c>
      <c r="C303" s="1">
        <v>44</v>
      </c>
      <c r="D303" s="1" t="s">
        <v>5</v>
      </c>
      <c r="E303" s="1">
        <v>5312</v>
      </c>
      <c r="F303" s="1" t="s">
        <v>598</v>
      </c>
      <c r="G303" s="1" t="s">
        <v>599</v>
      </c>
      <c r="H303" s="1">
        <v>876</v>
      </c>
      <c r="I303" s="1">
        <v>623</v>
      </c>
      <c r="J303" s="1">
        <v>527</v>
      </c>
    </row>
    <row r="304" spans="1:10" ht="15" customHeight="1" x14ac:dyDescent="0.2">
      <c r="A304" s="1">
        <v>113</v>
      </c>
      <c r="B304" s="1" t="s">
        <v>120</v>
      </c>
      <c r="C304" s="1">
        <v>44</v>
      </c>
      <c r="D304" s="1" t="s">
        <v>5</v>
      </c>
      <c r="E304" s="1">
        <v>5312</v>
      </c>
      <c r="F304" s="1" t="s">
        <v>598</v>
      </c>
      <c r="G304" s="1" t="s">
        <v>599</v>
      </c>
      <c r="H304" s="1">
        <v>155398</v>
      </c>
      <c r="I304" s="1">
        <v>173933</v>
      </c>
      <c r="J304" s="1">
        <v>184615</v>
      </c>
    </row>
    <row r="305" spans="1:10" ht="15" customHeight="1" x14ac:dyDescent="0.2">
      <c r="A305" s="1">
        <v>119</v>
      </c>
      <c r="B305" s="1" t="s">
        <v>122</v>
      </c>
      <c r="C305" s="1">
        <v>44</v>
      </c>
      <c r="D305" s="1" t="s">
        <v>5</v>
      </c>
      <c r="E305" s="1">
        <v>5312</v>
      </c>
      <c r="F305" s="1" t="s">
        <v>598</v>
      </c>
      <c r="G305" s="1" t="s">
        <v>599</v>
      </c>
      <c r="H305" s="1">
        <v>118200</v>
      </c>
      <c r="I305" s="1">
        <v>99300</v>
      </c>
      <c r="J305" s="1">
        <v>94400</v>
      </c>
    </row>
    <row r="306" spans="1:10" ht="15" customHeight="1" x14ac:dyDescent="0.2">
      <c r="A306" s="1">
        <v>121</v>
      </c>
      <c r="B306" s="1" t="s">
        <v>123</v>
      </c>
      <c r="C306" s="1">
        <v>44</v>
      </c>
      <c r="D306" s="1" t="s">
        <v>5</v>
      </c>
      <c r="E306" s="1">
        <v>5312</v>
      </c>
      <c r="F306" s="1" t="s">
        <v>598</v>
      </c>
      <c r="G306" s="1" t="s">
        <v>599</v>
      </c>
      <c r="H306" s="1">
        <v>14000</v>
      </c>
      <c r="I306" s="1">
        <v>13698</v>
      </c>
      <c r="J306" s="1">
        <v>15197</v>
      </c>
    </row>
    <row r="307" spans="1:10" ht="15" customHeight="1" x14ac:dyDescent="0.2">
      <c r="A307" s="1">
        <v>122</v>
      </c>
      <c r="B307" s="1" t="s">
        <v>124</v>
      </c>
      <c r="C307" s="1">
        <v>44</v>
      </c>
      <c r="D307" s="1" t="s">
        <v>5</v>
      </c>
      <c r="E307" s="1">
        <v>5312</v>
      </c>
      <c r="F307" s="1" t="s">
        <v>598</v>
      </c>
      <c r="G307" s="1" t="s">
        <v>599</v>
      </c>
      <c r="H307" s="1">
        <v>1832</v>
      </c>
      <c r="I307" s="1">
        <v>1842</v>
      </c>
      <c r="J307" s="1">
        <v>1851</v>
      </c>
    </row>
    <row r="308" spans="1:10" ht="15" customHeight="1" x14ac:dyDescent="0.2">
      <c r="A308" s="1">
        <v>124</v>
      </c>
      <c r="B308" s="1" t="s">
        <v>126</v>
      </c>
      <c r="C308" s="1">
        <v>44</v>
      </c>
      <c r="D308" s="1" t="s">
        <v>5</v>
      </c>
      <c r="E308" s="1">
        <v>5312</v>
      </c>
      <c r="F308" s="1" t="s">
        <v>598</v>
      </c>
      <c r="G308" s="1" t="s">
        <v>599</v>
      </c>
      <c r="H308" s="1">
        <v>189572</v>
      </c>
      <c r="I308" s="1">
        <v>181727</v>
      </c>
      <c r="J308" s="1">
        <v>107533</v>
      </c>
    </row>
    <row r="309" spans="1:10" ht="15" customHeight="1" x14ac:dyDescent="0.2">
      <c r="A309" s="1">
        <v>126</v>
      </c>
      <c r="B309" s="1" t="s">
        <v>128</v>
      </c>
      <c r="C309" s="1">
        <v>44</v>
      </c>
      <c r="D309" s="1" t="s">
        <v>5</v>
      </c>
      <c r="E309" s="1">
        <v>5312</v>
      </c>
      <c r="F309" s="1" t="s">
        <v>598</v>
      </c>
      <c r="G309" s="1" t="s">
        <v>599</v>
      </c>
      <c r="H309" s="1">
        <v>267000</v>
      </c>
      <c r="I309" s="1">
        <v>202400</v>
      </c>
      <c r="J309" s="1">
        <v>171779</v>
      </c>
    </row>
    <row r="310" spans="1:10" ht="15" customHeight="1" x14ac:dyDescent="0.2">
      <c r="A310" s="1">
        <v>256</v>
      </c>
      <c r="B310" s="1" t="s">
        <v>129</v>
      </c>
      <c r="C310" s="1">
        <v>44</v>
      </c>
      <c r="D310" s="1" t="s">
        <v>5</v>
      </c>
      <c r="E310" s="1">
        <v>5312</v>
      </c>
      <c r="F310" s="1" t="s">
        <v>598</v>
      </c>
      <c r="G310" s="1" t="s">
        <v>599</v>
      </c>
      <c r="H310" s="1">
        <v>8317</v>
      </c>
      <c r="I310" s="1">
        <v>7713</v>
      </c>
      <c r="J310" s="1">
        <v>6899</v>
      </c>
    </row>
    <row r="311" spans="1:10" ht="15" customHeight="1" x14ac:dyDescent="0.2">
      <c r="A311" s="1">
        <v>134</v>
      </c>
      <c r="B311" s="1" t="s">
        <v>135</v>
      </c>
      <c r="C311" s="1">
        <v>44</v>
      </c>
      <c r="D311" s="1" t="s">
        <v>5</v>
      </c>
      <c r="E311" s="1">
        <v>5312</v>
      </c>
      <c r="F311" s="1" t="s">
        <v>598</v>
      </c>
      <c r="G311" s="1" t="s">
        <v>599</v>
      </c>
      <c r="H311" s="1">
        <v>514</v>
      </c>
      <c r="I311" s="1">
        <v>515</v>
      </c>
      <c r="J311" s="1">
        <v>515</v>
      </c>
    </row>
    <row r="312" spans="1:10" ht="15" customHeight="1" x14ac:dyDescent="0.2">
      <c r="A312" s="1">
        <v>136</v>
      </c>
      <c r="B312" s="1" t="s">
        <v>138</v>
      </c>
      <c r="C312" s="1">
        <v>44</v>
      </c>
      <c r="D312" s="1" t="s">
        <v>5</v>
      </c>
      <c r="E312" s="1">
        <v>5312</v>
      </c>
      <c r="F312" s="1" t="s">
        <v>598</v>
      </c>
      <c r="G312" s="1" t="s">
        <v>599</v>
      </c>
      <c r="H312" s="1">
        <v>510</v>
      </c>
      <c r="I312" s="1">
        <v>489</v>
      </c>
      <c r="J312" s="1">
        <v>488</v>
      </c>
    </row>
    <row r="313" spans="1:10" ht="15" customHeight="1" x14ac:dyDescent="0.2">
      <c r="A313" s="1">
        <v>138</v>
      </c>
      <c r="B313" s="1" t="s">
        <v>140</v>
      </c>
      <c r="C313" s="1">
        <v>44</v>
      </c>
      <c r="D313" s="1" t="s">
        <v>5</v>
      </c>
      <c r="E313" s="1">
        <v>5312</v>
      </c>
      <c r="F313" s="1" t="s">
        <v>598</v>
      </c>
      <c r="G313" s="1" t="s">
        <v>599</v>
      </c>
      <c r="H313" s="1">
        <v>313634</v>
      </c>
      <c r="I313" s="1">
        <v>314601</v>
      </c>
      <c r="J313" s="1">
        <v>329745</v>
      </c>
    </row>
    <row r="314" spans="1:10" ht="15" customHeight="1" x14ac:dyDescent="0.2">
      <c r="A314" s="1">
        <v>141</v>
      </c>
      <c r="B314" s="1" t="s">
        <v>142</v>
      </c>
      <c r="C314" s="1">
        <v>44</v>
      </c>
      <c r="D314" s="1" t="s">
        <v>5</v>
      </c>
      <c r="E314" s="1">
        <v>5312</v>
      </c>
      <c r="F314" s="1" t="s">
        <v>598</v>
      </c>
      <c r="G314" s="1" t="s">
        <v>599</v>
      </c>
      <c r="H314" s="1">
        <v>6868</v>
      </c>
      <c r="I314" s="1">
        <v>6449</v>
      </c>
      <c r="J314" s="1">
        <v>6909</v>
      </c>
    </row>
    <row r="315" spans="1:10" ht="15" customHeight="1" x14ac:dyDescent="0.2">
      <c r="A315" s="1">
        <v>273</v>
      </c>
      <c r="B315" s="1" t="s">
        <v>143</v>
      </c>
      <c r="C315" s="1">
        <v>44</v>
      </c>
      <c r="D315" s="1" t="s">
        <v>5</v>
      </c>
      <c r="E315" s="1">
        <v>5312</v>
      </c>
      <c r="F315" s="1" t="s">
        <v>598</v>
      </c>
      <c r="G315" s="1" t="s">
        <v>599</v>
      </c>
      <c r="H315" s="1">
        <v>424</v>
      </c>
      <c r="I315" s="1">
        <v>370</v>
      </c>
      <c r="J315" s="1">
        <v>386</v>
      </c>
    </row>
    <row r="316" spans="1:10" ht="15" customHeight="1" x14ac:dyDescent="0.2">
      <c r="A316" s="1">
        <v>143</v>
      </c>
      <c r="B316" s="1" t="s">
        <v>145</v>
      </c>
      <c r="C316" s="1">
        <v>44</v>
      </c>
      <c r="D316" s="1" t="s">
        <v>5</v>
      </c>
      <c r="E316" s="1">
        <v>5312</v>
      </c>
      <c r="F316" s="1" t="s">
        <v>598</v>
      </c>
      <c r="G316" s="1" t="s">
        <v>599</v>
      </c>
      <c r="H316" s="1">
        <v>1585216</v>
      </c>
      <c r="I316" s="1">
        <v>2000164</v>
      </c>
      <c r="J316" s="1">
        <v>1207615</v>
      </c>
    </row>
    <row r="317" spans="1:10" ht="15" customHeight="1" x14ac:dyDescent="0.2">
      <c r="A317" s="1">
        <v>28</v>
      </c>
      <c r="B317" s="1" t="s">
        <v>147</v>
      </c>
      <c r="C317" s="1">
        <v>44</v>
      </c>
      <c r="D317" s="1" t="s">
        <v>5</v>
      </c>
      <c r="E317" s="1">
        <v>5312</v>
      </c>
      <c r="F317" s="1" t="s">
        <v>598</v>
      </c>
      <c r="G317" s="1" t="s">
        <v>599</v>
      </c>
    </row>
    <row r="318" spans="1:10" ht="15" customHeight="1" x14ac:dyDescent="0.2">
      <c r="A318" s="1">
        <v>149</v>
      </c>
      <c r="B318" s="1" t="s">
        <v>150</v>
      </c>
      <c r="C318" s="1">
        <v>44</v>
      </c>
      <c r="D318" s="1" t="s">
        <v>5</v>
      </c>
      <c r="E318" s="1">
        <v>5312</v>
      </c>
      <c r="F318" s="1" t="s">
        <v>598</v>
      </c>
      <c r="G318" s="1" t="s">
        <v>599</v>
      </c>
      <c r="H318" s="1">
        <v>28173</v>
      </c>
      <c r="I318" s="1">
        <v>28053</v>
      </c>
      <c r="J318" s="1">
        <v>28361</v>
      </c>
    </row>
    <row r="319" spans="1:10" ht="15" customHeight="1" x14ac:dyDescent="0.2">
      <c r="A319" s="1">
        <v>150</v>
      </c>
      <c r="B319" s="1" t="s">
        <v>151</v>
      </c>
      <c r="C319" s="1">
        <v>44</v>
      </c>
      <c r="D319" s="1" t="s">
        <v>5</v>
      </c>
      <c r="E319" s="1">
        <v>5312</v>
      </c>
      <c r="F319" s="1" t="s">
        <v>598</v>
      </c>
      <c r="G319" s="1" t="s">
        <v>599</v>
      </c>
      <c r="H319" s="1">
        <v>27613</v>
      </c>
      <c r="I319" s="1">
        <v>32813</v>
      </c>
      <c r="J319" s="1">
        <v>34428</v>
      </c>
    </row>
    <row r="320" spans="1:10" ht="15" customHeight="1" x14ac:dyDescent="0.2">
      <c r="A320" s="1">
        <v>156</v>
      </c>
      <c r="B320" s="1" t="s">
        <v>153</v>
      </c>
      <c r="C320" s="1">
        <v>44</v>
      </c>
      <c r="D320" s="1" t="s">
        <v>5</v>
      </c>
      <c r="E320" s="1">
        <v>5312</v>
      </c>
      <c r="F320" s="1" t="s">
        <v>598</v>
      </c>
      <c r="G320" s="1" t="s">
        <v>599</v>
      </c>
      <c r="H320" s="1">
        <v>59337</v>
      </c>
      <c r="I320" s="1">
        <v>64164</v>
      </c>
      <c r="J320" s="1">
        <v>51892</v>
      </c>
    </row>
    <row r="321" spans="1:10" ht="15" customHeight="1" x14ac:dyDescent="0.2">
      <c r="A321" s="1">
        <v>162</v>
      </c>
      <c r="B321" s="1" t="s">
        <v>158</v>
      </c>
      <c r="C321" s="1">
        <v>44</v>
      </c>
      <c r="D321" s="1" t="s">
        <v>5</v>
      </c>
      <c r="E321" s="1">
        <v>5312</v>
      </c>
      <c r="F321" s="1" t="s">
        <v>598</v>
      </c>
      <c r="G321" s="1" t="s">
        <v>599</v>
      </c>
      <c r="H321" s="1">
        <v>126506</v>
      </c>
      <c r="I321" s="1">
        <v>123292</v>
      </c>
      <c r="J321" s="1">
        <v>137185</v>
      </c>
    </row>
    <row r="322" spans="1:10" ht="15" customHeight="1" x14ac:dyDescent="0.2">
      <c r="A322" s="1">
        <v>299</v>
      </c>
      <c r="B322" s="1" t="s">
        <v>159</v>
      </c>
      <c r="C322" s="1">
        <v>44</v>
      </c>
      <c r="D322" s="1" t="s">
        <v>5</v>
      </c>
      <c r="E322" s="1">
        <v>5312</v>
      </c>
      <c r="F322" s="1" t="s">
        <v>598</v>
      </c>
      <c r="G322" s="1" t="s">
        <v>599</v>
      </c>
      <c r="H322" s="1">
        <v>7538</v>
      </c>
      <c r="I322" s="1">
        <v>6683</v>
      </c>
      <c r="J322" s="1">
        <v>6636</v>
      </c>
    </row>
    <row r="323" spans="1:10" ht="15" customHeight="1" x14ac:dyDescent="0.2">
      <c r="A323" s="1">
        <v>221</v>
      </c>
      <c r="B323" s="1" t="s">
        <v>160</v>
      </c>
      <c r="C323" s="1">
        <v>44</v>
      </c>
      <c r="D323" s="1" t="s">
        <v>5</v>
      </c>
      <c r="E323" s="1">
        <v>5312</v>
      </c>
      <c r="F323" s="1" t="s">
        <v>598</v>
      </c>
      <c r="G323" s="1" t="s">
        <v>599</v>
      </c>
      <c r="H323" s="1">
        <v>663</v>
      </c>
      <c r="I323" s="1">
        <v>882</v>
      </c>
      <c r="J323" s="1">
        <v>607</v>
      </c>
    </row>
    <row r="324" spans="1:10" ht="15" customHeight="1" x14ac:dyDescent="0.2">
      <c r="A324" s="1">
        <v>165</v>
      </c>
      <c r="B324" s="1" t="s">
        <v>162</v>
      </c>
      <c r="C324" s="1">
        <v>44</v>
      </c>
      <c r="D324" s="1" t="s">
        <v>5</v>
      </c>
      <c r="E324" s="1">
        <v>5312</v>
      </c>
      <c r="F324" s="1" t="s">
        <v>598</v>
      </c>
      <c r="G324" s="1" t="s">
        <v>599</v>
      </c>
      <c r="H324" s="1">
        <v>70778</v>
      </c>
      <c r="I324" s="1">
        <v>67754</v>
      </c>
      <c r="J324" s="1">
        <v>66000</v>
      </c>
    </row>
    <row r="325" spans="1:10" ht="15" customHeight="1" x14ac:dyDescent="0.2">
      <c r="A325" s="1">
        <v>170</v>
      </c>
      <c r="B325" s="1" t="s">
        <v>166</v>
      </c>
      <c r="C325" s="1">
        <v>44</v>
      </c>
      <c r="D325" s="1" t="s">
        <v>5</v>
      </c>
      <c r="E325" s="1">
        <v>5312</v>
      </c>
      <c r="F325" s="1" t="s">
        <v>598</v>
      </c>
      <c r="G325" s="1" t="s">
        <v>599</v>
      </c>
      <c r="H325" s="1">
        <v>150826</v>
      </c>
      <c r="I325" s="1">
        <v>145837</v>
      </c>
      <c r="J325" s="1">
        <v>135744</v>
      </c>
    </row>
    <row r="326" spans="1:10" ht="15" customHeight="1" x14ac:dyDescent="0.2">
      <c r="A326" s="1">
        <v>173</v>
      </c>
      <c r="B326" s="1" t="s">
        <v>168</v>
      </c>
      <c r="C326" s="1">
        <v>44</v>
      </c>
      <c r="D326" s="1" t="s">
        <v>5</v>
      </c>
      <c r="E326" s="1">
        <v>5312</v>
      </c>
      <c r="F326" s="1" t="s">
        <v>598</v>
      </c>
      <c r="G326" s="1" t="s">
        <v>599</v>
      </c>
      <c r="H326" s="1">
        <v>808280</v>
      </c>
      <c r="I326" s="1">
        <v>839265</v>
      </c>
      <c r="J326" s="1">
        <v>926147</v>
      </c>
    </row>
    <row r="327" spans="1:10" ht="15" customHeight="1" x14ac:dyDescent="0.2">
      <c r="A327" s="1">
        <v>174</v>
      </c>
      <c r="B327" s="1" t="s">
        <v>169</v>
      </c>
      <c r="C327" s="1">
        <v>44</v>
      </c>
      <c r="D327" s="1" t="s">
        <v>5</v>
      </c>
      <c r="E327" s="1">
        <v>5312</v>
      </c>
      <c r="F327" s="1" t="s">
        <v>598</v>
      </c>
      <c r="G327" s="1" t="s">
        <v>599</v>
      </c>
      <c r="H327" s="1">
        <v>17165</v>
      </c>
      <c r="I327" s="1">
        <v>21170</v>
      </c>
      <c r="J327" s="1">
        <v>20622</v>
      </c>
    </row>
    <row r="328" spans="1:10" ht="15" customHeight="1" x14ac:dyDescent="0.2">
      <c r="A328" s="1">
        <v>179</v>
      </c>
      <c r="B328" s="1" t="s">
        <v>171</v>
      </c>
      <c r="C328" s="1">
        <v>44</v>
      </c>
      <c r="D328" s="1" t="s">
        <v>5</v>
      </c>
      <c r="E328" s="1">
        <v>5312</v>
      </c>
      <c r="F328" s="1" t="s">
        <v>598</v>
      </c>
      <c r="G328" s="1" t="s">
        <v>599</v>
      </c>
      <c r="H328" s="1">
        <v>235</v>
      </c>
      <c r="I328" s="1">
        <v>230</v>
      </c>
      <c r="J328" s="1">
        <v>224</v>
      </c>
    </row>
    <row r="329" spans="1:10" ht="15" customHeight="1" x14ac:dyDescent="0.2">
      <c r="A329" s="1">
        <v>117</v>
      </c>
      <c r="B329" s="1" t="s">
        <v>172</v>
      </c>
      <c r="C329" s="1">
        <v>44</v>
      </c>
      <c r="D329" s="1" t="s">
        <v>5</v>
      </c>
      <c r="E329" s="1">
        <v>5312</v>
      </c>
      <c r="F329" s="1" t="s">
        <v>598</v>
      </c>
      <c r="G329" s="1" t="s">
        <v>599</v>
      </c>
      <c r="H329" s="1">
        <v>30489</v>
      </c>
      <c r="I329" s="1">
        <v>34216</v>
      </c>
      <c r="J329" s="1">
        <v>36631</v>
      </c>
    </row>
    <row r="330" spans="1:10" ht="15" customHeight="1" x14ac:dyDescent="0.2">
      <c r="A330" s="1">
        <v>146</v>
      </c>
      <c r="B330" s="1" t="s">
        <v>173</v>
      </c>
      <c r="C330" s="1">
        <v>44</v>
      </c>
      <c r="D330" s="1" t="s">
        <v>5</v>
      </c>
      <c r="E330" s="1">
        <v>5312</v>
      </c>
      <c r="F330" s="1" t="s">
        <v>598</v>
      </c>
      <c r="G330" s="1" t="s">
        <v>599</v>
      </c>
      <c r="H330" s="1">
        <v>96525</v>
      </c>
      <c r="I330" s="1">
        <v>84332</v>
      </c>
      <c r="J330" s="1">
        <v>82745</v>
      </c>
    </row>
    <row r="331" spans="1:10" ht="15" customHeight="1" x14ac:dyDescent="0.2">
      <c r="A331" s="1">
        <v>183</v>
      </c>
      <c r="B331" s="1" t="s">
        <v>175</v>
      </c>
      <c r="C331" s="1">
        <v>44</v>
      </c>
      <c r="D331" s="1" t="s">
        <v>5</v>
      </c>
      <c r="E331" s="1">
        <v>5312</v>
      </c>
      <c r="F331" s="1" t="s">
        <v>598</v>
      </c>
      <c r="G331" s="1" t="s">
        <v>599</v>
      </c>
      <c r="H331" s="1">
        <v>512148</v>
      </c>
      <c r="I331" s="1">
        <v>468569</v>
      </c>
      <c r="J331" s="1">
        <v>480943</v>
      </c>
    </row>
    <row r="332" spans="1:10" ht="15" customHeight="1" x14ac:dyDescent="0.2">
      <c r="A332" s="1">
        <v>185</v>
      </c>
      <c r="B332" s="1" t="s">
        <v>176</v>
      </c>
      <c r="C332" s="1">
        <v>44</v>
      </c>
      <c r="D332" s="1" t="s">
        <v>5</v>
      </c>
      <c r="E332" s="1">
        <v>5312</v>
      </c>
      <c r="F332" s="1" t="s">
        <v>598</v>
      </c>
      <c r="G332" s="1" t="s">
        <v>599</v>
      </c>
      <c r="H332" s="1">
        <v>9002498</v>
      </c>
      <c r="I332" s="1">
        <v>8231782</v>
      </c>
      <c r="J332" s="1">
        <v>8133765</v>
      </c>
    </row>
    <row r="333" spans="1:10" ht="15" customHeight="1" x14ac:dyDescent="0.2">
      <c r="A333" s="1">
        <v>184</v>
      </c>
      <c r="B333" s="1" t="s">
        <v>177</v>
      </c>
      <c r="C333" s="1">
        <v>44</v>
      </c>
      <c r="D333" s="1" t="s">
        <v>5</v>
      </c>
      <c r="E333" s="1">
        <v>5312</v>
      </c>
      <c r="F333" s="1" t="s">
        <v>598</v>
      </c>
      <c r="G333" s="1" t="s">
        <v>599</v>
      </c>
    </row>
    <row r="334" spans="1:10" ht="15" customHeight="1" x14ac:dyDescent="0.2">
      <c r="A334" s="1">
        <v>194</v>
      </c>
      <c r="B334" s="1" t="s">
        <v>184</v>
      </c>
      <c r="C334" s="1">
        <v>44</v>
      </c>
      <c r="D334" s="1" t="s">
        <v>5</v>
      </c>
      <c r="E334" s="1">
        <v>5312</v>
      </c>
      <c r="F334" s="1" t="s">
        <v>598</v>
      </c>
      <c r="G334" s="1" t="s">
        <v>599</v>
      </c>
      <c r="H334" s="1">
        <v>963</v>
      </c>
      <c r="I334" s="1">
        <v>1363</v>
      </c>
      <c r="J334" s="1">
        <v>3821</v>
      </c>
    </row>
    <row r="335" spans="1:10" ht="15" customHeight="1" x14ac:dyDescent="0.2">
      <c r="A335" s="1">
        <v>272</v>
      </c>
      <c r="B335" s="1" t="s">
        <v>186</v>
      </c>
      <c r="C335" s="1">
        <v>44</v>
      </c>
      <c r="D335" s="1" t="s">
        <v>5</v>
      </c>
      <c r="E335" s="1">
        <v>5312</v>
      </c>
      <c r="F335" s="1" t="s">
        <v>598</v>
      </c>
      <c r="G335" s="1" t="s">
        <v>599</v>
      </c>
      <c r="H335" s="1">
        <v>90803</v>
      </c>
      <c r="I335" s="1">
        <v>95984</v>
      </c>
      <c r="J335" s="1">
        <v>91530</v>
      </c>
    </row>
    <row r="336" spans="1:10" ht="15" customHeight="1" x14ac:dyDescent="0.2">
      <c r="A336" s="1">
        <v>186</v>
      </c>
      <c r="B336" s="1" t="s">
        <v>187</v>
      </c>
      <c r="C336" s="1">
        <v>44</v>
      </c>
      <c r="D336" s="1" t="s">
        <v>5</v>
      </c>
      <c r="E336" s="1">
        <v>5312</v>
      </c>
      <c r="F336" s="1" t="s">
        <v>598</v>
      </c>
      <c r="G336" s="1" t="s">
        <v>599</v>
      </c>
    </row>
    <row r="337" spans="1:10" ht="15" customHeight="1" x14ac:dyDescent="0.2">
      <c r="A337" s="1">
        <v>199</v>
      </c>
      <c r="B337" s="1" t="s">
        <v>191</v>
      </c>
      <c r="C337" s="1">
        <v>44</v>
      </c>
      <c r="D337" s="1" t="s">
        <v>5</v>
      </c>
      <c r="E337" s="1">
        <v>5312</v>
      </c>
      <c r="F337" s="1" t="s">
        <v>598</v>
      </c>
      <c r="G337" s="1" t="s">
        <v>599</v>
      </c>
      <c r="H337" s="1">
        <v>138826</v>
      </c>
      <c r="I337" s="1">
        <v>139994</v>
      </c>
      <c r="J337" s="1">
        <v>114970</v>
      </c>
    </row>
    <row r="338" spans="1:10" ht="15" customHeight="1" x14ac:dyDescent="0.2">
      <c r="A338" s="1">
        <v>198</v>
      </c>
      <c r="B338" s="1" t="s">
        <v>192</v>
      </c>
      <c r="C338" s="1">
        <v>44</v>
      </c>
      <c r="D338" s="1" t="s">
        <v>5</v>
      </c>
      <c r="E338" s="1">
        <v>5312</v>
      </c>
      <c r="F338" s="1" t="s">
        <v>598</v>
      </c>
      <c r="G338" s="1" t="s">
        <v>599</v>
      </c>
      <c r="H338" s="1">
        <v>18482</v>
      </c>
      <c r="I338" s="1">
        <v>20110</v>
      </c>
      <c r="J338" s="1">
        <v>19184</v>
      </c>
    </row>
    <row r="339" spans="1:10" ht="15" customHeight="1" x14ac:dyDescent="0.2">
      <c r="A339" s="1">
        <v>202</v>
      </c>
      <c r="B339" s="1" t="s">
        <v>195</v>
      </c>
      <c r="C339" s="1">
        <v>44</v>
      </c>
      <c r="D339" s="1" t="s">
        <v>5</v>
      </c>
      <c r="E339" s="1">
        <v>5312</v>
      </c>
      <c r="F339" s="1" t="s">
        <v>598</v>
      </c>
      <c r="G339" s="1" t="s">
        <v>599</v>
      </c>
      <c r="H339" s="1">
        <v>85125</v>
      </c>
      <c r="I339" s="1">
        <v>93730</v>
      </c>
      <c r="J339" s="1">
        <v>88695</v>
      </c>
    </row>
    <row r="340" spans="1:10" ht="15" customHeight="1" x14ac:dyDescent="0.2">
      <c r="A340" s="1">
        <v>203</v>
      </c>
      <c r="B340" s="1" t="s">
        <v>196</v>
      </c>
      <c r="C340" s="1">
        <v>44</v>
      </c>
      <c r="D340" s="1" t="s">
        <v>5</v>
      </c>
      <c r="E340" s="1">
        <v>5312</v>
      </c>
      <c r="F340" s="1" t="s">
        <v>598</v>
      </c>
      <c r="G340" s="1" t="s">
        <v>599</v>
      </c>
      <c r="H340" s="1">
        <v>2792110</v>
      </c>
      <c r="I340" s="1">
        <v>2598896</v>
      </c>
      <c r="J340" s="1">
        <v>2800628</v>
      </c>
    </row>
    <row r="341" spans="1:10" ht="15" customHeight="1" x14ac:dyDescent="0.2">
      <c r="A341" s="1">
        <v>276</v>
      </c>
      <c r="B341" s="1" t="s">
        <v>198</v>
      </c>
      <c r="C341" s="1">
        <v>44</v>
      </c>
      <c r="D341" s="1" t="s">
        <v>5</v>
      </c>
      <c r="E341" s="1">
        <v>5312</v>
      </c>
      <c r="F341" s="1" t="s">
        <v>598</v>
      </c>
      <c r="G341" s="1" t="s">
        <v>599</v>
      </c>
    </row>
    <row r="342" spans="1:10" ht="15" customHeight="1" x14ac:dyDescent="0.2">
      <c r="A342" s="1">
        <v>206</v>
      </c>
      <c r="B342" s="1" t="s">
        <v>572</v>
      </c>
      <c r="C342" s="1">
        <v>44</v>
      </c>
      <c r="D342" s="1" t="s">
        <v>5</v>
      </c>
      <c r="E342" s="1">
        <v>5312</v>
      </c>
      <c r="F342" s="1" t="s">
        <v>598</v>
      </c>
      <c r="G342" s="1" t="s">
        <v>599</v>
      </c>
    </row>
    <row r="343" spans="1:10" ht="15" customHeight="1" x14ac:dyDescent="0.2">
      <c r="A343" s="1">
        <v>210</v>
      </c>
      <c r="B343" s="1" t="s">
        <v>201</v>
      </c>
      <c r="C343" s="1">
        <v>44</v>
      </c>
      <c r="D343" s="1" t="s">
        <v>5</v>
      </c>
      <c r="E343" s="1">
        <v>5312</v>
      </c>
      <c r="F343" s="1" t="s">
        <v>598</v>
      </c>
      <c r="G343" s="1" t="s">
        <v>599</v>
      </c>
      <c r="H343" s="1">
        <v>329090</v>
      </c>
      <c r="I343" s="1">
        <v>318830</v>
      </c>
      <c r="J343" s="1">
        <v>318620</v>
      </c>
    </row>
    <row r="344" spans="1:10" ht="15" customHeight="1" x14ac:dyDescent="0.2">
      <c r="A344" s="1">
        <v>211</v>
      </c>
      <c r="B344" s="1" t="s">
        <v>202</v>
      </c>
      <c r="C344" s="1">
        <v>44</v>
      </c>
      <c r="D344" s="1" t="s">
        <v>5</v>
      </c>
      <c r="E344" s="1">
        <v>5312</v>
      </c>
      <c r="F344" s="1" t="s">
        <v>598</v>
      </c>
      <c r="G344" s="1" t="s">
        <v>599</v>
      </c>
      <c r="H344" s="1">
        <v>26818</v>
      </c>
      <c r="I344" s="1">
        <v>28548</v>
      </c>
      <c r="J344" s="1">
        <v>28641</v>
      </c>
    </row>
    <row r="345" spans="1:10" ht="15" customHeight="1" x14ac:dyDescent="0.2">
      <c r="A345" s="1">
        <v>212</v>
      </c>
      <c r="B345" s="1" t="s">
        <v>203</v>
      </c>
      <c r="C345" s="1">
        <v>44</v>
      </c>
      <c r="D345" s="1" t="s">
        <v>5</v>
      </c>
      <c r="E345" s="1">
        <v>5312</v>
      </c>
      <c r="F345" s="1" t="s">
        <v>598</v>
      </c>
      <c r="G345" s="1" t="s">
        <v>599</v>
      </c>
      <c r="H345" s="1">
        <v>1220559</v>
      </c>
      <c r="I345" s="1">
        <v>936142</v>
      </c>
      <c r="J345" s="1">
        <v>879086</v>
      </c>
    </row>
    <row r="346" spans="1:10" ht="15" customHeight="1" x14ac:dyDescent="0.2">
      <c r="A346" s="1">
        <v>208</v>
      </c>
      <c r="B346" s="1" t="s">
        <v>204</v>
      </c>
      <c r="C346" s="1">
        <v>44</v>
      </c>
      <c r="D346" s="1" t="s">
        <v>5</v>
      </c>
      <c r="E346" s="1">
        <v>5312</v>
      </c>
      <c r="F346" s="1" t="s">
        <v>598</v>
      </c>
      <c r="G346" s="1" t="s">
        <v>599</v>
      </c>
      <c r="H346" s="1">
        <v>73525</v>
      </c>
      <c r="I346" s="1">
        <v>77174</v>
      </c>
      <c r="J346" s="1">
        <v>77604</v>
      </c>
    </row>
    <row r="347" spans="1:10" ht="15" customHeight="1" x14ac:dyDescent="0.2">
      <c r="A347" s="1">
        <v>216</v>
      </c>
      <c r="B347" s="1" t="s">
        <v>205</v>
      </c>
      <c r="C347" s="1">
        <v>44</v>
      </c>
      <c r="D347" s="1" t="s">
        <v>5</v>
      </c>
      <c r="E347" s="1">
        <v>5312</v>
      </c>
      <c r="F347" s="1" t="s">
        <v>598</v>
      </c>
      <c r="G347" s="1" t="s">
        <v>599</v>
      </c>
      <c r="H347" s="1">
        <v>10000</v>
      </c>
      <c r="I347" s="1">
        <v>10000</v>
      </c>
      <c r="J347" s="1">
        <v>10000</v>
      </c>
    </row>
    <row r="348" spans="1:10" ht="15" customHeight="1" x14ac:dyDescent="0.2">
      <c r="A348" s="1">
        <v>154</v>
      </c>
      <c r="B348" s="1" t="s">
        <v>206</v>
      </c>
      <c r="C348" s="1">
        <v>44</v>
      </c>
      <c r="D348" s="1" t="s">
        <v>5</v>
      </c>
      <c r="E348" s="1">
        <v>5312</v>
      </c>
      <c r="F348" s="1" t="s">
        <v>598</v>
      </c>
      <c r="G348" s="1" t="s">
        <v>599</v>
      </c>
      <c r="H348" s="1">
        <v>41157</v>
      </c>
      <c r="I348" s="1">
        <v>41160</v>
      </c>
      <c r="J348" s="1">
        <v>41297</v>
      </c>
    </row>
    <row r="349" spans="1:10" ht="15" customHeight="1" x14ac:dyDescent="0.2">
      <c r="A349" s="1">
        <v>222</v>
      </c>
      <c r="B349" s="1" t="s">
        <v>212</v>
      </c>
      <c r="C349" s="1">
        <v>44</v>
      </c>
      <c r="D349" s="1" t="s">
        <v>5</v>
      </c>
      <c r="E349" s="1">
        <v>5312</v>
      </c>
      <c r="F349" s="1" t="s">
        <v>598</v>
      </c>
      <c r="G349" s="1" t="s">
        <v>599</v>
      </c>
      <c r="H349" s="1">
        <v>538000</v>
      </c>
      <c r="I349" s="1">
        <v>513210</v>
      </c>
      <c r="J349" s="1">
        <v>305090</v>
      </c>
    </row>
    <row r="350" spans="1:10" ht="15" customHeight="1" x14ac:dyDescent="0.2">
      <c r="A350" s="1">
        <v>223</v>
      </c>
      <c r="B350" s="1" t="s">
        <v>213</v>
      </c>
      <c r="C350" s="1">
        <v>44</v>
      </c>
      <c r="D350" s="1" t="s">
        <v>5</v>
      </c>
      <c r="E350" s="1">
        <v>5312</v>
      </c>
      <c r="F350" s="1" t="s">
        <v>598</v>
      </c>
      <c r="G350" s="1" t="s">
        <v>599</v>
      </c>
      <c r="H350" s="1">
        <v>2718950</v>
      </c>
      <c r="I350" s="1">
        <v>2774726</v>
      </c>
      <c r="J350" s="1">
        <v>2700023</v>
      </c>
    </row>
    <row r="351" spans="1:10" ht="15" customHeight="1" x14ac:dyDescent="0.2">
      <c r="A351" s="1">
        <v>213</v>
      </c>
      <c r="B351" s="1" t="s">
        <v>214</v>
      </c>
      <c r="C351" s="1">
        <v>44</v>
      </c>
      <c r="D351" s="1" t="s">
        <v>5</v>
      </c>
      <c r="E351" s="1">
        <v>5312</v>
      </c>
      <c r="F351" s="1" t="s">
        <v>598</v>
      </c>
      <c r="G351" s="1" t="s">
        <v>599</v>
      </c>
      <c r="H351" s="1">
        <v>21310</v>
      </c>
      <c r="I351" s="1">
        <v>21599</v>
      </c>
      <c r="J351" s="1">
        <v>14474</v>
      </c>
    </row>
    <row r="352" spans="1:10" ht="15" customHeight="1" x14ac:dyDescent="0.2">
      <c r="A352" s="1">
        <v>230</v>
      </c>
      <c r="B352" s="1" t="s">
        <v>217</v>
      </c>
      <c r="C352" s="1">
        <v>44</v>
      </c>
      <c r="D352" s="1" t="s">
        <v>5</v>
      </c>
      <c r="E352" s="1">
        <v>5312</v>
      </c>
      <c r="F352" s="1" t="s">
        <v>598</v>
      </c>
      <c r="G352" s="1" t="s">
        <v>599</v>
      </c>
      <c r="H352" s="1">
        <v>3003100</v>
      </c>
      <c r="I352" s="1">
        <v>2805200</v>
      </c>
      <c r="J352" s="1">
        <v>2859200</v>
      </c>
    </row>
    <row r="353" spans="1:10" ht="15" customHeight="1" x14ac:dyDescent="0.2">
      <c r="A353" s="1">
        <v>225</v>
      </c>
      <c r="B353" s="1" t="s">
        <v>218</v>
      </c>
      <c r="C353" s="1">
        <v>44</v>
      </c>
      <c r="D353" s="1" t="s">
        <v>5</v>
      </c>
      <c r="E353" s="1">
        <v>5312</v>
      </c>
      <c r="F353" s="1" t="s">
        <v>598</v>
      </c>
      <c r="G353" s="1" t="s">
        <v>599</v>
      </c>
      <c r="H353" s="1">
        <v>16</v>
      </c>
      <c r="I353" s="1">
        <v>16</v>
      </c>
      <c r="J353" s="1">
        <v>16</v>
      </c>
    </row>
    <row r="354" spans="1:10" ht="15" customHeight="1" x14ac:dyDescent="0.2">
      <c r="A354" s="1">
        <v>229</v>
      </c>
      <c r="B354" s="1" t="s">
        <v>219</v>
      </c>
      <c r="C354" s="1">
        <v>44</v>
      </c>
      <c r="D354" s="1" t="s">
        <v>5</v>
      </c>
      <c r="E354" s="1">
        <v>5312</v>
      </c>
      <c r="F354" s="1" t="s">
        <v>598</v>
      </c>
      <c r="G354" s="1" t="s">
        <v>599</v>
      </c>
      <c r="H354" s="1">
        <v>1080000</v>
      </c>
      <c r="I354" s="1">
        <v>1101000</v>
      </c>
      <c r="J354" s="1">
        <v>1122000</v>
      </c>
    </row>
    <row r="355" spans="1:10" ht="15" customHeight="1" x14ac:dyDescent="0.2">
      <c r="A355" s="1">
        <v>215</v>
      </c>
      <c r="B355" s="1" t="s">
        <v>220</v>
      </c>
      <c r="C355" s="1">
        <v>44</v>
      </c>
      <c r="D355" s="1" t="s">
        <v>5</v>
      </c>
      <c r="E355" s="1">
        <v>5312</v>
      </c>
      <c r="F355" s="1" t="s">
        <v>598</v>
      </c>
      <c r="G355" s="1" t="s">
        <v>599</v>
      </c>
      <c r="H355" s="1">
        <v>6867</v>
      </c>
      <c r="I355" s="1">
        <v>6636</v>
      </c>
      <c r="J355" s="1">
        <v>8635</v>
      </c>
    </row>
    <row r="356" spans="1:10" ht="15" customHeight="1" x14ac:dyDescent="0.2">
      <c r="A356" s="1">
        <v>231</v>
      </c>
      <c r="B356" s="1" t="s">
        <v>221</v>
      </c>
      <c r="C356" s="1">
        <v>44</v>
      </c>
      <c r="D356" s="1" t="s">
        <v>5</v>
      </c>
      <c r="E356" s="1">
        <v>5312</v>
      </c>
      <c r="F356" s="1" t="s">
        <v>598</v>
      </c>
      <c r="G356" s="1" t="s">
        <v>599</v>
      </c>
      <c r="H356" s="1">
        <v>1010510</v>
      </c>
      <c r="I356" s="1">
        <v>1258180</v>
      </c>
      <c r="J356" s="1">
        <v>1035200</v>
      </c>
    </row>
    <row r="357" spans="1:10" ht="15" customHeight="1" x14ac:dyDescent="0.2">
      <c r="A357" s="1">
        <v>234</v>
      </c>
      <c r="B357" s="1" t="s">
        <v>223</v>
      </c>
      <c r="C357" s="1">
        <v>44</v>
      </c>
      <c r="D357" s="1" t="s">
        <v>5</v>
      </c>
      <c r="E357" s="1">
        <v>5312</v>
      </c>
      <c r="F357" s="1" t="s">
        <v>598</v>
      </c>
      <c r="G357" s="1" t="s">
        <v>599</v>
      </c>
      <c r="H357" s="1">
        <v>99000</v>
      </c>
      <c r="I357" s="1">
        <v>92000</v>
      </c>
      <c r="J357" s="1">
        <v>190000</v>
      </c>
    </row>
    <row r="358" spans="1:10" ht="15" customHeight="1" x14ac:dyDescent="0.2">
      <c r="A358" s="1">
        <v>228</v>
      </c>
      <c r="B358" s="1" t="s">
        <v>224</v>
      </c>
      <c r="C358" s="1">
        <v>44</v>
      </c>
      <c r="D358" s="1" t="s">
        <v>5</v>
      </c>
      <c r="E358" s="1">
        <v>5312</v>
      </c>
      <c r="F358" s="1" t="s">
        <v>598</v>
      </c>
      <c r="G358" s="1" t="s">
        <v>599</v>
      </c>
    </row>
    <row r="359" spans="1:10" ht="15" customHeight="1" x14ac:dyDescent="0.2">
      <c r="A359" s="1">
        <v>235</v>
      </c>
      <c r="B359" s="1" t="s">
        <v>225</v>
      </c>
      <c r="C359" s="1">
        <v>44</v>
      </c>
      <c r="D359" s="1" t="s">
        <v>5</v>
      </c>
      <c r="E359" s="1">
        <v>5312</v>
      </c>
      <c r="F359" s="1" t="s">
        <v>598</v>
      </c>
      <c r="G359" s="1" t="s">
        <v>599</v>
      </c>
      <c r="H359" s="1">
        <v>92200</v>
      </c>
      <c r="I359" s="1">
        <v>93000</v>
      </c>
      <c r="J359" s="1">
        <v>149221</v>
      </c>
    </row>
    <row r="360" spans="1:10" ht="15" customHeight="1" x14ac:dyDescent="0.2">
      <c r="A360" s="1">
        <v>205</v>
      </c>
      <c r="B360" s="1" t="s">
        <v>230</v>
      </c>
      <c r="C360" s="1">
        <v>44</v>
      </c>
      <c r="D360" s="1" t="s">
        <v>5</v>
      </c>
      <c r="E360" s="1">
        <v>5312</v>
      </c>
      <c r="F360" s="1" t="s">
        <v>598</v>
      </c>
      <c r="G360" s="1" t="s">
        <v>599</v>
      </c>
      <c r="H360" s="1">
        <v>3500</v>
      </c>
      <c r="I360" s="1">
        <v>3404</v>
      </c>
      <c r="J360" s="1">
        <v>3352</v>
      </c>
    </row>
    <row r="361" spans="1:10" ht="15" customHeight="1" x14ac:dyDescent="0.2">
      <c r="A361" s="1">
        <v>5000</v>
      </c>
      <c r="B361" s="1" t="s">
        <v>461</v>
      </c>
      <c r="C361" s="1">
        <v>44</v>
      </c>
      <c r="D361" s="1" t="s">
        <v>5</v>
      </c>
      <c r="E361" s="1">
        <v>5312</v>
      </c>
      <c r="F361" s="1" t="s">
        <v>598</v>
      </c>
      <c r="G361" s="1" t="s">
        <v>599</v>
      </c>
      <c r="H361" s="1">
        <v>49623228</v>
      </c>
      <c r="I361" s="1">
        <v>48939082</v>
      </c>
      <c r="J361" s="1">
        <v>46923218</v>
      </c>
    </row>
    <row r="362" spans="1:10" ht="15" customHeight="1" x14ac:dyDescent="0.2">
      <c r="A362" s="1">
        <v>249</v>
      </c>
      <c r="B362" s="1" t="s">
        <v>231</v>
      </c>
      <c r="C362" s="1">
        <v>44</v>
      </c>
      <c r="D362" s="1" t="s">
        <v>5</v>
      </c>
      <c r="E362" s="1">
        <v>5312</v>
      </c>
      <c r="F362" s="1" t="s">
        <v>598</v>
      </c>
      <c r="G362" s="1" t="s">
        <v>599</v>
      </c>
      <c r="H362" s="1">
        <v>36904</v>
      </c>
      <c r="I362" s="1">
        <v>29523</v>
      </c>
      <c r="J362" s="1">
        <v>37766</v>
      </c>
    </row>
    <row r="363" spans="1:10" ht="15" customHeight="1" x14ac:dyDescent="0.2">
      <c r="A363" s="1">
        <v>248</v>
      </c>
      <c r="B363" s="1" t="s">
        <v>232</v>
      </c>
      <c r="C363" s="1">
        <v>44</v>
      </c>
      <c r="D363" s="1" t="s">
        <v>5</v>
      </c>
      <c r="E363" s="1">
        <v>5312</v>
      </c>
      <c r="F363" s="1" t="s">
        <v>598</v>
      </c>
      <c r="G363" s="1" t="s">
        <v>599</v>
      </c>
    </row>
    <row r="364" spans="1:10" ht="15" customHeight="1" x14ac:dyDescent="0.2">
      <c r="A364" s="1">
        <v>251</v>
      </c>
      <c r="B364" s="1" t="s">
        <v>233</v>
      </c>
      <c r="C364" s="1">
        <v>44</v>
      </c>
      <c r="D364" s="1" t="s">
        <v>5</v>
      </c>
      <c r="E364" s="1">
        <v>5312</v>
      </c>
      <c r="F364" s="1" t="s">
        <v>598</v>
      </c>
      <c r="G364" s="1" t="s">
        <v>599</v>
      </c>
      <c r="H364" s="1">
        <v>11749</v>
      </c>
      <c r="I364" s="1">
        <v>8701</v>
      </c>
      <c r="J364" s="1">
        <v>9508</v>
      </c>
    </row>
    <row r="365" spans="1:10" ht="15" customHeight="1" x14ac:dyDescent="0.2">
      <c r="A365" s="1">
        <v>181</v>
      </c>
      <c r="B365" s="1" t="s">
        <v>234</v>
      </c>
      <c r="C365" s="1">
        <v>44</v>
      </c>
      <c r="D365" s="1" t="s">
        <v>5</v>
      </c>
      <c r="E365" s="1">
        <v>5312</v>
      </c>
      <c r="F365" s="1" t="s">
        <v>598</v>
      </c>
      <c r="G365" s="1" t="s">
        <v>599</v>
      </c>
      <c r="H365" s="1">
        <v>9594</v>
      </c>
      <c r="I365" s="1">
        <v>9775</v>
      </c>
      <c r="J365" s="1">
        <v>9955</v>
      </c>
    </row>
    <row r="366" spans="1:10" ht="15" customHeight="1" x14ac:dyDescent="0.2"/>
    <row r="367" spans="1:10" ht="15" customHeight="1" x14ac:dyDescent="0.2"/>
    <row r="368" spans="1:10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618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+Prices!G7</f>
        <v>153.80412726647145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182.30433965720314</v>
      </c>
      <c r="I5" s="2">
        <f t="shared" si="0"/>
        <v>192.63367104029211</v>
      </c>
      <c r="J5" s="2">
        <f t="shared" si="0"/>
        <v>211.04833158965221</v>
      </c>
      <c r="L5" s="2">
        <f t="shared" ref="L5:W5" si="2">+$E$2*L48/1000000</f>
        <v>46.125837157461731</v>
      </c>
      <c r="M5" s="2">
        <f t="shared" si="2"/>
        <v>48.595786404069244</v>
      </c>
      <c r="N5" s="2">
        <f t="shared" si="2"/>
        <v>52.874916988866531</v>
      </c>
      <c r="O5" s="2">
        <f t="shared" si="2"/>
        <v>4.5184972747764895</v>
      </c>
      <c r="P5" s="2">
        <f t="shared" si="2"/>
        <v>4.7039512671838457</v>
      </c>
      <c r="Q5" s="2">
        <f t="shared" si="2"/>
        <v>4.9765521676933577</v>
      </c>
      <c r="R5" s="2">
        <f t="shared" si="2"/>
        <v>84.163390571367543</v>
      </c>
      <c r="S5" s="2">
        <f t="shared" si="2"/>
        <v>88.803942398745761</v>
      </c>
      <c r="T5" s="2">
        <f t="shared" si="2"/>
        <v>96.964577295613225</v>
      </c>
      <c r="U5" s="2">
        <f t="shared" si="2"/>
        <v>17.319565029068873</v>
      </c>
      <c r="V5" s="2">
        <f t="shared" si="2"/>
        <v>18.18536512758676</v>
      </c>
      <c r="W5" s="2">
        <f t="shared" si="2"/>
        <v>19.631270319274044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1908.9872972390085</v>
      </c>
      <c r="I6" s="2">
        <f t="shared" si="0"/>
        <v>1398.6335193186392</v>
      </c>
      <c r="J6" s="2">
        <f t="shared" si="0"/>
        <v>1950.5808549839348</v>
      </c>
      <c r="L6" s="2">
        <f t="shared" ref="L6:W6" si="3">+$E$2*L49/1000000</f>
        <v>423.25002494926298</v>
      </c>
      <c r="M6" s="2">
        <f t="shared" si="3"/>
        <v>359.41128871870342</v>
      </c>
      <c r="N6" s="2">
        <f t="shared" si="3"/>
        <v>447.2632381701348</v>
      </c>
      <c r="O6" s="2">
        <f t="shared" si="3"/>
        <v>32.480607618961166</v>
      </c>
      <c r="P6" s="2">
        <f t="shared" si="3"/>
        <v>31.156451142521792</v>
      </c>
      <c r="Q6" s="2">
        <f t="shared" si="3"/>
        <v>35.270597911181333</v>
      </c>
      <c r="R6" s="2">
        <f t="shared" si="3"/>
        <v>995.48767449265517</v>
      </c>
      <c r="S6" s="2">
        <f t="shared" si="3"/>
        <v>809.73127825482391</v>
      </c>
      <c r="T6" s="2">
        <f t="shared" si="3"/>
        <v>1043.9371610266314</v>
      </c>
      <c r="U6" s="2">
        <f t="shared" si="3"/>
        <v>216.91079464648814</v>
      </c>
      <c r="V6" s="2">
        <f t="shared" si="3"/>
        <v>198.72516106241025</v>
      </c>
      <c r="W6" s="2">
        <f t="shared" si="3"/>
        <v>232.01583202981197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283.31704588898543</v>
      </c>
      <c r="I8" s="2">
        <f t="shared" si="5"/>
        <v>209.49429468775176</v>
      </c>
      <c r="J8" s="2">
        <f t="shared" si="5"/>
        <v>208.25032690642055</v>
      </c>
      <c r="L8" s="2">
        <f t="shared" ref="L8:W8" si="6">+$E$2*L51/1000000</f>
        <v>127.52402208334546</v>
      </c>
      <c r="M8" s="2">
        <f t="shared" si="6"/>
        <v>98.098434087564229</v>
      </c>
      <c r="N8" s="2">
        <f t="shared" si="6"/>
        <v>99.454523847239685</v>
      </c>
      <c r="O8" s="2">
        <f t="shared" si="6"/>
        <v>25.422649556964171</v>
      </c>
      <c r="P8" s="2">
        <f t="shared" si="6"/>
        <v>20.090988361739605</v>
      </c>
      <c r="Q8" s="2">
        <f t="shared" si="6"/>
        <v>19.956094249052903</v>
      </c>
      <c r="R8" s="2">
        <f t="shared" si="6"/>
        <v>197.69982564973481</v>
      </c>
      <c r="S8" s="2">
        <f t="shared" si="6"/>
        <v>149.86500700550249</v>
      </c>
      <c r="T8" s="2">
        <f t="shared" si="6"/>
        <v>152.62787959617981</v>
      </c>
      <c r="U8" s="2">
        <f t="shared" si="6"/>
        <v>72.91965754539153</v>
      </c>
      <c r="V8" s="2">
        <f t="shared" si="6"/>
        <v>56.388603934541614</v>
      </c>
      <c r="W8" s="2">
        <f t="shared" si="6"/>
        <v>57.701112242889693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2028.7399597493195</v>
      </c>
      <c r="I10" s="2">
        <f t="shared" si="9"/>
        <v>2123.6520252730775</v>
      </c>
      <c r="J10" s="2">
        <f t="shared" si="9"/>
        <v>2140.8707049288132</v>
      </c>
      <c r="L10" s="2">
        <f t="shared" ref="L10:W10" si="10">+$E$2*L53/1000000</f>
        <v>982.73377377070869</v>
      </c>
      <c r="M10" s="2">
        <f t="shared" si="10"/>
        <v>1028.2379755576571</v>
      </c>
      <c r="N10" s="2">
        <f t="shared" si="10"/>
        <v>1033.0232555307518</v>
      </c>
      <c r="O10" s="2">
        <f t="shared" si="10"/>
        <v>181.34843876449406</v>
      </c>
      <c r="P10" s="2">
        <f t="shared" si="10"/>
        <v>189.0267739291304</v>
      </c>
      <c r="Q10" s="2">
        <f t="shared" si="10"/>
        <v>188.80214330855836</v>
      </c>
      <c r="R10" s="2">
        <f t="shared" si="10"/>
        <v>1528.1323425619098</v>
      </c>
      <c r="S10" s="2">
        <f t="shared" si="10"/>
        <v>1601.0725436868986</v>
      </c>
      <c r="T10" s="2">
        <f t="shared" si="10"/>
        <v>1612.2555136616058</v>
      </c>
      <c r="U10" s="2">
        <f t="shared" si="10"/>
        <v>564.84104178947007</v>
      </c>
      <c r="V10" s="2">
        <f t="shared" si="10"/>
        <v>591.45505208742622</v>
      </c>
      <c r="W10" s="2">
        <f t="shared" si="10"/>
        <v>593.72465720893183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4403.3486425345163</v>
      </c>
      <c r="I11" s="3">
        <f t="shared" si="11"/>
        <v>3924.4135103197605</v>
      </c>
      <c r="J11" s="3">
        <f t="shared" si="11"/>
        <v>4510.7502184088207</v>
      </c>
      <c r="K11" s="22"/>
      <c r="L11" s="3">
        <f t="shared" ref="L11:W11" si="12">+$E$2*L54/1000000</f>
        <v>1579.6336579607789</v>
      </c>
      <c r="M11" s="3">
        <f t="shared" si="12"/>
        <v>1534.3434847679941</v>
      </c>
      <c r="N11" s="3">
        <f t="shared" si="12"/>
        <v>1632.6159345369929</v>
      </c>
      <c r="O11" s="3">
        <f t="shared" si="12"/>
        <v>243.77019321519589</v>
      </c>
      <c r="P11" s="3">
        <f t="shared" si="12"/>
        <v>244.97816470057569</v>
      </c>
      <c r="Q11" s="3">
        <f t="shared" si="12"/>
        <v>249.00538763648598</v>
      </c>
      <c r="R11" s="3">
        <f t="shared" si="12"/>
        <v>2805.4832332756673</v>
      </c>
      <c r="S11" s="3">
        <f t="shared" si="12"/>
        <v>2649.4727713459711</v>
      </c>
      <c r="T11" s="3">
        <f t="shared" si="12"/>
        <v>2905.7851315800299</v>
      </c>
      <c r="U11" s="3">
        <f t="shared" si="12"/>
        <v>871.99105901041867</v>
      </c>
      <c r="V11" s="3">
        <f t="shared" si="12"/>
        <v>864.75418221196469</v>
      </c>
      <c r="W11" s="3">
        <f t="shared" si="12"/>
        <v>903.07287180090736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19.71461303301631</v>
      </c>
      <c r="I12" s="2">
        <f t="shared" si="13"/>
        <v>20.474251617585413</v>
      </c>
      <c r="J12" s="2">
        <f t="shared" si="13"/>
        <v>20.022836504058318</v>
      </c>
      <c r="L12" s="2">
        <f t="shared" ref="L12:W12" si="14">+$E$2*L55/1000000</f>
        <v>4.6960714260223559</v>
      </c>
      <c r="M12" s="2">
        <f t="shared" si="14"/>
        <v>4.6248315075303079</v>
      </c>
      <c r="N12" s="2">
        <f t="shared" si="14"/>
        <v>4.4685054539890476</v>
      </c>
      <c r="O12" s="2">
        <f t="shared" si="14"/>
        <v>0.37533613652602776</v>
      </c>
      <c r="P12" s="2">
        <f t="shared" si="14"/>
        <v>0.36957141095313883</v>
      </c>
      <c r="Q12" s="2">
        <f t="shared" si="14"/>
        <v>0.3572316773687863</v>
      </c>
      <c r="R12" s="2">
        <f t="shared" si="14"/>
        <v>9.6258397641991156</v>
      </c>
      <c r="S12" s="2">
        <f t="shared" si="14"/>
        <v>9.48131017961094</v>
      </c>
      <c r="T12" s="2">
        <f t="shared" si="14"/>
        <v>9.1576123215205243</v>
      </c>
      <c r="U12" s="2">
        <f t="shared" si="14"/>
        <v>1.9509478470120059</v>
      </c>
      <c r="V12" s="2">
        <f t="shared" si="14"/>
        <v>1.9210276580108228</v>
      </c>
      <c r="W12" s="2">
        <f t="shared" si="14"/>
        <v>1.8567910351171486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1345.3067061169356</v>
      </c>
      <c r="I13" s="2">
        <f t="shared" si="15"/>
        <v>845.27964490949194</v>
      </c>
      <c r="J13" s="2">
        <f t="shared" si="15"/>
        <v>820.89769183044723</v>
      </c>
      <c r="L13" s="2">
        <f t="shared" ref="L13:W13" si="16">+$E$2*L56/1000000</f>
        <v>41.540995184433093</v>
      </c>
      <c r="M13" s="2">
        <f t="shared" si="16"/>
        <v>26.591512245798292</v>
      </c>
      <c r="N13" s="2">
        <f t="shared" si="16"/>
        <v>25.858041280225798</v>
      </c>
      <c r="O13" s="2">
        <f t="shared" si="16"/>
        <v>0.40421280097528567</v>
      </c>
      <c r="P13" s="2">
        <f t="shared" si="16"/>
        <v>0.28530014093647349</v>
      </c>
      <c r="Q13" s="2">
        <f t="shared" si="16"/>
        <v>0.27963026867593177</v>
      </c>
      <c r="R13" s="2">
        <f t="shared" si="16"/>
        <v>160.83205028931133</v>
      </c>
      <c r="S13" s="2">
        <f t="shared" si="16"/>
        <v>101.89568988186231</v>
      </c>
      <c r="T13" s="2">
        <f t="shared" si="16"/>
        <v>99.038591499677111</v>
      </c>
      <c r="U13" s="2">
        <f t="shared" si="16"/>
        <v>5.6351339188575444</v>
      </c>
      <c r="V13" s="2">
        <f t="shared" si="16"/>
        <v>3.6955688104647515</v>
      </c>
      <c r="W13" s="2">
        <f t="shared" si="16"/>
        <v>3.6028816785221132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126.47467189249214</v>
      </c>
      <c r="I14" s="2">
        <f t="shared" si="17"/>
        <v>144.7987418108923</v>
      </c>
      <c r="J14" s="2">
        <f t="shared" si="17"/>
        <v>138.89727744767777</v>
      </c>
      <c r="L14" s="2">
        <f t="shared" ref="L14:W14" si="18">+$E$2*L57/1000000</f>
        <v>7.4309582791146438</v>
      </c>
      <c r="M14" s="2">
        <f t="shared" si="18"/>
        <v>9.6151309980340596</v>
      </c>
      <c r="N14" s="2">
        <f t="shared" si="18"/>
        <v>9.3372072476717989</v>
      </c>
      <c r="O14" s="2">
        <f t="shared" si="18"/>
        <v>0.24948178697821427</v>
      </c>
      <c r="P14" s="2">
        <f t="shared" si="18"/>
        <v>0.32396925316318376</v>
      </c>
      <c r="Q14" s="2">
        <f t="shared" si="18"/>
        <v>0.31480122414953587</v>
      </c>
      <c r="R14" s="2">
        <f t="shared" si="18"/>
        <v>13.658207161014193</v>
      </c>
      <c r="S14" s="2">
        <f t="shared" si="18"/>
        <v>17.616075068468067</v>
      </c>
      <c r="T14" s="2">
        <f t="shared" si="18"/>
        <v>17.098004476070354</v>
      </c>
      <c r="U14" s="2">
        <f t="shared" si="18"/>
        <v>0.82486368751700645</v>
      </c>
      <c r="V14" s="2">
        <f t="shared" si="18"/>
        <v>1.066810759644244</v>
      </c>
      <c r="W14" s="2">
        <f t="shared" si="18"/>
        <v>1.035798015027209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350.53713971079685</v>
      </c>
      <c r="I15" s="2">
        <f t="shared" si="19"/>
        <v>328.59482769845295</v>
      </c>
      <c r="J15" s="2">
        <f t="shared" si="19"/>
        <v>177.56009754754155</v>
      </c>
      <c r="L15" s="2">
        <f t="shared" ref="L15:W15" si="20">+$E$2*L58/1000000</f>
        <v>15.073097007564261</v>
      </c>
      <c r="M15" s="2">
        <f t="shared" si="20"/>
        <v>14.129577591033476</v>
      </c>
      <c r="N15" s="2">
        <f t="shared" si="20"/>
        <v>7.6350841945442864</v>
      </c>
      <c r="O15" s="2">
        <f t="shared" si="20"/>
        <v>0.30146194015128519</v>
      </c>
      <c r="P15" s="2">
        <f t="shared" si="20"/>
        <v>0.28259155182066947</v>
      </c>
      <c r="Q15" s="2">
        <f t="shared" si="20"/>
        <v>0.15270168389088573</v>
      </c>
      <c r="R15" s="2">
        <f t="shared" si="20"/>
        <v>32.599953993104108</v>
      </c>
      <c r="S15" s="2">
        <f t="shared" si="20"/>
        <v>30.559318975956128</v>
      </c>
      <c r="T15" s="2">
        <f t="shared" si="20"/>
        <v>16.513089071921367</v>
      </c>
      <c r="U15" s="2">
        <f t="shared" si="20"/>
        <v>1.2713982057310604</v>
      </c>
      <c r="V15" s="2">
        <f t="shared" si="20"/>
        <v>1.1918134400622888</v>
      </c>
      <c r="W15" s="2">
        <f t="shared" si="20"/>
        <v>0.64401047380493337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593.16253525714649</v>
      </c>
      <c r="I16" s="2">
        <f t="shared" si="21"/>
        <v>543.24925085599477</v>
      </c>
      <c r="J16" s="2">
        <f t="shared" si="21"/>
        <v>519.12122839106712</v>
      </c>
      <c r="L16" s="2">
        <f t="shared" ref="L16:W16" si="22">+$E$2*L59/1000000</f>
        <v>9.5396348579281689</v>
      </c>
      <c r="M16" s="2">
        <f t="shared" si="22"/>
        <v>8.6660844763858265</v>
      </c>
      <c r="N16" s="2">
        <f t="shared" si="22"/>
        <v>8.4453246445923131</v>
      </c>
      <c r="O16" s="2">
        <f t="shared" si="22"/>
        <v>9.3129983242359313E-2</v>
      </c>
      <c r="P16" s="2">
        <f t="shared" si="22"/>
        <v>8.4061974129301664E-2</v>
      </c>
      <c r="Q16" s="2">
        <f t="shared" si="22"/>
        <v>8.2220471930395778E-2</v>
      </c>
      <c r="R16" s="2">
        <f t="shared" si="22"/>
        <v>25.63934027047987</v>
      </c>
      <c r="S16" s="2">
        <f t="shared" si="22"/>
        <v>23.373305304822878</v>
      </c>
      <c r="T16" s="2">
        <f t="shared" si="22"/>
        <v>22.706867714861694</v>
      </c>
      <c r="U16" s="2">
        <f t="shared" si="22"/>
        <v>0.45835833938552223</v>
      </c>
      <c r="V16" s="2">
        <f t="shared" si="22"/>
        <v>0.41826294027262734</v>
      </c>
      <c r="W16" s="2">
        <f t="shared" si="22"/>
        <v>0.40891598476556523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2435.1956660103874</v>
      </c>
      <c r="I17" s="3">
        <f t="shared" si="21"/>
        <v>1882.3967168924175</v>
      </c>
      <c r="J17" s="3">
        <f t="shared" si="21"/>
        <v>1676.4991317207921</v>
      </c>
      <c r="K17" s="22"/>
      <c r="L17" s="3">
        <f t="shared" ref="L17:W17" si="23">+$E$2*L60/1000000</f>
        <v>78.280756755062527</v>
      </c>
      <c r="M17" s="3">
        <f t="shared" si="23"/>
        <v>63.627136818781956</v>
      </c>
      <c r="N17" s="3">
        <f t="shared" si="23"/>
        <v>55.744162821023245</v>
      </c>
      <c r="O17" s="3">
        <f t="shared" si="23"/>
        <v>1.4236226478731722</v>
      </c>
      <c r="P17" s="3">
        <f t="shared" si="23"/>
        <v>1.3454943310027672</v>
      </c>
      <c r="Q17" s="3">
        <f t="shared" si="23"/>
        <v>1.1865853260155355</v>
      </c>
      <c r="R17" s="3">
        <f t="shared" si="23"/>
        <v>242.35539147810857</v>
      </c>
      <c r="S17" s="3">
        <f t="shared" si="23"/>
        <v>182.92569941072031</v>
      </c>
      <c r="T17" s="3">
        <f t="shared" si="23"/>
        <v>164.51416508405109</v>
      </c>
      <c r="U17" s="3">
        <f t="shared" si="23"/>
        <v>10.14070199850314</v>
      </c>
      <c r="V17" s="3">
        <f t="shared" si="23"/>
        <v>8.2934836084547356</v>
      </c>
      <c r="W17" s="3">
        <f t="shared" si="23"/>
        <v>7.5483971872369704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1689.9859080325343</v>
      </c>
      <c r="I18" s="3">
        <f t="shared" si="21"/>
        <v>2331.3891078068095</v>
      </c>
      <c r="J18" s="3">
        <f t="shared" si="21"/>
        <v>1876.2857713078658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0.73072340864300589</v>
      </c>
      <c r="I19" s="2">
        <f t="shared" si="21"/>
        <v>0.84407705043839532</v>
      </c>
      <c r="J19" s="2">
        <f t="shared" si="21"/>
        <v>0.85699659712877896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448.04880259361244</v>
      </c>
      <c r="I20" s="2">
        <f t="shared" si="26"/>
        <v>427.7732659084553</v>
      </c>
      <c r="J20" s="2">
        <f t="shared" si="26"/>
        <v>373.77063737154276</v>
      </c>
      <c r="L20" s="2">
        <f t="shared" si="25"/>
        <v>8.4307732361116337</v>
      </c>
      <c r="M20" s="2">
        <f t="shared" si="25"/>
        <v>8.0421102065092587</v>
      </c>
      <c r="N20" s="2">
        <f t="shared" si="25"/>
        <v>7.0173694450392121</v>
      </c>
      <c r="O20" s="2">
        <f t="shared" si="25"/>
        <v>2.5292319708334898E-2</v>
      </c>
      <c r="P20" s="2">
        <f t="shared" si="25"/>
        <v>2.4126330619527781E-2</v>
      </c>
      <c r="Q20" s="2">
        <f t="shared" si="25"/>
        <v>2.1052108335117635E-2</v>
      </c>
      <c r="R20" s="2">
        <f t="shared" si="25"/>
        <v>53.690713766816181</v>
      </c>
      <c r="S20" s="2">
        <f t="shared" si="25"/>
        <v>51.215543946716863</v>
      </c>
      <c r="T20" s="2">
        <f t="shared" si="25"/>
        <v>44.689563307881293</v>
      </c>
      <c r="U20" s="2">
        <f t="shared" si="25"/>
        <v>1.5033399854708531</v>
      </c>
      <c r="V20" s="2">
        <f t="shared" si="25"/>
        <v>1.4340352305080721</v>
      </c>
      <c r="W20" s="2">
        <f t="shared" si="25"/>
        <v>1.2513077726206761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44.456621573991775</v>
      </c>
      <c r="I21" s="2">
        <f t="shared" si="26"/>
        <v>44.145629628658973</v>
      </c>
      <c r="J21" s="2">
        <f t="shared" si="26"/>
        <v>43.836175724598824</v>
      </c>
      <c r="L21" s="2">
        <f t="shared" si="25"/>
        <v>2.4347337922162064</v>
      </c>
      <c r="M21" s="2">
        <f t="shared" si="25"/>
        <v>2.4495389775068768</v>
      </c>
      <c r="N21" s="2">
        <f t="shared" si="25"/>
        <v>2.4799881957983296</v>
      </c>
      <c r="O21" s="2">
        <f t="shared" si="25"/>
        <v>3.652985354283933E-2</v>
      </c>
      <c r="P21" s="2">
        <f t="shared" si="25"/>
        <v>3.6751420692496865E-2</v>
      </c>
      <c r="Q21" s="2">
        <f t="shared" si="25"/>
        <v>3.7207686634393819E-2</v>
      </c>
      <c r="R21" s="2">
        <f t="shared" si="25"/>
        <v>11.384280044174774</v>
      </c>
      <c r="S21" s="2">
        <f t="shared" si="25"/>
        <v>11.447421252541481</v>
      </c>
      <c r="T21" s="2">
        <f t="shared" si="25"/>
        <v>11.580595478413571</v>
      </c>
      <c r="U21" s="2">
        <f t="shared" si="25"/>
        <v>0.89386629688644281</v>
      </c>
      <c r="V21" s="2">
        <f t="shared" si="25"/>
        <v>0.89928707444223699</v>
      </c>
      <c r="W21" s="2">
        <f t="shared" si="25"/>
        <v>0.9104478647851636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0.76086901758723424</v>
      </c>
      <c r="I22" s="2">
        <f t="shared" si="26"/>
        <v>0.78286300778633977</v>
      </c>
      <c r="J22" s="2">
        <f t="shared" si="26"/>
        <v>0.79255266780412748</v>
      </c>
      <c r="L22" s="2">
        <f t="shared" si="25"/>
        <v>0.27066296512226384</v>
      </c>
      <c r="M22" s="2">
        <f t="shared" si="25"/>
        <v>0.27586692776832483</v>
      </c>
      <c r="N22" s="2">
        <f t="shared" si="25"/>
        <v>0.28112702892083818</v>
      </c>
      <c r="O22" s="2">
        <f t="shared" si="25"/>
        <v>4.0049361231088501E-2</v>
      </c>
      <c r="P22" s="2">
        <f t="shared" si="25"/>
        <v>4.0819210871666817E-2</v>
      </c>
      <c r="Q22" s="2">
        <f t="shared" si="25"/>
        <v>4.1597705842238784E-2</v>
      </c>
      <c r="R22" s="2">
        <f t="shared" si="25"/>
        <v>0.46772604122370293</v>
      </c>
      <c r="S22" s="2">
        <f t="shared" si="25"/>
        <v>0.47672804298848226</v>
      </c>
      <c r="T22" s="2">
        <f t="shared" si="25"/>
        <v>0.48580863866229479</v>
      </c>
      <c r="U22" s="2">
        <f t="shared" si="25"/>
        <v>0.14109554754529416</v>
      </c>
      <c r="V22" s="2">
        <f t="shared" si="25"/>
        <v>0.14380808604347814</v>
      </c>
      <c r="W22" s="2">
        <f t="shared" si="25"/>
        <v>0.14655042593696949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869.72419626833403</v>
      </c>
      <c r="I23" s="2">
        <f t="shared" si="26"/>
        <v>862.93235981237387</v>
      </c>
      <c r="J23" s="2">
        <f t="shared" si="26"/>
        <v>701.2111650948608</v>
      </c>
      <c r="L23" s="2">
        <f t="shared" si="25"/>
        <v>181.71562144600753</v>
      </c>
      <c r="M23" s="2">
        <f t="shared" si="25"/>
        <v>179.21112779241591</v>
      </c>
      <c r="N23" s="2">
        <f t="shared" si="25"/>
        <v>145.19282520554779</v>
      </c>
      <c r="O23" s="2">
        <f t="shared" si="25"/>
        <v>7.7771938883613521</v>
      </c>
      <c r="P23" s="2">
        <f t="shared" si="25"/>
        <v>7.654877649572394</v>
      </c>
      <c r="Q23" s="2">
        <f t="shared" si="25"/>
        <v>6.1957482164517721</v>
      </c>
      <c r="R23" s="2">
        <f t="shared" si="25"/>
        <v>521.65517538122606</v>
      </c>
      <c r="S23" s="2">
        <f t="shared" si="25"/>
        <v>516.0934817150096</v>
      </c>
      <c r="T23" s="2">
        <f t="shared" si="25"/>
        <v>418.77972306306742</v>
      </c>
      <c r="U23" s="2">
        <f t="shared" si="25"/>
        <v>102.05166904972762</v>
      </c>
      <c r="V23" s="2">
        <f t="shared" si="25"/>
        <v>100.67050884141044</v>
      </c>
      <c r="W23" s="2">
        <f t="shared" si="25"/>
        <v>81.571135657082536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1363.7212128621686</v>
      </c>
      <c r="I24" s="3">
        <f t="shared" si="26"/>
        <v>1336.478195407713</v>
      </c>
      <c r="J24" s="3">
        <f t="shared" si="26"/>
        <v>1120.4675274559352</v>
      </c>
      <c r="K24" s="22"/>
      <c r="L24" s="3">
        <f t="shared" si="25"/>
        <v>192.85179143945763</v>
      </c>
      <c r="M24" s="3">
        <f t="shared" si="25"/>
        <v>189.97864390420037</v>
      </c>
      <c r="N24" s="3">
        <f t="shared" si="25"/>
        <v>154.97130987530616</v>
      </c>
      <c r="O24" s="3">
        <f t="shared" si="25"/>
        <v>7.8790654228436168</v>
      </c>
      <c r="P24" s="3">
        <f t="shared" si="25"/>
        <v>7.7565746117560854</v>
      </c>
      <c r="Q24" s="3">
        <f t="shared" si="25"/>
        <v>6.2956057172635225</v>
      </c>
      <c r="R24" s="3">
        <f t="shared" si="25"/>
        <v>587.1978952334407</v>
      </c>
      <c r="S24" s="3">
        <f t="shared" si="25"/>
        <v>579.23317495725644</v>
      </c>
      <c r="T24" s="3">
        <f t="shared" si="25"/>
        <v>475.53569048802461</v>
      </c>
      <c r="U24" s="3">
        <f t="shared" si="25"/>
        <v>104.58997087963023</v>
      </c>
      <c r="V24" s="3">
        <f t="shared" si="25"/>
        <v>103.14763923240423</v>
      </c>
      <c r="W24" s="3">
        <f t="shared" si="25"/>
        <v>83.879441720425348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64.019583737523348</v>
      </c>
      <c r="I25" s="2">
        <f t="shared" si="26"/>
        <v>46.00942804287407</v>
      </c>
      <c r="J25" s="2">
        <f t="shared" si="26"/>
        <v>38.266928276279899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63.803181330459417</v>
      </c>
      <c r="I26" s="2">
        <f t="shared" si="26"/>
        <v>53.151630300747208</v>
      </c>
      <c r="J26" s="2">
        <f t="shared" si="26"/>
        <v>54.69382428484812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15.303664467141175</v>
      </c>
      <c r="I27" s="2">
        <f t="shared" si="26"/>
        <v>11.320906591575898</v>
      </c>
      <c r="J27" s="2">
        <f t="shared" si="26"/>
        <v>8.2317506954288184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143.12642953512395</v>
      </c>
      <c r="I28" s="3">
        <f t="shared" si="27"/>
        <v>110.48196493519717</v>
      </c>
      <c r="J28" s="3">
        <f t="shared" si="27"/>
        <v>101.19250325655682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124.65962938662051</v>
      </c>
      <c r="I29" s="2">
        <f t="shared" si="28"/>
        <v>112.18519184054607</v>
      </c>
      <c r="J29" s="2">
        <f t="shared" si="28"/>
        <v>108.9620725495499</v>
      </c>
      <c r="L29" s="2">
        <f t="shared" si="25"/>
        <v>1.7353564337307434</v>
      </c>
      <c r="M29" s="2">
        <f t="shared" si="25"/>
        <v>1.5565437553707435</v>
      </c>
      <c r="N29" s="2">
        <f t="shared" si="25"/>
        <v>1.5101441262569941</v>
      </c>
      <c r="O29" s="2">
        <f t="shared" si="25"/>
        <v>3.477694805818748E-3</v>
      </c>
      <c r="P29" s="2">
        <f t="shared" si="25"/>
        <v>3.118082299774466E-3</v>
      </c>
      <c r="Q29" s="2">
        <f t="shared" si="25"/>
        <v>3.0199552665784572E-3</v>
      </c>
      <c r="R29" s="2">
        <f t="shared" si="25"/>
        <v>19.929771010886522</v>
      </c>
      <c r="S29" s="2">
        <f t="shared" si="25"/>
        <v>17.868191562903906</v>
      </c>
      <c r="T29" s="2">
        <f t="shared" si="25"/>
        <v>17.318414403474339</v>
      </c>
      <c r="U29" s="2">
        <f t="shared" si="25"/>
        <v>0.59771488503166115</v>
      </c>
      <c r="V29" s="2">
        <f t="shared" si="25"/>
        <v>0.53558188363654968</v>
      </c>
      <c r="W29" s="2">
        <f t="shared" si="25"/>
        <v>0.51826661744975633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136.67265455089554</v>
      </c>
      <c r="I30" s="2">
        <f t="shared" si="28"/>
        <v>101.69898024764532</v>
      </c>
      <c r="J30" s="2">
        <f t="shared" si="28"/>
        <v>135.51712414274255</v>
      </c>
      <c r="L30" s="2">
        <f t="shared" si="25"/>
        <v>15.48907688060218</v>
      </c>
      <c r="M30" s="2">
        <f t="shared" si="25"/>
        <v>10.134698719806583</v>
      </c>
      <c r="N30" s="2">
        <f t="shared" si="25"/>
        <v>17.969427438924349</v>
      </c>
      <c r="O30" s="2">
        <f t="shared" si="25"/>
        <v>0.69382911145268067</v>
      </c>
      <c r="P30" s="2">
        <f t="shared" si="25"/>
        <v>0.45125894081626733</v>
      </c>
      <c r="Q30" s="2">
        <f t="shared" si="25"/>
        <v>0.80011920642088108</v>
      </c>
      <c r="R30" s="2">
        <f t="shared" si="25"/>
        <v>43.377755909703637</v>
      </c>
      <c r="S30" s="2">
        <f t="shared" si="25"/>
        <v>28.666949599451748</v>
      </c>
      <c r="T30" s="2">
        <f t="shared" si="25"/>
        <v>50.822713440482083</v>
      </c>
      <c r="U30" s="2">
        <f t="shared" si="25"/>
        <v>7.4241872268256204</v>
      </c>
      <c r="V30" s="2">
        <f t="shared" si="25"/>
        <v>4.8444795440420796</v>
      </c>
      <c r="W30" s="2">
        <f t="shared" si="25"/>
        <v>8.5896591208010431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261.33228393751602</v>
      </c>
      <c r="I31" s="3">
        <f t="shared" si="28"/>
        <v>213.88417208819138</v>
      </c>
      <c r="J31" s="3">
        <f t="shared" si="28"/>
        <v>244.47919669229242</v>
      </c>
      <c r="K31" s="22"/>
      <c r="L31" s="3">
        <f t="shared" si="25"/>
        <v>17.224433314332924</v>
      </c>
      <c r="M31" s="3">
        <f t="shared" si="25"/>
        <v>11.691242475177326</v>
      </c>
      <c r="N31" s="3">
        <f t="shared" si="25"/>
        <v>19.479571565181345</v>
      </c>
      <c r="O31" s="3">
        <f t="shared" si="25"/>
        <v>0.69730680625849939</v>
      </c>
      <c r="P31" s="3">
        <f t="shared" si="25"/>
        <v>0.45437702311604172</v>
      </c>
      <c r="Q31" s="3">
        <f t="shared" si="25"/>
        <v>0.80313916168745958</v>
      </c>
      <c r="R31" s="3">
        <f t="shared" si="25"/>
        <v>63.307526920590156</v>
      </c>
      <c r="S31" s="3">
        <f t="shared" si="25"/>
        <v>46.535141162355657</v>
      </c>
      <c r="T31" s="3">
        <f t="shared" si="25"/>
        <v>68.141127843956411</v>
      </c>
      <c r="U31" s="3">
        <f t="shared" si="25"/>
        <v>8.0219021118572797</v>
      </c>
      <c r="V31" s="3">
        <f t="shared" si="25"/>
        <v>5.3800614276786298</v>
      </c>
      <c r="W31" s="3">
        <f t="shared" si="25"/>
        <v>9.107925738250799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197.1833509289616</v>
      </c>
      <c r="I32" s="3">
        <f t="shared" si="28"/>
        <v>339.77992524565258</v>
      </c>
      <c r="J32" s="3">
        <f t="shared" si="28"/>
        <v>275.39767137603485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1070.9499810742402</v>
      </c>
      <c r="I34" s="2">
        <f t="shared" si="29"/>
        <v>1072.2940753424218</v>
      </c>
      <c r="J34" s="2">
        <f t="shared" si="29"/>
        <v>1068.6889065992959</v>
      </c>
      <c r="L34" s="2">
        <f t="shared" si="25"/>
        <v>5.7261276581307323E-4</v>
      </c>
      <c r="M34" s="2">
        <f t="shared" si="25"/>
        <v>3.3683103871357244E-4</v>
      </c>
      <c r="N34" s="2">
        <f t="shared" si="25"/>
        <v>5.5477148705016259E-4</v>
      </c>
      <c r="O34" s="2">
        <f t="shared" si="25"/>
        <v>5.3200847621472479E-6</v>
      </c>
      <c r="P34" s="2">
        <f t="shared" si="25"/>
        <v>2.0025297370094585E-6</v>
      </c>
      <c r="Q34" s="2">
        <f t="shared" si="25"/>
        <v>3.3152479632287926E-6</v>
      </c>
      <c r="R34" s="2">
        <f t="shared" si="25"/>
        <v>2.7623221257058275E-3</v>
      </c>
      <c r="S34" s="2">
        <f t="shared" si="25"/>
        <v>2.2976798572338169E-3</v>
      </c>
      <c r="T34" s="2">
        <f t="shared" si="25"/>
        <v>4.5364527337245757E-3</v>
      </c>
      <c r="U34" s="2">
        <f t="shared" si="25"/>
        <v>1.3778388937039582E-4</v>
      </c>
      <c r="V34" s="2">
        <f t="shared" si="25"/>
        <v>9.418549482655093E-5</v>
      </c>
      <c r="W34" s="2">
        <f t="shared" si="25"/>
        <v>2.1301640920215399E-4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68.481749077778218</v>
      </c>
      <c r="I35" s="2">
        <f t="shared" si="29"/>
        <v>58.898213907804376</v>
      </c>
      <c r="J35" s="2">
        <f t="shared" si="29"/>
        <v>91.524683424840973</v>
      </c>
      <c r="L35" s="2">
        <f t="shared" ref="L35:W35" si="30">+$E$2*L78/1000000</f>
        <v>3.4484423374415561E-2</v>
      </c>
      <c r="M35" s="2">
        <f t="shared" si="30"/>
        <v>2.8958241081731246E-2</v>
      </c>
      <c r="N35" s="2">
        <f t="shared" si="30"/>
        <v>4.2097727674105898E-2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0.27532307637431058</v>
      </c>
      <c r="S35" s="2">
        <f t="shared" si="30"/>
        <v>0.23528617020144818</v>
      </c>
      <c r="T35" s="2">
        <f t="shared" si="30"/>
        <v>0.36084786079448655</v>
      </c>
      <c r="U35" s="2">
        <f t="shared" si="30"/>
        <v>2.7632649450059707E-4</v>
      </c>
      <c r="V35" s="2">
        <f t="shared" si="30"/>
        <v>2.3604411694061735E-4</v>
      </c>
      <c r="W35" s="2">
        <f t="shared" si="30"/>
        <v>3.6193525597426047E-4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1139.4317301520186</v>
      </c>
      <c r="I36" s="3">
        <f t="shared" si="29"/>
        <v>1131.1922892502262</v>
      </c>
      <c r="J36" s="3">
        <f t="shared" si="29"/>
        <v>1160.2135900241367</v>
      </c>
      <c r="K36" s="22"/>
      <c r="L36" s="3">
        <f>+SUM(L33:L35)</f>
        <v>3.5057036140228634E-2</v>
      </c>
      <c r="M36" s="3">
        <f t="shared" ref="M36:Q36" si="31">+SUM(M33:M35)</f>
        <v>2.9295072120444819E-2</v>
      </c>
      <c r="N36" s="3">
        <f t="shared" si="31"/>
        <v>4.2652499161156057E-2</v>
      </c>
      <c r="O36" s="3">
        <f t="shared" si="31"/>
        <v>5.3200847621472479E-6</v>
      </c>
      <c r="P36" s="3">
        <f t="shared" si="31"/>
        <v>2.0025297370094585E-6</v>
      </c>
      <c r="Q36" s="3">
        <f t="shared" si="31"/>
        <v>3.3152479632287926E-6</v>
      </c>
      <c r="R36" s="3">
        <f>+SUM(R33:R35)</f>
        <v>0.2780853985000164</v>
      </c>
      <c r="S36" s="3">
        <f t="shared" ref="S36:W36" si="32">+SUM(S33:S35)</f>
        <v>0.23758385005868199</v>
      </c>
      <c r="T36" s="3">
        <f t="shared" si="32"/>
        <v>0.3653843135282111</v>
      </c>
      <c r="U36" s="3">
        <f t="shared" si="32"/>
        <v>4.1411038387099291E-4</v>
      </c>
      <c r="V36" s="3">
        <f t="shared" si="32"/>
        <v>3.3022961176716831E-4</v>
      </c>
      <c r="W36" s="3">
        <f t="shared" si="32"/>
        <v>5.7495166517641447E-4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2015.7227474381218</v>
      </c>
      <c r="I38" s="2">
        <f t="shared" si="33"/>
        <v>2771.1741684465219</v>
      </c>
      <c r="J38" s="2">
        <f t="shared" si="33"/>
        <v>2245.5011918421574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1154.7353946191597</v>
      </c>
      <c r="I39" s="2">
        <f t="shared" si="33"/>
        <v>1142.5131958418021</v>
      </c>
      <c r="J39" s="2">
        <f t="shared" si="33"/>
        <v>1168.4453407195656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8462.867081935945</v>
      </c>
      <c r="I40" s="2">
        <f t="shared" si="33"/>
        <v>7356.3285176576437</v>
      </c>
      <c r="J40" s="2">
        <f t="shared" si="33"/>
        <v>7551.3390776807119</v>
      </c>
      <c r="L40" s="2">
        <f t="shared" si="34"/>
        <v>1867.990639469632</v>
      </c>
      <c r="M40" s="2">
        <f t="shared" si="34"/>
        <v>1799.6405079661538</v>
      </c>
      <c r="N40" s="2">
        <f t="shared" si="34"/>
        <v>1862.8109787985031</v>
      </c>
      <c r="O40" s="2">
        <f t="shared" si="34"/>
        <v>253.77018809217122</v>
      </c>
      <c r="P40" s="2">
        <f t="shared" si="34"/>
        <v>254.53461066645056</v>
      </c>
      <c r="Q40" s="2">
        <f t="shared" si="34"/>
        <v>257.29071784145253</v>
      </c>
      <c r="R40" s="2">
        <f t="shared" si="34"/>
        <v>3698.3440469078068</v>
      </c>
      <c r="S40" s="2">
        <f t="shared" si="34"/>
        <v>3458.1667868763038</v>
      </c>
      <c r="T40" s="2">
        <f t="shared" si="34"/>
        <v>3613.9761149960618</v>
      </c>
      <c r="U40" s="2">
        <f t="shared" si="34"/>
        <v>994.7436340004092</v>
      </c>
      <c r="V40" s="2">
        <f t="shared" si="34"/>
        <v>981.57536648050223</v>
      </c>
      <c r="W40" s="2">
        <f t="shared" si="34"/>
        <v>1003.6086364468206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9533.8170630101849</v>
      </c>
      <c r="I41" s="2">
        <f t="shared" si="33"/>
        <v>8428.6225930000655</v>
      </c>
      <c r="J41" s="2">
        <f t="shared" si="33"/>
        <v>8620.0279842800082</v>
      </c>
      <c r="L41" s="2">
        <f t="shared" si="34"/>
        <v>1867.9912120823974</v>
      </c>
      <c r="M41" s="2">
        <f t="shared" si="34"/>
        <v>1799.6408447971926</v>
      </c>
      <c r="N41" s="2">
        <f t="shared" si="34"/>
        <v>1862.8115335699904</v>
      </c>
      <c r="O41" s="2">
        <f t="shared" si="34"/>
        <v>253.77019341225596</v>
      </c>
      <c r="P41" s="2">
        <f t="shared" si="34"/>
        <v>254.53461266898029</v>
      </c>
      <c r="Q41" s="2">
        <f t="shared" si="34"/>
        <v>257.2907211567005</v>
      </c>
      <c r="R41" s="2">
        <f t="shared" si="34"/>
        <v>3698.3468092299327</v>
      </c>
      <c r="S41" s="2">
        <f t="shared" si="34"/>
        <v>3458.1690845561607</v>
      </c>
      <c r="T41" s="2">
        <f t="shared" si="34"/>
        <v>3613.9806514487959</v>
      </c>
      <c r="U41" s="2">
        <f t="shared" si="34"/>
        <v>994.7437717842987</v>
      </c>
      <c r="V41" s="2">
        <f t="shared" si="34"/>
        <v>981.57546066599718</v>
      </c>
      <c r="W41" s="2">
        <f t="shared" si="34"/>
        <v>1003.6088494632298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11633.325223993226</v>
      </c>
      <c r="I42" s="2">
        <f t="shared" si="35"/>
        <v>11270.015881945968</v>
      </c>
      <c r="J42" s="2">
        <f t="shared" si="35"/>
        <v>10965.285610242436</v>
      </c>
      <c r="L42" s="2">
        <f t="shared" si="34"/>
        <v>1867.990639469632</v>
      </c>
      <c r="M42" s="2">
        <f t="shared" si="34"/>
        <v>1799.6405079661538</v>
      </c>
      <c r="N42" s="2">
        <f t="shared" si="34"/>
        <v>1862.8109787985031</v>
      </c>
      <c r="O42" s="2">
        <f t="shared" si="34"/>
        <v>253.77018809217122</v>
      </c>
      <c r="P42" s="2">
        <f t="shared" si="34"/>
        <v>254.53461066645056</v>
      </c>
      <c r="Q42" s="2">
        <f t="shared" si="34"/>
        <v>257.29071784145253</v>
      </c>
      <c r="R42" s="2">
        <f t="shared" si="34"/>
        <v>3698.3440469078068</v>
      </c>
      <c r="S42" s="2">
        <f t="shared" si="34"/>
        <v>3458.1667868763038</v>
      </c>
      <c r="T42" s="2">
        <f t="shared" si="34"/>
        <v>3613.9761149960618</v>
      </c>
      <c r="U42" s="2">
        <f t="shared" si="34"/>
        <v>994.7436340004092</v>
      </c>
      <c r="V42" s="2">
        <f t="shared" si="34"/>
        <v>981.57536648050223</v>
      </c>
      <c r="W42" s="2">
        <f t="shared" si="34"/>
        <v>1003.6086364468206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8142.0685854486301</v>
      </c>
      <c r="I43" s="53">
        <f t="shared" si="36"/>
        <v>7129.0052485371625</v>
      </c>
      <c r="J43" s="53">
        <f t="shared" si="36"/>
        <v>7549.5760209698565</v>
      </c>
      <c r="L43" s="53">
        <f t="shared" si="34"/>
        <v>1834.9477069807933</v>
      </c>
      <c r="M43" s="53">
        <f t="shared" si="34"/>
        <v>1768.8030725232641</v>
      </c>
      <c r="N43" s="53">
        <f t="shared" si="34"/>
        <v>1839.7137552858148</v>
      </c>
      <c r="O43" s="53">
        <f t="shared" si="34"/>
        <v>253.350309169154</v>
      </c>
      <c r="P43" s="53">
        <f t="shared" si="34"/>
        <v>254.14383281241078</v>
      </c>
      <c r="Q43" s="53">
        <f t="shared" si="34"/>
        <v>257.03474689254409</v>
      </c>
      <c r="R43" s="53">
        <f t="shared" si="34"/>
        <v>3586.4168011995321</v>
      </c>
      <c r="S43" s="53">
        <f t="shared" si="34"/>
        <v>3353.020916328665</v>
      </c>
      <c r="T43" s="53">
        <f t="shared" si="34"/>
        <v>3530.0711313541319</v>
      </c>
      <c r="U43" s="53">
        <f t="shared" si="34"/>
        <v>991.51067525371127</v>
      </c>
      <c r="V43" s="53">
        <f t="shared" si="34"/>
        <v>978.53134905515424</v>
      </c>
      <c r="W43" s="53">
        <f t="shared" si="34"/>
        <v>1001.3046152320386</v>
      </c>
    </row>
    <row r="44" spans="1:23" ht="13.5" customHeight="1" x14ac:dyDescent="0.35">
      <c r="D44" s="4" t="s">
        <v>15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+SUMIF('Sorghum Prod'!$F$4:$F$176,$E47,'Sorghum Prod'!H$4:H$176)</f>
        <v>0</v>
      </c>
      <c r="I47" s="2">
        <f>+SUMIF('Sorghum Prod'!$F$4:$F$176,$E47,'Sorghum Prod'!I$4:I$176)</f>
        <v>0</v>
      </c>
      <c r="J47" s="2">
        <f>+SUMIF('Sorghum Prod'!$F$4:$F$176,$E47,'Sorghum Prod'!J$4:J$176)</f>
        <v>0</v>
      </c>
      <c r="L47" s="2">
        <f>+SUMIF('Sorghum Prod'!$F$4:$F$176,$E47,'Sorghum Prod'!L$4:L$176)</f>
        <v>0</v>
      </c>
      <c r="M47" s="2">
        <f>+SUMIF('Sorghum Prod'!$F$4:$F$176,$E47,'Sorghum Prod'!M$4:M$176)</f>
        <v>0</v>
      </c>
      <c r="N47" s="2">
        <f>+SUMIF('Sorghum Prod'!$F$4:$F$176,$E47,'Sorghum Prod'!N$4:N$176)</f>
        <v>0</v>
      </c>
      <c r="O47" s="2">
        <f>+SUMIF('Sorghum Prod'!$F$4:$F$176,$E47,'Sorghum Prod'!O$4:O$176)</f>
        <v>0</v>
      </c>
      <c r="P47" s="2">
        <f>+SUMIF('Sorghum Prod'!$F$4:$F$176,$E47,'Sorghum Prod'!P$4:P$176)</f>
        <v>0</v>
      </c>
      <c r="Q47" s="2">
        <f>+SUMIF('Sorghum Prod'!$F$4:$F$176,$E47,'Sorghum Prod'!Q$4:Q$176)</f>
        <v>0</v>
      </c>
      <c r="R47" s="2">
        <f>+SUMIF('Sorghum Prod'!$F$4:$F$176,$E47,'Sorghum Prod'!R$4:R$176)</f>
        <v>0</v>
      </c>
      <c r="S47" s="2">
        <f>+SUMIF('Sorghum Prod'!$F$4:$F$176,$E47,'Sorghum Prod'!S$4:S$176)</f>
        <v>0</v>
      </c>
      <c r="T47" s="2">
        <f>+SUMIF('Sorghum Prod'!$F$4:$F$176,$E47,'Sorghum Prod'!T$4:T$176)</f>
        <v>0</v>
      </c>
      <c r="U47" s="2">
        <f>+SUMIF('Sorghum Prod'!$F$4:$F$176,$E47,'Sorghum Prod'!U$4:U$176)</f>
        <v>0</v>
      </c>
      <c r="V47" s="2">
        <f>+SUMIF('Sorghum Prod'!$F$4:$F$176,$E47,'Sorghum Prod'!V$4:V$176)</f>
        <v>0</v>
      </c>
      <c r="W47" s="2">
        <f>+SUMIF('Sorghum Prod'!$F$4:$F$176,$E47,'Sorghum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+SUMIF('Sorghum Prod'!$F$4:$F$176,$E48,'Sorghum Prod'!H$4:H$176)</f>
        <v>1185302</v>
      </c>
      <c r="I48" s="2">
        <f>+SUMIF('Sorghum Prod'!$F$4:$F$176,$E48,'Sorghum Prod'!I$4:I$176)</f>
        <v>1252461</v>
      </c>
      <c r="J48" s="2">
        <f>+SUMIF('Sorghum Prod'!$F$4:$F$176,$E48,'Sorghum Prod'!J$4:J$176)</f>
        <v>1372189</v>
      </c>
      <c r="L48" s="2">
        <f>+SUMIF('Sorghum Prod'!$F$4:$F$176,$E48,'Sorghum Prod'!L$4:L$176)</f>
        <v>299899.86599999998</v>
      </c>
      <c r="M48" s="2">
        <f>+SUMIF('Sorghum Prod'!$F$4:$F$176,$E48,'Sorghum Prod'!M$4:M$176)</f>
        <v>315958.92299999995</v>
      </c>
      <c r="N48" s="2">
        <f>+SUMIF('Sorghum Prod'!$F$4:$F$176,$E48,'Sorghum Prod'!N$4:N$176)</f>
        <v>343780.87199999997</v>
      </c>
      <c r="O48" s="2">
        <f>+SUMIF('Sorghum Prod'!$F$4:$F$176,$E48,'Sorghum Prod'!O$4:O$176)</f>
        <v>29378.257625999999</v>
      </c>
      <c r="P48" s="2">
        <f>+SUMIF('Sorghum Prod'!$F$4:$F$176,$E48,'Sorghum Prod'!P$4:P$176)</f>
        <v>30584.037962999999</v>
      </c>
      <c r="Q48" s="2">
        <f>+SUMIF('Sorghum Prod'!$F$4:$F$176,$E48,'Sorghum Prod'!Q$4:Q$176)</f>
        <v>32356.427984999995</v>
      </c>
      <c r="R48" s="2">
        <f>+SUMIF('Sorghum Prod'!$F$4:$F$176,$E48,'Sorghum Prod'!R$4:R$176)</f>
        <v>547211.522</v>
      </c>
      <c r="S48" s="2">
        <f>+SUMIF('Sorghum Prod'!$F$4:$F$176,$E48,'Sorghum Prod'!S$4:S$176)</f>
        <v>577383.35100000002</v>
      </c>
      <c r="T48" s="2">
        <f>+SUMIF('Sorghum Prod'!$F$4:$F$176,$E48,'Sorghum Prod'!T$4:T$176)</f>
        <v>630441.97199999995</v>
      </c>
      <c r="U48" s="2">
        <f>+SUMIF('Sorghum Prod'!$F$4:$F$176,$E48,'Sorghum Prod'!U$4:U$176)</f>
        <v>112607.93411</v>
      </c>
      <c r="V48" s="2">
        <f>+SUMIF('Sorghum Prod'!$F$4:$F$176,$E48,'Sorghum Prod'!V$4:V$176)</f>
        <v>118237.17250499999</v>
      </c>
      <c r="W48" s="2">
        <f>+SUMIF('Sorghum Prod'!$F$4:$F$176,$E48,'Sorghum Prod'!W$4:W$176)</f>
        <v>127638.124335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+SUMIF('Sorghum Prod'!$F$4:$F$176,$E49,'Sorghum Prod'!H$4:H$176)</f>
        <v>12411808</v>
      </c>
      <c r="I49" s="2">
        <f>+SUMIF('Sorghum Prod'!$F$4:$F$176,$E49,'Sorghum Prod'!I$4:I$176)</f>
        <v>9093602</v>
      </c>
      <c r="J49" s="2">
        <f>+SUMIF('Sorghum Prod'!$F$4:$F$176,$E49,'Sorghum Prod'!J$4:J$176)</f>
        <v>12682240</v>
      </c>
      <c r="L49" s="2">
        <f>+SUMIF('Sorghum Prod'!$F$4:$F$176,$E49,'Sorghum Prod'!L$4:L$176)</f>
        <v>2751876.9000000004</v>
      </c>
      <c r="M49" s="2">
        <f>+SUMIF('Sorghum Prod'!$F$4:$F$176,$E49,'Sorghum Prod'!M$4:M$176)</f>
        <v>2336811.7300000004</v>
      </c>
      <c r="N49" s="2">
        <f>+SUMIF('Sorghum Prod'!$F$4:$F$176,$E49,'Sorghum Prod'!N$4:N$176)</f>
        <v>2908005.4359999998</v>
      </c>
      <c r="O49" s="2">
        <f>+SUMIF('Sorghum Prod'!$F$4:$F$176,$E49,'Sorghum Prod'!O$4:O$176)</f>
        <v>211181.638596</v>
      </c>
      <c r="P49" s="2">
        <f>+SUMIF('Sorghum Prod'!$F$4:$F$176,$E49,'Sorghum Prod'!P$4:P$176)</f>
        <v>202572.269654</v>
      </c>
      <c r="Q49" s="2">
        <f>+SUMIF('Sorghum Prod'!$F$4:$F$176,$E49,'Sorghum Prod'!Q$4:Q$176)</f>
        <v>229321.53081999999</v>
      </c>
      <c r="R49" s="2">
        <f>+SUMIF('Sorghum Prod'!$F$4:$F$176,$E49,'Sorghum Prod'!R$4:R$176)</f>
        <v>6472437.9780000001</v>
      </c>
      <c r="S49" s="2">
        <f>+SUMIF('Sorghum Prod'!$F$4:$F$176,$E49,'Sorghum Prod'!S$4:S$176)</f>
        <v>5264691.4790000003</v>
      </c>
      <c r="T49" s="2">
        <f>+SUMIF('Sorghum Prod'!$F$4:$F$176,$E49,'Sorghum Prod'!T$4:T$176)</f>
        <v>6787445.6919999998</v>
      </c>
      <c r="U49" s="2">
        <f>+SUMIF('Sorghum Prod'!$F$4:$F$176,$E49,'Sorghum Prod'!U$4:U$176)</f>
        <v>1410305.4222380002</v>
      </c>
      <c r="V49" s="2">
        <f>+SUMIF('Sorghum Prod'!$F$4:$F$176,$E49,'Sorghum Prod'!V$4:V$176)</f>
        <v>1292066.5042890001</v>
      </c>
      <c r="W49" s="2">
        <f>+SUMIF('Sorghum Prod'!$F$4:$F$176,$E49,'Sorghum Prod'!W$4:W$176)</f>
        <v>1508514.9934099999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+SUMIF('Sorghum Prod'!$F$4:$F$176,$E50,'Sorghum Prod'!H$4:H$176)</f>
        <v>0</v>
      </c>
      <c r="I50" s="2">
        <f>+SUMIF('Sorghum Prod'!$F$4:$F$176,$E50,'Sorghum Prod'!I$4:I$176)</f>
        <v>0</v>
      </c>
      <c r="J50" s="2">
        <f>+SUMIF('Sorghum Prod'!$F$4:$F$176,$E50,'Sorghum Prod'!J$4:J$176)</f>
        <v>0</v>
      </c>
      <c r="L50" s="2">
        <f>+SUMIF('Sorghum Prod'!$F$4:$F$176,$E50,'Sorghum Prod'!L$4:L$176)</f>
        <v>0</v>
      </c>
      <c r="M50" s="2">
        <f>+SUMIF('Sorghum Prod'!$F$4:$F$176,$E50,'Sorghum Prod'!M$4:M$176)</f>
        <v>0</v>
      </c>
      <c r="N50" s="2">
        <f>+SUMIF('Sorghum Prod'!$F$4:$F$176,$E50,'Sorghum Prod'!N$4:N$176)</f>
        <v>0</v>
      </c>
      <c r="O50" s="2">
        <f>+SUMIF('Sorghum Prod'!$F$4:$F$176,$E50,'Sorghum Prod'!O$4:O$176)</f>
        <v>0</v>
      </c>
      <c r="P50" s="2">
        <f>+SUMIF('Sorghum Prod'!$F$4:$F$176,$E50,'Sorghum Prod'!P$4:P$176)</f>
        <v>0</v>
      </c>
      <c r="Q50" s="2">
        <f>+SUMIF('Sorghum Prod'!$F$4:$F$176,$E50,'Sorghum Prod'!Q$4:Q$176)</f>
        <v>0</v>
      </c>
      <c r="R50" s="2">
        <f>+SUMIF('Sorghum Prod'!$F$4:$F$176,$E50,'Sorghum Prod'!R$4:R$176)</f>
        <v>0</v>
      </c>
      <c r="S50" s="2">
        <f>+SUMIF('Sorghum Prod'!$F$4:$F$176,$E50,'Sorghum Prod'!S$4:S$176)</f>
        <v>0</v>
      </c>
      <c r="T50" s="2">
        <f>+SUMIF('Sorghum Prod'!$F$4:$F$176,$E50,'Sorghum Prod'!T$4:T$176)</f>
        <v>0</v>
      </c>
      <c r="U50" s="2">
        <f>+SUMIF('Sorghum Prod'!$F$4:$F$176,$E50,'Sorghum Prod'!U$4:U$176)</f>
        <v>0</v>
      </c>
      <c r="V50" s="2">
        <f>+SUMIF('Sorghum Prod'!$F$4:$F$176,$E50,'Sorghum Prod'!V$4:V$176)</f>
        <v>0</v>
      </c>
      <c r="W50" s="2">
        <f>+SUMIF('Sorghum Prod'!$F$4:$F$176,$E50,'Sorghum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+SUMIF('Sorghum Prod'!$F$4:$F$176,$E51,'Sorghum Prod'!H$4:H$176)</f>
        <v>1842064</v>
      </c>
      <c r="I51" s="2">
        <f>+SUMIF('Sorghum Prod'!$F$4:$F$176,$E51,'Sorghum Prod'!I$4:I$176)</f>
        <v>1362085</v>
      </c>
      <c r="J51" s="2">
        <f>+SUMIF('Sorghum Prod'!$F$4:$F$176,$E51,'Sorghum Prod'!J$4:J$176)</f>
        <v>1353997</v>
      </c>
      <c r="L51" s="2">
        <f>+SUMIF('Sorghum Prod'!$F$4:$F$176,$E51,'Sorghum Prod'!L$4:L$176)</f>
        <v>829132.64</v>
      </c>
      <c r="M51" s="2">
        <f>+SUMIF('Sorghum Prod'!$F$4:$F$176,$E51,'Sorghum Prod'!M$4:M$176)</f>
        <v>637814.05500000005</v>
      </c>
      <c r="N51" s="2">
        <f>+SUMIF('Sorghum Prod'!$F$4:$F$176,$E51,'Sorghum Prod'!N$4:N$176)</f>
        <v>646631.04700000002</v>
      </c>
      <c r="O51" s="2">
        <f>+SUMIF('Sorghum Prod'!$F$4:$F$176,$E51,'Sorghum Prod'!O$4:O$176)</f>
        <v>165292.37549599999</v>
      </c>
      <c r="P51" s="2">
        <f>+SUMIF('Sorghum Prod'!$F$4:$F$176,$E51,'Sorghum Prod'!P$4:P$176)</f>
        <v>130627.10811999999</v>
      </c>
      <c r="Q51" s="2">
        <f>+SUMIF('Sorghum Prod'!$F$4:$F$176,$E51,'Sorghum Prod'!Q$4:Q$176)</f>
        <v>129750.056801</v>
      </c>
      <c r="R51" s="2">
        <f>+SUMIF('Sorghum Prod'!$F$4:$F$176,$E51,'Sorghum Prod'!R$4:R$176)</f>
        <v>1285400.003</v>
      </c>
      <c r="S51" s="2">
        <f>+SUMIF('Sorghum Prod'!$F$4:$F$176,$E51,'Sorghum Prod'!S$4:S$176)</f>
        <v>974388.72200000007</v>
      </c>
      <c r="T51" s="2">
        <f>+SUMIF('Sorghum Prod'!$F$4:$F$176,$E51,'Sorghum Prod'!T$4:T$176)</f>
        <v>992352.30100000021</v>
      </c>
      <c r="U51" s="2">
        <f>+SUMIF('Sorghum Prod'!$F$4:$F$176,$E51,'Sorghum Prod'!U$4:U$176)</f>
        <v>474107.28724500007</v>
      </c>
      <c r="V51" s="2">
        <f>+SUMIF('Sorghum Prod'!$F$4:$F$176,$E51,'Sorghum Prod'!V$4:V$176)</f>
        <v>366626.077835</v>
      </c>
      <c r="W51" s="2">
        <f>+SUMIF('Sorghum Prod'!$F$4:$F$176,$E51,'Sorghum Prod'!W$4:W$176)</f>
        <v>375159.71299600002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+SUMIF('Sorghum Prod'!$F$4:$F$176,$E52,'Sorghum Prod'!H$4:H$176)</f>
        <v>0</v>
      </c>
      <c r="I52" s="2">
        <f>+SUMIF('Sorghum Prod'!$F$4:$F$176,$E52,'Sorghum Prod'!I$4:I$176)</f>
        <v>0</v>
      </c>
      <c r="J52" s="2">
        <f>+SUMIF('Sorghum Prod'!$F$4:$F$176,$E52,'Sorghum Prod'!J$4:J$176)</f>
        <v>0</v>
      </c>
      <c r="L52" s="2">
        <f>+SUMIF('Sorghum Prod'!$F$4:$F$176,$E52,'Sorghum Prod'!L$4:L$176)</f>
        <v>0</v>
      </c>
      <c r="M52" s="2">
        <f>+SUMIF('Sorghum Prod'!$F$4:$F$176,$E52,'Sorghum Prod'!M$4:M$176)</f>
        <v>0</v>
      </c>
      <c r="N52" s="2">
        <f>+SUMIF('Sorghum Prod'!$F$4:$F$176,$E52,'Sorghum Prod'!N$4:N$176)</f>
        <v>0</v>
      </c>
      <c r="O52" s="2">
        <f>+SUMIF('Sorghum Prod'!$F$4:$F$176,$E52,'Sorghum Prod'!O$4:O$176)</f>
        <v>0</v>
      </c>
      <c r="P52" s="2">
        <f>+SUMIF('Sorghum Prod'!$F$4:$F$176,$E52,'Sorghum Prod'!P$4:P$176)</f>
        <v>0</v>
      </c>
      <c r="Q52" s="2">
        <f>+SUMIF('Sorghum Prod'!$F$4:$F$176,$E52,'Sorghum Prod'!Q$4:Q$176)</f>
        <v>0</v>
      </c>
      <c r="R52" s="2">
        <f>+SUMIF('Sorghum Prod'!$F$4:$F$176,$E52,'Sorghum Prod'!R$4:R$176)</f>
        <v>0</v>
      </c>
      <c r="S52" s="2">
        <f>+SUMIF('Sorghum Prod'!$F$4:$F$176,$E52,'Sorghum Prod'!S$4:S$176)</f>
        <v>0</v>
      </c>
      <c r="T52" s="2">
        <f>+SUMIF('Sorghum Prod'!$F$4:$F$176,$E52,'Sorghum Prod'!T$4:T$176)</f>
        <v>0</v>
      </c>
      <c r="U52" s="2">
        <f>+SUMIF('Sorghum Prod'!$F$4:$F$176,$E52,'Sorghum Prod'!U$4:U$176)</f>
        <v>0</v>
      </c>
      <c r="V52" s="2">
        <f>+SUMIF('Sorghum Prod'!$F$4:$F$176,$E52,'Sorghum Prod'!V$4:V$176)</f>
        <v>0</v>
      </c>
      <c r="W52" s="2">
        <f>+SUMIF('Sorghum Prod'!$F$4:$F$176,$E52,'Sorghum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+SUMIF('Sorghum Prod'!$F$4:$F$176,$E53,'Sorghum Prod'!H$4:H$176)</f>
        <v>13190413</v>
      </c>
      <c r="I53" s="2">
        <f>+SUMIF('Sorghum Prod'!$F$4:$F$176,$E53,'Sorghum Prod'!I$4:I$176)</f>
        <v>13807510</v>
      </c>
      <c r="J53" s="2">
        <f>+SUMIF('Sorghum Prod'!$F$4:$F$176,$E53,'Sorghum Prod'!J$4:J$176)</f>
        <v>13919462</v>
      </c>
      <c r="L53" s="2">
        <f>+SUMIF('Sorghum Prod'!$F$4:$F$176,$E53,'Sorghum Prod'!L$4:L$176)</f>
        <v>6389514.9709999999</v>
      </c>
      <c r="M53" s="2">
        <f>+SUMIF('Sorghum Prod'!$F$4:$F$176,$E53,'Sorghum Prod'!M$4:M$176)</f>
        <v>6685373.1030000001</v>
      </c>
      <c r="N53" s="2">
        <f>+SUMIF('Sorghum Prod'!$F$4:$F$176,$E53,'Sorghum Prod'!N$4:N$176)</f>
        <v>6716485.9220000003</v>
      </c>
      <c r="O53" s="2">
        <f>+SUMIF('Sorghum Prod'!$F$4:$F$176,$E53,'Sorghum Prod'!O$4:O$176)</f>
        <v>1179086.9464139999</v>
      </c>
      <c r="P53" s="2">
        <f>+SUMIF('Sorghum Prod'!$F$4:$F$176,$E53,'Sorghum Prod'!P$4:P$176)</f>
        <v>1229009.762538</v>
      </c>
      <c r="Q53" s="2">
        <f>+SUMIF('Sorghum Prod'!$F$4:$F$176,$E53,'Sorghum Prod'!Q$4:Q$176)</f>
        <v>1227549.2645359999</v>
      </c>
      <c r="R53" s="2">
        <f>+SUMIF('Sorghum Prod'!$F$4:$F$176,$E53,'Sorghum Prod'!R$4:R$176)</f>
        <v>9935574.3549999986</v>
      </c>
      <c r="S53" s="2">
        <f>+SUMIF('Sorghum Prod'!$F$4:$F$176,$E53,'Sorghum Prod'!S$4:S$176)</f>
        <v>10409815.212000001</v>
      </c>
      <c r="T53" s="2">
        <f>+SUMIF('Sorghum Prod'!$F$4:$F$176,$E53,'Sorghum Prod'!T$4:T$176)</f>
        <v>10482524.379000001</v>
      </c>
      <c r="U53" s="2">
        <f>+SUMIF('Sorghum Prod'!$F$4:$F$176,$E53,'Sorghum Prod'!U$4:U$176)</f>
        <v>3672469.9904239997</v>
      </c>
      <c r="V53" s="2">
        <f>+SUMIF('Sorghum Prod'!$F$4:$F$176,$E53,'Sorghum Prod'!V$4:V$176)</f>
        <v>3845508.3267219998</v>
      </c>
      <c r="W53" s="2">
        <f>+SUMIF('Sorghum Prod'!$F$4:$F$176,$E53,'Sorghum Prod'!W$4:W$176)</f>
        <v>3860264.7910759989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28629587</v>
      </c>
      <c r="I54" s="3">
        <f t="shared" si="37"/>
        <v>25515658</v>
      </c>
      <c r="J54" s="3">
        <f t="shared" si="37"/>
        <v>29327888</v>
      </c>
      <c r="L54" s="3">
        <f t="shared" ref="L54:W54" si="38">+SUM(L48:L53)</f>
        <v>10270424.377</v>
      </c>
      <c r="M54" s="3">
        <f t="shared" si="38"/>
        <v>9975957.8110000007</v>
      </c>
      <c r="N54" s="3">
        <f t="shared" si="38"/>
        <v>10614903.276999999</v>
      </c>
      <c r="O54" s="3">
        <f t="shared" si="38"/>
        <v>1584939.218132</v>
      </c>
      <c r="P54" s="3">
        <f t="shared" si="38"/>
        <v>1592793.1782750001</v>
      </c>
      <c r="Q54" s="3">
        <f t="shared" si="38"/>
        <v>1618977.2801419999</v>
      </c>
      <c r="R54" s="3">
        <f t="shared" si="38"/>
        <v>18240623.857999999</v>
      </c>
      <c r="S54" s="3">
        <f t="shared" si="38"/>
        <v>17226278.764000002</v>
      </c>
      <c r="T54" s="3">
        <f t="shared" si="38"/>
        <v>18892764.344000001</v>
      </c>
      <c r="U54" s="3">
        <f t="shared" si="38"/>
        <v>5669490.634017</v>
      </c>
      <c r="V54" s="3">
        <f t="shared" si="38"/>
        <v>5622438.0813509999</v>
      </c>
      <c r="W54" s="3">
        <f t="shared" si="38"/>
        <v>5871577.6218169983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+SUMIF('Sorghum Prod'!$F$4:$F$176,$E55,'Sorghum Prod'!H$4:H$176)</f>
        <v>128180</v>
      </c>
      <c r="I55" s="2">
        <f>+SUMIF('Sorghum Prod'!$F$4:$F$176,$E55,'Sorghum Prod'!I$4:I$176)</f>
        <v>133119</v>
      </c>
      <c r="J55" s="2">
        <f>+SUMIF('Sorghum Prod'!$F$4:$F$176,$E55,'Sorghum Prod'!J$4:J$176)</f>
        <v>130184</v>
      </c>
      <c r="L55" s="2">
        <f>+SUMIF('Sorghum Prod'!$F$4:$F$176,$E55,'Sorghum Prod'!L$4:L$176)</f>
        <v>30532.805</v>
      </c>
      <c r="M55" s="2">
        <f>+SUMIF('Sorghum Prod'!$F$4:$F$176,$E55,'Sorghum Prod'!M$4:M$176)</f>
        <v>30069.619000000002</v>
      </c>
      <c r="N55" s="2">
        <f>+SUMIF('Sorghum Prod'!$F$4:$F$176,$E55,'Sorghum Prod'!N$4:N$176)</f>
        <v>29053.221999999998</v>
      </c>
      <c r="O55" s="2">
        <f>+SUMIF('Sorghum Prod'!$F$4:$F$176,$E55,'Sorghum Prod'!O$4:O$176)</f>
        <v>2440.3515250000005</v>
      </c>
      <c r="P55" s="2">
        <f>+SUMIF('Sorghum Prod'!$F$4:$F$176,$E55,'Sorghum Prod'!P$4:P$176)</f>
        <v>2402.87057</v>
      </c>
      <c r="Q55" s="2">
        <f>+SUMIF('Sorghum Prod'!$F$4:$F$176,$E55,'Sorghum Prod'!Q$4:Q$176)</f>
        <v>2322.6403850000002</v>
      </c>
      <c r="R55" s="2">
        <f>+SUMIF('Sorghum Prod'!$F$4:$F$176,$E55,'Sorghum Prod'!R$4:R$176)</f>
        <v>62585.055</v>
      </c>
      <c r="S55" s="2">
        <f>+SUMIF('Sorghum Prod'!$F$4:$F$176,$E55,'Sorghum Prod'!S$4:S$176)</f>
        <v>61645.356</v>
      </c>
      <c r="T55" s="2">
        <f>+SUMIF('Sorghum Prod'!$F$4:$F$176,$E55,'Sorghum Prod'!T$4:T$176)</f>
        <v>59540.745000000003</v>
      </c>
      <c r="U55" s="2">
        <f>+SUMIF('Sorghum Prod'!$F$4:$F$176,$E55,'Sorghum Prod'!U$4:U$176)</f>
        <v>12684.626100000001</v>
      </c>
      <c r="V55" s="2">
        <f>+SUMIF('Sorghum Prod'!$F$4:$F$176,$E55,'Sorghum Prod'!V$4:V$176)</f>
        <v>12490.09173</v>
      </c>
      <c r="W55" s="2">
        <f>+SUMIF('Sorghum Prod'!$F$4:$F$176,$E55,'Sorghum Prod'!W$4:W$176)</f>
        <v>12072.439590000002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+SUMIF('Sorghum Prod'!$F$4:$F$176,$E56,'Sorghum Prod'!H$4:H$176)</f>
        <v>8746883</v>
      </c>
      <c r="I56" s="2">
        <f>+SUMIF('Sorghum Prod'!$F$4:$F$176,$E56,'Sorghum Prod'!I$4:I$176)</f>
        <v>5495819</v>
      </c>
      <c r="J56" s="2">
        <f>+SUMIF('Sorghum Prod'!$F$4:$F$176,$E56,'Sorghum Prod'!J$4:J$176)</f>
        <v>5337293</v>
      </c>
      <c r="L56" s="2">
        <f>+SUMIF('Sorghum Prod'!$F$4:$F$176,$E56,'Sorghum Prod'!L$4:L$176)</f>
        <v>270090.25</v>
      </c>
      <c r="M56" s="2">
        <f>+SUMIF('Sorghum Prod'!$F$4:$F$176,$E56,'Sorghum Prod'!M$4:M$176)</f>
        <v>172892.05900000001</v>
      </c>
      <c r="N56" s="2">
        <f>+SUMIF('Sorghum Prod'!$F$4:$F$176,$E56,'Sorghum Prod'!N$4:N$176)</f>
        <v>168123.19500000001</v>
      </c>
      <c r="O56" s="2">
        <f>+SUMIF('Sorghum Prod'!$F$4:$F$176,$E56,'Sorghum Prod'!O$4:O$176)</f>
        <v>2628.1011319999998</v>
      </c>
      <c r="P56" s="2">
        <f>+SUMIF('Sorghum Prod'!$F$4:$F$176,$E56,'Sorghum Prod'!P$4:P$176)</f>
        <v>1854.9576399999999</v>
      </c>
      <c r="Q56" s="2">
        <f>+SUMIF('Sorghum Prod'!$F$4:$F$176,$E56,'Sorghum Prod'!Q$4:Q$176)</f>
        <v>1818.0934</v>
      </c>
      <c r="R56" s="2">
        <f>+SUMIF('Sorghum Prod'!$F$4:$F$176,$E56,'Sorghum Prod'!R$4:R$176)</f>
        <v>1045693.9820000001</v>
      </c>
      <c r="S56" s="2">
        <f>+SUMIF('Sorghum Prod'!$F$4:$F$176,$E56,'Sorghum Prod'!S$4:S$176)</f>
        <v>662502.96200000006</v>
      </c>
      <c r="T56" s="2">
        <f>+SUMIF('Sorghum Prod'!$F$4:$F$176,$E56,'Sorghum Prod'!T$4:T$176)</f>
        <v>643926.74800000014</v>
      </c>
      <c r="U56" s="2">
        <f>+SUMIF('Sorghum Prod'!$F$4:$F$176,$E56,'Sorghum Prod'!U$4:U$176)</f>
        <v>36638.379079999999</v>
      </c>
      <c r="V56" s="2">
        <f>+SUMIF('Sorghum Prod'!$F$4:$F$176,$E56,'Sorghum Prod'!V$4:V$176)</f>
        <v>24027.760998000002</v>
      </c>
      <c r="W56" s="2">
        <f>+SUMIF('Sorghum Prod'!$F$4:$F$176,$E56,'Sorghum Prod'!W$4:W$176)</f>
        <v>23425.130018000003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+SUMIF('Sorghum Prod'!$F$4:$F$176,$E57,'Sorghum Prod'!H$4:H$176)</f>
        <v>822310</v>
      </c>
      <c r="I57" s="2">
        <f>+SUMIF('Sorghum Prod'!$F$4:$F$176,$E57,'Sorghum Prod'!I$4:I$176)</f>
        <v>941449</v>
      </c>
      <c r="J57" s="2">
        <f>+SUMIF('Sorghum Prod'!$F$4:$F$176,$E57,'Sorghum Prod'!J$4:J$176)</f>
        <v>903079</v>
      </c>
      <c r="L57" s="2">
        <f>+SUMIF('Sorghum Prod'!$F$4:$F$176,$E57,'Sorghum Prod'!L$4:L$176)</f>
        <v>48314.426999999996</v>
      </c>
      <c r="M57" s="2">
        <f>+SUMIF('Sorghum Prod'!$F$4:$F$176,$E57,'Sorghum Prod'!M$4:M$176)</f>
        <v>62515.428999999996</v>
      </c>
      <c r="N57" s="2">
        <f>+SUMIF('Sorghum Prod'!$F$4:$F$176,$E57,'Sorghum Prod'!N$4:N$176)</f>
        <v>60708.43099999999</v>
      </c>
      <c r="O57" s="2">
        <f>+SUMIF('Sorghum Prod'!$F$4:$F$176,$E57,'Sorghum Prod'!O$4:O$176)</f>
        <v>1622.0747219999998</v>
      </c>
      <c r="P57" s="2">
        <f>+SUMIF('Sorghum Prod'!$F$4:$F$176,$E57,'Sorghum Prod'!P$4:P$176)</f>
        <v>2106.3755499999997</v>
      </c>
      <c r="Q57" s="2">
        <f>+SUMIF('Sorghum Prod'!$F$4:$F$176,$E57,'Sorghum Prod'!Q$4:Q$176)</f>
        <v>2046.7670779999999</v>
      </c>
      <c r="R57" s="2">
        <f>+SUMIF('Sorghum Prod'!$F$4:$F$176,$E57,'Sorghum Prod'!R$4:R$176)</f>
        <v>88802.604999999996</v>
      </c>
      <c r="S57" s="2">
        <f>+SUMIF('Sorghum Prod'!$F$4:$F$176,$E57,'Sorghum Prod'!S$4:S$176)</f>
        <v>114535.77600000001</v>
      </c>
      <c r="T57" s="2">
        <f>+SUMIF('Sorghum Prod'!$F$4:$F$176,$E57,'Sorghum Prod'!T$4:T$176)</f>
        <v>111167.397</v>
      </c>
      <c r="U57" s="2">
        <f>+SUMIF('Sorghum Prod'!$F$4:$F$176,$E57,'Sorghum Prod'!U$4:U$176)</f>
        <v>5363.0790159999997</v>
      </c>
      <c r="V57" s="2">
        <f>+SUMIF('Sorghum Prod'!$F$4:$F$176,$E57,'Sorghum Prod'!V$4:V$176)</f>
        <v>6936.1647090000015</v>
      </c>
      <c r="W57" s="2">
        <f>+SUMIF('Sorghum Prod'!$F$4:$F$176,$E57,'Sorghum Prod'!W$4:W$176)</f>
        <v>6734.5267869999998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+SUMIF('Sorghum Prod'!$F$4:$F$176,$E58,'Sorghum Prod'!H$4:H$176)</f>
        <v>2279114</v>
      </c>
      <c r="I58" s="2">
        <f>+SUMIF('Sorghum Prod'!$F$4:$F$176,$E58,'Sorghum Prod'!I$4:I$176)</f>
        <v>2136450</v>
      </c>
      <c r="J58" s="2">
        <f>+SUMIF('Sorghum Prod'!$F$4:$F$176,$E58,'Sorghum Prod'!J$4:J$176)</f>
        <v>1154456</v>
      </c>
      <c r="L58" s="2">
        <f>+SUMIF('Sorghum Prod'!$F$4:$F$176,$E58,'Sorghum Prod'!L$4:L$176)</f>
        <v>98001.901999999987</v>
      </c>
      <c r="M58" s="2">
        <f>+SUMIF('Sorghum Prod'!$F$4:$F$176,$E58,'Sorghum Prod'!M$4:M$176)</f>
        <v>91867.349999999991</v>
      </c>
      <c r="N58" s="2">
        <f>+SUMIF('Sorghum Prod'!$F$4:$F$176,$E58,'Sorghum Prod'!N$4:N$176)</f>
        <v>49641.607999999993</v>
      </c>
      <c r="O58" s="2">
        <f>+SUMIF('Sorghum Prod'!$F$4:$F$176,$E58,'Sorghum Prod'!O$4:O$176)</f>
        <v>1960.0380399999997</v>
      </c>
      <c r="P58" s="2">
        <f>+SUMIF('Sorghum Prod'!$F$4:$F$176,$E58,'Sorghum Prod'!P$4:P$176)</f>
        <v>1837.3469999999998</v>
      </c>
      <c r="Q58" s="2">
        <f>+SUMIF('Sorghum Prod'!$F$4:$F$176,$E58,'Sorghum Prod'!Q$4:Q$176)</f>
        <v>992.83215999999993</v>
      </c>
      <c r="R58" s="2">
        <f>+SUMIF('Sorghum Prod'!$F$4:$F$176,$E58,'Sorghum Prod'!R$4:R$176)</f>
        <v>211957.60200000004</v>
      </c>
      <c r="S58" s="2">
        <f>+SUMIF('Sorghum Prod'!$F$4:$F$176,$E58,'Sorghum Prod'!S$4:S$176)</f>
        <v>198689.85000000003</v>
      </c>
      <c r="T58" s="2">
        <f>+SUMIF('Sorghum Prod'!$F$4:$F$176,$E58,'Sorghum Prod'!T$4:T$176)</f>
        <v>107364.40800000001</v>
      </c>
      <c r="U58" s="2">
        <f>+SUMIF('Sorghum Prod'!$F$4:$F$176,$E58,'Sorghum Prod'!U$4:U$176)</f>
        <v>8266.3464780000013</v>
      </c>
      <c r="V58" s="2">
        <f>+SUMIF('Sorghum Prod'!$F$4:$F$176,$E58,'Sorghum Prod'!V$4:V$176)</f>
        <v>7748.9041500000012</v>
      </c>
      <c r="W58" s="2">
        <f>+SUMIF('Sorghum Prod'!$F$4:$F$176,$E58,'Sorghum Prod'!W$4:W$176)</f>
        <v>4187.2119120000007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+SUMIF('Sorghum Prod'!$F$4:$F$176,$E59,'Sorghum Prod'!H$4:H$176)</f>
        <v>3856610</v>
      </c>
      <c r="I59" s="2">
        <f>+SUMIF('Sorghum Prod'!$F$4:$F$176,$E59,'Sorghum Prod'!I$4:I$176)</f>
        <v>3532085</v>
      </c>
      <c r="J59" s="2">
        <f>+SUMIF('Sorghum Prod'!$F$4:$F$176,$E59,'Sorghum Prod'!J$4:J$176)</f>
        <v>3375210</v>
      </c>
      <c r="L59" s="2">
        <f>+SUMIF('Sorghum Prod'!$F$4:$F$176,$E59,'Sorghum Prod'!L$4:L$176)</f>
        <v>62024.57</v>
      </c>
      <c r="M59" s="2">
        <f>+SUMIF('Sorghum Prod'!$F$4:$F$176,$E59,'Sorghum Prod'!M$4:M$176)</f>
        <v>56344.941000000006</v>
      </c>
      <c r="N59" s="2">
        <f>+SUMIF('Sorghum Prod'!$F$4:$F$176,$E59,'Sorghum Prod'!N$4:N$176)</f>
        <v>54909.61</v>
      </c>
      <c r="O59" s="2">
        <f>+SUMIF('Sorghum Prod'!$F$4:$F$176,$E59,'Sorghum Prod'!O$4:O$176)</f>
        <v>605.51030000000003</v>
      </c>
      <c r="P59" s="2">
        <f>+SUMIF('Sorghum Prod'!$F$4:$F$176,$E59,'Sorghum Prod'!P$4:P$176)</f>
        <v>546.55213499999991</v>
      </c>
      <c r="Q59" s="2">
        <f>+SUMIF('Sorghum Prod'!$F$4:$F$176,$E59,'Sorghum Prod'!Q$4:Q$176)</f>
        <v>534.57910000000004</v>
      </c>
      <c r="R59" s="2">
        <f>+SUMIF('Sorghum Prod'!$F$4:$F$176,$E59,'Sorghum Prod'!R$4:R$176)</f>
        <v>166701.24999999997</v>
      </c>
      <c r="S59" s="2">
        <f>+SUMIF('Sorghum Prod'!$F$4:$F$176,$E59,'Sorghum Prod'!S$4:S$176)</f>
        <v>151967.99799999999</v>
      </c>
      <c r="T59" s="2">
        <f>+SUMIF('Sorghum Prod'!$F$4:$F$176,$E59,'Sorghum Prod'!T$4:T$176)</f>
        <v>147634.97</v>
      </c>
      <c r="U59" s="2">
        <f>+SUMIF('Sorghum Prod'!$F$4:$F$176,$E59,'Sorghum Prod'!U$4:U$176)</f>
        <v>2980.1433000000002</v>
      </c>
      <c r="V59" s="2">
        <f>+SUMIF('Sorghum Prod'!$F$4:$F$176,$E59,'Sorghum Prod'!V$4:V$176)</f>
        <v>2719.4519920000002</v>
      </c>
      <c r="W59" s="2">
        <f>+SUMIF('Sorghum Prod'!$F$4:$F$176,$E59,'Sorghum Prod'!W$4:W$176)</f>
        <v>2658.6801800000003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15833097</v>
      </c>
      <c r="I60" s="3">
        <f t="shared" si="39"/>
        <v>12238922</v>
      </c>
      <c r="J60" s="3">
        <f t="shared" si="39"/>
        <v>10900222</v>
      </c>
      <c r="L60" s="3">
        <f t="shared" ref="L60:W60" si="40">+SUM(L55:L59)</f>
        <v>508963.95399999997</v>
      </c>
      <c r="M60" s="3">
        <f t="shared" si="40"/>
        <v>413689.39799999999</v>
      </c>
      <c r="N60" s="3">
        <f t="shared" si="40"/>
        <v>362436.06599999999</v>
      </c>
      <c r="O60" s="3">
        <f t="shared" si="40"/>
        <v>9256.0757189999986</v>
      </c>
      <c r="P60" s="3">
        <f t="shared" si="40"/>
        <v>8748.1028949999982</v>
      </c>
      <c r="Q60" s="3">
        <f t="shared" si="40"/>
        <v>7714.9121230000001</v>
      </c>
      <c r="R60" s="3">
        <f t="shared" si="40"/>
        <v>1575740.4939999999</v>
      </c>
      <c r="S60" s="3">
        <f t="shared" si="40"/>
        <v>1189341.942</v>
      </c>
      <c r="T60" s="3">
        <f t="shared" si="40"/>
        <v>1069634.2680000002</v>
      </c>
      <c r="U60" s="3">
        <f t="shared" si="40"/>
        <v>65932.573973999999</v>
      </c>
      <c r="V60" s="3">
        <f t="shared" si="40"/>
        <v>53922.373579000006</v>
      </c>
      <c r="W60" s="3">
        <f t="shared" si="40"/>
        <v>49077.98848700001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+SUMIF('Sorghum Prod'!$F$4:$F$176,$E61,'Sorghum Prod'!H$4:H$176)</f>
        <v>10987910</v>
      </c>
      <c r="I61" s="3">
        <f>+SUMIF('Sorghum Prod'!$F$4:$F$176,$E61,'Sorghum Prod'!I$4:I$176)</f>
        <v>15158170</v>
      </c>
      <c r="J61" s="3">
        <f>+SUMIF('Sorghum Prod'!$F$4:$F$176,$E61,'Sorghum Prod'!J$4:J$176)</f>
        <v>12199190</v>
      </c>
      <c r="L61" s="3">
        <f>+SUMIF('Sorghum Prod'!$F$4:$F$176,$E61,'Sorghum Prod'!L$4:L$176)</f>
        <v>0</v>
      </c>
      <c r="M61" s="3">
        <f>+SUMIF('Sorghum Prod'!$F$4:$F$176,$E61,'Sorghum Prod'!M$4:M$176)</f>
        <v>0</v>
      </c>
      <c r="N61" s="3">
        <f>+SUMIF('Sorghum Prod'!$F$4:$F$176,$E61,'Sorghum Prod'!N$4:N$176)</f>
        <v>0</v>
      </c>
      <c r="O61" s="3">
        <f>+SUMIF('Sorghum Prod'!$F$4:$F$176,$E61,'Sorghum Prod'!O$4:O$176)</f>
        <v>0</v>
      </c>
      <c r="P61" s="3">
        <f>+SUMIF('Sorghum Prod'!$F$4:$F$176,$E61,'Sorghum Prod'!P$4:P$176)</f>
        <v>0</v>
      </c>
      <c r="Q61" s="3">
        <f>+SUMIF('Sorghum Prod'!$F$4:$F$176,$E61,'Sorghum Prod'!Q$4:Q$176)</f>
        <v>0</v>
      </c>
      <c r="R61" s="3">
        <f>+SUMIF('Sorghum Prod'!$F$4:$F$176,$E61,'Sorghum Prod'!R$4:R$176)</f>
        <v>0</v>
      </c>
      <c r="S61" s="3">
        <f>+SUMIF('Sorghum Prod'!$F$4:$F$176,$E61,'Sorghum Prod'!S$4:S$176)</f>
        <v>0</v>
      </c>
      <c r="T61" s="3">
        <f>+SUMIF('Sorghum Prod'!$F$4:$F$176,$E61,'Sorghum Prod'!T$4:T$176)</f>
        <v>0</v>
      </c>
      <c r="U61" s="3">
        <f>+SUMIF('Sorghum Prod'!$F$4:$F$176,$E61,'Sorghum Prod'!U$4:U$176)</f>
        <v>0</v>
      </c>
      <c r="V61" s="3">
        <f>+SUMIF('Sorghum Prod'!$F$4:$F$176,$E61,'Sorghum Prod'!V$4:V$176)</f>
        <v>0</v>
      </c>
      <c r="W61" s="3">
        <f>+SUMIF('Sorghum Prod'!$F$4:$F$176,$E61,'Sorghum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+SUMIF('Sorghum Prod'!$F$4:$F$176,$E62,'Sorghum Prod'!H$4:H$176)</f>
        <v>4751</v>
      </c>
      <c r="I62" s="2">
        <f>+SUMIF('Sorghum Prod'!$F$4:$F$176,$E62,'Sorghum Prod'!I$4:I$176)</f>
        <v>5488</v>
      </c>
      <c r="J62" s="2">
        <f>+SUMIF('Sorghum Prod'!$F$4:$F$176,$E62,'Sorghum Prod'!J$4:J$176)</f>
        <v>5572</v>
      </c>
      <c r="L62" s="2">
        <f>+SUMIF('Sorghum Prod'!$F$4:$F$176,$E62,'Sorghum Prod'!L$4:L$176)</f>
        <v>0</v>
      </c>
      <c r="M62" s="2">
        <f>+SUMIF('Sorghum Prod'!$F$4:$F$176,$E62,'Sorghum Prod'!M$4:M$176)</f>
        <v>0</v>
      </c>
      <c r="N62" s="2">
        <f>+SUMIF('Sorghum Prod'!$F$4:$F$176,$E62,'Sorghum Prod'!N$4:N$176)</f>
        <v>0</v>
      </c>
      <c r="O62" s="2">
        <f>+SUMIF('Sorghum Prod'!$F$4:$F$176,$E62,'Sorghum Prod'!O$4:O$176)</f>
        <v>0</v>
      </c>
      <c r="P62" s="2">
        <f>+SUMIF('Sorghum Prod'!$F$4:$F$176,$E62,'Sorghum Prod'!P$4:P$176)</f>
        <v>0</v>
      </c>
      <c r="Q62" s="2">
        <f>+SUMIF('Sorghum Prod'!$F$4:$F$176,$E62,'Sorghum Prod'!Q$4:Q$176)</f>
        <v>0</v>
      </c>
      <c r="R62" s="2">
        <f>+SUMIF('Sorghum Prod'!$F$4:$F$176,$E62,'Sorghum Prod'!R$4:R$176)</f>
        <v>0</v>
      </c>
      <c r="S62" s="2">
        <f>+SUMIF('Sorghum Prod'!$F$4:$F$176,$E62,'Sorghum Prod'!S$4:S$176)</f>
        <v>0</v>
      </c>
      <c r="T62" s="2">
        <f>+SUMIF('Sorghum Prod'!$F$4:$F$176,$E62,'Sorghum Prod'!T$4:T$176)</f>
        <v>0</v>
      </c>
      <c r="U62" s="2">
        <f>+SUMIF('Sorghum Prod'!$F$4:$F$176,$E62,'Sorghum Prod'!U$4:U$176)</f>
        <v>0</v>
      </c>
      <c r="V62" s="2">
        <f>+SUMIF('Sorghum Prod'!$F$4:$F$176,$E62,'Sorghum Prod'!V$4:V$176)</f>
        <v>0</v>
      </c>
      <c r="W62" s="2">
        <f>+SUMIF('Sorghum Prod'!$F$4:$F$176,$E62,'Sorghum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+SUMIF('Sorghum Prod'!$F$4:$F$176,$E63,'Sorghum Prod'!H$4:H$176)</f>
        <v>2913113</v>
      </c>
      <c r="I63" s="2">
        <f>+SUMIF('Sorghum Prod'!$F$4:$F$176,$E63,'Sorghum Prod'!I$4:I$176)</f>
        <v>2781286</v>
      </c>
      <c r="J63" s="2">
        <f>+SUMIF('Sorghum Prod'!$F$4:$F$176,$E63,'Sorghum Prod'!J$4:J$176)</f>
        <v>2430173</v>
      </c>
      <c r="L63" s="2">
        <f>+SUMIF('Sorghum Prod'!$F$4:$F$176,$E63,'Sorghum Prod'!L$4:L$176)</f>
        <v>54815</v>
      </c>
      <c r="M63" s="2">
        <f>+SUMIF('Sorghum Prod'!$F$4:$F$176,$E63,'Sorghum Prod'!M$4:M$176)</f>
        <v>52288</v>
      </c>
      <c r="N63" s="2">
        <f>+SUMIF('Sorghum Prod'!$F$4:$F$176,$E63,'Sorghum Prod'!N$4:N$176)</f>
        <v>45625.364999999998</v>
      </c>
      <c r="O63" s="2">
        <f>+SUMIF('Sorghum Prod'!$F$4:$F$176,$E63,'Sorghum Prod'!O$4:O$176)</f>
        <v>164.44499999999999</v>
      </c>
      <c r="P63" s="2">
        <f>+SUMIF('Sorghum Prod'!$F$4:$F$176,$E63,'Sorghum Prod'!P$4:P$176)</f>
        <v>156.864</v>
      </c>
      <c r="Q63" s="2">
        <f>+SUMIF('Sorghum Prod'!$F$4:$F$176,$E63,'Sorghum Prod'!Q$4:Q$176)</f>
        <v>136.87609499999999</v>
      </c>
      <c r="R63" s="2">
        <f>+SUMIF('Sorghum Prod'!$F$4:$F$176,$E63,'Sorghum Prod'!R$4:R$176)</f>
        <v>349085</v>
      </c>
      <c r="S63" s="2">
        <f>+SUMIF('Sorghum Prod'!$F$4:$F$176,$E63,'Sorghum Prod'!S$4:S$176)</f>
        <v>332992</v>
      </c>
      <c r="T63" s="2">
        <f>+SUMIF('Sorghum Prod'!$F$4:$F$176,$E63,'Sorghum Prod'!T$4:T$176)</f>
        <v>290561.53499999997</v>
      </c>
      <c r="U63" s="2">
        <f>+SUMIF('Sorghum Prod'!$F$4:$F$176,$E63,'Sorghum Prod'!U$4:U$176)</f>
        <v>9774.3799999999992</v>
      </c>
      <c r="V63" s="2">
        <f>+SUMIF('Sorghum Prod'!$F$4:$F$176,$E63,'Sorghum Prod'!V$4:V$176)</f>
        <v>9323.7759999999998</v>
      </c>
      <c r="W63" s="2">
        <f>+SUMIF('Sorghum Prod'!$F$4:$F$176,$E63,'Sorghum Prod'!W$4:W$176)</f>
        <v>8135.7229799999986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+SUMIF('Sorghum Prod'!$F$4:$F$176,$E64,'Sorghum Prod'!H$4:H$176)</f>
        <v>289047</v>
      </c>
      <c r="I64" s="2">
        <f>+SUMIF('Sorghum Prod'!$F$4:$F$176,$E64,'Sorghum Prod'!I$4:I$176)</f>
        <v>287025</v>
      </c>
      <c r="J64" s="2">
        <f>+SUMIF('Sorghum Prod'!$F$4:$F$176,$E64,'Sorghum Prod'!J$4:J$176)</f>
        <v>285013</v>
      </c>
      <c r="L64" s="2">
        <f>+SUMIF('Sorghum Prod'!$F$4:$F$176,$E64,'Sorghum Prod'!L$4:L$176)</f>
        <v>15830.094000000001</v>
      </c>
      <c r="M64" s="2">
        <f>+SUMIF('Sorghum Prod'!$F$4:$F$176,$E64,'Sorghum Prod'!M$4:M$176)</f>
        <v>15926.354000000001</v>
      </c>
      <c r="N64" s="2">
        <f>+SUMIF('Sorghum Prod'!$F$4:$F$176,$E64,'Sorghum Prod'!N$4:N$176)</f>
        <v>16124.328000000001</v>
      </c>
      <c r="O64" s="2">
        <f>+SUMIF('Sorghum Prod'!$F$4:$F$176,$E64,'Sorghum Prod'!O$4:O$176)</f>
        <v>237.50892899999999</v>
      </c>
      <c r="P64" s="2">
        <f>+SUMIF('Sorghum Prod'!$F$4:$F$176,$E64,'Sorghum Prod'!P$4:P$176)</f>
        <v>238.94950900000001</v>
      </c>
      <c r="Q64" s="2">
        <f>+SUMIF('Sorghum Prod'!$F$4:$F$176,$E64,'Sorghum Prod'!Q$4:Q$176)</f>
        <v>241.91604800000002</v>
      </c>
      <c r="R64" s="2">
        <f>+SUMIF('Sorghum Prod'!$F$4:$F$176,$E64,'Sorghum Prod'!R$4:R$176)</f>
        <v>74018.039999999994</v>
      </c>
      <c r="S64" s="2">
        <f>+SUMIF('Sorghum Prod'!$F$4:$F$176,$E64,'Sorghum Prod'!S$4:S$176)</f>
        <v>74428.570000000007</v>
      </c>
      <c r="T64" s="2">
        <f>+SUMIF('Sorghum Prod'!$F$4:$F$176,$E64,'Sorghum Prod'!T$4:T$176)</f>
        <v>75294.438999999998</v>
      </c>
      <c r="U64" s="2">
        <f>+SUMIF('Sorghum Prod'!$F$4:$F$176,$E64,'Sorghum Prod'!U$4:U$176)</f>
        <v>5811.7185330000002</v>
      </c>
      <c r="V64" s="2">
        <f>+SUMIF('Sorghum Prod'!$F$4:$F$176,$E64,'Sorghum Prod'!V$4:V$176)</f>
        <v>5846.9632149999998</v>
      </c>
      <c r="W64" s="2">
        <f>+SUMIF('Sorghum Prod'!$F$4:$F$176,$E64,'Sorghum Prod'!W$4:W$176)</f>
        <v>5919.5281750000004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+SUMIF('Sorghum Prod'!$F$4:$F$176,$E65,'Sorghum Prod'!H$4:H$176)</f>
        <v>4947</v>
      </c>
      <c r="I65" s="2">
        <f>+SUMIF('Sorghum Prod'!$F$4:$F$176,$E65,'Sorghum Prod'!I$4:I$176)</f>
        <v>5090</v>
      </c>
      <c r="J65" s="2">
        <f>+SUMIF('Sorghum Prod'!$F$4:$F$176,$E65,'Sorghum Prod'!J$4:J$176)</f>
        <v>5153</v>
      </c>
      <c r="L65" s="2">
        <f>+SUMIF('Sorghum Prod'!$F$4:$F$176,$E65,'Sorghum Prod'!L$4:L$176)</f>
        <v>1759.7900000000002</v>
      </c>
      <c r="M65" s="2">
        <f>+SUMIF('Sorghum Prod'!$F$4:$F$176,$E65,'Sorghum Prod'!M$4:M$176)</f>
        <v>1793.625</v>
      </c>
      <c r="N65" s="2">
        <f>+SUMIF('Sorghum Prod'!$F$4:$F$176,$E65,'Sorghum Prod'!N$4:N$176)</f>
        <v>1827.825</v>
      </c>
      <c r="O65" s="2">
        <f>+SUMIF('Sorghum Prod'!$F$4:$F$176,$E65,'Sorghum Prod'!O$4:O$176)</f>
        <v>260.39198000000005</v>
      </c>
      <c r="P65" s="2">
        <f>+SUMIF('Sorghum Prod'!$F$4:$F$176,$E65,'Sorghum Prod'!P$4:P$176)</f>
        <v>265.39737000000002</v>
      </c>
      <c r="Q65" s="2">
        <f>+SUMIF('Sorghum Prod'!$F$4:$F$176,$E65,'Sorghum Prod'!Q$4:Q$176)</f>
        <v>270.45897000000002</v>
      </c>
      <c r="R65" s="2">
        <f>+SUMIF('Sorghum Prod'!$F$4:$F$176,$E65,'Sorghum Prod'!R$4:R$176)</f>
        <v>3041.0499999999997</v>
      </c>
      <c r="S65" s="2">
        <f>+SUMIF('Sorghum Prod'!$F$4:$F$176,$E65,'Sorghum Prod'!S$4:S$176)</f>
        <v>3099.5789999999997</v>
      </c>
      <c r="T65" s="2">
        <f>+SUMIF('Sorghum Prod'!$F$4:$F$176,$E65,'Sorghum Prod'!T$4:T$176)</f>
        <v>3158.6189999999997</v>
      </c>
      <c r="U65" s="2">
        <f>+SUMIF('Sorghum Prod'!$F$4:$F$176,$E65,'Sorghum Prod'!U$4:U$176)</f>
        <v>917.37165999999991</v>
      </c>
      <c r="V65" s="2">
        <f>+SUMIF('Sorghum Prod'!$F$4:$F$176,$E65,'Sorghum Prod'!V$4:V$176)</f>
        <v>935.00797799999987</v>
      </c>
      <c r="W65" s="2">
        <f>+SUMIF('Sorghum Prod'!$F$4:$F$176,$E65,'Sorghum Prod'!W$4:W$176)</f>
        <v>952.83805799999982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+SUMIF('Sorghum Prod'!$F$4:$F$176,$E66,'Sorghum Prod'!H$4:H$176)</f>
        <v>5654752</v>
      </c>
      <c r="I66" s="2">
        <f>+SUMIF('Sorghum Prod'!$F$4:$F$176,$E66,'Sorghum Prod'!I$4:I$176)</f>
        <v>5610593</v>
      </c>
      <c r="J66" s="2">
        <f>+SUMIF('Sorghum Prod'!$F$4:$F$176,$E66,'Sorghum Prod'!J$4:J$176)</f>
        <v>4559118</v>
      </c>
      <c r="L66" s="2">
        <f>+SUMIF('Sorghum Prod'!$F$4:$F$176,$E66,'Sorghum Prod'!L$4:L$176)</f>
        <v>1181474.2860000001</v>
      </c>
      <c r="M66" s="2">
        <f>+SUMIF('Sorghum Prod'!$F$4:$F$176,$E66,'Sorghum Prod'!M$4:M$176)</f>
        <v>1165190.629</v>
      </c>
      <c r="N66" s="2">
        <f>+SUMIF('Sorghum Prod'!$F$4:$F$176,$E66,'Sorghum Prod'!N$4:N$176)</f>
        <v>944011.24199999997</v>
      </c>
      <c r="O66" s="2">
        <f>+SUMIF('Sorghum Prod'!$F$4:$F$176,$E66,'Sorghum Prod'!O$4:O$176)</f>
        <v>50565.573411999998</v>
      </c>
      <c r="P66" s="2">
        <f>+SUMIF('Sorghum Prod'!$F$4:$F$176,$E66,'Sorghum Prod'!P$4:P$176)</f>
        <v>49770.300612999999</v>
      </c>
      <c r="Q66" s="2">
        <f>+SUMIF('Sorghum Prod'!$F$4:$F$176,$E66,'Sorghum Prod'!Q$4:Q$176)</f>
        <v>40283.367725999997</v>
      </c>
      <c r="R66" s="2">
        <f>+SUMIF('Sorghum Prod'!$F$4:$F$176,$E66,'Sorghum Prod'!R$4:R$176)</f>
        <v>3391685.156</v>
      </c>
      <c r="S66" s="2">
        <f>+SUMIF('Sorghum Prod'!$F$4:$F$176,$E66,'Sorghum Prod'!S$4:S$176)</f>
        <v>3355524.2689999999</v>
      </c>
      <c r="T66" s="2">
        <f>+SUMIF('Sorghum Prod'!$F$4:$F$176,$E66,'Sorghum Prod'!T$4:T$176)</f>
        <v>2722811.9980000001</v>
      </c>
      <c r="U66" s="2">
        <f>+SUMIF('Sorghum Prod'!$F$4:$F$176,$E66,'Sorghum Prod'!U$4:U$176)</f>
        <v>663517.10362699989</v>
      </c>
      <c r="V66" s="2">
        <f>+SUMIF('Sorghum Prod'!$F$4:$F$176,$E66,'Sorghum Prod'!V$4:V$176)</f>
        <v>654537.10918299994</v>
      </c>
      <c r="W66" s="2">
        <f>+SUMIF('Sorghum Prod'!$F$4:$F$176,$E66,'Sorghum Prod'!W$4:W$176)</f>
        <v>530357.260932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8866610</v>
      </c>
      <c r="I67" s="3">
        <f t="shared" si="41"/>
        <v>8689482</v>
      </c>
      <c r="J67" s="3">
        <f t="shared" si="41"/>
        <v>7285029</v>
      </c>
      <c r="L67" s="3">
        <f t="shared" ref="L67:W67" si="42">+SUM(L62:L66)</f>
        <v>1253879.1700000002</v>
      </c>
      <c r="M67" s="3">
        <f t="shared" si="42"/>
        <v>1235198.608</v>
      </c>
      <c r="N67" s="3">
        <f t="shared" si="42"/>
        <v>1007588.76</v>
      </c>
      <c r="O67" s="3">
        <f t="shared" si="42"/>
        <v>51227.919321000001</v>
      </c>
      <c r="P67" s="3">
        <f t="shared" si="42"/>
        <v>50431.511491999998</v>
      </c>
      <c r="Q67" s="3">
        <f t="shared" si="42"/>
        <v>40932.618838999995</v>
      </c>
      <c r="R67" s="3">
        <f t="shared" si="42"/>
        <v>3817829.2459999998</v>
      </c>
      <c r="S67" s="3">
        <f t="shared" si="42"/>
        <v>3766044.4180000001</v>
      </c>
      <c r="T67" s="3">
        <f t="shared" si="42"/>
        <v>3091826.591</v>
      </c>
      <c r="U67" s="3">
        <f t="shared" si="42"/>
        <v>680020.57381999993</v>
      </c>
      <c r="V67" s="3">
        <f t="shared" si="42"/>
        <v>670642.85637599998</v>
      </c>
      <c r="W67" s="3">
        <f t="shared" si="42"/>
        <v>545365.35014500003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+SUMIF('Sorghum Prod'!$F$4:$F$176,$E68,'Sorghum Prod'!H$4:H$176)</f>
        <v>416241</v>
      </c>
      <c r="I68" s="2">
        <f>+SUMIF('Sorghum Prod'!$F$4:$F$176,$E68,'Sorghum Prod'!I$4:I$176)</f>
        <v>299143</v>
      </c>
      <c r="J68" s="2">
        <f>+SUMIF('Sorghum Prod'!$F$4:$F$176,$E68,'Sorghum Prod'!J$4:J$176)</f>
        <v>248803</v>
      </c>
      <c r="L68" s="2">
        <f>+SUMIF('Sorghum Prod'!$F$4:$F$176,$E68,'Sorghum Prod'!L$4:L$176)</f>
        <v>0</v>
      </c>
      <c r="M68" s="2">
        <f>+SUMIF('Sorghum Prod'!$F$4:$F$176,$E68,'Sorghum Prod'!M$4:M$176)</f>
        <v>0</v>
      </c>
      <c r="N68" s="2">
        <f>+SUMIF('Sorghum Prod'!$F$4:$F$176,$E68,'Sorghum Prod'!N$4:N$176)</f>
        <v>0</v>
      </c>
      <c r="O68" s="2">
        <f>+SUMIF('Sorghum Prod'!$F$4:$F$176,$E68,'Sorghum Prod'!O$4:O$176)</f>
        <v>0</v>
      </c>
      <c r="P68" s="2">
        <f>+SUMIF('Sorghum Prod'!$F$4:$F$176,$E68,'Sorghum Prod'!P$4:P$176)</f>
        <v>0</v>
      </c>
      <c r="Q68" s="2">
        <f>+SUMIF('Sorghum Prod'!$F$4:$F$176,$E68,'Sorghum Prod'!Q$4:Q$176)</f>
        <v>0</v>
      </c>
      <c r="R68" s="2">
        <f>+SUMIF('Sorghum Prod'!$F$4:$F$176,$E68,'Sorghum Prod'!R$4:R$176)</f>
        <v>0</v>
      </c>
      <c r="S68" s="2">
        <f>+SUMIF('Sorghum Prod'!$F$4:$F$176,$E68,'Sorghum Prod'!S$4:S$176)</f>
        <v>0</v>
      </c>
      <c r="T68" s="2">
        <f>+SUMIF('Sorghum Prod'!$F$4:$F$176,$E68,'Sorghum Prod'!T$4:T$176)</f>
        <v>0</v>
      </c>
      <c r="U68" s="2">
        <f>+SUMIF('Sorghum Prod'!$F$4:$F$176,$E68,'Sorghum Prod'!U$4:U$176)</f>
        <v>0</v>
      </c>
      <c r="V68" s="2">
        <f>+SUMIF('Sorghum Prod'!$F$4:$F$176,$E68,'Sorghum Prod'!V$4:V$176)</f>
        <v>0</v>
      </c>
      <c r="W68" s="2">
        <f>+SUMIF('Sorghum Prod'!$F$4:$F$176,$E68,'Sorghum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+SUMIF('Sorghum Prod'!$F$4:$F$176,$E69,'Sorghum Prod'!H$4:H$176)</f>
        <v>414834</v>
      </c>
      <c r="I69" s="2">
        <f>+SUMIF('Sorghum Prod'!$F$4:$F$176,$E69,'Sorghum Prod'!I$4:I$176)</f>
        <v>345580</v>
      </c>
      <c r="J69" s="2">
        <f>+SUMIF('Sorghum Prod'!$F$4:$F$176,$E69,'Sorghum Prod'!J$4:J$176)</f>
        <v>355607</v>
      </c>
      <c r="L69" s="2">
        <f>+SUMIF('Sorghum Prod'!$F$4:$F$176,$E69,'Sorghum Prod'!L$4:L$176)</f>
        <v>0</v>
      </c>
      <c r="M69" s="2">
        <f>+SUMIF('Sorghum Prod'!$F$4:$F$176,$E69,'Sorghum Prod'!M$4:M$176)</f>
        <v>0</v>
      </c>
      <c r="N69" s="2">
        <f>+SUMIF('Sorghum Prod'!$F$4:$F$176,$E69,'Sorghum Prod'!N$4:N$176)</f>
        <v>0</v>
      </c>
      <c r="O69" s="2">
        <f>+SUMIF('Sorghum Prod'!$F$4:$F$176,$E69,'Sorghum Prod'!O$4:O$176)</f>
        <v>0</v>
      </c>
      <c r="P69" s="2">
        <f>+SUMIF('Sorghum Prod'!$F$4:$F$176,$E69,'Sorghum Prod'!P$4:P$176)</f>
        <v>0</v>
      </c>
      <c r="Q69" s="2">
        <f>+SUMIF('Sorghum Prod'!$F$4:$F$176,$E69,'Sorghum Prod'!Q$4:Q$176)</f>
        <v>0</v>
      </c>
      <c r="R69" s="2">
        <f>+SUMIF('Sorghum Prod'!$F$4:$F$176,$E69,'Sorghum Prod'!R$4:R$176)</f>
        <v>0</v>
      </c>
      <c r="S69" s="2">
        <f>+SUMIF('Sorghum Prod'!$F$4:$F$176,$E69,'Sorghum Prod'!S$4:S$176)</f>
        <v>0</v>
      </c>
      <c r="T69" s="2">
        <f>+SUMIF('Sorghum Prod'!$F$4:$F$176,$E69,'Sorghum Prod'!T$4:T$176)</f>
        <v>0</v>
      </c>
      <c r="U69" s="2">
        <f>+SUMIF('Sorghum Prod'!$F$4:$F$176,$E69,'Sorghum Prod'!U$4:U$176)</f>
        <v>0</v>
      </c>
      <c r="V69" s="2">
        <f>+SUMIF('Sorghum Prod'!$F$4:$F$176,$E69,'Sorghum Prod'!V$4:V$176)</f>
        <v>0</v>
      </c>
      <c r="W69" s="2">
        <f>+SUMIF('Sorghum Prod'!$F$4:$F$176,$E69,'Sorghum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+SUMIF('Sorghum Prod'!$F$4:$F$176,$E70,'Sorghum Prod'!H$4:H$176)</f>
        <v>99501</v>
      </c>
      <c r="I70" s="2">
        <f>+SUMIF('Sorghum Prod'!$F$4:$F$176,$E70,'Sorghum Prod'!I$4:I$176)</f>
        <v>73606</v>
      </c>
      <c r="J70" s="2">
        <f>+SUMIF('Sorghum Prod'!$F$4:$F$176,$E70,'Sorghum Prod'!J$4:J$176)</f>
        <v>53521</v>
      </c>
      <c r="L70" s="2">
        <f>+SUMIF('Sorghum Prod'!$F$4:$F$176,$E70,'Sorghum Prod'!L$4:L$176)</f>
        <v>0</v>
      </c>
      <c r="M70" s="2">
        <f>+SUMIF('Sorghum Prod'!$F$4:$F$176,$E70,'Sorghum Prod'!M$4:M$176)</f>
        <v>0</v>
      </c>
      <c r="N70" s="2">
        <f>+SUMIF('Sorghum Prod'!$F$4:$F$176,$E70,'Sorghum Prod'!N$4:N$176)</f>
        <v>0</v>
      </c>
      <c r="O70" s="2">
        <f>+SUMIF('Sorghum Prod'!$F$4:$F$176,$E70,'Sorghum Prod'!O$4:O$176)</f>
        <v>0</v>
      </c>
      <c r="P70" s="2">
        <f>+SUMIF('Sorghum Prod'!$F$4:$F$176,$E70,'Sorghum Prod'!P$4:P$176)</f>
        <v>0</v>
      </c>
      <c r="Q70" s="2">
        <f>+SUMIF('Sorghum Prod'!$F$4:$F$176,$E70,'Sorghum Prod'!Q$4:Q$176)</f>
        <v>0</v>
      </c>
      <c r="R70" s="2">
        <f>+SUMIF('Sorghum Prod'!$F$4:$F$176,$E70,'Sorghum Prod'!R$4:R$176)</f>
        <v>0</v>
      </c>
      <c r="S70" s="2">
        <f>+SUMIF('Sorghum Prod'!$F$4:$F$176,$E70,'Sorghum Prod'!S$4:S$176)</f>
        <v>0</v>
      </c>
      <c r="T70" s="2">
        <f>+SUMIF('Sorghum Prod'!$F$4:$F$176,$E70,'Sorghum Prod'!T$4:T$176)</f>
        <v>0</v>
      </c>
      <c r="U70" s="2">
        <f>+SUMIF('Sorghum Prod'!$F$4:$F$176,$E70,'Sorghum Prod'!U$4:U$176)</f>
        <v>0</v>
      </c>
      <c r="V70" s="2">
        <f>+SUMIF('Sorghum Prod'!$F$4:$F$176,$E70,'Sorghum Prod'!V$4:V$176)</f>
        <v>0</v>
      </c>
      <c r="W70" s="2">
        <f>+SUMIF('Sorghum Prod'!$F$4:$F$176,$E70,'Sorghum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930576</v>
      </c>
      <c r="I71" s="3">
        <f t="shared" si="43"/>
        <v>718329</v>
      </c>
      <c r="J71" s="3">
        <f t="shared" si="43"/>
        <v>657931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+SUMIF('Sorghum Prod'!$F$4:$F$176,$E72,'Sorghum Prod'!H$4:H$176)</f>
        <v>810509</v>
      </c>
      <c r="I72" s="2">
        <f>+SUMIF('Sorghum Prod'!$F$4:$F$176,$E72,'Sorghum Prod'!I$4:I$176)</f>
        <v>729403</v>
      </c>
      <c r="J72" s="2">
        <f>+SUMIF('Sorghum Prod'!$F$4:$F$176,$E72,'Sorghum Prod'!J$4:J$176)</f>
        <v>708447</v>
      </c>
      <c r="L72" s="2">
        <f>+SUMIF('Sorghum Prod'!$F$4:$F$176,$E72,'Sorghum Prod'!L$4:L$176)</f>
        <v>11282.898999999999</v>
      </c>
      <c r="M72" s="2">
        <f>+SUMIF('Sorghum Prod'!$F$4:$F$176,$E72,'Sorghum Prod'!M$4:M$176)</f>
        <v>10120.298999999999</v>
      </c>
      <c r="N72" s="2">
        <f>+SUMIF('Sorghum Prod'!$F$4:$F$176,$E72,'Sorghum Prod'!N$4:N$176)</f>
        <v>9818.618999999997</v>
      </c>
      <c r="O72" s="2">
        <f>+SUMIF('Sorghum Prod'!$F$4:$F$176,$E72,'Sorghum Prod'!O$4:O$176)</f>
        <v>22.611192999999997</v>
      </c>
      <c r="P72" s="2">
        <f>+SUMIF('Sorghum Prod'!$F$4:$F$176,$E72,'Sorghum Prod'!P$4:P$176)</f>
        <v>20.273072999999997</v>
      </c>
      <c r="Q72" s="2">
        <f>+SUMIF('Sorghum Prod'!$F$4:$F$176,$E72,'Sorghum Prod'!Q$4:Q$176)</f>
        <v>19.635072999999998</v>
      </c>
      <c r="R72" s="2">
        <f>+SUMIF('Sorghum Prod'!$F$4:$F$176,$E72,'Sorghum Prod'!R$4:R$176)</f>
        <v>129578.909</v>
      </c>
      <c r="S72" s="2">
        <f>+SUMIF('Sorghum Prod'!$F$4:$F$176,$E72,'Sorghum Prod'!S$4:S$176)</f>
        <v>116174.98100000001</v>
      </c>
      <c r="T72" s="2">
        <f>+SUMIF('Sorghum Prod'!$F$4:$F$176,$E72,'Sorghum Prod'!T$4:T$176)</f>
        <v>112600.45299999999</v>
      </c>
      <c r="U72" s="2">
        <f>+SUMIF('Sorghum Prod'!$F$4:$F$176,$E72,'Sorghum Prod'!U$4:U$176)</f>
        <v>3886.2083589999997</v>
      </c>
      <c r="V72" s="2">
        <f>+SUMIF('Sorghum Prod'!$F$4:$F$176,$E72,'Sorghum Prod'!V$4:V$176)</f>
        <v>3482.2334950000004</v>
      </c>
      <c r="W72" s="2">
        <f>+SUMIF('Sorghum Prod'!$F$4:$F$176,$E72,'Sorghum Prod'!W$4:W$176)</f>
        <v>3369.653511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+SUMIF('Sorghum Prod'!$F$4:$F$176,$E73,'Sorghum Prod'!H$4:H$176)</f>
        <v>888615</v>
      </c>
      <c r="I73" s="2">
        <f>+SUMIF('Sorghum Prod'!$F$4:$F$176,$E73,'Sorghum Prod'!I$4:I$176)</f>
        <v>661224</v>
      </c>
      <c r="J73" s="2">
        <f>+SUMIF('Sorghum Prod'!$F$4:$F$176,$E73,'Sorghum Prod'!J$4:J$176)</f>
        <v>881102</v>
      </c>
      <c r="L73" s="2">
        <f>+SUMIF('Sorghum Prod'!$F$4:$F$176,$E73,'Sorghum Prod'!L$4:L$176)</f>
        <v>100706.51000000001</v>
      </c>
      <c r="M73" s="2">
        <f>+SUMIF('Sorghum Prod'!$F$4:$F$176,$E73,'Sorghum Prod'!M$4:M$176)</f>
        <v>65893.542000000001</v>
      </c>
      <c r="N73" s="2">
        <f>+SUMIF('Sorghum Prod'!$F$4:$F$176,$E73,'Sorghum Prod'!N$4:N$176)</f>
        <v>116833.194</v>
      </c>
      <c r="O73" s="2">
        <f>+SUMIF('Sorghum Prod'!$F$4:$F$176,$E73,'Sorghum Prod'!O$4:O$176)</f>
        <v>4511.1215400000001</v>
      </c>
      <c r="P73" s="2">
        <f>+SUMIF('Sorghum Prod'!$F$4:$F$176,$E73,'Sorghum Prod'!P$4:P$176)</f>
        <v>2933.9845999999998</v>
      </c>
      <c r="Q73" s="2">
        <f>+SUMIF('Sorghum Prod'!$F$4:$F$176,$E73,'Sorghum Prod'!Q$4:Q$176)</f>
        <v>5202.1959399999996</v>
      </c>
      <c r="R73" s="2">
        <f>+SUMIF('Sorghum Prod'!$F$4:$F$176,$E73,'Sorghum Prod'!R$4:R$176)</f>
        <v>282032.45699999999</v>
      </c>
      <c r="S73" s="2">
        <f>+SUMIF('Sorghum Prod'!$F$4:$F$176,$E73,'Sorghum Prod'!S$4:S$176)</f>
        <v>186386.08799999999</v>
      </c>
      <c r="T73" s="2">
        <f>+SUMIF('Sorghum Prod'!$F$4:$F$176,$E73,'Sorghum Prod'!T$4:T$176)</f>
        <v>330437.90400000004</v>
      </c>
      <c r="U73" s="2">
        <f>+SUMIF('Sorghum Prod'!$F$4:$F$176,$E73,'Sorghum Prod'!U$4:U$176)</f>
        <v>48270.403134000007</v>
      </c>
      <c r="V73" s="2">
        <f>+SUMIF('Sorghum Prod'!$F$4:$F$176,$E73,'Sorghum Prod'!V$4:V$176)</f>
        <v>31497.721356000002</v>
      </c>
      <c r="W73" s="2">
        <f>+SUMIF('Sorghum Prod'!$F$4:$F$176,$E73,'Sorghum Prod'!W$4:W$176)</f>
        <v>55848.040449000007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1699124</v>
      </c>
      <c r="I74" s="3">
        <f t="shared" si="45"/>
        <v>1390627</v>
      </c>
      <c r="J74" s="3">
        <f t="shared" si="45"/>
        <v>1589549</v>
      </c>
      <c r="L74" s="3">
        <f t="shared" ref="L74:W74" si="46">+SUM(L72:L73)</f>
        <v>111989.40900000001</v>
      </c>
      <c r="M74" s="3">
        <f t="shared" si="46"/>
        <v>76013.841</v>
      </c>
      <c r="N74" s="3">
        <f t="shared" si="46"/>
        <v>126651.81299999999</v>
      </c>
      <c r="O74" s="3">
        <f t="shared" si="46"/>
        <v>4533.7327329999998</v>
      </c>
      <c r="P74" s="3">
        <f t="shared" si="46"/>
        <v>2954.2576729999996</v>
      </c>
      <c r="Q74" s="3">
        <f t="shared" si="46"/>
        <v>5221.831013</v>
      </c>
      <c r="R74" s="3">
        <f t="shared" si="46"/>
        <v>411611.36599999998</v>
      </c>
      <c r="S74" s="3">
        <f t="shared" si="46"/>
        <v>302561.06900000002</v>
      </c>
      <c r="T74" s="3">
        <f t="shared" si="46"/>
        <v>443038.35700000002</v>
      </c>
      <c r="U74" s="3">
        <f t="shared" si="46"/>
        <v>52156.611493000004</v>
      </c>
      <c r="V74" s="3">
        <f t="shared" si="46"/>
        <v>34979.954851000002</v>
      </c>
      <c r="W74" s="3">
        <f t="shared" si="46"/>
        <v>59217.693960000004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+SUMIF('Sorghum Prod'!$F$4:$F$176,$E75,'Sorghum Prod'!H$4:H$176)</f>
        <v>1282042</v>
      </c>
      <c r="I75" s="3">
        <f>+SUMIF('Sorghum Prod'!$F$4:$F$176,$E75,'Sorghum Prod'!I$4:I$176)</f>
        <v>2209173</v>
      </c>
      <c r="J75" s="3">
        <f>+SUMIF('Sorghum Prod'!$F$4:$F$176,$E75,'Sorghum Prod'!J$4:J$176)</f>
        <v>1790574</v>
      </c>
      <c r="K75" s="22"/>
      <c r="L75" s="3">
        <f>+SUMIF('Sorghum Prod'!$F$4:$F$176,$E75,'Sorghum Prod'!L$4:L$176)</f>
        <v>0</v>
      </c>
      <c r="M75" s="3">
        <f>+SUMIF('Sorghum Prod'!$F$4:$F$176,$E75,'Sorghum Prod'!M$4:M$176)</f>
        <v>0</v>
      </c>
      <c r="N75" s="3">
        <f>+SUMIF('Sorghum Prod'!$F$4:$F$176,$E75,'Sorghum Prod'!N$4:N$176)</f>
        <v>0</v>
      </c>
      <c r="O75" s="3">
        <f>+SUMIF('Sorghum Prod'!$F$4:$F$176,$E75,'Sorghum Prod'!O$4:O$176)</f>
        <v>0</v>
      </c>
      <c r="P75" s="3">
        <f>+SUMIF('Sorghum Prod'!$F$4:$F$176,$E75,'Sorghum Prod'!P$4:P$176)</f>
        <v>0</v>
      </c>
      <c r="Q75" s="3">
        <f>+SUMIF('Sorghum Prod'!$F$4:$F$176,$E75,'Sorghum Prod'!Q$4:Q$176)</f>
        <v>0</v>
      </c>
      <c r="R75" s="3">
        <f>+SUMIF('Sorghum Prod'!$F$4:$F$176,$E75,'Sorghum Prod'!R$4:R$176)</f>
        <v>0</v>
      </c>
      <c r="S75" s="3">
        <f>+SUMIF('Sorghum Prod'!$F$4:$F$176,$E75,'Sorghum Prod'!S$4:S$176)</f>
        <v>0</v>
      </c>
      <c r="T75" s="3">
        <f>+SUMIF('Sorghum Prod'!$F$4:$F$176,$E75,'Sorghum Prod'!T$4:T$176)</f>
        <v>0</v>
      </c>
      <c r="U75" s="3">
        <f>+SUMIF('Sorghum Prod'!$F$4:$F$176,$E75,'Sorghum Prod'!U$4:U$176)</f>
        <v>0</v>
      </c>
      <c r="V75" s="3">
        <f>+SUMIF('Sorghum Prod'!$F$4:$F$176,$E75,'Sorghum Prod'!V$4:V$176)</f>
        <v>0</v>
      </c>
      <c r="W75" s="3">
        <f>+SUMIF('Sorghum Prod'!$F$4:$F$176,$E75,'Sorghum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+SUMIF('Sorghum Prod'!$F$4:$F$176,$E76,'Sorghum Prod'!H$4:H$176)</f>
        <v>0</v>
      </c>
      <c r="I76" s="2">
        <f>+SUMIF('Sorghum Prod'!$F$4:$F$176,$E76,'Sorghum Prod'!I$4:I$176)</f>
        <v>0</v>
      </c>
      <c r="J76" s="2">
        <f>+SUMIF('Sorghum Prod'!$F$4:$F$176,$E76,'Sorghum Prod'!J$4:J$176)</f>
        <v>0</v>
      </c>
      <c r="L76" s="2">
        <f>+SUMIF('Sorghum Prod'!$F$4:$F$176,$E76,'Sorghum Prod'!L$4:L$176)</f>
        <v>0</v>
      </c>
      <c r="M76" s="2">
        <f>+SUMIF('Sorghum Prod'!$F$4:$F$176,$E76,'Sorghum Prod'!M$4:M$176)</f>
        <v>0</v>
      </c>
      <c r="N76" s="2">
        <f>+SUMIF('Sorghum Prod'!$F$4:$F$176,$E76,'Sorghum Prod'!N$4:N$176)</f>
        <v>0</v>
      </c>
      <c r="O76" s="2">
        <f>+SUMIF('Sorghum Prod'!$F$4:$F$176,$E76,'Sorghum Prod'!O$4:O$176)</f>
        <v>0</v>
      </c>
      <c r="P76" s="2">
        <f>+SUMIF('Sorghum Prod'!$F$4:$F$176,$E76,'Sorghum Prod'!P$4:P$176)</f>
        <v>0</v>
      </c>
      <c r="Q76" s="2">
        <f>+SUMIF('Sorghum Prod'!$F$4:$F$176,$E76,'Sorghum Prod'!Q$4:Q$176)</f>
        <v>0</v>
      </c>
      <c r="R76" s="2">
        <f>+SUMIF('Sorghum Prod'!$F$4:$F$176,$E76,'Sorghum Prod'!R$4:R$176)</f>
        <v>0</v>
      </c>
      <c r="S76" s="2">
        <f>+SUMIF('Sorghum Prod'!$F$4:$F$176,$E76,'Sorghum Prod'!S$4:S$176)</f>
        <v>0</v>
      </c>
      <c r="T76" s="2">
        <f>+SUMIF('Sorghum Prod'!$F$4:$F$176,$E76,'Sorghum Prod'!T$4:T$176)</f>
        <v>0</v>
      </c>
      <c r="U76" s="2">
        <f>+SUMIF('Sorghum Prod'!$F$4:$F$176,$E76,'Sorghum Prod'!U$4:U$176)</f>
        <v>0</v>
      </c>
      <c r="V76" s="2">
        <f>+SUMIF('Sorghum Prod'!$F$4:$F$176,$E76,'Sorghum Prod'!V$4:V$176)</f>
        <v>0</v>
      </c>
      <c r="W76" s="2">
        <f>+SUMIF('Sorghum Prod'!$F$4:$F$176,$E76,'Sorghum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+SUMIF('Sorghum Prod'!$F$4:$F$176,$E77,'Sorghum Prod'!H$4:H$176)</f>
        <v>6963077</v>
      </c>
      <c r="I77" s="2">
        <f>+SUMIF('Sorghum Prod'!$F$4:$F$176,$E77,'Sorghum Prod'!I$4:I$176)</f>
        <v>6971816</v>
      </c>
      <c r="J77" s="2">
        <f>+SUMIF('Sorghum Prod'!$F$4:$F$176,$E77,'Sorghum Prod'!J$4:J$176)</f>
        <v>6948376</v>
      </c>
      <c r="L77" s="2">
        <f>+SUMIF('Sorghum Prod'!$F$4:$F$176,$E77,'Sorghum Prod'!L$4:L$176)</f>
        <v>3.7229999999999999</v>
      </c>
      <c r="M77" s="2">
        <f>+SUMIF('Sorghum Prod'!$F$4:$F$176,$E77,'Sorghum Prod'!M$4:M$176)</f>
        <v>2.19</v>
      </c>
      <c r="N77" s="2">
        <f>+SUMIF('Sorghum Prod'!$F$4:$F$176,$E77,'Sorghum Prod'!N$4:N$176)</f>
        <v>3.6070000000000002</v>
      </c>
      <c r="O77" s="2">
        <f>+SUMIF('Sorghum Prod'!$F$4:$F$176,$E77,'Sorghum Prod'!O$4:O$176)</f>
        <v>3.4590000000000003E-2</v>
      </c>
      <c r="P77" s="2">
        <f>+SUMIF('Sorghum Prod'!$F$4:$F$176,$E77,'Sorghum Prod'!P$4:P$176)</f>
        <v>1.302E-2</v>
      </c>
      <c r="Q77" s="2">
        <f>+SUMIF('Sorghum Prod'!$F$4:$F$176,$E77,'Sorghum Prod'!Q$4:Q$176)</f>
        <v>2.1555000000000001E-2</v>
      </c>
      <c r="R77" s="2">
        <f>+SUMIF('Sorghum Prod'!$F$4:$F$176,$E77,'Sorghum Prod'!R$4:R$176)</f>
        <v>17.96</v>
      </c>
      <c r="S77" s="2">
        <f>+SUMIF('Sorghum Prod'!$F$4:$F$176,$E77,'Sorghum Prod'!S$4:S$176)</f>
        <v>14.939</v>
      </c>
      <c r="T77" s="2">
        <f>+SUMIF('Sorghum Prod'!$F$4:$F$176,$E77,'Sorghum Prod'!T$4:T$176)</f>
        <v>29.495000000000001</v>
      </c>
      <c r="U77" s="2">
        <f>+SUMIF('Sorghum Prod'!$F$4:$F$176,$E77,'Sorghum Prod'!U$4:U$176)</f>
        <v>0.89584000000000019</v>
      </c>
      <c r="V77" s="2">
        <f>+SUMIF('Sorghum Prod'!$F$4:$F$176,$E77,'Sorghum Prod'!V$4:V$176)</f>
        <v>0.61237300000000006</v>
      </c>
      <c r="W77" s="2">
        <f>+SUMIF('Sorghum Prod'!$F$4:$F$176,$E77,'Sorghum Prod'!W$4:W$176)</f>
        <v>1.3849850000000001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+SUMIF('Sorghum Prod'!$F$4:$F$176,$E78,'Sorghum Prod'!H$4:H$176)</f>
        <v>445253</v>
      </c>
      <c r="I78" s="2">
        <f>+SUMIF('Sorghum Prod'!$F$4:$F$176,$E78,'Sorghum Prod'!I$4:I$176)</f>
        <v>382943</v>
      </c>
      <c r="J78" s="2">
        <f>+SUMIF('Sorghum Prod'!$F$4:$F$176,$E78,'Sorghum Prod'!J$4:J$176)</f>
        <v>595073</v>
      </c>
      <c r="L78" s="2">
        <f>+SUMIF('Sorghum Prod'!$F$4:$F$176,$E78,'Sorghum Prod'!L$4:L$176)</f>
        <v>224.21</v>
      </c>
      <c r="M78" s="2">
        <f>+SUMIF('Sorghum Prod'!$F$4:$F$176,$E78,'Sorghum Prod'!M$4:M$176)</f>
        <v>188.28</v>
      </c>
      <c r="N78" s="2">
        <f>+SUMIF('Sorghum Prod'!$F$4:$F$176,$E78,'Sorghum Prod'!N$4:N$176)</f>
        <v>273.70999999999998</v>
      </c>
      <c r="O78" s="2">
        <f>+SUMIF('Sorghum Prod'!$F$4:$F$176,$E78,'Sorghum Prod'!O$4:O$176)</f>
        <v>0</v>
      </c>
      <c r="P78" s="2">
        <f>+SUMIF('Sorghum Prod'!$F$4:$F$176,$E78,'Sorghum Prod'!P$4:P$176)</f>
        <v>0</v>
      </c>
      <c r="Q78" s="2">
        <f>+SUMIF('Sorghum Prod'!$F$4:$F$176,$E78,'Sorghum Prod'!Q$4:Q$176)</f>
        <v>0</v>
      </c>
      <c r="R78" s="2">
        <f>+SUMIF('Sorghum Prod'!$F$4:$F$176,$E78,'Sorghum Prod'!R$4:R$176)</f>
        <v>1790.0889999999999</v>
      </c>
      <c r="S78" s="2">
        <f>+SUMIF('Sorghum Prod'!$F$4:$F$176,$E78,'Sorghum Prod'!S$4:S$176)</f>
        <v>1529.778</v>
      </c>
      <c r="T78" s="2">
        <f>+SUMIF('Sorghum Prod'!$F$4:$F$176,$E78,'Sorghum Prod'!T$4:T$176)</f>
        <v>2346.152</v>
      </c>
      <c r="U78" s="2">
        <f>+SUMIF('Sorghum Prod'!$F$4:$F$176,$E78,'Sorghum Prod'!U$4:U$176)</f>
        <v>1.7966129999999998</v>
      </c>
      <c r="V78" s="2">
        <f>+SUMIF('Sorghum Prod'!$F$4:$F$176,$E78,'Sorghum Prod'!V$4:V$176)</f>
        <v>1.5347060000000001</v>
      </c>
      <c r="W78" s="2">
        <f>+SUMIF('Sorghum Prod'!$F$4:$F$176,$E78,'Sorghum Prod'!W$4:W$176)</f>
        <v>2.3532220000000001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+SUMIF('Sorghum Prod'!$F$4:$F$176,$E79,'Sorghum Prod'!H$4:H$176)</f>
        <v>7408330</v>
      </c>
      <c r="I79" s="3">
        <f>+SUMIF('Sorghum Prod'!$F$4:$F$176,$E79,'Sorghum Prod'!I$4:I$176)</f>
        <v>7354759</v>
      </c>
      <c r="J79" s="3">
        <f>+SUMIF('Sorghum Prod'!$F$4:$F$176,$E79,'Sorghum Prod'!J$4:J$176)</f>
        <v>7543449</v>
      </c>
      <c r="K79" s="22"/>
      <c r="L79" s="3">
        <f>+SUMIF('Sorghum Prod'!$F$4:$F$176,$E79,'Sorghum Prod'!L$4:L$176)</f>
        <v>0</v>
      </c>
      <c r="M79" s="3">
        <f>+SUMIF('Sorghum Prod'!$F$4:$F$176,$E79,'Sorghum Prod'!M$4:M$176)</f>
        <v>0</v>
      </c>
      <c r="N79" s="3">
        <f>+SUMIF('Sorghum Prod'!$F$4:$F$176,$E79,'Sorghum Prod'!N$4:N$176)</f>
        <v>0</v>
      </c>
      <c r="O79" s="3">
        <f>+SUMIF('Sorghum Prod'!$F$4:$F$176,$E79,'Sorghum Prod'!O$4:O$176)</f>
        <v>0</v>
      </c>
      <c r="P79" s="3">
        <f>+SUMIF('Sorghum Prod'!$F$4:$F$176,$E79,'Sorghum Prod'!P$4:P$176)</f>
        <v>0</v>
      </c>
      <c r="Q79" s="3">
        <f>+SUMIF('Sorghum Prod'!$F$4:$F$176,$E79,'Sorghum Prod'!Q$4:Q$176)</f>
        <v>0</v>
      </c>
      <c r="R79" s="3">
        <f>+SUMIF('Sorghum Prod'!$F$4:$F$176,$E79,'Sorghum Prod'!R$4:R$176)</f>
        <v>0</v>
      </c>
      <c r="S79" s="3">
        <f>+SUMIF('Sorghum Prod'!$F$4:$F$176,$E79,'Sorghum Prod'!S$4:S$176)</f>
        <v>0</v>
      </c>
      <c r="T79" s="3">
        <f>+SUMIF('Sorghum Prod'!$F$4:$F$176,$E79,'Sorghum Prod'!T$4:T$176)</f>
        <v>0</v>
      </c>
      <c r="U79" s="3">
        <f>+SUMIF('Sorghum Prod'!$F$4:$F$176,$E79,'Sorghum Prod'!U$4:U$176)</f>
        <v>0</v>
      </c>
      <c r="V79" s="3">
        <f>+SUMIF('Sorghum Prod'!$F$4:$F$176,$E79,'Sorghum Prod'!V$4:V$176)</f>
        <v>0</v>
      </c>
      <c r="W79" s="3">
        <f>+SUMIF('Sorghum Prod'!$F$4:$F$176,$E79,'Sorghum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13105778</v>
      </c>
      <c r="I81" s="2">
        <f t="shared" si="47"/>
        <v>18017554</v>
      </c>
      <c r="J81" s="2">
        <f t="shared" si="47"/>
        <v>14599746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7507831</v>
      </c>
      <c r="I82" s="2">
        <f t="shared" si="49"/>
        <v>7428365</v>
      </c>
      <c r="J82" s="2">
        <f t="shared" si="49"/>
        <v>7596970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55023667</v>
      </c>
      <c r="I83" s="2">
        <f t="shared" si="51"/>
        <v>47829201</v>
      </c>
      <c r="J83" s="2">
        <f t="shared" si="51"/>
        <v>49097116</v>
      </c>
      <c r="L83" s="2">
        <f t="shared" ref="L83:W83" si="52">+SUM(L54,L60,L63,L64,L65,L66,L74)</f>
        <v>12145256.91</v>
      </c>
      <c r="M83" s="2">
        <f t="shared" si="52"/>
        <v>11700859.658000002</v>
      </c>
      <c r="N83" s="2">
        <f t="shared" si="52"/>
        <v>12111579.915999997</v>
      </c>
      <c r="O83" s="2">
        <f t="shared" si="52"/>
        <v>1649956.9459050002</v>
      </c>
      <c r="P83" s="2">
        <f t="shared" si="52"/>
        <v>1654927.050335</v>
      </c>
      <c r="Q83" s="2">
        <f t="shared" si="52"/>
        <v>1672846.6421170002</v>
      </c>
      <c r="R83" s="2">
        <f t="shared" si="52"/>
        <v>24045804.963999998</v>
      </c>
      <c r="S83" s="2">
        <f t="shared" si="52"/>
        <v>22484226.193000004</v>
      </c>
      <c r="T83" s="2">
        <f t="shared" si="52"/>
        <v>23497263.559999999</v>
      </c>
      <c r="U83" s="2">
        <f t="shared" si="52"/>
        <v>6467600.3933039997</v>
      </c>
      <c r="V83" s="2">
        <f t="shared" si="52"/>
        <v>6381983.2661569994</v>
      </c>
      <c r="W83" s="2">
        <f t="shared" si="52"/>
        <v>6525238.6544089988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61986744</v>
      </c>
      <c r="I84" s="2">
        <f t="shared" si="53"/>
        <v>54801017</v>
      </c>
      <c r="J84" s="2">
        <f t="shared" si="53"/>
        <v>56045492</v>
      </c>
      <c r="L84" s="2">
        <f t="shared" ref="L84:W84" si="54">+L83+L77+L47</f>
        <v>12145260.632999999</v>
      </c>
      <c r="M84" s="2">
        <f t="shared" si="54"/>
        <v>11700861.848000001</v>
      </c>
      <c r="N84" s="2">
        <f t="shared" si="54"/>
        <v>12111583.522999998</v>
      </c>
      <c r="O84" s="2">
        <f t="shared" si="54"/>
        <v>1649956.9804950003</v>
      </c>
      <c r="P84" s="2">
        <f t="shared" si="54"/>
        <v>1654927.063355</v>
      </c>
      <c r="Q84" s="2">
        <f t="shared" si="54"/>
        <v>1672846.6636720002</v>
      </c>
      <c r="R84" s="2">
        <f t="shared" si="54"/>
        <v>24045822.923999999</v>
      </c>
      <c r="S84" s="2">
        <f t="shared" si="54"/>
        <v>22484241.132000003</v>
      </c>
      <c r="T84" s="2">
        <f t="shared" si="54"/>
        <v>23497293.055</v>
      </c>
      <c r="U84" s="2">
        <f t="shared" si="54"/>
        <v>6467601.289144</v>
      </c>
      <c r="V84" s="2">
        <f t="shared" si="54"/>
        <v>6381983.8785299994</v>
      </c>
      <c r="W84" s="2">
        <f t="shared" si="54"/>
        <v>6525240.0393939987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75637276</v>
      </c>
      <c r="I85" s="2">
        <f t="shared" si="55"/>
        <v>73275120</v>
      </c>
      <c r="J85" s="2">
        <f t="shared" si="55"/>
        <v>71293832</v>
      </c>
      <c r="L85" s="2">
        <f t="shared" ref="L85:W85" si="56">+SUM(L81:L83)</f>
        <v>12145256.91</v>
      </c>
      <c r="M85" s="2">
        <f t="shared" si="56"/>
        <v>11700859.658000002</v>
      </c>
      <c r="N85" s="2">
        <f t="shared" si="56"/>
        <v>12111579.915999997</v>
      </c>
      <c r="O85" s="2">
        <f t="shared" si="56"/>
        <v>1649956.9459050002</v>
      </c>
      <c r="P85" s="2">
        <f t="shared" si="56"/>
        <v>1654927.050335</v>
      </c>
      <c r="Q85" s="2">
        <f t="shared" si="56"/>
        <v>1672846.6421170002</v>
      </c>
      <c r="R85" s="2">
        <f t="shared" si="56"/>
        <v>24045804.963999998</v>
      </c>
      <c r="S85" s="2">
        <f t="shared" si="56"/>
        <v>22484226.193000004</v>
      </c>
      <c r="T85" s="2">
        <f t="shared" si="56"/>
        <v>23497263.559999999</v>
      </c>
      <c r="U85" s="2">
        <f t="shared" si="56"/>
        <v>6467600.3933039997</v>
      </c>
      <c r="V85" s="2">
        <f t="shared" si="56"/>
        <v>6381983.2661569994</v>
      </c>
      <c r="W85" s="2">
        <f t="shared" si="56"/>
        <v>6525238.6544089988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52937907</v>
      </c>
      <c r="I86" s="52">
        <f t="shared" si="57"/>
        <v>46351196</v>
      </c>
      <c r="J86" s="52">
        <f t="shared" si="57"/>
        <v>49085653</v>
      </c>
      <c r="L86" s="61">
        <f t="shared" ref="L86:W86" si="58">+L84-L63-L58-L59</f>
        <v>11930419.160999998</v>
      </c>
      <c r="M86" s="61">
        <f t="shared" si="58"/>
        <v>11500361.557000002</v>
      </c>
      <c r="N86" s="61">
        <f t="shared" si="58"/>
        <v>11961406.939999999</v>
      </c>
      <c r="O86" s="61">
        <f t="shared" si="58"/>
        <v>1647226.9871550002</v>
      </c>
      <c r="P86" s="61">
        <f t="shared" si="58"/>
        <v>1652386.3002199999</v>
      </c>
      <c r="Q86" s="61">
        <f t="shared" si="58"/>
        <v>1671182.3763170002</v>
      </c>
      <c r="R86" s="61">
        <f t="shared" si="58"/>
        <v>23318079.071999997</v>
      </c>
      <c r="S86" s="61">
        <f t="shared" si="58"/>
        <v>21800591.284000002</v>
      </c>
      <c r="T86" s="61">
        <f t="shared" si="58"/>
        <v>22951732.142000001</v>
      </c>
      <c r="U86" s="61">
        <f t="shared" si="58"/>
        <v>6446580.4193660002</v>
      </c>
      <c r="V86" s="61">
        <f t="shared" si="58"/>
        <v>6362191.7463879995</v>
      </c>
      <c r="W86" s="61">
        <f t="shared" si="58"/>
        <v>6510258.4243219988</v>
      </c>
    </row>
    <row r="87" spans="4:23" ht="13.5" customHeight="1" x14ac:dyDescent="0.35">
      <c r="D87" s="4" t="s">
        <v>15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+SUMIF('Sorghum Area'!$F$4:$F$176,$E90,'Sorghum Area'!H$4:H$176)</f>
        <v>0</v>
      </c>
      <c r="I90" s="2">
        <f>+SUMIF('Sorghum Area'!$F$4:$F$176,$E90,'Sorghum Area'!I$4:I$176)</f>
        <v>0</v>
      </c>
      <c r="J90" s="2">
        <f>+SUMIF('Sorghum Area'!$F$4:$F$176,$E90,'Sorghum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+SUMIF('Sorghum Area'!$F$4:$F$176,$E91,'Sorghum Area'!H$4:H$176)</f>
        <v>791020</v>
      </c>
      <c r="I91" s="2">
        <f>+SUMIF('Sorghum Area'!$F$4:$F$176,$E91,'Sorghum Area'!I$4:I$176)</f>
        <v>825964</v>
      </c>
      <c r="J91" s="2">
        <f>+SUMIF('Sorghum Area'!$F$4:$F$176,$E91,'Sorghum Area'!J$4:J$176)</f>
        <v>892215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+SUMIF('Sorghum Area'!$F$4:$F$176,$E92,'Sorghum Area'!H$4:H$176)</f>
        <v>12216951</v>
      </c>
      <c r="I92" s="2">
        <f>+SUMIF('Sorghum Area'!$F$4:$F$176,$E92,'Sorghum Area'!I$4:I$176)</f>
        <v>8806854</v>
      </c>
      <c r="J92" s="2">
        <f>+SUMIF('Sorghum Area'!$F$4:$F$176,$E92,'Sorghum Area'!J$4:J$176)</f>
        <v>12750358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+SUMIF('Sorghum Area'!$F$4:$F$176,$E93,'Sorghum Area'!H$4:H$176)</f>
        <v>0</v>
      </c>
      <c r="I93" s="2">
        <f>+SUMIF('Sorghum Area'!$F$4:$F$176,$E93,'Sorghum Area'!I$4:I$176)</f>
        <v>0</v>
      </c>
      <c r="J93" s="2">
        <f>+SUMIF('Sorghum Area'!$F$4:$F$176,$E93,'Sorghum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+SUMIF('Sorghum Area'!$F$4:$F$176,$E94,'Sorghum Area'!H$4:H$176)</f>
        <v>1863130</v>
      </c>
      <c r="I94" s="2">
        <f>+SUMIF('Sorghum Area'!$F$4:$F$176,$E94,'Sorghum Area'!I$4:I$176)</f>
        <v>1545260</v>
      </c>
      <c r="J94" s="2">
        <f>+SUMIF('Sorghum Area'!$F$4:$F$176,$E94,'Sorghum Area'!J$4:J$176)</f>
        <v>1663623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+SUMIF('Sorghum Area'!$F$4:$F$176,$E95,'Sorghum Area'!H$4:H$176)</f>
        <v>0</v>
      </c>
      <c r="I95" s="2">
        <f>+SUMIF('Sorghum Area'!$F$4:$F$176,$E95,'Sorghum Area'!I$4:I$176)</f>
        <v>0</v>
      </c>
      <c r="J95" s="2">
        <f>+SUMIF('Sorghum Area'!$F$4:$F$176,$E95,'Sorghum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+SUMIF('Sorghum Area'!$F$4:$F$176,$E96,'Sorghum Area'!H$4:H$176)</f>
        <v>14227025</v>
      </c>
      <c r="I96" s="2">
        <f>+SUMIF('Sorghum Area'!$F$4:$F$176,$E96,'Sorghum Area'!I$4:I$176)</f>
        <v>14432701</v>
      </c>
      <c r="J96" s="2">
        <f>+SUMIF('Sorghum Area'!$F$4:$F$176,$E96,'Sorghum Area'!J$4:J$176)</f>
        <v>15080610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29098126</v>
      </c>
      <c r="I97" s="3">
        <f t="shared" si="59"/>
        <v>25610779</v>
      </c>
      <c r="J97" s="3">
        <f t="shared" si="59"/>
        <v>30386806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+SUMIF('Sorghum Area'!$F$4:$F$176,$E98,'Sorghum Area'!H$4:H$176)</f>
        <v>143881</v>
      </c>
      <c r="I98" s="2">
        <f>+SUMIF('Sorghum Area'!$F$4:$F$176,$E98,'Sorghum Area'!I$4:I$176)</f>
        <v>142670</v>
      </c>
      <c r="J98" s="2">
        <f>+SUMIF('Sorghum Area'!$F$4:$F$176,$E98,'Sorghum Area'!J$4:J$176)</f>
        <v>137921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+SUMIF('Sorghum Area'!$F$4:$F$176,$E99,'Sorghum Area'!H$4:H$176)</f>
        <v>2219861</v>
      </c>
      <c r="I99" s="2">
        <f>+SUMIF('Sorghum Area'!$F$4:$F$176,$E99,'Sorghum Area'!I$4:I$176)</f>
        <v>1870740</v>
      </c>
      <c r="J99" s="2">
        <f>+SUMIF('Sorghum Area'!$F$4:$F$176,$E99,'Sorghum Area'!J$4:J$176)</f>
        <v>1725313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+SUMIF('Sorghum Area'!$F$4:$F$176,$E100,'Sorghum Area'!H$4:H$176)</f>
        <v>352704</v>
      </c>
      <c r="I100" s="2">
        <f>+SUMIF('Sorghum Area'!$F$4:$F$176,$E100,'Sorghum Area'!I$4:I$176)</f>
        <v>327890</v>
      </c>
      <c r="J100" s="2">
        <f>+SUMIF('Sorghum Area'!$F$4:$F$176,$E100,'Sorghum Area'!J$4:J$176)</f>
        <v>327800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+SUMIF('Sorghum Area'!$F$4:$F$176,$E101,'Sorghum Area'!H$4:H$176)</f>
        <v>840093</v>
      </c>
      <c r="I101" s="2">
        <f>+SUMIF('Sorghum Area'!$F$4:$F$176,$E101,'Sorghum Area'!I$4:I$176)</f>
        <v>732981</v>
      </c>
      <c r="J101" s="2">
        <f>+SUMIF('Sorghum Area'!$F$4:$F$176,$E101,'Sorghum Area'!J$4:J$176)</f>
        <v>558189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+SUMIF('Sorghum Area'!$F$4:$F$176,$E102,'Sorghum Area'!H$4:H$176)</f>
        <v>888057</v>
      </c>
      <c r="I102" s="2">
        <f>+SUMIF('Sorghum Area'!$F$4:$F$176,$E102,'Sorghum Area'!I$4:I$176)</f>
        <v>770636</v>
      </c>
      <c r="J102" s="2">
        <f>+SUMIF('Sorghum Area'!$F$4:$F$176,$E102,'Sorghum Area'!J$4:J$176)</f>
        <v>771550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4444596</v>
      </c>
      <c r="I103" s="3">
        <f t="shared" si="60"/>
        <v>3844917</v>
      </c>
      <c r="J103" s="3">
        <f t="shared" si="60"/>
        <v>3520773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+SUMIF('Sorghum Area'!$F$4:$F$176,$E104,'Sorghum Area'!H$4:H$176)</f>
        <v>2590420</v>
      </c>
      <c r="I104" s="3">
        <f>+SUMIF('Sorghum Area'!$F$4:$F$176,$E104,'Sorghum Area'!I$4:I$176)</f>
        <v>3177220</v>
      </c>
      <c r="J104" s="3">
        <f>+SUMIF('Sorghum Area'!$F$4:$F$176,$E104,'Sorghum Area'!J$4:J$176)</f>
        <v>2494100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+SUMIF('Sorghum Area'!$F$4:$F$176,$E105,'Sorghum Area'!H$4:H$176)</f>
        <v>3617</v>
      </c>
      <c r="I105" s="2">
        <f>+SUMIF('Sorghum Area'!$F$4:$F$176,$E105,'Sorghum Area'!I$4:I$176)</f>
        <v>3470</v>
      </c>
      <c r="J105" s="2">
        <f>+SUMIF('Sorghum Area'!$F$4:$F$176,$E105,'Sorghum Area'!J$4:J$176)</f>
        <v>3671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+SUMIF('Sorghum Area'!$F$4:$F$176,$E106,'Sorghum Area'!H$4:H$176)</f>
        <v>646896</v>
      </c>
      <c r="I106" s="2">
        <f>+SUMIF('Sorghum Area'!$F$4:$F$176,$E106,'Sorghum Area'!I$4:I$176)</f>
        <v>604767</v>
      </c>
      <c r="J106" s="2">
        <f>+SUMIF('Sorghum Area'!$F$4:$F$176,$E106,'Sorghum Area'!J$4:J$176)</f>
        <v>564643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+SUMIF('Sorghum Area'!$F$4:$F$176,$E107,'Sorghum Area'!H$4:H$176)</f>
        <v>259242</v>
      </c>
      <c r="I107" s="2">
        <f>+SUMIF('Sorghum Area'!$F$4:$F$176,$E107,'Sorghum Area'!I$4:I$176)</f>
        <v>260916</v>
      </c>
      <c r="J107" s="2">
        <f>+SUMIF('Sorghum Area'!$F$4:$F$176,$E107,'Sorghum Area'!J$4:J$176)</f>
        <v>257240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+SUMIF('Sorghum Area'!$F$4:$F$176,$E108,'Sorghum Area'!H$4:H$176)</f>
        <v>1309</v>
      </c>
      <c r="I108" s="2">
        <f>+SUMIF('Sorghum Area'!$F$4:$F$176,$E108,'Sorghum Area'!I$4:I$176)</f>
        <v>1342</v>
      </c>
      <c r="J108" s="2">
        <f>+SUMIF('Sorghum Area'!$F$4:$F$176,$E108,'Sorghum Area'!J$4:J$176)</f>
        <v>1331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+SUMIF('Sorghum Area'!$F$4:$F$176,$E109,'Sorghum Area'!H$4:H$176)</f>
        <v>5984869</v>
      </c>
      <c r="I109" s="2">
        <f>+SUMIF('Sorghum Area'!$F$4:$F$176,$E109,'Sorghum Area'!I$4:I$176)</f>
        <v>6433664</v>
      </c>
      <c r="J109" s="2">
        <f>+SUMIF('Sorghum Area'!$F$4:$F$176,$E109,'Sorghum Area'!J$4:J$176)</f>
        <v>5907080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6895933</v>
      </c>
      <c r="I110" s="3">
        <f t="shared" si="61"/>
        <v>7304159</v>
      </c>
      <c r="J110" s="3">
        <f t="shared" si="61"/>
        <v>6733965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+SUMIF('Sorghum Area'!$F$4:$F$176,$E111,'Sorghum Area'!H$4:H$176)</f>
        <v>65658</v>
      </c>
      <c r="I111" s="2">
        <f>+SUMIF('Sorghum Area'!$F$4:$F$176,$E111,'Sorghum Area'!I$4:I$176)</f>
        <v>56707</v>
      </c>
      <c r="J111" s="2">
        <f>+SUMIF('Sorghum Area'!$F$4:$F$176,$E111,'Sorghum Area'!J$4:J$176)</f>
        <v>47931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+SUMIF('Sorghum Area'!$F$4:$F$176,$E112,'Sorghum Area'!H$4:H$176)</f>
        <v>59057</v>
      </c>
      <c r="I112" s="2">
        <f>+SUMIF('Sorghum Area'!$F$4:$F$176,$E112,'Sorghum Area'!I$4:I$176)</f>
        <v>54035</v>
      </c>
      <c r="J112" s="2">
        <f>+SUMIF('Sorghum Area'!$F$4:$F$176,$E112,'Sorghum Area'!J$4:J$176)</f>
        <v>51842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+SUMIF('Sorghum Area'!$F$4:$F$176,$E113,'Sorghum Area'!H$4:H$176)</f>
        <v>32423</v>
      </c>
      <c r="I113" s="2">
        <f>+SUMIF('Sorghum Area'!$F$4:$F$176,$E113,'Sorghum Area'!I$4:I$176)</f>
        <v>27565</v>
      </c>
      <c r="J113" s="2">
        <f>+SUMIF('Sorghum Area'!$F$4:$F$176,$E113,'Sorghum Area'!J$4:J$176)</f>
        <v>19617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157138</v>
      </c>
      <c r="I114" s="3">
        <f t="shared" si="62"/>
        <v>138307</v>
      </c>
      <c r="J114" s="3">
        <f t="shared" si="62"/>
        <v>119390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+SUMIF('Sorghum Area'!$F$4:$F$176,$E115,'Sorghum Area'!H$4:H$176)</f>
        <v>155740</v>
      </c>
      <c r="I115" s="2">
        <f>+SUMIF('Sorghum Area'!$F$4:$F$176,$E115,'Sorghum Area'!I$4:I$176)</f>
        <v>157802</v>
      </c>
      <c r="J115" s="2">
        <f>+SUMIF('Sorghum Area'!$F$4:$F$176,$E115,'Sorghum Area'!J$4:J$176)</f>
        <v>158617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+SUMIF('Sorghum Area'!$F$4:$F$176,$E116,'Sorghum Area'!H$4:H$176)</f>
        <v>550533</v>
      </c>
      <c r="I116" s="2">
        <f>+SUMIF('Sorghum Area'!$F$4:$F$176,$E116,'Sorghum Area'!I$4:I$176)</f>
        <v>467144</v>
      </c>
      <c r="J116" s="2">
        <f>+SUMIF('Sorghum Area'!$F$4:$F$176,$E116,'Sorghum Area'!J$4:J$176)</f>
        <v>547914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706273</v>
      </c>
      <c r="I117" s="3">
        <f t="shared" si="63"/>
        <v>624946</v>
      </c>
      <c r="J117" s="3">
        <f t="shared" si="63"/>
        <v>706531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+SUMIF('Sorghum Area'!$F$4:$F$176,$E118,'Sorghum Area'!H$4:H$176)</f>
        <v>531996</v>
      </c>
      <c r="I118" s="2">
        <f>+SUMIF('Sorghum Area'!$F$4:$F$176,$E118,'Sorghum Area'!I$4:I$176)</f>
        <v>732473</v>
      </c>
      <c r="J118" s="2">
        <f>+SUMIF('Sorghum Area'!$F$4:$F$176,$E118,'Sorghum Area'!J$4:J$176)</f>
        <v>520527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+SUMIF('Sorghum Area'!$F$4:$F$176,$E119,'Sorghum Area'!H$4:H$176)</f>
        <v>0</v>
      </c>
      <c r="I119" s="2">
        <f>+SUMIF('Sorghum Area'!$F$4:$F$176,$E119,'Sorghum Area'!I$4:I$176)</f>
        <v>0</v>
      </c>
      <c r="J119" s="2">
        <f>+SUMIF('Sorghum Area'!$F$4:$F$176,$E119,'Sorghum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+SUMIF('Sorghum Area'!$F$4:$F$176,$E120,'Sorghum Area'!H$4:H$176)</f>
        <v>749</v>
      </c>
      <c r="I120" s="2">
        <f>+SUMIF('Sorghum Area'!$F$4:$F$176,$E120,'Sorghum Area'!I$4:I$176)</f>
        <v>884</v>
      </c>
      <c r="J120" s="2">
        <f>+SUMIF('Sorghum Area'!$F$4:$F$176,$E120,'Sorghum Area'!J$4:J$176)</f>
        <v>936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+SUMIF('Sorghum Area'!$F$4:$F$176,$E121,'Sorghum Area'!H$4:H$176)</f>
        <v>234119</v>
      </c>
      <c r="I121" s="2">
        <f>+SUMIF('Sorghum Area'!$F$4:$F$176,$E121,'Sorghum Area'!I$4:I$176)</f>
        <v>209418</v>
      </c>
      <c r="J121" s="2">
        <f>+SUMIF('Sorghum Area'!$F$4:$F$176,$E121,'Sorghum Area'!J$4:J$176)</f>
        <v>287719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+SUMIF('Sorghum Area'!$F$4:$F$176,$E122,'Sorghum Area'!H$4:H$176)</f>
        <v>234868</v>
      </c>
      <c r="I122" s="2">
        <f>+SUMIF('Sorghum Area'!$F$4:$F$176,$E122,'Sorghum Area'!I$4:I$176)</f>
        <v>210302</v>
      </c>
      <c r="J122" s="2">
        <f>+SUMIF('Sorghum Area'!$F$4:$F$176,$E122,'Sorghum Area'!J$4:J$176)</f>
        <v>288655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3250748</v>
      </c>
      <c r="I124" s="2">
        <f t="shared" si="64"/>
        <v>4023905</v>
      </c>
      <c r="J124" s="2">
        <f t="shared" si="64"/>
        <v>3118071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267291</v>
      </c>
      <c r="I125" s="2">
        <f t="shared" si="65"/>
        <v>237867</v>
      </c>
      <c r="J125" s="2">
        <f t="shared" si="65"/>
        <v>308272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41141311</v>
      </c>
      <c r="I126" s="2">
        <f t="shared" si="66"/>
        <v>37381331</v>
      </c>
      <c r="J126" s="2">
        <f t="shared" si="66"/>
        <v>41344404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41142060</v>
      </c>
      <c r="I127" s="2">
        <f t="shared" si="67"/>
        <v>37382215</v>
      </c>
      <c r="J127" s="2">
        <f t="shared" si="67"/>
        <v>41345340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44659350</v>
      </c>
      <c r="I128" s="2">
        <f t="shared" si="69"/>
        <v>41643103</v>
      </c>
      <c r="J128" s="2">
        <f t="shared" si="69"/>
        <v>44770747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38767014</v>
      </c>
      <c r="I129" s="52">
        <f t="shared" si="71"/>
        <v>35273831</v>
      </c>
      <c r="J129" s="52">
        <f t="shared" si="71"/>
        <v>39450958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15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1498.4475740183561</v>
      </c>
      <c r="I134" s="2">
        <f t="shared" si="74"/>
        <v>1516.3626986164045</v>
      </c>
      <c r="J134" s="2">
        <f t="shared" si="74"/>
        <v>1537.9577792348257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1015.9497242806327</v>
      </c>
      <c r="I135" s="2">
        <f t="shared" si="75"/>
        <v>1032.5596404800172</v>
      </c>
      <c r="J135" s="2">
        <f t="shared" si="75"/>
        <v>994.65756177199103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988.69322054821725</v>
      </c>
      <c r="I137" s="2">
        <f t="shared" si="77"/>
        <v>881.46007791569059</v>
      </c>
      <c r="J137" s="2">
        <f t="shared" si="77"/>
        <v>813.88451590294198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927.13782396530542</v>
      </c>
      <c r="I139" s="2">
        <f t="shared" si="79"/>
        <v>956.68232855374754</v>
      </c>
      <c r="J139" s="2">
        <f t="shared" si="79"/>
        <v>923.00391031927757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983.89796648760125</v>
      </c>
      <c r="I140" s="2">
        <f t="shared" si="80"/>
        <v>996.28589977680883</v>
      </c>
      <c r="J140" s="2">
        <f t="shared" si="80"/>
        <v>965.15204658232255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890.87509817140551</v>
      </c>
      <c r="I141" s="2">
        <f t="shared" si="81"/>
        <v>933.05530244620456</v>
      </c>
      <c r="J141" s="2">
        <f t="shared" si="81"/>
        <v>943.90266891916383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3940.2840988692537</v>
      </c>
      <c r="I142" s="2">
        <f t="shared" si="82"/>
        <v>2937.7780985064733</v>
      </c>
      <c r="J142" s="2">
        <f t="shared" si="82"/>
        <v>3093.5215813014797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2331.4450644166213</v>
      </c>
      <c r="I143" s="2">
        <f t="shared" si="83"/>
        <v>2871.2342553905273</v>
      </c>
      <c r="J143" s="2">
        <f t="shared" si="83"/>
        <v>2754.9694935936545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2712.9305922082435</v>
      </c>
      <c r="I144" s="2">
        <f t="shared" si="84"/>
        <v>2914.7413098020274</v>
      </c>
      <c r="J144" s="2">
        <f t="shared" si="84"/>
        <v>2068.217037598376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4342.7505216444442</v>
      </c>
      <c r="I145" s="2">
        <f t="shared" si="85"/>
        <v>4583.3376587649682</v>
      </c>
      <c r="J145" s="2">
        <f t="shared" si="85"/>
        <v>4374.5836303544811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3562.3253497055753</v>
      </c>
      <c r="I146" s="2">
        <f t="shared" si="86"/>
        <v>3183.1433552401782</v>
      </c>
      <c r="J146" s="2">
        <f t="shared" si="86"/>
        <v>3095.9740943253087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4241.7484423375363</v>
      </c>
      <c r="I147" s="2">
        <f t="shared" si="87"/>
        <v>4770.8909046273156</v>
      </c>
      <c r="J147" s="2">
        <f t="shared" si="87"/>
        <v>4891.219277494888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1313.5194912911252</v>
      </c>
      <c r="I148" s="2">
        <f t="shared" si="88"/>
        <v>1581.5561959654178</v>
      </c>
      <c r="J148" s="2">
        <f t="shared" si="88"/>
        <v>1517.8425497139744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4503.216900398209</v>
      </c>
      <c r="I149" s="2">
        <f t="shared" si="89"/>
        <v>4598.9381034348762</v>
      </c>
      <c r="J149" s="2">
        <f t="shared" si="89"/>
        <v>4303.910612546335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1114.9697965607425</v>
      </c>
      <c r="I150" s="2">
        <f t="shared" si="90"/>
        <v>1100.0666881295128</v>
      </c>
      <c r="J150" s="2">
        <f t="shared" si="90"/>
        <v>1107.9653242108536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3779.2207792207791</v>
      </c>
      <c r="I151" s="2">
        <f t="shared" si="91"/>
        <v>3792.8464977645303</v>
      </c>
      <c r="J151" s="2">
        <f t="shared" si="91"/>
        <v>3871.5251690458304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944.84139920188727</v>
      </c>
      <c r="I152" s="2">
        <f t="shared" si="92"/>
        <v>872.0680781588843</v>
      </c>
      <c r="J152" s="2">
        <f t="shared" si="92"/>
        <v>771.80569756969601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1285.7738031967538</v>
      </c>
      <c r="I153" s="2">
        <f t="shared" si="93"/>
        <v>1189.6622184703263</v>
      </c>
      <c r="J153" s="2">
        <f t="shared" si="93"/>
        <v>1081.8335111631854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6339.5321209905878</v>
      </c>
      <c r="I154" s="2">
        <f t="shared" si="94"/>
        <v>5275.2393884352905</v>
      </c>
      <c r="J154" s="2">
        <f t="shared" si="94"/>
        <v>5190.8576912645258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7024.2985590192529</v>
      </c>
      <c r="I155" s="2">
        <f t="shared" si="95"/>
        <v>6395.4844082539094</v>
      </c>
      <c r="J155" s="2">
        <f t="shared" si="95"/>
        <v>6859.4382932757226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3068.8400209727661</v>
      </c>
      <c r="I156" s="2">
        <f t="shared" si="96"/>
        <v>2670.2702702702704</v>
      </c>
      <c r="J156" s="2">
        <f t="shared" si="96"/>
        <v>2728.2968853545394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5922.0303173007169</v>
      </c>
      <c r="I157" s="2">
        <f t="shared" si="97"/>
        <v>5193.7284446918811</v>
      </c>
      <c r="J157" s="2">
        <f t="shared" si="97"/>
        <v>5510.7714213920763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5204.2442532425839</v>
      </c>
      <c r="I158" s="2">
        <f t="shared" si="98"/>
        <v>4622.2671449031068</v>
      </c>
      <c r="J158" s="2">
        <f t="shared" si="98"/>
        <v>4466.4001967002278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1614.0994272822882</v>
      </c>
      <c r="I159" s="2">
        <f t="shared" si="99"/>
        <v>1415.460757282551</v>
      </c>
      <c r="J159" s="2">
        <f t="shared" si="99"/>
        <v>1608.1027314505561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2405.7609451302824</v>
      </c>
      <c r="I160" s="2">
        <f t="shared" si="100"/>
        <v>2225.1954568874753</v>
      </c>
      <c r="J160" s="2">
        <f t="shared" si="100"/>
        <v>2249.7937103962881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2409.871502793254</v>
      </c>
      <c r="I161" s="2">
        <f t="shared" si="101"/>
        <v>3016.0470078760582</v>
      </c>
      <c r="J161" s="2">
        <f t="shared" si="101"/>
        <v>3439.9253064682525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9296497.9973297734</v>
      </c>
      <c r="I163" s="2">
        <f t="shared" si="103"/>
        <v>7886669.6832579188</v>
      </c>
      <c r="J163" s="2">
        <f t="shared" si="103"/>
        <v>7423478.632478632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1901.8234316736362</v>
      </c>
      <c r="I164" s="2">
        <f t="shared" si="104"/>
        <v>1828.6059460027313</v>
      </c>
      <c r="J164" s="2">
        <f t="shared" si="104"/>
        <v>2068.2436683013634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31542.526014612464</v>
      </c>
      <c r="I165" s="2">
        <f t="shared" si="105"/>
        <v>34972.368308432633</v>
      </c>
      <c r="J165" s="2">
        <f t="shared" si="105"/>
        <v>26133.096603211445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4031.6191842615913</v>
      </c>
      <c r="I167" s="2">
        <f t="shared" si="106"/>
        <v>4477.6290692747471</v>
      </c>
      <c r="J167" s="2">
        <f t="shared" si="106"/>
        <v>4682.300691677643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28088.603806338411</v>
      </c>
      <c r="I168" s="2">
        <f t="shared" si="107"/>
        <v>31229.069185721433</v>
      </c>
      <c r="J168" s="2">
        <f t="shared" si="107"/>
        <v>24643.723724503037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1337.4310556122045</v>
      </c>
      <c r="I169" s="2">
        <f t="shared" si="108"/>
        <v>1279.4943283319687</v>
      </c>
      <c r="J169" s="2">
        <f t="shared" si="108"/>
        <v>1187.5153890233851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1506.6514413716766</v>
      </c>
      <c r="I170" s="2">
        <f t="shared" si="109"/>
        <v>1465.9649515150454</v>
      </c>
      <c r="J170" s="2">
        <f t="shared" si="109"/>
        <v>1355.5455584595506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1693.6492806097715</v>
      </c>
      <c r="I171" s="2">
        <f t="shared" si="111"/>
        <v>1759.5979819275235</v>
      </c>
      <c r="J171" s="2">
        <f t="shared" si="111"/>
        <v>1592.419979054627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1365.5399665292766</v>
      </c>
      <c r="I172" s="53">
        <f t="shared" si="112"/>
        <v>1314.0391810574813</v>
      </c>
      <c r="J172" s="53">
        <f t="shared" si="112"/>
        <v>1244.2195446812723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15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265000</v>
      </c>
      <c r="I4" s="2">
        <f t="shared" si="0"/>
        <v>120500</v>
      </c>
      <c r="J4" s="2">
        <f t="shared" si="0"/>
        <v>70500</v>
      </c>
      <c r="K4" s="27"/>
      <c r="L4" s="2">
        <f>+IFERROR(('Regions &amp; Poverty'!$G2/100)*H4,0)</f>
        <v>43990</v>
      </c>
      <c r="M4" s="2">
        <f>+IFERROR(('Regions &amp; Poverty'!$G2/100)*I4,0)</f>
        <v>20003</v>
      </c>
      <c r="N4" s="2">
        <f>+IFERROR(('Regions &amp; Poverty'!$G2/100)*J4,0)</f>
        <v>11703</v>
      </c>
      <c r="O4" s="2">
        <f>+IFERROR(L4*('Regions &amp; Poverty'!$I2/100),0)</f>
        <v>2155.5100000000002</v>
      </c>
      <c r="P4" s="2">
        <f>+IFERROR(M4*('Regions &amp; Poverty'!$I2/100),0)</f>
        <v>980.14700000000005</v>
      </c>
      <c r="Q4" s="2">
        <f>+IFERROR(N4*('Regions &amp; Poverty'!$I2/100),0)</f>
        <v>573.447</v>
      </c>
      <c r="R4" s="2">
        <f>+IFERROR(('Regions &amp; Poverty'!$K2/100)*H4,0)</f>
        <v>95135</v>
      </c>
      <c r="S4" s="2">
        <f>+IFERROR(('Regions &amp; Poverty'!$K2/100)*I4,0)</f>
        <v>43259.5</v>
      </c>
      <c r="T4" s="2">
        <f>+IFERROR(('Regions &amp; Poverty'!$K2/100)*J4,0)</f>
        <v>25309.5</v>
      </c>
      <c r="U4" s="2">
        <f>+IFERROR(R4*('Regions &amp; Poverty'!$M2/100),0)</f>
        <v>13128.630000000001</v>
      </c>
      <c r="V4" s="2">
        <f>+IFERROR(S4*('Regions &amp; Poverty'!$M2/100),0)</f>
        <v>5969.8110000000006</v>
      </c>
      <c r="W4" s="2">
        <f>+IFERROR(T4*('Regions &amp; Poverty'!$M2/100),0)</f>
        <v>3492.7110000000002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1150000</v>
      </c>
      <c r="I5" s="2">
        <f t="shared" si="0"/>
        <v>1217240</v>
      </c>
      <c r="J5" s="2">
        <f t="shared" si="0"/>
        <v>1339073</v>
      </c>
      <c r="K5" s="27"/>
      <c r="L5" s="2">
        <f>+IFERROR(('Regions &amp; Poverty'!$G3/100)*H5,0)</f>
        <v>276000</v>
      </c>
      <c r="M5" s="2">
        <f>+IFERROR(('Regions &amp; Poverty'!$G3/100)*I5,0)</f>
        <v>292137.59999999998</v>
      </c>
      <c r="N5" s="2">
        <f>+IFERROR(('Regions &amp; Poverty'!$G3/100)*J5,0)</f>
        <v>321377.51999999996</v>
      </c>
      <c r="O5" s="2">
        <f>+IFERROR(L5*('Regions &amp; Poverty'!$I3/100),0)</f>
        <v>21252</v>
      </c>
      <c r="P5" s="2">
        <f>+IFERROR(M5*('Regions &amp; Poverty'!$I3/100),0)</f>
        <v>22494.595199999996</v>
      </c>
      <c r="Q5" s="2">
        <f>+IFERROR(N5*('Regions &amp; Poverty'!$I3/100),0)</f>
        <v>24746.069039999995</v>
      </c>
      <c r="R5" s="2">
        <f>+IFERROR(('Regions &amp; Poverty'!$K3/100)*H5,0)</f>
        <v>517500</v>
      </c>
      <c r="S5" s="2">
        <f>+IFERROR(('Regions &amp; Poverty'!$K3/100)*I5,0)</f>
        <v>547758</v>
      </c>
      <c r="T5" s="2">
        <f>+IFERROR(('Regions &amp; Poverty'!$K3/100)*J5,0)</f>
        <v>602582.85</v>
      </c>
      <c r="U5" s="2">
        <f>+IFERROR(R5*('Regions &amp; Poverty'!$M3/100),0)</f>
        <v>97290</v>
      </c>
      <c r="V5" s="2">
        <f>+IFERROR(S5*('Regions &amp; Poverty'!$M3/100),0)</f>
        <v>102978.504</v>
      </c>
      <c r="W5" s="2">
        <f>+IFERROR(T5*('Regions &amp; Poverty'!$M3/100),0)</f>
        <v>113285.57579999999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30722</v>
      </c>
      <c r="I6" s="2">
        <f t="shared" si="0"/>
        <v>30871</v>
      </c>
      <c r="J6" s="2">
        <f t="shared" si="0"/>
        <v>28973</v>
      </c>
      <c r="K6" s="27"/>
      <c r="L6" s="2">
        <f>+IFERROR(('Regions &amp; Poverty'!$G4/100)*H6,0)</f>
        <v>20368.685999999998</v>
      </c>
      <c r="M6" s="2">
        <f>+IFERROR(('Regions &amp; Poverty'!$G4/100)*I6,0)</f>
        <v>20467.472999999998</v>
      </c>
      <c r="N6" s="2">
        <f>+IFERROR(('Regions &amp; Poverty'!$G4/100)*J6,0)</f>
        <v>19209.098999999998</v>
      </c>
      <c r="O6" s="2">
        <f>+IFERROR(L6*('Regions &amp; Poverty'!$I4/100),0)</f>
        <v>6742.0350659999995</v>
      </c>
      <c r="P6" s="2">
        <f>+IFERROR(M6*('Regions &amp; Poverty'!$I4/100),0)</f>
        <v>6774.7335629999998</v>
      </c>
      <c r="Q6" s="2">
        <f>+IFERROR(N6*('Regions &amp; Poverty'!$I4/100),0)</f>
        <v>6358.2117689999995</v>
      </c>
      <c r="R6" s="2">
        <f>+IFERROR(('Regions &amp; Poverty'!$K4/100)*H6,0)</f>
        <v>25529.982</v>
      </c>
      <c r="S6" s="2">
        <f>+IFERROR(('Regions &amp; Poverty'!$K4/100)*I6,0)</f>
        <v>25653.800999999999</v>
      </c>
      <c r="T6" s="2">
        <f>+IFERROR(('Regions &amp; Poverty'!$K4/100)*J6,0)</f>
        <v>24076.562999999998</v>
      </c>
      <c r="U6" s="2">
        <f>+IFERROR(R6*('Regions &amp; Poverty'!$M4/100),0)</f>
        <v>12892.64091</v>
      </c>
      <c r="V6" s="2">
        <f>+IFERROR(S6*('Regions &amp; Poverty'!$M4/100),0)</f>
        <v>12955.169505</v>
      </c>
      <c r="W6" s="2">
        <f>+IFERROR(T6*('Regions &amp; Poverty'!$M4/100),0)</f>
        <v>12158.664315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4580</v>
      </c>
      <c r="I8" s="2">
        <f t="shared" si="0"/>
        <v>4350</v>
      </c>
      <c r="J8" s="2">
        <f t="shared" si="0"/>
        <v>4143</v>
      </c>
      <c r="K8" s="27"/>
      <c r="L8" s="2">
        <f>+IFERROR(('Regions &amp; Poverty'!$G6/100)*H8,0)</f>
        <v>3531.1799999999994</v>
      </c>
      <c r="M8" s="2">
        <f>+IFERROR(('Regions &amp; Poverty'!$G6/100)*I8,0)</f>
        <v>3353.8499999999995</v>
      </c>
      <c r="N8" s="2">
        <f>+IFERROR(('Regions &amp; Poverty'!$G6/100)*J8,0)</f>
        <v>3194.2529999999997</v>
      </c>
      <c r="O8" s="2">
        <f>+IFERROR(L8*('Regions &amp; Poverty'!$I6/100),0)</f>
        <v>1384.2225599999997</v>
      </c>
      <c r="P8" s="2">
        <f>+IFERROR(M8*('Regions &amp; Poverty'!$I6/100),0)</f>
        <v>1314.7091999999998</v>
      </c>
      <c r="Q8" s="2">
        <f>+IFERROR(N8*('Regions &amp; Poverty'!$I6/100),0)</f>
        <v>1252.1471759999999</v>
      </c>
      <c r="R8" s="2">
        <f>+IFERROR(('Regions &amp; Poverty'!$K6/100)*H8,0)</f>
        <v>4181.54</v>
      </c>
      <c r="S8" s="2">
        <f>+IFERROR(('Regions &amp; Poverty'!$K6/100)*I8,0)</f>
        <v>3971.5499999999997</v>
      </c>
      <c r="T8" s="2">
        <f>+IFERROR(('Regions &amp; Poverty'!$K6/100)*J8,0)</f>
        <v>3782.5589999999997</v>
      </c>
      <c r="U8" s="2">
        <f>+IFERROR(R8*('Regions &amp; Poverty'!$M6/100),0)</f>
        <v>2425.2931999999996</v>
      </c>
      <c r="V8" s="2">
        <f>+IFERROR(S8*('Regions &amp; Poverty'!$M6/100),0)</f>
        <v>2303.4989999999998</v>
      </c>
      <c r="W8" s="2">
        <f>+IFERROR(T8*('Regions &amp; Poverty'!$M6/100),0)</f>
        <v>2193.8842199999999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22354</v>
      </c>
      <c r="I12" s="2">
        <f t="shared" si="0"/>
        <v>30587</v>
      </c>
      <c r="J12" s="2">
        <f t="shared" si="0"/>
        <v>29665</v>
      </c>
      <c r="K12" s="27"/>
      <c r="L12" s="2">
        <f>+IFERROR(('Regions &amp; Poverty'!$G10/100)*H12,0)</f>
        <v>16474.898000000001</v>
      </c>
      <c r="M12" s="2">
        <f>+IFERROR(('Regions &amp; Poverty'!$G10/100)*I12,0)</f>
        <v>22542.618999999999</v>
      </c>
      <c r="N12" s="2">
        <f>+IFERROR(('Regions &amp; Poverty'!$G10/100)*J12,0)</f>
        <v>21863.105</v>
      </c>
      <c r="O12" s="2">
        <f>+IFERROR(L12*('Regions &amp; Poverty'!$I10/100),0)</f>
        <v>5337.8669520000003</v>
      </c>
      <c r="P12" s="2">
        <f>+IFERROR(M12*('Regions &amp; Poverty'!$I10/100),0)</f>
        <v>7303.808556</v>
      </c>
      <c r="Q12" s="2">
        <f>+IFERROR(N12*('Regions &amp; Poverty'!$I10/100),0)</f>
        <v>7083.6460200000001</v>
      </c>
      <c r="R12" s="2">
        <f>+IFERROR(('Regions &amp; Poverty'!$K10/100)*H12,0)</f>
        <v>20140.953999999998</v>
      </c>
      <c r="S12" s="2">
        <f>+IFERROR(('Regions &amp; Poverty'!$K10/100)*I12,0)</f>
        <v>27558.886999999999</v>
      </c>
      <c r="T12" s="2">
        <f>+IFERROR(('Regions &amp; Poverty'!$K10/100)*J12,0)</f>
        <v>26728.164999999997</v>
      </c>
      <c r="U12" s="2">
        <f>+IFERROR(R12*('Regions &amp; Poverty'!$M10/100),0)</f>
        <v>10714.987528</v>
      </c>
      <c r="V12" s="2">
        <f>+IFERROR(S12*('Regions &amp; Poverty'!$M10/100),0)</f>
        <v>14661.327884</v>
      </c>
      <c r="W12" s="2">
        <f>+IFERROR(T12*('Regions &amp; Poverty'!$M10/100),0)</f>
        <v>14219.38378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177553</v>
      </c>
      <c r="I13" s="2">
        <f t="shared" si="0"/>
        <v>189000</v>
      </c>
      <c r="J13" s="2">
        <f t="shared" si="0"/>
        <v>117000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140578</v>
      </c>
      <c r="I14" s="2">
        <f t="shared" si="0"/>
        <v>133295</v>
      </c>
      <c r="J14" s="2">
        <f t="shared" si="0"/>
        <v>163832</v>
      </c>
      <c r="K14" s="27"/>
      <c r="L14" s="2">
        <f>+IFERROR(('Regions &amp; Poverty'!$G12/100)*H14,0)</f>
        <v>84909.111999999994</v>
      </c>
      <c r="M14" s="2">
        <f>+IFERROR(('Regions &amp; Poverty'!$G12/100)*I14,0)</f>
        <v>80510.179999999993</v>
      </c>
      <c r="N14" s="2">
        <f>+IFERROR(('Regions &amp; Poverty'!$G12/100)*J14,0)</f>
        <v>98954.527999999991</v>
      </c>
      <c r="O14" s="2">
        <f>+IFERROR(L14*('Regions &amp; Poverty'!$I12/100),0)</f>
        <v>20123.459543999998</v>
      </c>
      <c r="P14" s="2">
        <f>+IFERROR(M14*('Regions &amp; Poverty'!$I12/100),0)</f>
        <v>19080.912659999998</v>
      </c>
      <c r="Q14" s="2">
        <f>+IFERROR(N14*('Regions &amp; Poverty'!$I12/100),0)</f>
        <v>23452.223135999997</v>
      </c>
      <c r="R14" s="2">
        <f>+IFERROR(('Regions &amp; Poverty'!$K12/100)*H14,0)</f>
        <v>114571.06999999999</v>
      </c>
      <c r="S14" s="2">
        <f>+IFERROR(('Regions &amp; Poverty'!$K12/100)*I14,0)</f>
        <v>108635.42499999999</v>
      </c>
      <c r="T14" s="2">
        <f>+IFERROR(('Regions &amp; Poverty'!$K12/100)*J14,0)</f>
        <v>133523.07999999999</v>
      </c>
      <c r="U14" s="2">
        <f>+IFERROR(R14*('Regions &amp; Poverty'!$M12/100),0)</f>
        <v>50067.557590000004</v>
      </c>
      <c r="V14" s="2">
        <f>+IFERROR(S14*('Regions &amp; Poverty'!$M12/100),0)</f>
        <v>47473.680724999998</v>
      </c>
      <c r="W14" s="2">
        <f>+IFERROR(T14*('Regions &amp; Poverty'!$M12/100),0)</f>
        <v>58349.585960000004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883195</v>
      </c>
      <c r="I16" s="2">
        <f t="shared" si="0"/>
        <v>676772</v>
      </c>
      <c r="J16" s="2">
        <f t="shared" si="0"/>
        <v>756348</v>
      </c>
      <c r="K16" s="27"/>
      <c r="L16" s="2">
        <f>+IFERROR(('Regions &amp; Poverty'!$G14/100)*H16,0)</f>
        <v>433648.745</v>
      </c>
      <c r="M16" s="2">
        <f>+IFERROR(('Regions &amp; Poverty'!$G14/100)*I16,0)</f>
        <v>332295.05199999997</v>
      </c>
      <c r="N16" s="2">
        <f>+IFERROR(('Regions &amp; Poverty'!$G14/100)*J16,0)</f>
        <v>371366.86800000002</v>
      </c>
      <c r="O16" s="2">
        <f>+IFERROR(L16*('Regions &amp; Poverty'!$I14/100),0)</f>
        <v>66781.906730000002</v>
      </c>
      <c r="P16" s="2">
        <f>+IFERROR(M16*('Regions &amp; Poverty'!$I14/100),0)</f>
        <v>51173.438007999997</v>
      </c>
      <c r="Q16" s="2">
        <f>+IFERROR(N16*('Regions &amp; Poverty'!$I14/100),0)</f>
        <v>57190.497672000005</v>
      </c>
      <c r="R16" s="2">
        <f>+IFERROR(('Regions &amp; Poverty'!$K14/100)*H16,0)</f>
        <v>697724.05</v>
      </c>
      <c r="S16" s="2">
        <f>+IFERROR(('Regions &amp; Poverty'!$K14/100)*I16,0)</f>
        <v>534649.88</v>
      </c>
      <c r="T16" s="2">
        <f>+IFERROR(('Regions &amp; Poverty'!$K14/100)*J16,0)</f>
        <v>597514.92000000004</v>
      </c>
      <c r="U16" s="2">
        <f>+IFERROR(R16*('Regions &amp; Poverty'!$M14/100),0)</f>
        <v>253273.83015000002</v>
      </c>
      <c r="V16" s="2">
        <f>+IFERROR(S16*('Regions &amp; Poverty'!$M14/100),0)</f>
        <v>194077.90643999999</v>
      </c>
      <c r="W16" s="2">
        <f>+IFERROR(T16*('Regions &amp; Poverty'!$M14/100),0)</f>
        <v>216897.91596000001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299000</v>
      </c>
      <c r="I17" s="2">
        <f t="shared" si="0"/>
        <v>298676</v>
      </c>
      <c r="J17" s="2">
        <f t="shared" si="0"/>
        <v>314553</v>
      </c>
      <c r="K17" s="27"/>
      <c r="L17" s="2">
        <f>+IFERROR(('Regions &amp; Poverty'!$G15/100)*H17,0)</f>
        <v>103454.00000000001</v>
      </c>
      <c r="M17" s="2">
        <f>+IFERROR(('Regions &amp; Poverty'!$G15/100)*I17,0)</f>
        <v>103341.89600000001</v>
      </c>
      <c r="N17" s="2">
        <f>+IFERROR(('Regions &amp; Poverty'!$G15/100)*J17,0)</f>
        <v>108835.338</v>
      </c>
      <c r="O17" s="2">
        <f>+IFERROR(L17*('Regions &amp; Poverty'!$I15/100),0)</f>
        <v>10655.762000000002</v>
      </c>
      <c r="P17" s="2">
        <f>+IFERROR(M17*('Regions &amp; Poverty'!$I15/100),0)</f>
        <v>10644.215288000001</v>
      </c>
      <c r="Q17" s="2">
        <f>+IFERROR(N17*('Regions &amp; Poverty'!$I15/100),0)</f>
        <v>11210.039814000002</v>
      </c>
      <c r="R17" s="2">
        <f>+IFERROR(('Regions &amp; Poverty'!$K15/100)*H17,0)</f>
        <v>199133.99999999997</v>
      </c>
      <c r="S17" s="2">
        <f>+IFERROR(('Regions &amp; Poverty'!$K15/100)*I17,0)</f>
        <v>198918.21599999999</v>
      </c>
      <c r="T17" s="2">
        <f>+IFERROR(('Regions &amp; Poverty'!$K15/100)*J17,0)</f>
        <v>209492.29799999998</v>
      </c>
      <c r="U17" s="2">
        <f>+IFERROR(R17*('Regions &amp; Poverty'!$M15/100),0)</f>
        <v>54761.85</v>
      </c>
      <c r="V17" s="2">
        <f>+IFERROR(S17*('Regions &amp; Poverty'!$M15/100),0)</f>
        <v>54702.509400000003</v>
      </c>
      <c r="W17" s="2">
        <f>+IFERROR(T17*('Regions &amp; Poverty'!$M15/100),0)</f>
        <v>57610.381950000003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4369134</v>
      </c>
      <c r="I19" s="9">
        <f t="shared" si="1"/>
        <v>4795621</v>
      </c>
      <c r="J19" s="9">
        <f t="shared" si="1"/>
        <v>4802479</v>
      </c>
      <c r="K19" s="27"/>
      <c r="L19" s="2">
        <f>+IFERROR(('Regions &amp; Poverty'!$G17/100)*H19,0)</f>
        <v>1463659.8900000001</v>
      </c>
      <c r="M19" s="2">
        <f>+IFERROR(('Regions &amp; Poverty'!$G17/100)*I19,0)</f>
        <v>1606533.0350000001</v>
      </c>
      <c r="N19" s="2">
        <f>+IFERROR(('Regions &amp; Poverty'!$G17/100)*J19,0)</f>
        <v>1608830.4650000001</v>
      </c>
      <c r="O19" s="2">
        <f>+IFERROR(L19*('Regions &amp; Poverty'!$I17/100),0)</f>
        <v>131729.39010000002</v>
      </c>
      <c r="P19" s="2">
        <f>+IFERROR(M19*('Regions &amp; Poverty'!$I17/100),0)</f>
        <v>144587.97315000001</v>
      </c>
      <c r="Q19" s="2">
        <f>+IFERROR(N19*('Regions &amp; Poverty'!$I17/100),0)</f>
        <v>144794.74184999999</v>
      </c>
      <c r="R19" s="2">
        <f>+IFERROR(('Regions &amp; Poverty'!$K17/100)*H19,0)</f>
        <v>3193836.9539999999</v>
      </c>
      <c r="S19" s="2">
        <f>+IFERROR(('Regions &amp; Poverty'!$K17/100)*I19,0)</f>
        <v>3505598.9509999999</v>
      </c>
      <c r="T19" s="2">
        <f>+IFERROR(('Regions &amp; Poverty'!$K17/100)*J19,0)</f>
        <v>3510612.1489999997</v>
      </c>
      <c r="U19" s="2">
        <f>+IFERROR(R19*('Regions &amp; Poverty'!$M17/100),0)</f>
        <v>894274.34712000005</v>
      </c>
      <c r="V19" s="2">
        <f>+IFERROR(S19*('Regions &amp; Poverty'!$M17/100),0)</f>
        <v>981567.70628000004</v>
      </c>
      <c r="W19" s="2">
        <f>+IFERROR(T19*('Regions &amp; Poverty'!$M17/100),0)</f>
        <v>982971.40171999997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132189</v>
      </c>
      <c r="I20" s="2">
        <f t="shared" si="2"/>
        <v>130423</v>
      </c>
      <c r="J20" s="2">
        <f t="shared" si="2"/>
        <v>76711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7271000</v>
      </c>
      <c r="I21" s="9">
        <f t="shared" si="3"/>
        <v>3516000</v>
      </c>
      <c r="J21" s="9">
        <f t="shared" si="3"/>
        <v>7178000</v>
      </c>
      <c r="K21" s="27"/>
      <c r="L21" s="2">
        <f>+IFERROR(('Regions &amp; Poverty'!$G19/100)*H21,0)</f>
        <v>1083379</v>
      </c>
      <c r="M21" s="2">
        <f>+IFERROR(('Regions &amp; Poverty'!$G19/100)*I21,0)</f>
        <v>523884</v>
      </c>
      <c r="N21" s="2">
        <f>+IFERROR(('Regions &amp; Poverty'!$G19/100)*J21,0)</f>
        <v>1069522</v>
      </c>
      <c r="O21" s="2">
        <f>+IFERROR(L21*('Regions &amp; Poverty'!$I19/100),0)</f>
        <v>43335.16</v>
      </c>
      <c r="P21" s="2">
        <f>+IFERROR(M21*('Regions &amp; Poverty'!$I19/100),0)</f>
        <v>20955.36</v>
      </c>
      <c r="Q21" s="2">
        <f>+IFERROR(N21*('Regions &amp; Poverty'!$I19/100),0)</f>
        <v>42780.88</v>
      </c>
      <c r="R21" s="2">
        <f>+IFERROR(('Regions &amp; Poverty'!$K19/100)*H21,0)</f>
        <v>2944755</v>
      </c>
      <c r="S21" s="2">
        <f>+IFERROR(('Regions &amp; Poverty'!$K19/100)*I21,0)</f>
        <v>1423980</v>
      </c>
      <c r="T21" s="2">
        <f>+IFERROR(('Regions &amp; Poverty'!$K19/100)*J21,0)</f>
        <v>2907090</v>
      </c>
      <c r="U21" s="2">
        <f>+IFERROR(R21*('Regions &amp; Poverty'!$M19/100),0)</f>
        <v>400486.68000000005</v>
      </c>
      <c r="V21" s="2">
        <f>+IFERROR(S21*('Regions &amp; Poverty'!$M19/100),0)</f>
        <v>193661.28000000003</v>
      </c>
      <c r="W21" s="2">
        <f>+IFERROR(T21*('Regions &amp; Poverty'!$M19/100),0)</f>
        <v>395364.24000000005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1707613</v>
      </c>
      <c r="I22" s="2">
        <f t="shared" si="2"/>
        <v>1435640</v>
      </c>
      <c r="J22" s="2">
        <f t="shared" si="2"/>
        <v>1742116</v>
      </c>
      <c r="K22" s="27"/>
      <c r="L22" s="2">
        <f>+IFERROR(('Regions &amp; Poverty'!$G20/100)*H22,0)</f>
        <v>746226.88100000005</v>
      </c>
      <c r="M22" s="2">
        <f>+IFERROR(('Regions &amp; Poverty'!$G20/100)*I22,0)</f>
        <v>627374.68000000005</v>
      </c>
      <c r="N22" s="2">
        <f>+IFERROR(('Regions &amp; Poverty'!$G20/100)*J22,0)</f>
        <v>761304.69200000004</v>
      </c>
      <c r="O22" s="2">
        <f>+IFERROR(L22*('Regions &amp; Poverty'!$I20/100),0)</f>
        <v>82831.183791000003</v>
      </c>
      <c r="P22" s="2">
        <f>+IFERROR(M22*('Regions &amp; Poverty'!$I20/100),0)</f>
        <v>69638.58948000001</v>
      </c>
      <c r="Q22" s="2">
        <f>+IFERROR(N22*('Regions &amp; Poverty'!$I20/100),0)</f>
        <v>84504.820812000005</v>
      </c>
      <c r="R22" s="2">
        <f>+IFERROR(('Regions &amp; Poverty'!$K20/100)*H22,0)</f>
        <v>1304616.3319999999</v>
      </c>
      <c r="S22" s="2">
        <f>+IFERROR(('Regions &amp; Poverty'!$K20/100)*I22,0)</f>
        <v>1096828.96</v>
      </c>
      <c r="T22" s="2">
        <f>+IFERROR(('Regions &amp; Poverty'!$K20/100)*J22,0)</f>
        <v>1330976.6240000001</v>
      </c>
      <c r="U22" s="2">
        <f>+IFERROR(R22*('Regions &amp; Poverty'!$M20/100),0)</f>
        <v>420086.458904</v>
      </c>
      <c r="V22" s="2">
        <f>+IFERROR(S22*('Regions &amp; Poverty'!$M20/100),0)</f>
        <v>353178.92511999997</v>
      </c>
      <c r="W22" s="2">
        <f>+IFERROR(T22*('Regions &amp; Poverty'!$M20/100),0)</f>
        <v>428574.47292800003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921662</v>
      </c>
      <c r="I24" s="2">
        <f t="shared" si="2"/>
        <v>835405</v>
      </c>
      <c r="J24" s="2">
        <f t="shared" si="2"/>
        <v>991045</v>
      </c>
      <c r="K24" s="27"/>
      <c r="L24" s="2">
        <f>+IFERROR(('Regions &amp; Poverty'!$G22/100)*H24,0)</f>
        <v>353918.20799999998</v>
      </c>
      <c r="M24" s="2">
        <f>+IFERROR(('Regions &amp; Poverty'!$G22/100)*I24,0)</f>
        <v>320795.52000000002</v>
      </c>
      <c r="N24" s="2">
        <f>+IFERROR(('Regions &amp; Poverty'!$G22/100)*J24,0)</f>
        <v>380561.28</v>
      </c>
      <c r="O24" s="2">
        <f>+IFERROR(L24*('Regions &amp; Poverty'!$I22/100),0)</f>
        <v>54149.485823999996</v>
      </c>
      <c r="P24" s="2">
        <f>+IFERROR(M24*('Regions &amp; Poverty'!$I22/100),0)</f>
        <v>49081.71456</v>
      </c>
      <c r="Q24" s="2">
        <f>+IFERROR(N24*('Regions &amp; Poverty'!$I22/100),0)</f>
        <v>58225.875840000001</v>
      </c>
      <c r="R24" s="2">
        <f>+IFERROR(('Regions &amp; Poverty'!$K22/100)*H24,0)</f>
        <v>612905.23</v>
      </c>
      <c r="S24" s="2">
        <f>+IFERROR(('Regions &amp; Poverty'!$K22/100)*I24,0)</f>
        <v>555544.32500000007</v>
      </c>
      <c r="T24" s="2">
        <f>+IFERROR(('Regions &amp; Poverty'!$K22/100)*J24,0)</f>
        <v>659044.92500000005</v>
      </c>
      <c r="U24" s="2">
        <f>+IFERROR(R24*('Regions &amp; Poverty'!$M22/100),0)</f>
        <v>188774.81083999999</v>
      </c>
      <c r="V24" s="2">
        <f>+IFERROR(S24*('Regions &amp; Poverty'!$M22/100),0)</f>
        <v>171107.65210000001</v>
      </c>
      <c r="W24" s="2">
        <f>+IFERROR(T24*('Regions &amp; Poverty'!$M22/100),0)</f>
        <v>202985.83690000002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20289</v>
      </c>
      <c r="I25" s="2">
        <f t="shared" si="2"/>
        <v>25798</v>
      </c>
      <c r="J25" s="2">
        <f t="shared" si="2"/>
        <v>29372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1271880</v>
      </c>
      <c r="I26" s="2">
        <f t="shared" si="2"/>
        <v>1527456</v>
      </c>
      <c r="J26" s="2">
        <f t="shared" si="2"/>
        <v>1393826</v>
      </c>
      <c r="K26" s="27"/>
      <c r="L26" s="2">
        <f>+IFERROR(('Regions &amp; Poverty'!$G24/100)*H26,0)</f>
        <v>627036.84</v>
      </c>
      <c r="M26" s="2">
        <f>+IFERROR(('Regions &amp; Poverty'!$G24/100)*I26,0)</f>
        <v>753035.80799999996</v>
      </c>
      <c r="N26" s="2">
        <f>+IFERROR(('Regions &amp; Poverty'!$G24/100)*J26,0)</f>
        <v>687156.21799999999</v>
      </c>
      <c r="O26" s="2">
        <f>+IFERROR(L26*('Regions &amp; Poverty'!$I24/100),0)</f>
        <v>95309.599679999999</v>
      </c>
      <c r="P26" s="2">
        <f>+IFERROR(M26*('Regions &amp; Poverty'!$I24/100),0)</f>
        <v>114461.442816</v>
      </c>
      <c r="Q26" s="2">
        <f>+IFERROR(N26*('Regions &amp; Poverty'!$I24/100),0)</f>
        <v>104447.745136</v>
      </c>
      <c r="R26" s="2">
        <f>+IFERROR(('Regions &amp; Poverty'!$K24/100)*H26,0)</f>
        <v>1004785.2000000001</v>
      </c>
      <c r="S26" s="2">
        <f>+IFERROR(('Regions &amp; Poverty'!$K24/100)*I26,0)</f>
        <v>1206690.24</v>
      </c>
      <c r="T26" s="2">
        <f>+IFERROR(('Regions &amp; Poverty'!$K24/100)*J26,0)</f>
        <v>1101122.54</v>
      </c>
      <c r="U26" s="2">
        <f>+IFERROR(R26*('Regions &amp; Poverty'!$M24/100),0)</f>
        <v>360717.88680000004</v>
      </c>
      <c r="V26" s="2">
        <f>+IFERROR(S26*('Regions &amp; Poverty'!$M24/100),0)</f>
        <v>433201.79615999997</v>
      </c>
      <c r="W26" s="2">
        <f>+IFERROR(T26*('Regions &amp; Poverty'!$M24/100),0)</f>
        <v>395302.99186000001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57198</v>
      </c>
      <c r="I27" s="2">
        <f t="shared" si="2"/>
        <v>69956</v>
      </c>
      <c r="J27" s="2">
        <f t="shared" si="2"/>
        <v>79093</v>
      </c>
      <c r="K27" s="27"/>
      <c r="L27" s="2">
        <f>+IFERROR(('Regions &amp; Poverty'!$G25/100)*H27,0)</f>
        <v>3374.6820000000002</v>
      </c>
      <c r="M27" s="2">
        <f>+IFERROR(('Regions &amp; Poverty'!$G25/100)*I27,0)</f>
        <v>4127.4040000000005</v>
      </c>
      <c r="N27" s="2">
        <f>+IFERROR(('Regions &amp; Poverty'!$G25/100)*J27,0)</f>
        <v>4666.4870000000001</v>
      </c>
      <c r="O27" s="2">
        <f>+IFERROR(L27*('Regions &amp; Poverty'!$I25/100),0)</f>
        <v>47.245547999999999</v>
      </c>
      <c r="P27" s="2">
        <f>+IFERROR(M27*('Regions &amp; Poverty'!$I25/100),0)</f>
        <v>57.783656000000001</v>
      </c>
      <c r="Q27" s="2">
        <f>+IFERROR(N27*('Regions &amp; Poverty'!$I25/100),0)</f>
        <v>65.330817999999994</v>
      </c>
      <c r="R27" s="2">
        <f>+IFERROR(('Regions &amp; Poverty'!$K25/100)*H27,0)</f>
        <v>13498.728000000001</v>
      </c>
      <c r="S27" s="2">
        <f>+IFERROR(('Regions &amp; Poverty'!$K25/100)*I27,0)</f>
        <v>16509.616000000002</v>
      </c>
      <c r="T27" s="2">
        <f>+IFERROR(('Regions &amp; Poverty'!$K25/100)*J27,0)</f>
        <v>18665.948</v>
      </c>
      <c r="U27" s="2">
        <f>+IFERROR(R27*('Regions &amp; Poverty'!$M25/100),0)</f>
        <v>877.41732000000013</v>
      </c>
      <c r="V27" s="2">
        <f>+IFERROR(S27*('Regions &amp; Poverty'!$M25/100),0)</f>
        <v>1073.1250400000001</v>
      </c>
      <c r="W27" s="2">
        <f>+IFERROR(T27*('Regions &amp; Poverty'!$M25/100),0)</f>
        <v>1213.2866200000001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1425982</v>
      </c>
      <c r="I28" s="2">
        <f t="shared" si="2"/>
        <v>1918330</v>
      </c>
      <c r="J28" s="2">
        <f t="shared" si="2"/>
        <v>1808263</v>
      </c>
      <c r="K28" s="27"/>
      <c r="L28" s="2">
        <f>+IFERROR(('Regions &amp; Poverty'!$G26/100)*H28,0)</f>
        <v>648821.81000000006</v>
      </c>
      <c r="M28" s="2">
        <f>+IFERROR(('Regions &amp; Poverty'!$G26/100)*I28,0)</f>
        <v>872840.15</v>
      </c>
      <c r="N28" s="2">
        <f>+IFERROR(('Regions &amp; Poverty'!$G26/100)*J28,0)</f>
        <v>822759.66500000004</v>
      </c>
      <c r="O28" s="2">
        <f>+IFERROR(L28*('Regions &amp; Poverty'!$I26/100),0)</f>
        <v>88239.766160000014</v>
      </c>
      <c r="P28" s="2">
        <f>+IFERROR(M28*('Regions &amp; Poverty'!$I26/100),0)</f>
        <v>118706.26040000001</v>
      </c>
      <c r="Q28" s="2">
        <f>+IFERROR(N28*('Regions &amp; Poverty'!$I26/100),0)</f>
        <v>111895.31444000002</v>
      </c>
      <c r="R28" s="2">
        <f>+IFERROR(('Regions &amp; Poverty'!$K26/100)*H28,0)</f>
        <v>1105136.05</v>
      </c>
      <c r="S28" s="2">
        <f>+IFERROR(('Regions &amp; Poverty'!$K26/100)*I28,0)</f>
        <v>1486705.75</v>
      </c>
      <c r="T28" s="2">
        <f>+IFERROR(('Regions &amp; Poverty'!$K26/100)*J28,0)</f>
        <v>1401403.825</v>
      </c>
      <c r="U28" s="2">
        <f>+IFERROR(R28*('Regions &amp; Poverty'!$M26/100),0)</f>
        <v>374641.12094999995</v>
      </c>
      <c r="V28" s="2">
        <f>+IFERROR(S28*('Regions &amp; Poverty'!$M26/100),0)</f>
        <v>503993.24924999994</v>
      </c>
      <c r="W28" s="2">
        <f>+IFERROR(T28*('Regions &amp; Poverty'!$M26/100),0)</f>
        <v>475075.89667499997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102323</v>
      </c>
      <c r="I29" s="2">
        <f t="shared" si="2"/>
        <v>188500</v>
      </c>
      <c r="J29" s="2">
        <f t="shared" si="2"/>
        <v>161645</v>
      </c>
      <c r="K29" s="27"/>
      <c r="L29" s="2">
        <f>+IFERROR(('Regions &amp; Poverty'!$G27/100)*H29,0)</f>
        <v>38882.74</v>
      </c>
      <c r="M29" s="2">
        <f>+IFERROR(('Regions &amp; Poverty'!$G27/100)*I29,0)</f>
        <v>71630</v>
      </c>
      <c r="N29" s="2">
        <f>+IFERROR(('Regions &amp; Poverty'!$G27/100)*J29,0)</f>
        <v>61425.1</v>
      </c>
      <c r="O29" s="2">
        <f>+IFERROR(L29*('Regions &amp; Poverty'!$I27/100),0)</f>
        <v>4976.9907199999998</v>
      </c>
      <c r="P29" s="2">
        <f>+IFERROR(M29*('Regions &amp; Poverty'!$I27/100),0)</f>
        <v>9168.64</v>
      </c>
      <c r="Q29" s="2">
        <f>+IFERROR(N29*('Regions &amp; Poverty'!$I27/100),0)</f>
        <v>7862.4128000000001</v>
      </c>
      <c r="R29" s="2">
        <f>+IFERROR(('Regions &amp; Poverty'!$K27/100)*H29,0)</f>
        <v>69068.025000000009</v>
      </c>
      <c r="S29" s="2">
        <f>+IFERROR(('Regions &amp; Poverty'!$K27/100)*I29,0)</f>
        <v>127237.50000000001</v>
      </c>
      <c r="T29" s="2">
        <f>+IFERROR(('Regions &amp; Poverty'!$K27/100)*J29,0)</f>
        <v>109110.375</v>
      </c>
      <c r="U29" s="2">
        <f>+IFERROR(R29*('Regions &amp; Poverty'!$M27/100),0)</f>
        <v>20444.135400000006</v>
      </c>
      <c r="V29" s="2">
        <f>+IFERROR(S29*('Regions &amp; Poverty'!$M27/100),0)</f>
        <v>37662.30000000001</v>
      </c>
      <c r="W29" s="2">
        <f>+IFERROR(T29*('Regions &amp; Poverty'!$M27/100),0)</f>
        <v>32296.671000000006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48133</v>
      </c>
      <c r="I30" s="2">
        <f t="shared" si="2"/>
        <v>49193</v>
      </c>
      <c r="J30" s="2">
        <f t="shared" si="2"/>
        <v>30000</v>
      </c>
      <c r="K30" s="27"/>
      <c r="L30" s="2">
        <f>+IFERROR(('Regions &amp; Poverty'!$G28/100)*H30,0)</f>
        <v>14488.032999999999</v>
      </c>
      <c r="M30" s="2">
        <f>+IFERROR(('Regions &amp; Poverty'!$G28/100)*I30,0)</f>
        <v>14807.092999999999</v>
      </c>
      <c r="N30" s="2">
        <f>+IFERROR(('Regions &amp; Poverty'!$G28/100)*J30,0)</f>
        <v>9030</v>
      </c>
      <c r="O30" s="2">
        <f>+IFERROR(L30*('Regions &amp; Poverty'!$I28/100),0)</f>
        <v>1390.8511679999999</v>
      </c>
      <c r="P30" s="2">
        <f>+IFERROR(M30*('Regions &amp; Poverty'!$I28/100),0)</f>
        <v>1421.4809279999999</v>
      </c>
      <c r="Q30" s="2">
        <f>+IFERROR(N30*('Regions &amp; Poverty'!$I28/100),0)</f>
        <v>866.88</v>
      </c>
      <c r="R30" s="2">
        <f>+IFERROR(('Regions &amp; Poverty'!$K28/100)*H30,0)</f>
        <v>26810.081000000002</v>
      </c>
      <c r="S30" s="2">
        <f>+IFERROR(('Regions &amp; Poverty'!$K28/100)*I30,0)</f>
        <v>27400.501000000004</v>
      </c>
      <c r="T30" s="2">
        <f>+IFERROR(('Regions &amp; Poverty'!$K28/100)*J30,0)</f>
        <v>16710</v>
      </c>
      <c r="U30" s="2">
        <f>+IFERROR(R30*('Regions &amp; Poverty'!$M28/100),0)</f>
        <v>6327.1791160000012</v>
      </c>
      <c r="V30" s="2">
        <f>+IFERROR(S30*('Regions &amp; Poverty'!$M28/100),0)</f>
        <v>6466.5182360000017</v>
      </c>
      <c r="W30" s="2">
        <f>+IFERROR(T30*('Regions &amp; Poverty'!$M28/100),0)</f>
        <v>3943.5600000000004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14310</v>
      </c>
      <c r="I31" s="2">
        <f t="shared" si="2"/>
        <v>35508</v>
      </c>
      <c r="J31" s="2">
        <f t="shared" si="2"/>
        <v>28069</v>
      </c>
      <c r="K31" s="27"/>
      <c r="L31" s="2">
        <f>+IFERROR(('Regions &amp; Poverty'!$G29/100)*H31,0)</f>
        <v>2604.42</v>
      </c>
      <c r="M31" s="2">
        <f>+IFERROR(('Regions &amp; Poverty'!$G29/100)*I31,0)</f>
        <v>6462.4560000000001</v>
      </c>
      <c r="N31" s="2">
        <f>+IFERROR(('Regions &amp; Poverty'!$G29/100)*J31,0)</f>
        <v>5108.558</v>
      </c>
      <c r="O31" s="2">
        <f>+IFERROR(L31*('Regions &amp; Poverty'!$I29/100),0)</f>
        <v>151.05635999999998</v>
      </c>
      <c r="P31" s="2">
        <f>+IFERROR(M31*('Regions &amp; Poverty'!$I29/100),0)</f>
        <v>374.82244800000001</v>
      </c>
      <c r="Q31" s="2">
        <f>+IFERROR(N31*('Regions &amp; Poverty'!$I29/100),0)</f>
        <v>296.29636399999998</v>
      </c>
      <c r="R31" s="2">
        <f>+IFERROR(('Regions &amp; Poverty'!$K29/100)*H31,0)</f>
        <v>5309.01</v>
      </c>
      <c r="S31" s="2">
        <f>+IFERROR(('Regions &amp; Poverty'!$K29/100)*I31,0)</f>
        <v>13173.468000000001</v>
      </c>
      <c r="T31" s="2">
        <f>+IFERROR(('Regions &amp; Poverty'!$K29/100)*J31,0)</f>
        <v>10413.599</v>
      </c>
      <c r="U31" s="2">
        <f>+IFERROR(R31*('Regions &amp; Poverty'!$M29/100),0)</f>
        <v>780.42447000000004</v>
      </c>
      <c r="V31" s="2">
        <f>+IFERROR(S31*('Regions &amp; Poverty'!$M29/100),0)</f>
        <v>1936.4997960000001</v>
      </c>
      <c r="W31" s="2">
        <f>+IFERROR(T31*('Regions &amp; Poverty'!$M29/100),0)</f>
        <v>1530.799053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5000</v>
      </c>
      <c r="I33" s="2">
        <f t="shared" si="2"/>
        <v>5267</v>
      </c>
      <c r="J33" s="2">
        <f t="shared" si="2"/>
        <v>5067</v>
      </c>
      <c r="K33" s="27"/>
      <c r="L33" s="2">
        <f>+IFERROR(('Regions &amp; Poverty'!$G31/100)*H33,0)</f>
        <v>2985</v>
      </c>
      <c r="M33" s="2">
        <f>+IFERROR(('Regions &amp; Poverty'!$G31/100)*I33,0)</f>
        <v>3144.3989999999999</v>
      </c>
      <c r="N33" s="2">
        <f>+IFERROR(('Regions &amp; Poverty'!$G31/100)*J33,0)</f>
        <v>3024.9989999999998</v>
      </c>
      <c r="O33" s="2">
        <f>+IFERROR(L33*('Regions &amp; Poverty'!$I31/100),0)</f>
        <v>949.23</v>
      </c>
      <c r="P33" s="2">
        <f>+IFERROR(M33*('Regions &amp; Poverty'!$I31/100),0)</f>
        <v>999.91888199999994</v>
      </c>
      <c r="Q33" s="2">
        <f>+IFERROR(N33*('Regions &amp; Poverty'!$I31/100),0)</f>
        <v>961.94968199999994</v>
      </c>
      <c r="R33" s="2">
        <f>+IFERROR(('Regions &amp; Poverty'!$K31/100)*H33,0)</f>
        <v>3900</v>
      </c>
      <c r="S33" s="2">
        <f>+IFERROR(('Regions &amp; Poverty'!$K31/100)*I33,0)</f>
        <v>4108.26</v>
      </c>
      <c r="T33" s="2">
        <f>+IFERROR(('Regions &amp; Poverty'!$K31/100)*J33,0)</f>
        <v>3952.26</v>
      </c>
      <c r="U33" s="2">
        <f>+IFERROR(R33*('Regions &amp; Poverty'!$M31/100),0)</f>
        <v>1852.5</v>
      </c>
      <c r="V33" s="2">
        <f>+IFERROR(S33*('Regions &amp; Poverty'!$M31/100),0)</f>
        <v>1951.4235000000001</v>
      </c>
      <c r="W33" s="2">
        <f>+IFERROR(T33*('Regions &amp; Poverty'!$M31/100),0)</f>
        <v>1877.3235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1091</v>
      </c>
      <c r="I34" s="2">
        <f t="shared" si="2"/>
        <v>1201</v>
      </c>
      <c r="J34" s="2">
        <f t="shared" si="2"/>
        <v>1220</v>
      </c>
      <c r="K34" s="27"/>
      <c r="L34" s="2">
        <f>+IFERROR(('Regions &amp; Poverty'!$G32/100)*H34,0)</f>
        <v>848.798</v>
      </c>
      <c r="M34" s="2">
        <f>+IFERROR(('Regions &amp; Poverty'!$G32/100)*I34,0)</f>
        <v>934.37800000000004</v>
      </c>
      <c r="N34" s="2">
        <f>+IFERROR(('Regions &amp; Poverty'!$G32/100)*J34,0)</f>
        <v>949.16000000000008</v>
      </c>
      <c r="O34" s="2">
        <f>+IFERROR(L34*('Regions &amp; Poverty'!$I32/100),0)</f>
        <v>332.72881599999999</v>
      </c>
      <c r="P34" s="2">
        <f>+IFERROR(M34*('Regions &amp; Poverty'!$I32/100),0)</f>
        <v>366.27617600000002</v>
      </c>
      <c r="Q34" s="2">
        <f>+IFERROR(N34*('Regions &amp; Poverty'!$I32/100),0)</f>
        <v>372.07072000000005</v>
      </c>
      <c r="R34" s="2">
        <f>+IFERROR(('Regions &amp; Poverty'!$K32/100)*H34,0)</f>
        <v>993.90099999999995</v>
      </c>
      <c r="S34" s="2">
        <f>+IFERROR(('Regions &amp; Poverty'!$K32/100)*I34,0)</f>
        <v>1094.1109999999999</v>
      </c>
      <c r="T34" s="2">
        <f>+IFERROR(('Regions &amp; Poverty'!$K32/100)*J34,0)</f>
        <v>1111.4199999999998</v>
      </c>
      <c r="U34" s="2">
        <f>+IFERROR(R34*('Regions &amp; Poverty'!$M32/100),0)</f>
        <v>578.45038199999999</v>
      </c>
      <c r="V34" s="2">
        <f>+IFERROR(S34*('Regions &amp; Poverty'!$M32/100),0)</f>
        <v>636.77260200000001</v>
      </c>
      <c r="W34" s="2">
        <f>+IFERROR(T34*('Regions &amp; Poverty'!$M32/100),0)</f>
        <v>646.84644000000003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93187</v>
      </c>
      <c r="I35" s="2">
        <f t="shared" si="2"/>
        <v>79327</v>
      </c>
      <c r="J35" s="2">
        <f t="shared" si="2"/>
        <v>58192</v>
      </c>
      <c r="K35" s="27"/>
      <c r="L35" s="2">
        <f>+IFERROR(('Regions &amp; Poverty'!$G33/100)*H35,0)</f>
        <v>66069.583000000013</v>
      </c>
      <c r="M35" s="2">
        <f>+IFERROR(('Regions &amp; Poverty'!$G33/100)*I35,0)</f>
        <v>56242.843000000008</v>
      </c>
      <c r="N35" s="2">
        <f>+IFERROR(('Regions &amp; Poverty'!$G33/100)*J35,0)</f>
        <v>41258.128000000004</v>
      </c>
      <c r="O35" s="2">
        <f>+IFERROR(L35*('Regions &amp; Poverty'!$I33/100),0)</f>
        <v>22001.171139000002</v>
      </c>
      <c r="P35" s="2">
        <f>+IFERROR(M35*('Regions &amp; Poverty'!$I33/100),0)</f>
        <v>18728.866719000001</v>
      </c>
      <c r="Q35" s="2">
        <f>+IFERROR(N35*('Regions &amp; Poverty'!$I33/100),0)</f>
        <v>13738.956624</v>
      </c>
      <c r="R35" s="2">
        <f>+IFERROR(('Regions &amp; Poverty'!$K33/100)*H35,0)</f>
        <v>82377.308000000005</v>
      </c>
      <c r="S35" s="2">
        <f>+IFERROR(('Regions &amp; Poverty'!$K33/100)*I35,0)</f>
        <v>70125.067999999999</v>
      </c>
      <c r="T35" s="2">
        <f>+IFERROR(('Regions &amp; Poverty'!$K33/100)*J35,0)</f>
        <v>51441.728000000003</v>
      </c>
      <c r="U35" s="2">
        <f>+IFERROR(R35*('Regions &amp; Poverty'!$M33/100),0)</f>
        <v>43577.595932000004</v>
      </c>
      <c r="V35" s="2">
        <f>+IFERROR(S35*('Regions &amp; Poverty'!$M33/100),0)</f>
        <v>37096.160971999998</v>
      </c>
      <c r="W35" s="2">
        <f>+IFERROR(T35*('Regions &amp; Poverty'!$M33/100),0)</f>
        <v>27212.674112000004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155164</v>
      </c>
      <c r="I37" s="2">
        <f t="shared" si="4"/>
        <v>82479</v>
      </c>
      <c r="J37" s="2">
        <f t="shared" si="4"/>
        <v>115639</v>
      </c>
      <c r="K37" s="27"/>
      <c r="L37" s="2">
        <f>+IFERROR(('Regions &amp; Poverty'!$G35/100)*H37,0)</f>
        <v>106597.66800000001</v>
      </c>
      <c r="M37" s="2">
        <f>+IFERROR(('Regions &amp; Poverty'!$G35/100)*I37,0)</f>
        <v>56663.073000000004</v>
      </c>
      <c r="N37" s="2">
        <f>+IFERROR(('Regions &amp; Poverty'!$G35/100)*J37,0)</f>
        <v>79443.993000000002</v>
      </c>
      <c r="O37" s="2">
        <f>+IFERROR(L37*('Regions &amp; Poverty'!$I35/100),0)</f>
        <v>33471.667752000001</v>
      </c>
      <c r="P37" s="2">
        <f>+IFERROR(M37*('Regions &amp; Poverty'!$I35/100),0)</f>
        <v>17792.204922000001</v>
      </c>
      <c r="Q37" s="2">
        <f>+IFERROR(N37*('Regions &amp; Poverty'!$I35/100),0)</f>
        <v>24945.413801999999</v>
      </c>
      <c r="R37" s="2">
        <f>+IFERROR(('Regions &amp; Poverty'!$K35/100)*H37,0)</f>
        <v>137320.14000000001</v>
      </c>
      <c r="S37" s="2">
        <f>+IFERROR(('Regions &amp; Poverty'!$K35/100)*I37,0)</f>
        <v>72993.914999999994</v>
      </c>
      <c r="T37" s="2">
        <f>+IFERROR(('Regions &amp; Poverty'!$K35/100)*J37,0)</f>
        <v>102340.515</v>
      </c>
      <c r="U37" s="2">
        <f>+IFERROR(R37*('Regions &amp; Poverty'!$M35/100),0)</f>
        <v>70582.551960000012</v>
      </c>
      <c r="V37" s="2">
        <f>+IFERROR(S37*('Regions &amp; Poverty'!$M35/100),0)</f>
        <v>37518.872309999999</v>
      </c>
      <c r="W37" s="2">
        <f>+IFERROR(T37*('Regions &amp; Poverty'!$M35/100),0)</f>
        <v>52603.024709999998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8733</v>
      </c>
      <c r="I38" s="2">
        <f t="shared" si="4"/>
        <v>6442</v>
      </c>
      <c r="J38" s="2">
        <f t="shared" si="4"/>
        <v>6287</v>
      </c>
      <c r="K38" s="27"/>
      <c r="L38" s="2">
        <f>+IFERROR(('Regions &amp; Poverty'!$G36/100)*H38,0)</f>
        <v>1973.6580000000001</v>
      </c>
      <c r="M38" s="2">
        <f>+IFERROR(('Regions &amp; Poverty'!$G36/100)*I38,0)</f>
        <v>1455.8920000000001</v>
      </c>
      <c r="N38" s="2">
        <f>+IFERROR(('Regions &amp; Poverty'!$G36/100)*J38,0)</f>
        <v>1420.8620000000001</v>
      </c>
      <c r="O38" s="2">
        <f>+IFERROR(L38*('Regions &amp; Poverty'!$I36/100),0)</f>
        <v>132.23508600000002</v>
      </c>
      <c r="P38" s="2">
        <f>+IFERROR(M38*('Regions &amp; Poverty'!$I36/100),0)</f>
        <v>97.544764000000015</v>
      </c>
      <c r="Q38" s="2">
        <f>+IFERROR(N38*('Regions &amp; Poverty'!$I36/100),0)</f>
        <v>95.197754000000018</v>
      </c>
      <c r="R38" s="2">
        <f>+IFERROR(('Regions &amp; Poverty'!$K36/100)*H38,0)</f>
        <v>4104.51</v>
      </c>
      <c r="S38" s="2">
        <f>+IFERROR(('Regions &amp; Poverty'!$K36/100)*I38,0)</f>
        <v>3027.74</v>
      </c>
      <c r="T38" s="2">
        <f>+IFERROR(('Regions &amp; Poverty'!$K36/100)*J38,0)</f>
        <v>2954.89</v>
      </c>
      <c r="U38" s="2">
        <f>+IFERROR(R38*('Regions &amp; Poverty'!$M36/100),0)</f>
        <v>763.4388600000002</v>
      </c>
      <c r="V38" s="2">
        <f>+IFERROR(S38*('Regions &amp; Poverty'!$M36/100),0)</f>
        <v>563.15964000000008</v>
      </c>
      <c r="W38" s="2">
        <f>+IFERROR(T38*('Regions &amp; Poverty'!$M36/100),0)</f>
        <v>549.60954000000004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1000</v>
      </c>
      <c r="I40" s="2">
        <f t="shared" si="4"/>
        <v>882</v>
      </c>
      <c r="J40" s="2">
        <f t="shared" si="4"/>
        <v>725</v>
      </c>
      <c r="K40" s="27"/>
      <c r="L40" s="2">
        <f>+IFERROR(('Regions &amp; Poverty'!$G38/100)*H40,0)</f>
        <v>420</v>
      </c>
      <c r="M40" s="2">
        <f>+IFERROR(('Regions &amp; Poverty'!$G38/100)*I40,0)</f>
        <v>370.44</v>
      </c>
      <c r="N40" s="2">
        <f>+IFERROR(('Regions &amp; Poverty'!$G38/100)*J40,0)</f>
        <v>304.5</v>
      </c>
      <c r="O40" s="2">
        <f>+IFERROR(L40*('Regions &amp; Poverty'!$I38/100),0)</f>
        <v>69.72</v>
      </c>
      <c r="P40" s="2">
        <f>+IFERROR(M40*('Regions &amp; Poverty'!$I38/100),0)</f>
        <v>61.493040000000001</v>
      </c>
      <c r="Q40" s="2">
        <f>+IFERROR(N40*('Regions &amp; Poverty'!$I38/100),0)</f>
        <v>50.547000000000004</v>
      </c>
      <c r="R40" s="2">
        <f>+IFERROR(('Regions &amp; Poverty'!$K38/100)*H40,0)</f>
        <v>644</v>
      </c>
      <c r="S40" s="2">
        <f>+IFERROR(('Regions &amp; Poverty'!$K38/100)*I40,0)</f>
        <v>568.00800000000004</v>
      </c>
      <c r="T40" s="2">
        <f>+IFERROR(('Regions &amp; Poverty'!$K38/100)*J40,0)</f>
        <v>466.90000000000003</v>
      </c>
      <c r="U40" s="2">
        <f>+IFERROR(R40*('Regions &amp; Poverty'!$M38/100),0)</f>
        <v>206.72400000000002</v>
      </c>
      <c r="V40" s="2">
        <f>+IFERROR(S40*('Regions &amp; Poverty'!$M38/100),0)</f>
        <v>182.33056800000003</v>
      </c>
      <c r="W40" s="2">
        <f>+IFERROR(T40*('Regions &amp; Poverty'!$M38/100),0)</f>
        <v>149.87490000000003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213061</v>
      </c>
      <c r="I41" s="2">
        <f t="shared" si="4"/>
        <v>222353</v>
      </c>
      <c r="J41" s="2">
        <f t="shared" si="4"/>
        <v>173639</v>
      </c>
      <c r="K41" s="27"/>
      <c r="L41" s="2">
        <f>+IFERROR(('Regions &amp; Poverty'!$G39/100)*H41,0)</f>
        <v>122510.075</v>
      </c>
      <c r="M41" s="2">
        <f>+IFERROR(('Regions &amp; Poverty'!$G39/100)*I41,0)</f>
        <v>127852.97499999999</v>
      </c>
      <c r="N41" s="2">
        <f>+IFERROR(('Regions &amp; Poverty'!$G39/100)*J41,0)</f>
        <v>99842.424999999988</v>
      </c>
      <c r="O41" s="2">
        <f>+IFERROR(L41*('Regions &amp; Poverty'!$I39/100),0)</f>
        <v>36140.472125</v>
      </c>
      <c r="P41" s="2">
        <f>+IFERROR(M41*('Regions &amp; Poverty'!$I39/100),0)</f>
        <v>37716.627624999994</v>
      </c>
      <c r="Q41" s="2">
        <f>+IFERROR(N41*('Regions &amp; Poverty'!$I39/100),0)</f>
        <v>29453.515374999995</v>
      </c>
      <c r="R41" s="2">
        <f>+IFERROR(('Regions &amp; Poverty'!$K39/100)*H41,0)</f>
        <v>158304.323</v>
      </c>
      <c r="S41" s="2">
        <f>+IFERROR(('Regions &amp; Poverty'!$K39/100)*I41,0)</f>
        <v>165208.27900000001</v>
      </c>
      <c r="T41" s="2">
        <f>+IFERROR(('Regions &amp; Poverty'!$K39/100)*J41,0)</f>
        <v>129013.777</v>
      </c>
      <c r="U41" s="2">
        <f>+IFERROR(R41*('Regions &amp; Poverty'!$M39/100),0)</f>
        <v>70445.423735000004</v>
      </c>
      <c r="V41" s="2">
        <f>+IFERROR(S41*('Regions &amp; Poverty'!$M39/100),0)</f>
        <v>73517.68415500001</v>
      </c>
      <c r="W41" s="2">
        <f>+IFERROR(T41*('Regions &amp; Poverty'!$M39/100),0)</f>
        <v>57411.130765000002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154190</v>
      </c>
      <c r="I42" s="2">
        <f t="shared" si="4"/>
        <v>82161</v>
      </c>
      <c r="J42" s="2">
        <f t="shared" si="4"/>
        <v>108311</v>
      </c>
      <c r="K42" s="27"/>
      <c r="L42" s="2">
        <f>+IFERROR(('Regions &amp; Poverty'!$G40/100)*H42,0)</f>
        <v>32996.659999999996</v>
      </c>
      <c r="M42" s="2">
        <f>+IFERROR(('Regions &amp; Poverty'!$G40/100)*I42,0)</f>
        <v>17582.453999999998</v>
      </c>
      <c r="N42" s="2">
        <f>+IFERROR(('Regions &amp; Poverty'!$G40/100)*J42,0)</f>
        <v>23178.554</v>
      </c>
      <c r="O42" s="2">
        <f>+IFERROR(L42*('Regions &amp; Poverty'!$I40/100),0)</f>
        <v>1715.8263199999999</v>
      </c>
      <c r="P42" s="2">
        <f>+IFERROR(M42*('Regions &amp; Poverty'!$I40/100),0)</f>
        <v>914.28760799999998</v>
      </c>
      <c r="Q42" s="2">
        <f>+IFERROR(N42*('Regions &amp; Poverty'!$I40/100),0)</f>
        <v>1205.2848080000001</v>
      </c>
      <c r="R42" s="2">
        <f>+IFERROR(('Regions &amp; Poverty'!$K40/100)*H42,0)</f>
        <v>72777.680000000008</v>
      </c>
      <c r="S42" s="2">
        <f>+IFERROR(('Regions &amp; Poverty'!$K40/100)*I42,0)</f>
        <v>38779.992000000006</v>
      </c>
      <c r="T42" s="2">
        <f>+IFERROR(('Regions &amp; Poverty'!$K40/100)*J42,0)</f>
        <v>51122.792000000001</v>
      </c>
      <c r="U42" s="2">
        <f>+IFERROR(R42*('Regions &amp; Poverty'!$M40/100),0)</f>
        <v>12590.538640000002</v>
      </c>
      <c r="V42" s="2">
        <f>+IFERROR(S42*('Regions &amp; Poverty'!$M40/100),0)</f>
        <v>6708.9386160000013</v>
      </c>
      <c r="W42" s="2">
        <f>+IFERROR(T42*('Regions &amp; Poverty'!$M40/100),0)</f>
        <v>8844.2430160000004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100249</v>
      </c>
      <c r="I43" s="2">
        <f t="shared" si="4"/>
        <v>129674</v>
      </c>
      <c r="J43" s="2">
        <f t="shared" si="4"/>
        <v>129665</v>
      </c>
      <c r="K43" s="27"/>
      <c r="L43" s="2">
        <f>+IFERROR(('Regions &amp; Poverty'!$G41/100)*H43,0)</f>
        <v>49623.254999999997</v>
      </c>
      <c r="M43" s="2">
        <f>+IFERROR(('Regions &amp; Poverty'!$G41/100)*I43,0)</f>
        <v>64188.63</v>
      </c>
      <c r="N43" s="2">
        <f>+IFERROR(('Regions &amp; Poverty'!$G41/100)*J43,0)</f>
        <v>64184.175000000003</v>
      </c>
      <c r="O43" s="2">
        <f>+IFERROR(L43*('Regions &amp; Poverty'!$I41/100),0)</f>
        <v>11115.609119999999</v>
      </c>
      <c r="P43" s="2">
        <f>+IFERROR(M43*('Regions &amp; Poverty'!$I41/100),0)</f>
        <v>14378.253119999998</v>
      </c>
      <c r="Q43" s="2">
        <f>+IFERROR(N43*('Regions &amp; Poverty'!$I41/100),0)</f>
        <v>14377.2552</v>
      </c>
      <c r="R43" s="2">
        <f>+IFERROR(('Regions &amp; Poverty'!$K41/100)*H43,0)</f>
        <v>76389.737999999998</v>
      </c>
      <c r="S43" s="2">
        <f>+IFERROR(('Regions &amp; Poverty'!$K41/100)*I43,0)</f>
        <v>98811.588000000003</v>
      </c>
      <c r="T43" s="2">
        <f>+IFERROR(('Regions &amp; Poverty'!$K41/100)*J43,0)</f>
        <v>98804.73</v>
      </c>
      <c r="U43" s="2">
        <f>+IFERROR(R43*('Regions &amp; Poverty'!$M41/100),0)</f>
        <v>30173.946510000002</v>
      </c>
      <c r="V43" s="2">
        <f>+IFERROR(S43*('Regions &amp; Poverty'!$M41/100),0)</f>
        <v>39030.577260000005</v>
      </c>
      <c r="W43" s="2">
        <f>+IFERROR(T43*('Regions &amp; Poverty'!$M41/100),0)</f>
        <v>39027.868349999997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51344</v>
      </c>
      <c r="I44" s="2">
        <f t="shared" si="4"/>
        <v>52828</v>
      </c>
      <c r="J44" s="2">
        <f t="shared" si="4"/>
        <v>55064</v>
      </c>
      <c r="K44" s="27"/>
      <c r="L44" s="2">
        <f>+IFERROR(('Regions &amp; Poverty'!$G42/100)*H44,0)</f>
        <v>14324.975999999999</v>
      </c>
      <c r="M44" s="2">
        <f>+IFERROR(('Regions &amp; Poverty'!$G42/100)*I44,0)</f>
        <v>14739.011999999999</v>
      </c>
      <c r="N44" s="2">
        <f>+IFERROR(('Regions &amp; Poverty'!$G42/100)*J44,0)</f>
        <v>15362.855999999998</v>
      </c>
      <c r="O44" s="2">
        <f>+IFERROR(L44*('Regions &amp; Poverty'!$I42/100),0)</f>
        <v>1289.2478399999998</v>
      </c>
      <c r="P44" s="2">
        <f>+IFERROR(M44*('Regions &amp; Poverty'!$I42/100),0)</f>
        <v>1326.5110799999998</v>
      </c>
      <c r="Q44" s="2">
        <f>+IFERROR(N44*('Regions &amp; Poverty'!$I42/100),0)</f>
        <v>1382.6570399999998</v>
      </c>
      <c r="R44" s="2">
        <f>+IFERROR(('Regions &amp; Poverty'!$K42/100)*H44,0)</f>
        <v>29266.079999999998</v>
      </c>
      <c r="S44" s="2">
        <f>+IFERROR(('Regions &amp; Poverty'!$K42/100)*I44,0)</f>
        <v>30111.96</v>
      </c>
      <c r="T44" s="2">
        <f>+IFERROR(('Regions &amp; Poverty'!$K42/100)*J44,0)</f>
        <v>31386.479999999996</v>
      </c>
      <c r="U44" s="2">
        <f>+IFERROR(R44*('Regions &amp; Poverty'!$M42/100),0)</f>
        <v>6760.4644799999996</v>
      </c>
      <c r="V44" s="2">
        <f>+IFERROR(S44*('Regions &amp; Poverty'!$M42/100),0)</f>
        <v>6955.86276</v>
      </c>
      <c r="W44" s="2">
        <f>+IFERROR(T44*('Regions &amp; Poverty'!$M42/100),0)</f>
        <v>7250.2768799999994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259000</v>
      </c>
      <c r="I45" s="2">
        <f t="shared" si="4"/>
        <v>262652</v>
      </c>
      <c r="J45" s="2">
        <f t="shared" si="4"/>
        <v>229604</v>
      </c>
      <c r="K45" s="27"/>
      <c r="L45" s="2">
        <f>+IFERROR(('Regions &amp; Poverty'!$G43/100)*H45,0)</f>
        <v>35224</v>
      </c>
      <c r="M45" s="2">
        <f>+IFERROR(('Regions &amp; Poverty'!$G43/100)*I45,0)</f>
        <v>35720.672000000006</v>
      </c>
      <c r="N45" s="2">
        <f>+IFERROR(('Regions &amp; Poverty'!$G43/100)*J45,0)</f>
        <v>31226.144000000004</v>
      </c>
      <c r="O45" s="2">
        <f>+IFERROR(L45*('Regions &amp; Poverty'!$I43/100),0)</f>
        <v>1408.96</v>
      </c>
      <c r="P45" s="2">
        <f>+IFERROR(M45*('Regions &amp; Poverty'!$I43/100),0)</f>
        <v>1428.8268800000003</v>
      </c>
      <c r="Q45" s="2">
        <f>+IFERROR(N45*('Regions &amp; Poverty'!$I43/100),0)</f>
        <v>1249.0457600000002</v>
      </c>
      <c r="R45" s="2">
        <f>+IFERROR(('Regions &amp; Poverty'!$K43/100)*H45,0)</f>
        <v>90391</v>
      </c>
      <c r="S45" s="2">
        <f>+IFERROR(('Regions &amp; Poverty'!$K43/100)*I45,0)</f>
        <v>91665.547999999995</v>
      </c>
      <c r="T45" s="2">
        <f>+IFERROR(('Regions &amp; Poverty'!$K43/100)*J45,0)</f>
        <v>80131.795999999988</v>
      </c>
      <c r="U45" s="2">
        <f>+IFERROR(R45*('Regions &amp; Poverty'!$M43/100),0)</f>
        <v>11118.093000000001</v>
      </c>
      <c r="V45" s="2">
        <f>+IFERROR(S45*('Regions &amp; Poverty'!$M43/100),0)</f>
        <v>11274.862404000001</v>
      </c>
      <c r="W45" s="2">
        <f>+IFERROR(T45*('Regions &amp; Poverty'!$M43/100),0)</f>
        <v>9856.2109079999991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38000</v>
      </c>
      <c r="I46" s="2">
        <f t="shared" si="4"/>
        <v>39907</v>
      </c>
      <c r="J46" s="2">
        <f t="shared" si="4"/>
        <v>41171</v>
      </c>
      <c r="K46" s="27"/>
      <c r="L46" s="2">
        <f>+IFERROR(('Regions &amp; Poverty'!$G44/100)*H46,0)</f>
        <v>13414</v>
      </c>
      <c r="M46" s="2">
        <f>+IFERROR(('Regions &amp; Poverty'!$G44/100)*I46,0)</f>
        <v>14087.170999999998</v>
      </c>
      <c r="N46" s="2">
        <f>+IFERROR(('Regions &amp; Poverty'!$G44/100)*J46,0)</f>
        <v>14533.362999999999</v>
      </c>
      <c r="O46" s="2">
        <f>+IFERROR(L46*('Regions &amp; Poverty'!$I44/100),0)</f>
        <v>1381.6420000000001</v>
      </c>
      <c r="P46" s="2">
        <f>+IFERROR(M46*('Regions &amp; Poverty'!$I44/100),0)</f>
        <v>1450.978613</v>
      </c>
      <c r="Q46" s="2">
        <f>+IFERROR(N46*('Regions &amp; Poverty'!$I44/100),0)</f>
        <v>1496.936389</v>
      </c>
      <c r="R46" s="2">
        <f>+IFERROR(('Regions &amp; Poverty'!$K44/100)*H46,0)</f>
        <v>26714</v>
      </c>
      <c r="S46" s="2">
        <f>+IFERROR(('Regions &amp; Poverty'!$K44/100)*I46,0)</f>
        <v>28054.620999999999</v>
      </c>
      <c r="T46" s="2">
        <f>+IFERROR(('Regions &amp; Poverty'!$K44/100)*J46,0)</f>
        <v>28943.213</v>
      </c>
      <c r="U46" s="2">
        <f>+IFERROR(R46*('Regions &amp; Poverty'!$M44/100),0)</f>
        <v>7586.7759999999989</v>
      </c>
      <c r="V46" s="2">
        <f>+IFERROR(S46*('Regions &amp; Poverty'!$M44/100),0)</f>
        <v>7967.5123639999993</v>
      </c>
      <c r="W46" s="2">
        <f>+IFERROR(T46*('Regions &amp; Poverty'!$M44/100),0)</f>
        <v>8219.8724919999986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14000</v>
      </c>
      <c r="I47" s="2">
        <f t="shared" si="4"/>
        <v>16000</v>
      </c>
      <c r="J47" s="2">
        <f t="shared" si="4"/>
        <v>17000</v>
      </c>
      <c r="K47" s="27"/>
      <c r="L47" s="2">
        <f>+IFERROR(('Regions &amp; Poverty'!$G45/100)*H47,0)</f>
        <v>9393.9999999999982</v>
      </c>
      <c r="M47" s="2">
        <f>+IFERROR(('Regions &amp; Poverty'!$G45/100)*I47,0)</f>
        <v>10735.999999999998</v>
      </c>
      <c r="N47" s="2">
        <f>+IFERROR(('Regions &amp; Poverty'!$G45/100)*J47,0)</f>
        <v>11406.999999999998</v>
      </c>
      <c r="O47" s="2">
        <f>+IFERROR(L47*('Regions &amp; Poverty'!$I45/100),0)</f>
        <v>2865.1699999999992</v>
      </c>
      <c r="P47" s="2">
        <f>+IFERROR(M47*('Regions &amp; Poverty'!$I45/100),0)</f>
        <v>3274.4799999999996</v>
      </c>
      <c r="Q47" s="2">
        <f>+IFERROR(N47*('Regions &amp; Poverty'!$I45/100),0)</f>
        <v>3479.1349999999993</v>
      </c>
      <c r="R47" s="2">
        <f>+IFERROR(('Regions &amp; Poverty'!$K45/100)*H47,0)</f>
        <v>11830</v>
      </c>
      <c r="S47" s="2">
        <f>+IFERROR(('Regions &amp; Poverty'!$K45/100)*I47,0)</f>
        <v>13520</v>
      </c>
      <c r="T47" s="2">
        <f>+IFERROR(('Regions &amp; Poverty'!$K45/100)*J47,0)</f>
        <v>14365</v>
      </c>
      <c r="U47" s="2">
        <f>+IFERROR(R47*('Regions &amp; Poverty'!$M45/100),0)</f>
        <v>5867.68</v>
      </c>
      <c r="V47" s="2">
        <f>+IFERROR(S47*('Regions &amp; Poverty'!$M45/100),0)</f>
        <v>6705.92</v>
      </c>
      <c r="W47" s="2">
        <f>+IFERROR(T47*('Regions &amp; Poverty'!$M45/100),0)</f>
        <v>7125.04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6883294</v>
      </c>
      <c r="I49" s="2">
        <f t="shared" si="4"/>
        <v>7005025</v>
      </c>
      <c r="J49" s="2">
        <f t="shared" si="4"/>
        <v>6939335</v>
      </c>
      <c r="K49" s="27"/>
      <c r="L49" s="2">
        <f>+IFERROR(('Regions &amp; Poverty'!$G47/100)*H49,0)</f>
        <v>3682562.29</v>
      </c>
      <c r="M49" s="2">
        <f>+IFERROR(('Regions &amp; Poverty'!$G47/100)*I49,0)</f>
        <v>3747688.375</v>
      </c>
      <c r="N49" s="2">
        <f>+IFERROR(('Regions &amp; Poverty'!$G47/100)*J49,0)</f>
        <v>3712544.2250000001</v>
      </c>
      <c r="O49" s="2">
        <f>+IFERROR(L49*('Regions &amp; Poverty'!$I47/100),0)</f>
        <v>802798.57921999996</v>
      </c>
      <c r="P49" s="2">
        <f>+IFERROR(M49*('Regions &amp; Poverty'!$I47/100),0)</f>
        <v>816996.06574999995</v>
      </c>
      <c r="Q49" s="2">
        <f>+IFERROR(N49*('Regions &amp; Poverty'!$I47/100),0)</f>
        <v>809334.64104999998</v>
      </c>
      <c r="R49" s="2">
        <f>+IFERROR(('Regions &amp; Poverty'!$K47/100)*H49,0)</f>
        <v>5341436.1439999994</v>
      </c>
      <c r="S49" s="2">
        <f>+IFERROR(('Regions &amp; Poverty'!$K47/100)*I49,0)</f>
        <v>5435899.3999999994</v>
      </c>
      <c r="T49" s="2">
        <f>+IFERROR(('Regions &amp; Poverty'!$K47/100)*J49,0)</f>
        <v>5384923.959999999</v>
      </c>
      <c r="U49" s="2">
        <f>+IFERROR(R49*('Regions &amp; Poverty'!$M47/100),0)</f>
        <v>2152598.7660319996</v>
      </c>
      <c r="V49" s="2">
        <f>+IFERROR(S49*('Regions &amp; Poverty'!$M47/100),0)</f>
        <v>2190667.4581999998</v>
      </c>
      <c r="W49" s="2">
        <f>+IFERROR(T49*('Regions &amp; Poverty'!$M47/100),0)</f>
        <v>2170124.3558799992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30000</v>
      </c>
      <c r="I50" s="2">
        <f t="shared" si="4"/>
        <v>29476</v>
      </c>
      <c r="J50" s="2">
        <f t="shared" si="4"/>
        <v>29487</v>
      </c>
      <c r="K50" s="27"/>
      <c r="L50" s="2">
        <f>+IFERROR(('Regions &amp; Poverty'!$G48/100)*H50,0)</f>
        <v>15690</v>
      </c>
      <c r="M50" s="2">
        <f>+IFERROR(('Regions &amp; Poverty'!$G48/100)*I50,0)</f>
        <v>15415.948</v>
      </c>
      <c r="N50" s="2">
        <f>+IFERROR(('Regions &amp; Poverty'!$G48/100)*J50,0)</f>
        <v>15421.701000000001</v>
      </c>
      <c r="O50" s="2">
        <f>+IFERROR(L50*('Regions &amp; Poverty'!$I48/100),0)</f>
        <v>2620.2299999999996</v>
      </c>
      <c r="P50" s="2">
        <f>+IFERROR(M50*('Regions &amp; Poverty'!$I48/100),0)</f>
        <v>2574.4633159999998</v>
      </c>
      <c r="Q50" s="2">
        <f>+IFERROR(N50*('Regions &amp; Poverty'!$I48/100),0)</f>
        <v>2575.4240669999999</v>
      </c>
      <c r="R50" s="2">
        <f>+IFERROR(('Regions &amp; Poverty'!$K48/100)*H50,0)</f>
        <v>24390</v>
      </c>
      <c r="S50" s="2">
        <f>+IFERROR(('Regions &amp; Poverty'!$K48/100)*I50,0)</f>
        <v>23963.987999999998</v>
      </c>
      <c r="T50" s="2">
        <f>+IFERROR(('Regions &amp; Poverty'!$K48/100)*J50,0)</f>
        <v>23972.930999999997</v>
      </c>
      <c r="U50" s="2">
        <f>+IFERROR(R50*('Regions &amp; Poverty'!$M48/100),0)</f>
        <v>9292.59</v>
      </c>
      <c r="V50" s="2">
        <f>+IFERROR(S50*('Regions &amp; Poverty'!$M48/100),0)</f>
        <v>9130.2794279999998</v>
      </c>
      <c r="W50" s="2">
        <f>+IFERROR(T50*('Regions &amp; Poverty'!$M48/100),0)</f>
        <v>9133.6867109999985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307579</v>
      </c>
      <c r="I51" s="2">
        <f t="shared" si="4"/>
        <v>270863</v>
      </c>
      <c r="J51" s="2">
        <f t="shared" si="4"/>
        <v>272776</v>
      </c>
      <c r="K51" s="27"/>
      <c r="L51" s="2">
        <f>+IFERROR(('Regions &amp; Poverty'!$G49/100)*H51,0)</f>
        <v>151021.28899999999</v>
      </c>
      <c r="M51" s="2">
        <f>+IFERROR(('Regions &amp; Poverty'!$G49/100)*I51,0)</f>
        <v>132993.73300000001</v>
      </c>
      <c r="N51" s="2">
        <f>+IFERROR(('Regions &amp; Poverty'!$G49/100)*J51,0)</f>
        <v>133933.016</v>
      </c>
      <c r="O51" s="2">
        <f>+IFERROR(L51*('Regions &amp; Poverty'!$I49/100),0)</f>
        <v>30053.236510999996</v>
      </c>
      <c r="P51" s="2">
        <f>+IFERROR(M51*('Regions &amp; Poverty'!$I49/100),0)</f>
        <v>26465.752866999999</v>
      </c>
      <c r="Q51" s="2">
        <f>+IFERROR(N51*('Regions &amp; Poverty'!$I49/100),0)</f>
        <v>26652.670183999999</v>
      </c>
      <c r="R51" s="2">
        <f>+IFERROR(('Regions &amp; Poverty'!$K49/100)*H51,0)</f>
        <v>225147.82800000001</v>
      </c>
      <c r="S51" s="2">
        <f>+IFERROR(('Regions &amp; Poverty'!$K49/100)*I51,0)</f>
        <v>198271.71599999999</v>
      </c>
      <c r="T51" s="2">
        <f>+IFERROR(('Regions &amp; Poverty'!$K49/100)*J51,0)</f>
        <v>199672.03200000001</v>
      </c>
      <c r="U51" s="2">
        <f>+IFERROR(R51*('Regions &amp; Poverty'!$M49/100),0)</f>
        <v>83529.844188000003</v>
      </c>
      <c r="V51" s="2">
        <f>+IFERROR(S51*('Regions &amp; Poverty'!$M49/100),0)</f>
        <v>73558.806635999994</v>
      </c>
      <c r="W51" s="2">
        <f>+IFERROR(T51*('Regions &amp; Poverty'!$M49/100),0)</f>
        <v>74078.323872000008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4085</v>
      </c>
      <c r="I53" s="2">
        <f t="shared" si="5"/>
        <v>10608</v>
      </c>
      <c r="J53" s="2">
        <f t="shared" si="5"/>
        <v>12456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1595</v>
      </c>
      <c r="I54" s="2">
        <f t="shared" si="5"/>
        <v>1894</v>
      </c>
      <c r="J54" s="2">
        <f t="shared" si="5"/>
        <v>1135</v>
      </c>
      <c r="K54" s="27"/>
      <c r="L54" s="2">
        <f>+IFERROR(('Regions &amp; Poverty'!$G52/100)*H54,0)</f>
        <v>30.305</v>
      </c>
      <c r="M54" s="2">
        <f>+IFERROR(('Regions &amp; Poverty'!$G52/100)*I54,0)</f>
        <v>35.985999999999997</v>
      </c>
      <c r="N54" s="2">
        <f>+IFERROR(('Regions &amp; Poverty'!$G52/100)*J54,0)</f>
        <v>21.564999999999998</v>
      </c>
      <c r="O54" s="2">
        <f>+IFERROR(L54*('Regions &amp; Poverty'!$I52/100),0)</f>
        <v>0.15152499999999999</v>
      </c>
      <c r="P54" s="2">
        <f>+IFERROR(M54*('Regions &amp; Poverty'!$I52/100),0)</f>
        <v>0.17992999999999998</v>
      </c>
      <c r="Q54" s="2">
        <f>+IFERROR(N54*('Regions &amp; Poverty'!$I52/100),0)</f>
        <v>0.10782499999999999</v>
      </c>
      <c r="R54" s="2">
        <f>+IFERROR(('Regions &amp; Poverty'!$K52/100)*H54,0)</f>
        <v>110.05500000000001</v>
      </c>
      <c r="S54" s="2">
        <f>+IFERROR(('Regions &amp; Poverty'!$K52/100)*I54,0)</f>
        <v>130.68600000000001</v>
      </c>
      <c r="T54" s="2">
        <f>+IFERROR(('Regions &amp; Poverty'!$K52/100)*J54,0)</f>
        <v>78.315000000000012</v>
      </c>
      <c r="U54" s="2">
        <f>+IFERROR(R54*('Regions &amp; Poverty'!$M52/100),0)</f>
        <v>2.2011000000000003</v>
      </c>
      <c r="V54" s="2">
        <f>+IFERROR(S54*('Regions &amp; Poverty'!$M52/100),0)</f>
        <v>2.6137200000000003</v>
      </c>
      <c r="W54" s="2">
        <f>+IFERROR(T54*('Regions &amp; Poverty'!$M52/100),0)</f>
        <v>1.5663000000000002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122500</v>
      </c>
      <c r="I55" s="2">
        <f t="shared" si="5"/>
        <v>120617</v>
      </c>
      <c r="J55" s="2">
        <f t="shared" si="5"/>
        <v>116593</v>
      </c>
      <c r="K55" s="27"/>
      <c r="L55" s="2">
        <f>+IFERROR(('Regions &amp; Poverty'!$G53/100)*H55,0)</f>
        <v>30502.5</v>
      </c>
      <c r="M55" s="2">
        <f>+IFERROR(('Regions &amp; Poverty'!$G53/100)*I55,0)</f>
        <v>30033.633000000002</v>
      </c>
      <c r="N55" s="2">
        <f>+IFERROR(('Regions &amp; Poverty'!$G53/100)*J55,0)</f>
        <v>29031.656999999999</v>
      </c>
      <c r="O55" s="2">
        <f>+IFERROR(L55*('Regions &amp; Poverty'!$I53/100),0)</f>
        <v>2440.2000000000003</v>
      </c>
      <c r="P55" s="2">
        <f>+IFERROR(M55*('Regions &amp; Poverty'!$I53/100),0)</f>
        <v>2402.6906400000003</v>
      </c>
      <c r="Q55" s="2">
        <f>+IFERROR(N55*('Regions &amp; Poverty'!$I53/100),0)</f>
        <v>2322.5325600000001</v>
      </c>
      <c r="R55" s="2">
        <f>+IFERROR(('Regions &amp; Poverty'!$K53/100)*H55,0)</f>
        <v>62475</v>
      </c>
      <c r="S55" s="2">
        <f>+IFERROR(('Regions &amp; Poverty'!$K53/100)*I55,0)</f>
        <v>61514.67</v>
      </c>
      <c r="T55" s="2">
        <f>+IFERROR(('Regions &amp; Poverty'!$K53/100)*J55,0)</f>
        <v>59462.43</v>
      </c>
      <c r="U55" s="2">
        <f>+IFERROR(R55*('Regions &amp; Poverty'!$M53/100),0)</f>
        <v>12682.425000000001</v>
      </c>
      <c r="V55" s="2">
        <f>+IFERROR(S55*('Regions &amp; Poverty'!$M53/100),0)</f>
        <v>12487.478010000001</v>
      </c>
      <c r="W55" s="2">
        <f>+IFERROR(T55*('Regions &amp; Poverty'!$M53/100),0)</f>
        <v>12070.873290000001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9091</v>
      </c>
      <c r="I60" s="2">
        <f t="shared" si="7"/>
        <v>10594</v>
      </c>
      <c r="J60" s="2">
        <f t="shared" si="7"/>
        <v>9592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140808</v>
      </c>
      <c r="I62" s="2">
        <f t="shared" si="7"/>
        <v>105245</v>
      </c>
      <c r="J62" s="2">
        <f t="shared" si="7"/>
        <v>121873</v>
      </c>
      <c r="K62" s="27"/>
      <c r="L62" s="2">
        <f>+IFERROR(('Regions &amp; Poverty'!$G60/100)*H62,0)</f>
        <v>2675.3519999999999</v>
      </c>
      <c r="M62" s="2">
        <f>+IFERROR(('Regions &amp; Poverty'!$G60/100)*I62,0)</f>
        <v>1999.655</v>
      </c>
      <c r="N62" s="2">
        <f>+IFERROR(('Regions &amp; Poverty'!$G60/100)*J62,0)</f>
        <v>2315.587</v>
      </c>
      <c r="O62" s="2">
        <f>+IFERROR(L62*('Regions &amp; Poverty'!$I60/100),0)</f>
        <v>10.701407999999999</v>
      </c>
      <c r="P62" s="2">
        <f>+IFERROR(M62*('Regions &amp; Poverty'!$I60/100),0)</f>
        <v>7.9986199999999998</v>
      </c>
      <c r="Q62" s="2">
        <f>+IFERROR(N62*('Regions &amp; Poverty'!$I60/100),0)</f>
        <v>9.2623479999999994</v>
      </c>
      <c r="R62" s="2">
        <f>+IFERROR(('Regions &amp; Poverty'!$K60/100)*H62,0)</f>
        <v>13799.184000000001</v>
      </c>
      <c r="S62" s="2">
        <f>+IFERROR(('Regions &amp; Poverty'!$K60/100)*I62,0)</f>
        <v>10314.01</v>
      </c>
      <c r="T62" s="2">
        <f>+IFERROR(('Regions &amp; Poverty'!$K60/100)*J62,0)</f>
        <v>11943.554</v>
      </c>
      <c r="U62" s="2">
        <f>+IFERROR(R62*('Regions &amp; Poverty'!$M60/100),0)</f>
        <v>331.18041600000004</v>
      </c>
      <c r="V62" s="2">
        <f>+IFERROR(S62*('Regions &amp; Poverty'!$M60/100),0)</f>
        <v>247.53624000000002</v>
      </c>
      <c r="W62" s="2">
        <f>+IFERROR(T62*('Regions &amp; Poverty'!$M60/100),0)</f>
        <v>286.64529600000003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50322</v>
      </c>
      <c r="I63" s="2">
        <f t="shared" si="7"/>
        <v>51528</v>
      </c>
      <c r="J63" s="2">
        <f t="shared" si="7"/>
        <v>52658</v>
      </c>
      <c r="K63" s="27"/>
      <c r="L63" s="2">
        <f>+IFERROR(('Regions &amp; Poverty'!$G61/100)*H63,0)</f>
        <v>4780.59</v>
      </c>
      <c r="M63" s="2">
        <f>+IFERROR(('Regions &amp; Poverty'!$G61/100)*I63,0)</f>
        <v>4895.16</v>
      </c>
      <c r="N63" s="2">
        <f>+IFERROR(('Regions &amp; Poverty'!$G61/100)*J63,0)</f>
        <v>5002.51</v>
      </c>
      <c r="O63" s="2">
        <f>+IFERROR(L63*('Regions &amp; Poverty'!$I61/100),0)</f>
        <v>133.85651999999999</v>
      </c>
      <c r="P63" s="2">
        <f>+IFERROR(M63*('Regions &amp; Poverty'!$I61/100),0)</f>
        <v>137.06447999999997</v>
      </c>
      <c r="Q63" s="2">
        <f>+IFERROR(N63*('Regions &amp; Poverty'!$I61/100),0)</f>
        <v>140.07028</v>
      </c>
      <c r="R63" s="2">
        <f>+IFERROR(('Regions &amp; Poverty'!$K61/100)*H63,0)</f>
        <v>12731.466</v>
      </c>
      <c r="S63" s="2">
        <f>+IFERROR(('Regions &amp; Poverty'!$K61/100)*I63,0)</f>
        <v>13036.584000000001</v>
      </c>
      <c r="T63" s="2">
        <f>+IFERROR(('Regions &amp; Poverty'!$K61/100)*J63,0)</f>
        <v>13322.474</v>
      </c>
      <c r="U63" s="2">
        <f>+IFERROR(R63*('Regions &amp; Poverty'!$M61/100),0)</f>
        <v>1107.6375419999999</v>
      </c>
      <c r="V63" s="2">
        <f>+IFERROR(S63*('Regions &amp; Poverty'!$M61/100),0)</f>
        <v>1134.182808</v>
      </c>
      <c r="W63" s="2">
        <f>+IFERROR(T63*('Regions &amp; Poverty'!$M61/100),0)</f>
        <v>1159.0552379999999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38000</v>
      </c>
      <c r="I64" s="2">
        <f t="shared" si="7"/>
        <v>38000</v>
      </c>
      <c r="J64" s="2">
        <f t="shared" si="7"/>
        <v>38000</v>
      </c>
      <c r="K64" s="27"/>
      <c r="L64" s="2">
        <f>+IFERROR(('Regions &amp; Poverty'!$G62/100)*H64,0)</f>
        <v>6764.0000000000009</v>
      </c>
      <c r="M64" s="2">
        <f>+IFERROR(('Regions &amp; Poverty'!$G62/100)*I64,0)</f>
        <v>6764.0000000000009</v>
      </c>
      <c r="N64" s="2">
        <f>+IFERROR(('Regions &amp; Poverty'!$G62/100)*J64,0)</f>
        <v>6764.0000000000009</v>
      </c>
      <c r="O64" s="2">
        <f>+IFERROR(L64*('Regions &amp; Poverty'!$I62/100),0)</f>
        <v>432.89600000000007</v>
      </c>
      <c r="P64" s="2">
        <f>+IFERROR(M64*('Regions &amp; Poverty'!$I62/100),0)</f>
        <v>432.89600000000007</v>
      </c>
      <c r="Q64" s="2">
        <f>+IFERROR(N64*('Regions &amp; Poverty'!$I62/100),0)</f>
        <v>432.89600000000007</v>
      </c>
      <c r="R64" s="2">
        <f>+IFERROR(('Regions &amp; Poverty'!$K62/100)*H64,0)</f>
        <v>13223.999999999998</v>
      </c>
      <c r="S64" s="2">
        <f>+IFERROR(('Regions &amp; Poverty'!$K62/100)*I64,0)</f>
        <v>13223.999999999998</v>
      </c>
      <c r="T64" s="2">
        <f>+IFERROR(('Regions &amp; Poverty'!$K62/100)*J64,0)</f>
        <v>13223.999999999998</v>
      </c>
      <c r="U64" s="2">
        <f>+IFERROR(R64*('Regions &amp; Poverty'!$M62/100),0)</f>
        <v>1917.4799999999996</v>
      </c>
      <c r="V64" s="2">
        <f>+IFERROR(S64*('Regions &amp; Poverty'!$M62/100),0)</f>
        <v>1917.4799999999996</v>
      </c>
      <c r="W64" s="2">
        <f>+IFERROR(T64*('Regions &amp; Poverty'!$M62/100),0)</f>
        <v>1917.4799999999996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8394057</v>
      </c>
      <c r="I65" s="2">
        <f t="shared" si="7"/>
        <v>5195389</v>
      </c>
      <c r="J65" s="2">
        <f t="shared" si="7"/>
        <v>5005837</v>
      </c>
      <c r="K65" s="27"/>
      <c r="L65" s="2">
        <f>+IFERROR(('Regions &amp; Poverty'!$G63/100)*H65,0)</f>
        <v>251821.71</v>
      </c>
      <c r="M65" s="2">
        <f>+IFERROR(('Regions &amp; Poverty'!$G63/100)*I65,0)</f>
        <v>155861.66999999998</v>
      </c>
      <c r="N65" s="2">
        <f>+IFERROR(('Regions &amp; Poverty'!$G63/100)*J65,0)</f>
        <v>150175.10999999999</v>
      </c>
      <c r="O65" s="2">
        <f>+IFERROR(L65*('Regions &amp; Poverty'!$I63/100),0)</f>
        <v>2014.57368</v>
      </c>
      <c r="P65" s="2">
        <f>+IFERROR(M65*('Regions &amp; Poverty'!$I63/100),0)</f>
        <v>1246.8933599999998</v>
      </c>
      <c r="Q65" s="2">
        <f>+IFERROR(N65*('Regions &amp; Poverty'!$I63/100),0)</f>
        <v>1201.4008799999999</v>
      </c>
      <c r="R65" s="2">
        <f>+IFERROR(('Regions &amp; Poverty'!$K63/100)*H65,0)</f>
        <v>990498.72600000002</v>
      </c>
      <c r="S65" s="2">
        <f>+IFERROR(('Regions &amp; Poverty'!$K63/100)*I65,0)</f>
        <v>613055.902</v>
      </c>
      <c r="T65" s="2">
        <f>+IFERROR(('Regions &amp; Poverty'!$K63/100)*J65,0)</f>
        <v>590688.76600000006</v>
      </c>
      <c r="U65" s="2">
        <f>+IFERROR(R65*('Regions &amp; Poverty'!$M63/100),0)</f>
        <v>32686.457958000003</v>
      </c>
      <c r="V65" s="2">
        <f>+IFERROR(S65*('Regions &amp; Poverty'!$M63/100),0)</f>
        <v>20230.844766000002</v>
      </c>
      <c r="W65" s="2">
        <f>+IFERROR(T65*('Regions &amp; Poverty'!$M63/100),0)</f>
        <v>19492.729278000003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109092</v>
      </c>
      <c r="I66" s="2">
        <f t="shared" si="7"/>
        <v>91442</v>
      </c>
      <c r="J66" s="2">
        <f t="shared" si="7"/>
        <v>104333</v>
      </c>
      <c r="K66" s="27"/>
      <c r="L66" s="2">
        <f>+IFERROR(('Regions &amp; Poverty'!$G64/100)*H66,0)</f>
        <v>3927.3120000000004</v>
      </c>
      <c r="M66" s="2">
        <f>+IFERROR(('Regions &amp; Poverty'!$G64/100)*I66,0)</f>
        <v>3291.9120000000003</v>
      </c>
      <c r="N66" s="2">
        <f>+IFERROR(('Regions &amp; Poverty'!$G64/100)*J66,0)</f>
        <v>3755.9880000000003</v>
      </c>
      <c r="O66" s="2">
        <f>+IFERROR(L66*('Regions &amp; Poverty'!$I64/100),0)</f>
        <v>35.345808000000005</v>
      </c>
      <c r="P66" s="2">
        <f>+IFERROR(M66*('Regions &amp; Poverty'!$I64/100),0)</f>
        <v>29.627208000000007</v>
      </c>
      <c r="Q66" s="2">
        <f>+IFERROR(N66*('Regions &amp; Poverty'!$I64/100),0)</f>
        <v>33.803892000000005</v>
      </c>
      <c r="R66" s="2">
        <f>+IFERROR(('Regions &amp; Poverty'!$K64/100)*H66,0)</f>
        <v>15054.696000000002</v>
      </c>
      <c r="S66" s="2">
        <f>+IFERROR(('Regions &amp; Poverty'!$K64/100)*I66,0)</f>
        <v>12618.996000000001</v>
      </c>
      <c r="T66" s="2">
        <f>+IFERROR(('Regions &amp; Poverty'!$K64/100)*J66,0)</f>
        <v>14397.954000000002</v>
      </c>
      <c r="U66" s="2">
        <f>+IFERROR(R66*('Regions &amp; Poverty'!$M64/100),0)</f>
        <v>587.13314400000002</v>
      </c>
      <c r="V66" s="2">
        <f>+IFERROR(S66*('Regions &amp; Poverty'!$M64/100),0)</f>
        <v>492.14084400000002</v>
      </c>
      <c r="W66" s="2">
        <f>+IFERROR(T66*('Regions &amp; Poverty'!$M64/100),0)</f>
        <v>561.52020600000003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5513</v>
      </c>
      <c r="I67" s="2">
        <f t="shared" si="7"/>
        <v>3621</v>
      </c>
      <c r="J67" s="2">
        <f t="shared" si="7"/>
        <v>5000</v>
      </c>
      <c r="K67" s="27"/>
      <c r="L67" s="2">
        <f>+IFERROR(('Regions &amp; Poverty'!$G65/100)*H67,0)</f>
        <v>121.28600000000002</v>
      </c>
      <c r="M67" s="2">
        <f>+IFERROR(('Regions &amp; Poverty'!$G65/100)*I67,0)</f>
        <v>79.662000000000006</v>
      </c>
      <c r="N67" s="2">
        <f>+IFERROR(('Regions &amp; Poverty'!$G65/100)*J67,0)</f>
        <v>110.00000000000001</v>
      </c>
      <c r="O67" s="2">
        <f>+IFERROR(L67*('Regions &amp; Poverty'!$I65/100),0)</f>
        <v>0.72771600000000014</v>
      </c>
      <c r="P67" s="2">
        <f>+IFERROR(M67*('Regions &amp; Poverty'!$I65/100),0)</f>
        <v>0.47797200000000006</v>
      </c>
      <c r="Q67" s="2">
        <f>+IFERROR(N67*('Regions &amp; Poverty'!$I65/100),0)</f>
        <v>0.66000000000000014</v>
      </c>
      <c r="R67" s="2">
        <f>+IFERROR(('Regions &amp; Poverty'!$K65/100)*H67,0)</f>
        <v>385.91</v>
      </c>
      <c r="S67" s="2">
        <f>+IFERROR(('Regions &amp; Poverty'!$K65/100)*I67,0)</f>
        <v>253.47000000000003</v>
      </c>
      <c r="T67" s="2">
        <f>+IFERROR(('Regions &amp; Poverty'!$K65/100)*J67,0)</f>
        <v>350.00000000000006</v>
      </c>
      <c r="U67" s="2">
        <f>+IFERROR(R67*('Regions &amp; Poverty'!$M65/100),0)</f>
        <v>8.4900200000000012</v>
      </c>
      <c r="V67" s="2">
        <f>+IFERROR(S67*('Regions &amp; Poverty'!$M65/100),0)</f>
        <v>5.576340000000001</v>
      </c>
      <c r="W67" s="2">
        <f>+IFERROR(T67*('Regions &amp; Poverty'!$M65/100),0)</f>
        <v>7.700000000000002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656494</v>
      </c>
      <c r="I68" s="2">
        <f t="shared" si="7"/>
        <v>858101</v>
      </c>
      <c r="J68" s="2">
        <f t="shared" si="7"/>
        <v>834803</v>
      </c>
      <c r="K68" s="27"/>
      <c r="L68" s="2">
        <f>+IFERROR(('Regions &amp; Poverty'!$G66/100)*H68,0)</f>
        <v>46611.073999999993</v>
      </c>
      <c r="M68" s="2">
        <f>+IFERROR(('Regions &amp; Poverty'!$G66/100)*I68,0)</f>
        <v>60925.170999999995</v>
      </c>
      <c r="N68" s="2">
        <f>+IFERROR(('Regions &amp; Poverty'!$G66/100)*J68,0)</f>
        <v>59271.012999999992</v>
      </c>
      <c r="O68" s="2">
        <f>+IFERROR(L68*('Regions &amp; Poverty'!$I66/100),0)</f>
        <v>1584.7765159999999</v>
      </c>
      <c r="P68" s="2">
        <f>+IFERROR(M68*('Regions &amp; Poverty'!$I66/100),0)</f>
        <v>2071.4558139999999</v>
      </c>
      <c r="Q68" s="2">
        <f>+IFERROR(N68*('Regions &amp; Poverty'!$I66/100),0)</f>
        <v>2015.214442</v>
      </c>
      <c r="R68" s="2">
        <f>+IFERROR(('Regions &amp; Poverty'!$K66/100)*H68,0)</f>
        <v>84687.725999999995</v>
      </c>
      <c r="S68" s="2">
        <f>+IFERROR(('Regions &amp; Poverty'!$K66/100)*I68,0)</f>
        <v>110695.02900000001</v>
      </c>
      <c r="T68" s="2">
        <f>+IFERROR(('Regions &amp; Poverty'!$K66/100)*J68,0)</f>
        <v>107689.587</v>
      </c>
      <c r="U68" s="2">
        <f>+IFERROR(R68*('Regions &amp; Poverty'!$M66/100),0)</f>
        <v>5165.9512859999995</v>
      </c>
      <c r="V68" s="2">
        <f>+IFERROR(S68*('Regions &amp; Poverty'!$M66/100),0)</f>
        <v>6752.3967690000009</v>
      </c>
      <c r="W68" s="2">
        <f>+IFERROR(T68*('Regions &amp; Poverty'!$M66/100),0)</f>
        <v>6569.0648069999997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19147</v>
      </c>
      <c r="I69" s="2">
        <f t="shared" si="7"/>
        <v>17028</v>
      </c>
      <c r="J69" s="2">
        <f t="shared" si="7"/>
        <v>14038</v>
      </c>
      <c r="K69" s="27"/>
      <c r="L69" s="2">
        <f>+IFERROR(('Regions &amp; Poverty'!$G67/100)*H69,0)</f>
        <v>1053.085</v>
      </c>
      <c r="M69" s="2">
        <f>+IFERROR(('Regions &amp; Poverty'!$G67/100)*I69,0)</f>
        <v>936.54</v>
      </c>
      <c r="N69" s="2">
        <f>+IFERROR(('Regions &amp; Poverty'!$G67/100)*J69,0)</f>
        <v>772.09</v>
      </c>
      <c r="O69" s="2">
        <f>+IFERROR(L69*('Regions &amp; Poverty'!$I67/100),0)</f>
        <v>23.167870000000004</v>
      </c>
      <c r="P69" s="2">
        <f>+IFERROR(M69*('Regions &amp; Poverty'!$I67/100),0)</f>
        <v>20.60388</v>
      </c>
      <c r="Q69" s="2">
        <f>+IFERROR(N69*('Regions &amp; Poverty'!$I67/100),0)</f>
        <v>16.985980000000001</v>
      </c>
      <c r="R69" s="2">
        <f>+IFERROR(('Regions &amp; Poverty'!$K67/100)*H69,0)</f>
        <v>2508.2570000000001</v>
      </c>
      <c r="S69" s="2">
        <f>+IFERROR(('Regions &amp; Poverty'!$K67/100)*I69,0)</f>
        <v>2230.6680000000001</v>
      </c>
      <c r="T69" s="2">
        <f>+IFERROR(('Regions &amp; Poverty'!$K67/100)*J69,0)</f>
        <v>1838.9780000000001</v>
      </c>
      <c r="U69" s="2">
        <f>+IFERROR(R69*('Regions &amp; Poverty'!$M67/100),0)</f>
        <v>125.41285000000001</v>
      </c>
      <c r="V69" s="2">
        <f>+IFERROR(S69*('Regions &amp; Poverty'!$M67/100),0)</f>
        <v>111.53340000000001</v>
      </c>
      <c r="W69" s="2">
        <f>+IFERROR(T69*('Regions &amp; Poverty'!$M67/100),0)</f>
        <v>91.948900000000009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13286</v>
      </c>
      <c r="I70" s="2">
        <f t="shared" si="7"/>
        <v>13521</v>
      </c>
      <c r="J70" s="2">
        <f t="shared" si="7"/>
        <v>13756</v>
      </c>
      <c r="K70" s="27"/>
      <c r="L70" s="2">
        <f>+IFERROR(('Regions &amp; Poverty'!$G68/100)*H70,0)</f>
        <v>637.72800000000007</v>
      </c>
      <c r="M70" s="2">
        <f>+IFERROR(('Regions &amp; Poverty'!$G68/100)*I70,0)</f>
        <v>649.00800000000004</v>
      </c>
      <c r="N70" s="2">
        <f>+IFERROR(('Regions &amp; Poverty'!$G68/100)*J70,0)</f>
        <v>660.28800000000001</v>
      </c>
      <c r="O70" s="2">
        <f>+IFERROR(L70*('Regions &amp; Poverty'!$I68/100),0)</f>
        <v>14.030016000000003</v>
      </c>
      <c r="P70" s="2">
        <f>+IFERROR(M70*('Regions &amp; Poverty'!$I68/100),0)</f>
        <v>14.278176000000002</v>
      </c>
      <c r="Q70" s="2">
        <f>+IFERROR(N70*('Regions &amp; Poverty'!$I68/100),0)</f>
        <v>14.526336000000002</v>
      </c>
      <c r="R70" s="2">
        <f>+IFERROR(('Regions &amp; Poverty'!$K68/100)*H70,0)</f>
        <v>1567.748</v>
      </c>
      <c r="S70" s="2">
        <f>+IFERROR(('Regions &amp; Poverty'!$K68/100)*I70,0)</f>
        <v>1595.4780000000001</v>
      </c>
      <c r="T70" s="2">
        <f>+IFERROR(('Regions &amp; Poverty'!$K68/100)*J70,0)</f>
        <v>1623.2080000000001</v>
      </c>
      <c r="U70" s="2">
        <f>+IFERROR(R70*('Regions &amp; Poverty'!$M68/100),0)</f>
        <v>70.548659999999998</v>
      </c>
      <c r="V70" s="2">
        <f>+IFERROR(S70*('Regions &amp; Poverty'!$M68/100),0)</f>
        <v>71.796509999999998</v>
      </c>
      <c r="W70" s="2">
        <f>+IFERROR(T70*('Regions &amp; Poverty'!$M68/100),0)</f>
        <v>73.044359999999998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418</v>
      </c>
      <c r="I71" s="2">
        <f t="shared" si="7"/>
        <v>157</v>
      </c>
      <c r="J71" s="2">
        <f t="shared" si="7"/>
        <v>168</v>
      </c>
      <c r="K71" s="27"/>
      <c r="L71" s="2">
        <f>+IFERROR(('Regions &amp; Poverty'!$G69/100)*H71,0)</f>
        <v>12.54</v>
      </c>
      <c r="M71" s="2">
        <f>+IFERROR(('Regions &amp; Poverty'!$G69/100)*I71,0)</f>
        <v>4.71</v>
      </c>
      <c r="N71" s="2">
        <f>+IFERROR(('Regions &amp; Poverty'!$G69/100)*J71,0)</f>
        <v>5.04</v>
      </c>
      <c r="O71" s="2">
        <f>+IFERROR(L71*('Regions &amp; Poverty'!$I69/100),0)</f>
        <v>0.10031999999999999</v>
      </c>
      <c r="P71" s="2">
        <f>+IFERROR(M71*('Regions &amp; Poverty'!$I69/100),0)</f>
        <v>3.7679999999999998E-2</v>
      </c>
      <c r="Q71" s="2">
        <f>+IFERROR(N71*('Regions &amp; Poverty'!$I69/100),0)</f>
        <v>4.0320000000000002E-2</v>
      </c>
      <c r="R71" s="2">
        <f>+IFERROR(('Regions &amp; Poverty'!$K69/100)*H71,0)</f>
        <v>38.874000000000002</v>
      </c>
      <c r="S71" s="2">
        <f>+IFERROR(('Regions &amp; Poverty'!$K69/100)*I71,0)</f>
        <v>14.601000000000003</v>
      </c>
      <c r="T71" s="2">
        <f>+IFERROR(('Regions &amp; Poverty'!$K69/100)*J71,0)</f>
        <v>15.624000000000002</v>
      </c>
      <c r="U71" s="2">
        <f>+IFERROR(R71*('Regions &amp; Poverty'!$M69/100),0)</f>
        <v>1.16622</v>
      </c>
      <c r="V71" s="2">
        <f>+IFERROR(S71*('Regions &amp; Poverty'!$M69/100),0)</f>
        <v>0.43803000000000009</v>
      </c>
      <c r="W71" s="2">
        <f>+IFERROR(T71*('Regions &amp; Poverty'!$M69/100),0)</f>
        <v>0.46872000000000003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132965</v>
      </c>
      <c r="I72" s="2">
        <f t="shared" si="7"/>
        <v>52642</v>
      </c>
      <c r="J72" s="2">
        <f t="shared" si="7"/>
        <v>40314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2279114</v>
      </c>
      <c r="I73" s="2">
        <f t="shared" si="7"/>
        <v>2136450</v>
      </c>
      <c r="J73" s="2">
        <f t="shared" si="7"/>
        <v>1154456</v>
      </c>
      <c r="K73" s="27"/>
      <c r="L73" s="2">
        <f>+IFERROR(('Regions &amp; Poverty'!$G71/100)*H73,0)</f>
        <v>98001.901999999987</v>
      </c>
      <c r="M73" s="2">
        <f>+IFERROR(('Regions &amp; Poverty'!$G71/100)*I73,0)</f>
        <v>91867.349999999991</v>
      </c>
      <c r="N73" s="2">
        <f>+IFERROR(('Regions &amp; Poverty'!$G71/100)*J73,0)</f>
        <v>49641.607999999993</v>
      </c>
      <c r="O73" s="2">
        <f>+IFERROR(L73*('Regions &amp; Poverty'!$I71/100),0)</f>
        <v>1960.0380399999997</v>
      </c>
      <c r="P73" s="2">
        <f>+IFERROR(M73*('Regions &amp; Poverty'!$I71/100),0)</f>
        <v>1837.3469999999998</v>
      </c>
      <c r="Q73" s="2">
        <f>+IFERROR(N73*('Regions &amp; Poverty'!$I71/100),0)</f>
        <v>992.83215999999993</v>
      </c>
      <c r="R73" s="2">
        <f>+IFERROR(('Regions &amp; Poverty'!$K71/100)*H73,0)</f>
        <v>211957.60200000004</v>
      </c>
      <c r="S73" s="2">
        <f>+IFERROR(('Regions &amp; Poverty'!$K71/100)*I73,0)</f>
        <v>198689.85000000003</v>
      </c>
      <c r="T73" s="2">
        <f>+IFERROR(('Regions &amp; Poverty'!$K71/100)*J73,0)</f>
        <v>107364.40800000001</v>
      </c>
      <c r="U73" s="2">
        <f>+IFERROR(R73*('Regions &amp; Poverty'!$M71/100),0)</f>
        <v>8266.3464780000013</v>
      </c>
      <c r="V73" s="2">
        <f>+IFERROR(S73*('Regions &amp; Poverty'!$M71/100),0)</f>
        <v>7748.9041500000012</v>
      </c>
      <c r="W73" s="2">
        <f>+IFERROR(T73*('Regions &amp; Poverty'!$M71/100),0)</f>
        <v>4187.2119120000007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3466410</v>
      </c>
      <c r="I77" s="2">
        <f t="shared" si="8"/>
        <v>3098148</v>
      </c>
      <c r="J77" s="2">
        <f t="shared" si="8"/>
        <v>3029330</v>
      </c>
      <c r="K77" s="27"/>
      <c r="L77" s="2">
        <f>+IFERROR(('Regions &amp; Poverty'!$G75/100)*H77,0)</f>
        <v>58928.97</v>
      </c>
      <c r="M77" s="2">
        <f>+IFERROR(('Regions &amp; Poverty'!$G75/100)*I77,0)</f>
        <v>52668.516000000003</v>
      </c>
      <c r="N77" s="2">
        <f>+IFERROR(('Regions &amp; Poverty'!$G75/100)*J77,0)</f>
        <v>51498.61</v>
      </c>
      <c r="O77" s="2">
        <f>+IFERROR(L77*('Regions &amp; Poverty'!$I75/100),0)</f>
        <v>589.28970000000004</v>
      </c>
      <c r="P77" s="2">
        <f>+IFERROR(M77*('Regions &amp; Poverty'!$I75/100),0)</f>
        <v>526.68516</v>
      </c>
      <c r="Q77" s="2">
        <f>+IFERROR(N77*('Regions &amp; Poverty'!$I75/100),0)</f>
        <v>514.98609999999996</v>
      </c>
      <c r="R77" s="2">
        <f>+IFERROR(('Regions &amp; Poverty'!$K75/100)*H77,0)</f>
        <v>155988.44999999998</v>
      </c>
      <c r="S77" s="2">
        <f>+IFERROR(('Regions &amp; Poverty'!$K75/100)*I77,0)</f>
        <v>139416.66</v>
      </c>
      <c r="T77" s="2">
        <f>+IFERROR(('Regions &amp; Poverty'!$K75/100)*J77,0)</f>
        <v>136319.85</v>
      </c>
      <c r="U77" s="2">
        <f>+IFERROR(R77*('Regions &amp; Poverty'!$M75/100),0)</f>
        <v>2807.7921000000001</v>
      </c>
      <c r="V77" s="2">
        <f>+IFERROR(S77*('Regions &amp; Poverty'!$M75/100),0)</f>
        <v>2509.4998800000003</v>
      </c>
      <c r="W77" s="2">
        <f>+IFERROR(T77*('Regions &amp; Poverty'!$M75/100),0)</f>
        <v>2453.7573000000002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87500</v>
      </c>
      <c r="I79" s="2">
        <f t="shared" si="8"/>
        <v>107937</v>
      </c>
      <c r="J79" s="2">
        <f t="shared" si="8"/>
        <v>107880</v>
      </c>
      <c r="K79" s="27"/>
      <c r="L79" s="2">
        <f>+IFERROR(('Regions &amp; Poverty'!$G77/100)*H79,0)</f>
        <v>2187.5</v>
      </c>
      <c r="M79" s="2">
        <f>+IFERROR(('Regions &amp; Poverty'!$G77/100)*I79,0)</f>
        <v>2698.4250000000002</v>
      </c>
      <c r="N79" s="2">
        <f>+IFERROR(('Regions &amp; Poverty'!$G77/100)*J79,0)</f>
        <v>2697</v>
      </c>
      <c r="O79" s="2">
        <f>+IFERROR(L79*('Regions &amp; Poverty'!$I77/100),0)</f>
        <v>15.312499999999998</v>
      </c>
      <c r="P79" s="2">
        <f>+IFERROR(M79*('Regions &amp; Poverty'!$I77/100),0)</f>
        <v>18.888974999999999</v>
      </c>
      <c r="Q79" s="2">
        <f>+IFERROR(N79*('Regions &amp; Poverty'!$I77/100),0)</f>
        <v>18.878999999999998</v>
      </c>
      <c r="R79" s="2">
        <f>+IFERROR(('Regions &amp; Poverty'!$K77/100)*H79,0)</f>
        <v>6475.0000000000009</v>
      </c>
      <c r="S79" s="2">
        <f>+IFERROR(('Regions &amp; Poverty'!$K77/100)*I79,0)</f>
        <v>7987.3380000000016</v>
      </c>
      <c r="T79" s="2">
        <f>+IFERROR(('Regions &amp; Poverty'!$K77/100)*J79,0)</f>
        <v>7983.1200000000008</v>
      </c>
      <c r="U79" s="2">
        <f>+IFERROR(R79*('Regions &amp; Poverty'!$M77/100),0)</f>
        <v>155.40000000000003</v>
      </c>
      <c r="V79" s="2">
        <f>+IFERROR(S79*('Regions &amp; Poverty'!$M77/100),0)</f>
        <v>191.69611200000003</v>
      </c>
      <c r="W79" s="2">
        <f>+IFERROR(T79*('Regions &amp; Poverty'!$M77/100),0)</f>
        <v>191.59488000000002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302700</v>
      </c>
      <c r="I80" s="2">
        <f t="shared" si="8"/>
        <v>326000</v>
      </c>
      <c r="J80" s="2">
        <f t="shared" si="8"/>
        <v>238000</v>
      </c>
      <c r="K80" s="27"/>
      <c r="L80" s="2">
        <f>+IFERROR(('Regions &amp; Poverty'!$G78/100)*H80,0)</f>
        <v>908.1</v>
      </c>
      <c r="M80" s="2">
        <f>+IFERROR(('Regions &amp; Poverty'!$G78/100)*I80,0)</f>
        <v>978</v>
      </c>
      <c r="N80" s="2">
        <f>+IFERROR(('Regions &amp; Poverty'!$G78/100)*J80,0)</f>
        <v>714</v>
      </c>
      <c r="O80" s="2">
        <f>+IFERROR(L80*('Regions &amp; Poverty'!$I78/100),0)</f>
        <v>0.90810000000000002</v>
      </c>
      <c r="P80" s="2">
        <f>+IFERROR(M80*('Regions &amp; Poverty'!$I78/100),0)</f>
        <v>0.97799999999999998</v>
      </c>
      <c r="Q80" s="2">
        <f>+IFERROR(N80*('Regions &amp; Poverty'!$I78/100),0)</f>
        <v>0.71399999999999997</v>
      </c>
      <c r="R80" s="2">
        <f>+IFERROR(('Regions &amp; Poverty'!$K78/100)*H80,0)</f>
        <v>4237.7999999999993</v>
      </c>
      <c r="S80" s="2">
        <f>+IFERROR(('Regions &amp; Poverty'!$K78/100)*I80,0)</f>
        <v>4563.9999999999991</v>
      </c>
      <c r="T80" s="2">
        <f>+IFERROR(('Regions &amp; Poverty'!$K78/100)*J80,0)</f>
        <v>3331.9999999999995</v>
      </c>
      <c r="U80" s="2">
        <f>+IFERROR(R80*('Regions &amp; Poverty'!$M78/100),0)</f>
        <v>16.951199999999996</v>
      </c>
      <c r="V80" s="2">
        <f>+IFERROR(S80*('Regions &amp; Poverty'!$M78/100),0)</f>
        <v>18.255999999999997</v>
      </c>
      <c r="W80" s="2">
        <f>+IFERROR(T80*('Regions &amp; Poverty'!$M78/100),0)</f>
        <v>13.327999999999998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10987910</v>
      </c>
      <c r="I82" s="2">
        <f t="shared" si="8"/>
        <v>15158170</v>
      </c>
      <c r="J82" s="2">
        <f t="shared" si="8"/>
        <v>12199190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0</v>
      </c>
      <c r="I83" s="2">
        <f t="shared" si="8"/>
        <v>0</v>
      </c>
      <c r="J83" s="2">
        <f t="shared" si="8"/>
        <v>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2548</v>
      </c>
      <c r="I84" s="2">
        <f t="shared" si="8"/>
        <v>2575</v>
      </c>
      <c r="J84" s="2">
        <f t="shared" si="8"/>
        <v>2603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2203</v>
      </c>
      <c r="I86" s="2">
        <f t="shared" si="8"/>
        <v>2913</v>
      </c>
      <c r="J86" s="2">
        <f t="shared" si="8"/>
        <v>2969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2885000</v>
      </c>
      <c r="I87" s="2">
        <f t="shared" si="8"/>
        <v>2752000</v>
      </c>
      <c r="J87" s="2">
        <f t="shared" si="8"/>
        <v>2401335</v>
      </c>
      <c r="K87" s="27"/>
      <c r="L87" s="2">
        <f>+IFERROR(('Regions &amp; Poverty'!$G85/100)*H87,0)</f>
        <v>54815</v>
      </c>
      <c r="M87" s="2">
        <f>+IFERROR(('Regions &amp; Poverty'!$G85/100)*I87,0)</f>
        <v>52288</v>
      </c>
      <c r="N87" s="2">
        <f>+IFERROR(('Regions &amp; Poverty'!$G85/100)*J87,0)</f>
        <v>45625.364999999998</v>
      </c>
      <c r="O87" s="2">
        <f>+IFERROR(L87*('Regions &amp; Poverty'!$I85/100),0)</f>
        <v>164.44499999999999</v>
      </c>
      <c r="P87" s="2">
        <f>+IFERROR(M87*('Regions &amp; Poverty'!$I85/100),0)</f>
        <v>156.864</v>
      </c>
      <c r="Q87" s="2">
        <f>+IFERROR(N87*('Regions &amp; Poverty'!$I85/100),0)</f>
        <v>136.87609499999999</v>
      </c>
      <c r="R87" s="2">
        <f>+IFERROR(('Regions &amp; Poverty'!$K85/100)*H87,0)</f>
        <v>349085</v>
      </c>
      <c r="S87" s="2">
        <f>+IFERROR(('Regions &amp; Poverty'!$K85/100)*I87,0)</f>
        <v>332992</v>
      </c>
      <c r="T87" s="2">
        <f>+IFERROR(('Regions &amp; Poverty'!$K85/100)*J87,0)</f>
        <v>290561.53499999997</v>
      </c>
      <c r="U87" s="2">
        <f>+IFERROR(R87*('Regions &amp; Poverty'!$M85/100),0)</f>
        <v>9774.3799999999992</v>
      </c>
      <c r="V87" s="2">
        <f>+IFERROR(S87*('Regions &amp; Poverty'!$M85/100),0)</f>
        <v>9323.7759999999998</v>
      </c>
      <c r="W87" s="2">
        <f>+IFERROR(T87*('Regions &amp; Poverty'!$M85/100),0)</f>
        <v>8135.7229799999986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28113</v>
      </c>
      <c r="I88" s="2">
        <f t="shared" si="8"/>
        <v>29286</v>
      </c>
      <c r="J88" s="2">
        <f t="shared" si="8"/>
        <v>28838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242655</v>
      </c>
      <c r="I95" s="2">
        <f t="shared" si="9"/>
        <v>244187</v>
      </c>
      <c r="J95" s="2">
        <f t="shared" si="9"/>
        <v>247280</v>
      </c>
      <c r="K95" s="27"/>
      <c r="L95" s="2">
        <f>+IFERROR(('Regions &amp; Poverty'!$G93/100)*H95,0)</f>
        <v>15772.575000000001</v>
      </c>
      <c r="M95" s="2">
        <f>+IFERROR(('Regions &amp; Poverty'!$G93/100)*I95,0)</f>
        <v>15872.155000000001</v>
      </c>
      <c r="N95" s="2">
        <f>+IFERROR(('Regions &amp; Poverty'!$G93/100)*J95,0)</f>
        <v>16073.2</v>
      </c>
      <c r="O95" s="2">
        <f>+IFERROR(L95*('Regions &amp; Poverty'!$I93/100),0)</f>
        <v>236.58862500000001</v>
      </c>
      <c r="P95" s="2">
        <f>+IFERROR(M95*('Regions &amp; Poverty'!$I93/100),0)</f>
        <v>238.082325</v>
      </c>
      <c r="Q95" s="2">
        <f>+IFERROR(N95*('Regions &amp; Poverty'!$I93/100),0)</f>
        <v>241.09800000000001</v>
      </c>
      <c r="R95" s="2">
        <f>+IFERROR(('Regions &amp; Poverty'!$K93/100)*H95,0)</f>
        <v>73281.81</v>
      </c>
      <c r="S95" s="2">
        <f>+IFERROR(('Regions &amp; Poverty'!$K93/100)*I95,0)</f>
        <v>73744.474000000002</v>
      </c>
      <c r="T95" s="2">
        <f>+IFERROR(('Regions &amp; Poverty'!$K93/100)*J95,0)</f>
        <v>74678.559999999998</v>
      </c>
      <c r="U95" s="2">
        <f>+IFERROR(R95*('Regions &amp; Poverty'!$M93/100),0)</f>
        <v>5789.2629900000002</v>
      </c>
      <c r="V95" s="2">
        <f>+IFERROR(S95*('Regions &amp; Poverty'!$M93/100),0)</f>
        <v>5825.8134460000001</v>
      </c>
      <c r="W95" s="2">
        <f>+IFERROR(T95*('Regions &amp; Poverty'!$M93/100),0)</f>
        <v>5899.6062400000001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693</v>
      </c>
      <c r="I96" s="2">
        <f t="shared" si="9"/>
        <v>653</v>
      </c>
      <c r="J96" s="2">
        <f t="shared" si="9"/>
        <v>616</v>
      </c>
      <c r="K96" s="27"/>
      <c r="L96" s="2">
        <f>+IFERROR(('Regions &amp; Poverty'!$G94/100)*H96,0)</f>
        <v>57.519000000000005</v>
      </c>
      <c r="M96" s="2">
        <f>+IFERROR(('Regions &amp; Poverty'!$G94/100)*I96,0)</f>
        <v>54.199000000000005</v>
      </c>
      <c r="N96" s="2">
        <f>+IFERROR(('Regions &amp; Poverty'!$G94/100)*J96,0)</f>
        <v>51.128</v>
      </c>
      <c r="O96" s="2">
        <f>+IFERROR(L96*('Regions &amp; Poverty'!$I94/100),0)</f>
        <v>0.92030400000000012</v>
      </c>
      <c r="P96" s="2">
        <f>+IFERROR(M96*('Regions &amp; Poverty'!$I94/100),0)</f>
        <v>0.86718400000000007</v>
      </c>
      <c r="Q96" s="2">
        <f>+IFERROR(N96*('Regions &amp; Poverty'!$I94/100),0)</f>
        <v>0.818048</v>
      </c>
      <c r="R96" s="2">
        <f>+IFERROR(('Regions &amp; Poverty'!$K94/100)*H96,0)</f>
        <v>233.54100000000003</v>
      </c>
      <c r="S96" s="2">
        <f>+IFERROR(('Regions &amp; Poverty'!$K94/100)*I96,0)</f>
        <v>220.06100000000001</v>
      </c>
      <c r="T96" s="2">
        <f>+IFERROR(('Regions &amp; Poverty'!$K94/100)*J96,0)</f>
        <v>207.59200000000001</v>
      </c>
      <c r="U96" s="2">
        <f>+IFERROR(R96*('Regions &amp; Poverty'!$M94/100),0)</f>
        <v>21.952854000000002</v>
      </c>
      <c r="V96" s="2">
        <f>+IFERROR(S96*('Regions &amp; Poverty'!$M94/100),0)</f>
        <v>20.685734</v>
      </c>
      <c r="W96" s="2">
        <f>+IFERROR(T96*('Regions &amp; Poverty'!$M94/100),0)</f>
        <v>19.513648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45699</v>
      </c>
      <c r="I97" s="2">
        <f t="shared" si="9"/>
        <v>42185</v>
      </c>
      <c r="J97" s="2">
        <f t="shared" si="9"/>
        <v>37117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502.68900000000008</v>
      </c>
      <c r="S97" s="2">
        <f>+IFERROR(('Regions &amp; Poverty'!$K95/100)*I97,0)</f>
        <v>464.03500000000003</v>
      </c>
      <c r="T97" s="2">
        <f>+IFERROR(('Regions &amp; Poverty'!$K95/100)*J97,0)</f>
        <v>408.28700000000003</v>
      </c>
      <c r="U97" s="2">
        <f>+IFERROR(R97*('Regions &amp; Poverty'!$M95/100),0)</f>
        <v>0.50268900000000005</v>
      </c>
      <c r="V97" s="2">
        <f>+IFERROR(S97*('Regions &amp; Poverty'!$M95/100),0)</f>
        <v>0.46403500000000003</v>
      </c>
      <c r="W97" s="2">
        <f>+IFERROR(T97*('Regions &amp; Poverty'!$M95/100),0)</f>
        <v>0.40828700000000007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0</v>
      </c>
      <c r="I99" s="2">
        <f t="shared" si="9"/>
        <v>0</v>
      </c>
      <c r="J99" s="2">
        <f t="shared" si="9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26</v>
      </c>
      <c r="I100" s="2">
        <f t="shared" si="9"/>
        <v>27</v>
      </c>
      <c r="J100" s="2">
        <f t="shared" si="9"/>
        <v>27</v>
      </c>
      <c r="K100" s="27"/>
      <c r="L100" s="2">
        <f>+IFERROR(('Regions &amp; Poverty'!$G98/100)*H100,0)</f>
        <v>0.39</v>
      </c>
      <c r="M100" s="2">
        <f>+IFERROR(('Regions &amp; Poverty'!$G98/100)*I100,0)</f>
        <v>0.40499999999999997</v>
      </c>
      <c r="N100" s="2">
        <f>+IFERROR(('Regions &amp; Poverty'!$G98/100)*J100,0)</f>
        <v>0.40499999999999997</v>
      </c>
      <c r="O100" s="2">
        <f>+IFERROR(L100*('Regions &amp; Poverty'!$I98/100),0)</f>
        <v>7.8000000000000009E-4</v>
      </c>
      <c r="P100" s="2">
        <f>+IFERROR(M100*('Regions &amp; Poverty'!$I98/100),0)</f>
        <v>8.0999999999999996E-4</v>
      </c>
      <c r="Q100" s="2">
        <f>+IFERROR(N100*('Regions &amp; Poverty'!$I98/100),0)</f>
        <v>8.0999999999999996E-4</v>
      </c>
      <c r="R100" s="2">
        <f>+IFERROR(('Regions &amp; Poverty'!$K98/100)*H100,0)</f>
        <v>3.7699999999999996</v>
      </c>
      <c r="S100" s="2">
        <f>+IFERROR(('Regions &amp; Poverty'!$K98/100)*I100,0)</f>
        <v>3.9149999999999996</v>
      </c>
      <c r="T100" s="2">
        <f>+IFERROR(('Regions &amp; Poverty'!$K98/100)*J100,0)</f>
        <v>3.9149999999999996</v>
      </c>
      <c r="U100" s="2">
        <f>+IFERROR(R100*('Regions &amp; Poverty'!$M98/100),0)</f>
        <v>0.11309999999999998</v>
      </c>
      <c r="V100" s="2">
        <f>+IFERROR(S100*('Regions &amp; Poverty'!$M98/100),0)</f>
        <v>0.11744999999999998</v>
      </c>
      <c r="W100" s="2">
        <f>+IFERROR(T100*('Regions &amp; Poverty'!$M98/100),0)</f>
        <v>0.11744999999999998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16</v>
      </c>
      <c r="I101" s="9">
        <f t="shared" si="10"/>
        <v>14</v>
      </c>
      <c r="J101" s="9">
        <f t="shared" si="10"/>
        <v>14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275</v>
      </c>
      <c r="I102" s="2">
        <f t="shared" si="11"/>
        <v>330</v>
      </c>
      <c r="J102" s="2">
        <f t="shared" si="11"/>
        <v>303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4630</v>
      </c>
      <c r="I103" s="2">
        <f t="shared" si="11"/>
        <v>4719</v>
      </c>
      <c r="J103" s="2">
        <f t="shared" si="11"/>
        <v>4809</v>
      </c>
      <c r="K103" s="27"/>
      <c r="L103" s="2">
        <f>+IFERROR(('Regions &amp; Poverty'!$G101/100)*H103,0)</f>
        <v>1759.4</v>
      </c>
      <c r="M103" s="2">
        <f>+IFERROR(('Regions &amp; Poverty'!$G101/100)*I103,0)</f>
        <v>1793.22</v>
      </c>
      <c r="N103" s="2">
        <f>+IFERROR(('Regions &amp; Poverty'!$G101/100)*J103,0)</f>
        <v>1827.42</v>
      </c>
      <c r="O103" s="2">
        <f>+IFERROR(L103*('Regions &amp; Poverty'!$I101/100),0)</f>
        <v>260.39120000000003</v>
      </c>
      <c r="P103" s="2">
        <f>+IFERROR(M103*('Regions &amp; Poverty'!$I101/100),0)</f>
        <v>265.39656000000002</v>
      </c>
      <c r="Q103" s="2">
        <f>+IFERROR(N103*('Regions &amp; Poverty'!$I101/100),0)</f>
        <v>270.45816000000002</v>
      </c>
      <c r="R103" s="2">
        <f>+IFERROR(('Regions &amp; Poverty'!$K101/100)*H103,0)</f>
        <v>3037.2799999999997</v>
      </c>
      <c r="S103" s="2">
        <f>+IFERROR(('Regions &amp; Poverty'!$K101/100)*I103,0)</f>
        <v>3095.6639999999998</v>
      </c>
      <c r="T103" s="2">
        <f>+IFERROR(('Regions &amp; Poverty'!$K101/100)*J103,0)</f>
        <v>3154.7039999999997</v>
      </c>
      <c r="U103" s="2">
        <f>+IFERROR(R103*('Regions &amp; Poverty'!$M101/100),0)</f>
        <v>917.25855999999987</v>
      </c>
      <c r="V103" s="2">
        <f>+IFERROR(S103*('Regions &amp; Poverty'!$M101/100),0)</f>
        <v>934.8905279999999</v>
      </c>
      <c r="W103" s="2">
        <f>+IFERROR(T103*('Regions &amp; Poverty'!$M101/100),0)</f>
        <v>952.72060799999986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0</v>
      </c>
      <c r="I109" s="2">
        <f t="shared" si="15"/>
        <v>0</v>
      </c>
      <c r="J109" s="2">
        <f t="shared" si="15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5540000</v>
      </c>
      <c r="I110" s="2">
        <f t="shared" si="15"/>
        <v>5450000</v>
      </c>
      <c r="J110" s="2">
        <f t="shared" si="15"/>
        <v>4410000</v>
      </c>
      <c r="K110" s="27"/>
      <c r="L110" s="2">
        <f>+IFERROR(('Regions &amp; Poverty'!$G108/100)*H110,0)</f>
        <v>1174480</v>
      </c>
      <c r="M110" s="2">
        <f>+IFERROR(('Regions &amp; Poverty'!$G108/100)*I110,0)</f>
        <v>1155400</v>
      </c>
      <c r="N110" s="2">
        <f>+IFERROR(('Regions &amp; Poverty'!$G108/100)*J110,0)</f>
        <v>934920</v>
      </c>
      <c r="O110" s="2">
        <f>+IFERROR(L110*('Regions &amp; Poverty'!$I108/100),0)</f>
        <v>50502.64</v>
      </c>
      <c r="P110" s="2">
        <f>+IFERROR(M110*('Regions &amp; Poverty'!$I108/100),0)</f>
        <v>49682.2</v>
      </c>
      <c r="Q110" s="2">
        <f>+IFERROR(N110*('Regions &amp; Poverty'!$I108/100),0)</f>
        <v>40201.56</v>
      </c>
      <c r="R110" s="2">
        <f>+IFERROR(('Regions &amp; Poverty'!$K108/100)*H110,0)</f>
        <v>3346160</v>
      </c>
      <c r="S110" s="2">
        <f>+IFERROR(('Regions &amp; Poverty'!$K108/100)*I110,0)</f>
        <v>3291800</v>
      </c>
      <c r="T110" s="2">
        <f>+IFERROR(('Regions &amp; Poverty'!$K108/100)*J110,0)</f>
        <v>2663640</v>
      </c>
      <c r="U110" s="2">
        <f>+IFERROR(R110*('Regions &amp; Poverty'!$M108/100),0)</f>
        <v>659193.5199999999</v>
      </c>
      <c r="V110" s="2">
        <f>+IFERROR(S110*('Regions &amp; Poverty'!$M108/100),0)</f>
        <v>648484.6</v>
      </c>
      <c r="W110" s="2">
        <f>+IFERROR(T110*('Regions &amp; Poverty'!$M108/100),0)</f>
        <v>524737.07999999996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114619</v>
      </c>
      <c r="I112" s="2">
        <f t="shared" si="15"/>
        <v>160461</v>
      </c>
      <c r="J112" s="2">
        <f t="shared" si="15"/>
        <v>149000</v>
      </c>
      <c r="K112" s="27"/>
      <c r="L112" s="2">
        <f>+IFERROR(('Regions &amp; Poverty'!$G110/100)*H112,0)</f>
        <v>6991.759</v>
      </c>
      <c r="M112" s="2">
        <f>+IFERROR(('Regions &amp; Poverty'!$G110/100)*I112,0)</f>
        <v>9788.1209999999992</v>
      </c>
      <c r="N112" s="2">
        <f>+IFERROR(('Regions &amp; Poverty'!$G110/100)*J112,0)</f>
        <v>9089</v>
      </c>
      <c r="O112" s="2">
        <f>+IFERROR(L112*('Regions &amp; Poverty'!$I110/100),0)</f>
        <v>62.925831000000009</v>
      </c>
      <c r="P112" s="2">
        <f>+IFERROR(M112*('Regions &amp; Poverty'!$I110/100),0)</f>
        <v>88.093089000000006</v>
      </c>
      <c r="Q112" s="2">
        <f>+IFERROR(N112*('Regions &amp; Poverty'!$I110/100),0)</f>
        <v>81.801000000000016</v>
      </c>
      <c r="R112" s="2">
        <f>+IFERROR(('Regions &amp; Poverty'!$K110/100)*H112,0)</f>
        <v>45503.743000000002</v>
      </c>
      <c r="S112" s="2">
        <f>+IFERROR(('Regions &amp; Poverty'!$K110/100)*I112,0)</f>
        <v>63703.017</v>
      </c>
      <c r="T112" s="2">
        <f>+IFERROR(('Regions &amp; Poverty'!$K110/100)*J112,0)</f>
        <v>59153</v>
      </c>
      <c r="U112" s="2">
        <f>+IFERROR(R112*('Regions &amp; Poverty'!$M110/100),0)</f>
        <v>4322.8555850000002</v>
      </c>
      <c r="V112" s="2">
        <f>+IFERROR(S112*('Regions &amp; Poverty'!$M110/100),0)</f>
        <v>6051.786615</v>
      </c>
      <c r="W112" s="2">
        <f>+IFERROR(T112*('Regions &amp; Poverty'!$M110/100),0)</f>
        <v>5619.5349999999999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133</v>
      </c>
      <c r="I113" s="2">
        <f t="shared" si="15"/>
        <v>132</v>
      </c>
      <c r="J113" s="2">
        <f t="shared" si="15"/>
        <v>118</v>
      </c>
      <c r="K113" s="27"/>
      <c r="L113" s="2">
        <f>+IFERROR(('Regions &amp; Poverty'!$G111/100)*H113,0)</f>
        <v>2.5270000000000001</v>
      </c>
      <c r="M113" s="2">
        <f>+IFERROR(('Regions &amp; Poverty'!$G111/100)*I113,0)</f>
        <v>2.508</v>
      </c>
      <c r="N113" s="2">
        <f>+IFERROR(('Regions &amp; Poverty'!$G111/100)*J113,0)</f>
        <v>2.242</v>
      </c>
      <c r="O113" s="2">
        <f>+IFERROR(L113*('Regions &amp; Poverty'!$I111/100),0)</f>
        <v>7.5810000000000009E-3</v>
      </c>
      <c r="P113" s="2">
        <f>+IFERROR(M113*('Regions &amp; Poverty'!$I111/100),0)</f>
        <v>7.5240000000000003E-3</v>
      </c>
      <c r="Q113" s="2">
        <f>+IFERROR(N113*('Regions &amp; Poverty'!$I111/100),0)</f>
        <v>6.7260000000000002E-3</v>
      </c>
      <c r="R113" s="2">
        <f>+IFERROR(('Regions &amp; Poverty'!$K111/100)*H113,0)</f>
        <v>21.413</v>
      </c>
      <c r="S113" s="2">
        <f>+IFERROR(('Regions &amp; Poverty'!$K111/100)*I113,0)</f>
        <v>21.251999999999999</v>
      </c>
      <c r="T113" s="2">
        <f>+IFERROR(('Regions &amp; Poverty'!$K111/100)*J113,0)</f>
        <v>18.998000000000001</v>
      </c>
      <c r="U113" s="2">
        <f>+IFERROR(R113*('Regions &amp; Poverty'!$M111/100),0)</f>
        <v>0.72804200000000008</v>
      </c>
      <c r="V113" s="2">
        <f>+IFERROR(S113*('Regions &amp; Poverty'!$M111/100),0)</f>
        <v>0.72256799999999999</v>
      </c>
      <c r="W113" s="2">
        <f>+IFERROR(T113*('Regions &amp; Poverty'!$M111/100),0)</f>
        <v>0.64593200000000006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18526</v>
      </c>
      <c r="I114" s="2">
        <f t="shared" si="15"/>
        <v>20680</v>
      </c>
      <c r="J114" s="2">
        <f t="shared" si="15"/>
        <v>16620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397715</v>
      </c>
      <c r="I118" s="2">
        <f t="shared" si="15"/>
        <v>278463</v>
      </c>
      <c r="J118" s="2">
        <f t="shared" si="15"/>
        <v>232183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622</v>
      </c>
      <c r="I128" s="2">
        <f t="shared" si="17"/>
        <v>1027</v>
      </c>
      <c r="J128" s="2">
        <f t="shared" si="17"/>
        <v>639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366551</v>
      </c>
      <c r="I129" s="2">
        <f t="shared" si="17"/>
        <v>294218</v>
      </c>
      <c r="J129" s="2">
        <f t="shared" si="17"/>
        <v>313788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47661</v>
      </c>
      <c r="I132" s="2">
        <f t="shared" si="17"/>
        <v>50335</v>
      </c>
      <c r="J132" s="2">
        <f t="shared" si="17"/>
        <v>41180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18347</v>
      </c>
      <c r="I134" s="2">
        <f t="shared" si="18"/>
        <v>17041</v>
      </c>
      <c r="J134" s="2">
        <f t="shared" si="18"/>
        <v>7705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2600</v>
      </c>
      <c r="I135" s="9">
        <f t="shared" si="20"/>
        <v>1219</v>
      </c>
      <c r="J135" s="9">
        <f t="shared" si="20"/>
        <v>2106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19470</v>
      </c>
      <c r="I136" s="2">
        <f t="shared" si="18"/>
        <v>15531</v>
      </c>
      <c r="J136" s="2">
        <f t="shared" si="18"/>
        <v>11047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51543</v>
      </c>
      <c r="I138" s="2">
        <f t="shared" si="18"/>
        <v>31728</v>
      </c>
      <c r="J138" s="2">
        <f t="shared" si="18"/>
        <v>24413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7541</v>
      </c>
      <c r="I139" s="9">
        <f t="shared" si="21"/>
        <v>8087</v>
      </c>
      <c r="J139" s="9">
        <f t="shared" si="21"/>
        <v>8250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465</v>
      </c>
      <c r="I140" s="2">
        <f t="shared" si="18"/>
        <v>2665</v>
      </c>
      <c r="J140" s="2">
        <f t="shared" si="18"/>
        <v>8953</v>
      </c>
      <c r="K140" s="27"/>
      <c r="L140" s="2">
        <f>+IFERROR(('Regions &amp; Poverty'!$G138/100)*H140,0)</f>
        <v>2.3250000000000002</v>
      </c>
      <c r="M140" s="2">
        <f>+IFERROR(('Regions &amp; Poverty'!$G138/100)*I140,0)</f>
        <v>13.325000000000001</v>
      </c>
      <c r="N140" s="2">
        <f>+IFERROR(('Regions &amp; Poverty'!$G138/100)*J140,0)</f>
        <v>44.765000000000001</v>
      </c>
      <c r="O140" s="2">
        <f>+IFERROR(L140*('Regions &amp; Poverty'!$I138/100),0)</f>
        <v>2.3250000000000002E-3</v>
      </c>
      <c r="P140" s="2">
        <f>+IFERROR(M140*('Regions &amp; Poverty'!$I138/100),0)</f>
        <v>1.3325000000000002E-2</v>
      </c>
      <c r="Q140" s="2">
        <f>+IFERROR(N140*('Regions &amp; Poverty'!$I138/100),0)</f>
        <v>4.4764999999999999E-2</v>
      </c>
      <c r="R140" s="2">
        <f>+IFERROR(('Regions &amp; Poverty'!$K138/100)*H140,0)</f>
        <v>18.135000000000002</v>
      </c>
      <c r="S140" s="2">
        <f>+IFERROR(('Regions &amp; Poverty'!$K138/100)*I140,0)</f>
        <v>103.935</v>
      </c>
      <c r="T140" s="2">
        <f>+IFERROR(('Regions &amp; Poverty'!$K138/100)*J140,0)</f>
        <v>349.16699999999997</v>
      </c>
      <c r="U140" s="2">
        <f>+IFERROR(R140*('Regions &amp; Poverty'!$M138/100),0)</f>
        <v>0.14508000000000001</v>
      </c>
      <c r="V140" s="2">
        <f>+IFERROR(S140*('Regions &amp; Poverty'!$M138/100),0)</f>
        <v>0.83148</v>
      </c>
      <c r="W140" s="2">
        <f>+IFERROR(T140*('Regions &amp; Poverty'!$M138/100),0)</f>
        <v>2.793336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804051</v>
      </c>
      <c r="I141" s="2">
        <f t="shared" si="18"/>
        <v>720291</v>
      </c>
      <c r="J141" s="2">
        <f t="shared" si="18"/>
        <v>696611</v>
      </c>
      <c r="K141" s="27"/>
      <c r="L141" s="2">
        <f>+IFERROR(('Regions &amp; Poverty'!$G139/100)*H141,0)</f>
        <v>11256.713999999998</v>
      </c>
      <c r="M141" s="2">
        <f>+IFERROR(('Regions &amp; Poverty'!$G139/100)*I141,0)</f>
        <v>10084.073999999999</v>
      </c>
      <c r="N141" s="2">
        <f>+IFERROR(('Regions &amp; Poverty'!$G139/100)*J141,0)</f>
        <v>9752.5539999999983</v>
      </c>
      <c r="O141" s="2">
        <f>+IFERROR(L141*('Regions &amp; Poverty'!$I139/100),0)</f>
        <v>22.513427999999998</v>
      </c>
      <c r="P141" s="2">
        <f>+IFERROR(M141*('Regions &amp; Poverty'!$I139/100),0)</f>
        <v>20.168147999999999</v>
      </c>
      <c r="Q141" s="2">
        <f>+IFERROR(N141*('Regions &amp; Poverty'!$I139/100),0)</f>
        <v>19.505107999999996</v>
      </c>
      <c r="R141" s="2">
        <f>+IFERROR(('Regions &amp; Poverty'!$K139/100)*H141,0)</f>
        <v>129452.21100000001</v>
      </c>
      <c r="S141" s="2">
        <f>+IFERROR(('Regions &amp; Poverty'!$K139/100)*I141,0)</f>
        <v>115966.85100000001</v>
      </c>
      <c r="T141" s="2">
        <f>+IFERROR(('Regions &amp; Poverty'!$K139/100)*J141,0)</f>
        <v>112154.371</v>
      </c>
      <c r="U141" s="2">
        <f>+IFERROR(R141*('Regions &amp; Poverty'!$M139/100),0)</f>
        <v>3883.5663300000001</v>
      </c>
      <c r="V141" s="2">
        <f>+IFERROR(S141*('Regions &amp; Poverty'!$M139/100),0)</f>
        <v>3479.0055300000004</v>
      </c>
      <c r="W141" s="2">
        <f>+IFERROR(T141*('Regions &amp; Poverty'!$M139/100),0)</f>
        <v>3364.6311299999998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4800</v>
      </c>
      <c r="I143" s="2">
        <f t="shared" si="18"/>
        <v>5302</v>
      </c>
      <c r="J143" s="2">
        <f t="shared" si="18"/>
        <v>1818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1193</v>
      </c>
      <c r="I144" s="2">
        <f t="shared" si="18"/>
        <v>1145</v>
      </c>
      <c r="J144" s="2">
        <f t="shared" si="18"/>
        <v>1065</v>
      </c>
      <c r="K144" s="27"/>
      <c r="L144" s="2">
        <f>+IFERROR(('Regions &amp; Poverty'!$G142/100)*H144,0)</f>
        <v>23.86</v>
      </c>
      <c r="M144" s="2">
        <f>+IFERROR(('Regions &amp; Poverty'!$G142/100)*I144,0)</f>
        <v>22.900000000000002</v>
      </c>
      <c r="N144" s="2">
        <f>+IFERROR(('Regions &amp; Poverty'!$G142/100)*J144,0)</f>
        <v>21.3</v>
      </c>
      <c r="O144" s="2">
        <f>+IFERROR(L144*('Regions &amp; Poverty'!$I142/100),0)</f>
        <v>9.5439999999999997E-2</v>
      </c>
      <c r="P144" s="2">
        <f>+IFERROR(M144*('Regions &amp; Poverty'!$I142/100),0)</f>
        <v>9.1600000000000015E-2</v>
      </c>
      <c r="Q144" s="2">
        <f>+IFERROR(N144*('Regions &amp; Poverty'!$I142/100),0)</f>
        <v>8.5199999999999998E-2</v>
      </c>
      <c r="R144" s="2">
        <f>+IFERROR(('Regions &amp; Poverty'!$K142/100)*H144,0)</f>
        <v>108.563</v>
      </c>
      <c r="S144" s="2">
        <f>+IFERROR(('Regions &amp; Poverty'!$K142/100)*I144,0)</f>
        <v>104.19499999999999</v>
      </c>
      <c r="T144" s="2">
        <f>+IFERROR(('Regions &amp; Poverty'!$K142/100)*J144,0)</f>
        <v>96.914999999999992</v>
      </c>
      <c r="U144" s="2">
        <f>+IFERROR(R144*('Regions &amp; Poverty'!$M142/100),0)</f>
        <v>2.4969489999999999</v>
      </c>
      <c r="V144" s="2">
        <f>+IFERROR(S144*('Regions &amp; Poverty'!$M142/100),0)</f>
        <v>2.3964849999999998</v>
      </c>
      <c r="W144" s="2">
        <f>+IFERROR(T144*('Regions &amp; Poverty'!$M142/100),0)</f>
        <v>2.2290449999999997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0</v>
      </c>
      <c r="I146" s="2">
        <f t="shared" si="18"/>
        <v>0</v>
      </c>
      <c r="J146" s="2">
        <f t="shared" si="18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19500</v>
      </c>
      <c r="I147" s="2">
        <f t="shared" si="22"/>
        <v>30176</v>
      </c>
      <c r="J147" s="2">
        <f t="shared" si="22"/>
        <v>53533</v>
      </c>
      <c r="K147" s="27"/>
      <c r="L147" s="2">
        <f>+IFERROR(('Regions &amp; Poverty'!$G145/100)*H147,0)</f>
        <v>487.5</v>
      </c>
      <c r="M147" s="2">
        <f>+IFERROR(('Regions &amp; Poverty'!$G145/100)*I147,0)</f>
        <v>754.40000000000009</v>
      </c>
      <c r="N147" s="2">
        <f>+IFERROR(('Regions &amp; Poverty'!$G145/100)*J147,0)</f>
        <v>1338.325</v>
      </c>
      <c r="O147" s="2">
        <f>+IFERROR(L147*('Regions &amp; Poverty'!$I145/100),0)</f>
        <v>1.95</v>
      </c>
      <c r="P147" s="2">
        <f>+IFERROR(M147*('Regions &amp; Poverty'!$I145/100),0)</f>
        <v>3.0176000000000003</v>
      </c>
      <c r="Q147" s="2">
        <f>+IFERROR(N147*('Regions &amp; Poverty'!$I145/100),0)</f>
        <v>5.3532999999999999</v>
      </c>
      <c r="R147" s="2">
        <f>+IFERROR(('Regions &amp; Poverty'!$K145/100)*H147,0)</f>
        <v>3490.5</v>
      </c>
      <c r="S147" s="2">
        <f>+IFERROR(('Regions &amp; Poverty'!$K145/100)*I147,0)</f>
        <v>5401.5039999999999</v>
      </c>
      <c r="T147" s="2">
        <f>+IFERROR(('Regions &amp; Poverty'!$K145/100)*J147,0)</f>
        <v>9582.4069999999992</v>
      </c>
      <c r="U147" s="2">
        <f>+IFERROR(R147*('Regions &amp; Poverty'!$M145/100),0)</f>
        <v>136.12950000000001</v>
      </c>
      <c r="V147" s="2">
        <f>+IFERROR(S147*('Regions &amp; Poverty'!$M145/100),0)</f>
        <v>210.65865600000001</v>
      </c>
      <c r="W147" s="2">
        <f>+IFERROR(T147*('Regions &amp; Poverty'!$M145/100),0)</f>
        <v>373.71387299999998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53750</v>
      </c>
      <c r="I148" s="2">
        <f t="shared" si="22"/>
        <v>43000</v>
      </c>
      <c r="J148" s="2">
        <f t="shared" si="22"/>
        <v>43089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14955</v>
      </c>
      <c r="I149" s="2">
        <f t="shared" si="22"/>
        <v>6530</v>
      </c>
      <c r="J149" s="2">
        <f t="shared" si="22"/>
        <v>9468</v>
      </c>
      <c r="K149" s="27"/>
      <c r="L149" s="2">
        <f>+IFERROR(('Regions &amp; Poverty'!$G147/100)*H149,0)</f>
        <v>14.955</v>
      </c>
      <c r="M149" s="2">
        <f>+IFERROR(('Regions &amp; Poverty'!$G147/100)*I149,0)</f>
        <v>6.53</v>
      </c>
      <c r="N149" s="2">
        <f>+IFERROR(('Regions &amp; Poverty'!$G147/100)*J149,0)</f>
        <v>9.468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314.05500000000001</v>
      </c>
      <c r="S149" s="2">
        <f>+IFERROR(('Regions &amp; Poverty'!$K147/100)*I149,0)</f>
        <v>137.13</v>
      </c>
      <c r="T149" s="2">
        <f>+IFERROR(('Regions &amp; Poverty'!$K147/100)*J149,0)</f>
        <v>198.828</v>
      </c>
      <c r="U149" s="2">
        <f>+IFERROR(R149*('Regions &amp; Poverty'!$M147/100),0)</f>
        <v>1.2562200000000001</v>
      </c>
      <c r="V149" s="2">
        <f>+IFERROR(S149*('Regions &amp; Poverty'!$M147/100),0)</f>
        <v>0.54852000000000001</v>
      </c>
      <c r="W149" s="2">
        <f>+IFERROR(T149*('Regions &amp; Poverty'!$M147/100),0)</f>
        <v>0.79531200000000002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480</v>
      </c>
      <c r="I151" s="2">
        <f t="shared" si="22"/>
        <v>458</v>
      </c>
      <c r="J151" s="2">
        <f t="shared" si="22"/>
        <v>349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0.48</v>
      </c>
      <c r="S151" s="2">
        <f>+IFERROR(('Regions &amp; Poverty'!$K149/100)*I151,0)</f>
        <v>0.45800000000000002</v>
      </c>
      <c r="T151" s="2">
        <f>+IFERROR(('Regions &amp; Poverty'!$K149/100)*J151,0)</f>
        <v>0.34900000000000003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265000</v>
      </c>
      <c r="I154" s="2">
        <f t="shared" si="22"/>
        <v>232819</v>
      </c>
      <c r="J154" s="2">
        <f t="shared" si="22"/>
        <v>158617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1850</v>
      </c>
      <c r="I155" s="2">
        <f t="shared" si="22"/>
        <v>1787</v>
      </c>
      <c r="J155" s="2">
        <f t="shared" si="22"/>
        <v>1759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81</v>
      </c>
      <c r="I156" s="2">
        <f t="shared" si="22"/>
        <v>4</v>
      </c>
      <c r="J156" s="2">
        <f t="shared" si="22"/>
        <v>3</v>
      </c>
      <c r="K156" s="27"/>
      <c r="L156" s="2">
        <f>+IFERROR(('Regions &amp; Poverty'!$G154/100)*H156,0)</f>
        <v>0.24299999999999999</v>
      </c>
      <c r="M156" s="2">
        <f>+IFERROR(('Regions &amp; Poverty'!$G154/100)*I156,0)</f>
        <v>1.2E-2</v>
      </c>
      <c r="N156" s="2">
        <f>+IFERROR(('Regions &amp; Poverty'!$G154/100)*J156,0)</f>
        <v>9.0000000000000011E-3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1.944</v>
      </c>
      <c r="S156" s="2">
        <f>+IFERROR(('Regions &amp; Poverty'!$K154/100)*I156,0)</f>
        <v>9.6000000000000002E-2</v>
      </c>
      <c r="T156" s="2">
        <f>+IFERROR(('Regions &amp; Poverty'!$K154/100)*J156,0)</f>
        <v>7.2000000000000008E-2</v>
      </c>
      <c r="U156" s="2">
        <f>+IFERROR(R156*('Regions &amp; Poverty'!$M154/100),0)</f>
        <v>9.7199999999999995E-3</v>
      </c>
      <c r="V156" s="2">
        <f>+IFERROR(S156*('Regions &amp; Poverty'!$M154/100),0)</f>
        <v>4.8000000000000001E-4</v>
      </c>
      <c r="W156" s="2">
        <f>+IFERROR(T156*('Regions &amp; Poverty'!$M154/100),0)</f>
        <v>3.6000000000000002E-4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532999</v>
      </c>
      <c r="I158" s="2">
        <f t="shared" si="22"/>
        <v>346450</v>
      </c>
      <c r="J158" s="2">
        <f t="shared" si="22"/>
        <v>614284</v>
      </c>
      <c r="K158" s="27"/>
      <c r="L158" s="2">
        <f>+IFERROR(('Regions &amp; Poverty'!$G156/100)*H158,0)</f>
        <v>100203.81200000001</v>
      </c>
      <c r="M158" s="2">
        <f>+IFERROR(('Regions &amp; Poverty'!$G156/100)*I158,0)</f>
        <v>65132.6</v>
      </c>
      <c r="N158" s="2">
        <f>+IFERROR(('Regions &amp; Poverty'!$G156/100)*J158,0)</f>
        <v>115485.39200000001</v>
      </c>
      <c r="O158" s="2">
        <f>+IFERROR(L158*('Regions &amp; Poverty'!$I156/100),0)</f>
        <v>4509.1715400000003</v>
      </c>
      <c r="P158" s="2">
        <f>+IFERROR(M158*('Regions &amp; Poverty'!$I156/100),0)</f>
        <v>2930.9669999999996</v>
      </c>
      <c r="Q158" s="2">
        <f>+IFERROR(N158*('Regions &amp; Poverty'!$I156/100),0)</f>
        <v>5196.8426399999998</v>
      </c>
      <c r="R158" s="2">
        <f>+IFERROR(('Regions &amp; Poverty'!$K156/100)*H158,0)</f>
        <v>278225.478</v>
      </c>
      <c r="S158" s="2">
        <f>+IFERROR(('Regions &amp; Poverty'!$K156/100)*I158,0)</f>
        <v>180846.9</v>
      </c>
      <c r="T158" s="2">
        <f>+IFERROR(('Regions &amp; Poverty'!$K156/100)*J158,0)</f>
        <v>320656.24800000002</v>
      </c>
      <c r="U158" s="2">
        <f>+IFERROR(R158*('Regions &amp; Poverty'!$M156/100),0)</f>
        <v>48133.007694000007</v>
      </c>
      <c r="V158" s="2">
        <f>+IFERROR(S158*('Regions &amp; Poverty'!$M156/100),0)</f>
        <v>31286.513700000003</v>
      </c>
      <c r="W158" s="2">
        <f>+IFERROR(T158*('Regions &amp; Poverty'!$M156/100),0)</f>
        <v>55473.530904000007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1282042</v>
      </c>
      <c r="I159" s="2">
        <f t="shared" si="22"/>
        <v>2209173</v>
      </c>
      <c r="J159" s="2">
        <f t="shared" si="22"/>
        <v>1790574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16</v>
      </c>
      <c r="I165" s="2">
        <f t="shared" si="23"/>
        <v>97</v>
      </c>
      <c r="J165" s="2">
        <f t="shared" si="23"/>
        <v>16</v>
      </c>
      <c r="K165" s="27"/>
      <c r="L165" s="2">
        <f>+IFERROR(('Regions &amp; Poverty'!$G163/100)*H165,0)</f>
        <v>0.08</v>
      </c>
      <c r="M165" s="2">
        <f>+IFERROR(('Regions &amp; Poverty'!$G163/100)*I165,0)</f>
        <v>0.48499999999999999</v>
      </c>
      <c r="N165" s="2">
        <f>+IFERROR(('Regions &amp; Poverty'!$G163/100)*J165,0)</f>
        <v>0.08</v>
      </c>
      <c r="O165" s="2">
        <f>+IFERROR(L165*('Regions &amp; Poverty'!$I163/100),0)</f>
        <v>1.6000000000000001E-4</v>
      </c>
      <c r="P165" s="2">
        <f>+IFERROR(M165*('Regions &amp; Poverty'!$I163/100),0)</f>
        <v>9.6999999999999994E-4</v>
      </c>
      <c r="Q165" s="2">
        <f>+IFERROR(N165*('Regions &amp; Poverty'!$I163/100),0)</f>
        <v>1.6000000000000001E-4</v>
      </c>
      <c r="R165" s="2">
        <f>+IFERROR(('Regions &amp; Poverty'!$K163/100)*H165,0)</f>
        <v>0.43200000000000005</v>
      </c>
      <c r="S165" s="2">
        <f>+IFERROR(('Regions &amp; Poverty'!$K163/100)*I165,0)</f>
        <v>2.6190000000000002</v>
      </c>
      <c r="T165" s="2">
        <f>+IFERROR(('Regions &amp; Poverty'!$K163/100)*J165,0)</f>
        <v>0.43200000000000005</v>
      </c>
      <c r="U165" s="2">
        <f>+IFERROR(R165*('Regions &amp; Poverty'!$M163/100),0)</f>
        <v>3.0240000000000002E-3</v>
      </c>
      <c r="V165" s="2">
        <f>+IFERROR(S165*('Regions &amp; Poverty'!$M163/100),0)</f>
        <v>1.8332999999999999E-2</v>
      </c>
      <c r="W165" s="2">
        <f>+IFERROR(T165*('Regions &amp; Poverty'!$M163/100),0)</f>
        <v>3.0240000000000002E-3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16</v>
      </c>
      <c r="I167" s="2">
        <f t="shared" si="23"/>
        <v>40</v>
      </c>
      <c r="J167" s="2">
        <f t="shared" si="23"/>
        <v>111</v>
      </c>
      <c r="K167" s="27"/>
      <c r="L167" s="2">
        <f>+IFERROR(('Regions &amp; Poverty'!$G165/100)*H167,0)</f>
        <v>0.4</v>
      </c>
      <c r="M167" s="2">
        <f>+IFERROR(('Regions &amp; Poverty'!$G165/100)*I167,0)</f>
        <v>1</v>
      </c>
      <c r="N167" s="2">
        <f>+IFERROR(('Regions &amp; Poverty'!$G165/100)*J167,0)</f>
        <v>2.7750000000000004</v>
      </c>
      <c r="O167" s="2">
        <f>+IFERROR(L167*('Regions &amp; Poverty'!$I165/100),0)</f>
        <v>2E-3</v>
      </c>
      <c r="P167" s="2">
        <f>+IFERROR(M167*('Regions &amp; Poverty'!$I165/100),0)</f>
        <v>5.0000000000000001E-3</v>
      </c>
      <c r="Q167" s="2">
        <f>+IFERROR(N167*('Regions &amp; Poverty'!$I165/100),0)</f>
        <v>1.3875000000000002E-2</v>
      </c>
      <c r="R167" s="2">
        <f>+IFERROR(('Regions &amp; Poverty'!$K165/100)*H167,0)</f>
        <v>3.7280000000000002</v>
      </c>
      <c r="S167" s="2">
        <f>+IFERROR(('Regions &amp; Poverty'!$K165/100)*I167,0)</f>
        <v>9.32</v>
      </c>
      <c r="T167" s="2">
        <f>+IFERROR(('Regions &amp; Poverty'!$K165/100)*J167,0)</f>
        <v>25.863000000000003</v>
      </c>
      <c r="U167" s="2">
        <f>+IFERROR(R167*('Regions &amp; Poverty'!$M165/100),0)</f>
        <v>0.17521600000000001</v>
      </c>
      <c r="V167" s="2">
        <f>+IFERROR(S167*('Regions &amp; Poverty'!$M165/100),0)</f>
        <v>0.43804000000000004</v>
      </c>
      <c r="W167" s="2">
        <f>+IFERROR(T167*('Regions &amp; Poverty'!$M165/100),0)</f>
        <v>1.2155610000000001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69</v>
      </c>
      <c r="I168" s="2">
        <f t="shared" si="23"/>
        <v>15</v>
      </c>
      <c r="J168" s="2">
        <f t="shared" si="23"/>
        <v>16</v>
      </c>
      <c r="K168" s="27"/>
      <c r="L168" s="2">
        <f>+IFERROR(('Regions &amp; Poverty'!$G166/100)*H168,0)</f>
        <v>3.2429999999999999</v>
      </c>
      <c r="M168" s="2">
        <f>+IFERROR(('Regions &amp; Poverty'!$G166/100)*I168,0)</f>
        <v>0.70499999999999996</v>
      </c>
      <c r="N168" s="2">
        <f>+IFERROR(('Regions &amp; Poverty'!$G166/100)*J168,0)</f>
        <v>0.752</v>
      </c>
      <c r="O168" s="2">
        <f>+IFERROR(L168*('Regions &amp; Poverty'!$I166/100),0)</f>
        <v>3.243E-2</v>
      </c>
      <c r="P168" s="2">
        <f>+IFERROR(M168*('Regions &amp; Poverty'!$I166/100),0)</f>
        <v>7.0499999999999998E-3</v>
      </c>
      <c r="Q168" s="2">
        <f>+IFERROR(N168*('Regions &amp; Poverty'!$I166/100),0)</f>
        <v>7.5199999999999998E-3</v>
      </c>
      <c r="R168" s="2">
        <f>+IFERROR(('Regions &amp; Poverty'!$K166/100)*H168,0)</f>
        <v>13.8</v>
      </c>
      <c r="S168" s="2">
        <f>+IFERROR(('Regions &amp; Poverty'!$K166/100)*I168,0)</f>
        <v>3</v>
      </c>
      <c r="T168" s="2">
        <f>+IFERROR(('Regions &amp; Poverty'!$K166/100)*J168,0)</f>
        <v>3.2</v>
      </c>
      <c r="U168" s="2">
        <f>+IFERROR(R168*('Regions &amp; Poverty'!$M166/100),0)</f>
        <v>0.71760000000000013</v>
      </c>
      <c r="V168" s="2">
        <f>+IFERROR(S168*('Regions &amp; Poverty'!$M166/100),0)</f>
        <v>0.15600000000000003</v>
      </c>
      <c r="W168" s="2">
        <f>+IFERROR(T168*('Regions &amp; Poverty'!$M166/100),0)</f>
        <v>0.16640000000000002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6962976</v>
      </c>
      <c r="I170" s="2">
        <f t="shared" si="23"/>
        <v>6971664</v>
      </c>
      <c r="J170" s="2">
        <f t="shared" si="23"/>
        <v>6948233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784</v>
      </c>
      <c r="I172" s="2">
        <f t="shared" si="23"/>
        <v>517</v>
      </c>
      <c r="J172" s="2">
        <f t="shared" si="23"/>
        <v>7958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3.1360000000000001</v>
      </c>
      <c r="S172" s="2">
        <f>+IFERROR(('Regions &amp; Poverty'!$K170/100)*I172,0)</f>
        <v>2.0680000000000001</v>
      </c>
      <c r="T172" s="2">
        <f>+IFERROR(('Regions &amp; Poverty'!$K170/100)*J172,0)</f>
        <v>31.832000000000001</v>
      </c>
      <c r="U172" s="2">
        <f>+IFERROR(R172*('Regions &amp; Poverty'!$M170/100),0)</f>
        <v>3.1360000000000003E-3</v>
      </c>
      <c r="V172" s="2">
        <f>+IFERROR(S172*('Regions &amp; Poverty'!$M170/100),0)</f>
        <v>2.068E-3</v>
      </c>
      <c r="W172" s="2">
        <f>+IFERROR(T172*('Regions &amp; Poverty'!$M170/100),0)</f>
        <v>3.1831999999999999E-2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466</v>
      </c>
      <c r="I173" s="2">
        <f t="shared" si="23"/>
        <v>352</v>
      </c>
      <c r="J173" s="2">
        <f t="shared" si="23"/>
        <v>505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6.5239999999999991</v>
      </c>
      <c r="S173" s="2">
        <f>+IFERROR(('Regions &amp; Poverty'!$K171/100)*I173,0)</f>
        <v>4.927999999999999</v>
      </c>
      <c r="T173" s="2">
        <f>+IFERROR(('Regions &amp; Poverty'!$K171/100)*J173,0)</f>
        <v>7.0699999999999994</v>
      </c>
      <c r="U173" s="2">
        <f>+IFERROR(R173*('Regions &amp; Poverty'!$M171/100),0)</f>
        <v>1.3047999999999999E-2</v>
      </c>
      <c r="V173" s="2">
        <f>+IFERROR(S173*('Regions &amp; Poverty'!$M171/100),0)</f>
        <v>9.8559999999999984E-3</v>
      </c>
      <c r="W173" s="2">
        <f>+IFERROR(T173*('Regions &amp; Poverty'!$M171/100),0)</f>
        <v>1.414E-2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219793</v>
      </c>
      <c r="I174" s="2">
        <f t="shared" si="23"/>
        <v>193794</v>
      </c>
      <c r="J174" s="2">
        <f t="shared" si="23"/>
        <v>312900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659.37900000000002</v>
      </c>
      <c r="S174" s="2">
        <f>+IFERROR(('Regions &amp; Poverty'!$K172/100)*I174,0)</f>
        <v>581.38200000000006</v>
      </c>
      <c r="T174" s="2">
        <f>+IFERROR(('Regions &amp; Poverty'!$K172/100)*J174,0)</f>
        <v>938.7</v>
      </c>
      <c r="U174" s="2">
        <f>+IFERROR(R174*('Regions &amp; Poverty'!$M172/100),0)</f>
        <v>0.65937900000000005</v>
      </c>
      <c r="V174" s="2">
        <f>+IFERROR(S174*('Regions &amp; Poverty'!$M172/100),0)</f>
        <v>0.58138200000000007</v>
      </c>
      <c r="W174" s="2">
        <f>+IFERROR(T174*('Regions &amp; Poverty'!$M172/100),0)</f>
        <v>0.93870000000000009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224210</v>
      </c>
      <c r="I175" s="2">
        <f t="shared" si="23"/>
        <v>188280</v>
      </c>
      <c r="J175" s="2">
        <f t="shared" si="23"/>
        <v>273710</v>
      </c>
      <c r="K175" s="27"/>
      <c r="L175" s="2">
        <f>+IFERROR(('Regions &amp; Poverty'!$G173/100)*H175,0)</f>
        <v>224.21</v>
      </c>
      <c r="M175" s="2">
        <f>+IFERROR(('Regions &amp; Poverty'!$G173/100)*I175,0)</f>
        <v>188.28</v>
      </c>
      <c r="N175" s="2">
        <f>+IFERROR(('Regions &amp; Poverty'!$G173/100)*J175,0)</f>
        <v>273.70999999999998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1121.05</v>
      </c>
      <c r="S175" s="2">
        <f>+IFERROR(('Regions &amp; Poverty'!$K173/100)*I175,0)</f>
        <v>941.4</v>
      </c>
      <c r="T175" s="2">
        <f>+IFERROR(('Regions &amp; Poverty'!$K173/100)*J175,0)</f>
        <v>1368.55</v>
      </c>
      <c r="U175" s="2">
        <f>+IFERROR(R175*('Regions &amp; Poverty'!$M173/100),0)</f>
        <v>1.1210499999999999</v>
      </c>
      <c r="V175" s="2">
        <f>+IFERROR(S175*('Regions &amp; Poverty'!$M173/100),0)</f>
        <v>0.94140000000000001</v>
      </c>
      <c r="W175" s="2">
        <f>+IFERROR(T175*('Regions &amp; Poverty'!$M173/100),0)</f>
        <v>1.3685499999999999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7408330</v>
      </c>
      <c r="I176" s="9">
        <f t="shared" si="24"/>
        <v>7354759</v>
      </c>
      <c r="J176" s="9">
        <f t="shared" si="24"/>
        <v>7543449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75637276</v>
      </c>
      <c r="I178" s="9">
        <f t="shared" si="25"/>
        <v>73275120</v>
      </c>
      <c r="J178" s="9">
        <f t="shared" si="25"/>
        <v>71293832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30000</v>
      </c>
      <c r="I182" s="2">
        <f t="shared" si="26"/>
        <v>30000</v>
      </c>
      <c r="J182" s="2">
        <f t="shared" si="26"/>
        <v>50383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4339134</v>
      </c>
      <c r="I183" s="2">
        <f t="shared" si="26"/>
        <v>4765621</v>
      </c>
      <c r="J183" s="2">
        <f t="shared" si="26"/>
        <v>4752096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2600</v>
      </c>
      <c r="I202" s="2">
        <f t="shared" si="27"/>
        <v>1219</v>
      </c>
      <c r="J202" s="2">
        <f t="shared" si="27"/>
        <v>2106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136</v>
      </c>
      <c r="J204" s="2">
        <f t="shared" si="27"/>
        <v>206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41</v>
      </c>
      <c r="I205" s="2">
        <f t="shared" si="27"/>
        <v>41</v>
      </c>
      <c r="J205" s="2">
        <f t="shared" si="27"/>
        <v>41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7500</v>
      </c>
      <c r="I209" s="2">
        <f t="shared" si="27"/>
        <v>7910</v>
      </c>
      <c r="J209" s="2">
        <f t="shared" si="27"/>
        <v>8003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16</v>
      </c>
      <c r="I213" s="2">
        <f t="shared" si="28"/>
        <v>14</v>
      </c>
      <c r="J213" s="2">
        <f t="shared" si="28"/>
        <v>14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50</v>
      </c>
      <c r="I240" s="2">
        <f t="shared" si="29"/>
        <v>50</v>
      </c>
      <c r="J240" s="2">
        <f t="shared" si="29"/>
        <v>53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272</v>
      </c>
      <c r="I244" s="2">
        <f t="shared" si="29"/>
        <v>267</v>
      </c>
      <c r="J244" s="2">
        <f t="shared" si="29"/>
        <v>264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6281000</v>
      </c>
      <c r="I245" s="2">
        <f t="shared" si="29"/>
        <v>2744000</v>
      </c>
      <c r="J245" s="2">
        <f t="shared" si="29"/>
        <v>6466000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990000</v>
      </c>
      <c r="I246" s="2">
        <f t="shared" si="30"/>
        <v>772000</v>
      </c>
      <c r="J246" s="2">
        <f t="shared" si="30"/>
        <v>712000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3</v>
      </c>
      <c r="B250" s="1" t="s">
        <v>19</v>
      </c>
      <c r="C250" s="1">
        <v>83</v>
      </c>
      <c r="D250" s="1" t="s">
        <v>15</v>
      </c>
      <c r="E250" s="1">
        <v>5510</v>
      </c>
      <c r="F250" s="1" t="s">
        <v>581</v>
      </c>
      <c r="G250" s="1" t="s">
        <v>4</v>
      </c>
      <c r="H250" s="1">
        <v>0</v>
      </c>
      <c r="I250" s="1">
        <v>0</v>
      </c>
      <c r="J250" s="1">
        <v>0</v>
      </c>
    </row>
    <row r="251" spans="1:11" ht="15" customHeight="1" x14ac:dyDescent="0.2">
      <c r="A251" s="1">
        <v>4</v>
      </c>
      <c r="B251" s="1" t="s">
        <v>20</v>
      </c>
      <c r="C251" s="1">
        <v>83</v>
      </c>
      <c r="D251" s="1" t="s">
        <v>15</v>
      </c>
      <c r="E251" s="1">
        <v>5510</v>
      </c>
      <c r="F251" s="1" t="s">
        <v>581</v>
      </c>
      <c r="G251" s="1" t="s">
        <v>4</v>
      </c>
      <c r="H251" s="1">
        <v>465</v>
      </c>
      <c r="I251" s="1">
        <v>2665</v>
      </c>
      <c r="J251" s="1">
        <v>8953</v>
      </c>
    </row>
    <row r="252" spans="1:11" ht="15" customHeight="1" x14ac:dyDescent="0.2">
      <c r="A252" s="1">
        <v>7</v>
      </c>
      <c r="B252" s="1" t="s">
        <v>22</v>
      </c>
      <c r="C252" s="1">
        <v>83</v>
      </c>
      <c r="D252" s="1" t="s">
        <v>15</v>
      </c>
      <c r="E252" s="1">
        <v>5510</v>
      </c>
      <c r="F252" s="1" t="s">
        <v>581</v>
      </c>
      <c r="G252" s="1" t="s">
        <v>4</v>
      </c>
      <c r="H252" s="1">
        <v>48133</v>
      </c>
      <c r="I252" s="1">
        <v>49193</v>
      </c>
      <c r="J252" s="1">
        <v>30000</v>
      </c>
    </row>
    <row r="253" spans="1:11" ht="15" customHeight="1" x14ac:dyDescent="0.2">
      <c r="A253" s="1">
        <v>9</v>
      </c>
      <c r="B253" s="1" t="s">
        <v>24</v>
      </c>
      <c r="C253" s="1">
        <v>83</v>
      </c>
      <c r="D253" s="1" t="s">
        <v>15</v>
      </c>
      <c r="E253" s="1">
        <v>5510</v>
      </c>
      <c r="F253" s="1" t="s">
        <v>581</v>
      </c>
      <c r="G253" s="1" t="s">
        <v>4</v>
      </c>
      <c r="H253" s="1">
        <v>3466410</v>
      </c>
      <c r="I253" s="1">
        <v>3098148</v>
      </c>
      <c r="J253" s="1">
        <v>3029330</v>
      </c>
    </row>
    <row r="254" spans="1:11" ht="15" customHeight="1" x14ac:dyDescent="0.2">
      <c r="A254" s="1">
        <v>10</v>
      </c>
      <c r="B254" s="1" t="s">
        <v>26</v>
      </c>
      <c r="C254" s="1">
        <v>83</v>
      </c>
      <c r="D254" s="1" t="s">
        <v>15</v>
      </c>
      <c r="E254" s="1">
        <v>5510</v>
      </c>
      <c r="F254" s="1" t="s">
        <v>581</v>
      </c>
      <c r="G254" s="1" t="s">
        <v>4</v>
      </c>
      <c r="H254" s="1">
        <v>1282042</v>
      </c>
      <c r="I254" s="1">
        <v>2209173</v>
      </c>
      <c r="J254" s="1">
        <v>1790574</v>
      </c>
    </row>
    <row r="255" spans="1:11" ht="15" customHeight="1" x14ac:dyDescent="0.2">
      <c r="A255" s="1">
        <v>11</v>
      </c>
      <c r="B255" s="1" t="s">
        <v>27</v>
      </c>
      <c r="C255" s="1">
        <v>83</v>
      </c>
      <c r="D255" s="1" t="s">
        <v>15</v>
      </c>
      <c r="E255" s="1">
        <v>5510</v>
      </c>
      <c r="F255" s="1" t="s">
        <v>581</v>
      </c>
      <c r="G255" s="1" t="s">
        <v>4</v>
      </c>
      <c r="H255" s="1">
        <v>18526</v>
      </c>
      <c r="I255" s="1">
        <v>20680</v>
      </c>
      <c r="J255" s="1">
        <v>16620</v>
      </c>
    </row>
    <row r="256" spans="1:11" ht="15" customHeight="1" x14ac:dyDescent="0.2">
      <c r="A256" s="1">
        <v>52</v>
      </c>
      <c r="B256" s="1" t="s">
        <v>28</v>
      </c>
      <c r="C256" s="1">
        <v>83</v>
      </c>
      <c r="D256" s="1" t="s">
        <v>15</v>
      </c>
      <c r="E256" s="1">
        <v>5510</v>
      </c>
      <c r="F256" s="1" t="s">
        <v>581</v>
      </c>
      <c r="G256" s="1" t="s">
        <v>4</v>
      </c>
      <c r="H256" s="1">
        <v>16</v>
      </c>
      <c r="I256" s="1">
        <v>97</v>
      </c>
      <c r="J256" s="1">
        <v>16</v>
      </c>
    </row>
    <row r="257" spans="1:10" ht="15" customHeight="1" x14ac:dyDescent="0.2">
      <c r="A257" s="1">
        <v>16</v>
      </c>
      <c r="B257" s="1" t="s">
        <v>31</v>
      </c>
      <c r="C257" s="1">
        <v>83</v>
      </c>
      <c r="D257" s="1" t="s">
        <v>15</v>
      </c>
      <c r="E257" s="1">
        <v>5510</v>
      </c>
      <c r="F257" s="1" t="s">
        <v>581</v>
      </c>
      <c r="G257" s="1" t="s">
        <v>4</v>
      </c>
      <c r="H257" s="1">
        <v>120</v>
      </c>
      <c r="I257" s="1">
        <v>64</v>
      </c>
      <c r="J257" s="1">
        <v>29</v>
      </c>
    </row>
    <row r="258" spans="1:10" ht="15" customHeight="1" x14ac:dyDescent="0.2">
      <c r="A258" s="1">
        <v>23</v>
      </c>
      <c r="B258" s="1" t="s">
        <v>36</v>
      </c>
      <c r="C258" s="1">
        <v>83</v>
      </c>
      <c r="D258" s="1" t="s">
        <v>15</v>
      </c>
      <c r="E258" s="1">
        <v>5510</v>
      </c>
      <c r="F258" s="1" t="s">
        <v>581</v>
      </c>
      <c r="G258" s="1" t="s">
        <v>4</v>
      </c>
      <c r="H258" s="1">
        <v>9091</v>
      </c>
      <c r="I258" s="1">
        <v>10594</v>
      </c>
      <c r="J258" s="1">
        <v>9592</v>
      </c>
    </row>
    <row r="259" spans="1:10" ht="15" customHeight="1" x14ac:dyDescent="0.2">
      <c r="A259" s="1">
        <v>53</v>
      </c>
      <c r="B259" s="1" t="s">
        <v>37</v>
      </c>
      <c r="C259" s="1">
        <v>83</v>
      </c>
      <c r="D259" s="1" t="s">
        <v>15</v>
      </c>
      <c r="E259" s="1">
        <v>5510</v>
      </c>
      <c r="F259" s="1" t="s">
        <v>581</v>
      </c>
      <c r="G259" s="1" t="s">
        <v>4</v>
      </c>
      <c r="H259" s="1">
        <v>100249</v>
      </c>
      <c r="I259" s="1">
        <v>129674</v>
      </c>
      <c r="J259" s="1">
        <v>129665</v>
      </c>
    </row>
    <row r="260" spans="1:10" ht="15" customHeight="1" x14ac:dyDescent="0.2">
      <c r="A260" s="1">
        <v>19</v>
      </c>
      <c r="B260" s="1" t="s">
        <v>40</v>
      </c>
      <c r="C260" s="1">
        <v>83</v>
      </c>
      <c r="D260" s="1" t="s">
        <v>15</v>
      </c>
      <c r="E260" s="1">
        <v>5510</v>
      </c>
      <c r="F260" s="1" t="s">
        <v>581</v>
      </c>
      <c r="G260" s="1" t="s">
        <v>4</v>
      </c>
      <c r="H260" s="1">
        <v>656494</v>
      </c>
      <c r="I260" s="1">
        <v>858101</v>
      </c>
      <c r="J260" s="1">
        <v>834803</v>
      </c>
    </row>
    <row r="261" spans="1:10" ht="15" customHeight="1" x14ac:dyDescent="0.2">
      <c r="A261" s="1">
        <v>20</v>
      </c>
      <c r="B261" s="1" t="s">
        <v>42</v>
      </c>
      <c r="C261" s="1">
        <v>83</v>
      </c>
      <c r="D261" s="1" t="s">
        <v>15</v>
      </c>
      <c r="E261" s="1">
        <v>5510</v>
      </c>
      <c r="F261" s="1" t="s">
        <v>581</v>
      </c>
      <c r="G261" s="1" t="s">
        <v>4</v>
      </c>
      <c r="H261" s="1">
        <v>14310</v>
      </c>
      <c r="I261" s="1">
        <v>35508</v>
      </c>
      <c r="J261" s="1">
        <v>28069</v>
      </c>
    </row>
    <row r="262" spans="1:10" ht="15" customHeight="1" x14ac:dyDescent="0.2">
      <c r="A262" s="1">
        <v>21</v>
      </c>
      <c r="B262" s="1" t="s">
        <v>43</v>
      </c>
      <c r="C262" s="1">
        <v>83</v>
      </c>
      <c r="D262" s="1" t="s">
        <v>15</v>
      </c>
      <c r="E262" s="1">
        <v>5510</v>
      </c>
      <c r="F262" s="1" t="s">
        <v>581</v>
      </c>
      <c r="G262" s="1" t="s">
        <v>4</v>
      </c>
      <c r="H262" s="1">
        <v>2279114</v>
      </c>
      <c r="I262" s="1">
        <v>2136450</v>
      </c>
      <c r="J262" s="1">
        <v>1154456</v>
      </c>
    </row>
    <row r="263" spans="1:10" ht="15" customHeight="1" x14ac:dyDescent="0.2">
      <c r="A263" s="1">
        <v>27</v>
      </c>
      <c r="B263" s="1" t="s">
        <v>46</v>
      </c>
      <c r="C263" s="1">
        <v>83</v>
      </c>
      <c r="D263" s="1" t="s">
        <v>15</v>
      </c>
      <c r="E263" s="1">
        <v>5510</v>
      </c>
      <c r="F263" s="1" t="s">
        <v>581</v>
      </c>
      <c r="G263" s="1" t="s">
        <v>4</v>
      </c>
      <c r="H263" s="1">
        <v>18347</v>
      </c>
      <c r="I263" s="1">
        <v>17041</v>
      </c>
      <c r="J263" s="1">
        <v>7705</v>
      </c>
    </row>
    <row r="264" spans="1:10" ht="15" customHeight="1" x14ac:dyDescent="0.2">
      <c r="A264" s="1">
        <v>233</v>
      </c>
      <c r="B264" s="1" t="s">
        <v>47</v>
      </c>
      <c r="C264" s="1">
        <v>83</v>
      </c>
      <c r="D264" s="1" t="s">
        <v>15</v>
      </c>
      <c r="E264" s="1">
        <v>5510</v>
      </c>
      <c r="F264" s="1" t="s">
        <v>581</v>
      </c>
      <c r="G264" s="1" t="s">
        <v>4</v>
      </c>
      <c r="H264" s="1">
        <v>1707613</v>
      </c>
      <c r="I264" s="1">
        <v>1435640</v>
      </c>
      <c r="J264" s="1">
        <v>1742116</v>
      </c>
    </row>
    <row r="265" spans="1:10" ht="15" customHeight="1" x14ac:dyDescent="0.2">
      <c r="A265" s="1">
        <v>29</v>
      </c>
      <c r="B265" s="1" t="s">
        <v>48</v>
      </c>
      <c r="C265" s="1">
        <v>83</v>
      </c>
      <c r="D265" s="1" t="s">
        <v>15</v>
      </c>
      <c r="E265" s="1">
        <v>5510</v>
      </c>
      <c r="F265" s="1" t="s">
        <v>581</v>
      </c>
      <c r="G265" s="1" t="s">
        <v>4</v>
      </c>
      <c r="H265" s="1">
        <v>22354</v>
      </c>
      <c r="I265" s="1">
        <v>30587</v>
      </c>
      <c r="J265" s="1">
        <v>29665</v>
      </c>
    </row>
    <row r="266" spans="1:10" ht="15" customHeight="1" x14ac:dyDescent="0.2">
      <c r="A266" s="1">
        <v>32</v>
      </c>
      <c r="B266" s="1" t="s">
        <v>50</v>
      </c>
      <c r="C266" s="1">
        <v>83</v>
      </c>
      <c r="D266" s="1" t="s">
        <v>15</v>
      </c>
      <c r="E266" s="1">
        <v>5510</v>
      </c>
      <c r="F266" s="1" t="s">
        <v>581</v>
      </c>
      <c r="G266" s="1" t="s">
        <v>4</v>
      </c>
      <c r="H266" s="1">
        <v>1150000</v>
      </c>
      <c r="I266" s="1">
        <v>1217240</v>
      </c>
      <c r="J266" s="1">
        <v>1339073</v>
      </c>
    </row>
    <row r="267" spans="1:10" ht="15" customHeight="1" x14ac:dyDescent="0.2">
      <c r="A267" s="1">
        <v>37</v>
      </c>
      <c r="B267" s="1" t="s">
        <v>54</v>
      </c>
      <c r="C267" s="1">
        <v>83</v>
      </c>
      <c r="D267" s="1" t="s">
        <v>15</v>
      </c>
      <c r="E267" s="1">
        <v>5510</v>
      </c>
      <c r="F267" s="1" t="s">
        <v>581</v>
      </c>
      <c r="G267" s="1" t="s">
        <v>4</v>
      </c>
      <c r="H267" s="1">
        <v>30722</v>
      </c>
      <c r="I267" s="1">
        <v>30871</v>
      </c>
      <c r="J267" s="1">
        <v>28973</v>
      </c>
    </row>
    <row r="268" spans="1:10" ht="15" customHeight="1" x14ac:dyDescent="0.2">
      <c r="A268" s="1">
        <v>39</v>
      </c>
      <c r="B268" s="1" t="s">
        <v>55</v>
      </c>
      <c r="C268" s="1">
        <v>83</v>
      </c>
      <c r="D268" s="1" t="s">
        <v>15</v>
      </c>
      <c r="E268" s="1">
        <v>5510</v>
      </c>
      <c r="F268" s="1" t="s">
        <v>581</v>
      </c>
      <c r="G268" s="1" t="s">
        <v>4</v>
      </c>
      <c r="H268" s="1">
        <v>921662</v>
      </c>
      <c r="I268" s="1">
        <v>835405</v>
      </c>
      <c r="J268" s="1">
        <v>991045</v>
      </c>
    </row>
    <row r="269" spans="1:10" ht="15" customHeight="1" x14ac:dyDescent="0.2">
      <c r="A269" s="1">
        <v>351</v>
      </c>
      <c r="B269" s="1" t="s">
        <v>57</v>
      </c>
      <c r="C269" s="1">
        <v>83</v>
      </c>
      <c r="D269" s="1" t="s">
        <v>15</v>
      </c>
      <c r="E269" s="1">
        <v>5510</v>
      </c>
      <c r="F269" s="1" t="s">
        <v>581</v>
      </c>
      <c r="G269" s="1" t="s">
        <v>4</v>
      </c>
      <c r="H269" s="1">
        <v>2887203</v>
      </c>
      <c r="I269" s="1">
        <v>2754913</v>
      </c>
      <c r="J269" s="1">
        <v>2404303</v>
      </c>
    </row>
    <row r="270" spans="1:10" ht="15" customHeight="1" x14ac:dyDescent="0.2">
      <c r="A270" s="1">
        <v>41</v>
      </c>
      <c r="B270" s="1" t="s">
        <v>568</v>
      </c>
      <c r="C270" s="1">
        <v>83</v>
      </c>
      <c r="D270" s="1" t="s">
        <v>15</v>
      </c>
      <c r="E270" s="1">
        <v>5510</v>
      </c>
      <c r="F270" s="1" t="s">
        <v>581</v>
      </c>
      <c r="G270" s="1" t="s">
        <v>4</v>
      </c>
      <c r="H270" s="1">
        <v>2885000</v>
      </c>
      <c r="I270" s="1">
        <v>2752000</v>
      </c>
      <c r="J270" s="1">
        <v>2401335</v>
      </c>
    </row>
    <row r="271" spans="1:10" ht="15" customHeight="1" x14ac:dyDescent="0.2">
      <c r="A271" s="1">
        <v>214</v>
      </c>
      <c r="B271" s="1" t="s">
        <v>569</v>
      </c>
      <c r="C271" s="1">
        <v>83</v>
      </c>
      <c r="D271" s="1" t="s">
        <v>15</v>
      </c>
      <c r="E271" s="1">
        <v>5510</v>
      </c>
      <c r="F271" s="1" t="s">
        <v>581</v>
      </c>
      <c r="G271" s="1" t="s">
        <v>4</v>
      </c>
      <c r="H271" s="1">
        <v>2203</v>
      </c>
      <c r="I271" s="1">
        <v>2913</v>
      </c>
      <c r="J271" s="1">
        <v>2969</v>
      </c>
    </row>
    <row r="272" spans="1:10" ht="15" customHeight="1" x14ac:dyDescent="0.2">
      <c r="A272" s="1">
        <v>44</v>
      </c>
      <c r="B272" s="1" t="s">
        <v>58</v>
      </c>
      <c r="C272" s="1">
        <v>83</v>
      </c>
      <c r="D272" s="1" t="s">
        <v>15</v>
      </c>
      <c r="E272" s="1">
        <v>5510</v>
      </c>
      <c r="F272" s="1" t="s">
        <v>581</v>
      </c>
      <c r="G272" s="1" t="s">
        <v>4</v>
      </c>
      <c r="H272" s="1">
        <v>19147</v>
      </c>
      <c r="I272" s="1">
        <v>17028</v>
      </c>
      <c r="J272" s="1">
        <v>14038</v>
      </c>
    </row>
    <row r="273" spans="1:10" ht="15" customHeight="1" x14ac:dyDescent="0.2">
      <c r="A273" s="1">
        <v>48</v>
      </c>
      <c r="B273" s="1" t="s">
        <v>62</v>
      </c>
      <c r="C273" s="1">
        <v>83</v>
      </c>
      <c r="D273" s="1" t="s">
        <v>15</v>
      </c>
      <c r="E273" s="1">
        <v>5510</v>
      </c>
      <c r="F273" s="1" t="s">
        <v>581</v>
      </c>
      <c r="G273" s="1" t="s">
        <v>4</v>
      </c>
    </row>
    <row r="274" spans="1:10" ht="15" customHeight="1" x14ac:dyDescent="0.2">
      <c r="A274" s="1">
        <v>107</v>
      </c>
      <c r="B274" s="1" t="s">
        <v>63</v>
      </c>
      <c r="C274" s="1">
        <v>83</v>
      </c>
      <c r="D274" s="1" t="s">
        <v>15</v>
      </c>
      <c r="E274" s="1">
        <v>5510</v>
      </c>
      <c r="F274" s="1" t="s">
        <v>581</v>
      </c>
      <c r="G274" s="1" t="s">
        <v>4</v>
      </c>
      <c r="H274" s="1">
        <v>51344</v>
      </c>
      <c r="I274" s="1">
        <v>52828</v>
      </c>
      <c r="J274" s="1">
        <v>55064</v>
      </c>
    </row>
    <row r="275" spans="1:10" ht="15" customHeight="1" x14ac:dyDescent="0.2">
      <c r="A275" s="1">
        <v>98</v>
      </c>
      <c r="B275" s="1" t="s">
        <v>64</v>
      </c>
      <c r="C275" s="1">
        <v>83</v>
      </c>
      <c r="D275" s="1" t="s">
        <v>15</v>
      </c>
      <c r="E275" s="1">
        <v>5510</v>
      </c>
      <c r="F275" s="1" t="s">
        <v>581</v>
      </c>
      <c r="G275" s="1" t="s">
        <v>4</v>
      </c>
      <c r="H275" s="1">
        <v>0</v>
      </c>
      <c r="I275" s="1">
        <v>136</v>
      </c>
      <c r="J275" s="1">
        <v>206</v>
      </c>
    </row>
    <row r="276" spans="1:10" ht="15" customHeight="1" x14ac:dyDescent="0.2">
      <c r="A276" s="1">
        <v>49</v>
      </c>
      <c r="B276" s="1" t="s">
        <v>65</v>
      </c>
      <c r="C276" s="1">
        <v>83</v>
      </c>
      <c r="D276" s="1" t="s">
        <v>15</v>
      </c>
      <c r="E276" s="1">
        <v>5510</v>
      </c>
      <c r="F276" s="1" t="s">
        <v>581</v>
      </c>
      <c r="G276" s="1" t="s">
        <v>4</v>
      </c>
      <c r="H276" s="1">
        <v>4085</v>
      </c>
      <c r="I276" s="1">
        <v>10608</v>
      </c>
      <c r="J276" s="1">
        <v>12456</v>
      </c>
    </row>
    <row r="277" spans="1:10" ht="15" customHeight="1" x14ac:dyDescent="0.2">
      <c r="A277" s="1">
        <v>167</v>
      </c>
      <c r="B277" s="1" t="s">
        <v>570</v>
      </c>
      <c r="C277" s="1">
        <v>83</v>
      </c>
      <c r="D277" s="1" t="s">
        <v>15</v>
      </c>
      <c r="E277" s="1">
        <v>5510</v>
      </c>
      <c r="F277" s="1" t="s">
        <v>581</v>
      </c>
      <c r="G277" s="1" t="s">
        <v>4</v>
      </c>
    </row>
    <row r="278" spans="1:10" ht="15" customHeight="1" x14ac:dyDescent="0.2">
      <c r="A278" s="1">
        <v>51</v>
      </c>
      <c r="B278" s="1" t="s">
        <v>68</v>
      </c>
      <c r="C278" s="1">
        <v>83</v>
      </c>
      <c r="D278" s="1" t="s">
        <v>15</v>
      </c>
      <c r="E278" s="1">
        <v>5510</v>
      </c>
      <c r="F278" s="1" t="s">
        <v>581</v>
      </c>
      <c r="G278" s="1" t="s">
        <v>4</v>
      </c>
    </row>
    <row r="279" spans="1:10" ht="15" customHeight="1" x14ac:dyDescent="0.2">
      <c r="A279" s="1">
        <v>116</v>
      </c>
      <c r="B279" s="1" t="s">
        <v>69</v>
      </c>
      <c r="C279" s="1">
        <v>83</v>
      </c>
      <c r="D279" s="1" t="s">
        <v>15</v>
      </c>
      <c r="E279" s="1">
        <v>5510</v>
      </c>
      <c r="F279" s="1" t="s">
        <v>581</v>
      </c>
      <c r="G279" s="1" t="s">
        <v>4</v>
      </c>
      <c r="H279" s="1">
        <v>28113</v>
      </c>
      <c r="I279" s="1">
        <v>29286</v>
      </c>
      <c r="J279" s="1">
        <v>28838</v>
      </c>
    </row>
    <row r="280" spans="1:10" ht="15" customHeight="1" x14ac:dyDescent="0.2">
      <c r="A280" s="1">
        <v>250</v>
      </c>
      <c r="B280" s="1" t="s">
        <v>70</v>
      </c>
      <c r="C280" s="1">
        <v>83</v>
      </c>
      <c r="D280" s="1" t="s">
        <v>15</v>
      </c>
      <c r="E280" s="1">
        <v>5510</v>
      </c>
      <c r="F280" s="1" t="s">
        <v>581</v>
      </c>
      <c r="G280" s="1" t="s">
        <v>4</v>
      </c>
      <c r="H280" s="1">
        <v>4580</v>
      </c>
      <c r="I280" s="1">
        <v>4350</v>
      </c>
      <c r="J280" s="1">
        <v>4143</v>
      </c>
    </row>
    <row r="281" spans="1:10" ht="15" customHeight="1" x14ac:dyDescent="0.2">
      <c r="A281" s="1">
        <v>56</v>
      </c>
      <c r="B281" s="1" t="s">
        <v>74</v>
      </c>
      <c r="C281" s="1">
        <v>83</v>
      </c>
      <c r="D281" s="1" t="s">
        <v>15</v>
      </c>
      <c r="E281" s="1">
        <v>5510</v>
      </c>
      <c r="F281" s="1" t="s">
        <v>581</v>
      </c>
      <c r="G281" s="1" t="s">
        <v>4</v>
      </c>
      <c r="H281" s="1">
        <v>1595</v>
      </c>
      <c r="I281" s="1">
        <v>1894</v>
      </c>
      <c r="J281" s="1">
        <v>1135</v>
      </c>
    </row>
    <row r="282" spans="1:10" ht="15" customHeight="1" x14ac:dyDescent="0.2">
      <c r="A282" s="1">
        <v>58</v>
      </c>
      <c r="B282" s="1" t="s">
        <v>75</v>
      </c>
      <c r="C282" s="1">
        <v>83</v>
      </c>
      <c r="D282" s="1" t="s">
        <v>15</v>
      </c>
      <c r="E282" s="1">
        <v>5510</v>
      </c>
      <c r="F282" s="1" t="s">
        <v>581</v>
      </c>
      <c r="G282" s="1" t="s">
        <v>4</v>
      </c>
      <c r="H282" s="1">
        <v>13286</v>
      </c>
      <c r="I282" s="1">
        <v>13521</v>
      </c>
      <c r="J282" s="1">
        <v>13756</v>
      </c>
    </row>
    <row r="283" spans="1:10" ht="15" customHeight="1" x14ac:dyDescent="0.2">
      <c r="A283" s="1">
        <v>59</v>
      </c>
      <c r="B283" s="1" t="s">
        <v>76</v>
      </c>
      <c r="C283" s="1">
        <v>83</v>
      </c>
      <c r="D283" s="1" t="s">
        <v>15</v>
      </c>
      <c r="E283" s="1">
        <v>5510</v>
      </c>
      <c r="F283" s="1" t="s">
        <v>581</v>
      </c>
      <c r="G283" s="1" t="s">
        <v>4</v>
      </c>
      <c r="H283" s="1">
        <v>804051</v>
      </c>
      <c r="I283" s="1">
        <v>720291</v>
      </c>
      <c r="J283" s="1">
        <v>696611</v>
      </c>
    </row>
    <row r="284" spans="1:10" ht="15" customHeight="1" x14ac:dyDescent="0.2">
      <c r="A284" s="1">
        <v>60</v>
      </c>
      <c r="B284" s="1" t="s">
        <v>77</v>
      </c>
      <c r="C284" s="1">
        <v>83</v>
      </c>
      <c r="D284" s="1" t="s">
        <v>15</v>
      </c>
      <c r="E284" s="1">
        <v>5510</v>
      </c>
      <c r="F284" s="1" t="s">
        <v>581</v>
      </c>
      <c r="G284" s="1" t="s">
        <v>4</v>
      </c>
      <c r="H284" s="1">
        <v>140808</v>
      </c>
      <c r="I284" s="1">
        <v>105245</v>
      </c>
      <c r="J284" s="1">
        <v>121873</v>
      </c>
    </row>
    <row r="285" spans="1:10" ht="15" customHeight="1" x14ac:dyDescent="0.2">
      <c r="A285" s="1">
        <v>178</v>
      </c>
      <c r="B285" s="1" t="s">
        <v>79</v>
      </c>
      <c r="C285" s="1">
        <v>83</v>
      </c>
      <c r="D285" s="1" t="s">
        <v>15</v>
      </c>
      <c r="E285" s="1">
        <v>5510</v>
      </c>
      <c r="F285" s="1" t="s">
        <v>581</v>
      </c>
      <c r="G285" s="1" t="s">
        <v>4</v>
      </c>
      <c r="H285" s="1">
        <v>30000</v>
      </c>
      <c r="I285" s="1">
        <v>30000</v>
      </c>
      <c r="J285" s="1">
        <v>50383</v>
      </c>
    </row>
    <row r="286" spans="1:10" ht="15" customHeight="1" x14ac:dyDescent="0.2">
      <c r="A286" s="1">
        <v>238</v>
      </c>
      <c r="B286" s="1" t="s">
        <v>81</v>
      </c>
      <c r="C286" s="1">
        <v>83</v>
      </c>
      <c r="D286" s="1" t="s">
        <v>15</v>
      </c>
      <c r="E286" s="1">
        <v>5510</v>
      </c>
      <c r="F286" s="1" t="s">
        <v>581</v>
      </c>
      <c r="G286" s="1" t="s">
        <v>4</v>
      </c>
      <c r="H286" s="1">
        <v>4339134</v>
      </c>
      <c r="I286" s="1">
        <v>4765621</v>
      </c>
      <c r="J286" s="1">
        <v>4752096</v>
      </c>
    </row>
    <row r="287" spans="1:10" ht="15" customHeight="1" x14ac:dyDescent="0.2">
      <c r="A287" s="1">
        <v>62</v>
      </c>
      <c r="B287" s="1" t="s">
        <v>82</v>
      </c>
      <c r="C287" s="1">
        <v>83</v>
      </c>
      <c r="D287" s="1" t="s">
        <v>15</v>
      </c>
      <c r="E287" s="1">
        <v>5510</v>
      </c>
      <c r="F287" s="1" t="s">
        <v>581</v>
      </c>
      <c r="G287" s="1" t="s">
        <v>4</v>
      </c>
    </row>
    <row r="288" spans="1:10" ht="15" customHeight="1" x14ac:dyDescent="0.2">
      <c r="A288" s="1">
        <v>66</v>
      </c>
      <c r="B288" s="1" t="s">
        <v>84</v>
      </c>
      <c r="C288" s="1">
        <v>83</v>
      </c>
      <c r="D288" s="1" t="s">
        <v>15</v>
      </c>
      <c r="E288" s="1">
        <v>5510</v>
      </c>
      <c r="F288" s="1" t="s">
        <v>581</v>
      </c>
      <c r="G288" s="1" t="s">
        <v>4</v>
      </c>
      <c r="H288" s="1">
        <v>26</v>
      </c>
      <c r="I288" s="1">
        <v>27</v>
      </c>
      <c r="J288" s="1">
        <v>27</v>
      </c>
    </row>
    <row r="289" spans="1:10" ht="15" customHeight="1" x14ac:dyDescent="0.2">
      <c r="A289" s="1">
        <v>68</v>
      </c>
      <c r="B289" s="1" t="s">
        <v>86</v>
      </c>
      <c r="C289" s="1">
        <v>83</v>
      </c>
      <c r="D289" s="1" t="s">
        <v>15</v>
      </c>
      <c r="E289" s="1">
        <v>5510</v>
      </c>
      <c r="F289" s="1" t="s">
        <v>581</v>
      </c>
      <c r="G289" s="1" t="s">
        <v>4</v>
      </c>
      <c r="H289" s="1">
        <v>397715</v>
      </c>
      <c r="I289" s="1">
        <v>278463</v>
      </c>
      <c r="J289" s="1">
        <v>232183</v>
      </c>
    </row>
    <row r="290" spans="1:10" ht="15" customHeight="1" x14ac:dyDescent="0.2">
      <c r="A290" s="1">
        <v>75</v>
      </c>
      <c r="B290" s="1" t="s">
        <v>90</v>
      </c>
      <c r="C290" s="1">
        <v>83</v>
      </c>
      <c r="D290" s="1" t="s">
        <v>15</v>
      </c>
      <c r="E290" s="1">
        <v>5510</v>
      </c>
      <c r="F290" s="1" t="s">
        <v>581</v>
      </c>
      <c r="G290" s="1" t="s">
        <v>4</v>
      </c>
      <c r="H290" s="1">
        <v>20289</v>
      </c>
      <c r="I290" s="1">
        <v>25798</v>
      </c>
      <c r="J290" s="1">
        <v>29372</v>
      </c>
    </row>
    <row r="291" spans="1:10" ht="15" customHeight="1" x14ac:dyDescent="0.2">
      <c r="A291" s="1">
        <v>81</v>
      </c>
      <c r="B291" s="1" t="s">
        <v>93</v>
      </c>
      <c r="C291" s="1">
        <v>83</v>
      </c>
      <c r="D291" s="1" t="s">
        <v>15</v>
      </c>
      <c r="E291" s="1">
        <v>5510</v>
      </c>
      <c r="F291" s="1" t="s">
        <v>581</v>
      </c>
      <c r="G291" s="1" t="s">
        <v>4</v>
      </c>
      <c r="H291" s="1">
        <v>259000</v>
      </c>
      <c r="I291" s="1">
        <v>262652</v>
      </c>
      <c r="J291" s="1">
        <v>229604</v>
      </c>
    </row>
    <row r="292" spans="1:10" ht="15" customHeight="1" x14ac:dyDescent="0.2">
      <c r="A292" s="1">
        <v>84</v>
      </c>
      <c r="B292" s="1" t="s">
        <v>94</v>
      </c>
      <c r="C292" s="1">
        <v>83</v>
      </c>
      <c r="D292" s="1" t="s">
        <v>15</v>
      </c>
      <c r="E292" s="1">
        <v>5510</v>
      </c>
      <c r="F292" s="1" t="s">
        <v>581</v>
      </c>
      <c r="G292" s="1" t="s">
        <v>4</v>
      </c>
      <c r="H292" s="1">
        <v>622</v>
      </c>
      <c r="I292" s="1">
        <v>1027</v>
      </c>
      <c r="J292" s="1">
        <v>639</v>
      </c>
    </row>
    <row r="293" spans="1:10" ht="15" customHeight="1" x14ac:dyDescent="0.2">
      <c r="A293" s="1">
        <v>89</v>
      </c>
      <c r="B293" s="1" t="s">
        <v>98</v>
      </c>
      <c r="C293" s="1">
        <v>83</v>
      </c>
      <c r="D293" s="1" t="s">
        <v>15</v>
      </c>
      <c r="E293" s="1">
        <v>5510</v>
      </c>
      <c r="F293" s="1" t="s">
        <v>581</v>
      </c>
      <c r="G293" s="1" t="s">
        <v>4</v>
      </c>
      <c r="H293" s="1">
        <v>50322</v>
      </c>
      <c r="I293" s="1">
        <v>51528</v>
      </c>
      <c r="J293" s="1">
        <v>52658</v>
      </c>
    </row>
    <row r="294" spans="1:10" ht="15" customHeight="1" x14ac:dyDescent="0.2">
      <c r="A294" s="1">
        <v>90</v>
      </c>
      <c r="B294" s="1" t="s">
        <v>99</v>
      </c>
      <c r="C294" s="1">
        <v>83</v>
      </c>
      <c r="D294" s="1" t="s">
        <v>15</v>
      </c>
      <c r="E294" s="1">
        <v>5510</v>
      </c>
      <c r="F294" s="1" t="s">
        <v>581</v>
      </c>
      <c r="G294" s="1" t="s">
        <v>4</v>
      </c>
      <c r="H294" s="1">
        <v>38000</v>
      </c>
      <c r="I294" s="1">
        <v>39907</v>
      </c>
      <c r="J294" s="1">
        <v>41171</v>
      </c>
    </row>
    <row r="295" spans="1:10" ht="15" customHeight="1" x14ac:dyDescent="0.2">
      <c r="A295" s="1">
        <v>175</v>
      </c>
      <c r="B295" s="1" t="s">
        <v>100</v>
      </c>
      <c r="C295" s="1">
        <v>83</v>
      </c>
      <c r="D295" s="1" t="s">
        <v>15</v>
      </c>
      <c r="E295" s="1">
        <v>5510</v>
      </c>
      <c r="F295" s="1" t="s">
        <v>581</v>
      </c>
      <c r="G295" s="1" t="s">
        <v>4</v>
      </c>
      <c r="H295" s="1">
        <v>14000</v>
      </c>
      <c r="I295" s="1">
        <v>16000</v>
      </c>
      <c r="J295" s="1">
        <v>17000</v>
      </c>
    </row>
    <row r="296" spans="1:10" ht="15" customHeight="1" x14ac:dyDescent="0.2">
      <c r="A296" s="1">
        <v>93</v>
      </c>
      <c r="B296" s="1" t="s">
        <v>102</v>
      </c>
      <c r="C296" s="1">
        <v>83</v>
      </c>
      <c r="D296" s="1" t="s">
        <v>15</v>
      </c>
      <c r="E296" s="1">
        <v>5510</v>
      </c>
      <c r="F296" s="1" t="s">
        <v>581</v>
      </c>
      <c r="G296" s="1" t="s">
        <v>4</v>
      </c>
      <c r="H296" s="1">
        <v>122500</v>
      </c>
      <c r="I296" s="1">
        <v>120617</v>
      </c>
      <c r="J296" s="1">
        <v>116593</v>
      </c>
    </row>
    <row r="297" spans="1:10" ht="15" customHeight="1" x14ac:dyDescent="0.2">
      <c r="A297" s="1">
        <v>95</v>
      </c>
      <c r="B297" s="1" t="s">
        <v>103</v>
      </c>
      <c r="C297" s="1">
        <v>83</v>
      </c>
      <c r="D297" s="1" t="s">
        <v>15</v>
      </c>
      <c r="E297" s="1">
        <v>5510</v>
      </c>
      <c r="F297" s="1" t="s">
        <v>581</v>
      </c>
      <c r="G297" s="1" t="s">
        <v>4</v>
      </c>
      <c r="H297" s="1">
        <v>38000</v>
      </c>
      <c r="I297" s="1">
        <v>38000</v>
      </c>
      <c r="J297" s="1">
        <v>38000</v>
      </c>
    </row>
    <row r="298" spans="1:10" ht="15" customHeight="1" x14ac:dyDescent="0.2">
      <c r="A298" s="1">
        <v>97</v>
      </c>
      <c r="B298" s="1" t="s">
        <v>104</v>
      </c>
      <c r="C298" s="1">
        <v>83</v>
      </c>
      <c r="D298" s="1" t="s">
        <v>15</v>
      </c>
      <c r="E298" s="1">
        <v>5510</v>
      </c>
      <c r="F298" s="1" t="s">
        <v>581</v>
      </c>
      <c r="G298" s="1" t="s">
        <v>4</v>
      </c>
      <c r="H298" s="1">
        <v>19470</v>
      </c>
      <c r="I298" s="1">
        <v>15531</v>
      </c>
      <c r="J298" s="1">
        <v>11047</v>
      </c>
    </row>
    <row r="299" spans="1:10" ht="15" customHeight="1" x14ac:dyDescent="0.2">
      <c r="A299" s="1">
        <v>100</v>
      </c>
      <c r="B299" s="1" t="s">
        <v>106</v>
      </c>
      <c r="C299" s="1">
        <v>83</v>
      </c>
      <c r="D299" s="1" t="s">
        <v>15</v>
      </c>
      <c r="E299" s="1">
        <v>5510</v>
      </c>
      <c r="F299" s="1" t="s">
        <v>581</v>
      </c>
      <c r="G299" s="1" t="s">
        <v>4</v>
      </c>
      <c r="H299" s="1">
        <v>5540000</v>
      </c>
      <c r="I299" s="1">
        <v>5450000</v>
      </c>
      <c r="J299" s="1">
        <v>4410000</v>
      </c>
    </row>
    <row r="300" spans="1:10" ht="15" customHeight="1" x14ac:dyDescent="0.2">
      <c r="A300" s="1">
        <v>103</v>
      </c>
      <c r="B300" s="1" t="s">
        <v>109</v>
      </c>
      <c r="C300" s="1">
        <v>83</v>
      </c>
      <c r="D300" s="1" t="s">
        <v>15</v>
      </c>
      <c r="E300" s="1">
        <v>5510</v>
      </c>
      <c r="F300" s="1" t="s">
        <v>581</v>
      </c>
      <c r="G300" s="1" t="s">
        <v>4</v>
      </c>
      <c r="H300" s="1">
        <v>19500</v>
      </c>
      <c r="I300" s="1">
        <v>30176</v>
      </c>
      <c r="J300" s="1">
        <v>53533</v>
      </c>
    </row>
    <row r="301" spans="1:10" ht="15" customHeight="1" x14ac:dyDescent="0.2">
      <c r="A301" s="1">
        <v>105</v>
      </c>
      <c r="B301" s="1" t="s">
        <v>111</v>
      </c>
      <c r="C301" s="1">
        <v>83</v>
      </c>
      <c r="D301" s="1" t="s">
        <v>15</v>
      </c>
      <c r="E301" s="1">
        <v>5510</v>
      </c>
      <c r="F301" s="1" t="s">
        <v>581</v>
      </c>
      <c r="G301" s="1" t="s">
        <v>4</v>
      </c>
      <c r="H301" s="1">
        <v>53750</v>
      </c>
      <c r="I301" s="1">
        <v>43000</v>
      </c>
      <c r="J301" s="1">
        <v>43089</v>
      </c>
    </row>
    <row r="302" spans="1:10" ht="15" customHeight="1" x14ac:dyDescent="0.2">
      <c r="A302" s="1">
        <v>106</v>
      </c>
      <c r="B302" s="1" t="s">
        <v>112</v>
      </c>
      <c r="C302" s="1">
        <v>83</v>
      </c>
      <c r="D302" s="1" t="s">
        <v>15</v>
      </c>
      <c r="E302" s="1">
        <v>5510</v>
      </c>
      <c r="F302" s="1" t="s">
        <v>581</v>
      </c>
      <c r="G302" s="1" t="s">
        <v>4</v>
      </c>
      <c r="H302" s="1">
        <v>366551</v>
      </c>
      <c r="I302" s="1">
        <v>294218</v>
      </c>
      <c r="J302" s="1">
        <v>313788</v>
      </c>
    </row>
    <row r="303" spans="1:10" ht="15" customHeight="1" x14ac:dyDescent="0.2">
      <c r="A303" s="1">
        <v>110</v>
      </c>
      <c r="B303" s="1" t="s">
        <v>114</v>
      </c>
      <c r="C303" s="1">
        <v>83</v>
      </c>
      <c r="D303" s="1" t="s">
        <v>15</v>
      </c>
      <c r="E303" s="1">
        <v>5510</v>
      </c>
      <c r="F303" s="1" t="s">
        <v>581</v>
      </c>
      <c r="G303" s="1" t="s">
        <v>4</v>
      </c>
    </row>
    <row r="304" spans="1:10" ht="15" customHeight="1" x14ac:dyDescent="0.2">
      <c r="A304" s="1">
        <v>112</v>
      </c>
      <c r="B304" s="1" t="s">
        <v>115</v>
      </c>
      <c r="C304" s="1">
        <v>83</v>
      </c>
      <c r="D304" s="1" t="s">
        <v>15</v>
      </c>
      <c r="E304" s="1">
        <v>5510</v>
      </c>
      <c r="F304" s="1" t="s">
        <v>581</v>
      </c>
      <c r="G304" s="1" t="s">
        <v>4</v>
      </c>
      <c r="H304" s="1">
        <v>14955</v>
      </c>
      <c r="I304" s="1">
        <v>6530</v>
      </c>
      <c r="J304" s="1">
        <v>9468</v>
      </c>
    </row>
    <row r="305" spans="1:10" ht="15" customHeight="1" x14ac:dyDescent="0.2">
      <c r="A305" s="1">
        <v>108</v>
      </c>
      <c r="B305" s="1" t="s">
        <v>116</v>
      </c>
      <c r="C305" s="1">
        <v>83</v>
      </c>
      <c r="D305" s="1" t="s">
        <v>15</v>
      </c>
      <c r="E305" s="1">
        <v>5510</v>
      </c>
      <c r="F305" s="1" t="s">
        <v>581</v>
      </c>
      <c r="G305" s="1" t="s">
        <v>4</v>
      </c>
      <c r="H305" s="1">
        <v>784</v>
      </c>
      <c r="I305" s="1">
        <v>517</v>
      </c>
      <c r="J305" s="1">
        <v>7958</v>
      </c>
    </row>
    <row r="306" spans="1:10" ht="15" customHeight="1" x14ac:dyDescent="0.2">
      <c r="A306" s="1">
        <v>114</v>
      </c>
      <c r="B306" s="1" t="s">
        <v>117</v>
      </c>
      <c r="C306" s="1">
        <v>83</v>
      </c>
      <c r="D306" s="1" t="s">
        <v>15</v>
      </c>
      <c r="E306" s="1">
        <v>5510</v>
      </c>
      <c r="F306" s="1" t="s">
        <v>581</v>
      </c>
      <c r="G306" s="1" t="s">
        <v>4</v>
      </c>
      <c r="H306" s="1">
        <v>177553</v>
      </c>
      <c r="I306" s="1">
        <v>189000</v>
      </c>
      <c r="J306" s="1">
        <v>117000</v>
      </c>
    </row>
    <row r="307" spans="1:10" ht="15" customHeight="1" x14ac:dyDescent="0.2">
      <c r="A307" s="1">
        <v>113</v>
      </c>
      <c r="B307" s="1" t="s">
        <v>120</v>
      </c>
      <c r="C307" s="1">
        <v>83</v>
      </c>
      <c r="D307" s="1" t="s">
        <v>15</v>
      </c>
      <c r="E307" s="1">
        <v>5510</v>
      </c>
      <c r="F307" s="1" t="s">
        <v>581</v>
      </c>
      <c r="G307" s="1" t="s">
        <v>4</v>
      </c>
      <c r="H307" s="1">
        <v>16</v>
      </c>
      <c r="I307" s="1">
        <v>40</v>
      </c>
      <c r="J307" s="1">
        <v>111</v>
      </c>
    </row>
    <row r="308" spans="1:10" ht="15" customHeight="1" x14ac:dyDescent="0.2">
      <c r="A308" s="1">
        <v>121</v>
      </c>
      <c r="B308" s="1" t="s">
        <v>123</v>
      </c>
      <c r="C308" s="1">
        <v>83</v>
      </c>
      <c r="D308" s="1" t="s">
        <v>15</v>
      </c>
      <c r="E308" s="1">
        <v>5510</v>
      </c>
      <c r="F308" s="1" t="s">
        <v>581</v>
      </c>
      <c r="G308" s="1" t="s">
        <v>4</v>
      </c>
      <c r="H308" s="1">
        <v>480</v>
      </c>
      <c r="I308" s="1">
        <v>458</v>
      </c>
      <c r="J308" s="1">
        <v>349</v>
      </c>
    </row>
    <row r="309" spans="1:10" ht="15" customHeight="1" x14ac:dyDescent="0.2">
      <c r="A309" s="1">
        <v>122</v>
      </c>
      <c r="B309" s="1" t="s">
        <v>124</v>
      </c>
      <c r="C309" s="1">
        <v>83</v>
      </c>
      <c r="D309" s="1" t="s">
        <v>15</v>
      </c>
      <c r="E309" s="1">
        <v>5510</v>
      </c>
      <c r="F309" s="1" t="s">
        <v>581</v>
      </c>
      <c r="G309" s="1" t="s">
        <v>4</v>
      </c>
      <c r="H309" s="1">
        <v>5000</v>
      </c>
      <c r="I309" s="1">
        <v>5267</v>
      </c>
      <c r="J309" s="1">
        <v>5067</v>
      </c>
    </row>
    <row r="310" spans="1:10" ht="15" customHeight="1" x14ac:dyDescent="0.2">
      <c r="A310" s="1">
        <v>129</v>
      </c>
      <c r="B310" s="1" t="s">
        <v>130</v>
      </c>
      <c r="C310" s="1">
        <v>83</v>
      </c>
      <c r="D310" s="1" t="s">
        <v>15</v>
      </c>
      <c r="E310" s="1">
        <v>5510</v>
      </c>
      <c r="F310" s="1" t="s">
        <v>581</v>
      </c>
      <c r="G310" s="1" t="s">
        <v>4</v>
      </c>
      <c r="H310" s="1">
        <v>1091</v>
      </c>
      <c r="I310" s="1">
        <v>1201</v>
      </c>
      <c r="J310" s="1">
        <v>1220</v>
      </c>
    </row>
    <row r="311" spans="1:10" ht="15" customHeight="1" x14ac:dyDescent="0.2">
      <c r="A311" s="1">
        <v>130</v>
      </c>
      <c r="B311" s="1" t="s">
        <v>131</v>
      </c>
      <c r="C311" s="1">
        <v>83</v>
      </c>
      <c r="D311" s="1" t="s">
        <v>15</v>
      </c>
      <c r="E311" s="1">
        <v>5510</v>
      </c>
      <c r="F311" s="1" t="s">
        <v>581</v>
      </c>
      <c r="G311" s="1" t="s">
        <v>4</v>
      </c>
      <c r="H311" s="1">
        <v>93187</v>
      </c>
      <c r="I311" s="1">
        <v>79327</v>
      </c>
      <c r="J311" s="1">
        <v>58192</v>
      </c>
    </row>
    <row r="312" spans="1:10" ht="15" customHeight="1" x14ac:dyDescent="0.2">
      <c r="A312" s="1">
        <v>132</v>
      </c>
      <c r="B312" s="1" t="s">
        <v>133</v>
      </c>
      <c r="C312" s="1">
        <v>83</v>
      </c>
      <c r="D312" s="1" t="s">
        <v>15</v>
      </c>
      <c r="E312" s="1">
        <v>5510</v>
      </c>
      <c r="F312" s="1" t="s">
        <v>581</v>
      </c>
      <c r="G312" s="1" t="s">
        <v>4</v>
      </c>
      <c r="H312" s="1">
        <v>50</v>
      </c>
      <c r="I312" s="1">
        <v>50</v>
      </c>
      <c r="J312" s="1">
        <v>53</v>
      </c>
    </row>
    <row r="313" spans="1:10" ht="15" customHeight="1" x14ac:dyDescent="0.2">
      <c r="A313" s="1">
        <v>133</v>
      </c>
      <c r="B313" s="1" t="s">
        <v>134</v>
      </c>
      <c r="C313" s="1">
        <v>83</v>
      </c>
      <c r="D313" s="1" t="s">
        <v>15</v>
      </c>
      <c r="E313" s="1">
        <v>5510</v>
      </c>
      <c r="F313" s="1" t="s">
        <v>581</v>
      </c>
      <c r="G313" s="1" t="s">
        <v>4</v>
      </c>
      <c r="H313" s="1">
        <v>1271880</v>
      </c>
      <c r="I313" s="1">
        <v>1527456</v>
      </c>
      <c r="J313" s="1">
        <v>1393826</v>
      </c>
    </row>
    <row r="314" spans="1:10" ht="15" customHeight="1" x14ac:dyDescent="0.2">
      <c r="A314" s="1">
        <v>136</v>
      </c>
      <c r="B314" s="1" t="s">
        <v>138</v>
      </c>
      <c r="C314" s="1">
        <v>83</v>
      </c>
      <c r="D314" s="1" t="s">
        <v>15</v>
      </c>
      <c r="E314" s="1">
        <v>5510</v>
      </c>
      <c r="F314" s="1" t="s">
        <v>581</v>
      </c>
      <c r="G314" s="1" t="s">
        <v>4</v>
      </c>
      <c r="H314" s="1">
        <v>57198</v>
      </c>
      <c r="I314" s="1">
        <v>69956</v>
      </c>
      <c r="J314" s="1">
        <v>79093</v>
      </c>
    </row>
    <row r="315" spans="1:10" ht="15" customHeight="1" x14ac:dyDescent="0.2">
      <c r="A315" s="1">
        <v>138</v>
      </c>
      <c r="B315" s="1" t="s">
        <v>140</v>
      </c>
      <c r="C315" s="1">
        <v>83</v>
      </c>
      <c r="D315" s="1" t="s">
        <v>15</v>
      </c>
      <c r="E315" s="1">
        <v>5510</v>
      </c>
      <c r="F315" s="1" t="s">
        <v>581</v>
      </c>
      <c r="G315" s="1" t="s">
        <v>4</v>
      </c>
      <c r="H315" s="1">
        <v>8394057</v>
      </c>
      <c r="I315" s="1">
        <v>5195389</v>
      </c>
      <c r="J315" s="1">
        <v>5005837</v>
      </c>
    </row>
    <row r="316" spans="1:10" ht="15" customHeight="1" x14ac:dyDescent="0.2">
      <c r="A316" s="1">
        <v>145</v>
      </c>
      <c r="B316" s="1" t="s">
        <v>141</v>
      </c>
      <c r="C316" s="1">
        <v>83</v>
      </c>
      <c r="D316" s="1" t="s">
        <v>15</v>
      </c>
      <c r="E316" s="1">
        <v>5510</v>
      </c>
      <c r="F316" s="1" t="s">
        <v>581</v>
      </c>
      <c r="G316" s="1" t="s">
        <v>4</v>
      </c>
      <c r="H316" s="1">
        <v>16</v>
      </c>
      <c r="I316" s="1">
        <v>14</v>
      </c>
      <c r="J316" s="1">
        <v>14</v>
      </c>
    </row>
    <row r="317" spans="1:10" ht="15" customHeight="1" x14ac:dyDescent="0.2">
      <c r="A317" s="1">
        <v>143</v>
      </c>
      <c r="B317" s="1" t="s">
        <v>145</v>
      </c>
      <c r="C317" s="1">
        <v>83</v>
      </c>
      <c r="D317" s="1" t="s">
        <v>15</v>
      </c>
      <c r="E317" s="1">
        <v>5510</v>
      </c>
      <c r="F317" s="1" t="s">
        <v>581</v>
      </c>
      <c r="G317" s="1" t="s">
        <v>4</v>
      </c>
      <c r="H317" s="1">
        <v>4800</v>
      </c>
      <c r="I317" s="1">
        <v>5302</v>
      </c>
      <c r="J317" s="1">
        <v>1818</v>
      </c>
    </row>
    <row r="318" spans="1:10" ht="15" customHeight="1" x14ac:dyDescent="0.2">
      <c r="A318" s="1">
        <v>144</v>
      </c>
      <c r="B318" s="1" t="s">
        <v>146</v>
      </c>
      <c r="C318" s="1">
        <v>83</v>
      </c>
      <c r="D318" s="1" t="s">
        <v>15</v>
      </c>
      <c r="E318" s="1">
        <v>5510</v>
      </c>
      <c r="F318" s="1" t="s">
        <v>581</v>
      </c>
      <c r="G318" s="1" t="s">
        <v>4</v>
      </c>
      <c r="H318" s="1">
        <v>155164</v>
      </c>
      <c r="I318" s="1">
        <v>82479</v>
      </c>
      <c r="J318" s="1">
        <v>115639</v>
      </c>
    </row>
    <row r="319" spans="1:10" ht="15" customHeight="1" x14ac:dyDescent="0.2">
      <c r="A319" s="1">
        <v>28</v>
      </c>
      <c r="B319" s="1" t="s">
        <v>147</v>
      </c>
      <c r="C319" s="1">
        <v>83</v>
      </c>
      <c r="D319" s="1" t="s">
        <v>15</v>
      </c>
      <c r="E319" s="1">
        <v>5510</v>
      </c>
      <c r="F319" s="1" t="s">
        <v>581</v>
      </c>
      <c r="G319" s="1" t="s">
        <v>4</v>
      </c>
      <c r="H319" s="1">
        <v>242655</v>
      </c>
      <c r="I319" s="1">
        <v>244187</v>
      </c>
      <c r="J319" s="1">
        <v>247280</v>
      </c>
    </row>
    <row r="320" spans="1:10" ht="15" customHeight="1" x14ac:dyDescent="0.2">
      <c r="A320" s="1">
        <v>147</v>
      </c>
      <c r="B320" s="1" t="s">
        <v>148</v>
      </c>
      <c r="C320" s="1">
        <v>83</v>
      </c>
      <c r="D320" s="1" t="s">
        <v>15</v>
      </c>
      <c r="E320" s="1">
        <v>5510</v>
      </c>
      <c r="F320" s="1" t="s">
        <v>581</v>
      </c>
      <c r="G320" s="1" t="s">
        <v>4</v>
      </c>
      <c r="H320" s="1">
        <v>8733</v>
      </c>
      <c r="I320" s="1">
        <v>6442</v>
      </c>
      <c r="J320" s="1">
        <v>6287</v>
      </c>
    </row>
    <row r="321" spans="1:10" ht="15" customHeight="1" x14ac:dyDescent="0.2">
      <c r="A321" s="1">
        <v>150</v>
      </c>
      <c r="B321" s="1" t="s">
        <v>151</v>
      </c>
      <c r="C321" s="1">
        <v>83</v>
      </c>
      <c r="D321" s="1" t="s">
        <v>15</v>
      </c>
      <c r="E321" s="1">
        <v>5510</v>
      </c>
      <c r="F321" s="1" t="s">
        <v>581</v>
      </c>
      <c r="G321" s="1" t="s">
        <v>4</v>
      </c>
    </row>
    <row r="322" spans="1:10" ht="15" customHeight="1" x14ac:dyDescent="0.2">
      <c r="A322" s="1">
        <v>153</v>
      </c>
      <c r="B322" s="1" t="s">
        <v>152</v>
      </c>
      <c r="C322" s="1">
        <v>83</v>
      </c>
      <c r="D322" s="1" t="s">
        <v>15</v>
      </c>
      <c r="E322" s="1">
        <v>5510</v>
      </c>
      <c r="F322" s="1" t="s">
        <v>581</v>
      </c>
      <c r="G322" s="1" t="s">
        <v>4</v>
      </c>
      <c r="H322" s="1">
        <v>275</v>
      </c>
      <c r="I322" s="1">
        <v>330</v>
      </c>
      <c r="J322" s="1">
        <v>303</v>
      </c>
    </row>
    <row r="323" spans="1:10" ht="15" customHeight="1" x14ac:dyDescent="0.2">
      <c r="A323" s="1">
        <v>157</v>
      </c>
      <c r="B323" s="1" t="s">
        <v>154</v>
      </c>
      <c r="C323" s="1">
        <v>83</v>
      </c>
      <c r="D323" s="1" t="s">
        <v>15</v>
      </c>
      <c r="E323" s="1">
        <v>5510</v>
      </c>
      <c r="F323" s="1" t="s">
        <v>581</v>
      </c>
      <c r="G323" s="1" t="s">
        <v>4</v>
      </c>
      <c r="H323" s="1">
        <v>109092</v>
      </c>
      <c r="I323" s="1">
        <v>91442</v>
      </c>
      <c r="J323" s="1">
        <v>104333</v>
      </c>
    </row>
    <row r="324" spans="1:10" ht="15" customHeight="1" x14ac:dyDescent="0.2">
      <c r="A324" s="1">
        <v>158</v>
      </c>
      <c r="B324" s="1" t="s">
        <v>155</v>
      </c>
      <c r="C324" s="1">
        <v>83</v>
      </c>
      <c r="D324" s="1" t="s">
        <v>15</v>
      </c>
      <c r="E324" s="1">
        <v>5510</v>
      </c>
      <c r="F324" s="1" t="s">
        <v>581</v>
      </c>
      <c r="G324" s="1" t="s">
        <v>4</v>
      </c>
      <c r="H324" s="1">
        <v>1425982</v>
      </c>
      <c r="I324" s="1">
        <v>1918330</v>
      </c>
      <c r="J324" s="1">
        <v>1808263</v>
      </c>
    </row>
    <row r="325" spans="1:10" ht="15" customHeight="1" x14ac:dyDescent="0.2">
      <c r="A325" s="1">
        <v>159</v>
      </c>
      <c r="B325" s="1" t="s">
        <v>156</v>
      </c>
      <c r="C325" s="1">
        <v>83</v>
      </c>
      <c r="D325" s="1" t="s">
        <v>15</v>
      </c>
      <c r="E325" s="1">
        <v>5510</v>
      </c>
      <c r="F325" s="1" t="s">
        <v>581</v>
      </c>
      <c r="G325" s="1" t="s">
        <v>4</v>
      </c>
      <c r="H325" s="1">
        <v>6883294</v>
      </c>
      <c r="I325" s="1">
        <v>7005025</v>
      </c>
      <c r="J325" s="1">
        <v>6939335</v>
      </c>
    </row>
    <row r="326" spans="1:10" ht="15" customHeight="1" x14ac:dyDescent="0.2">
      <c r="A326" s="1">
        <v>299</v>
      </c>
      <c r="B326" s="1" t="s">
        <v>159</v>
      </c>
      <c r="C326" s="1">
        <v>83</v>
      </c>
      <c r="D326" s="1" t="s">
        <v>15</v>
      </c>
      <c r="E326" s="1">
        <v>5510</v>
      </c>
      <c r="F326" s="1" t="s">
        <v>581</v>
      </c>
      <c r="G326" s="1" t="s">
        <v>4</v>
      </c>
      <c r="H326" s="1">
        <v>272</v>
      </c>
      <c r="I326" s="1">
        <v>267</v>
      </c>
      <c r="J326" s="1">
        <v>264</v>
      </c>
    </row>
    <row r="327" spans="1:10" ht="15" customHeight="1" x14ac:dyDescent="0.2">
      <c r="A327" s="1">
        <v>221</v>
      </c>
      <c r="B327" s="1" t="s">
        <v>160</v>
      </c>
      <c r="C327" s="1">
        <v>83</v>
      </c>
      <c r="D327" s="1" t="s">
        <v>15</v>
      </c>
      <c r="E327" s="1">
        <v>5510</v>
      </c>
      <c r="F327" s="1" t="s">
        <v>581</v>
      </c>
      <c r="G327" s="1" t="s">
        <v>4</v>
      </c>
    </row>
    <row r="328" spans="1:10" ht="15" customHeight="1" x14ac:dyDescent="0.2">
      <c r="A328" s="1">
        <v>164</v>
      </c>
      <c r="B328" s="1" t="s">
        <v>161</v>
      </c>
      <c r="C328" s="1">
        <v>83</v>
      </c>
      <c r="D328" s="1" t="s">
        <v>15</v>
      </c>
      <c r="E328" s="1">
        <v>5510</v>
      </c>
      <c r="F328" s="1" t="s">
        <v>581</v>
      </c>
      <c r="G328" s="1" t="s">
        <v>4</v>
      </c>
    </row>
    <row r="329" spans="1:10" ht="15" customHeight="1" x14ac:dyDescent="0.2">
      <c r="A329" s="1">
        <v>165</v>
      </c>
      <c r="B329" s="1" t="s">
        <v>162</v>
      </c>
      <c r="C329" s="1">
        <v>83</v>
      </c>
      <c r="D329" s="1" t="s">
        <v>15</v>
      </c>
      <c r="E329" s="1">
        <v>5510</v>
      </c>
      <c r="F329" s="1" t="s">
        <v>581</v>
      </c>
      <c r="G329" s="1" t="s">
        <v>4</v>
      </c>
      <c r="H329" s="1">
        <v>114619</v>
      </c>
      <c r="I329" s="1">
        <v>160461</v>
      </c>
      <c r="J329" s="1">
        <v>149000</v>
      </c>
    </row>
    <row r="330" spans="1:10" ht="15" customHeight="1" x14ac:dyDescent="0.2">
      <c r="A330" s="1">
        <v>166</v>
      </c>
      <c r="B330" s="1" t="s">
        <v>163</v>
      </c>
      <c r="C330" s="1">
        <v>83</v>
      </c>
      <c r="D330" s="1" t="s">
        <v>15</v>
      </c>
      <c r="E330" s="1">
        <v>5510</v>
      </c>
      <c r="F330" s="1" t="s">
        <v>581</v>
      </c>
      <c r="G330" s="1" t="s">
        <v>4</v>
      </c>
      <c r="H330" s="1">
        <v>5513</v>
      </c>
      <c r="I330" s="1">
        <v>3621</v>
      </c>
      <c r="J330" s="1">
        <v>5000</v>
      </c>
    </row>
    <row r="331" spans="1:10" ht="15" customHeight="1" x14ac:dyDescent="0.2">
      <c r="A331" s="1">
        <v>168</v>
      </c>
      <c r="B331" s="1" t="s">
        <v>164</v>
      </c>
      <c r="C331" s="1">
        <v>83</v>
      </c>
      <c r="D331" s="1" t="s">
        <v>15</v>
      </c>
      <c r="E331" s="1">
        <v>5510</v>
      </c>
      <c r="F331" s="1" t="s">
        <v>581</v>
      </c>
      <c r="G331" s="1" t="s">
        <v>4</v>
      </c>
      <c r="H331" s="1">
        <v>4630</v>
      </c>
      <c r="I331" s="1">
        <v>4719</v>
      </c>
      <c r="J331" s="1">
        <v>4809</v>
      </c>
    </row>
    <row r="332" spans="1:10" ht="15" customHeight="1" x14ac:dyDescent="0.2">
      <c r="A332" s="1">
        <v>169</v>
      </c>
      <c r="B332" s="1" t="s">
        <v>165</v>
      </c>
      <c r="C332" s="1">
        <v>83</v>
      </c>
      <c r="D332" s="1" t="s">
        <v>15</v>
      </c>
      <c r="E332" s="1">
        <v>5510</v>
      </c>
      <c r="F332" s="1" t="s">
        <v>581</v>
      </c>
      <c r="G332" s="1" t="s">
        <v>4</v>
      </c>
      <c r="H332" s="1">
        <v>87500</v>
      </c>
      <c r="I332" s="1">
        <v>107937</v>
      </c>
      <c r="J332" s="1">
        <v>107880</v>
      </c>
    </row>
    <row r="333" spans="1:10" ht="15" customHeight="1" x14ac:dyDescent="0.2">
      <c r="A333" s="1">
        <v>170</v>
      </c>
      <c r="B333" s="1" t="s">
        <v>166</v>
      </c>
      <c r="C333" s="1">
        <v>83</v>
      </c>
      <c r="D333" s="1" t="s">
        <v>15</v>
      </c>
      <c r="E333" s="1">
        <v>5510</v>
      </c>
      <c r="F333" s="1" t="s">
        <v>581</v>
      </c>
      <c r="G333" s="1" t="s">
        <v>4</v>
      </c>
      <c r="H333" s="1">
        <v>418</v>
      </c>
      <c r="I333" s="1">
        <v>157</v>
      </c>
      <c r="J333" s="1">
        <v>168</v>
      </c>
    </row>
    <row r="334" spans="1:10" ht="15" customHeight="1" x14ac:dyDescent="0.2">
      <c r="A334" s="1">
        <v>171</v>
      </c>
      <c r="B334" s="1" t="s">
        <v>167</v>
      </c>
      <c r="C334" s="1">
        <v>83</v>
      </c>
      <c r="D334" s="1" t="s">
        <v>15</v>
      </c>
      <c r="E334" s="1">
        <v>5510</v>
      </c>
      <c r="F334" s="1" t="s">
        <v>581</v>
      </c>
      <c r="G334" s="1" t="s">
        <v>4</v>
      </c>
      <c r="H334" s="1">
        <v>693</v>
      </c>
      <c r="I334" s="1">
        <v>653</v>
      </c>
      <c r="J334" s="1">
        <v>616</v>
      </c>
    </row>
    <row r="335" spans="1:10" ht="15" customHeight="1" x14ac:dyDescent="0.2">
      <c r="A335" s="1">
        <v>117</v>
      </c>
      <c r="B335" s="1" t="s">
        <v>172</v>
      </c>
      <c r="C335" s="1">
        <v>83</v>
      </c>
      <c r="D335" s="1" t="s">
        <v>15</v>
      </c>
      <c r="E335" s="1">
        <v>5510</v>
      </c>
      <c r="F335" s="1" t="s">
        <v>581</v>
      </c>
      <c r="G335" s="1" t="s">
        <v>4</v>
      </c>
      <c r="H335" s="1">
        <v>2548</v>
      </c>
      <c r="I335" s="1">
        <v>2575</v>
      </c>
      <c r="J335" s="1">
        <v>2603</v>
      </c>
    </row>
    <row r="336" spans="1:10" ht="15" customHeight="1" x14ac:dyDescent="0.2">
      <c r="A336" s="1">
        <v>146</v>
      </c>
      <c r="B336" s="1" t="s">
        <v>173</v>
      </c>
      <c r="C336" s="1">
        <v>83</v>
      </c>
      <c r="D336" s="1" t="s">
        <v>15</v>
      </c>
      <c r="E336" s="1">
        <v>5510</v>
      </c>
      <c r="F336" s="1" t="s">
        <v>581</v>
      </c>
      <c r="G336" s="1" t="s">
        <v>4</v>
      </c>
      <c r="H336" s="1">
        <v>466</v>
      </c>
      <c r="I336" s="1">
        <v>352</v>
      </c>
      <c r="J336" s="1">
        <v>505</v>
      </c>
    </row>
    <row r="337" spans="1:10" ht="15" customHeight="1" x14ac:dyDescent="0.2">
      <c r="A337" s="1">
        <v>183</v>
      </c>
      <c r="B337" s="1" t="s">
        <v>175</v>
      </c>
      <c r="C337" s="1">
        <v>83</v>
      </c>
      <c r="D337" s="1" t="s">
        <v>15</v>
      </c>
      <c r="E337" s="1">
        <v>5510</v>
      </c>
      <c r="F337" s="1" t="s">
        <v>581</v>
      </c>
      <c r="G337" s="1" t="s">
        <v>4</v>
      </c>
      <c r="H337" s="1">
        <v>51543</v>
      </c>
      <c r="I337" s="1">
        <v>31728</v>
      </c>
      <c r="J337" s="1">
        <v>24413</v>
      </c>
    </row>
    <row r="338" spans="1:10" ht="15" customHeight="1" x14ac:dyDescent="0.2">
      <c r="A338" s="1">
        <v>185</v>
      </c>
      <c r="B338" s="1" t="s">
        <v>176</v>
      </c>
      <c r="C338" s="1">
        <v>83</v>
      </c>
      <c r="D338" s="1" t="s">
        <v>15</v>
      </c>
      <c r="E338" s="1">
        <v>5510</v>
      </c>
      <c r="F338" s="1" t="s">
        <v>581</v>
      </c>
      <c r="G338" s="1" t="s">
        <v>4</v>
      </c>
      <c r="H338" s="1">
        <v>219793</v>
      </c>
      <c r="I338" s="1">
        <v>193794</v>
      </c>
      <c r="J338" s="1">
        <v>312900</v>
      </c>
    </row>
    <row r="339" spans="1:10" ht="15" customHeight="1" x14ac:dyDescent="0.2">
      <c r="A339" s="1">
        <v>184</v>
      </c>
      <c r="B339" s="1" t="s">
        <v>177</v>
      </c>
      <c r="C339" s="1">
        <v>83</v>
      </c>
      <c r="D339" s="1" t="s">
        <v>15</v>
      </c>
      <c r="E339" s="1">
        <v>5510</v>
      </c>
      <c r="F339" s="1" t="s">
        <v>581</v>
      </c>
      <c r="G339" s="1" t="s">
        <v>4</v>
      </c>
      <c r="H339" s="1">
        <v>140578</v>
      </c>
      <c r="I339" s="1">
        <v>133295</v>
      </c>
      <c r="J339" s="1">
        <v>163832</v>
      </c>
    </row>
    <row r="340" spans="1:10" ht="15" customHeight="1" x14ac:dyDescent="0.2">
      <c r="A340" s="1">
        <v>194</v>
      </c>
      <c r="B340" s="1" t="s">
        <v>184</v>
      </c>
      <c r="C340" s="1">
        <v>83</v>
      </c>
      <c r="D340" s="1" t="s">
        <v>15</v>
      </c>
      <c r="E340" s="1">
        <v>5510</v>
      </c>
      <c r="F340" s="1" t="s">
        <v>581</v>
      </c>
      <c r="G340" s="1" t="s">
        <v>4</v>
      </c>
      <c r="H340" s="1">
        <v>265000</v>
      </c>
      <c r="I340" s="1">
        <v>232819</v>
      </c>
      <c r="J340" s="1">
        <v>158617</v>
      </c>
    </row>
    <row r="341" spans="1:10" ht="15" customHeight="1" x14ac:dyDescent="0.2">
      <c r="A341" s="1">
        <v>195</v>
      </c>
      <c r="B341" s="1" t="s">
        <v>185</v>
      </c>
      <c r="C341" s="1">
        <v>83</v>
      </c>
      <c r="D341" s="1" t="s">
        <v>15</v>
      </c>
      <c r="E341" s="1">
        <v>5510</v>
      </c>
      <c r="F341" s="1" t="s">
        <v>581</v>
      </c>
      <c r="G341" s="1" t="s">
        <v>4</v>
      </c>
      <c r="H341" s="1">
        <v>102323</v>
      </c>
      <c r="I341" s="1">
        <v>188500</v>
      </c>
      <c r="J341" s="1">
        <v>161645</v>
      </c>
    </row>
    <row r="342" spans="1:10" ht="15" customHeight="1" x14ac:dyDescent="0.2">
      <c r="A342" s="1">
        <v>272</v>
      </c>
      <c r="B342" s="1" t="s">
        <v>186</v>
      </c>
      <c r="C342" s="1">
        <v>83</v>
      </c>
      <c r="D342" s="1" t="s">
        <v>15</v>
      </c>
      <c r="E342" s="1">
        <v>5510</v>
      </c>
      <c r="F342" s="1" t="s">
        <v>581</v>
      </c>
      <c r="G342" s="1" t="s">
        <v>4</v>
      </c>
      <c r="H342" s="1">
        <v>7500</v>
      </c>
      <c r="I342" s="1">
        <v>7910</v>
      </c>
      <c r="J342" s="1">
        <v>8003</v>
      </c>
    </row>
    <row r="343" spans="1:10" ht="15" customHeight="1" x14ac:dyDescent="0.2">
      <c r="A343" s="1">
        <v>186</v>
      </c>
      <c r="B343" s="1" t="s">
        <v>187</v>
      </c>
      <c r="C343" s="1">
        <v>83</v>
      </c>
      <c r="D343" s="1" t="s">
        <v>15</v>
      </c>
      <c r="E343" s="1">
        <v>5510</v>
      </c>
      <c r="F343" s="1" t="s">
        <v>581</v>
      </c>
      <c r="G343" s="1" t="s">
        <v>4</v>
      </c>
    </row>
    <row r="344" spans="1:10" ht="15" customHeight="1" x14ac:dyDescent="0.2">
      <c r="A344" s="1">
        <v>197</v>
      </c>
      <c r="B344" s="1" t="s">
        <v>189</v>
      </c>
      <c r="C344" s="1">
        <v>83</v>
      </c>
      <c r="D344" s="1" t="s">
        <v>15</v>
      </c>
      <c r="E344" s="1">
        <v>5510</v>
      </c>
      <c r="F344" s="1" t="s">
        <v>581</v>
      </c>
      <c r="G344" s="1" t="s">
        <v>4</v>
      </c>
      <c r="H344" s="1">
        <v>30000</v>
      </c>
      <c r="I344" s="1">
        <v>29476</v>
      </c>
      <c r="J344" s="1">
        <v>29487</v>
      </c>
    </row>
    <row r="345" spans="1:10" ht="15" customHeight="1" x14ac:dyDescent="0.2">
      <c r="A345" s="1">
        <v>199</v>
      </c>
      <c r="B345" s="1" t="s">
        <v>191</v>
      </c>
      <c r="C345" s="1">
        <v>83</v>
      </c>
      <c r="D345" s="1" t="s">
        <v>15</v>
      </c>
      <c r="E345" s="1">
        <v>5510</v>
      </c>
      <c r="F345" s="1" t="s">
        <v>581</v>
      </c>
      <c r="G345" s="1" t="s">
        <v>4</v>
      </c>
      <c r="H345" s="1">
        <v>2600</v>
      </c>
      <c r="I345" s="1">
        <v>1219</v>
      </c>
      <c r="J345" s="1">
        <v>2106</v>
      </c>
    </row>
    <row r="346" spans="1:10" ht="15" customHeight="1" x14ac:dyDescent="0.2">
      <c r="A346" s="1">
        <v>198</v>
      </c>
      <c r="B346" s="1" t="s">
        <v>192</v>
      </c>
      <c r="C346" s="1">
        <v>83</v>
      </c>
      <c r="D346" s="1" t="s">
        <v>15</v>
      </c>
      <c r="E346" s="1">
        <v>5510</v>
      </c>
      <c r="F346" s="1" t="s">
        <v>581</v>
      </c>
      <c r="G346" s="1" t="s">
        <v>4</v>
      </c>
    </row>
    <row r="347" spans="1:10" ht="15" customHeight="1" x14ac:dyDescent="0.2">
      <c r="A347" s="1">
        <v>201</v>
      </c>
      <c r="B347" s="1" t="s">
        <v>194</v>
      </c>
      <c r="C347" s="1">
        <v>83</v>
      </c>
      <c r="D347" s="1" t="s">
        <v>15</v>
      </c>
      <c r="E347" s="1">
        <v>5510</v>
      </c>
      <c r="F347" s="1" t="s">
        <v>581</v>
      </c>
      <c r="G347" s="1" t="s">
        <v>4</v>
      </c>
      <c r="H347" s="1">
        <v>132189</v>
      </c>
      <c r="I347" s="1">
        <v>130423</v>
      </c>
      <c r="J347" s="1">
        <v>76711</v>
      </c>
    </row>
    <row r="348" spans="1:10" ht="15" customHeight="1" x14ac:dyDescent="0.2">
      <c r="A348" s="1">
        <v>202</v>
      </c>
      <c r="B348" s="1" t="s">
        <v>195</v>
      </c>
      <c r="C348" s="1">
        <v>83</v>
      </c>
      <c r="D348" s="1" t="s">
        <v>15</v>
      </c>
      <c r="E348" s="1">
        <v>5510</v>
      </c>
      <c r="F348" s="1" t="s">
        <v>581</v>
      </c>
      <c r="G348" s="1" t="s">
        <v>4</v>
      </c>
      <c r="H348" s="1">
        <v>265000</v>
      </c>
      <c r="I348" s="1">
        <v>120500</v>
      </c>
      <c r="J348" s="1">
        <v>70500</v>
      </c>
    </row>
    <row r="349" spans="1:10" ht="15" customHeight="1" x14ac:dyDescent="0.2">
      <c r="A349" s="1">
        <v>277</v>
      </c>
      <c r="B349" s="1" t="s">
        <v>571</v>
      </c>
      <c r="C349" s="1">
        <v>83</v>
      </c>
      <c r="D349" s="1" t="s">
        <v>15</v>
      </c>
      <c r="E349" s="1">
        <v>5510</v>
      </c>
      <c r="F349" s="1" t="s">
        <v>581</v>
      </c>
      <c r="G349" s="1" t="s">
        <v>4</v>
      </c>
      <c r="H349" s="1">
        <v>990000</v>
      </c>
      <c r="I349" s="1">
        <v>772000</v>
      </c>
      <c r="J349" s="1">
        <v>712000</v>
      </c>
    </row>
    <row r="350" spans="1:10" ht="15" customHeight="1" x14ac:dyDescent="0.2">
      <c r="A350" s="1">
        <v>203</v>
      </c>
      <c r="B350" s="1" t="s">
        <v>196</v>
      </c>
      <c r="C350" s="1">
        <v>83</v>
      </c>
      <c r="D350" s="1" t="s">
        <v>15</v>
      </c>
      <c r="E350" s="1">
        <v>5510</v>
      </c>
      <c r="F350" s="1" t="s">
        <v>581</v>
      </c>
      <c r="G350" s="1" t="s">
        <v>4</v>
      </c>
      <c r="H350" s="1">
        <v>47661</v>
      </c>
      <c r="I350" s="1">
        <v>50335</v>
      </c>
      <c r="J350" s="1">
        <v>41180</v>
      </c>
    </row>
    <row r="351" spans="1:10" ht="15" customHeight="1" x14ac:dyDescent="0.2">
      <c r="A351" s="1">
        <v>38</v>
      </c>
      <c r="B351" s="1" t="s">
        <v>197</v>
      </c>
      <c r="C351" s="1">
        <v>83</v>
      </c>
      <c r="D351" s="1" t="s">
        <v>15</v>
      </c>
      <c r="E351" s="1">
        <v>5510</v>
      </c>
      <c r="F351" s="1" t="s">
        <v>581</v>
      </c>
      <c r="G351" s="1" t="s">
        <v>4</v>
      </c>
      <c r="H351" s="1">
        <v>133</v>
      </c>
      <c r="I351" s="1">
        <v>132</v>
      </c>
      <c r="J351" s="1">
        <v>118</v>
      </c>
    </row>
    <row r="352" spans="1:10" ht="15" customHeight="1" x14ac:dyDescent="0.2">
      <c r="A352" s="1">
        <v>276</v>
      </c>
      <c r="B352" s="1" t="s">
        <v>198</v>
      </c>
      <c r="C352" s="1">
        <v>83</v>
      </c>
      <c r="D352" s="1" t="s">
        <v>15</v>
      </c>
      <c r="E352" s="1">
        <v>5510</v>
      </c>
      <c r="F352" s="1" t="s">
        <v>581</v>
      </c>
      <c r="G352" s="1" t="s">
        <v>4</v>
      </c>
      <c r="H352" s="1">
        <v>6281000</v>
      </c>
      <c r="I352" s="1">
        <v>2744000</v>
      </c>
      <c r="J352" s="1">
        <v>6466000</v>
      </c>
    </row>
    <row r="353" spans="1:10" ht="15" customHeight="1" x14ac:dyDescent="0.2">
      <c r="A353" s="1">
        <v>206</v>
      </c>
      <c r="B353" s="1" t="s">
        <v>572</v>
      </c>
      <c r="C353" s="1">
        <v>83</v>
      </c>
      <c r="D353" s="1" t="s">
        <v>15</v>
      </c>
      <c r="E353" s="1">
        <v>5510</v>
      </c>
      <c r="F353" s="1" t="s">
        <v>581</v>
      </c>
      <c r="G353" s="1" t="s">
        <v>4</v>
      </c>
    </row>
    <row r="354" spans="1:10" ht="15" customHeight="1" x14ac:dyDescent="0.2">
      <c r="A354" s="1">
        <v>209</v>
      </c>
      <c r="B354" s="1" t="s">
        <v>200</v>
      </c>
      <c r="C354" s="1">
        <v>83</v>
      </c>
      <c r="D354" s="1" t="s">
        <v>15</v>
      </c>
      <c r="E354" s="1">
        <v>5510</v>
      </c>
      <c r="F354" s="1" t="s">
        <v>581</v>
      </c>
      <c r="G354" s="1" t="s">
        <v>4</v>
      </c>
      <c r="H354" s="1">
        <v>1000</v>
      </c>
      <c r="I354" s="1">
        <v>882</v>
      </c>
      <c r="J354" s="1">
        <v>725</v>
      </c>
    </row>
    <row r="355" spans="1:10" ht="15" customHeight="1" x14ac:dyDescent="0.2">
      <c r="A355" s="1">
        <v>212</v>
      </c>
      <c r="B355" s="1" t="s">
        <v>203</v>
      </c>
      <c r="C355" s="1">
        <v>83</v>
      </c>
      <c r="D355" s="1" t="s">
        <v>15</v>
      </c>
      <c r="E355" s="1">
        <v>5510</v>
      </c>
      <c r="F355" s="1" t="s">
        <v>581</v>
      </c>
      <c r="G355" s="1" t="s">
        <v>4</v>
      </c>
      <c r="H355" s="1">
        <v>1850</v>
      </c>
      <c r="I355" s="1">
        <v>1787</v>
      </c>
      <c r="J355" s="1">
        <v>1759</v>
      </c>
    </row>
    <row r="356" spans="1:10" ht="15" customHeight="1" x14ac:dyDescent="0.2">
      <c r="A356" s="1">
        <v>208</v>
      </c>
      <c r="B356" s="1" t="s">
        <v>204</v>
      </c>
      <c r="C356" s="1">
        <v>83</v>
      </c>
      <c r="D356" s="1" t="s">
        <v>15</v>
      </c>
      <c r="E356" s="1">
        <v>5510</v>
      </c>
      <c r="F356" s="1" t="s">
        <v>581</v>
      </c>
      <c r="G356" s="1" t="s">
        <v>4</v>
      </c>
      <c r="H356" s="1">
        <v>69</v>
      </c>
      <c r="I356" s="1">
        <v>15</v>
      </c>
      <c r="J356" s="1">
        <v>16</v>
      </c>
    </row>
    <row r="357" spans="1:10" ht="15" customHeight="1" x14ac:dyDescent="0.2">
      <c r="A357" s="1">
        <v>216</v>
      </c>
      <c r="B357" s="1" t="s">
        <v>205</v>
      </c>
      <c r="C357" s="1">
        <v>83</v>
      </c>
      <c r="D357" s="1" t="s">
        <v>15</v>
      </c>
      <c r="E357" s="1">
        <v>5510</v>
      </c>
      <c r="F357" s="1" t="s">
        <v>581</v>
      </c>
      <c r="G357" s="1" t="s">
        <v>4</v>
      </c>
      <c r="H357" s="1">
        <v>45699</v>
      </c>
      <c r="I357" s="1">
        <v>42185</v>
      </c>
      <c r="J357" s="1">
        <v>37117</v>
      </c>
    </row>
    <row r="358" spans="1:10" ht="15" customHeight="1" x14ac:dyDescent="0.2">
      <c r="A358" s="1">
        <v>154</v>
      </c>
      <c r="B358" s="1" t="s">
        <v>206</v>
      </c>
      <c r="C358" s="1">
        <v>83</v>
      </c>
      <c r="D358" s="1" t="s">
        <v>15</v>
      </c>
      <c r="E358" s="1">
        <v>5510</v>
      </c>
      <c r="F358" s="1" t="s">
        <v>581</v>
      </c>
      <c r="G358" s="1" t="s">
        <v>4</v>
      </c>
      <c r="H358" s="1">
        <v>41</v>
      </c>
      <c r="I358" s="1">
        <v>41</v>
      </c>
      <c r="J358" s="1">
        <v>41</v>
      </c>
    </row>
    <row r="359" spans="1:10" ht="15" customHeight="1" x14ac:dyDescent="0.2">
      <c r="A359" s="1">
        <v>217</v>
      </c>
      <c r="B359" s="1" t="s">
        <v>208</v>
      </c>
      <c r="C359" s="1">
        <v>83</v>
      </c>
      <c r="D359" s="1" t="s">
        <v>15</v>
      </c>
      <c r="E359" s="1">
        <v>5510</v>
      </c>
      <c r="F359" s="1" t="s">
        <v>581</v>
      </c>
      <c r="G359" s="1" t="s">
        <v>4</v>
      </c>
      <c r="H359" s="1">
        <v>307579</v>
      </c>
      <c r="I359" s="1">
        <v>270863</v>
      </c>
      <c r="J359" s="1">
        <v>272776</v>
      </c>
    </row>
    <row r="360" spans="1:10" ht="15" customHeight="1" x14ac:dyDescent="0.2">
      <c r="A360" s="1">
        <v>222</v>
      </c>
      <c r="B360" s="1" t="s">
        <v>212</v>
      </c>
      <c r="C360" s="1">
        <v>83</v>
      </c>
      <c r="D360" s="1" t="s">
        <v>15</v>
      </c>
      <c r="E360" s="1">
        <v>5510</v>
      </c>
      <c r="F360" s="1" t="s">
        <v>581</v>
      </c>
      <c r="G360" s="1" t="s">
        <v>4</v>
      </c>
      <c r="H360" s="1">
        <v>1193</v>
      </c>
      <c r="I360" s="1">
        <v>1145</v>
      </c>
      <c r="J360" s="1">
        <v>1065</v>
      </c>
    </row>
    <row r="361" spans="1:10" ht="15" customHeight="1" x14ac:dyDescent="0.2">
      <c r="A361" s="1">
        <v>223</v>
      </c>
      <c r="B361" s="1" t="s">
        <v>213</v>
      </c>
      <c r="C361" s="1">
        <v>83</v>
      </c>
      <c r="D361" s="1" t="s">
        <v>15</v>
      </c>
      <c r="E361" s="1">
        <v>5510</v>
      </c>
      <c r="F361" s="1" t="s">
        <v>581</v>
      </c>
      <c r="G361" s="1" t="s">
        <v>4</v>
      </c>
      <c r="H361" s="1">
        <v>81</v>
      </c>
      <c r="I361" s="1">
        <v>4</v>
      </c>
      <c r="J361" s="1">
        <v>3</v>
      </c>
    </row>
    <row r="362" spans="1:10" ht="15" customHeight="1" x14ac:dyDescent="0.2">
      <c r="A362" s="1">
        <v>213</v>
      </c>
      <c r="B362" s="1" t="s">
        <v>214</v>
      </c>
      <c r="C362" s="1">
        <v>83</v>
      </c>
      <c r="D362" s="1" t="s">
        <v>15</v>
      </c>
      <c r="E362" s="1">
        <v>5510</v>
      </c>
      <c r="F362" s="1" t="s">
        <v>581</v>
      </c>
      <c r="G362" s="1" t="s">
        <v>4</v>
      </c>
    </row>
    <row r="363" spans="1:10" ht="15" customHeight="1" x14ac:dyDescent="0.2">
      <c r="A363" s="1">
        <v>226</v>
      </c>
      <c r="B363" s="1" t="s">
        <v>216</v>
      </c>
      <c r="C363" s="1">
        <v>83</v>
      </c>
      <c r="D363" s="1" t="s">
        <v>15</v>
      </c>
      <c r="E363" s="1">
        <v>5510</v>
      </c>
      <c r="F363" s="1" t="s">
        <v>581</v>
      </c>
      <c r="G363" s="1" t="s">
        <v>4</v>
      </c>
      <c r="H363" s="1">
        <v>299000</v>
      </c>
      <c r="I363" s="1">
        <v>298676</v>
      </c>
      <c r="J363" s="1">
        <v>314553</v>
      </c>
    </row>
    <row r="364" spans="1:10" ht="15" customHeight="1" x14ac:dyDescent="0.2">
      <c r="A364" s="1">
        <v>230</v>
      </c>
      <c r="B364" s="1" t="s">
        <v>217</v>
      </c>
      <c r="C364" s="1">
        <v>83</v>
      </c>
      <c r="D364" s="1" t="s">
        <v>15</v>
      </c>
      <c r="E364" s="1">
        <v>5510</v>
      </c>
      <c r="F364" s="1" t="s">
        <v>581</v>
      </c>
      <c r="G364" s="1" t="s">
        <v>4</v>
      </c>
      <c r="H364" s="1">
        <v>224210</v>
      </c>
      <c r="I364" s="1">
        <v>188280</v>
      </c>
      <c r="J364" s="1">
        <v>273710</v>
      </c>
    </row>
    <row r="365" spans="1:10" ht="15" customHeight="1" x14ac:dyDescent="0.2">
      <c r="A365" s="1">
        <v>225</v>
      </c>
      <c r="B365" s="1" t="s">
        <v>218</v>
      </c>
      <c r="C365" s="1">
        <v>83</v>
      </c>
      <c r="D365" s="1" t="s">
        <v>15</v>
      </c>
      <c r="E365" s="1">
        <v>5510</v>
      </c>
      <c r="F365" s="1" t="s">
        <v>581</v>
      </c>
      <c r="G365" s="1" t="s">
        <v>4</v>
      </c>
    </row>
    <row r="366" spans="1:10" ht="15" customHeight="1" x14ac:dyDescent="0.2">
      <c r="A366" s="1">
        <v>215</v>
      </c>
      <c r="B366" s="1" t="s">
        <v>220</v>
      </c>
      <c r="C366" s="1">
        <v>83</v>
      </c>
      <c r="D366" s="1" t="s">
        <v>15</v>
      </c>
      <c r="E366" s="1">
        <v>5510</v>
      </c>
      <c r="F366" s="1" t="s">
        <v>581</v>
      </c>
      <c r="G366" s="1" t="s">
        <v>4</v>
      </c>
      <c r="H366" s="1">
        <v>883195</v>
      </c>
      <c r="I366" s="1">
        <v>676772</v>
      </c>
      <c r="J366" s="1">
        <v>756348</v>
      </c>
    </row>
    <row r="367" spans="1:10" ht="15" customHeight="1" x14ac:dyDescent="0.2">
      <c r="A367" s="1">
        <v>231</v>
      </c>
      <c r="B367" s="1" t="s">
        <v>221</v>
      </c>
      <c r="C367" s="1">
        <v>83</v>
      </c>
      <c r="D367" s="1" t="s">
        <v>15</v>
      </c>
      <c r="E367" s="1">
        <v>5510</v>
      </c>
      <c r="F367" s="1" t="s">
        <v>581</v>
      </c>
      <c r="G367" s="1" t="s">
        <v>4</v>
      </c>
      <c r="H367" s="1">
        <v>10987910</v>
      </c>
      <c r="I367" s="1">
        <v>15158170</v>
      </c>
      <c r="J367" s="1">
        <v>12199190</v>
      </c>
    </row>
    <row r="368" spans="1:10" ht="15" customHeight="1" x14ac:dyDescent="0.2">
      <c r="A368" s="1">
        <v>234</v>
      </c>
      <c r="B368" s="1" t="s">
        <v>223</v>
      </c>
      <c r="C368" s="1">
        <v>83</v>
      </c>
      <c r="D368" s="1" t="s">
        <v>15</v>
      </c>
      <c r="E368" s="1">
        <v>5510</v>
      </c>
      <c r="F368" s="1" t="s">
        <v>581</v>
      </c>
      <c r="G368" s="1" t="s">
        <v>4</v>
      </c>
      <c r="H368" s="1">
        <v>302700</v>
      </c>
      <c r="I368" s="1">
        <v>326000</v>
      </c>
      <c r="J368" s="1">
        <v>238000</v>
      </c>
    </row>
    <row r="369" spans="1:10" ht="15" customHeight="1" x14ac:dyDescent="0.2">
      <c r="A369" s="1">
        <v>228</v>
      </c>
      <c r="B369" s="1" t="s">
        <v>224</v>
      </c>
      <c r="C369" s="1">
        <v>83</v>
      </c>
      <c r="D369" s="1" t="s">
        <v>15</v>
      </c>
      <c r="E369" s="1">
        <v>5510</v>
      </c>
      <c r="F369" s="1" t="s">
        <v>581</v>
      </c>
      <c r="G369" s="1" t="s">
        <v>4</v>
      </c>
    </row>
    <row r="370" spans="1:10" ht="15" customHeight="1" x14ac:dyDescent="0.2">
      <c r="A370" s="1">
        <v>235</v>
      </c>
      <c r="B370" s="1" t="s">
        <v>225</v>
      </c>
      <c r="C370" s="1">
        <v>83</v>
      </c>
      <c r="D370" s="1" t="s">
        <v>15</v>
      </c>
      <c r="E370" s="1">
        <v>5510</v>
      </c>
      <c r="F370" s="1" t="s">
        <v>581</v>
      </c>
      <c r="G370" s="1" t="s">
        <v>4</v>
      </c>
      <c r="H370" s="1">
        <v>7000</v>
      </c>
      <c r="I370" s="1">
        <v>7000</v>
      </c>
      <c r="J370" s="1">
        <v>7733</v>
      </c>
    </row>
    <row r="371" spans="1:10" ht="15" customHeight="1" x14ac:dyDescent="0.2">
      <c r="A371" s="1">
        <v>236</v>
      </c>
      <c r="B371" s="1" t="s">
        <v>227</v>
      </c>
      <c r="C371" s="1">
        <v>83</v>
      </c>
      <c r="D371" s="1" t="s">
        <v>15</v>
      </c>
      <c r="E371" s="1">
        <v>5510</v>
      </c>
      <c r="F371" s="1" t="s">
        <v>581</v>
      </c>
      <c r="G371" s="1" t="s">
        <v>4</v>
      </c>
      <c r="H371" s="1">
        <v>132804</v>
      </c>
      <c r="I371" s="1">
        <v>52463</v>
      </c>
      <c r="J371" s="1">
        <v>40174</v>
      </c>
    </row>
    <row r="372" spans="1:10" ht="15" customHeight="1" x14ac:dyDescent="0.2">
      <c r="A372" s="1">
        <v>237</v>
      </c>
      <c r="B372" s="1" t="s">
        <v>228</v>
      </c>
      <c r="C372" s="1">
        <v>83</v>
      </c>
      <c r="D372" s="1" t="s">
        <v>15</v>
      </c>
      <c r="E372" s="1">
        <v>5510</v>
      </c>
      <c r="F372" s="1" t="s">
        <v>581</v>
      </c>
      <c r="G372" s="1" t="s">
        <v>4</v>
      </c>
    </row>
    <row r="373" spans="1:10" ht="15" customHeight="1" x14ac:dyDescent="0.2">
      <c r="A373" s="1">
        <v>5000</v>
      </c>
      <c r="B373" s="1" t="s">
        <v>461</v>
      </c>
      <c r="C373" s="1">
        <v>83</v>
      </c>
      <c r="D373" s="1" t="s">
        <v>15</v>
      </c>
      <c r="E373" s="1">
        <v>5510</v>
      </c>
      <c r="F373" s="1" t="s">
        <v>581</v>
      </c>
      <c r="G373" s="1" t="s">
        <v>4</v>
      </c>
      <c r="H373" s="1">
        <v>68237439</v>
      </c>
      <c r="I373" s="1">
        <v>65924626</v>
      </c>
      <c r="J373" s="1">
        <v>63930558</v>
      </c>
    </row>
    <row r="374" spans="1:10" ht="15" customHeight="1" x14ac:dyDescent="0.2">
      <c r="A374" s="1">
        <v>249</v>
      </c>
      <c r="B374" s="1" t="s">
        <v>231</v>
      </c>
      <c r="C374" s="1">
        <v>83</v>
      </c>
      <c r="D374" s="1" t="s">
        <v>15</v>
      </c>
      <c r="E374" s="1">
        <v>5510</v>
      </c>
      <c r="F374" s="1" t="s">
        <v>581</v>
      </c>
      <c r="G374" s="1" t="s">
        <v>4</v>
      </c>
      <c r="H374" s="1">
        <v>340784</v>
      </c>
      <c r="I374" s="1">
        <v>221510</v>
      </c>
      <c r="J374" s="1">
        <v>394130</v>
      </c>
    </row>
    <row r="375" spans="1:10" ht="15" customHeight="1" x14ac:dyDescent="0.2">
      <c r="A375" s="1">
        <v>248</v>
      </c>
      <c r="B375" s="1" t="s">
        <v>232</v>
      </c>
      <c r="C375" s="1">
        <v>83</v>
      </c>
      <c r="D375" s="1" t="s">
        <v>15</v>
      </c>
      <c r="E375" s="1">
        <v>5510</v>
      </c>
      <c r="F375" s="1" t="s">
        <v>581</v>
      </c>
      <c r="G375" s="1" t="s">
        <v>4</v>
      </c>
    </row>
    <row r="376" spans="1:10" ht="15" customHeight="1" x14ac:dyDescent="0.2">
      <c r="A376" s="1">
        <v>251</v>
      </c>
      <c r="B376" s="1" t="s">
        <v>233</v>
      </c>
      <c r="C376" s="1">
        <v>83</v>
      </c>
      <c r="D376" s="1" t="s">
        <v>15</v>
      </c>
      <c r="E376" s="1">
        <v>5510</v>
      </c>
      <c r="F376" s="1" t="s">
        <v>581</v>
      </c>
      <c r="G376" s="1" t="s">
        <v>4</v>
      </c>
      <c r="H376" s="1">
        <v>11557</v>
      </c>
      <c r="I376" s="1">
        <v>8123</v>
      </c>
      <c r="J376" s="1">
        <v>14106</v>
      </c>
    </row>
    <row r="377" spans="1:10" ht="15" customHeight="1" x14ac:dyDescent="0.2">
      <c r="A377" s="1">
        <v>181</v>
      </c>
      <c r="B377" s="1" t="s">
        <v>234</v>
      </c>
      <c r="C377" s="1">
        <v>83</v>
      </c>
      <c r="D377" s="1" t="s">
        <v>15</v>
      </c>
      <c r="E377" s="1">
        <v>5510</v>
      </c>
      <c r="F377" s="1" t="s">
        <v>581</v>
      </c>
      <c r="G377" s="1" t="s">
        <v>4</v>
      </c>
      <c r="H377" s="1">
        <v>103768</v>
      </c>
      <c r="I377" s="1">
        <v>35303</v>
      </c>
      <c r="J377" s="1">
        <v>65017</v>
      </c>
    </row>
    <row r="378" spans="1:10" ht="15" customHeight="1" x14ac:dyDescent="0.2">
      <c r="A378" s="1">
        <v>235</v>
      </c>
      <c r="B378" s="1" t="s">
        <v>225</v>
      </c>
      <c r="C378" s="1">
        <v>15</v>
      </c>
      <c r="D378" s="1" t="s">
        <v>15</v>
      </c>
      <c r="E378" s="1">
        <v>5510</v>
      </c>
      <c r="F378" s="1" t="s">
        <v>581</v>
      </c>
      <c r="G378" s="1" t="s">
        <v>4</v>
      </c>
      <c r="H378" s="1">
        <v>6955976</v>
      </c>
      <c r="I378" s="1">
        <v>6964664</v>
      </c>
      <c r="J378" s="1">
        <v>6940500</v>
      </c>
    </row>
    <row r="379" spans="1:10" ht="15" customHeight="1" x14ac:dyDescent="0.2">
      <c r="A379" s="1">
        <v>236</v>
      </c>
      <c r="B379" s="1" t="s">
        <v>227</v>
      </c>
      <c r="C379" s="1">
        <v>15</v>
      </c>
      <c r="D379" s="1" t="s">
        <v>15</v>
      </c>
      <c r="E379" s="1">
        <v>5510</v>
      </c>
      <c r="F379" s="1" t="s">
        <v>581</v>
      </c>
      <c r="G379" s="1" t="s">
        <v>4</v>
      </c>
      <c r="H379" s="1">
        <v>161</v>
      </c>
      <c r="I379" s="1">
        <v>179</v>
      </c>
      <c r="J379" s="1">
        <v>140</v>
      </c>
    </row>
    <row r="380" spans="1:10" ht="15" customHeight="1" x14ac:dyDescent="0.2">
      <c r="A380" s="1">
        <v>5000</v>
      </c>
      <c r="B380" s="1" t="s">
        <v>461</v>
      </c>
      <c r="C380" s="1">
        <v>15</v>
      </c>
      <c r="D380" s="1" t="s">
        <v>15</v>
      </c>
      <c r="E380" s="1">
        <v>5510</v>
      </c>
      <c r="F380" s="1" t="s">
        <v>581</v>
      </c>
      <c r="G380" s="1" t="s">
        <v>4</v>
      </c>
      <c r="H380" s="1">
        <v>733534429</v>
      </c>
      <c r="I380" s="1">
        <v>736984917</v>
      </c>
      <c r="J380" s="1">
        <v>749460077</v>
      </c>
    </row>
    <row r="381" spans="1:10" ht="15" customHeight="1" x14ac:dyDescent="0.2">
      <c r="A381" s="1">
        <v>249</v>
      </c>
      <c r="B381" s="1" t="s">
        <v>231</v>
      </c>
      <c r="C381" s="1">
        <v>15</v>
      </c>
      <c r="D381" s="1" t="s">
        <v>15</v>
      </c>
      <c r="E381" s="1">
        <v>5510</v>
      </c>
      <c r="F381" s="1" t="s">
        <v>581</v>
      </c>
      <c r="G381" s="1" t="s">
        <v>4</v>
      </c>
      <c r="H381" s="1">
        <v>192215</v>
      </c>
      <c r="I381" s="1">
        <v>124940</v>
      </c>
      <c r="J381" s="1">
        <v>220154</v>
      </c>
    </row>
    <row r="382" spans="1:10" ht="15" customHeight="1" x14ac:dyDescent="0.2">
      <c r="A382" s="1">
        <v>248</v>
      </c>
      <c r="B382" s="1" t="s">
        <v>232</v>
      </c>
      <c r="C382" s="1">
        <v>15</v>
      </c>
      <c r="D382" s="1" t="s">
        <v>15</v>
      </c>
      <c r="E382" s="1">
        <v>5510</v>
      </c>
      <c r="F382" s="1" t="s">
        <v>581</v>
      </c>
      <c r="G382" s="1" t="s">
        <v>4</v>
      </c>
    </row>
    <row r="383" spans="1:10" ht="15" customHeight="1" x14ac:dyDescent="0.2">
      <c r="A383" s="1">
        <v>251</v>
      </c>
      <c r="B383" s="1" t="s">
        <v>233</v>
      </c>
      <c r="C383" s="1">
        <v>15</v>
      </c>
      <c r="D383" s="1" t="s">
        <v>15</v>
      </c>
      <c r="E383" s="1">
        <v>5510</v>
      </c>
      <c r="F383" s="1" t="s">
        <v>581</v>
      </c>
      <c r="G383" s="1" t="s">
        <v>4</v>
      </c>
      <c r="H383" s="1">
        <v>201504</v>
      </c>
      <c r="I383" s="1">
        <v>214230</v>
      </c>
      <c r="J383" s="1">
        <v>159533</v>
      </c>
    </row>
    <row r="384" spans="1:10" ht="15" customHeight="1" x14ac:dyDescent="0.2">
      <c r="A384" s="1">
        <v>181</v>
      </c>
      <c r="B384" s="1" t="s">
        <v>234</v>
      </c>
      <c r="C384" s="1">
        <v>15</v>
      </c>
      <c r="D384" s="1" t="s">
        <v>15</v>
      </c>
      <c r="E384" s="1">
        <v>5510</v>
      </c>
      <c r="F384" s="1" t="s">
        <v>581</v>
      </c>
      <c r="G384" s="1" t="s">
        <v>4</v>
      </c>
      <c r="H384" s="1">
        <v>50422</v>
      </c>
      <c r="I384" s="1">
        <v>46858</v>
      </c>
      <c r="J384" s="1">
        <v>43294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15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78750</v>
      </c>
      <c r="I4" s="2">
        <f t="shared" si="0"/>
        <v>70500</v>
      </c>
      <c r="J4" s="2">
        <f t="shared" si="0"/>
        <v>48500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753386</v>
      </c>
      <c r="I5" s="2">
        <f t="shared" si="0"/>
        <v>787591</v>
      </c>
      <c r="J5" s="2">
        <f t="shared" si="0"/>
        <v>855854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30665</v>
      </c>
      <c r="I6" s="2">
        <f t="shared" si="0"/>
        <v>31748</v>
      </c>
      <c r="J6" s="2">
        <f t="shared" si="0"/>
        <v>30045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6969</v>
      </c>
      <c r="I8" s="2">
        <f t="shared" si="0"/>
        <v>6625</v>
      </c>
      <c r="J8" s="2">
        <f t="shared" si="0"/>
        <v>6316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32254</v>
      </c>
      <c r="I12" s="2">
        <f t="shared" si="0"/>
        <v>26528</v>
      </c>
      <c r="J12" s="2">
        <f t="shared" si="0"/>
        <v>15063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213520</v>
      </c>
      <c r="I13" s="2">
        <f t="shared" si="0"/>
        <v>195507</v>
      </c>
      <c r="J13" s="2">
        <f t="shared" si="0"/>
        <v>184654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137227</v>
      </c>
      <c r="I14" s="2">
        <f t="shared" si="0"/>
        <v>137696</v>
      </c>
      <c r="J14" s="2">
        <f t="shared" si="0"/>
        <v>165812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851478</v>
      </c>
      <c r="I16" s="2">
        <f t="shared" si="0"/>
        <v>755836</v>
      </c>
      <c r="J16" s="2">
        <f t="shared" si="0"/>
        <v>781885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373000</v>
      </c>
      <c r="I17" s="2">
        <f t="shared" si="0"/>
        <v>373382</v>
      </c>
      <c r="J17" s="2">
        <f t="shared" si="0"/>
        <v>398050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2084650</v>
      </c>
      <c r="I19" s="9">
        <f t="shared" si="1"/>
        <v>2104711</v>
      </c>
      <c r="J19" s="9">
        <f t="shared" si="1"/>
        <v>2213340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274200</v>
      </c>
      <c r="I20" s="2">
        <f t="shared" si="2"/>
        <v>253272</v>
      </c>
      <c r="J20" s="2">
        <f t="shared" si="2"/>
        <v>169245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9102100</v>
      </c>
      <c r="I21" s="9">
        <f t="shared" si="3"/>
        <v>5715758</v>
      </c>
      <c r="J21" s="9">
        <f t="shared" si="3"/>
        <v>9604194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1548404</v>
      </c>
      <c r="I22" s="2">
        <f t="shared" si="2"/>
        <v>1355578</v>
      </c>
      <c r="J22" s="2">
        <f t="shared" si="2"/>
        <v>1651961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1095365</v>
      </c>
      <c r="I24" s="2">
        <f t="shared" si="2"/>
        <v>1074356</v>
      </c>
      <c r="J24" s="2">
        <f t="shared" si="2"/>
        <v>1191355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27235</v>
      </c>
      <c r="I25" s="2">
        <f t="shared" si="2"/>
        <v>29467</v>
      </c>
      <c r="J25" s="2">
        <f t="shared" si="2"/>
        <v>31798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1204652</v>
      </c>
      <c r="I26" s="2">
        <f t="shared" si="2"/>
        <v>1457267</v>
      </c>
      <c r="J26" s="2">
        <f t="shared" si="2"/>
        <v>1560121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134868</v>
      </c>
      <c r="I27" s="2">
        <f t="shared" si="2"/>
        <v>165503</v>
      </c>
      <c r="J27" s="2">
        <f t="shared" si="2"/>
        <v>182273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3572330</v>
      </c>
      <c r="I28" s="2">
        <f t="shared" si="2"/>
        <v>3416780</v>
      </c>
      <c r="J28" s="2">
        <f t="shared" si="2"/>
        <v>3604676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125066</v>
      </c>
      <c r="I29" s="2">
        <f t="shared" si="2"/>
        <v>200737</v>
      </c>
      <c r="J29" s="2">
        <f t="shared" si="2"/>
        <v>188380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198844</v>
      </c>
      <c r="I30" s="2">
        <f t="shared" si="2"/>
        <v>196564</v>
      </c>
      <c r="J30" s="2">
        <f t="shared" si="2"/>
        <v>128792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50198</v>
      </c>
      <c r="I31" s="2">
        <f t="shared" si="2"/>
        <v>25863</v>
      </c>
      <c r="J31" s="2">
        <f t="shared" si="2"/>
        <v>34236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21709</v>
      </c>
      <c r="I33" s="2">
        <f t="shared" si="2"/>
        <v>22484</v>
      </c>
      <c r="J33" s="2">
        <f t="shared" si="2"/>
        <v>22585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2400</v>
      </c>
      <c r="I34" s="2">
        <f t="shared" si="2"/>
        <v>2258</v>
      </c>
      <c r="J34" s="2">
        <f t="shared" si="2"/>
        <v>2324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92093</v>
      </c>
      <c r="I35" s="2">
        <f t="shared" si="2"/>
        <v>93858</v>
      </c>
      <c r="J35" s="2">
        <f t="shared" si="2"/>
        <v>98853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295300</v>
      </c>
      <c r="I37" s="2">
        <f t="shared" si="4"/>
        <v>197420</v>
      </c>
      <c r="J37" s="2">
        <f t="shared" si="4"/>
        <v>254688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30544</v>
      </c>
      <c r="I38" s="2">
        <f t="shared" si="4"/>
        <v>22540</v>
      </c>
      <c r="J38" s="2">
        <f t="shared" si="4"/>
        <v>22004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1652</v>
      </c>
      <c r="I40" s="2">
        <f t="shared" si="4"/>
        <v>1475</v>
      </c>
      <c r="J40" s="2">
        <f t="shared" si="4"/>
        <v>1229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14035</v>
      </c>
      <c r="I41" s="2">
        <f t="shared" si="4"/>
        <v>10099</v>
      </c>
      <c r="J41" s="2">
        <f t="shared" si="4"/>
        <v>26673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226127</v>
      </c>
      <c r="I42" s="2">
        <f t="shared" si="4"/>
        <v>146363</v>
      </c>
      <c r="J42" s="2">
        <f t="shared" si="4"/>
        <v>241854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101513</v>
      </c>
      <c r="I43" s="2">
        <f t="shared" si="4"/>
        <v>131553</v>
      </c>
      <c r="J43" s="2">
        <f t="shared" si="4"/>
        <v>131906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75880</v>
      </c>
      <c r="I44" s="2">
        <f t="shared" si="4"/>
        <v>76976</v>
      </c>
      <c r="J44" s="2">
        <f t="shared" si="4"/>
        <v>79559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227000</v>
      </c>
      <c r="I45" s="2">
        <f t="shared" si="4"/>
        <v>228393</v>
      </c>
      <c r="J45" s="2">
        <f t="shared" si="4"/>
        <v>229604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39901</v>
      </c>
      <c r="I46" s="2">
        <f t="shared" si="4"/>
        <v>42209</v>
      </c>
      <c r="J46" s="2">
        <f t="shared" si="4"/>
        <v>43866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14851</v>
      </c>
      <c r="I47" s="2">
        <f t="shared" si="4"/>
        <v>16963</v>
      </c>
      <c r="J47" s="2">
        <f t="shared" si="4"/>
        <v>18012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5702160</v>
      </c>
      <c r="I49" s="2">
        <f t="shared" si="4"/>
        <v>5899134</v>
      </c>
      <c r="J49" s="2">
        <f t="shared" si="4"/>
        <v>5816163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34061</v>
      </c>
      <c r="I50" s="2">
        <f t="shared" si="4"/>
        <v>33599</v>
      </c>
      <c r="J50" s="2">
        <f t="shared" si="4"/>
        <v>33747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323739</v>
      </c>
      <c r="I51" s="2">
        <f t="shared" si="4"/>
        <v>304186</v>
      </c>
      <c r="J51" s="2">
        <f t="shared" si="4"/>
        <v>317189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4157</v>
      </c>
      <c r="I53" s="2">
        <f t="shared" si="5"/>
        <v>5367</v>
      </c>
      <c r="J53" s="2">
        <f t="shared" si="5"/>
        <v>6302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1237</v>
      </c>
      <c r="I54" s="2">
        <f t="shared" si="5"/>
        <v>1438</v>
      </c>
      <c r="J54" s="2">
        <f t="shared" si="5"/>
        <v>766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138487</v>
      </c>
      <c r="I55" s="2">
        <f t="shared" si="5"/>
        <v>135865</v>
      </c>
      <c r="J55" s="2">
        <f t="shared" si="5"/>
        <v>130853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3858</v>
      </c>
      <c r="I60" s="2">
        <f t="shared" si="7"/>
        <v>4800</v>
      </c>
      <c r="J60" s="2">
        <f t="shared" si="7"/>
        <v>3447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81639</v>
      </c>
      <c r="I62" s="2">
        <f t="shared" si="7"/>
        <v>84449</v>
      </c>
      <c r="J62" s="2">
        <f t="shared" si="7"/>
        <v>83296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27886</v>
      </c>
      <c r="I63" s="2">
        <f t="shared" si="7"/>
        <v>28305</v>
      </c>
      <c r="J63" s="2">
        <f t="shared" si="7"/>
        <v>28795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32235</v>
      </c>
      <c r="I64" s="2">
        <f t="shared" si="7"/>
        <v>32397</v>
      </c>
      <c r="J64" s="2">
        <f t="shared" si="7"/>
        <v>32267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2013909</v>
      </c>
      <c r="I65" s="2">
        <f t="shared" si="7"/>
        <v>1658674</v>
      </c>
      <c r="J65" s="2">
        <f t="shared" si="7"/>
        <v>1513015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59029</v>
      </c>
      <c r="I66" s="2">
        <f t="shared" si="7"/>
        <v>61273</v>
      </c>
      <c r="J66" s="2">
        <f t="shared" si="7"/>
        <v>63350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1305</v>
      </c>
      <c r="I67" s="2">
        <f t="shared" si="7"/>
        <v>842</v>
      </c>
      <c r="J67" s="2">
        <f t="shared" si="7"/>
        <v>1143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275935</v>
      </c>
      <c r="I68" s="2">
        <f t="shared" si="7"/>
        <v>287773</v>
      </c>
      <c r="J68" s="2">
        <f t="shared" si="7"/>
        <v>295792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6309</v>
      </c>
      <c r="I69" s="2">
        <f t="shared" si="7"/>
        <v>6779</v>
      </c>
      <c r="J69" s="2">
        <f t="shared" si="7"/>
        <v>5007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8545</v>
      </c>
      <c r="I70" s="2">
        <f t="shared" si="7"/>
        <v>8730</v>
      </c>
      <c r="J70" s="2">
        <f t="shared" si="7"/>
        <v>8916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95</v>
      </c>
      <c r="I71" s="2">
        <f t="shared" si="7"/>
        <v>39</v>
      </c>
      <c r="J71" s="2">
        <f t="shared" si="7"/>
        <v>44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61820</v>
      </c>
      <c r="I72" s="2">
        <f t="shared" si="7"/>
        <v>24569</v>
      </c>
      <c r="J72" s="2">
        <f t="shared" si="7"/>
        <v>18041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840093</v>
      </c>
      <c r="I73" s="2">
        <f t="shared" si="7"/>
        <v>732981</v>
      </c>
      <c r="J73" s="2">
        <f t="shared" si="7"/>
        <v>558189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787657</v>
      </c>
      <c r="I77" s="2">
        <f t="shared" si="8"/>
        <v>658576</v>
      </c>
      <c r="J77" s="2">
        <f t="shared" si="8"/>
        <v>673550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25000</v>
      </c>
      <c r="I79" s="2">
        <f t="shared" si="8"/>
        <v>31060</v>
      </c>
      <c r="J79" s="2">
        <f t="shared" si="8"/>
        <v>31000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75400</v>
      </c>
      <c r="I80" s="2">
        <f t="shared" si="8"/>
        <v>81000</v>
      </c>
      <c r="J80" s="2">
        <f t="shared" si="8"/>
        <v>67000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2590420</v>
      </c>
      <c r="I82" s="2">
        <f t="shared" si="8"/>
        <v>3177220</v>
      </c>
      <c r="J82" s="2">
        <f t="shared" si="8"/>
        <v>2494100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0</v>
      </c>
      <c r="I83" s="2">
        <f t="shared" si="8"/>
        <v>0</v>
      </c>
      <c r="J83" s="2">
        <f t="shared" si="8"/>
        <v>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1579</v>
      </c>
      <c r="I84" s="2">
        <f t="shared" si="8"/>
        <v>1588</v>
      </c>
      <c r="J84" s="2">
        <f t="shared" si="8"/>
        <v>1597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2038</v>
      </c>
      <c r="I86" s="2">
        <f t="shared" si="8"/>
        <v>1882</v>
      </c>
      <c r="J86" s="2">
        <f t="shared" si="8"/>
        <v>2074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619200</v>
      </c>
      <c r="I87" s="2">
        <f t="shared" si="8"/>
        <v>574000</v>
      </c>
      <c r="J87" s="2">
        <f t="shared" si="8"/>
        <v>533389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27696</v>
      </c>
      <c r="I88" s="2">
        <f t="shared" si="8"/>
        <v>30767</v>
      </c>
      <c r="J88" s="2">
        <f t="shared" si="8"/>
        <v>31254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235372</v>
      </c>
      <c r="I95" s="2">
        <f t="shared" si="9"/>
        <v>238214</v>
      </c>
      <c r="J95" s="2">
        <f t="shared" si="9"/>
        <v>237809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130</v>
      </c>
      <c r="I96" s="2">
        <f t="shared" si="9"/>
        <v>128</v>
      </c>
      <c r="J96" s="2">
        <f t="shared" si="9"/>
        <v>122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23740</v>
      </c>
      <c r="I97" s="2">
        <f t="shared" si="9"/>
        <v>22574</v>
      </c>
      <c r="J97" s="2">
        <f t="shared" si="9"/>
        <v>19309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0</v>
      </c>
      <c r="I99" s="2">
        <f t="shared" si="9"/>
        <v>0</v>
      </c>
      <c r="J99" s="2">
        <f t="shared" si="9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8</v>
      </c>
      <c r="I100" s="2">
        <f t="shared" si="9"/>
        <v>8</v>
      </c>
      <c r="J100" s="2">
        <f t="shared" si="9"/>
        <v>8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7</v>
      </c>
      <c r="I101" s="9">
        <f t="shared" si="10"/>
        <v>6</v>
      </c>
      <c r="J101" s="9">
        <f t="shared" si="10"/>
        <v>6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128</v>
      </c>
      <c r="I102" s="2">
        <f t="shared" si="11"/>
        <v>159</v>
      </c>
      <c r="J102" s="2">
        <f t="shared" si="11"/>
        <v>146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1166</v>
      </c>
      <c r="I103" s="2">
        <f t="shared" si="11"/>
        <v>1169</v>
      </c>
      <c r="J103" s="2">
        <f t="shared" si="11"/>
        <v>1171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0</v>
      </c>
      <c r="I109" s="2">
        <f t="shared" si="15"/>
        <v>0</v>
      </c>
      <c r="J109" s="2">
        <f t="shared" si="15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5790000</v>
      </c>
      <c r="I110" s="2">
        <f t="shared" si="15"/>
        <v>6160000</v>
      </c>
      <c r="J110" s="2">
        <f t="shared" si="15"/>
        <v>5650000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194773</v>
      </c>
      <c r="I112" s="2">
        <f t="shared" si="15"/>
        <v>273569</v>
      </c>
      <c r="J112" s="2">
        <f t="shared" si="15"/>
        <v>257000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96</v>
      </c>
      <c r="I113" s="2">
        <f t="shared" si="15"/>
        <v>95</v>
      </c>
      <c r="J113" s="2">
        <f t="shared" si="15"/>
        <v>80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2795</v>
      </c>
      <c r="I114" s="2">
        <f t="shared" si="15"/>
        <v>2917</v>
      </c>
      <c r="J114" s="2">
        <f t="shared" si="15"/>
        <v>2264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62863</v>
      </c>
      <c r="I118" s="2">
        <f t="shared" si="15"/>
        <v>53790</v>
      </c>
      <c r="J118" s="2">
        <f t="shared" si="15"/>
        <v>45667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183</v>
      </c>
      <c r="I128" s="2">
        <f t="shared" si="17"/>
        <v>286</v>
      </c>
      <c r="J128" s="2">
        <f t="shared" si="17"/>
        <v>274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51586</v>
      </c>
      <c r="I129" s="2">
        <f t="shared" si="17"/>
        <v>45374</v>
      </c>
      <c r="J129" s="2">
        <f t="shared" si="17"/>
        <v>43840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7288</v>
      </c>
      <c r="I132" s="2">
        <f t="shared" si="17"/>
        <v>8375</v>
      </c>
      <c r="J132" s="2">
        <f t="shared" si="17"/>
        <v>7728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6706</v>
      </c>
      <c r="I134" s="2">
        <f t="shared" si="18"/>
        <v>6821</v>
      </c>
      <c r="J134" s="2">
        <f t="shared" si="18"/>
        <v>3286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1400</v>
      </c>
      <c r="I135" s="9">
        <f t="shared" si="20"/>
        <v>621</v>
      </c>
      <c r="J135" s="9">
        <f t="shared" si="20"/>
        <v>933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4580</v>
      </c>
      <c r="I136" s="2">
        <f t="shared" si="18"/>
        <v>4576</v>
      </c>
      <c r="J136" s="2">
        <f t="shared" si="18"/>
        <v>3619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17202</v>
      </c>
      <c r="I138" s="2">
        <f t="shared" si="18"/>
        <v>12809</v>
      </c>
      <c r="J138" s="2">
        <f t="shared" si="18"/>
        <v>9045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2535</v>
      </c>
      <c r="I139" s="9">
        <f t="shared" si="21"/>
        <v>2738</v>
      </c>
      <c r="J139" s="9">
        <f t="shared" si="21"/>
        <v>2734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75</v>
      </c>
      <c r="I140" s="2">
        <f t="shared" si="18"/>
        <v>219</v>
      </c>
      <c r="J140" s="2">
        <f t="shared" si="18"/>
        <v>350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148465</v>
      </c>
      <c r="I141" s="2">
        <f t="shared" si="18"/>
        <v>150197</v>
      </c>
      <c r="J141" s="2">
        <f t="shared" si="18"/>
        <v>154094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4800</v>
      </c>
      <c r="I143" s="2">
        <f t="shared" si="18"/>
        <v>5060</v>
      </c>
      <c r="J143" s="2">
        <f t="shared" si="18"/>
        <v>1980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2400</v>
      </c>
      <c r="I144" s="2">
        <f t="shared" si="18"/>
        <v>2326</v>
      </c>
      <c r="J144" s="2">
        <f t="shared" si="18"/>
        <v>2193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0</v>
      </c>
      <c r="I146" s="2">
        <f t="shared" si="18"/>
        <v>0</v>
      </c>
      <c r="J146" s="2">
        <f t="shared" si="18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21358</v>
      </c>
      <c r="I147" s="2">
        <f t="shared" si="22"/>
        <v>15650</v>
      </c>
      <c r="J147" s="2">
        <f t="shared" si="22"/>
        <v>19186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8960</v>
      </c>
      <c r="I148" s="2">
        <f t="shared" si="22"/>
        <v>8489</v>
      </c>
      <c r="J148" s="2">
        <f t="shared" si="22"/>
        <v>7231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611</v>
      </c>
      <c r="I149" s="2">
        <f t="shared" si="22"/>
        <v>260</v>
      </c>
      <c r="J149" s="2">
        <f t="shared" si="22"/>
        <v>388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230</v>
      </c>
      <c r="I151" s="2">
        <f t="shared" si="22"/>
        <v>218</v>
      </c>
      <c r="J151" s="2">
        <f t="shared" si="22"/>
        <v>167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102000</v>
      </c>
      <c r="I154" s="2">
        <f t="shared" si="22"/>
        <v>87699</v>
      </c>
      <c r="J154" s="2">
        <f t="shared" si="22"/>
        <v>57095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717</v>
      </c>
      <c r="I155" s="2">
        <f t="shared" si="22"/>
        <v>686</v>
      </c>
      <c r="J155" s="2">
        <f t="shared" si="22"/>
        <v>726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20</v>
      </c>
      <c r="I156" s="2">
        <f t="shared" si="22"/>
        <v>1</v>
      </c>
      <c r="J156" s="2">
        <f t="shared" si="22"/>
        <v>1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416637</v>
      </c>
      <c r="I158" s="2">
        <f t="shared" si="22"/>
        <v>354141</v>
      </c>
      <c r="J158" s="2">
        <f t="shared" si="22"/>
        <v>463120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531996</v>
      </c>
      <c r="I159" s="2">
        <f t="shared" si="22"/>
        <v>732473</v>
      </c>
      <c r="J159" s="2">
        <f t="shared" si="22"/>
        <v>520527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13</v>
      </c>
      <c r="I165" s="2">
        <f t="shared" si="23"/>
        <v>46</v>
      </c>
      <c r="J165" s="2">
        <f t="shared" si="23"/>
        <v>8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13</v>
      </c>
      <c r="I167" s="2">
        <f t="shared" si="23"/>
        <v>26</v>
      </c>
      <c r="J167" s="2">
        <f t="shared" si="23"/>
        <v>101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23</v>
      </c>
      <c r="I168" s="2">
        <f t="shared" si="23"/>
        <v>12</v>
      </c>
      <c r="J168" s="2">
        <f t="shared" si="23"/>
        <v>9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700</v>
      </c>
      <c r="I170" s="2">
        <f t="shared" si="23"/>
        <v>800</v>
      </c>
      <c r="J170" s="2">
        <f t="shared" si="23"/>
        <v>818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1350</v>
      </c>
      <c r="I172" s="2">
        <f t="shared" si="23"/>
        <v>2458</v>
      </c>
      <c r="J172" s="2">
        <f t="shared" si="23"/>
        <v>6878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145</v>
      </c>
      <c r="I173" s="2">
        <f t="shared" si="23"/>
        <v>192</v>
      </c>
      <c r="J173" s="2">
        <f t="shared" si="23"/>
        <v>138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149524</v>
      </c>
      <c r="I174" s="2">
        <f t="shared" si="23"/>
        <v>156168</v>
      </c>
      <c r="J174" s="2">
        <f t="shared" si="23"/>
        <v>210503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83100</v>
      </c>
      <c r="I175" s="2">
        <f t="shared" si="23"/>
        <v>50600</v>
      </c>
      <c r="J175" s="2">
        <f t="shared" si="23"/>
        <v>70200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234868</v>
      </c>
      <c r="I176" s="9">
        <f t="shared" si="24"/>
        <v>210302</v>
      </c>
      <c r="J176" s="9">
        <f t="shared" si="24"/>
        <v>288655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44659350</v>
      </c>
      <c r="I178" s="9">
        <f t="shared" si="25"/>
        <v>41643103</v>
      </c>
      <c r="J178" s="9">
        <f t="shared" si="25"/>
        <v>44770747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250000</v>
      </c>
      <c r="I182" s="2">
        <f t="shared" si="26"/>
        <v>250000</v>
      </c>
      <c r="J182" s="2">
        <f t="shared" si="26"/>
        <v>331369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1834650</v>
      </c>
      <c r="I183" s="2">
        <f t="shared" si="26"/>
        <v>1854711</v>
      </c>
      <c r="J183" s="2">
        <f t="shared" si="26"/>
        <v>1881971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1400</v>
      </c>
      <c r="I202" s="2">
        <f t="shared" si="27"/>
        <v>621</v>
      </c>
      <c r="J202" s="2">
        <f t="shared" si="27"/>
        <v>933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34</v>
      </c>
      <c r="J204" s="2">
        <f t="shared" si="27"/>
        <v>58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35</v>
      </c>
      <c r="I205" s="2">
        <f t="shared" si="27"/>
        <v>35</v>
      </c>
      <c r="J205" s="2">
        <f t="shared" si="27"/>
        <v>35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2500</v>
      </c>
      <c r="I209" s="2">
        <f t="shared" si="27"/>
        <v>2669</v>
      </c>
      <c r="J209" s="2">
        <f t="shared" si="27"/>
        <v>2641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7</v>
      </c>
      <c r="I213" s="2">
        <f t="shared" si="28"/>
        <v>6</v>
      </c>
      <c r="J213" s="2">
        <f t="shared" si="28"/>
        <v>6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44</v>
      </c>
      <c r="I240" s="2">
        <f t="shared" si="29"/>
        <v>44</v>
      </c>
      <c r="J240" s="2">
        <f t="shared" si="29"/>
        <v>46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239</v>
      </c>
      <c r="I244" s="2">
        <f t="shared" si="29"/>
        <v>237</v>
      </c>
      <c r="J244" s="2">
        <f t="shared" si="29"/>
        <v>236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8377600</v>
      </c>
      <c r="I245" s="2">
        <f t="shared" si="29"/>
        <v>5197080</v>
      </c>
      <c r="J245" s="2">
        <f t="shared" si="29"/>
        <v>9157680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724500</v>
      </c>
      <c r="I246" s="2">
        <f t="shared" si="30"/>
        <v>518678</v>
      </c>
      <c r="J246" s="2">
        <f t="shared" si="30"/>
        <v>446514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3</v>
      </c>
      <c r="B250" s="1" t="s">
        <v>19</v>
      </c>
      <c r="C250" s="1">
        <v>83</v>
      </c>
      <c r="D250" s="1" t="s">
        <v>15</v>
      </c>
      <c r="E250" s="1">
        <v>5312</v>
      </c>
      <c r="F250" s="1" t="s">
        <v>598</v>
      </c>
      <c r="G250" s="1" t="s">
        <v>599</v>
      </c>
      <c r="H250" s="1">
        <v>0</v>
      </c>
      <c r="I250" s="1">
        <v>0</v>
      </c>
      <c r="J250" s="1">
        <v>0</v>
      </c>
    </row>
    <row r="251" spans="1:10" ht="15" customHeight="1" x14ac:dyDescent="0.2">
      <c r="A251" s="1">
        <v>4</v>
      </c>
      <c r="B251" s="1" t="s">
        <v>20</v>
      </c>
      <c r="C251" s="1">
        <v>83</v>
      </c>
      <c r="D251" s="1" t="s">
        <v>15</v>
      </c>
      <c r="E251" s="1">
        <v>5312</v>
      </c>
      <c r="F251" s="1" t="s">
        <v>598</v>
      </c>
      <c r="G251" s="1" t="s">
        <v>599</v>
      </c>
      <c r="H251" s="1">
        <v>75</v>
      </c>
      <c r="I251" s="1">
        <v>219</v>
      </c>
      <c r="J251" s="1">
        <v>350</v>
      </c>
    </row>
    <row r="252" spans="1:10" ht="15" customHeight="1" x14ac:dyDescent="0.2">
      <c r="A252" s="1">
        <v>7</v>
      </c>
      <c r="B252" s="1" t="s">
        <v>22</v>
      </c>
      <c r="C252" s="1">
        <v>83</v>
      </c>
      <c r="D252" s="1" t="s">
        <v>15</v>
      </c>
      <c r="E252" s="1">
        <v>5312</v>
      </c>
      <c r="F252" s="1" t="s">
        <v>598</v>
      </c>
      <c r="G252" s="1" t="s">
        <v>599</v>
      </c>
      <c r="H252" s="1">
        <v>198844</v>
      </c>
      <c r="I252" s="1">
        <v>196564</v>
      </c>
      <c r="J252" s="1">
        <v>128792</v>
      </c>
    </row>
    <row r="253" spans="1:10" ht="15" customHeight="1" x14ac:dyDescent="0.2">
      <c r="A253" s="1">
        <v>9</v>
      </c>
      <c r="B253" s="1" t="s">
        <v>24</v>
      </c>
      <c r="C253" s="1">
        <v>83</v>
      </c>
      <c r="D253" s="1" t="s">
        <v>15</v>
      </c>
      <c r="E253" s="1">
        <v>5312</v>
      </c>
      <c r="F253" s="1" t="s">
        <v>598</v>
      </c>
      <c r="G253" s="1" t="s">
        <v>599</v>
      </c>
      <c r="H253" s="1">
        <v>787657</v>
      </c>
      <c r="I253" s="1">
        <v>658576</v>
      </c>
      <c r="J253" s="1">
        <v>673550</v>
      </c>
    </row>
    <row r="254" spans="1:10" ht="15" customHeight="1" x14ac:dyDescent="0.2">
      <c r="A254" s="1">
        <v>10</v>
      </c>
      <c r="B254" s="1" t="s">
        <v>26</v>
      </c>
      <c r="C254" s="1">
        <v>83</v>
      </c>
      <c r="D254" s="1" t="s">
        <v>15</v>
      </c>
      <c r="E254" s="1">
        <v>5312</v>
      </c>
      <c r="F254" s="1" t="s">
        <v>598</v>
      </c>
      <c r="G254" s="1" t="s">
        <v>599</v>
      </c>
      <c r="H254" s="1">
        <v>531996</v>
      </c>
      <c r="I254" s="1">
        <v>732473</v>
      </c>
      <c r="J254" s="1">
        <v>520527</v>
      </c>
    </row>
    <row r="255" spans="1:10" ht="15" customHeight="1" x14ac:dyDescent="0.2">
      <c r="A255" s="1">
        <v>11</v>
      </c>
      <c r="B255" s="1" t="s">
        <v>27</v>
      </c>
      <c r="C255" s="1">
        <v>83</v>
      </c>
      <c r="D255" s="1" t="s">
        <v>15</v>
      </c>
      <c r="E255" s="1">
        <v>5312</v>
      </c>
      <c r="F255" s="1" t="s">
        <v>598</v>
      </c>
      <c r="G255" s="1" t="s">
        <v>599</v>
      </c>
      <c r="H255" s="1">
        <v>2795</v>
      </c>
      <c r="I255" s="1">
        <v>2917</v>
      </c>
      <c r="J255" s="1">
        <v>2264</v>
      </c>
    </row>
    <row r="256" spans="1:10" ht="15" customHeight="1" x14ac:dyDescent="0.2">
      <c r="A256" s="1">
        <v>52</v>
      </c>
      <c r="B256" s="1" t="s">
        <v>28</v>
      </c>
      <c r="C256" s="1">
        <v>83</v>
      </c>
      <c r="D256" s="1" t="s">
        <v>15</v>
      </c>
      <c r="E256" s="1">
        <v>5312</v>
      </c>
      <c r="F256" s="1" t="s">
        <v>598</v>
      </c>
      <c r="G256" s="1" t="s">
        <v>599</v>
      </c>
      <c r="H256" s="1">
        <v>13</v>
      </c>
      <c r="I256" s="1">
        <v>46</v>
      </c>
      <c r="J256" s="1">
        <v>8</v>
      </c>
    </row>
    <row r="257" spans="1:10" ht="15" customHeight="1" x14ac:dyDescent="0.2">
      <c r="A257" s="1">
        <v>16</v>
      </c>
      <c r="B257" s="1" t="s">
        <v>31</v>
      </c>
      <c r="C257" s="1">
        <v>83</v>
      </c>
      <c r="D257" s="1" t="s">
        <v>15</v>
      </c>
      <c r="E257" s="1">
        <v>5312</v>
      </c>
      <c r="F257" s="1" t="s">
        <v>598</v>
      </c>
      <c r="G257" s="1" t="s">
        <v>599</v>
      </c>
      <c r="H257" s="1">
        <v>111</v>
      </c>
      <c r="I257" s="1">
        <v>60</v>
      </c>
      <c r="J257" s="1">
        <v>25</v>
      </c>
    </row>
    <row r="258" spans="1:10" ht="15" customHeight="1" x14ac:dyDescent="0.2">
      <c r="A258" s="1">
        <v>23</v>
      </c>
      <c r="B258" s="1" t="s">
        <v>36</v>
      </c>
      <c r="C258" s="1">
        <v>83</v>
      </c>
      <c r="D258" s="1" t="s">
        <v>15</v>
      </c>
      <c r="E258" s="1">
        <v>5312</v>
      </c>
      <c r="F258" s="1" t="s">
        <v>598</v>
      </c>
      <c r="G258" s="1" t="s">
        <v>599</v>
      </c>
      <c r="H258" s="1">
        <v>3858</v>
      </c>
      <c r="I258" s="1">
        <v>4800</v>
      </c>
      <c r="J258" s="1">
        <v>3447</v>
      </c>
    </row>
    <row r="259" spans="1:10" ht="15" customHeight="1" x14ac:dyDescent="0.2">
      <c r="A259" s="1">
        <v>53</v>
      </c>
      <c r="B259" s="1" t="s">
        <v>37</v>
      </c>
      <c r="C259" s="1">
        <v>83</v>
      </c>
      <c r="D259" s="1" t="s">
        <v>15</v>
      </c>
      <c r="E259" s="1">
        <v>5312</v>
      </c>
      <c r="F259" s="1" t="s">
        <v>598</v>
      </c>
      <c r="G259" s="1" t="s">
        <v>599</v>
      </c>
      <c r="H259" s="1">
        <v>101513</v>
      </c>
      <c r="I259" s="1">
        <v>131553</v>
      </c>
      <c r="J259" s="1">
        <v>131906</v>
      </c>
    </row>
    <row r="260" spans="1:10" ht="15" customHeight="1" x14ac:dyDescent="0.2">
      <c r="A260" s="1">
        <v>19</v>
      </c>
      <c r="B260" s="1" t="s">
        <v>40</v>
      </c>
      <c r="C260" s="1">
        <v>83</v>
      </c>
      <c r="D260" s="1" t="s">
        <v>15</v>
      </c>
      <c r="E260" s="1">
        <v>5312</v>
      </c>
      <c r="F260" s="1" t="s">
        <v>598</v>
      </c>
      <c r="G260" s="1" t="s">
        <v>599</v>
      </c>
      <c r="H260" s="1">
        <v>275935</v>
      </c>
      <c r="I260" s="1">
        <v>287773</v>
      </c>
      <c r="J260" s="1">
        <v>295792</v>
      </c>
    </row>
    <row r="261" spans="1:10" ht="15" customHeight="1" x14ac:dyDescent="0.2">
      <c r="A261" s="1">
        <v>20</v>
      </c>
      <c r="B261" s="1" t="s">
        <v>42</v>
      </c>
      <c r="C261" s="1">
        <v>83</v>
      </c>
      <c r="D261" s="1" t="s">
        <v>15</v>
      </c>
      <c r="E261" s="1">
        <v>5312</v>
      </c>
      <c r="F261" s="1" t="s">
        <v>598</v>
      </c>
      <c r="G261" s="1" t="s">
        <v>599</v>
      </c>
      <c r="H261" s="1">
        <v>50198</v>
      </c>
      <c r="I261" s="1">
        <v>25863</v>
      </c>
      <c r="J261" s="1">
        <v>34236</v>
      </c>
    </row>
    <row r="262" spans="1:10" ht="15" customHeight="1" x14ac:dyDescent="0.2">
      <c r="A262" s="1">
        <v>21</v>
      </c>
      <c r="B262" s="1" t="s">
        <v>43</v>
      </c>
      <c r="C262" s="1">
        <v>83</v>
      </c>
      <c r="D262" s="1" t="s">
        <v>15</v>
      </c>
      <c r="E262" s="1">
        <v>5312</v>
      </c>
      <c r="F262" s="1" t="s">
        <v>598</v>
      </c>
      <c r="G262" s="1" t="s">
        <v>599</v>
      </c>
      <c r="H262" s="1">
        <v>840093</v>
      </c>
      <c r="I262" s="1">
        <v>732981</v>
      </c>
      <c r="J262" s="1">
        <v>558189</v>
      </c>
    </row>
    <row r="263" spans="1:10" ht="15" customHeight="1" x14ac:dyDescent="0.2">
      <c r="A263" s="1">
        <v>27</v>
      </c>
      <c r="B263" s="1" t="s">
        <v>46</v>
      </c>
      <c r="C263" s="1">
        <v>83</v>
      </c>
      <c r="D263" s="1" t="s">
        <v>15</v>
      </c>
      <c r="E263" s="1">
        <v>5312</v>
      </c>
      <c r="F263" s="1" t="s">
        <v>598</v>
      </c>
      <c r="G263" s="1" t="s">
        <v>599</v>
      </c>
      <c r="H263" s="1">
        <v>6706</v>
      </c>
      <c r="I263" s="1">
        <v>6821</v>
      </c>
      <c r="J263" s="1">
        <v>3286</v>
      </c>
    </row>
    <row r="264" spans="1:10" ht="15" customHeight="1" x14ac:dyDescent="0.2">
      <c r="A264" s="1">
        <v>233</v>
      </c>
      <c r="B264" s="1" t="s">
        <v>47</v>
      </c>
      <c r="C264" s="1">
        <v>83</v>
      </c>
      <c r="D264" s="1" t="s">
        <v>15</v>
      </c>
      <c r="E264" s="1">
        <v>5312</v>
      </c>
      <c r="F264" s="1" t="s">
        <v>598</v>
      </c>
      <c r="G264" s="1" t="s">
        <v>599</v>
      </c>
      <c r="H264" s="1">
        <v>1548404</v>
      </c>
      <c r="I264" s="1">
        <v>1355578</v>
      </c>
      <c r="J264" s="1">
        <v>1651961</v>
      </c>
    </row>
    <row r="265" spans="1:10" ht="15" customHeight="1" x14ac:dyDescent="0.2">
      <c r="A265" s="1">
        <v>29</v>
      </c>
      <c r="B265" s="1" t="s">
        <v>48</v>
      </c>
      <c r="C265" s="1">
        <v>83</v>
      </c>
      <c r="D265" s="1" t="s">
        <v>15</v>
      </c>
      <c r="E265" s="1">
        <v>5312</v>
      </c>
      <c r="F265" s="1" t="s">
        <v>598</v>
      </c>
      <c r="G265" s="1" t="s">
        <v>599</v>
      </c>
      <c r="H265" s="1">
        <v>32254</v>
      </c>
      <c r="I265" s="1">
        <v>26528</v>
      </c>
      <c r="J265" s="1">
        <v>15063</v>
      </c>
    </row>
    <row r="266" spans="1:10" ht="15" customHeight="1" x14ac:dyDescent="0.2">
      <c r="A266" s="1">
        <v>32</v>
      </c>
      <c r="B266" s="1" t="s">
        <v>50</v>
      </c>
      <c r="C266" s="1">
        <v>83</v>
      </c>
      <c r="D266" s="1" t="s">
        <v>15</v>
      </c>
      <c r="E266" s="1">
        <v>5312</v>
      </c>
      <c r="F266" s="1" t="s">
        <v>598</v>
      </c>
      <c r="G266" s="1" t="s">
        <v>599</v>
      </c>
      <c r="H266" s="1">
        <v>753386</v>
      </c>
      <c r="I266" s="1">
        <v>787591</v>
      </c>
      <c r="J266" s="1">
        <v>855854</v>
      </c>
    </row>
    <row r="267" spans="1:10" ht="15" customHeight="1" x14ac:dyDescent="0.2">
      <c r="A267" s="1">
        <v>37</v>
      </c>
      <c r="B267" s="1" t="s">
        <v>54</v>
      </c>
      <c r="C267" s="1">
        <v>83</v>
      </c>
      <c r="D267" s="1" t="s">
        <v>15</v>
      </c>
      <c r="E267" s="1">
        <v>5312</v>
      </c>
      <c r="F267" s="1" t="s">
        <v>598</v>
      </c>
      <c r="G267" s="1" t="s">
        <v>599</v>
      </c>
      <c r="H267" s="1">
        <v>30665</v>
      </c>
      <c r="I267" s="1">
        <v>31748</v>
      </c>
      <c r="J267" s="1">
        <v>30045</v>
      </c>
    </row>
    <row r="268" spans="1:10" ht="15" customHeight="1" x14ac:dyDescent="0.2">
      <c r="A268" s="1">
        <v>39</v>
      </c>
      <c r="B268" s="1" t="s">
        <v>55</v>
      </c>
      <c r="C268" s="1">
        <v>83</v>
      </c>
      <c r="D268" s="1" t="s">
        <v>15</v>
      </c>
      <c r="E268" s="1">
        <v>5312</v>
      </c>
      <c r="F268" s="1" t="s">
        <v>598</v>
      </c>
      <c r="G268" s="1" t="s">
        <v>599</v>
      </c>
      <c r="H268" s="1">
        <v>1095365</v>
      </c>
      <c r="I268" s="1">
        <v>1074356</v>
      </c>
      <c r="J268" s="1">
        <v>1191355</v>
      </c>
    </row>
    <row r="269" spans="1:10" ht="15" customHeight="1" x14ac:dyDescent="0.2">
      <c r="A269" s="1">
        <v>351</v>
      </c>
      <c r="B269" s="1" t="s">
        <v>57</v>
      </c>
      <c r="C269" s="1">
        <v>83</v>
      </c>
      <c r="D269" s="1" t="s">
        <v>15</v>
      </c>
      <c r="E269" s="1">
        <v>5312</v>
      </c>
      <c r="F269" s="1" t="s">
        <v>598</v>
      </c>
      <c r="G269" s="1" t="s">
        <v>599</v>
      </c>
      <c r="H269" s="1">
        <v>621238</v>
      </c>
      <c r="I269" s="1">
        <v>575882</v>
      </c>
      <c r="J269" s="1">
        <v>535463</v>
      </c>
    </row>
    <row r="270" spans="1:10" ht="15" customHeight="1" x14ac:dyDescent="0.2">
      <c r="A270" s="1">
        <v>41</v>
      </c>
      <c r="B270" s="1" t="s">
        <v>568</v>
      </c>
      <c r="C270" s="1">
        <v>83</v>
      </c>
      <c r="D270" s="1" t="s">
        <v>15</v>
      </c>
      <c r="E270" s="1">
        <v>5312</v>
      </c>
      <c r="F270" s="1" t="s">
        <v>598</v>
      </c>
      <c r="G270" s="1" t="s">
        <v>599</v>
      </c>
      <c r="H270" s="1">
        <v>619200</v>
      </c>
      <c r="I270" s="1">
        <v>574000</v>
      </c>
      <c r="J270" s="1">
        <v>533389</v>
      </c>
    </row>
    <row r="271" spans="1:10" ht="15" customHeight="1" x14ac:dyDescent="0.2">
      <c r="A271" s="1">
        <v>214</v>
      </c>
      <c r="B271" s="1" t="s">
        <v>569</v>
      </c>
      <c r="C271" s="1">
        <v>83</v>
      </c>
      <c r="D271" s="1" t="s">
        <v>15</v>
      </c>
      <c r="E271" s="1">
        <v>5312</v>
      </c>
      <c r="F271" s="1" t="s">
        <v>598</v>
      </c>
      <c r="G271" s="1" t="s">
        <v>599</v>
      </c>
      <c r="H271" s="1">
        <v>2038</v>
      </c>
      <c r="I271" s="1">
        <v>1882</v>
      </c>
      <c r="J271" s="1">
        <v>2074</v>
      </c>
    </row>
    <row r="272" spans="1:10" ht="15" customHeight="1" x14ac:dyDescent="0.2">
      <c r="A272" s="1">
        <v>44</v>
      </c>
      <c r="B272" s="1" t="s">
        <v>58</v>
      </c>
      <c r="C272" s="1">
        <v>83</v>
      </c>
      <c r="D272" s="1" t="s">
        <v>15</v>
      </c>
      <c r="E272" s="1">
        <v>5312</v>
      </c>
      <c r="F272" s="1" t="s">
        <v>598</v>
      </c>
      <c r="G272" s="1" t="s">
        <v>599</v>
      </c>
      <c r="H272" s="1">
        <v>6309</v>
      </c>
      <c r="I272" s="1">
        <v>6779</v>
      </c>
      <c r="J272" s="1">
        <v>5007</v>
      </c>
    </row>
    <row r="273" spans="1:10" ht="15" customHeight="1" x14ac:dyDescent="0.2">
      <c r="A273" s="1">
        <v>48</v>
      </c>
      <c r="B273" s="1" t="s">
        <v>62</v>
      </c>
      <c r="C273" s="1">
        <v>83</v>
      </c>
      <c r="D273" s="1" t="s">
        <v>15</v>
      </c>
      <c r="E273" s="1">
        <v>5312</v>
      </c>
      <c r="F273" s="1" t="s">
        <v>598</v>
      </c>
      <c r="G273" s="1" t="s">
        <v>599</v>
      </c>
    </row>
    <row r="274" spans="1:10" ht="15" customHeight="1" x14ac:dyDescent="0.2">
      <c r="A274" s="1">
        <v>107</v>
      </c>
      <c r="B274" s="1" t="s">
        <v>63</v>
      </c>
      <c r="C274" s="1">
        <v>83</v>
      </c>
      <c r="D274" s="1" t="s">
        <v>15</v>
      </c>
      <c r="E274" s="1">
        <v>5312</v>
      </c>
      <c r="F274" s="1" t="s">
        <v>598</v>
      </c>
      <c r="G274" s="1" t="s">
        <v>599</v>
      </c>
      <c r="H274" s="1">
        <v>75880</v>
      </c>
      <c r="I274" s="1">
        <v>76976</v>
      </c>
      <c r="J274" s="1">
        <v>79559</v>
      </c>
    </row>
    <row r="275" spans="1:10" ht="15" customHeight="1" x14ac:dyDescent="0.2">
      <c r="A275" s="1">
        <v>98</v>
      </c>
      <c r="B275" s="1" t="s">
        <v>64</v>
      </c>
      <c r="C275" s="1">
        <v>83</v>
      </c>
      <c r="D275" s="1" t="s">
        <v>15</v>
      </c>
      <c r="E275" s="1">
        <v>5312</v>
      </c>
      <c r="F275" s="1" t="s">
        <v>598</v>
      </c>
      <c r="G275" s="1" t="s">
        <v>599</v>
      </c>
      <c r="H275" s="1">
        <v>0</v>
      </c>
      <c r="I275" s="1">
        <v>34</v>
      </c>
      <c r="J275" s="1">
        <v>58</v>
      </c>
    </row>
    <row r="276" spans="1:10" ht="15" customHeight="1" x14ac:dyDescent="0.2">
      <c r="A276" s="1">
        <v>49</v>
      </c>
      <c r="B276" s="1" t="s">
        <v>65</v>
      </c>
      <c r="C276" s="1">
        <v>83</v>
      </c>
      <c r="D276" s="1" t="s">
        <v>15</v>
      </c>
      <c r="E276" s="1">
        <v>5312</v>
      </c>
      <c r="F276" s="1" t="s">
        <v>598</v>
      </c>
      <c r="G276" s="1" t="s">
        <v>599</v>
      </c>
      <c r="H276" s="1">
        <v>4157</v>
      </c>
      <c r="I276" s="1">
        <v>5367</v>
      </c>
      <c r="J276" s="1">
        <v>6302</v>
      </c>
    </row>
    <row r="277" spans="1:10" ht="15" customHeight="1" x14ac:dyDescent="0.2">
      <c r="A277" s="1">
        <v>167</v>
      </c>
      <c r="B277" s="1" t="s">
        <v>570</v>
      </c>
      <c r="C277" s="1">
        <v>83</v>
      </c>
      <c r="D277" s="1" t="s">
        <v>15</v>
      </c>
      <c r="E277" s="1">
        <v>5312</v>
      </c>
      <c r="F277" s="1" t="s">
        <v>598</v>
      </c>
      <c r="G277" s="1" t="s">
        <v>599</v>
      </c>
    </row>
    <row r="278" spans="1:10" ht="15" customHeight="1" x14ac:dyDescent="0.2">
      <c r="A278" s="1">
        <v>51</v>
      </c>
      <c r="B278" s="1" t="s">
        <v>68</v>
      </c>
      <c r="C278" s="1">
        <v>83</v>
      </c>
      <c r="D278" s="1" t="s">
        <v>15</v>
      </c>
      <c r="E278" s="1">
        <v>5312</v>
      </c>
      <c r="F278" s="1" t="s">
        <v>598</v>
      </c>
      <c r="G278" s="1" t="s">
        <v>599</v>
      </c>
    </row>
    <row r="279" spans="1:10" ht="15" customHeight="1" x14ac:dyDescent="0.2">
      <c r="A279" s="1">
        <v>116</v>
      </c>
      <c r="B279" s="1" t="s">
        <v>69</v>
      </c>
      <c r="C279" s="1">
        <v>83</v>
      </c>
      <c r="D279" s="1" t="s">
        <v>15</v>
      </c>
      <c r="E279" s="1">
        <v>5312</v>
      </c>
      <c r="F279" s="1" t="s">
        <v>598</v>
      </c>
      <c r="G279" s="1" t="s">
        <v>599</v>
      </c>
      <c r="H279" s="1">
        <v>27696</v>
      </c>
      <c r="I279" s="1">
        <v>30767</v>
      </c>
      <c r="J279" s="1">
        <v>31254</v>
      </c>
    </row>
    <row r="280" spans="1:10" ht="15" customHeight="1" x14ac:dyDescent="0.2">
      <c r="A280" s="1">
        <v>250</v>
      </c>
      <c r="B280" s="1" t="s">
        <v>70</v>
      </c>
      <c r="C280" s="1">
        <v>83</v>
      </c>
      <c r="D280" s="1" t="s">
        <v>15</v>
      </c>
      <c r="E280" s="1">
        <v>5312</v>
      </c>
      <c r="F280" s="1" t="s">
        <v>598</v>
      </c>
      <c r="G280" s="1" t="s">
        <v>599</v>
      </c>
      <c r="H280" s="1">
        <v>6969</v>
      </c>
      <c r="I280" s="1">
        <v>6625</v>
      </c>
      <c r="J280" s="1">
        <v>6316</v>
      </c>
    </row>
    <row r="281" spans="1:10" ht="15" customHeight="1" x14ac:dyDescent="0.2">
      <c r="A281" s="1">
        <v>56</v>
      </c>
      <c r="B281" s="1" t="s">
        <v>74</v>
      </c>
      <c r="C281" s="1">
        <v>83</v>
      </c>
      <c r="D281" s="1" t="s">
        <v>15</v>
      </c>
      <c r="E281" s="1">
        <v>5312</v>
      </c>
      <c r="F281" s="1" t="s">
        <v>598</v>
      </c>
      <c r="G281" s="1" t="s">
        <v>599</v>
      </c>
      <c r="H281" s="1">
        <v>1237</v>
      </c>
      <c r="I281" s="1">
        <v>1438</v>
      </c>
      <c r="J281" s="1">
        <v>766</v>
      </c>
    </row>
    <row r="282" spans="1:10" ht="15" customHeight="1" x14ac:dyDescent="0.2">
      <c r="A282" s="1">
        <v>58</v>
      </c>
      <c r="B282" s="1" t="s">
        <v>75</v>
      </c>
      <c r="C282" s="1">
        <v>83</v>
      </c>
      <c r="D282" s="1" t="s">
        <v>15</v>
      </c>
      <c r="E282" s="1">
        <v>5312</v>
      </c>
      <c r="F282" s="1" t="s">
        <v>598</v>
      </c>
      <c r="G282" s="1" t="s">
        <v>599</v>
      </c>
      <c r="H282" s="1">
        <v>8545</v>
      </c>
      <c r="I282" s="1">
        <v>8730</v>
      </c>
      <c r="J282" s="1">
        <v>8916</v>
      </c>
    </row>
    <row r="283" spans="1:10" ht="15" customHeight="1" x14ac:dyDescent="0.2">
      <c r="A283" s="1">
        <v>59</v>
      </c>
      <c r="B283" s="1" t="s">
        <v>76</v>
      </c>
      <c r="C283" s="1">
        <v>83</v>
      </c>
      <c r="D283" s="1" t="s">
        <v>15</v>
      </c>
      <c r="E283" s="1">
        <v>5312</v>
      </c>
      <c r="F283" s="1" t="s">
        <v>598</v>
      </c>
      <c r="G283" s="1" t="s">
        <v>599</v>
      </c>
      <c r="H283" s="1">
        <v>148465</v>
      </c>
      <c r="I283" s="1">
        <v>150197</v>
      </c>
      <c r="J283" s="1">
        <v>154094</v>
      </c>
    </row>
    <row r="284" spans="1:10" ht="15" customHeight="1" x14ac:dyDescent="0.2">
      <c r="A284" s="1">
        <v>60</v>
      </c>
      <c r="B284" s="1" t="s">
        <v>77</v>
      </c>
      <c r="C284" s="1">
        <v>83</v>
      </c>
      <c r="D284" s="1" t="s">
        <v>15</v>
      </c>
      <c r="E284" s="1">
        <v>5312</v>
      </c>
      <c r="F284" s="1" t="s">
        <v>598</v>
      </c>
      <c r="G284" s="1" t="s">
        <v>599</v>
      </c>
      <c r="H284" s="1">
        <v>81639</v>
      </c>
      <c r="I284" s="1">
        <v>84449</v>
      </c>
      <c r="J284" s="1">
        <v>83296</v>
      </c>
    </row>
    <row r="285" spans="1:10" ht="15" customHeight="1" x14ac:dyDescent="0.2">
      <c r="A285" s="1">
        <v>178</v>
      </c>
      <c r="B285" s="1" t="s">
        <v>79</v>
      </c>
      <c r="C285" s="1">
        <v>83</v>
      </c>
      <c r="D285" s="1" t="s">
        <v>15</v>
      </c>
      <c r="E285" s="1">
        <v>5312</v>
      </c>
      <c r="F285" s="1" t="s">
        <v>598</v>
      </c>
      <c r="G285" s="1" t="s">
        <v>599</v>
      </c>
      <c r="H285" s="1">
        <v>250000</v>
      </c>
      <c r="I285" s="1">
        <v>250000</v>
      </c>
      <c r="J285" s="1">
        <v>331369</v>
      </c>
    </row>
    <row r="286" spans="1:10" ht="15" customHeight="1" x14ac:dyDescent="0.2">
      <c r="A286" s="1">
        <v>238</v>
      </c>
      <c r="B286" s="1" t="s">
        <v>81</v>
      </c>
      <c r="C286" s="1">
        <v>83</v>
      </c>
      <c r="D286" s="1" t="s">
        <v>15</v>
      </c>
      <c r="E286" s="1">
        <v>5312</v>
      </c>
      <c r="F286" s="1" t="s">
        <v>598</v>
      </c>
      <c r="G286" s="1" t="s">
        <v>599</v>
      </c>
      <c r="H286" s="1">
        <v>1834650</v>
      </c>
      <c r="I286" s="1">
        <v>1854711</v>
      </c>
      <c r="J286" s="1">
        <v>1881971</v>
      </c>
    </row>
    <row r="287" spans="1:10" ht="15" customHeight="1" x14ac:dyDescent="0.2">
      <c r="A287" s="1">
        <v>62</v>
      </c>
      <c r="B287" s="1" t="s">
        <v>82</v>
      </c>
      <c r="C287" s="1">
        <v>83</v>
      </c>
      <c r="D287" s="1" t="s">
        <v>15</v>
      </c>
      <c r="E287" s="1">
        <v>5312</v>
      </c>
      <c r="F287" s="1" t="s">
        <v>598</v>
      </c>
      <c r="G287" s="1" t="s">
        <v>599</v>
      </c>
    </row>
    <row r="288" spans="1:10" ht="15" customHeight="1" x14ac:dyDescent="0.2">
      <c r="A288" s="1">
        <v>66</v>
      </c>
      <c r="B288" s="1" t="s">
        <v>84</v>
      </c>
      <c r="C288" s="1">
        <v>83</v>
      </c>
      <c r="D288" s="1" t="s">
        <v>15</v>
      </c>
      <c r="E288" s="1">
        <v>5312</v>
      </c>
      <c r="F288" s="1" t="s">
        <v>598</v>
      </c>
      <c r="G288" s="1" t="s">
        <v>599</v>
      </c>
      <c r="H288" s="1">
        <v>8</v>
      </c>
      <c r="I288" s="1">
        <v>8</v>
      </c>
      <c r="J288" s="1">
        <v>8</v>
      </c>
    </row>
    <row r="289" spans="1:10" ht="15" customHeight="1" x14ac:dyDescent="0.2">
      <c r="A289" s="1">
        <v>68</v>
      </c>
      <c r="B289" s="1" t="s">
        <v>86</v>
      </c>
      <c r="C289" s="1">
        <v>83</v>
      </c>
      <c r="D289" s="1" t="s">
        <v>15</v>
      </c>
      <c r="E289" s="1">
        <v>5312</v>
      </c>
      <c r="F289" s="1" t="s">
        <v>598</v>
      </c>
      <c r="G289" s="1" t="s">
        <v>599</v>
      </c>
      <c r="H289" s="1">
        <v>62863</v>
      </c>
      <c r="I289" s="1">
        <v>53790</v>
      </c>
      <c r="J289" s="1">
        <v>45667</v>
      </c>
    </row>
    <row r="290" spans="1:10" ht="15" customHeight="1" x14ac:dyDescent="0.2">
      <c r="A290" s="1">
        <v>75</v>
      </c>
      <c r="B290" s="1" t="s">
        <v>90</v>
      </c>
      <c r="C290" s="1">
        <v>83</v>
      </c>
      <c r="D290" s="1" t="s">
        <v>15</v>
      </c>
      <c r="E290" s="1">
        <v>5312</v>
      </c>
      <c r="F290" s="1" t="s">
        <v>598</v>
      </c>
      <c r="G290" s="1" t="s">
        <v>599</v>
      </c>
      <c r="H290" s="1">
        <v>27235</v>
      </c>
      <c r="I290" s="1">
        <v>29467</v>
      </c>
      <c r="J290" s="1">
        <v>31798</v>
      </c>
    </row>
    <row r="291" spans="1:10" ht="15" customHeight="1" x14ac:dyDescent="0.2">
      <c r="A291" s="1">
        <v>81</v>
      </c>
      <c r="B291" s="1" t="s">
        <v>93</v>
      </c>
      <c r="C291" s="1">
        <v>83</v>
      </c>
      <c r="D291" s="1" t="s">
        <v>15</v>
      </c>
      <c r="E291" s="1">
        <v>5312</v>
      </c>
      <c r="F291" s="1" t="s">
        <v>598</v>
      </c>
      <c r="G291" s="1" t="s">
        <v>599</v>
      </c>
      <c r="H291" s="1">
        <v>227000</v>
      </c>
      <c r="I291" s="1">
        <v>228393</v>
      </c>
      <c r="J291" s="1">
        <v>229604</v>
      </c>
    </row>
    <row r="292" spans="1:10" ht="15" customHeight="1" x14ac:dyDescent="0.2">
      <c r="A292" s="1">
        <v>84</v>
      </c>
      <c r="B292" s="1" t="s">
        <v>94</v>
      </c>
      <c r="C292" s="1">
        <v>83</v>
      </c>
      <c r="D292" s="1" t="s">
        <v>15</v>
      </c>
      <c r="E292" s="1">
        <v>5312</v>
      </c>
      <c r="F292" s="1" t="s">
        <v>598</v>
      </c>
      <c r="G292" s="1" t="s">
        <v>599</v>
      </c>
      <c r="H292" s="1">
        <v>183</v>
      </c>
      <c r="I292" s="1">
        <v>286</v>
      </c>
      <c r="J292" s="1">
        <v>274</v>
      </c>
    </row>
    <row r="293" spans="1:10" ht="15" customHeight="1" x14ac:dyDescent="0.2">
      <c r="A293" s="1">
        <v>89</v>
      </c>
      <c r="B293" s="1" t="s">
        <v>98</v>
      </c>
      <c r="C293" s="1">
        <v>83</v>
      </c>
      <c r="D293" s="1" t="s">
        <v>15</v>
      </c>
      <c r="E293" s="1">
        <v>5312</v>
      </c>
      <c r="F293" s="1" t="s">
        <v>598</v>
      </c>
      <c r="G293" s="1" t="s">
        <v>599</v>
      </c>
      <c r="H293" s="1">
        <v>27886</v>
      </c>
      <c r="I293" s="1">
        <v>28305</v>
      </c>
      <c r="J293" s="1">
        <v>28795</v>
      </c>
    </row>
    <row r="294" spans="1:10" ht="15" customHeight="1" x14ac:dyDescent="0.2">
      <c r="A294" s="1">
        <v>90</v>
      </c>
      <c r="B294" s="1" t="s">
        <v>99</v>
      </c>
      <c r="C294" s="1">
        <v>83</v>
      </c>
      <c r="D294" s="1" t="s">
        <v>15</v>
      </c>
      <c r="E294" s="1">
        <v>5312</v>
      </c>
      <c r="F294" s="1" t="s">
        <v>598</v>
      </c>
      <c r="G294" s="1" t="s">
        <v>599</v>
      </c>
      <c r="H294" s="1">
        <v>39901</v>
      </c>
      <c r="I294" s="1">
        <v>42209</v>
      </c>
      <c r="J294" s="1">
        <v>43866</v>
      </c>
    </row>
    <row r="295" spans="1:10" ht="15" customHeight="1" x14ac:dyDescent="0.2">
      <c r="A295" s="1">
        <v>175</v>
      </c>
      <c r="B295" s="1" t="s">
        <v>100</v>
      </c>
      <c r="C295" s="1">
        <v>83</v>
      </c>
      <c r="D295" s="1" t="s">
        <v>15</v>
      </c>
      <c r="E295" s="1">
        <v>5312</v>
      </c>
      <c r="F295" s="1" t="s">
        <v>598</v>
      </c>
      <c r="G295" s="1" t="s">
        <v>599</v>
      </c>
      <c r="H295" s="1">
        <v>14851</v>
      </c>
      <c r="I295" s="1">
        <v>16963</v>
      </c>
      <c r="J295" s="1">
        <v>18012</v>
      </c>
    </row>
    <row r="296" spans="1:10" ht="15" customHeight="1" x14ac:dyDescent="0.2">
      <c r="A296" s="1">
        <v>93</v>
      </c>
      <c r="B296" s="1" t="s">
        <v>102</v>
      </c>
      <c r="C296" s="1">
        <v>83</v>
      </c>
      <c r="D296" s="1" t="s">
        <v>15</v>
      </c>
      <c r="E296" s="1">
        <v>5312</v>
      </c>
      <c r="F296" s="1" t="s">
        <v>598</v>
      </c>
      <c r="G296" s="1" t="s">
        <v>599</v>
      </c>
      <c r="H296" s="1">
        <v>138487</v>
      </c>
      <c r="I296" s="1">
        <v>135865</v>
      </c>
      <c r="J296" s="1">
        <v>130853</v>
      </c>
    </row>
    <row r="297" spans="1:10" ht="15" customHeight="1" x14ac:dyDescent="0.2">
      <c r="A297" s="1">
        <v>95</v>
      </c>
      <c r="B297" s="1" t="s">
        <v>103</v>
      </c>
      <c r="C297" s="1">
        <v>83</v>
      </c>
      <c r="D297" s="1" t="s">
        <v>15</v>
      </c>
      <c r="E297" s="1">
        <v>5312</v>
      </c>
      <c r="F297" s="1" t="s">
        <v>598</v>
      </c>
      <c r="G297" s="1" t="s">
        <v>599</v>
      </c>
      <c r="H297" s="1">
        <v>32235</v>
      </c>
      <c r="I297" s="1">
        <v>32397</v>
      </c>
      <c r="J297" s="1">
        <v>32267</v>
      </c>
    </row>
    <row r="298" spans="1:10" ht="15" customHeight="1" x14ac:dyDescent="0.2">
      <c r="A298" s="1">
        <v>97</v>
      </c>
      <c r="B298" s="1" t="s">
        <v>104</v>
      </c>
      <c r="C298" s="1">
        <v>83</v>
      </c>
      <c r="D298" s="1" t="s">
        <v>15</v>
      </c>
      <c r="E298" s="1">
        <v>5312</v>
      </c>
      <c r="F298" s="1" t="s">
        <v>598</v>
      </c>
      <c r="G298" s="1" t="s">
        <v>599</v>
      </c>
      <c r="H298" s="1">
        <v>4580</v>
      </c>
      <c r="I298" s="1">
        <v>4576</v>
      </c>
      <c r="J298" s="1">
        <v>3619</v>
      </c>
    </row>
    <row r="299" spans="1:10" ht="15" customHeight="1" x14ac:dyDescent="0.2">
      <c r="A299" s="1">
        <v>100</v>
      </c>
      <c r="B299" s="1" t="s">
        <v>106</v>
      </c>
      <c r="C299" s="1">
        <v>83</v>
      </c>
      <c r="D299" s="1" t="s">
        <v>15</v>
      </c>
      <c r="E299" s="1">
        <v>5312</v>
      </c>
      <c r="F299" s="1" t="s">
        <v>598</v>
      </c>
      <c r="G299" s="1" t="s">
        <v>599</v>
      </c>
      <c r="H299" s="1">
        <v>5790000</v>
      </c>
      <c r="I299" s="1">
        <v>6160000</v>
      </c>
      <c r="J299" s="1">
        <v>5650000</v>
      </c>
    </row>
    <row r="300" spans="1:10" ht="15" customHeight="1" x14ac:dyDescent="0.2">
      <c r="A300" s="1">
        <v>103</v>
      </c>
      <c r="B300" s="1" t="s">
        <v>109</v>
      </c>
      <c r="C300" s="1">
        <v>83</v>
      </c>
      <c r="D300" s="1" t="s">
        <v>15</v>
      </c>
      <c r="E300" s="1">
        <v>5312</v>
      </c>
      <c r="F300" s="1" t="s">
        <v>598</v>
      </c>
      <c r="G300" s="1" t="s">
        <v>599</v>
      </c>
      <c r="H300" s="1">
        <v>21358</v>
      </c>
      <c r="I300" s="1">
        <v>15650</v>
      </c>
      <c r="J300" s="1">
        <v>19186</v>
      </c>
    </row>
    <row r="301" spans="1:10" ht="15" customHeight="1" x14ac:dyDescent="0.2">
      <c r="A301" s="1">
        <v>105</v>
      </c>
      <c r="B301" s="1" t="s">
        <v>111</v>
      </c>
      <c r="C301" s="1">
        <v>83</v>
      </c>
      <c r="D301" s="1" t="s">
        <v>15</v>
      </c>
      <c r="E301" s="1">
        <v>5312</v>
      </c>
      <c r="F301" s="1" t="s">
        <v>598</v>
      </c>
      <c r="G301" s="1" t="s">
        <v>599</v>
      </c>
      <c r="H301" s="1">
        <v>8960</v>
      </c>
      <c r="I301" s="1">
        <v>8489</v>
      </c>
      <c r="J301" s="1">
        <v>7231</v>
      </c>
    </row>
    <row r="302" spans="1:10" ht="15" customHeight="1" x14ac:dyDescent="0.2">
      <c r="A302" s="1">
        <v>106</v>
      </c>
      <c r="B302" s="1" t="s">
        <v>112</v>
      </c>
      <c r="C302" s="1">
        <v>83</v>
      </c>
      <c r="D302" s="1" t="s">
        <v>15</v>
      </c>
      <c r="E302" s="1">
        <v>5312</v>
      </c>
      <c r="F302" s="1" t="s">
        <v>598</v>
      </c>
      <c r="G302" s="1" t="s">
        <v>599</v>
      </c>
      <c r="H302" s="1">
        <v>51586</v>
      </c>
      <c r="I302" s="1">
        <v>45374</v>
      </c>
      <c r="J302" s="1">
        <v>43840</v>
      </c>
    </row>
    <row r="303" spans="1:10" ht="15" customHeight="1" x14ac:dyDescent="0.2">
      <c r="A303" s="1">
        <v>110</v>
      </c>
      <c r="B303" s="1" t="s">
        <v>114</v>
      </c>
      <c r="C303" s="1">
        <v>83</v>
      </c>
      <c r="D303" s="1" t="s">
        <v>15</v>
      </c>
      <c r="E303" s="1">
        <v>5312</v>
      </c>
      <c r="F303" s="1" t="s">
        <v>598</v>
      </c>
      <c r="G303" s="1" t="s">
        <v>599</v>
      </c>
    </row>
    <row r="304" spans="1:10" ht="15" customHeight="1" x14ac:dyDescent="0.2">
      <c r="A304" s="1">
        <v>112</v>
      </c>
      <c r="B304" s="1" t="s">
        <v>115</v>
      </c>
      <c r="C304" s="1">
        <v>83</v>
      </c>
      <c r="D304" s="1" t="s">
        <v>15</v>
      </c>
      <c r="E304" s="1">
        <v>5312</v>
      </c>
      <c r="F304" s="1" t="s">
        <v>598</v>
      </c>
      <c r="G304" s="1" t="s">
        <v>599</v>
      </c>
      <c r="H304" s="1">
        <v>611</v>
      </c>
      <c r="I304" s="1">
        <v>260</v>
      </c>
      <c r="J304" s="1">
        <v>388</v>
      </c>
    </row>
    <row r="305" spans="1:10" ht="15" customHeight="1" x14ac:dyDescent="0.2">
      <c r="A305" s="1">
        <v>108</v>
      </c>
      <c r="B305" s="1" t="s">
        <v>116</v>
      </c>
      <c r="C305" s="1">
        <v>83</v>
      </c>
      <c r="D305" s="1" t="s">
        <v>15</v>
      </c>
      <c r="E305" s="1">
        <v>5312</v>
      </c>
      <c r="F305" s="1" t="s">
        <v>598</v>
      </c>
      <c r="G305" s="1" t="s">
        <v>599</v>
      </c>
      <c r="H305" s="1">
        <v>1350</v>
      </c>
      <c r="I305" s="1">
        <v>2458</v>
      </c>
      <c r="J305" s="1">
        <v>6878</v>
      </c>
    </row>
    <row r="306" spans="1:10" ht="15" customHeight="1" x14ac:dyDescent="0.2">
      <c r="A306" s="1">
        <v>114</v>
      </c>
      <c r="B306" s="1" t="s">
        <v>117</v>
      </c>
      <c r="C306" s="1">
        <v>83</v>
      </c>
      <c r="D306" s="1" t="s">
        <v>15</v>
      </c>
      <c r="E306" s="1">
        <v>5312</v>
      </c>
      <c r="F306" s="1" t="s">
        <v>598</v>
      </c>
      <c r="G306" s="1" t="s">
        <v>599</v>
      </c>
      <c r="H306" s="1">
        <v>213520</v>
      </c>
      <c r="I306" s="1">
        <v>195507</v>
      </c>
      <c r="J306" s="1">
        <v>184654</v>
      </c>
    </row>
    <row r="307" spans="1:10" ht="15" customHeight="1" x14ac:dyDescent="0.2">
      <c r="A307" s="1">
        <v>113</v>
      </c>
      <c r="B307" s="1" t="s">
        <v>120</v>
      </c>
      <c r="C307" s="1">
        <v>83</v>
      </c>
      <c r="D307" s="1" t="s">
        <v>15</v>
      </c>
      <c r="E307" s="1">
        <v>5312</v>
      </c>
      <c r="F307" s="1" t="s">
        <v>598</v>
      </c>
      <c r="G307" s="1" t="s">
        <v>599</v>
      </c>
      <c r="H307" s="1">
        <v>13</v>
      </c>
      <c r="I307" s="1">
        <v>26</v>
      </c>
      <c r="J307" s="1">
        <v>101</v>
      </c>
    </row>
    <row r="308" spans="1:10" ht="15" customHeight="1" x14ac:dyDescent="0.2">
      <c r="A308" s="1">
        <v>121</v>
      </c>
      <c r="B308" s="1" t="s">
        <v>123</v>
      </c>
      <c r="C308" s="1">
        <v>83</v>
      </c>
      <c r="D308" s="1" t="s">
        <v>15</v>
      </c>
      <c r="E308" s="1">
        <v>5312</v>
      </c>
      <c r="F308" s="1" t="s">
        <v>598</v>
      </c>
      <c r="G308" s="1" t="s">
        <v>599</v>
      </c>
      <c r="H308" s="1">
        <v>230</v>
      </c>
      <c r="I308" s="1">
        <v>218</v>
      </c>
      <c r="J308" s="1">
        <v>167</v>
      </c>
    </row>
    <row r="309" spans="1:10" ht="15" customHeight="1" x14ac:dyDescent="0.2">
      <c r="A309" s="1">
        <v>122</v>
      </c>
      <c r="B309" s="1" t="s">
        <v>124</v>
      </c>
      <c r="C309" s="1">
        <v>83</v>
      </c>
      <c r="D309" s="1" t="s">
        <v>15</v>
      </c>
      <c r="E309" s="1">
        <v>5312</v>
      </c>
      <c r="F309" s="1" t="s">
        <v>598</v>
      </c>
      <c r="G309" s="1" t="s">
        <v>599</v>
      </c>
      <c r="H309" s="1">
        <v>21709</v>
      </c>
      <c r="I309" s="1">
        <v>22484</v>
      </c>
      <c r="J309" s="1">
        <v>22585</v>
      </c>
    </row>
    <row r="310" spans="1:10" ht="15" customHeight="1" x14ac:dyDescent="0.2">
      <c r="A310" s="1">
        <v>129</v>
      </c>
      <c r="B310" s="1" t="s">
        <v>130</v>
      </c>
      <c r="C310" s="1">
        <v>83</v>
      </c>
      <c r="D310" s="1" t="s">
        <v>15</v>
      </c>
      <c r="E310" s="1">
        <v>5312</v>
      </c>
      <c r="F310" s="1" t="s">
        <v>598</v>
      </c>
      <c r="G310" s="1" t="s">
        <v>599</v>
      </c>
      <c r="H310" s="1">
        <v>2400</v>
      </c>
      <c r="I310" s="1">
        <v>2258</v>
      </c>
      <c r="J310" s="1">
        <v>2324</v>
      </c>
    </row>
    <row r="311" spans="1:10" ht="15" customHeight="1" x14ac:dyDescent="0.2">
      <c r="A311" s="1">
        <v>130</v>
      </c>
      <c r="B311" s="1" t="s">
        <v>131</v>
      </c>
      <c r="C311" s="1">
        <v>83</v>
      </c>
      <c r="D311" s="1" t="s">
        <v>15</v>
      </c>
      <c r="E311" s="1">
        <v>5312</v>
      </c>
      <c r="F311" s="1" t="s">
        <v>598</v>
      </c>
      <c r="G311" s="1" t="s">
        <v>599</v>
      </c>
      <c r="H311" s="1">
        <v>92093</v>
      </c>
      <c r="I311" s="1">
        <v>93858</v>
      </c>
      <c r="J311" s="1">
        <v>98853</v>
      </c>
    </row>
    <row r="312" spans="1:10" ht="15" customHeight="1" x14ac:dyDescent="0.2">
      <c r="A312" s="1">
        <v>132</v>
      </c>
      <c r="B312" s="1" t="s">
        <v>133</v>
      </c>
      <c r="C312" s="1">
        <v>83</v>
      </c>
      <c r="D312" s="1" t="s">
        <v>15</v>
      </c>
      <c r="E312" s="1">
        <v>5312</v>
      </c>
      <c r="F312" s="1" t="s">
        <v>598</v>
      </c>
      <c r="G312" s="1" t="s">
        <v>599</v>
      </c>
      <c r="H312" s="1">
        <v>44</v>
      </c>
      <c r="I312" s="1">
        <v>44</v>
      </c>
      <c r="J312" s="1">
        <v>46</v>
      </c>
    </row>
    <row r="313" spans="1:10" ht="15" customHeight="1" x14ac:dyDescent="0.2">
      <c r="A313" s="1">
        <v>133</v>
      </c>
      <c r="B313" s="1" t="s">
        <v>134</v>
      </c>
      <c r="C313" s="1">
        <v>83</v>
      </c>
      <c r="D313" s="1" t="s">
        <v>15</v>
      </c>
      <c r="E313" s="1">
        <v>5312</v>
      </c>
      <c r="F313" s="1" t="s">
        <v>598</v>
      </c>
      <c r="G313" s="1" t="s">
        <v>599</v>
      </c>
      <c r="H313" s="1">
        <v>1204652</v>
      </c>
      <c r="I313" s="1">
        <v>1457267</v>
      </c>
      <c r="J313" s="1">
        <v>1560121</v>
      </c>
    </row>
    <row r="314" spans="1:10" ht="15" customHeight="1" x14ac:dyDescent="0.2">
      <c r="A314" s="1">
        <v>136</v>
      </c>
      <c r="B314" s="1" t="s">
        <v>138</v>
      </c>
      <c r="C314" s="1">
        <v>83</v>
      </c>
      <c r="D314" s="1" t="s">
        <v>15</v>
      </c>
      <c r="E314" s="1">
        <v>5312</v>
      </c>
      <c r="F314" s="1" t="s">
        <v>598</v>
      </c>
      <c r="G314" s="1" t="s">
        <v>599</v>
      </c>
      <c r="H314" s="1">
        <v>134868</v>
      </c>
      <c r="I314" s="1">
        <v>165503</v>
      </c>
      <c r="J314" s="1">
        <v>182273</v>
      </c>
    </row>
    <row r="315" spans="1:10" ht="15" customHeight="1" x14ac:dyDescent="0.2">
      <c r="A315" s="1">
        <v>138</v>
      </c>
      <c r="B315" s="1" t="s">
        <v>140</v>
      </c>
      <c r="C315" s="1">
        <v>83</v>
      </c>
      <c r="D315" s="1" t="s">
        <v>15</v>
      </c>
      <c r="E315" s="1">
        <v>5312</v>
      </c>
      <c r="F315" s="1" t="s">
        <v>598</v>
      </c>
      <c r="G315" s="1" t="s">
        <v>599</v>
      </c>
      <c r="H315" s="1">
        <v>2013909</v>
      </c>
      <c r="I315" s="1">
        <v>1658674</v>
      </c>
      <c r="J315" s="1">
        <v>1513015</v>
      </c>
    </row>
    <row r="316" spans="1:10" ht="15" customHeight="1" x14ac:dyDescent="0.2">
      <c r="A316" s="1">
        <v>145</v>
      </c>
      <c r="B316" s="1" t="s">
        <v>141</v>
      </c>
      <c r="C316" s="1">
        <v>83</v>
      </c>
      <c r="D316" s="1" t="s">
        <v>15</v>
      </c>
      <c r="E316" s="1">
        <v>5312</v>
      </c>
      <c r="F316" s="1" t="s">
        <v>598</v>
      </c>
      <c r="G316" s="1" t="s">
        <v>599</v>
      </c>
      <c r="H316" s="1">
        <v>7</v>
      </c>
      <c r="I316" s="1">
        <v>6</v>
      </c>
      <c r="J316" s="1">
        <v>6</v>
      </c>
    </row>
    <row r="317" spans="1:10" ht="15" customHeight="1" x14ac:dyDescent="0.2">
      <c r="A317" s="1">
        <v>143</v>
      </c>
      <c r="B317" s="1" t="s">
        <v>145</v>
      </c>
      <c r="C317" s="1">
        <v>83</v>
      </c>
      <c r="D317" s="1" t="s">
        <v>15</v>
      </c>
      <c r="E317" s="1">
        <v>5312</v>
      </c>
      <c r="F317" s="1" t="s">
        <v>598</v>
      </c>
      <c r="G317" s="1" t="s">
        <v>599</v>
      </c>
      <c r="H317" s="1">
        <v>4800</v>
      </c>
      <c r="I317" s="1">
        <v>5060</v>
      </c>
      <c r="J317" s="1">
        <v>1980</v>
      </c>
    </row>
    <row r="318" spans="1:10" ht="15" customHeight="1" x14ac:dyDescent="0.2">
      <c r="A318" s="1">
        <v>144</v>
      </c>
      <c r="B318" s="1" t="s">
        <v>146</v>
      </c>
      <c r="C318" s="1">
        <v>83</v>
      </c>
      <c r="D318" s="1" t="s">
        <v>15</v>
      </c>
      <c r="E318" s="1">
        <v>5312</v>
      </c>
      <c r="F318" s="1" t="s">
        <v>598</v>
      </c>
      <c r="G318" s="1" t="s">
        <v>599</v>
      </c>
      <c r="H318" s="1">
        <v>295300</v>
      </c>
      <c r="I318" s="1">
        <v>197420</v>
      </c>
      <c r="J318" s="1">
        <v>254688</v>
      </c>
    </row>
    <row r="319" spans="1:10" ht="15" customHeight="1" x14ac:dyDescent="0.2">
      <c r="A319" s="1">
        <v>28</v>
      </c>
      <c r="B319" s="1" t="s">
        <v>147</v>
      </c>
      <c r="C319" s="1">
        <v>83</v>
      </c>
      <c r="D319" s="1" t="s">
        <v>15</v>
      </c>
      <c r="E319" s="1">
        <v>5312</v>
      </c>
      <c r="F319" s="1" t="s">
        <v>598</v>
      </c>
      <c r="G319" s="1" t="s">
        <v>599</v>
      </c>
      <c r="H319" s="1">
        <v>235372</v>
      </c>
      <c r="I319" s="1">
        <v>238214</v>
      </c>
      <c r="J319" s="1">
        <v>237809</v>
      </c>
    </row>
    <row r="320" spans="1:10" ht="15" customHeight="1" x14ac:dyDescent="0.2">
      <c r="A320" s="1">
        <v>147</v>
      </c>
      <c r="B320" s="1" t="s">
        <v>148</v>
      </c>
      <c r="C320" s="1">
        <v>83</v>
      </c>
      <c r="D320" s="1" t="s">
        <v>15</v>
      </c>
      <c r="E320" s="1">
        <v>5312</v>
      </c>
      <c r="F320" s="1" t="s">
        <v>598</v>
      </c>
      <c r="G320" s="1" t="s">
        <v>599</v>
      </c>
      <c r="H320" s="1">
        <v>30544</v>
      </c>
      <c r="I320" s="1">
        <v>22540</v>
      </c>
      <c r="J320" s="1">
        <v>22004</v>
      </c>
    </row>
    <row r="321" spans="1:10" ht="15" customHeight="1" x14ac:dyDescent="0.2">
      <c r="A321" s="1">
        <v>150</v>
      </c>
      <c r="B321" s="1" t="s">
        <v>151</v>
      </c>
      <c r="C321" s="1">
        <v>83</v>
      </c>
      <c r="D321" s="1" t="s">
        <v>15</v>
      </c>
      <c r="E321" s="1">
        <v>5312</v>
      </c>
      <c r="F321" s="1" t="s">
        <v>598</v>
      </c>
      <c r="G321" s="1" t="s">
        <v>599</v>
      </c>
    </row>
    <row r="322" spans="1:10" ht="15" customHeight="1" x14ac:dyDescent="0.2">
      <c r="A322" s="1">
        <v>153</v>
      </c>
      <c r="B322" s="1" t="s">
        <v>152</v>
      </c>
      <c r="C322" s="1">
        <v>83</v>
      </c>
      <c r="D322" s="1" t="s">
        <v>15</v>
      </c>
      <c r="E322" s="1">
        <v>5312</v>
      </c>
      <c r="F322" s="1" t="s">
        <v>598</v>
      </c>
      <c r="G322" s="1" t="s">
        <v>599</v>
      </c>
      <c r="H322" s="1">
        <v>128</v>
      </c>
      <c r="I322" s="1">
        <v>159</v>
      </c>
      <c r="J322" s="1">
        <v>146</v>
      </c>
    </row>
    <row r="323" spans="1:10" ht="15" customHeight="1" x14ac:dyDescent="0.2">
      <c r="A323" s="1">
        <v>157</v>
      </c>
      <c r="B323" s="1" t="s">
        <v>154</v>
      </c>
      <c r="C323" s="1">
        <v>83</v>
      </c>
      <c r="D323" s="1" t="s">
        <v>15</v>
      </c>
      <c r="E323" s="1">
        <v>5312</v>
      </c>
      <c r="F323" s="1" t="s">
        <v>598</v>
      </c>
      <c r="G323" s="1" t="s">
        <v>599</v>
      </c>
      <c r="H323" s="1">
        <v>59029</v>
      </c>
      <c r="I323" s="1">
        <v>61273</v>
      </c>
      <c r="J323" s="1">
        <v>63350</v>
      </c>
    </row>
    <row r="324" spans="1:10" ht="15" customHeight="1" x14ac:dyDescent="0.2">
      <c r="A324" s="1">
        <v>158</v>
      </c>
      <c r="B324" s="1" t="s">
        <v>155</v>
      </c>
      <c r="C324" s="1">
        <v>83</v>
      </c>
      <c r="D324" s="1" t="s">
        <v>15</v>
      </c>
      <c r="E324" s="1">
        <v>5312</v>
      </c>
      <c r="F324" s="1" t="s">
        <v>598</v>
      </c>
      <c r="G324" s="1" t="s">
        <v>599</v>
      </c>
      <c r="H324" s="1">
        <v>3572330</v>
      </c>
      <c r="I324" s="1">
        <v>3416780</v>
      </c>
      <c r="J324" s="1">
        <v>3604676</v>
      </c>
    </row>
    <row r="325" spans="1:10" ht="15" customHeight="1" x14ac:dyDescent="0.2">
      <c r="A325" s="1">
        <v>159</v>
      </c>
      <c r="B325" s="1" t="s">
        <v>156</v>
      </c>
      <c r="C325" s="1">
        <v>83</v>
      </c>
      <c r="D325" s="1" t="s">
        <v>15</v>
      </c>
      <c r="E325" s="1">
        <v>5312</v>
      </c>
      <c r="F325" s="1" t="s">
        <v>598</v>
      </c>
      <c r="G325" s="1" t="s">
        <v>599</v>
      </c>
      <c r="H325" s="1">
        <v>5702160</v>
      </c>
      <c r="I325" s="1">
        <v>5899134</v>
      </c>
      <c r="J325" s="1">
        <v>5816163</v>
      </c>
    </row>
    <row r="326" spans="1:10" ht="15" customHeight="1" x14ac:dyDescent="0.2">
      <c r="A326" s="1">
        <v>299</v>
      </c>
      <c r="B326" s="1" t="s">
        <v>159</v>
      </c>
      <c r="C326" s="1">
        <v>83</v>
      </c>
      <c r="D326" s="1" t="s">
        <v>15</v>
      </c>
      <c r="E326" s="1">
        <v>5312</v>
      </c>
      <c r="F326" s="1" t="s">
        <v>598</v>
      </c>
      <c r="G326" s="1" t="s">
        <v>599</v>
      </c>
      <c r="H326" s="1">
        <v>239</v>
      </c>
      <c r="I326" s="1">
        <v>237</v>
      </c>
      <c r="J326" s="1">
        <v>236</v>
      </c>
    </row>
    <row r="327" spans="1:10" ht="15" customHeight="1" x14ac:dyDescent="0.2">
      <c r="A327" s="1">
        <v>221</v>
      </c>
      <c r="B327" s="1" t="s">
        <v>160</v>
      </c>
      <c r="C327" s="1">
        <v>83</v>
      </c>
      <c r="D327" s="1" t="s">
        <v>15</v>
      </c>
      <c r="E327" s="1">
        <v>5312</v>
      </c>
      <c r="F327" s="1" t="s">
        <v>598</v>
      </c>
      <c r="G327" s="1" t="s">
        <v>599</v>
      </c>
    </row>
    <row r="328" spans="1:10" ht="15" customHeight="1" x14ac:dyDescent="0.2">
      <c r="A328" s="1">
        <v>164</v>
      </c>
      <c r="B328" s="1" t="s">
        <v>161</v>
      </c>
      <c r="C328" s="1">
        <v>83</v>
      </c>
      <c r="D328" s="1" t="s">
        <v>15</v>
      </c>
      <c r="E328" s="1">
        <v>5312</v>
      </c>
      <c r="F328" s="1" t="s">
        <v>598</v>
      </c>
      <c r="G328" s="1" t="s">
        <v>599</v>
      </c>
    </row>
    <row r="329" spans="1:10" ht="15" customHeight="1" x14ac:dyDescent="0.2">
      <c r="A329" s="1">
        <v>165</v>
      </c>
      <c r="B329" s="1" t="s">
        <v>162</v>
      </c>
      <c r="C329" s="1">
        <v>83</v>
      </c>
      <c r="D329" s="1" t="s">
        <v>15</v>
      </c>
      <c r="E329" s="1">
        <v>5312</v>
      </c>
      <c r="F329" s="1" t="s">
        <v>598</v>
      </c>
      <c r="G329" s="1" t="s">
        <v>599</v>
      </c>
      <c r="H329" s="1">
        <v>194773</v>
      </c>
      <c r="I329" s="1">
        <v>273569</v>
      </c>
      <c r="J329" s="1">
        <v>257000</v>
      </c>
    </row>
    <row r="330" spans="1:10" ht="15" customHeight="1" x14ac:dyDescent="0.2">
      <c r="A330" s="1">
        <v>166</v>
      </c>
      <c r="B330" s="1" t="s">
        <v>163</v>
      </c>
      <c r="C330" s="1">
        <v>83</v>
      </c>
      <c r="D330" s="1" t="s">
        <v>15</v>
      </c>
      <c r="E330" s="1">
        <v>5312</v>
      </c>
      <c r="F330" s="1" t="s">
        <v>598</v>
      </c>
      <c r="G330" s="1" t="s">
        <v>599</v>
      </c>
      <c r="H330" s="1">
        <v>1305</v>
      </c>
      <c r="I330" s="1">
        <v>842</v>
      </c>
      <c r="J330" s="1">
        <v>1143</v>
      </c>
    </row>
    <row r="331" spans="1:10" ht="15" customHeight="1" x14ac:dyDescent="0.2">
      <c r="A331" s="1">
        <v>168</v>
      </c>
      <c r="B331" s="1" t="s">
        <v>164</v>
      </c>
      <c r="C331" s="1">
        <v>83</v>
      </c>
      <c r="D331" s="1" t="s">
        <v>15</v>
      </c>
      <c r="E331" s="1">
        <v>5312</v>
      </c>
      <c r="F331" s="1" t="s">
        <v>598</v>
      </c>
      <c r="G331" s="1" t="s">
        <v>599</v>
      </c>
      <c r="H331" s="1">
        <v>1166</v>
      </c>
      <c r="I331" s="1">
        <v>1169</v>
      </c>
      <c r="J331" s="1">
        <v>1171</v>
      </c>
    </row>
    <row r="332" spans="1:10" ht="15" customHeight="1" x14ac:dyDescent="0.2">
      <c r="A332" s="1">
        <v>169</v>
      </c>
      <c r="B332" s="1" t="s">
        <v>165</v>
      </c>
      <c r="C332" s="1">
        <v>83</v>
      </c>
      <c r="D332" s="1" t="s">
        <v>15</v>
      </c>
      <c r="E332" s="1">
        <v>5312</v>
      </c>
      <c r="F332" s="1" t="s">
        <v>598</v>
      </c>
      <c r="G332" s="1" t="s">
        <v>599</v>
      </c>
      <c r="H332" s="1">
        <v>25000</v>
      </c>
      <c r="I332" s="1">
        <v>31060</v>
      </c>
      <c r="J332" s="1">
        <v>31000</v>
      </c>
    </row>
    <row r="333" spans="1:10" ht="15" customHeight="1" x14ac:dyDescent="0.2">
      <c r="A333" s="1">
        <v>170</v>
      </c>
      <c r="B333" s="1" t="s">
        <v>166</v>
      </c>
      <c r="C333" s="1">
        <v>83</v>
      </c>
      <c r="D333" s="1" t="s">
        <v>15</v>
      </c>
      <c r="E333" s="1">
        <v>5312</v>
      </c>
      <c r="F333" s="1" t="s">
        <v>598</v>
      </c>
      <c r="G333" s="1" t="s">
        <v>599</v>
      </c>
      <c r="H333" s="1">
        <v>95</v>
      </c>
      <c r="I333" s="1">
        <v>39</v>
      </c>
      <c r="J333" s="1">
        <v>44</v>
      </c>
    </row>
    <row r="334" spans="1:10" ht="15" customHeight="1" x14ac:dyDescent="0.2">
      <c r="A334" s="1">
        <v>171</v>
      </c>
      <c r="B334" s="1" t="s">
        <v>167</v>
      </c>
      <c r="C334" s="1">
        <v>83</v>
      </c>
      <c r="D334" s="1" t="s">
        <v>15</v>
      </c>
      <c r="E334" s="1">
        <v>5312</v>
      </c>
      <c r="F334" s="1" t="s">
        <v>598</v>
      </c>
      <c r="G334" s="1" t="s">
        <v>599</v>
      </c>
      <c r="H334" s="1">
        <v>130</v>
      </c>
      <c r="I334" s="1">
        <v>128</v>
      </c>
      <c r="J334" s="1">
        <v>122</v>
      </c>
    </row>
    <row r="335" spans="1:10" ht="15" customHeight="1" x14ac:dyDescent="0.2">
      <c r="A335" s="1">
        <v>117</v>
      </c>
      <c r="B335" s="1" t="s">
        <v>172</v>
      </c>
      <c r="C335" s="1">
        <v>83</v>
      </c>
      <c r="D335" s="1" t="s">
        <v>15</v>
      </c>
      <c r="E335" s="1">
        <v>5312</v>
      </c>
      <c r="F335" s="1" t="s">
        <v>598</v>
      </c>
      <c r="G335" s="1" t="s">
        <v>599</v>
      </c>
      <c r="H335" s="1">
        <v>1579</v>
      </c>
      <c r="I335" s="1">
        <v>1588</v>
      </c>
      <c r="J335" s="1">
        <v>1597</v>
      </c>
    </row>
    <row r="336" spans="1:10" ht="15" customHeight="1" x14ac:dyDescent="0.2">
      <c r="A336" s="1">
        <v>146</v>
      </c>
      <c r="B336" s="1" t="s">
        <v>173</v>
      </c>
      <c r="C336" s="1">
        <v>83</v>
      </c>
      <c r="D336" s="1" t="s">
        <v>15</v>
      </c>
      <c r="E336" s="1">
        <v>5312</v>
      </c>
      <c r="F336" s="1" t="s">
        <v>598</v>
      </c>
      <c r="G336" s="1" t="s">
        <v>599</v>
      </c>
      <c r="H336" s="1">
        <v>145</v>
      </c>
      <c r="I336" s="1">
        <v>192</v>
      </c>
      <c r="J336" s="1">
        <v>138</v>
      </c>
    </row>
    <row r="337" spans="1:10" ht="15" customHeight="1" x14ac:dyDescent="0.2">
      <c r="A337" s="1">
        <v>183</v>
      </c>
      <c r="B337" s="1" t="s">
        <v>175</v>
      </c>
      <c r="C337" s="1">
        <v>83</v>
      </c>
      <c r="D337" s="1" t="s">
        <v>15</v>
      </c>
      <c r="E337" s="1">
        <v>5312</v>
      </c>
      <c r="F337" s="1" t="s">
        <v>598</v>
      </c>
      <c r="G337" s="1" t="s">
        <v>599</v>
      </c>
      <c r="H337" s="1">
        <v>17202</v>
      </c>
      <c r="I337" s="1">
        <v>12809</v>
      </c>
      <c r="J337" s="1">
        <v>9045</v>
      </c>
    </row>
    <row r="338" spans="1:10" ht="15" customHeight="1" x14ac:dyDescent="0.2">
      <c r="A338" s="1">
        <v>185</v>
      </c>
      <c r="B338" s="1" t="s">
        <v>176</v>
      </c>
      <c r="C338" s="1">
        <v>83</v>
      </c>
      <c r="D338" s="1" t="s">
        <v>15</v>
      </c>
      <c r="E338" s="1">
        <v>5312</v>
      </c>
      <c r="F338" s="1" t="s">
        <v>598</v>
      </c>
      <c r="G338" s="1" t="s">
        <v>599</v>
      </c>
      <c r="H338" s="1">
        <v>149524</v>
      </c>
      <c r="I338" s="1">
        <v>156168</v>
      </c>
      <c r="J338" s="1">
        <v>210503</v>
      </c>
    </row>
    <row r="339" spans="1:10" ht="15" customHeight="1" x14ac:dyDescent="0.2">
      <c r="A339" s="1">
        <v>184</v>
      </c>
      <c r="B339" s="1" t="s">
        <v>177</v>
      </c>
      <c r="C339" s="1">
        <v>83</v>
      </c>
      <c r="D339" s="1" t="s">
        <v>15</v>
      </c>
      <c r="E339" s="1">
        <v>5312</v>
      </c>
      <c r="F339" s="1" t="s">
        <v>598</v>
      </c>
      <c r="G339" s="1" t="s">
        <v>599</v>
      </c>
      <c r="H339" s="1">
        <v>137227</v>
      </c>
      <c r="I339" s="1">
        <v>137696</v>
      </c>
      <c r="J339" s="1">
        <v>165812</v>
      </c>
    </row>
    <row r="340" spans="1:10" ht="15" customHeight="1" x14ac:dyDescent="0.2">
      <c r="A340" s="1">
        <v>194</v>
      </c>
      <c r="B340" s="1" t="s">
        <v>184</v>
      </c>
      <c r="C340" s="1">
        <v>83</v>
      </c>
      <c r="D340" s="1" t="s">
        <v>15</v>
      </c>
      <c r="E340" s="1">
        <v>5312</v>
      </c>
      <c r="F340" s="1" t="s">
        <v>598</v>
      </c>
      <c r="G340" s="1" t="s">
        <v>599</v>
      </c>
      <c r="H340" s="1">
        <v>102000</v>
      </c>
      <c r="I340" s="1">
        <v>87699</v>
      </c>
      <c r="J340" s="1">
        <v>57095</v>
      </c>
    </row>
    <row r="341" spans="1:10" ht="15" customHeight="1" x14ac:dyDescent="0.2">
      <c r="A341" s="1">
        <v>195</v>
      </c>
      <c r="B341" s="1" t="s">
        <v>185</v>
      </c>
      <c r="C341" s="1">
        <v>83</v>
      </c>
      <c r="D341" s="1" t="s">
        <v>15</v>
      </c>
      <c r="E341" s="1">
        <v>5312</v>
      </c>
      <c r="F341" s="1" t="s">
        <v>598</v>
      </c>
      <c r="G341" s="1" t="s">
        <v>599</v>
      </c>
      <c r="H341" s="1">
        <v>125066</v>
      </c>
      <c r="I341" s="1">
        <v>200737</v>
      </c>
      <c r="J341" s="1">
        <v>188380</v>
      </c>
    </row>
    <row r="342" spans="1:10" ht="15" customHeight="1" x14ac:dyDescent="0.2">
      <c r="A342" s="1">
        <v>272</v>
      </c>
      <c r="B342" s="1" t="s">
        <v>186</v>
      </c>
      <c r="C342" s="1">
        <v>83</v>
      </c>
      <c r="D342" s="1" t="s">
        <v>15</v>
      </c>
      <c r="E342" s="1">
        <v>5312</v>
      </c>
      <c r="F342" s="1" t="s">
        <v>598</v>
      </c>
      <c r="G342" s="1" t="s">
        <v>599</v>
      </c>
      <c r="H342" s="1">
        <v>2500</v>
      </c>
      <c r="I342" s="1">
        <v>2669</v>
      </c>
      <c r="J342" s="1">
        <v>2641</v>
      </c>
    </row>
    <row r="343" spans="1:10" ht="15" customHeight="1" x14ac:dyDescent="0.2">
      <c r="A343" s="1">
        <v>186</v>
      </c>
      <c r="B343" s="1" t="s">
        <v>187</v>
      </c>
      <c r="C343" s="1">
        <v>83</v>
      </c>
      <c r="D343" s="1" t="s">
        <v>15</v>
      </c>
      <c r="E343" s="1">
        <v>5312</v>
      </c>
      <c r="F343" s="1" t="s">
        <v>598</v>
      </c>
      <c r="G343" s="1" t="s">
        <v>599</v>
      </c>
    </row>
    <row r="344" spans="1:10" ht="15" customHeight="1" x14ac:dyDescent="0.2">
      <c r="A344" s="1">
        <v>197</v>
      </c>
      <c r="B344" s="1" t="s">
        <v>189</v>
      </c>
      <c r="C344" s="1">
        <v>83</v>
      </c>
      <c r="D344" s="1" t="s">
        <v>15</v>
      </c>
      <c r="E344" s="1">
        <v>5312</v>
      </c>
      <c r="F344" s="1" t="s">
        <v>598</v>
      </c>
      <c r="G344" s="1" t="s">
        <v>599</v>
      </c>
      <c r="H344" s="1">
        <v>34061</v>
      </c>
      <c r="I344" s="1">
        <v>33599</v>
      </c>
      <c r="J344" s="1">
        <v>33747</v>
      </c>
    </row>
    <row r="345" spans="1:10" ht="15" customHeight="1" x14ac:dyDescent="0.2">
      <c r="A345" s="1">
        <v>199</v>
      </c>
      <c r="B345" s="1" t="s">
        <v>191</v>
      </c>
      <c r="C345" s="1">
        <v>83</v>
      </c>
      <c r="D345" s="1" t="s">
        <v>15</v>
      </c>
      <c r="E345" s="1">
        <v>5312</v>
      </c>
      <c r="F345" s="1" t="s">
        <v>598</v>
      </c>
      <c r="G345" s="1" t="s">
        <v>599</v>
      </c>
      <c r="H345" s="1">
        <v>1400</v>
      </c>
      <c r="I345" s="1">
        <v>621</v>
      </c>
      <c r="J345" s="1">
        <v>933</v>
      </c>
    </row>
    <row r="346" spans="1:10" ht="15" customHeight="1" x14ac:dyDescent="0.2">
      <c r="A346" s="1">
        <v>198</v>
      </c>
      <c r="B346" s="1" t="s">
        <v>192</v>
      </c>
      <c r="C346" s="1">
        <v>83</v>
      </c>
      <c r="D346" s="1" t="s">
        <v>15</v>
      </c>
      <c r="E346" s="1">
        <v>5312</v>
      </c>
      <c r="F346" s="1" t="s">
        <v>598</v>
      </c>
      <c r="G346" s="1" t="s">
        <v>599</v>
      </c>
    </row>
    <row r="347" spans="1:10" ht="15" customHeight="1" x14ac:dyDescent="0.2">
      <c r="A347" s="1">
        <v>201</v>
      </c>
      <c r="B347" s="1" t="s">
        <v>194</v>
      </c>
      <c r="C347" s="1">
        <v>83</v>
      </c>
      <c r="D347" s="1" t="s">
        <v>15</v>
      </c>
      <c r="E347" s="1">
        <v>5312</v>
      </c>
      <c r="F347" s="1" t="s">
        <v>598</v>
      </c>
      <c r="G347" s="1" t="s">
        <v>599</v>
      </c>
      <c r="H347" s="1">
        <v>274200</v>
      </c>
      <c r="I347" s="1">
        <v>253272</v>
      </c>
      <c r="J347" s="1">
        <v>169245</v>
      </c>
    </row>
    <row r="348" spans="1:10" ht="15" customHeight="1" x14ac:dyDescent="0.2">
      <c r="A348" s="1">
        <v>202</v>
      </c>
      <c r="B348" s="1" t="s">
        <v>195</v>
      </c>
      <c r="C348" s="1">
        <v>83</v>
      </c>
      <c r="D348" s="1" t="s">
        <v>15</v>
      </c>
      <c r="E348" s="1">
        <v>5312</v>
      </c>
      <c r="F348" s="1" t="s">
        <v>598</v>
      </c>
      <c r="G348" s="1" t="s">
        <v>599</v>
      </c>
      <c r="H348" s="1">
        <v>78750</v>
      </c>
      <c r="I348" s="1">
        <v>70500</v>
      </c>
      <c r="J348" s="1">
        <v>48500</v>
      </c>
    </row>
    <row r="349" spans="1:10" ht="15" customHeight="1" x14ac:dyDescent="0.2">
      <c r="A349" s="1">
        <v>277</v>
      </c>
      <c r="B349" s="1" t="s">
        <v>571</v>
      </c>
      <c r="C349" s="1">
        <v>83</v>
      </c>
      <c r="D349" s="1" t="s">
        <v>15</v>
      </c>
      <c r="E349" s="1">
        <v>5312</v>
      </c>
      <c r="F349" s="1" t="s">
        <v>598</v>
      </c>
      <c r="G349" s="1" t="s">
        <v>599</v>
      </c>
      <c r="H349" s="1">
        <v>724500</v>
      </c>
      <c r="I349" s="1">
        <v>518678</v>
      </c>
      <c r="J349" s="1">
        <v>446514</v>
      </c>
    </row>
    <row r="350" spans="1:10" ht="15" customHeight="1" x14ac:dyDescent="0.2">
      <c r="A350" s="1">
        <v>203</v>
      </c>
      <c r="B350" s="1" t="s">
        <v>196</v>
      </c>
      <c r="C350" s="1">
        <v>83</v>
      </c>
      <c r="D350" s="1" t="s">
        <v>15</v>
      </c>
      <c r="E350" s="1">
        <v>5312</v>
      </c>
      <c r="F350" s="1" t="s">
        <v>598</v>
      </c>
      <c r="G350" s="1" t="s">
        <v>599</v>
      </c>
      <c r="H350" s="1">
        <v>7288</v>
      </c>
      <c r="I350" s="1">
        <v>8375</v>
      </c>
      <c r="J350" s="1">
        <v>7728</v>
      </c>
    </row>
    <row r="351" spans="1:10" ht="15" customHeight="1" x14ac:dyDescent="0.2">
      <c r="A351" s="1">
        <v>38</v>
      </c>
      <c r="B351" s="1" t="s">
        <v>197</v>
      </c>
      <c r="C351" s="1">
        <v>83</v>
      </c>
      <c r="D351" s="1" t="s">
        <v>15</v>
      </c>
      <c r="E351" s="1">
        <v>5312</v>
      </c>
      <c r="F351" s="1" t="s">
        <v>598</v>
      </c>
      <c r="G351" s="1" t="s">
        <v>599</v>
      </c>
      <c r="H351" s="1">
        <v>96</v>
      </c>
      <c r="I351" s="1">
        <v>95</v>
      </c>
      <c r="J351" s="1">
        <v>80</v>
      </c>
    </row>
    <row r="352" spans="1:10" ht="15" customHeight="1" x14ac:dyDescent="0.2">
      <c r="A352" s="1">
        <v>276</v>
      </c>
      <c r="B352" s="1" t="s">
        <v>198</v>
      </c>
      <c r="C352" s="1">
        <v>83</v>
      </c>
      <c r="D352" s="1" t="s">
        <v>15</v>
      </c>
      <c r="E352" s="1">
        <v>5312</v>
      </c>
      <c r="F352" s="1" t="s">
        <v>598</v>
      </c>
      <c r="G352" s="1" t="s">
        <v>599</v>
      </c>
      <c r="H352" s="1">
        <v>8377600</v>
      </c>
      <c r="I352" s="1">
        <v>5197080</v>
      </c>
      <c r="J352" s="1">
        <v>9157680</v>
      </c>
    </row>
    <row r="353" spans="1:10" ht="15" customHeight="1" x14ac:dyDescent="0.2">
      <c r="A353" s="1">
        <v>206</v>
      </c>
      <c r="B353" s="1" t="s">
        <v>572</v>
      </c>
      <c r="C353" s="1">
        <v>83</v>
      </c>
      <c r="D353" s="1" t="s">
        <v>15</v>
      </c>
      <c r="E353" s="1">
        <v>5312</v>
      </c>
      <c r="F353" s="1" t="s">
        <v>598</v>
      </c>
      <c r="G353" s="1" t="s">
        <v>599</v>
      </c>
    </row>
    <row r="354" spans="1:10" ht="15" customHeight="1" x14ac:dyDescent="0.2">
      <c r="A354" s="1">
        <v>209</v>
      </c>
      <c r="B354" s="1" t="s">
        <v>200</v>
      </c>
      <c r="C354" s="1">
        <v>83</v>
      </c>
      <c r="D354" s="1" t="s">
        <v>15</v>
      </c>
      <c r="E354" s="1">
        <v>5312</v>
      </c>
      <c r="F354" s="1" t="s">
        <v>598</v>
      </c>
      <c r="G354" s="1" t="s">
        <v>599</v>
      </c>
      <c r="H354" s="1">
        <v>1652</v>
      </c>
      <c r="I354" s="1">
        <v>1475</v>
      </c>
      <c r="J354" s="1">
        <v>1229</v>
      </c>
    </row>
    <row r="355" spans="1:10" ht="15" customHeight="1" x14ac:dyDescent="0.2">
      <c r="A355" s="1">
        <v>212</v>
      </c>
      <c r="B355" s="1" t="s">
        <v>203</v>
      </c>
      <c r="C355" s="1">
        <v>83</v>
      </c>
      <c r="D355" s="1" t="s">
        <v>15</v>
      </c>
      <c r="E355" s="1">
        <v>5312</v>
      </c>
      <c r="F355" s="1" t="s">
        <v>598</v>
      </c>
      <c r="G355" s="1" t="s">
        <v>599</v>
      </c>
      <c r="H355" s="1">
        <v>717</v>
      </c>
      <c r="I355" s="1">
        <v>686</v>
      </c>
      <c r="J355" s="1">
        <v>726</v>
      </c>
    </row>
    <row r="356" spans="1:10" ht="15" customHeight="1" x14ac:dyDescent="0.2">
      <c r="A356" s="1">
        <v>208</v>
      </c>
      <c r="B356" s="1" t="s">
        <v>204</v>
      </c>
      <c r="C356" s="1">
        <v>83</v>
      </c>
      <c r="D356" s="1" t="s">
        <v>15</v>
      </c>
      <c r="E356" s="1">
        <v>5312</v>
      </c>
      <c r="F356" s="1" t="s">
        <v>598</v>
      </c>
      <c r="G356" s="1" t="s">
        <v>599</v>
      </c>
      <c r="H356" s="1">
        <v>23</v>
      </c>
      <c r="I356" s="1">
        <v>12</v>
      </c>
      <c r="J356" s="1">
        <v>9</v>
      </c>
    </row>
    <row r="357" spans="1:10" ht="15" customHeight="1" x14ac:dyDescent="0.2">
      <c r="A357" s="1">
        <v>216</v>
      </c>
      <c r="B357" s="1" t="s">
        <v>205</v>
      </c>
      <c r="C357" s="1">
        <v>83</v>
      </c>
      <c r="D357" s="1" t="s">
        <v>15</v>
      </c>
      <c r="E357" s="1">
        <v>5312</v>
      </c>
      <c r="F357" s="1" t="s">
        <v>598</v>
      </c>
      <c r="G357" s="1" t="s">
        <v>599</v>
      </c>
      <c r="H357" s="1">
        <v>23740</v>
      </c>
      <c r="I357" s="1">
        <v>22574</v>
      </c>
      <c r="J357" s="1">
        <v>19309</v>
      </c>
    </row>
    <row r="358" spans="1:10" ht="15" customHeight="1" x14ac:dyDescent="0.2">
      <c r="A358" s="1">
        <v>154</v>
      </c>
      <c r="B358" s="1" t="s">
        <v>206</v>
      </c>
      <c r="C358" s="1">
        <v>83</v>
      </c>
      <c r="D358" s="1" t="s">
        <v>15</v>
      </c>
      <c r="E358" s="1">
        <v>5312</v>
      </c>
      <c r="F358" s="1" t="s">
        <v>598</v>
      </c>
      <c r="G358" s="1" t="s">
        <v>599</v>
      </c>
      <c r="H358" s="1">
        <v>35</v>
      </c>
      <c r="I358" s="1">
        <v>35</v>
      </c>
      <c r="J358" s="1">
        <v>35</v>
      </c>
    </row>
    <row r="359" spans="1:10" ht="15" customHeight="1" x14ac:dyDescent="0.2">
      <c r="A359" s="1">
        <v>217</v>
      </c>
      <c r="B359" s="1" t="s">
        <v>208</v>
      </c>
      <c r="C359" s="1">
        <v>83</v>
      </c>
      <c r="D359" s="1" t="s">
        <v>15</v>
      </c>
      <c r="E359" s="1">
        <v>5312</v>
      </c>
      <c r="F359" s="1" t="s">
        <v>598</v>
      </c>
      <c r="G359" s="1" t="s">
        <v>599</v>
      </c>
      <c r="H359" s="1">
        <v>323739</v>
      </c>
      <c r="I359" s="1">
        <v>304186</v>
      </c>
      <c r="J359" s="1">
        <v>317189</v>
      </c>
    </row>
    <row r="360" spans="1:10" ht="15" customHeight="1" x14ac:dyDescent="0.2">
      <c r="A360" s="1">
        <v>222</v>
      </c>
      <c r="B360" s="1" t="s">
        <v>212</v>
      </c>
      <c r="C360" s="1">
        <v>83</v>
      </c>
      <c r="D360" s="1" t="s">
        <v>15</v>
      </c>
      <c r="E360" s="1">
        <v>5312</v>
      </c>
      <c r="F360" s="1" t="s">
        <v>598</v>
      </c>
      <c r="G360" s="1" t="s">
        <v>599</v>
      </c>
      <c r="H360" s="1">
        <v>2400</v>
      </c>
      <c r="I360" s="1">
        <v>2326</v>
      </c>
      <c r="J360" s="1">
        <v>2193</v>
      </c>
    </row>
    <row r="361" spans="1:10" ht="15" customHeight="1" x14ac:dyDescent="0.2">
      <c r="A361" s="1">
        <v>223</v>
      </c>
      <c r="B361" s="1" t="s">
        <v>213</v>
      </c>
      <c r="C361" s="1">
        <v>83</v>
      </c>
      <c r="D361" s="1" t="s">
        <v>15</v>
      </c>
      <c r="E361" s="1">
        <v>5312</v>
      </c>
      <c r="F361" s="1" t="s">
        <v>598</v>
      </c>
      <c r="G361" s="1" t="s">
        <v>599</v>
      </c>
      <c r="H361" s="1">
        <v>20</v>
      </c>
      <c r="I361" s="1">
        <v>1</v>
      </c>
      <c r="J361" s="1">
        <v>1</v>
      </c>
    </row>
    <row r="362" spans="1:10" ht="15" customHeight="1" x14ac:dyDescent="0.2">
      <c r="A362" s="1">
        <v>213</v>
      </c>
      <c r="B362" s="1" t="s">
        <v>214</v>
      </c>
      <c r="C362" s="1">
        <v>83</v>
      </c>
      <c r="D362" s="1" t="s">
        <v>15</v>
      </c>
      <c r="E362" s="1">
        <v>5312</v>
      </c>
      <c r="F362" s="1" t="s">
        <v>598</v>
      </c>
      <c r="G362" s="1" t="s">
        <v>599</v>
      </c>
    </row>
    <row r="363" spans="1:10" ht="15" customHeight="1" x14ac:dyDescent="0.2">
      <c r="A363" s="1">
        <v>226</v>
      </c>
      <c r="B363" s="1" t="s">
        <v>216</v>
      </c>
      <c r="C363" s="1">
        <v>83</v>
      </c>
      <c r="D363" s="1" t="s">
        <v>15</v>
      </c>
      <c r="E363" s="1">
        <v>5312</v>
      </c>
      <c r="F363" s="1" t="s">
        <v>598</v>
      </c>
      <c r="G363" s="1" t="s">
        <v>599</v>
      </c>
      <c r="H363" s="1">
        <v>373000</v>
      </c>
      <c r="I363" s="1">
        <v>373382</v>
      </c>
      <c r="J363" s="1">
        <v>398050</v>
      </c>
    </row>
    <row r="364" spans="1:10" ht="15" customHeight="1" x14ac:dyDescent="0.2">
      <c r="A364" s="1">
        <v>230</v>
      </c>
      <c r="B364" s="1" t="s">
        <v>217</v>
      </c>
      <c r="C364" s="1">
        <v>83</v>
      </c>
      <c r="D364" s="1" t="s">
        <v>15</v>
      </c>
      <c r="E364" s="1">
        <v>5312</v>
      </c>
      <c r="F364" s="1" t="s">
        <v>598</v>
      </c>
      <c r="G364" s="1" t="s">
        <v>599</v>
      </c>
      <c r="H364" s="1">
        <v>83100</v>
      </c>
      <c r="I364" s="1">
        <v>50600</v>
      </c>
      <c r="J364" s="1">
        <v>70200</v>
      </c>
    </row>
    <row r="365" spans="1:10" ht="15" customHeight="1" x14ac:dyDescent="0.2">
      <c r="A365" s="1">
        <v>225</v>
      </c>
      <c r="B365" s="1" t="s">
        <v>218</v>
      </c>
      <c r="C365" s="1">
        <v>83</v>
      </c>
      <c r="D365" s="1" t="s">
        <v>15</v>
      </c>
      <c r="E365" s="1">
        <v>5312</v>
      </c>
      <c r="F365" s="1" t="s">
        <v>598</v>
      </c>
      <c r="G365" s="1" t="s">
        <v>599</v>
      </c>
    </row>
    <row r="366" spans="1:10" ht="15" customHeight="1" x14ac:dyDescent="0.2">
      <c r="A366" s="1">
        <v>215</v>
      </c>
      <c r="B366" s="1" t="s">
        <v>220</v>
      </c>
      <c r="C366" s="1">
        <v>83</v>
      </c>
      <c r="D366" s="1" t="s">
        <v>15</v>
      </c>
      <c r="E366" s="1">
        <v>5312</v>
      </c>
      <c r="F366" s="1" t="s">
        <v>598</v>
      </c>
      <c r="G366" s="1" t="s">
        <v>599</v>
      </c>
      <c r="H366" s="1">
        <v>851478</v>
      </c>
      <c r="I366" s="1">
        <v>755836</v>
      </c>
      <c r="J366" s="1">
        <v>781885</v>
      </c>
    </row>
    <row r="367" spans="1:10" ht="15" customHeight="1" x14ac:dyDescent="0.2">
      <c r="A367" s="1">
        <v>231</v>
      </c>
      <c r="B367" s="1" t="s">
        <v>221</v>
      </c>
      <c r="C367" s="1">
        <v>83</v>
      </c>
      <c r="D367" s="1" t="s">
        <v>15</v>
      </c>
      <c r="E367" s="1">
        <v>5312</v>
      </c>
      <c r="F367" s="1" t="s">
        <v>598</v>
      </c>
      <c r="G367" s="1" t="s">
        <v>599</v>
      </c>
      <c r="H367" s="1">
        <v>2590420</v>
      </c>
      <c r="I367" s="1">
        <v>3177220</v>
      </c>
      <c r="J367" s="1">
        <v>2494100</v>
      </c>
    </row>
    <row r="368" spans="1:10" ht="15" customHeight="1" x14ac:dyDescent="0.2">
      <c r="A368" s="1">
        <v>234</v>
      </c>
      <c r="B368" s="1" t="s">
        <v>223</v>
      </c>
      <c r="C368" s="1">
        <v>83</v>
      </c>
      <c r="D368" s="1" t="s">
        <v>15</v>
      </c>
      <c r="E368" s="1">
        <v>5312</v>
      </c>
      <c r="F368" s="1" t="s">
        <v>598</v>
      </c>
      <c r="G368" s="1" t="s">
        <v>599</v>
      </c>
      <c r="H368" s="1">
        <v>75400</v>
      </c>
      <c r="I368" s="1">
        <v>81000</v>
      </c>
      <c r="J368" s="1">
        <v>67000</v>
      </c>
    </row>
    <row r="369" spans="1:10" ht="15" customHeight="1" x14ac:dyDescent="0.2">
      <c r="A369" s="1">
        <v>228</v>
      </c>
      <c r="B369" s="1" t="s">
        <v>224</v>
      </c>
      <c r="C369" s="1">
        <v>83</v>
      </c>
      <c r="D369" s="1" t="s">
        <v>15</v>
      </c>
      <c r="E369" s="1">
        <v>5312</v>
      </c>
      <c r="F369" s="1" t="s">
        <v>598</v>
      </c>
      <c r="G369" s="1" t="s">
        <v>599</v>
      </c>
    </row>
    <row r="370" spans="1:10" ht="15" customHeight="1" x14ac:dyDescent="0.2">
      <c r="A370" s="1">
        <v>235</v>
      </c>
      <c r="B370" s="1" t="s">
        <v>225</v>
      </c>
      <c r="C370" s="1">
        <v>83</v>
      </c>
      <c r="D370" s="1" t="s">
        <v>15</v>
      </c>
      <c r="E370" s="1">
        <v>5312</v>
      </c>
      <c r="F370" s="1" t="s">
        <v>598</v>
      </c>
      <c r="G370" s="1" t="s">
        <v>599</v>
      </c>
      <c r="H370" s="1">
        <v>700</v>
      </c>
      <c r="I370" s="1">
        <v>800</v>
      </c>
      <c r="J370" s="1">
        <v>818</v>
      </c>
    </row>
    <row r="371" spans="1:10" ht="15" customHeight="1" x14ac:dyDescent="0.2">
      <c r="A371" s="1">
        <v>236</v>
      </c>
      <c r="B371" s="1" t="s">
        <v>227</v>
      </c>
      <c r="C371" s="1">
        <v>83</v>
      </c>
      <c r="D371" s="1" t="s">
        <v>15</v>
      </c>
      <c r="E371" s="1">
        <v>5312</v>
      </c>
      <c r="F371" s="1" t="s">
        <v>598</v>
      </c>
      <c r="G371" s="1" t="s">
        <v>599</v>
      </c>
      <c r="H371" s="1">
        <v>61820</v>
      </c>
      <c r="I371" s="1">
        <v>24569</v>
      </c>
      <c r="J371" s="1">
        <v>18041</v>
      </c>
    </row>
    <row r="372" spans="1:10" ht="15" customHeight="1" x14ac:dyDescent="0.2">
      <c r="A372" s="1">
        <v>237</v>
      </c>
      <c r="B372" s="1" t="s">
        <v>228</v>
      </c>
      <c r="C372" s="1">
        <v>83</v>
      </c>
      <c r="D372" s="1" t="s">
        <v>15</v>
      </c>
      <c r="E372" s="1">
        <v>5312</v>
      </c>
      <c r="F372" s="1" t="s">
        <v>598</v>
      </c>
      <c r="G372" s="1" t="s">
        <v>599</v>
      </c>
    </row>
    <row r="373" spans="1:10" ht="15" customHeight="1" x14ac:dyDescent="0.2">
      <c r="A373" s="1">
        <v>5000</v>
      </c>
      <c r="B373" s="1" t="s">
        <v>461</v>
      </c>
      <c r="C373" s="1">
        <v>83</v>
      </c>
      <c r="D373" s="1" t="s">
        <v>15</v>
      </c>
      <c r="E373" s="1">
        <v>5312</v>
      </c>
      <c r="F373" s="1" t="s">
        <v>598</v>
      </c>
      <c r="G373" s="1" t="s">
        <v>599</v>
      </c>
      <c r="H373" s="1">
        <v>44659742</v>
      </c>
      <c r="I373" s="1">
        <v>41643439</v>
      </c>
      <c r="J373" s="1">
        <v>44771056</v>
      </c>
    </row>
    <row r="374" spans="1:10" ht="15" customHeight="1" x14ac:dyDescent="0.2">
      <c r="A374" s="1">
        <v>249</v>
      </c>
      <c r="B374" s="1" t="s">
        <v>231</v>
      </c>
      <c r="C374" s="1">
        <v>83</v>
      </c>
      <c r="D374" s="1" t="s">
        <v>15</v>
      </c>
      <c r="E374" s="1">
        <v>5312</v>
      </c>
      <c r="F374" s="1" t="s">
        <v>598</v>
      </c>
      <c r="G374" s="1" t="s">
        <v>599</v>
      </c>
      <c r="H374" s="1">
        <v>416637</v>
      </c>
      <c r="I374" s="1">
        <v>354141</v>
      </c>
      <c r="J374" s="1">
        <v>463120</v>
      </c>
    </row>
    <row r="375" spans="1:10" ht="15" customHeight="1" x14ac:dyDescent="0.2">
      <c r="A375" s="1">
        <v>248</v>
      </c>
      <c r="B375" s="1" t="s">
        <v>232</v>
      </c>
      <c r="C375" s="1">
        <v>83</v>
      </c>
      <c r="D375" s="1" t="s">
        <v>15</v>
      </c>
      <c r="E375" s="1">
        <v>5312</v>
      </c>
      <c r="F375" s="1" t="s">
        <v>598</v>
      </c>
      <c r="G375" s="1" t="s">
        <v>599</v>
      </c>
    </row>
    <row r="376" spans="1:10" ht="15" customHeight="1" x14ac:dyDescent="0.2">
      <c r="A376" s="1">
        <v>251</v>
      </c>
      <c r="B376" s="1" t="s">
        <v>233</v>
      </c>
      <c r="C376" s="1">
        <v>83</v>
      </c>
      <c r="D376" s="1" t="s">
        <v>15</v>
      </c>
      <c r="E376" s="1">
        <v>5312</v>
      </c>
      <c r="F376" s="1" t="s">
        <v>598</v>
      </c>
      <c r="G376" s="1" t="s">
        <v>599</v>
      </c>
      <c r="H376" s="1">
        <v>14035</v>
      </c>
      <c r="I376" s="1">
        <v>10099</v>
      </c>
      <c r="J376" s="1">
        <v>26673</v>
      </c>
    </row>
    <row r="377" spans="1:10" ht="15" customHeight="1" x14ac:dyDescent="0.2">
      <c r="A377" s="1">
        <v>181</v>
      </c>
      <c r="B377" s="1" t="s">
        <v>234</v>
      </c>
      <c r="C377" s="1">
        <v>83</v>
      </c>
      <c r="D377" s="1" t="s">
        <v>15</v>
      </c>
      <c r="E377" s="1">
        <v>5312</v>
      </c>
      <c r="F377" s="1" t="s">
        <v>598</v>
      </c>
      <c r="G377" s="1" t="s">
        <v>599</v>
      </c>
      <c r="H377" s="1">
        <v>226127</v>
      </c>
      <c r="I377" s="1">
        <v>146363</v>
      </c>
      <c r="J377" s="1">
        <v>241854</v>
      </c>
    </row>
    <row r="378" spans="1:10" ht="15" customHeight="1" x14ac:dyDescent="0.2"/>
    <row r="379" spans="1:10" ht="15" customHeight="1" x14ac:dyDescent="0.2"/>
    <row r="380" spans="1:10" ht="15" customHeight="1" x14ac:dyDescent="0.2"/>
    <row r="381" spans="1:10" ht="15" customHeight="1" x14ac:dyDescent="0.2"/>
    <row r="382" spans="1:10" ht="15" customHeight="1" x14ac:dyDescent="0.2"/>
    <row r="383" spans="1:10" ht="15" customHeight="1" x14ac:dyDescent="0.2"/>
    <row r="384" spans="1:10" ht="15" customHeight="1" x14ac:dyDescent="0.2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619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+Prices!G6</f>
        <v>181.4721385534427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29.985911758155211</v>
      </c>
      <c r="I5" s="2">
        <f t="shared" si="0"/>
        <v>29.923303870354275</v>
      </c>
      <c r="J5" s="2">
        <f t="shared" si="0"/>
        <v>30.080458742341555</v>
      </c>
      <c r="L5" s="2">
        <f t="shared" ref="L5:W5" si="2">+$E$2*L48/1000000</f>
        <v>12.758538071602198</v>
      </c>
      <c r="M5" s="2">
        <f t="shared" si="2"/>
        <v>12.570699890428299</v>
      </c>
      <c r="N5" s="2">
        <f t="shared" si="2"/>
        <v>12.30224343759059</v>
      </c>
      <c r="O5" s="2">
        <f t="shared" si="2"/>
        <v>3.3958256892689165</v>
      </c>
      <c r="P5" s="2">
        <f t="shared" si="2"/>
        <v>3.3045735814636736</v>
      </c>
      <c r="Q5" s="2">
        <f t="shared" si="2"/>
        <v>3.1390826642982463</v>
      </c>
      <c r="R5" s="2">
        <f t="shared" si="2"/>
        <v>18.492552794401533</v>
      </c>
      <c r="S5" s="2">
        <f t="shared" si="2"/>
        <v>18.310114316710294</v>
      </c>
      <c r="T5" s="2">
        <f t="shared" si="2"/>
        <v>18.120915094497246</v>
      </c>
      <c r="U5" s="2">
        <f t="shared" si="2"/>
        <v>7.122477472390548</v>
      </c>
      <c r="V5" s="2">
        <f t="shared" si="2"/>
        <v>6.973361607266753</v>
      </c>
      <c r="W5" s="2">
        <f t="shared" si="2"/>
        <v>6.727838926589822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466.45525904921487</v>
      </c>
      <c r="I6" s="2">
        <f t="shared" si="0"/>
        <v>344.97871686223317</v>
      </c>
      <c r="J6" s="2">
        <f t="shared" si="0"/>
        <v>507.73744848804478</v>
      </c>
      <c r="L6" s="2">
        <f t="shared" ref="L6:W6" si="3">+$E$2*L49/1000000</f>
        <v>107.6188349939912</v>
      </c>
      <c r="M6" s="2">
        <f t="shared" si="3"/>
        <v>94.339326162613361</v>
      </c>
      <c r="N6" s="2">
        <f t="shared" si="3"/>
        <v>119.15855791147963</v>
      </c>
      <c r="O6" s="2">
        <f t="shared" si="3"/>
        <v>8.582605244484359</v>
      </c>
      <c r="P6" s="2">
        <f t="shared" si="3"/>
        <v>8.4199528166967017</v>
      </c>
      <c r="Q6" s="2">
        <f t="shared" si="3"/>
        <v>9.3529429785614102</v>
      </c>
      <c r="R6" s="2">
        <f t="shared" si="3"/>
        <v>247.47346678692622</v>
      </c>
      <c r="S6" s="2">
        <f t="shared" si="3"/>
        <v>207.42762144048936</v>
      </c>
      <c r="T6" s="2">
        <f t="shared" si="3"/>
        <v>275.54716324930268</v>
      </c>
      <c r="U6" s="2">
        <f t="shared" si="3"/>
        <v>56.381203504850063</v>
      </c>
      <c r="V6" s="2">
        <f t="shared" si="3"/>
        <v>53.249731745566855</v>
      </c>
      <c r="W6" s="2">
        <f t="shared" si="3"/>
        <v>62.154288119101196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110.53685725856459</v>
      </c>
      <c r="I8" s="2">
        <f t="shared" si="5"/>
        <v>94.302178271435054</v>
      </c>
      <c r="J8" s="2">
        <f t="shared" si="5"/>
        <v>90.089665519193986</v>
      </c>
      <c r="L8" s="2">
        <f t="shared" ref="L8:W8" si="6">+$E$2*L51/1000000</f>
        <v>50.88184489818655</v>
      </c>
      <c r="M8" s="2">
        <f t="shared" si="6"/>
        <v>43.546306069140286</v>
      </c>
      <c r="N8" s="2">
        <f t="shared" si="6"/>
        <v>40.448823829085725</v>
      </c>
      <c r="O8" s="2">
        <f t="shared" si="6"/>
        <v>9.3264029563132862</v>
      </c>
      <c r="P8" s="2">
        <f t="shared" si="6"/>
        <v>7.775352445986571</v>
      </c>
      <c r="Q8" s="2">
        <f t="shared" si="6"/>
        <v>6.9346849837234732</v>
      </c>
      <c r="R8" s="2">
        <f t="shared" si="6"/>
        <v>80.418967165564311</v>
      </c>
      <c r="S8" s="2">
        <f t="shared" si="6"/>
        <v>68.977019803079244</v>
      </c>
      <c r="T8" s="2">
        <f t="shared" si="6"/>
        <v>64.889078055931776</v>
      </c>
      <c r="U8" s="2">
        <f t="shared" si="6"/>
        <v>29.223453987489105</v>
      </c>
      <c r="V8" s="2">
        <f t="shared" si="6"/>
        <v>24.921367957409771</v>
      </c>
      <c r="W8" s="2">
        <f t="shared" si="6"/>
        <v>22.918360235092848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1653.7240224854149</v>
      </c>
      <c r="I10" s="2">
        <f t="shared" si="9"/>
        <v>1753.7271479895064</v>
      </c>
      <c r="J10" s="2">
        <f t="shared" si="9"/>
        <v>1845.5126706434824</v>
      </c>
      <c r="L10" s="2">
        <f t="shared" ref="L10:W10" si="10">+$E$2*L53/1000000</f>
        <v>746.79218503897539</v>
      </c>
      <c r="M10" s="2">
        <f t="shared" si="10"/>
        <v>790.63267631781321</v>
      </c>
      <c r="N10" s="2">
        <f t="shared" si="10"/>
        <v>830.52214712245848</v>
      </c>
      <c r="O10" s="2">
        <f t="shared" si="10"/>
        <v>113.46728451138215</v>
      </c>
      <c r="P10" s="2">
        <f t="shared" si="10"/>
        <v>120.28975788138521</v>
      </c>
      <c r="Q10" s="2">
        <f t="shared" si="10"/>
        <v>125.469449657327</v>
      </c>
      <c r="R10" s="2">
        <f t="shared" si="10"/>
        <v>1235.7011324323153</v>
      </c>
      <c r="S10" s="2">
        <f t="shared" si="10"/>
        <v>1307.4784807445089</v>
      </c>
      <c r="T10" s="2">
        <f t="shared" si="10"/>
        <v>1376.4410031013836</v>
      </c>
      <c r="U10" s="2">
        <f t="shared" si="10"/>
        <v>425.8294865580886</v>
      </c>
      <c r="V10" s="2">
        <f t="shared" si="10"/>
        <v>450.26636674968086</v>
      </c>
      <c r="W10" s="2">
        <f t="shared" si="10"/>
        <v>473.28139387367429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2260.7020505513497</v>
      </c>
      <c r="I11" s="3">
        <f t="shared" si="11"/>
        <v>2222.9313469935287</v>
      </c>
      <c r="J11" s="3">
        <f t="shared" si="11"/>
        <v>2473.4202433930627</v>
      </c>
      <c r="K11" s="22"/>
      <c r="L11" s="3">
        <f t="shared" ref="L11:W11" si="12">+$E$2*L54/1000000</f>
        <v>918.05140300275536</v>
      </c>
      <c r="M11" s="3">
        <f t="shared" si="12"/>
        <v>941.08900843999504</v>
      </c>
      <c r="N11" s="3">
        <f t="shared" si="12"/>
        <v>1002.4317723006144</v>
      </c>
      <c r="O11" s="3">
        <f t="shared" si="12"/>
        <v>134.77211840144869</v>
      </c>
      <c r="P11" s="3">
        <f t="shared" si="12"/>
        <v>139.78963672553215</v>
      </c>
      <c r="Q11" s="3">
        <f t="shared" si="12"/>
        <v>144.89616028391015</v>
      </c>
      <c r="R11" s="3">
        <f t="shared" si="12"/>
        <v>1582.0861191792073</v>
      </c>
      <c r="S11" s="3">
        <f t="shared" si="12"/>
        <v>1602.1932363047879</v>
      </c>
      <c r="T11" s="3">
        <f t="shared" si="12"/>
        <v>1734.9981595011152</v>
      </c>
      <c r="U11" s="3">
        <f t="shared" si="12"/>
        <v>518.55662152281832</v>
      </c>
      <c r="V11" s="3">
        <f t="shared" si="12"/>
        <v>535.41082805992426</v>
      </c>
      <c r="W11" s="3">
        <f t="shared" si="12"/>
        <v>565.08188115445807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0</v>
      </c>
      <c r="I12" s="2">
        <f t="shared" si="13"/>
        <v>0</v>
      </c>
      <c r="J12" s="2">
        <f t="shared" si="13"/>
        <v>0</v>
      </c>
      <c r="L12" s="2">
        <f t="shared" ref="L12:W12" si="14">+$E$2*L55/1000000</f>
        <v>0</v>
      </c>
      <c r="M12" s="2">
        <f t="shared" si="14"/>
        <v>0</v>
      </c>
      <c r="N12" s="2">
        <f t="shared" si="14"/>
        <v>0</v>
      </c>
      <c r="O12" s="2">
        <f t="shared" si="14"/>
        <v>0</v>
      </c>
      <c r="P12" s="2">
        <f t="shared" si="14"/>
        <v>0</v>
      </c>
      <c r="Q12" s="2">
        <f t="shared" si="14"/>
        <v>0</v>
      </c>
      <c r="R12" s="2">
        <f t="shared" si="14"/>
        <v>0</v>
      </c>
      <c r="S12" s="2">
        <f t="shared" si="14"/>
        <v>0</v>
      </c>
      <c r="T12" s="2">
        <f t="shared" si="14"/>
        <v>0</v>
      </c>
      <c r="U12" s="2">
        <f t="shared" si="14"/>
        <v>0</v>
      </c>
      <c r="V12" s="2">
        <f t="shared" si="14"/>
        <v>0</v>
      </c>
      <c r="W12" s="2">
        <f t="shared" si="14"/>
        <v>0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5.8978445029868876E-2</v>
      </c>
      <c r="I13" s="2">
        <f t="shared" si="15"/>
        <v>2.3591378011947549E-3</v>
      </c>
      <c r="J13" s="2">
        <f t="shared" si="15"/>
        <v>5.7889612198548226E-2</v>
      </c>
      <c r="L13" s="2">
        <f t="shared" ref="L13:W13" si="16">+$E$2*L56/1000000</f>
        <v>1.7693533508960663E-3</v>
      </c>
      <c r="M13" s="2">
        <f t="shared" si="16"/>
        <v>7.077413403584267E-5</v>
      </c>
      <c r="N13" s="2">
        <f t="shared" si="16"/>
        <v>1.7366883659564467E-3</v>
      </c>
      <c r="O13" s="2">
        <f t="shared" si="16"/>
        <v>1.4154826807168531E-5</v>
      </c>
      <c r="P13" s="2">
        <f t="shared" si="16"/>
        <v>5.6619307228674134E-7</v>
      </c>
      <c r="Q13" s="2">
        <f t="shared" si="16"/>
        <v>1.3893506927651574E-5</v>
      </c>
      <c r="R13" s="2">
        <f t="shared" si="16"/>
        <v>6.9594565135245286E-3</v>
      </c>
      <c r="S13" s="2">
        <f t="shared" si="16"/>
        <v>2.7837826054098112E-4</v>
      </c>
      <c r="T13" s="2">
        <f t="shared" si="16"/>
        <v>6.8309742394286905E-3</v>
      </c>
      <c r="U13" s="2">
        <f t="shared" si="16"/>
        <v>2.2966206494630945E-4</v>
      </c>
      <c r="V13" s="2">
        <f t="shared" si="16"/>
        <v>9.1864825978523764E-6</v>
      </c>
      <c r="W13" s="2">
        <f t="shared" si="16"/>
        <v>2.254221499011468E-4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0</v>
      </c>
      <c r="I14" s="2">
        <f t="shared" si="17"/>
        <v>0</v>
      </c>
      <c r="J14" s="2">
        <f t="shared" si="17"/>
        <v>0</v>
      </c>
      <c r="L14" s="2">
        <f t="shared" ref="L14:W14" si="18">+$E$2*L57/1000000</f>
        <v>0</v>
      </c>
      <c r="M14" s="2">
        <f t="shared" si="18"/>
        <v>0</v>
      </c>
      <c r="N14" s="2">
        <f t="shared" si="18"/>
        <v>0</v>
      </c>
      <c r="O14" s="2">
        <f t="shared" si="18"/>
        <v>0</v>
      </c>
      <c r="P14" s="2">
        <f t="shared" si="18"/>
        <v>0</v>
      </c>
      <c r="Q14" s="2">
        <f t="shared" si="18"/>
        <v>0</v>
      </c>
      <c r="R14" s="2">
        <f t="shared" si="18"/>
        <v>0</v>
      </c>
      <c r="S14" s="2">
        <f t="shared" si="18"/>
        <v>0</v>
      </c>
      <c r="T14" s="2">
        <f t="shared" si="18"/>
        <v>0</v>
      </c>
      <c r="U14" s="2">
        <f t="shared" si="18"/>
        <v>0</v>
      </c>
      <c r="V14" s="2">
        <f t="shared" si="18"/>
        <v>0</v>
      </c>
      <c r="W14" s="2">
        <f t="shared" si="18"/>
        <v>0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0</v>
      </c>
      <c r="I15" s="2">
        <f t="shared" si="19"/>
        <v>0</v>
      </c>
      <c r="J15" s="2">
        <f t="shared" si="19"/>
        <v>0</v>
      </c>
      <c r="L15" s="2">
        <f t="shared" ref="L15:W15" si="20">+$E$2*L58/1000000</f>
        <v>0</v>
      </c>
      <c r="M15" s="2">
        <f t="shared" si="20"/>
        <v>0</v>
      </c>
      <c r="N15" s="2">
        <f t="shared" si="20"/>
        <v>0</v>
      </c>
      <c r="O15" s="2">
        <f t="shared" si="20"/>
        <v>0</v>
      </c>
      <c r="P15" s="2">
        <f t="shared" si="20"/>
        <v>0</v>
      </c>
      <c r="Q15" s="2">
        <f t="shared" si="20"/>
        <v>0</v>
      </c>
      <c r="R15" s="2">
        <f t="shared" si="20"/>
        <v>0</v>
      </c>
      <c r="S15" s="2">
        <f t="shared" si="20"/>
        <v>0</v>
      </c>
      <c r="T15" s="2">
        <f t="shared" si="20"/>
        <v>0</v>
      </c>
      <c r="U15" s="2">
        <f t="shared" si="20"/>
        <v>0</v>
      </c>
      <c r="V15" s="2">
        <f t="shared" si="20"/>
        <v>0</v>
      </c>
      <c r="W15" s="2">
        <f t="shared" si="20"/>
        <v>0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0.48453060993769198</v>
      </c>
      <c r="I16" s="2">
        <f t="shared" si="21"/>
        <v>0.84203072288797409</v>
      </c>
      <c r="J16" s="2">
        <f t="shared" si="21"/>
        <v>1.246169175446491</v>
      </c>
      <c r="L16" s="2">
        <f t="shared" ref="L16:W16" si="22">+$E$2*L59/1000000</f>
        <v>8.2370203689407645E-3</v>
      </c>
      <c r="M16" s="2">
        <f t="shared" si="22"/>
        <v>1.4314522289095563E-2</v>
      </c>
      <c r="N16" s="2">
        <f t="shared" si="22"/>
        <v>2.1184875982590348E-2</v>
      </c>
      <c r="O16" s="2">
        <f t="shared" si="22"/>
        <v>8.2370203689407652E-5</v>
      </c>
      <c r="P16" s="2">
        <f t="shared" si="22"/>
        <v>1.4314522289095562E-4</v>
      </c>
      <c r="Q16" s="2">
        <f t="shared" si="22"/>
        <v>2.118487598259035E-4</v>
      </c>
      <c r="R16" s="2">
        <f t="shared" si="22"/>
        <v>2.1803877447196141E-2</v>
      </c>
      <c r="S16" s="2">
        <f t="shared" si="22"/>
        <v>3.7891382529958835E-2</v>
      </c>
      <c r="T16" s="2">
        <f t="shared" si="22"/>
        <v>5.6077612895092097E-2</v>
      </c>
      <c r="U16" s="2">
        <f t="shared" si="22"/>
        <v>3.9246979404953055E-4</v>
      </c>
      <c r="V16" s="2">
        <f t="shared" si="22"/>
        <v>6.8204488553925914E-4</v>
      </c>
      <c r="W16" s="2">
        <f t="shared" si="22"/>
        <v>1.0093970321116579E-3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0.54350905496756097</v>
      </c>
      <c r="I17" s="3">
        <f t="shared" si="21"/>
        <v>0.84438986068916888</v>
      </c>
      <c r="J17" s="3">
        <f t="shared" si="21"/>
        <v>1.3040587876450394</v>
      </c>
      <c r="K17" s="22"/>
      <c r="L17" s="3">
        <f t="shared" ref="L17:W17" si="23">+$E$2*L60/1000000</f>
        <v>1.0006373719836831E-2</v>
      </c>
      <c r="M17" s="3">
        <f t="shared" si="23"/>
        <v>1.4385296423131405E-2</v>
      </c>
      <c r="N17" s="3">
        <f t="shared" si="23"/>
        <v>2.2921564348546794E-2</v>
      </c>
      <c r="O17" s="3">
        <f t="shared" si="23"/>
        <v>9.6525030496576173E-5</v>
      </c>
      <c r="P17" s="3">
        <f t="shared" si="23"/>
        <v>1.437114159632424E-4</v>
      </c>
      <c r="Q17" s="3">
        <f t="shared" si="23"/>
        <v>2.2574226675355508E-4</v>
      </c>
      <c r="R17" s="3">
        <f t="shared" si="23"/>
        <v>2.8763333960720668E-2</v>
      </c>
      <c r="S17" s="3">
        <f t="shared" si="23"/>
        <v>3.8169760790499815E-2</v>
      </c>
      <c r="T17" s="3">
        <f t="shared" si="23"/>
        <v>6.2908587134520785E-2</v>
      </c>
      <c r="U17" s="3">
        <f t="shared" si="23"/>
        <v>6.2213185899584E-4</v>
      </c>
      <c r="V17" s="3">
        <f t="shared" si="23"/>
        <v>6.9123136813711145E-4</v>
      </c>
      <c r="W17" s="3">
        <f t="shared" si="23"/>
        <v>1.2348191820128046E-3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55.492365248257244</v>
      </c>
      <c r="I18" s="3">
        <f t="shared" si="21"/>
        <v>58.274333132281519</v>
      </c>
      <c r="J18" s="3">
        <f t="shared" si="21"/>
        <v>51.685079781406017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0.42246713855241458</v>
      </c>
      <c r="I19" s="2">
        <f t="shared" si="21"/>
        <v>0.41629708584159758</v>
      </c>
      <c r="J19" s="2">
        <f t="shared" si="21"/>
        <v>0.41176028237776152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438.5793238460206</v>
      </c>
      <c r="I20" s="2">
        <f t="shared" si="26"/>
        <v>449.09817488513232</v>
      </c>
      <c r="J20" s="2">
        <f t="shared" si="26"/>
        <v>375.54134707671119</v>
      </c>
      <c r="L20" s="2">
        <f t="shared" si="25"/>
        <v>8.0827327567426259</v>
      </c>
      <c r="M20" s="2">
        <f t="shared" si="25"/>
        <v>8.2751295180369873</v>
      </c>
      <c r="N20" s="2">
        <f t="shared" si="25"/>
        <v>6.8819218164390152</v>
      </c>
      <c r="O20" s="2">
        <f t="shared" si="25"/>
        <v>2.424819827022788E-2</v>
      </c>
      <c r="P20" s="2">
        <f t="shared" si="25"/>
        <v>2.4825388554110962E-2</v>
      </c>
      <c r="Q20" s="2">
        <f t="shared" si="25"/>
        <v>2.0645765449317045E-2</v>
      </c>
      <c r="R20" s="2">
        <f t="shared" si="25"/>
        <v>51.47424545083463</v>
      </c>
      <c r="S20" s="2">
        <f t="shared" si="25"/>
        <v>52.69950903591976</v>
      </c>
      <c r="T20" s="2">
        <f t="shared" si="25"/>
        <v>43.826975778374774</v>
      </c>
      <c r="U20" s="2">
        <f t="shared" si="25"/>
        <v>1.4412788726233696</v>
      </c>
      <c r="V20" s="2">
        <f t="shared" si="25"/>
        <v>1.4755862530057531</v>
      </c>
      <c r="W20" s="2">
        <f t="shared" si="25"/>
        <v>1.2271553217944935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43.636971908699387</v>
      </c>
      <c r="I21" s="2">
        <f t="shared" si="26"/>
        <v>43.895751178276598</v>
      </c>
      <c r="J21" s="2">
        <f t="shared" si="26"/>
        <v>44.840676603724368</v>
      </c>
      <c r="L21" s="2">
        <f t="shared" si="25"/>
        <v>2.8252504408463812</v>
      </c>
      <c r="M21" s="2">
        <f t="shared" si="25"/>
        <v>2.8425679640842594</v>
      </c>
      <c r="N21" s="2">
        <f t="shared" si="25"/>
        <v>2.8896661540915889</v>
      </c>
      <c r="O21" s="2">
        <f t="shared" si="25"/>
        <v>4.2302797456717119E-2</v>
      </c>
      <c r="P21" s="2">
        <f t="shared" si="25"/>
        <v>4.2565944397725035E-2</v>
      </c>
      <c r="Q21" s="2">
        <f t="shared" si="25"/>
        <v>4.3174873069808287E-2</v>
      </c>
      <c r="R21" s="2">
        <f t="shared" si="25"/>
        <v>13.122300425109682</v>
      </c>
      <c r="S21" s="2">
        <f t="shared" si="25"/>
        <v>13.202949547037049</v>
      </c>
      <c r="T21" s="2">
        <f t="shared" si="25"/>
        <v>13.416320132216864</v>
      </c>
      <c r="U21" s="2">
        <f t="shared" si="25"/>
        <v>1.0349833979468044</v>
      </c>
      <c r="V21" s="2">
        <f t="shared" si="25"/>
        <v>1.0414294509072588</v>
      </c>
      <c r="W21" s="2">
        <f t="shared" si="25"/>
        <v>1.0561304652981602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2183.0432265230666</v>
      </c>
      <c r="I23" s="2">
        <f t="shared" si="26"/>
        <v>2223.6826416471399</v>
      </c>
      <c r="J23" s="2">
        <f t="shared" si="26"/>
        <v>1981.3298671075115</v>
      </c>
      <c r="L23" s="2">
        <f t="shared" si="25"/>
        <v>450.91539858998533</v>
      </c>
      <c r="M23" s="2">
        <f t="shared" si="25"/>
        <v>459.1683264436474</v>
      </c>
      <c r="N23" s="2">
        <f t="shared" si="25"/>
        <v>407.27463972069847</v>
      </c>
      <c r="O23" s="2">
        <f t="shared" si="25"/>
        <v>19.169872974599059</v>
      </c>
      <c r="P23" s="2">
        <f t="shared" si="25"/>
        <v>19.521352492388282</v>
      </c>
      <c r="Q23" s="2">
        <f t="shared" si="25"/>
        <v>17.284948889379383</v>
      </c>
      <c r="R23" s="2">
        <f t="shared" si="25"/>
        <v>1301.2376368412749</v>
      </c>
      <c r="S23" s="2">
        <f t="shared" si="25"/>
        <v>1325.0259460588429</v>
      </c>
      <c r="T23" s="2">
        <f t="shared" si="25"/>
        <v>1177.8571259969065</v>
      </c>
      <c r="U23" s="2">
        <f t="shared" si="25"/>
        <v>253.05200361668943</v>
      </c>
      <c r="V23" s="2">
        <f t="shared" si="25"/>
        <v>257.68563650222484</v>
      </c>
      <c r="W23" s="2">
        <f t="shared" si="25"/>
        <v>228.57515275385822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2665.6819894163391</v>
      </c>
      <c r="I24" s="3">
        <f t="shared" si="26"/>
        <v>2717.0928647963906</v>
      </c>
      <c r="J24" s="3">
        <f t="shared" si="26"/>
        <v>2402.1236510703247</v>
      </c>
      <c r="K24" s="22"/>
      <c r="L24" s="3">
        <f t="shared" si="25"/>
        <v>461.82338178757436</v>
      </c>
      <c r="M24" s="3">
        <f t="shared" si="25"/>
        <v>470.28602392576869</v>
      </c>
      <c r="N24" s="3">
        <f t="shared" si="25"/>
        <v>417.04622769122909</v>
      </c>
      <c r="O24" s="3">
        <f t="shared" si="25"/>
        <v>19.236423970326001</v>
      </c>
      <c r="P24" s="3">
        <f t="shared" si="25"/>
        <v>19.588743825340117</v>
      </c>
      <c r="Q24" s="3">
        <f t="shared" si="25"/>
        <v>17.348769527898508</v>
      </c>
      <c r="R24" s="3">
        <f t="shared" si="25"/>
        <v>1365.8341827172194</v>
      </c>
      <c r="S24" s="3">
        <f t="shared" si="25"/>
        <v>1390.9284046417997</v>
      </c>
      <c r="T24" s="3">
        <f t="shared" si="25"/>
        <v>1235.1004219074985</v>
      </c>
      <c r="U24" s="3">
        <f t="shared" si="25"/>
        <v>255.52826588725964</v>
      </c>
      <c r="V24" s="3">
        <f t="shared" si="25"/>
        <v>260.20265220613783</v>
      </c>
      <c r="W24" s="3">
        <f t="shared" si="25"/>
        <v>230.85843854095086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8.4845483659276617</v>
      </c>
      <c r="I25" s="2">
        <f t="shared" si="26"/>
        <v>9.0752401769191149</v>
      </c>
      <c r="J25" s="2">
        <f t="shared" si="26"/>
        <v>9.4762936031222242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0.15116629141501778</v>
      </c>
      <c r="I26" s="2">
        <f t="shared" si="26"/>
        <v>0.13065993975847875</v>
      </c>
      <c r="J26" s="2">
        <f t="shared" si="26"/>
        <v>0.15406984563187287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12.173695470580597</v>
      </c>
      <c r="I27" s="2">
        <f t="shared" si="26"/>
        <v>9.2351171309846993</v>
      </c>
      <c r="J27" s="2">
        <f t="shared" si="26"/>
        <v>10.190749412607127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20.809410127923275</v>
      </c>
      <c r="I28" s="3">
        <f t="shared" si="27"/>
        <v>18.441017247662295</v>
      </c>
      <c r="J28" s="3">
        <f t="shared" si="27"/>
        <v>19.821112861361225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2.1250387424608137</v>
      </c>
      <c r="I29" s="2">
        <f t="shared" si="28"/>
        <v>2.0637011596297503</v>
      </c>
      <c r="J29" s="2">
        <f t="shared" si="28"/>
        <v>2.1558890060148994</v>
      </c>
      <c r="L29" s="2">
        <f t="shared" si="25"/>
        <v>0</v>
      </c>
      <c r="M29" s="2">
        <f t="shared" si="25"/>
        <v>0</v>
      </c>
      <c r="N29" s="2">
        <f t="shared" si="25"/>
        <v>0</v>
      </c>
      <c r="O29" s="2">
        <f t="shared" si="25"/>
        <v>0</v>
      </c>
      <c r="P29" s="2">
        <f t="shared" si="25"/>
        <v>0</v>
      </c>
      <c r="Q29" s="2">
        <f t="shared" si="25"/>
        <v>0</v>
      </c>
      <c r="R29" s="2">
        <f t="shared" si="25"/>
        <v>0</v>
      </c>
      <c r="S29" s="2">
        <f t="shared" si="25"/>
        <v>0</v>
      </c>
      <c r="T29" s="2">
        <f t="shared" si="25"/>
        <v>0</v>
      </c>
      <c r="U29" s="2">
        <f t="shared" si="25"/>
        <v>0</v>
      </c>
      <c r="V29" s="2">
        <f t="shared" si="25"/>
        <v>0</v>
      </c>
      <c r="W29" s="2">
        <f t="shared" si="25"/>
        <v>0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18.842615090281061</v>
      </c>
      <c r="I30" s="2">
        <f t="shared" si="28"/>
        <v>15.455074679903948</v>
      </c>
      <c r="J30" s="2">
        <f t="shared" si="28"/>
        <v>22.054853414815554</v>
      </c>
      <c r="L30" s="2">
        <f t="shared" si="25"/>
        <v>2.5370750439613152</v>
      </c>
      <c r="M30" s="2">
        <f t="shared" si="25"/>
        <v>1.7165505842133095</v>
      </c>
      <c r="N30" s="2">
        <f t="shared" si="25"/>
        <v>2.9785720768509978</v>
      </c>
      <c r="O30" s="2">
        <f t="shared" si="25"/>
        <v>0.11315304653310539</v>
      </c>
      <c r="P30" s="2">
        <f t="shared" si="25"/>
        <v>7.5863232528234348E-2</v>
      </c>
      <c r="Q30" s="2">
        <f t="shared" si="25"/>
        <v>0.13313281268190191</v>
      </c>
      <c r="R30" s="2">
        <f t="shared" si="25"/>
        <v>7.1592847403647895</v>
      </c>
      <c r="S30" s="2">
        <f t="shared" si="25"/>
        <v>4.9220793393690627</v>
      </c>
      <c r="T30" s="2">
        <f t="shared" si="25"/>
        <v>8.3768087202127592</v>
      </c>
      <c r="U30" s="2">
        <f t="shared" si="25"/>
        <v>1.2116648829130614</v>
      </c>
      <c r="V30" s="2">
        <f t="shared" si="25"/>
        <v>0.81526114655082549</v>
      </c>
      <c r="W30" s="2">
        <f t="shared" si="25"/>
        <v>1.4234111913728398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20.967653832741874</v>
      </c>
      <c r="I31" s="3">
        <f t="shared" si="28"/>
        <v>17.518775839533699</v>
      </c>
      <c r="J31" s="3">
        <f t="shared" si="28"/>
        <v>24.210742420830449</v>
      </c>
      <c r="K31" s="22"/>
      <c r="L31" s="3">
        <f t="shared" si="25"/>
        <v>2.5370750439613152</v>
      </c>
      <c r="M31" s="3">
        <f t="shared" si="25"/>
        <v>1.7165505842133095</v>
      </c>
      <c r="N31" s="3">
        <f t="shared" si="25"/>
        <v>2.9785720768509978</v>
      </c>
      <c r="O31" s="3">
        <f t="shared" si="25"/>
        <v>0.11315304653310539</v>
      </c>
      <c r="P31" s="3">
        <f t="shared" si="25"/>
        <v>7.5863232528234348E-2</v>
      </c>
      <c r="Q31" s="3">
        <f t="shared" si="25"/>
        <v>0.13313281268190191</v>
      </c>
      <c r="R31" s="3">
        <f t="shared" si="25"/>
        <v>7.1592847403647895</v>
      </c>
      <c r="S31" s="3">
        <f t="shared" si="25"/>
        <v>4.9220793393690627</v>
      </c>
      <c r="T31" s="3">
        <f t="shared" si="25"/>
        <v>8.3768087202127592</v>
      </c>
      <c r="U31" s="3">
        <f t="shared" si="25"/>
        <v>1.2116648829130614</v>
      </c>
      <c r="V31" s="3">
        <f t="shared" si="25"/>
        <v>0.81526114655082549</v>
      </c>
      <c r="W31" s="3">
        <f t="shared" si="25"/>
        <v>1.4234111913728398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6.5108573870204172</v>
      </c>
      <c r="I32" s="3">
        <f t="shared" si="28"/>
        <v>6.5253751581046924</v>
      </c>
      <c r="J32" s="3">
        <f t="shared" si="28"/>
        <v>6.5398929291889685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1.1802947891515911</v>
      </c>
      <c r="I34" s="2">
        <f t="shared" si="29"/>
        <v>1.2129597740912113</v>
      </c>
      <c r="J34" s="2">
        <f t="shared" si="29"/>
        <v>1.2568760316211443</v>
      </c>
      <c r="L34" s="2">
        <f t="shared" si="25"/>
        <v>1.7544726355346843E-3</v>
      </c>
      <c r="M34" s="2">
        <f t="shared" si="25"/>
        <v>1.2946222364402604E-3</v>
      </c>
      <c r="N34" s="2">
        <f t="shared" si="25"/>
        <v>1.1766653463805225E-3</v>
      </c>
      <c r="O34" s="2">
        <f t="shared" si="25"/>
        <v>1.5556699077493879E-5</v>
      </c>
      <c r="P34" s="2">
        <f t="shared" si="25"/>
        <v>1.0323949962305358E-5</v>
      </c>
      <c r="Q34" s="2">
        <f t="shared" si="25"/>
        <v>9.0509229103529564E-6</v>
      </c>
      <c r="R34" s="2">
        <f t="shared" si="25"/>
        <v>8.9933962424315148E-3</v>
      </c>
      <c r="S34" s="2">
        <f t="shared" si="25"/>
        <v>7.5022396799378768E-3</v>
      </c>
      <c r="T34" s="2">
        <f t="shared" si="25"/>
        <v>6.9939362198496828E-3</v>
      </c>
      <c r="U34" s="2">
        <f t="shared" si="25"/>
        <v>4.3735983107494157E-4</v>
      </c>
      <c r="V34" s="2">
        <f t="shared" si="25"/>
        <v>3.4962912188480375E-4</v>
      </c>
      <c r="W34" s="2">
        <f t="shared" si="25"/>
        <v>3.1988093862815348E-4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128.49824364403014</v>
      </c>
      <c r="I35" s="2">
        <f t="shared" si="29"/>
        <v>150.62278236005019</v>
      </c>
      <c r="J35" s="2">
        <f t="shared" si="29"/>
        <v>164.85673101962806</v>
      </c>
      <c r="L35" s="2">
        <f t="shared" ref="L35:W35" si="30">+$E$2*L78/1000000</f>
        <v>3.2300225941127268E-2</v>
      </c>
      <c r="M35" s="2">
        <f t="shared" si="30"/>
        <v>3.870074826790719E-2</v>
      </c>
      <c r="N35" s="2">
        <f t="shared" si="30"/>
        <v>3.4419820519431481E-2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0.44961192250937715</v>
      </c>
      <c r="S35" s="2">
        <f t="shared" si="30"/>
        <v>0.53018972588629254</v>
      </c>
      <c r="T35" s="2">
        <f t="shared" si="30"/>
        <v>0.55931019701568618</v>
      </c>
      <c r="U35" s="2">
        <f t="shared" si="30"/>
        <v>4.4963732860877454E-4</v>
      </c>
      <c r="V35" s="2">
        <f t="shared" si="30"/>
        <v>5.3020751015587066E-4</v>
      </c>
      <c r="W35" s="2">
        <f t="shared" si="30"/>
        <v>5.59343224944903E-4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129.67853843318173</v>
      </c>
      <c r="I36" s="3">
        <f t="shared" si="29"/>
        <v>151.83574213414141</v>
      </c>
      <c r="J36" s="3">
        <f t="shared" si="29"/>
        <v>166.11360705124918</v>
      </c>
      <c r="K36" s="22"/>
      <c r="L36" s="3">
        <f>+SUM(L33:L35)</f>
        <v>3.4054698576661956E-2</v>
      </c>
      <c r="M36" s="3">
        <f t="shared" ref="M36:Q36" si="31">+SUM(M33:M35)</f>
        <v>3.9995370504347448E-2</v>
      </c>
      <c r="N36" s="3">
        <f t="shared" si="31"/>
        <v>3.5596485865812003E-2</v>
      </c>
      <c r="O36" s="3">
        <f t="shared" si="31"/>
        <v>1.5556699077493879E-5</v>
      </c>
      <c r="P36" s="3">
        <f t="shared" si="31"/>
        <v>1.0323949962305358E-5</v>
      </c>
      <c r="Q36" s="3">
        <f t="shared" si="31"/>
        <v>9.0509229103529564E-6</v>
      </c>
      <c r="R36" s="3">
        <f>+SUM(R33:R35)</f>
        <v>0.45860531875180865</v>
      </c>
      <c r="S36" s="3">
        <f t="shared" ref="S36:W36" si="32">+SUM(S33:S35)</f>
        <v>0.53769196556623045</v>
      </c>
      <c r="T36" s="3">
        <f t="shared" si="32"/>
        <v>0.56630413323553586</v>
      </c>
      <c r="U36" s="3">
        <f t="shared" si="32"/>
        <v>8.8699715968371617E-4</v>
      </c>
      <c r="V36" s="3">
        <f t="shared" si="32"/>
        <v>8.7983663204067441E-4</v>
      </c>
      <c r="W36" s="3">
        <f t="shared" si="32"/>
        <v>8.7922416357305642E-4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71.061404431172761</v>
      </c>
      <c r="I38" s="2">
        <f t="shared" si="33"/>
        <v>74.42190549290541</v>
      </c>
      <c r="J38" s="2">
        <f t="shared" si="33"/>
        <v>68.267096441726849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141.85223390376234</v>
      </c>
      <c r="I39" s="2">
        <f t="shared" si="33"/>
        <v>161.0708592651261</v>
      </c>
      <c r="J39" s="2">
        <f t="shared" si="33"/>
        <v>176.30435646385632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4947.4727357168458</v>
      </c>
      <c r="I40" s="2">
        <f t="shared" si="33"/>
        <v>4957.9710804043007</v>
      </c>
      <c r="J40" s="2">
        <f t="shared" si="33"/>
        <v>4900.6469353894854</v>
      </c>
      <c r="L40" s="2">
        <f t="shared" si="34"/>
        <v>1382.4218662080107</v>
      </c>
      <c r="M40" s="2">
        <f t="shared" si="34"/>
        <v>1413.1059682464002</v>
      </c>
      <c r="N40" s="2">
        <f t="shared" si="34"/>
        <v>1422.4794936330431</v>
      </c>
      <c r="O40" s="2">
        <f t="shared" si="34"/>
        <v>154.12179194333828</v>
      </c>
      <c r="P40" s="2">
        <f t="shared" si="34"/>
        <v>159.45438749481644</v>
      </c>
      <c r="Q40" s="2">
        <f t="shared" si="34"/>
        <v>162.37828836675732</v>
      </c>
      <c r="R40" s="2">
        <f t="shared" si="34"/>
        <v>2955.1083499707524</v>
      </c>
      <c r="S40" s="2">
        <f t="shared" si="34"/>
        <v>2998.0818900467475</v>
      </c>
      <c r="T40" s="2">
        <f t="shared" si="34"/>
        <v>2978.5382987159605</v>
      </c>
      <c r="U40" s="2">
        <f t="shared" si="34"/>
        <v>775.29717442484991</v>
      </c>
      <c r="V40" s="2">
        <f t="shared" si="34"/>
        <v>796.42943264398082</v>
      </c>
      <c r="W40" s="2">
        <f t="shared" si="34"/>
        <v>797.36496570596387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4948.6530305059978</v>
      </c>
      <c r="I41" s="2">
        <f t="shared" si="33"/>
        <v>4959.184040178392</v>
      </c>
      <c r="J41" s="2">
        <f t="shared" si="33"/>
        <v>4901.9038114211062</v>
      </c>
      <c r="L41" s="2">
        <f t="shared" si="34"/>
        <v>1382.4236206806461</v>
      </c>
      <c r="M41" s="2">
        <f t="shared" si="34"/>
        <v>1413.1072628686366</v>
      </c>
      <c r="N41" s="2">
        <f t="shared" si="34"/>
        <v>1422.4806702983894</v>
      </c>
      <c r="O41" s="2">
        <f t="shared" si="34"/>
        <v>154.12180750003736</v>
      </c>
      <c r="P41" s="2">
        <f t="shared" si="34"/>
        <v>159.45439781876641</v>
      </c>
      <c r="Q41" s="2">
        <f t="shared" si="34"/>
        <v>162.37829741768022</v>
      </c>
      <c r="R41" s="2">
        <f t="shared" si="34"/>
        <v>2955.1173433669946</v>
      </c>
      <c r="S41" s="2">
        <f t="shared" si="34"/>
        <v>2998.0893922864275</v>
      </c>
      <c r="T41" s="2">
        <f t="shared" si="34"/>
        <v>2978.5452926521803</v>
      </c>
      <c r="U41" s="2">
        <f t="shared" si="34"/>
        <v>775.29761178468095</v>
      </c>
      <c r="V41" s="2">
        <f t="shared" si="34"/>
        <v>796.42978227310277</v>
      </c>
      <c r="W41" s="2">
        <f t="shared" si="34"/>
        <v>797.36528558690247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5160.3863740517809</v>
      </c>
      <c r="I42" s="2">
        <f t="shared" si="35"/>
        <v>5193.4638451623323</v>
      </c>
      <c r="J42" s="2">
        <f t="shared" si="35"/>
        <v>5145.2183882950685</v>
      </c>
      <c r="L42" s="2">
        <f t="shared" si="34"/>
        <v>1382.4218662080107</v>
      </c>
      <c r="M42" s="2">
        <f t="shared" si="34"/>
        <v>1413.1059682464002</v>
      </c>
      <c r="N42" s="2">
        <f t="shared" si="34"/>
        <v>1422.4794936330431</v>
      </c>
      <c r="O42" s="2">
        <f t="shared" si="34"/>
        <v>154.12179194333828</v>
      </c>
      <c r="P42" s="2">
        <f t="shared" si="34"/>
        <v>159.45438749481644</v>
      </c>
      <c r="Q42" s="2">
        <f t="shared" si="34"/>
        <v>162.37828836675732</v>
      </c>
      <c r="R42" s="2">
        <f t="shared" si="34"/>
        <v>2955.1083499707524</v>
      </c>
      <c r="S42" s="2">
        <f t="shared" si="34"/>
        <v>2998.0818900467475</v>
      </c>
      <c r="T42" s="2">
        <f t="shared" si="34"/>
        <v>2978.5382987159605</v>
      </c>
      <c r="U42" s="2">
        <f t="shared" si="34"/>
        <v>775.29717442484991</v>
      </c>
      <c r="V42" s="2">
        <f t="shared" si="34"/>
        <v>796.42943264398082</v>
      </c>
      <c r="W42" s="2">
        <f t="shared" si="34"/>
        <v>797.36496570596387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4509.589176050039</v>
      </c>
      <c r="I43" s="53">
        <f t="shared" si="36"/>
        <v>4509.2438345703713</v>
      </c>
      <c r="J43" s="53">
        <f t="shared" si="36"/>
        <v>4525.1162951689494</v>
      </c>
      <c r="L43" s="53">
        <f t="shared" si="34"/>
        <v>1374.3326509035346</v>
      </c>
      <c r="M43" s="53">
        <f t="shared" si="34"/>
        <v>1404.8178188283105</v>
      </c>
      <c r="N43" s="53">
        <f t="shared" si="34"/>
        <v>1415.5775636059677</v>
      </c>
      <c r="O43" s="53">
        <f t="shared" si="34"/>
        <v>154.09747693156348</v>
      </c>
      <c r="P43" s="53">
        <f t="shared" si="34"/>
        <v>159.42942928498942</v>
      </c>
      <c r="Q43" s="53">
        <f t="shared" si="34"/>
        <v>162.3574398034711</v>
      </c>
      <c r="R43" s="53">
        <f t="shared" si="34"/>
        <v>2903.6212940387131</v>
      </c>
      <c r="S43" s="53">
        <f t="shared" si="34"/>
        <v>2945.3519918679776</v>
      </c>
      <c r="T43" s="53">
        <f t="shared" si="34"/>
        <v>2934.6622392609102</v>
      </c>
      <c r="U43" s="53">
        <f t="shared" si="34"/>
        <v>773.85594044226343</v>
      </c>
      <c r="V43" s="53">
        <f t="shared" si="34"/>
        <v>794.95351397521154</v>
      </c>
      <c r="W43" s="53">
        <f t="shared" si="34"/>
        <v>796.13712086807595</v>
      </c>
    </row>
    <row r="44" spans="1:23" ht="13.5" customHeight="1" x14ac:dyDescent="0.35">
      <c r="D44" s="4" t="s">
        <v>7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+SUMIF('Millet Prod'!$F$4:$F$176,$E47,'Millet Prod'!H$4:H$176)</f>
        <v>0</v>
      </c>
      <c r="I47" s="2">
        <f>+SUMIF('Millet Prod'!$F$4:$F$176,$E47,'Millet Prod'!I$4:I$176)</f>
        <v>0</v>
      </c>
      <c r="J47" s="2">
        <f>+SUMIF('Millet Prod'!$F$4:$F$176,$E47,'Millet Prod'!J$4:J$176)</f>
        <v>0</v>
      </c>
      <c r="L47" s="2">
        <f>+SUMIF('Millet Prod'!$F$4:$F$176,$E47,'Millet Prod'!L$4:L$176)</f>
        <v>0</v>
      </c>
      <c r="M47" s="2">
        <f>+SUMIF('Millet Prod'!$F$4:$F$176,$E47,'Millet Prod'!M$4:M$176)</f>
        <v>0</v>
      </c>
      <c r="N47" s="2">
        <f>+SUMIF('Millet Prod'!$F$4:$F$176,$E47,'Millet Prod'!N$4:N$176)</f>
        <v>0</v>
      </c>
      <c r="O47" s="2">
        <f>+SUMIF('Millet Prod'!$F$4:$F$176,$E47,'Millet Prod'!O$4:O$176)</f>
        <v>0</v>
      </c>
      <c r="P47" s="2">
        <f>+SUMIF('Millet Prod'!$F$4:$F$176,$E47,'Millet Prod'!P$4:P$176)</f>
        <v>0</v>
      </c>
      <c r="Q47" s="2">
        <f>+SUMIF('Millet Prod'!$F$4:$F$176,$E47,'Millet Prod'!Q$4:Q$176)</f>
        <v>0</v>
      </c>
      <c r="R47" s="2">
        <f>+SUMIF('Millet Prod'!$F$4:$F$176,$E47,'Millet Prod'!R$4:R$176)</f>
        <v>0</v>
      </c>
      <c r="S47" s="2">
        <f>+SUMIF('Millet Prod'!$F$4:$F$176,$E47,'Millet Prod'!S$4:S$176)</f>
        <v>0</v>
      </c>
      <c r="T47" s="2">
        <f>+SUMIF('Millet Prod'!$F$4:$F$176,$E47,'Millet Prod'!T$4:T$176)</f>
        <v>0</v>
      </c>
      <c r="U47" s="2">
        <f>+SUMIF('Millet Prod'!$F$4:$F$176,$E47,'Millet Prod'!U$4:U$176)</f>
        <v>0</v>
      </c>
      <c r="V47" s="2">
        <f>+SUMIF('Millet Prod'!$F$4:$F$176,$E47,'Millet Prod'!V$4:V$176)</f>
        <v>0</v>
      </c>
      <c r="W47" s="2">
        <f>+SUMIF('Millet Prod'!$F$4:$F$176,$E47,'Millet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+SUMIF('Millet Prod'!$F$4:$F$176,$E48,'Millet Prod'!H$4:H$176)</f>
        <v>165237</v>
      </c>
      <c r="I48" s="2">
        <f>+SUMIF('Millet Prod'!$F$4:$F$176,$E48,'Millet Prod'!I$4:I$176)</f>
        <v>164892</v>
      </c>
      <c r="J48" s="2">
        <f>+SUMIF('Millet Prod'!$F$4:$F$176,$E48,'Millet Prod'!J$4:J$176)</f>
        <v>165758</v>
      </c>
      <c r="L48" s="2">
        <f>+SUMIF('Millet Prod'!$F$4:$F$176,$E48,'Millet Prod'!L$4:L$176)</f>
        <v>70305.767999999996</v>
      </c>
      <c r="M48" s="2">
        <f>+SUMIF('Millet Prod'!$F$4:$F$176,$E48,'Millet Prod'!M$4:M$176)</f>
        <v>69270.687999999995</v>
      </c>
      <c r="N48" s="2">
        <f>+SUMIF('Millet Prod'!$F$4:$F$176,$E48,'Millet Prod'!N$4:N$176)</f>
        <v>67791.361999999994</v>
      </c>
      <c r="O48" s="2">
        <f>+SUMIF('Millet Prod'!$F$4:$F$176,$E48,'Millet Prod'!O$4:O$176)</f>
        <v>18712.655927999996</v>
      </c>
      <c r="P48" s="2">
        <f>+SUMIF('Millet Prod'!$F$4:$F$176,$E48,'Millet Prod'!P$4:P$176)</f>
        <v>18209.812303999999</v>
      </c>
      <c r="Q48" s="2">
        <f>+SUMIF('Millet Prod'!$F$4:$F$176,$E48,'Millet Prod'!Q$4:Q$176)</f>
        <v>17297.876628999999</v>
      </c>
      <c r="R48" s="2">
        <f>+SUMIF('Millet Prod'!$F$4:$F$176,$E48,'Millet Prod'!R$4:R$176)</f>
        <v>101902.986</v>
      </c>
      <c r="S48" s="2">
        <f>+SUMIF('Millet Prod'!$F$4:$F$176,$E48,'Millet Prod'!S$4:S$176)</f>
        <v>100897.66100000001</v>
      </c>
      <c r="T48" s="2">
        <f>+SUMIF('Millet Prod'!$F$4:$F$176,$E48,'Millet Prod'!T$4:T$176)</f>
        <v>99855.081000000006</v>
      </c>
      <c r="U48" s="2">
        <f>+SUMIF('Millet Prod'!$F$4:$F$176,$E48,'Millet Prod'!U$4:U$176)</f>
        <v>39248.324999999997</v>
      </c>
      <c r="V48" s="2">
        <f>+SUMIF('Millet Prod'!$F$4:$F$176,$E48,'Millet Prod'!V$4:V$176)</f>
        <v>38426.623848999996</v>
      </c>
      <c r="W48" s="2">
        <f>+SUMIF('Millet Prod'!$F$4:$F$176,$E48,'Millet Prod'!W$4:W$176)</f>
        <v>37073.674119999996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+SUMIF('Millet Prod'!$F$4:$F$176,$E49,'Millet Prod'!H$4:H$176)</f>
        <v>2570396</v>
      </c>
      <c r="I49" s="2">
        <f>+SUMIF('Millet Prod'!$F$4:$F$176,$E49,'Millet Prod'!I$4:I$176)</f>
        <v>1901001</v>
      </c>
      <c r="J49" s="2">
        <f>+SUMIF('Millet Prod'!$F$4:$F$176,$E49,'Millet Prod'!J$4:J$176)</f>
        <v>2797881</v>
      </c>
      <c r="L49" s="2">
        <f>+SUMIF('Millet Prod'!$F$4:$F$176,$E49,'Millet Prod'!L$4:L$176)</f>
        <v>593032.27399999998</v>
      </c>
      <c r="M49" s="2">
        <f>+SUMIF('Millet Prod'!$F$4:$F$176,$E49,'Millet Prod'!M$4:M$176)</f>
        <v>519855.70300000004</v>
      </c>
      <c r="N49" s="2">
        <f>+SUMIF('Millet Prod'!$F$4:$F$176,$E49,'Millet Prod'!N$4:N$176)</f>
        <v>656621.77600000007</v>
      </c>
      <c r="O49" s="2">
        <f>+SUMIF('Millet Prod'!$F$4:$F$176,$E49,'Millet Prod'!O$4:O$176)</f>
        <v>47294.341230000005</v>
      </c>
      <c r="P49" s="2">
        <f>+SUMIF('Millet Prod'!$F$4:$F$176,$E49,'Millet Prod'!P$4:P$176)</f>
        <v>46398.047016000004</v>
      </c>
      <c r="Q49" s="2">
        <f>+SUMIF('Millet Prod'!$F$4:$F$176,$E49,'Millet Prod'!Q$4:Q$176)</f>
        <v>51539.277891999998</v>
      </c>
      <c r="R49" s="2">
        <f>+SUMIF('Millet Prod'!$F$4:$F$176,$E49,'Millet Prod'!R$4:R$176)</f>
        <v>1363699.5120000001</v>
      </c>
      <c r="S49" s="2">
        <f>+SUMIF('Millet Prod'!$F$4:$F$176,$E49,'Millet Prod'!S$4:S$176)</f>
        <v>1143027.371</v>
      </c>
      <c r="T49" s="2">
        <f>+SUMIF('Millet Prod'!$F$4:$F$176,$E49,'Millet Prod'!T$4:T$176)</f>
        <v>1518399.273</v>
      </c>
      <c r="U49" s="2">
        <f>+SUMIF('Millet Prod'!$F$4:$F$176,$E49,'Millet Prod'!U$4:U$176)</f>
        <v>310687.93234200001</v>
      </c>
      <c r="V49" s="2">
        <f>+SUMIF('Millet Prod'!$F$4:$F$176,$E49,'Millet Prod'!V$4:V$176)</f>
        <v>293431.99551200005</v>
      </c>
      <c r="W49" s="2">
        <f>+SUMIF('Millet Prod'!$F$4:$F$176,$E49,'Millet Prod'!W$4:W$176)</f>
        <v>342500.44450100005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+SUMIF('Millet Prod'!$F$4:$F$176,$E50,'Millet Prod'!H$4:H$176)</f>
        <v>0</v>
      </c>
      <c r="I50" s="2">
        <f>+SUMIF('Millet Prod'!$F$4:$F$176,$E50,'Millet Prod'!I$4:I$176)</f>
        <v>0</v>
      </c>
      <c r="J50" s="2">
        <f>+SUMIF('Millet Prod'!$F$4:$F$176,$E50,'Millet Prod'!J$4:J$176)</f>
        <v>0</v>
      </c>
      <c r="L50" s="2">
        <f>+SUMIF('Millet Prod'!$F$4:$F$176,$E50,'Millet Prod'!L$4:L$176)</f>
        <v>0</v>
      </c>
      <c r="M50" s="2">
        <f>+SUMIF('Millet Prod'!$F$4:$F$176,$E50,'Millet Prod'!M$4:M$176)</f>
        <v>0</v>
      </c>
      <c r="N50" s="2">
        <f>+SUMIF('Millet Prod'!$F$4:$F$176,$E50,'Millet Prod'!N$4:N$176)</f>
        <v>0</v>
      </c>
      <c r="O50" s="2">
        <f>+SUMIF('Millet Prod'!$F$4:$F$176,$E50,'Millet Prod'!O$4:O$176)</f>
        <v>0</v>
      </c>
      <c r="P50" s="2">
        <f>+SUMIF('Millet Prod'!$F$4:$F$176,$E50,'Millet Prod'!P$4:P$176)</f>
        <v>0</v>
      </c>
      <c r="Q50" s="2">
        <f>+SUMIF('Millet Prod'!$F$4:$F$176,$E50,'Millet Prod'!Q$4:Q$176)</f>
        <v>0</v>
      </c>
      <c r="R50" s="2">
        <f>+SUMIF('Millet Prod'!$F$4:$F$176,$E50,'Millet Prod'!R$4:R$176)</f>
        <v>0</v>
      </c>
      <c r="S50" s="2">
        <f>+SUMIF('Millet Prod'!$F$4:$F$176,$E50,'Millet Prod'!S$4:S$176)</f>
        <v>0</v>
      </c>
      <c r="T50" s="2">
        <f>+SUMIF('Millet Prod'!$F$4:$F$176,$E50,'Millet Prod'!T$4:T$176)</f>
        <v>0</v>
      </c>
      <c r="U50" s="2">
        <f>+SUMIF('Millet Prod'!$F$4:$F$176,$E50,'Millet Prod'!U$4:U$176)</f>
        <v>0</v>
      </c>
      <c r="V50" s="2">
        <f>+SUMIF('Millet Prod'!$F$4:$F$176,$E50,'Millet Prod'!V$4:V$176)</f>
        <v>0</v>
      </c>
      <c r="W50" s="2">
        <f>+SUMIF('Millet Prod'!$F$4:$F$176,$E50,'Millet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+SUMIF('Millet Prod'!$F$4:$F$176,$E51,'Millet Prod'!H$4:H$176)</f>
        <v>609112</v>
      </c>
      <c r="I51" s="2">
        <f>+SUMIF('Millet Prod'!$F$4:$F$176,$E51,'Millet Prod'!I$4:I$176)</f>
        <v>519651</v>
      </c>
      <c r="J51" s="2">
        <f>+SUMIF('Millet Prod'!$F$4:$F$176,$E51,'Millet Prod'!J$4:J$176)</f>
        <v>496438</v>
      </c>
      <c r="L51" s="2">
        <f>+SUMIF('Millet Prod'!$F$4:$F$176,$E51,'Millet Prod'!L$4:L$176)</f>
        <v>280383.78399999999</v>
      </c>
      <c r="M51" s="2">
        <f>+SUMIF('Millet Prod'!$F$4:$F$176,$E51,'Millet Prod'!M$4:M$176)</f>
        <v>239961.38699999999</v>
      </c>
      <c r="N51" s="2">
        <f>+SUMIF('Millet Prod'!$F$4:$F$176,$E51,'Millet Prod'!N$4:N$176)</f>
        <v>222892.74899999998</v>
      </c>
      <c r="O51" s="2">
        <f>+SUMIF('Millet Prod'!$F$4:$F$176,$E51,'Millet Prod'!O$4:O$176)</f>
        <v>51393.029424</v>
      </c>
      <c r="P51" s="2">
        <f>+SUMIF('Millet Prod'!$F$4:$F$176,$E51,'Millet Prod'!P$4:P$176)</f>
        <v>42845.984557000003</v>
      </c>
      <c r="Q51" s="2">
        <f>+SUMIF('Millet Prod'!$F$4:$F$176,$E51,'Millet Prod'!Q$4:Q$176)</f>
        <v>38213.496787999997</v>
      </c>
      <c r="R51" s="2">
        <f>+SUMIF('Millet Prod'!$F$4:$F$176,$E51,'Millet Prod'!R$4:R$176)</f>
        <v>443147.73500000004</v>
      </c>
      <c r="S51" s="2">
        <f>+SUMIF('Millet Prod'!$F$4:$F$176,$E51,'Millet Prod'!S$4:S$176)</f>
        <v>380097.02400000009</v>
      </c>
      <c r="T51" s="2">
        <f>+SUMIF('Millet Prod'!$F$4:$F$176,$E51,'Millet Prod'!T$4:T$176)</f>
        <v>357570.47100000002</v>
      </c>
      <c r="U51" s="2">
        <f>+SUMIF('Millet Prod'!$F$4:$F$176,$E51,'Millet Prod'!U$4:U$176)</f>
        <v>161035.48577999996</v>
      </c>
      <c r="V51" s="2">
        <f>+SUMIF('Millet Prod'!$F$4:$F$176,$E51,'Millet Prod'!V$4:V$176)</f>
        <v>137328.89332800001</v>
      </c>
      <c r="W51" s="2">
        <f>+SUMIF('Millet Prod'!$F$4:$F$176,$E51,'Millet Prod'!W$4:W$176)</f>
        <v>126291.34377200001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+SUMIF('Millet Prod'!$F$4:$F$176,$E52,'Millet Prod'!H$4:H$176)</f>
        <v>0</v>
      </c>
      <c r="I52" s="2">
        <f>+SUMIF('Millet Prod'!$F$4:$F$176,$E52,'Millet Prod'!I$4:I$176)</f>
        <v>0</v>
      </c>
      <c r="J52" s="2">
        <f>+SUMIF('Millet Prod'!$F$4:$F$176,$E52,'Millet Prod'!J$4:J$176)</f>
        <v>0</v>
      </c>
      <c r="L52" s="2">
        <f>+SUMIF('Millet Prod'!$F$4:$F$176,$E52,'Millet Prod'!L$4:L$176)</f>
        <v>0</v>
      </c>
      <c r="M52" s="2">
        <f>+SUMIF('Millet Prod'!$F$4:$F$176,$E52,'Millet Prod'!M$4:M$176)</f>
        <v>0</v>
      </c>
      <c r="N52" s="2">
        <f>+SUMIF('Millet Prod'!$F$4:$F$176,$E52,'Millet Prod'!N$4:N$176)</f>
        <v>0</v>
      </c>
      <c r="O52" s="2">
        <f>+SUMIF('Millet Prod'!$F$4:$F$176,$E52,'Millet Prod'!O$4:O$176)</f>
        <v>0</v>
      </c>
      <c r="P52" s="2">
        <f>+SUMIF('Millet Prod'!$F$4:$F$176,$E52,'Millet Prod'!P$4:P$176)</f>
        <v>0</v>
      </c>
      <c r="Q52" s="2">
        <f>+SUMIF('Millet Prod'!$F$4:$F$176,$E52,'Millet Prod'!Q$4:Q$176)</f>
        <v>0</v>
      </c>
      <c r="R52" s="2">
        <f>+SUMIF('Millet Prod'!$F$4:$F$176,$E52,'Millet Prod'!R$4:R$176)</f>
        <v>0</v>
      </c>
      <c r="S52" s="2">
        <f>+SUMIF('Millet Prod'!$F$4:$F$176,$E52,'Millet Prod'!S$4:S$176)</f>
        <v>0</v>
      </c>
      <c r="T52" s="2">
        <f>+SUMIF('Millet Prod'!$F$4:$F$176,$E52,'Millet Prod'!T$4:T$176)</f>
        <v>0</v>
      </c>
      <c r="U52" s="2">
        <f>+SUMIF('Millet Prod'!$F$4:$F$176,$E52,'Millet Prod'!U$4:U$176)</f>
        <v>0</v>
      </c>
      <c r="V52" s="2">
        <f>+SUMIF('Millet Prod'!$F$4:$F$176,$E52,'Millet Prod'!V$4:V$176)</f>
        <v>0</v>
      </c>
      <c r="W52" s="2">
        <f>+SUMIF('Millet Prod'!$F$4:$F$176,$E52,'Millet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+SUMIF('Millet Prod'!$F$4:$F$176,$E53,'Millet Prod'!H$4:H$176)</f>
        <v>9112826</v>
      </c>
      <c r="I53" s="2">
        <f>+SUMIF('Millet Prod'!$F$4:$F$176,$E53,'Millet Prod'!I$4:I$176)</f>
        <v>9663892</v>
      </c>
      <c r="J53" s="2">
        <f>+SUMIF('Millet Prod'!$F$4:$F$176,$E53,'Millet Prod'!J$4:J$176)</f>
        <v>10169675</v>
      </c>
      <c r="L53" s="2">
        <f>+SUMIF('Millet Prod'!$F$4:$F$176,$E53,'Millet Prod'!L$4:L$176)</f>
        <v>4115189.2020000005</v>
      </c>
      <c r="M53" s="2">
        <f>+SUMIF('Millet Prod'!$F$4:$F$176,$E53,'Millet Prod'!M$4:M$176)</f>
        <v>4356771.693</v>
      </c>
      <c r="N53" s="2">
        <f>+SUMIF('Millet Prod'!$F$4:$F$176,$E53,'Millet Prod'!N$4:N$176)</f>
        <v>4576582.1339999996</v>
      </c>
      <c r="O53" s="2">
        <f>+SUMIF('Millet Prod'!$F$4:$F$176,$E53,'Millet Prod'!O$4:O$176)</f>
        <v>625260.08353599999</v>
      </c>
      <c r="P53" s="2">
        <f>+SUMIF('Millet Prod'!$F$4:$F$176,$E53,'Millet Prod'!P$4:P$176)</f>
        <v>662855.23959900008</v>
      </c>
      <c r="Q53" s="2">
        <f>+SUMIF('Millet Prod'!$F$4:$F$176,$E53,'Millet Prod'!Q$4:Q$176)</f>
        <v>691397.86777999997</v>
      </c>
      <c r="R53" s="2">
        <f>+SUMIF('Millet Prod'!$F$4:$F$176,$E53,'Millet Prod'!R$4:R$176)</f>
        <v>6809315.9770000009</v>
      </c>
      <c r="S53" s="2">
        <f>+SUMIF('Millet Prod'!$F$4:$F$176,$E53,'Millet Prod'!S$4:S$176)</f>
        <v>7204844.1770000011</v>
      </c>
      <c r="T53" s="2">
        <f>+SUMIF('Millet Prod'!$F$4:$F$176,$E53,'Millet Prod'!T$4:T$176)</f>
        <v>7584861.313000001</v>
      </c>
      <c r="U53" s="2">
        <f>+SUMIF('Millet Prod'!$F$4:$F$176,$E53,'Millet Prod'!U$4:U$176)</f>
        <v>2346528.1775619998</v>
      </c>
      <c r="V53" s="2">
        <f>+SUMIF('Millet Prod'!$F$4:$F$176,$E53,'Millet Prod'!V$4:V$176)</f>
        <v>2481187.3069819999</v>
      </c>
      <c r="W53" s="2">
        <f>+SUMIF('Millet Prod'!$F$4:$F$176,$E53,'Millet Prod'!W$4:W$176)</f>
        <v>2608011.332463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12457571</v>
      </c>
      <c r="I54" s="3">
        <f t="shared" si="37"/>
        <v>12249436</v>
      </c>
      <c r="J54" s="3">
        <f t="shared" si="37"/>
        <v>13629752</v>
      </c>
      <c r="L54" s="3">
        <f t="shared" ref="L54:W54" si="38">+SUM(L48:L53)</f>
        <v>5058911.0280000009</v>
      </c>
      <c r="M54" s="3">
        <f t="shared" si="38"/>
        <v>5185859.4709999999</v>
      </c>
      <c r="N54" s="3">
        <f t="shared" si="38"/>
        <v>5523888.0209999997</v>
      </c>
      <c r="O54" s="3">
        <f t="shared" si="38"/>
        <v>742660.11011799995</v>
      </c>
      <c r="P54" s="3">
        <f t="shared" si="38"/>
        <v>770309.08347600012</v>
      </c>
      <c r="Q54" s="3">
        <f t="shared" si="38"/>
        <v>798448.51908899995</v>
      </c>
      <c r="R54" s="3">
        <f t="shared" si="38"/>
        <v>8718066.2100000009</v>
      </c>
      <c r="S54" s="3">
        <f t="shared" si="38"/>
        <v>8828866.2330000009</v>
      </c>
      <c r="T54" s="3">
        <f t="shared" si="38"/>
        <v>9560686.1380000003</v>
      </c>
      <c r="U54" s="3">
        <f t="shared" si="38"/>
        <v>2857499.9206839995</v>
      </c>
      <c r="V54" s="3">
        <f t="shared" si="38"/>
        <v>2950374.8196709999</v>
      </c>
      <c r="W54" s="3">
        <f t="shared" si="38"/>
        <v>3113876.7948559998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+SUMIF('Millet Prod'!$F$4:$F$176,$E55,'Millet Prod'!H$4:H$176)</f>
        <v>0</v>
      </c>
      <c r="I55" s="2">
        <f>+SUMIF('Millet Prod'!$F$4:$F$176,$E55,'Millet Prod'!I$4:I$176)</f>
        <v>0</v>
      </c>
      <c r="J55" s="2">
        <f>+SUMIF('Millet Prod'!$F$4:$F$176,$E55,'Millet Prod'!J$4:J$176)</f>
        <v>0</v>
      </c>
      <c r="L55" s="2">
        <f>+SUMIF('Millet Prod'!$F$4:$F$176,$E55,'Millet Prod'!L$4:L$176)</f>
        <v>0</v>
      </c>
      <c r="M55" s="2">
        <f>+SUMIF('Millet Prod'!$F$4:$F$176,$E55,'Millet Prod'!M$4:M$176)</f>
        <v>0</v>
      </c>
      <c r="N55" s="2">
        <f>+SUMIF('Millet Prod'!$F$4:$F$176,$E55,'Millet Prod'!N$4:N$176)</f>
        <v>0</v>
      </c>
      <c r="O55" s="2">
        <f>+SUMIF('Millet Prod'!$F$4:$F$176,$E55,'Millet Prod'!O$4:O$176)</f>
        <v>0</v>
      </c>
      <c r="P55" s="2">
        <f>+SUMIF('Millet Prod'!$F$4:$F$176,$E55,'Millet Prod'!P$4:P$176)</f>
        <v>0</v>
      </c>
      <c r="Q55" s="2">
        <f>+SUMIF('Millet Prod'!$F$4:$F$176,$E55,'Millet Prod'!Q$4:Q$176)</f>
        <v>0</v>
      </c>
      <c r="R55" s="2">
        <f>+SUMIF('Millet Prod'!$F$4:$F$176,$E55,'Millet Prod'!R$4:R$176)</f>
        <v>0</v>
      </c>
      <c r="S55" s="2">
        <f>+SUMIF('Millet Prod'!$F$4:$F$176,$E55,'Millet Prod'!S$4:S$176)</f>
        <v>0</v>
      </c>
      <c r="T55" s="2">
        <f>+SUMIF('Millet Prod'!$F$4:$F$176,$E55,'Millet Prod'!T$4:T$176)</f>
        <v>0</v>
      </c>
      <c r="U55" s="2">
        <f>+SUMIF('Millet Prod'!$F$4:$F$176,$E55,'Millet Prod'!U$4:U$176)</f>
        <v>0</v>
      </c>
      <c r="V55" s="2">
        <f>+SUMIF('Millet Prod'!$F$4:$F$176,$E55,'Millet Prod'!V$4:V$176)</f>
        <v>0</v>
      </c>
      <c r="W55" s="2">
        <f>+SUMIF('Millet Prod'!$F$4:$F$176,$E55,'Millet Prod'!W$4:W$176)</f>
        <v>0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+SUMIF('Millet Prod'!$F$4:$F$176,$E56,'Millet Prod'!H$4:H$176)</f>
        <v>325</v>
      </c>
      <c r="I56" s="2">
        <f>+SUMIF('Millet Prod'!$F$4:$F$176,$E56,'Millet Prod'!I$4:I$176)</f>
        <v>13</v>
      </c>
      <c r="J56" s="2">
        <f>+SUMIF('Millet Prod'!$F$4:$F$176,$E56,'Millet Prod'!J$4:J$176)</f>
        <v>319</v>
      </c>
      <c r="L56" s="2">
        <f>+SUMIF('Millet Prod'!$F$4:$F$176,$E56,'Millet Prod'!L$4:L$176)</f>
        <v>9.75</v>
      </c>
      <c r="M56" s="2">
        <f>+SUMIF('Millet Prod'!$F$4:$F$176,$E56,'Millet Prod'!M$4:M$176)</f>
        <v>0.39</v>
      </c>
      <c r="N56" s="2">
        <f>+SUMIF('Millet Prod'!$F$4:$F$176,$E56,'Millet Prod'!N$4:N$176)</f>
        <v>9.57</v>
      </c>
      <c r="O56" s="2">
        <f>+SUMIF('Millet Prod'!$F$4:$F$176,$E56,'Millet Prod'!O$4:O$176)</f>
        <v>7.8E-2</v>
      </c>
      <c r="P56" s="2">
        <f>+SUMIF('Millet Prod'!$F$4:$F$176,$E56,'Millet Prod'!P$4:P$176)</f>
        <v>3.1200000000000004E-3</v>
      </c>
      <c r="Q56" s="2">
        <f>+SUMIF('Millet Prod'!$F$4:$F$176,$E56,'Millet Prod'!Q$4:Q$176)</f>
        <v>7.6560000000000003E-2</v>
      </c>
      <c r="R56" s="2">
        <f>+SUMIF('Millet Prod'!$F$4:$F$176,$E56,'Millet Prod'!R$4:R$176)</f>
        <v>38.35</v>
      </c>
      <c r="S56" s="2">
        <f>+SUMIF('Millet Prod'!$F$4:$F$176,$E56,'Millet Prod'!S$4:S$176)</f>
        <v>1.534</v>
      </c>
      <c r="T56" s="2">
        <f>+SUMIF('Millet Prod'!$F$4:$F$176,$E56,'Millet Prod'!T$4:T$176)</f>
        <v>37.642000000000003</v>
      </c>
      <c r="U56" s="2">
        <f>+SUMIF('Millet Prod'!$F$4:$F$176,$E56,'Millet Prod'!U$4:U$176)</f>
        <v>1.2655500000000002</v>
      </c>
      <c r="V56" s="2">
        <f>+SUMIF('Millet Prod'!$F$4:$F$176,$E56,'Millet Prod'!V$4:V$176)</f>
        <v>5.0622E-2</v>
      </c>
      <c r="W56" s="2">
        <f>+SUMIF('Millet Prod'!$F$4:$F$176,$E56,'Millet Prod'!W$4:W$176)</f>
        <v>1.2421860000000002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+SUMIF('Millet Prod'!$F$4:$F$176,$E57,'Millet Prod'!H$4:H$176)</f>
        <v>0</v>
      </c>
      <c r="I57" s="2">
        <f>+SUMIF('Millet Prod'!$F$4:$F$176,$E57,'Millet Prod'!I$4:I$176)</f>
        <v>0</v>
      </c>
      <c r="J57" s="2">
        <f>+SUMIF('Millet Prod'!$F$4:$F$176,$E57,'Millet Prod'!J$4:J$176)</f>
        <v>0</v>
      </c>
      <c r="L57" s="2">
        <f>+SUMIF('Millet Prod'!$F$4:$F$176,$E57,'Millet Prod'!L$4:L$176)</f>
        <v>0</v>
      </c>
      <c r="M57" s="2">
        <f>+SUMIF('Millet Prod'!$F$4:$F$176,$E57,'Millet Prod'!M$4:M$176)</f>
        <v>0</v>
      </c>
      <c r="N57" s="2">
        <f>+SUMIF('Millet Prod'!$F$4:$F$176,$E57,'Millet Prod'!N$4:N$176)</f>
        <v>0</v>
      </c>
      <c r="O57" s="2">
        <f>+SUMIF('Millet Prod'!$F$4:$F$176,$E57,'Millet Prod'!O$4:O$176)</f>
        <v>0</v>
      </c>
      <c r="P57" s="2">
        <f>+SUMIF('Millet Prod'!$F$4:$F$176,$E57,'Millet Prod'!P$4:P$176)</f>
        <v>0</v>
      </c>
      <c r="Q57" s="2">
        <f>+SUMIF('Millet Prod'!$F$4:$F$176,$E57,'Millet Prod'!Q$4:Q$176)</f>
        <v>0</v>
      </c>
      <c r="R57" s="2">
        <f>+SUMIF('Millet Prod'!$F$4:$F$176,$E57,'Millet Prod'!R$4:R$176)</f>
        <v>0</v>
      </c>
      <c r="S57" s="2">
        <f>+SUMIF('Millet Prod'!$F$4:$F$176,$E57,'Millet Prod'!S$4:S$176)</f>
        <v>0</v>
      </c>
      <c r="T57" s="2">
        <f>+SUMIF('Millet Prod'!$F$4:$F$176,$E57,'Millet Prod'!T$4:T$176)</f>
        <v>0</v>
      </c>
      <c r="U57" s="2">
        <f>+SUMIF('Millet Prod'!$F$4:$F$176,$E57,'Millet Prod'!U$4:U$176)</f>
        <v>0</v>
      </c>
      <c r="V57" s="2">
        <f>+SUMIF('Millet Prod'!$F$4:$F$176,$E57,'Millet Prod'!V$4:V$176)</f>
        <v>0</v>
      </c>
      <c r="W57" s="2">
        <f>+SUMIF('Millet Prod'!$F$4:$F$176,$E57,'Millet Prod'!W$4:W$176)</f>
        <v>0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+SUMIF('Millet Prod'!$F$4:$F$176,$E58,'Millet Prod'!H$4:H$176)</f>
        <v>0</v>
      </c>
      <c r="I58" s="2">
        <f>+SUMIF('Millet Prod'!$F$4:$F$176,$E58,'Millet Prod'!I$4:I$176)</f>
        <v>0</v>
      </c>
      <c r="J58" s="2">
        <f>+SUMIF('Millet Prod'!$F$4:$F$176,$E58,'Millet Prod'!J$4:J$176)</f>
        <v>0</v>
      </c>
      <c r="L58" s="2">
        <f>+SUMIF('Millet Prod'!$F$4:$F$176,$E58,'Millet Prod'!L$4:L$176)</f>
        <v>0</v>
      </c>
      <c r="M58" s="2">
        <f>+SUMIF('Millet Prod'!$F$4:$F$176,$E58,'Millet Prod'!M$4:M$176)</f>
        <v>0</v>
      </c>
      <c r="N58" s="2">
        <f>+SUMIF('Millet Prod'!$F$4:$F$176,$E58,'Millet Prod'!N$4:N$176)</f>
        <v>0</v>
      </c>
      <c r="O58" s="2">
        <f>+SUMIF('Millet Prod'!$F$4:$F$176,$E58,'Millet Prod'!O$4:O$176)</f>
        <v>0</v>
      </c>
      <c r="P58" s="2">
        <f>+SUMIF('Millet Prod'!$F$4:$F$176,$E58,'Millet Prod'!P$4:P$176)</f>
        <v>0</v>
      </c>
      <c r="Q58" s="2">
        <f>+SUMIF('Millet Prod'!$F$4:$F$176,$E58,'Millet Prod'!Q$4:Q$176)</f>
        <v>0</v>
      </c>
      <c r="R58" s="2">
        <f>+SUMIF('Millet Prod'!$F$4:$F$176,$E58,'Millet Prod'!R$4:R$176)</f>
        <v>0</v>
      </c>
      <c r="S58" s="2">
        <f>+SUMIF('Millet Prod'!$F$4:$F$176,$E58,'Millet Prod'!S$4:S$176)</f>
        <v>0</v>
      </c>
      <c r="T58" s="2">
        <f>+SUMIF('Millet Prod'!$F$4:$F$176,$E58,'Millet Prod'!T$4:T$176)</f>
        <v>0</v>
      </c>
      <c r="U58" s="2">
        <f>+SUMIF('Millet Prod'!$F$4:$F$176,$E58,'Millet Prod'!U$4:U$176)</f>
        <v>0</v>
      </c>
      <c r="V58" s="2">
        <f>+SUMIF('Millet Prod'!$F$4:$F$176,$E58,'Millet Prod'!V$4:V$176)</f>
        <v>0</v>
      </c>
      <c r="W58" s="2">
        <f>+SUMIF('Millet Prod'!$F$4:$F$176,$E58,'Millet Prod'!W$4:W$176)</f>
        <v>0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+SUMIF('Millet Prod'!$F$4:$F$176,$E59,'Millet Prod'!H$4:H$176)</f>
        <v>2670</v>
      </c>
      <c r="I59" s="2">
        <f>+SUMIF('Millet Prod'!$F$4:$F$176,$E59,'Millet Prod'!I$4:I$176)</f>
        <v>4640</v>
      </c>
      <c r="J59" s="2">
        <f>+SUMIF('Millet Prod'!$F$4:$F$176,$E59,'Millet Prod'!J$4:J$176)</f>
        <v>6867</v>
      </c>
      <c r="L59" s="2">
        <f>+SUMIF('Millet Prod'!$F$4:$F$176,$E59,'Millet Prod'!L$4:L$176)</f>
        <v>45.39</v>
      </c>
      <c r="M59" s="2">
        <f>+SUMIF('Millet Prod'!$F$4:$F$176,$E59,'Millet Prod'!M$4:M$176)</f>
        <v>78.88000000000001</v>
      </c>
      <c r="N59" s="2">
        <f>+SUMIF('Millet Prod'!$F$4:$F$176,$E59,'Millet Prod'!N$4:N$176)</f>
        <v>116.739</v>
      </c>
      <c r="O59" s="2">
        <f>+SUMIF('Millet Prod'!$F$4:$F$176,$E59,'Millet Prod'!O$4:O$176)</f>
        <v>0.45390000000000003</v>
      </c>
      <c r="P59" s="2">
        <f>+SUMIF('Millet Prod'!$F$4:$F$176,$E59,'Millet Prod'!P$4:P$176)</f>
        <v>0.78880000000000017</v>
      </c>
      <c r="Q59" s="2">
        <f>+SUMIF('Millet Prod'!$F$4:$F$176,$E59,'Millet Prod'!Q$4:Q$176)</f>
        <v>1.1673900000000001</v>
      </c>
      <c r="R59" s="2">
        <f>+SUMIF('Millet Prod'!$F$4:$F$176,$E59,'Millet Prod'!R$4:R$176)</f>
        <v>120.14999999999999</v>
      </c>
      <c r="S59" s="2">
        <f>+SUMIF('Millet Prod'!$F$4:$F$176,$E59,'Millet Prod'!S$4:S$176)</f>
        <v>208.79999999999998</v>
      </c>
      <c r="T59" s="2">
        <f>+SUMIF('Millet Prod'!$F$4:$F$176,$E59,'Millet Prod'!T$4:T$176)</f>
        <v>309.01499999999999</v>
      </c>
      <c r="U59" s="2">
        <f>+SUMIF('Millet Prod'!$F$4:$F$176,$E59,'Millet Prod'!U$4:U$176)</f>
        <v>2.1627000000000001</v>
      </c>
      <c r="V59" s="2">
        <f>+SUMIF('Millet Prod'!$F$4:$F$176,$E59,'Millet Prod'!V$4:V$176)</f>
        <v>3.7584</v>
      </c>
      <c r="W59" s="2">
        <f>+SUMIF('Millet Prod'!$F$4:$F$176,$E59,'Millet Prod'!W$4:W$176)</f>
        <v>5.5622700000000007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2995</v>
      </c>
      <c r="I60" s="3">
        <f t="shared" si="39"/>
        <v>4653</v>
      </c>
      <c r="J60" s="3">
        <f t="shared" si="39"/>
        <v>7186</v>
      </c>
      <c r="L60" s="3">
        <f t="shared" ref="L60:W60" si="40">+SUM(L55:L59)</f>
        <v>55.14</v>
      </c>
      <c r="M60" s="3">
        <f t="shared" si="40"/>
        <v>79.27000000000001</v>
      </c>
      <c r="N60" s="3">
        <f t="shared" si="40"/>
        <v>126.309</v>
      </c>
      <c r="O60" s="3">
        <f t="shared" si="40"/>
        <v>0.53190000000000004</v>
      </c>
      <c r="P60" s="3">
        <f t="shared" si="40"/>
        <v>0.79192000000000018</v>
      </c>
      <c r="Q60" s="3">
        <f t="shared" si="40"/>
        <v>1.2439500000000001</v>
      </c>
      <c r="R60" s="3">
        <f t="shared" si="40"/>
        <v>158.5</v>
      </c>
      <c r="S60" s="3">
        <f t="shared" si="40"/>
        <v>210.33399999999997</v>
      </c>
      <c r="T60" s="3">
        <f t="shared" si="40"/>
        <v>346.65699999999998</v>
      </c>
      <c r="U60" s="3">
        <f t="shared" si="40"/>
        <v>3.4282500000000002</v>
      </c>
      <c r="V60" s="3">
        <f t="shared" si="40"/>
        <v>3.8090220000000001</v>
      </c>
      <c r="W60" s="3">
        <f t="shared" si="40"/>
        <v>6.8044560000000009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+SUMIF('Millet Prod'!$F$4:$F$176,$E61,'Millet Prod'!H$4:H$176)</f>
        <v>305790</v>
      </c>
      <c r="I61" s="3">
        <f>+SUMIF('Millet Prod'!$F$4:$F$176,$E61,'Millet Prod'!I$4:I$176)</f>
        <v>321120</v>
      </c>
      <c r="J61" s="3">
        <f>+SUMIF('Millet Prod'!$F$4:$F$176,$E61,'Millet Prod'!J$4:J$176)</f>
        <v>284810</v>
      </c>
      <c r="L61" s="3">
        <f>+SUMIF('Millet Prod'!$F$4:$F$176,$E61,'Millet Prod'!L$4:L$176)</f>
        <v>0</v>
      </c>
      <c r="M61" s="3">
        <f>+SUMIF('Millet Prod'!$F$4:$F$176,$E61,'Millet Prod'!M$4:M$176)</f>
        <v>0</v>
      </c>
      <c r="N61" s="3">
        <f>+SUMIF('Millet Prod'!$F$4:$F$176,$E61,'Millet Prod'!N$4:N$176)</f>
        <v>0</v>
      </c>
      <c r="O61" s="3">
        <f>+SUMIF('Millet Prod'!$F$4:$F$176,$E61,'Millet Prod'!O$4:O$176)</f>
        <v>0</v>
      </c>
      <c r="P61" s="3">
        <f>+SUMIF('Millet Prod'!$F$4:$F$176,$E61,'Millet Prod'!P$4:P$176)</f>
        <v>0</v>
      </c>
      <c r="Q61" s="3">
        <f>+SUMIF('Millet Prod'!$F$4:$F$176,$E61,'Millet Prod'!Q$4:Q$176)</f>
        <v>0</v>
      </c>
      <c r="R61" s="3">
        <f>+SUMIF('Millet Prod'!$F$4:$F$176,$E61,'Millet Prod'!R$4:R$176)</f>
        <v>0</v>
      </c>
      <c r="S61" s="3">
        <f>+SUMIF('Millet Prod'!$F$4:$F$176,$E61,'Millet Prod'!S$4:S$176)</f>
        <v>0</v>
      </c>
      <c r="T61" s="3">
        <f>+SUMIF('Millet Prod'!$F$4:$F$176,$E61,'Millet Prod'!T$4:T$176)</f>
        <v>0</v>
      </c>
      <c r="U61" s="3">
        <f>+SUMIF('Millet Prod'!$F$4:$F$176,$E61,'Millet Prod'!U$4:U$176)</f>
        <v>0</v>
      </c>
      <c r="V61" s="3">
        <f>+SUMIF('Millet Prod'!$F$4:$F$176,$E61,'Millet Prod'!V$4:V$176)</f>
        <v>0</v>
      </c>
      <c r="W61" s="3">
        <f>+SUMIF('Millet Prod'!$F$4:$F$176,$E61,'Millet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+SUMIF('Millet Prod'!$F$4:$F$176,$E62,'Millet Prod'!H$4:H$176)</f>
        <v>2328</v>
      </c>
      <c r="I62" s="2">
        <f>+SUMIF('Millet Prod'!$F$4:$F$176,$E62,'Millet Prod'!I$4:I$176)</f>
        <v>2294</v>
      </c>
      <c r="J62" s="2">
        <f>+SUMIF('Millet Prod'!$F$4:$F$176,$E62,'Millet Prod'!J$4:J$176)</f>
        <v>2269</v>
      </c>
      <c r="L62" s="2">
        <f>+SUMIF('Millet Prod'!$F$4:$F$176,$E62,'Millet Prod'!L$4:L$176)</f>
        <v>0</v>
      </c>
      <c r="M62" s="2">
        <f>+SUMIF('Millet Prod'!$F$4:$F$176,$E62,'Millet Prod'!M$4:M$176)</f>
        <v>0</v>
      </c>
      <c r="N62" s="2">
        <f>+SUMIF('Millet Prod'!$F$4:$F$176,$E62,'Millet Prod'!N$4:N$176)</f>
        <v>0</v>
      </c>
      <c r="O62" s="2">
        <f>+SUMIF('Millet Prod'!$F$4:$F$176,$E62,'Millet Prod'!O$4:O$176)</f>
        <v>0</v>
      </c>
      <c r="P62" s="2">
        <f>+SUMIF('Millet Prod'!$F$4:$F$176,$E62,'Millet Prod'!P$4:P$176)</f>
        <v>0</v>
      </c>
      <c r="Q62" s="2">
        <f>+SUMIF('Millet Prod'!$F$4:$F$176,$E62,'Millet Prod'!Q$4:Q$176)</f>
        <v>0</v>
      </c>
      <c r="R62" s="2">
        <f>+SUMIF('Millet Prod'!$F$4:$F$176,$E62,'Millet Prod'!R$4:R$176)</f>
        <v>0</v>
      </c>
      <c r="S62" s="2">
        <f>+SUMIF('Millet Prod'!$F$4:$F$176,$E62,'Millet Prod'!S$4:S$176)</f>
        <v>0</v>
      </c>
      <c r="T62" s="2">
        <f>+SUMIF('Millet Prod'!$F$4:$F$176,$E62,'Millet Prod'!T$4:T$176)</f>
        <v>0</v>
      </c>
      <c r="U62" s="2">
        <f>+SUMIF('Millet Prod'!$F$4:$F$176,$E62,'Millet Prod'!U$4:U$176)</f>
        <v>0</v>
      </c>
      <c r="V62" s="2">
        <f>+SUMIF('Millet Prod'!$F$4:$F$176,$E62,'Millet Prod'!V$4:V$176)</f>
        <v>0</v>
      </c>
      <c r="W62" s="2">
        <f>+SUMIF('Millet Prod'!$F$4:$F$176,$E62,'Millet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+SUMIF('Millet Prod'!$F$4:$F$176,$E63,'Millet Prod'!H$4:H$176)</f>
        <v>2416786</v>
      </c>
      <c r="I63" s="2">
        <f>+SUMIF('Millet Prod'!$F$4:$F$176,$E63,'Millet Prod'!I$4:I$176)</f>
        <v>2474750</v>
      </c>
      <c r="J63" s="2">
        <f>+SUMIF('Millet Prod'!$F$4:$F$176,$E63,'Millet Prod'!J$4:J$176)</f>
        <v>2069416</v>
      </c>
      <c r="L63" s="2">
        <f>+SUMIF('Millet Prod'!$F$4:$F$176,$E63,'Millet Prod'!L$4:L$176)</f>
        <v>44539.799999999996</v>
      </c>
      <c r="M63" s="2">
        <f>+SUMIF('Millet Prod'!$F$4:$F$176,$E63,'Millet Prod'!M$4:M$176)</f>
        <v>45600</v>
      </c>
      <c r="N63" s="2">
        <f>+SUMIF('Millet Prod'!$F$4:$F$176,$E63,'Millet Prod'!N$4:N$176)</f>
        <v>37922.745999999999</v>
      </c>
      <c r="O63" s="2">
        <f>+SUMIF('Millet Prod'!$F$4:$F$176,$E63,'Millet Prod'!O$4:O$176)</f>
        <v>133.61939999999998</v>
      </c>
      <c r="P63" s="2">
        <f>+SUMIF('Millet Prod'!$F$4:$F$176,$E63,'Millet Prod'!P$4:P$176)</f>
        <v>136.80000000000001</v>
      </c>
      <c r="Q63" s="2">
        <f>+SUMIF('Millet Prod'!$F$4:$F$176,$E63,'Millet Prod'!Q$4:Q$176)</f>
        <v>113.768238</v>
      </c>
      <c r="R63" s="2">
        <f>+SUMIF('Millet Prod'!$F$4:$F$176,$E63,'Millet Prod'!R$4:R$176)</f>
        <v>283648.2</v>
      </c>
      <c r="S63" s="2">
        <f>+SUMIF('Millet Prod'!$F$4:$F$176,$E63,'Millet Prod'!S$4:S$176)</f>
        <v>290400</v>
      </c>
      <c r="T63" s="2">
        <f>+SUMIF('Millet Prod'!$F$4:$F$176,$E63,'Millet Prod'!T$4:T$176)</f>
        <v>241508.014</v>
      </c>
      <c r="U63" s="2">
        <f>+SUMIF('Millet Prod'!$F$4:$F$176,$E63,'Millet Prod'!U$4:U$176)</f>
        <v>7942.1495999999997</v>
      </c>
      <c r="V63" s="2">
        <f>+SUMIF('Millet Prod'!$F$4:$F$176,$E63,'Millet Prod'!V$4:V$176)</f>
        <v>8131.1999999999989</v>
      </c>
      <c r="W63" s="2">
        <f>+SUMIF('Millet Prod'!$F$4:$F$176,$E63,'Millet Prod'!W$4:W$176)</f>
        <v>6762.2243919999992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+SUMIF('Millet Prod'!$F$4:$F$176,$E64,'Millet Prod'!H$4:H$176)</f>
        <v>240461</v>
      </c>
      <c r="I64" s="2">
        <f>+SUMIF('Millet Prod'!$F$4:$F$176,$E64,'Millet Prod'!I$4:I$176)</f>
        <v>241887</v>
      </c>
      <c r="J64" s="2">
        <f>+SUMIF('Millet Prod'!$F$4:$F$176,$E64,'Millet Prod'!J$4:J$176)</f>
        <v>247094</v>
      </c>
      <c r="L64" s="2">
        <f>+SUMIF('Millet Prod'!$F$4:$F$176,$E64,'Millet Prod'!L$4:L$176)</f>
        <v>15568.508</v>
      </c>
      <c r="M64" s="2">
        <f>+SUMIF('Millet Prod'!$F$4:$F$176,$E64,'Millet Prod'!M$4:M$176)</f>
        <v>15663.936</v>
      </c>
      <c r="N64" s="2">
        <f>+SUMIF('Millet Prod'!$F$4:$F$176,$E64,'Millet Prod'!N$4:N$176)</f>
        <v>15923.470000000001</v>
      </c>
      <c r="O64" s="2">
        <f>+SUMIF('Millet Prod'!$F$4:$F$176,$E64,'Millet Prod'!O$4:O$176)</f>
        <v>233.10904799999997</v>
      </c>
      <c r="P64" s="2">
        <f>+SUMIF('Millet Prod'!$F$4:$F$176,$E64,'Millet Prod'!P$4:P$176)</f>
        <v>234.55911599999999</v>
      </c>
      <c r="Q64" s="2">
        <f>+SUMIF('Millet Prod'!$F$4:$F$176,$E64,'Millet Prod'!Q$4:Q$176)</f>
        <v>237.91461000000001</v>
      </c>
      <c r="R64" s="2">
        <f>+SUMIF('Millet Prod'!$F$4:$F$176,$E64,'Millet Prod'!R$4:R$176)</f>
        <v>72310.275999999998</v>
      </c>
      <c r="S64" s="2">
        <f>+SUMIF('Millet Prod'!$F$4:$F$176,$E64,'Millet Prod'!S$4:S$176)</f>
        <v>72754.691999999995</v>
      </c>
      <c r="T64" s="2">
        <f>+SUMIF('Millet Prod'!$F$4:$F$176,$E64,'Millet Prod'!T$4:T$176)</f>
        <v>73930.468000000008</v>
      </c>
      <c r="U64" s="2">
        <f>+SUMIF('Millet Prod'!$F$4:$F$176,$E64,'Millet Prod'!U$4:U$176)</f>
        <v>5703.2633559999986</v>
      </c>
      <c r="V64" s="2">
        <f>+SUMIF('Millet Prod'!$F$4:$F$176,$E64,'Millet Prod'!V$4:V$176)</f>
        <v>5738.7842519999995</v>
      </c>
      <c r="W64" s="2">
        <f>+SUMIF('Millet Prod'!$F$4:$F$176,$E64,'Millet Prod'!W$4:W$176)</f>
        <v>5819.7940120000003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+SUMIF('Millet Prod'!$F$4:$F$176,$E65,'Millet Prod'!H$4:H$176)</f>
        <v>0</v>
      </c>
      <c r="I65" s="2">
        <f>+SUMIF('Millet Prod'!$F$4:$F$176,$E65,'Millet Prod'!I$4:I$176)</f>
        <v>0</v>
      </c>
      <c r="J65" s="2">
        <f>+SUMIF('Millet Prod'!$F$4:$F$176,$E65,'Millet Prod'!J$4:J$176)</f>
        <v>0</v>
      </c>
      <c r="L65" s="2">
        <f>+SUMIF('Millet Prod'!$F$4:$F$176,$E65,'Millet Prod'!L$4:L$176)</f>
        <v>0</v>
      </c>
      <c r="M65" s="2">
        <f>+SUMIF('Millet Prod'!$F$4:$F$176,$E65,'Millet Prod'!M$4:M$176)</f>
        <v>0</v>
      </c>
      <c r="N65" s="2">
        <f>+SUMIF('Millet Prod'!$F$4:$F$176,$E65,'Millet Prod'!N$4:N$176)</f>
        <v>0</v>
      </c>
      <c r="O65" s="2">
        <f>+SUMIF('Millet Prod'!$F$4:$F$176,$E65,'Millet Prod'!O$4:O$176)</f>
        <v>0</v>
      </c>
      <c r="P65" s="2">
        <f>+SUMIF('Millet Prod'!$F$4:$F$176,$E65,'Millet Prod'!P$4:P$176)</f>
        <v>0</v>
      </c>
      <c r="Q65" s="2">
        <f>+SUMIF('Millet Prod'!$F$4:$F$176,$E65,'Millet Prod'!Q$4:Q$176)</f>
        <v>0</v>
      </c>
      <c r="R65" s="2">
        <f>+SUMIF('Millet Prod'!$F$4:$F$176,$E65,'Millet Prod'!R$4:R$176)</f>
        <v>0</v>
      </c>
      <c r="S65" s="2">
        <f>+SUMIF('Millet Prod'!$F$4:$F$176,$E65,'Millet Prod'!S$4:S$176)</f>
        <v>0</v>
      </c>
      <c r="T65" s="2">
        <f>+SUMIF('Millet Prod'!$F$4:$F$176,$E65,'Millet Prod'!T$4:T$176)</f>
        <v>0</v>
      </c>
      <c r="U65" s="2">
        <f>+SUMIF('Millet Prod'!$F$4:$F$176,$E65,'Millet Prod'!U$4:U$176)</f>
        <v>0</v>
      </c>
      <c r="V65" s="2">
        <f>+SUMIF('Millet Prod'!$F$4:$F$176,$E65,'Millet Prod'!V$4:V$176)</f>
        <v>0</v>
      </c>
      <c r="W65" s="2">
        <f>+SUMIF('Millet Prod'!$F$4:$F$176,$E65,'Millet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+SUMIF('Millet Prod'!$F$4:$F$176,$E66,'Millet Prod'!H$4:H$176)</f>
        <v>12029633</v>
      </c>
      <c r="I66" s="2">
        <f>+SUMIF('Millet Prod'!$F$4:$F$176,$E66,'Millet Prod'!I$4:I$176)</f>
        <v>12253576</v>
      </c>
      <c r="J66" s="2">
        <f>+SUMIF('Millet Prod'!$F$4:$F$176,$E66,'Millet Prod'!J$4:J$176)</f>
        <v>10918094</v>
      </c>
      <c r="L66" s="2">
        <f>+SUMIF('Millet Prod'!$F$4:$F$176,$E66,'Millet Prod'!L$4:L$176)</f>
        <v>2484763.7890000003</v>
      </c>
      <c r="M66" s="2">
        <f>+SUMIF('Millet Prod'!$F$4:$F$176,$E66,'Millet Prod'!M$4:M$176)</f>
        <v>2530241.4470000002</v>
      </c>
      <c r="N66" s="2">
        <f>+SUMIF('Millet Prod'!$F$4:$F$176,$E66,'Millet Prod'!N$4:N$176)</f>
        <v>2244281.9209999996</v>
      </c>
      <c r="O66" s="2">
        <f>+SUMIF('Millet Prod'!$F$4:$F$176,$E66,'Millet Prod'!O$4:O$176)</f>
        <v>105635.35056899999</v>
      </c>
      <c r="P66" s="2">
        <f>+SUMIF('Millet Prod'!$F$4:$F$176,$E66,'Millet Prod'!P$4:P$176)</f>
        <v>107572.17415299999</v>
      </c>
      <c r="Q66" s="2">
        <f>+SUMIF('Millet Prod'!$F$4:$F$176,$E66,'Millet Prod'!Q$4:Q$176)</f>
        <v>95248.499450999996</v>
      </c>
      <c r="R66" s="2">
        <f>+SUMIF('Millet Prod'!$F$4:$F$176,$E66,'Millet Prod'!R$4:R$176)</f>
        <v>7170454.0830000006</v>
      </c>
      <c r="S66" s="2">
        <f>+SUMIF('Millet Prod'!$F$4:$F$176,$E66,'Millet Prod'!S$4:S$176)</f>
        <v>7301539.2700000005</v>
      </c>
      <c r="T66" s="2">
        <f>+SUMIF('Millet Prod'!$F$4:$F$176,$E66,'Millet Prod'!T$4:T$176)</f>
        <v>6490567.2869999995</v>
      </c>
      <c r="U66" s="2">
        <f>+SUMIF('Millet Prod'!$F$4:$F$176,$E66,'Millet Prod'!U$4:U$176)</f>
        <v>1394439.9709720002</v>
      </c>
      <c r="V66" s="2">
        <f>+SUMIF('Millet Prod'!$F$4:$F$176,$E66,'Millet Prod'!V$4:V$176)</f>
        <v>1419973.548316</v>
      </c>
      <c r="W66" s="2">
        <f>+SUMIF('Millet Prod'!$F$4:$F$176,$E66,'Millet Prod'!W$4:W$176)</f>
        <v>1259560.5836569997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14689208</v>
      </c>
      <c r="I67" s="3">
        <f t="shared" si="41"/>
        <v>14972507</v>
      </c>
      <c r="J67" s="3">
        <f t="shared" si="41"/>
        <v>13236873</v>
      </c>
      <c r="L67" s="3">
        <f t="shared" ref="L67:W67" si="42">+SUM(L62:L66)</f>
        <v>2544872.0970000005</v>
      </c>
      <c r="M67" s="3">
        <f t="shared" si="42"/>
        <v>2591505.3830000004</v>
      </c>
      <c r="N67" s="3">
        <f t="shared" si="42"/>
        <v>2298128.1369999996</v>
      </c>
      <c r="O67" s="3">
        <f t="shared" si="42"/>
        <v>106002.07901699998</v>
      </c>
      <c r="P67" s="3">
        <f t="shared" si="42"/>
        <v>107943.53326899999</v>
      </c>
      <c r="Q67" s="3">
        <f t="shared" si="42"/>
        <v>95600.182298999993</v>
      </c>
      <c r="R67" s="3">
        <f t="shared" si="42"/>
        <v>7526412.5590000004</v>
      </c>
      <c r="S67" s="3">
        <f t="shared" si="42"/>
        <v>7664693.9620000003</v>
      </c>
      <c r="T67" s="3">
        <f t="shared" si="42"/>
        <v>6806005.7689999994</v>
      </c>
      <c r="U67" s="3">
        <f t="shared" si="42"/>
        <v>1408085.3839280002</v>
      </c>
      <c r="V67" s="3">
        <f t="shared" si="42"/>
        <v>1433843.532568</v>
      </c>
      <c r="W67" s="3">
        <f t="shared" si="42"/>
        <v>1272142.6020609997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+SUMIF('Millet Prod'!$F$4:$F$176,$E68,'Millet Prod'!H$4:H$176)</f>
        <v>46754</v>
      </c>
      <c r="I68" s="2">
        <f>+SUMIF('Millet Prod'!$F$4:$F$176,$E68,'Millet Prod'!I$4:I$176)</f>
        <v>50009</v>
      </c>
      <c r="J68" s="2">
        <f>+SUMIF('Millet Prod'!$F$4:$F$176,$E68,'Millet Prod'!J$4:J$176)</f>
        <v>52219</v>
      </c>
      <c r="L68" s="2">
        <f>+SUMIF('Millet Prod'!$F$4:$F$176,$E68,'Millet Prod'!L$4:L$176)</f>
        <v>0</v>
      </c>
      <c r="M68" s="2">
        <f>+SUMIF('Millet Prod'!$F$4:$F$176,$E68,'Millet Prod'!M$4:M$176)</f>
        <v>0</v>
      </c>
      <c r="N68" s="2">
        <f>+SUMIF('Millet Prod'!$F$4:$F$176,$E68,'Millet Prod'!N$4:N$176)</f>
        <v>0</v>
      </c>
      <c r="O68" s="2">
        <f>+SUMIF('Millet Prod'!$F$4:$F$176,$E68,'Millet Prod'!O$4:O$176)</f>
        <v>0</v>
      </c>
      <c r="P68" s="2">
        <f>+SUMIF('Millet Prod'!$F$4:$F$176,$E68,'Millet Prod'!P$4:P$176)</f>
        <v>0</v>
      </c>
      <c r="Q68" s="2">
        <f>+SUMIF('Millet Prod'!$F$4:$F$176,$E68,'Millet Prod'!Q$4:Q$176)</f>
        <v>0</v>
      </c>
      <c r="R68" s="2">
        <f>+SUMIF('Millet Prod'!$F$4:$F$176,$E68,'Millet Prod'!R$4:R$176)</f>
        <v>0</v>
      </c>
      <c r="S68" s="2">
        <f>+SUMIF('Millet Prod'!$F$4:$F$176,$E68,'Millet Prod'!S$4:S$176)</f>
        <v>0</v>
      </c>
      <c r="T68" s="2">
        <f>+SUMIF('Millet Prod'!$F$4:$F$176,$E68,'Millet Prod'!T$4:T$176)</f>
        <v>0</v>
      </c>
      <c r="U68" s="2">
        <f>+SUMIF('Millet Prod'!$F$4:$F$176,$E68,'Millet Prod'!U$4:U$176)</f>
        <v>0</v>
      </c>
      <c r="V68" s="2">
        <f>+SUMIF('Millet Prod'!$F$4:$F$176,$E68,'Millet Prod'!V$4:V$176)</f>
        <v>0</v>
      </c>
      <c r="W68" s="2">
        <f>+SUMIF('Millet Prod'!$F$4:$F$176,$E68,'Millet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+SUMIF('Millet Prod'!$F$4:$F$176,$E69,'Millet Prod'!H$4:H$176)</f>
        <v>833</v>
      </c>
      <c r="I69" s="2">
        <f>+SUMIF('Millet Prod'!$F$4:$F$176,$E69,'Millet Prod'!I$4:I$176)</f>
        <v>720</v>
      </c>
      <c r="J69" s="2">
        <f>+SUMIF('Millet Prod'!$F$4:$F$176,$E69,'Millet Prod'!J$4:J$176)</f>
        <v>849</v>
      </c>
      <c r="L69" s="2">
        <f>+SUMIF('Millet Prod'!$F$4:$F$176,$E69,'Millet Prod'!L$4:L$176)</f>
        <v>0</v>
      </c>
      <c r="M69" s="2">
        <f>+SUMIF('Millet Prod'!$F$4:$F$176,$E69,'Millet Prod'!M$4:M$176)</f>
        <v>0</v>
      </c>
      <c r="N69" s="2">
        <f>+SUMIF('Millet Prod'!$F$4:$F$176,$E69,'Millet Prod'!N$4:N$176)</f>
        <v>0</v>
      </c>
      <c r="O69" s="2">
        <f>+SUMIF('Millet Prod'!$F$4:$F$176,$E69,'Millet Prod'!O$4:O$176)</f>
        <v>0</v>
      </c>
      <c r="P69" s="2">
        <f>+SUMIF('Millet Prod'!$F$4:$F$176,$E69,'Millet Prod'!P$4:P$176)</f>
        <v>0</v>
      </c>
      <c r="Q69" s="2">
        <f>+SUMIF('Millet Prod'!$F$4:$F$176,$E69,'Millet Prod'!Q$4:Q$176)</f>
        <v>0</v>
      </c>
      <c r="R69" s="2">
        <f>+SUMIF('Millet Prod'!$F$4:$F$176,$E69,'Millet Prod'!R$4:R$176)</f>
        <v>0</v>
      </c>
      <c r="S69" s="2">
        <f>+SUMIF('Millet Prod'!$F$4:$F$176,$E69,'Millet Prod'!S$4:S$176)</f>
        <v>0</v>
      </c>
      <c r="T69" s="2">
        <f>+SUMIF('Millet Prod'!$F$4:$F$176,$E69,'Millet Prod'!T$4:T$176)</f>
        <v>0</v>
      </c>
      <c r="U69" s="2">
        <f>+SUMIF('Millet Prod'!$F$4:$F$176,$E69,'Millet Prod'!U$4:U$176)</f>
        <v>0</v>
      </c>
      <c r="V69" s="2">
        <f>+SUMIF('Millet Prod'!$F$4:$F$176,$E69,'Millet Prod'!V$4:V$176)</f>
        <v>0</v>
      </c>
      <c r="W69" s="2">
        <f>+SUMIF('Millet Prod'!$F$4:$F$176,$E69,'Millet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+SUMIF('Millet Prod'!$F$4:$F$176,$E70,'Millet Prod'!H$4:H$176)</f>
        <v>67083</v>
      </c>
      <c r="I70" s="2">
        <f>+SUMIF('Millet Prod'!$F$4:$F$176,$E70,'Millet Prod'!I$4:I$176)</f>
        <v>50890</v>
      </c>
      <c r="J70" s="2">
        <f>+SUMIF('Millet Prod'!$F$4:$F$176,$E70,'Millet Prod'!J$4:J$176)</f>
        <v>56156</v>
      </c>
      <c r="L70" s="2">
        <f>+SUMIF('Millet Prod'!$F$4:$F$176,$E70,'Millet Prod'!L$4:L$176)</f>
        <v>0</v>
      </c>
      <c r="M70" s="2">
        <f>+SUMIF('Millet Prod'!$F$4:$F$176,$E70,'Millet Prod'!M$4:M$176)</f>
        <v>0</v>
      </c>
      <c r="N70" s="2">
        <f>+SUMIF('Millet Prod'!$F$4:$F$176,$E70,'Millet Prod'!N$4:N$176)</f>
        <v>0</v>
      </c>
      <c r="O70" s="2">
        <f>+SUMIF('Millet Prod'!$F$4:$F$176,$E70,'Millet Prod'!O$4:O$176)</f>
        <v>0</v>
      </c>
      <c r="P70" s="2">
        <f>+SUMIF('Millet Prod'!$F$4:$F$176,$E70,'Millet Prod'!P$4:P$176)</f>
        <v>0</v>
      </c>
      <c r="Q70" s="2">
        <f>+SUMIF('Millet Prod'!$F$4:$F$176,$E70,'Millet Prod'!Q$4:Q$176)</f>
        <v>0</v>
      </c>
      <c r="R70" s="2">
        <f>+SUMIF('Millet Prod'!$F$4:$F$176,$E70,'Millet Prod'!R$4:R$176)</f>
        <v>0</v>
      </c>
      <c r="S70" s="2">
        <f>+SUMIF('Millet Prod'!$F$4:$F$176,$E70,'Millet Prod'!S$4:S$176)</f>
        <v>0</v>
      </c>
      <c r="T70" s="2">
        <f>+SUMIF('Millet Prod'!$F$4:$F$176,$E70,'Millet Prod'!T$4:T$176)</f>
        <v>0</v>
      </c>
      <c r="U70" s="2">
        <f>+SUMIF('Millet Prod'!$F$4:$F$176,$E70,'Millet Prod'!U$4:U$176)</f>
        <v>0</v>
      </c>
      <c r="V70" s="2">
        <f>+SUMIF('Millet Prod'!$F$4:$F$176,$E70,'Millet Prod'!V$4:V$176)</f>
        <v>0</v>
      </c>
      <c r="W70" s="2">
        <f>+SUMIF('Millet Prod'!$F$4:$F$176,$E70,'Millet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114670</v>
      </c>
      <c r="I71" s="3">
        <f t="shared" si="43"/>
        <v>101619</v>
      </c>
      <c r="J71" s="3">
        <f t="shared" si="43"/>
        <v>109224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+SUMIF('Millet Prod'!$F$4:$F$176,$E72,'Millet Prod'!H$4:H$176)</f>
        <v>11710</v>
      </c>
      <c r="I72" s="2">
        <f>+SUMIF('Millet Prod'!$F$4:$F$176,$E72,'Millet Prod'!I$4:I$176)</f>
        <v>11372</v>
      </c>
      <c r="J72" s="2">
        <f>+SUMIF('Millet Prod'!$F$4:$F$176,$E72,'Millet Prod'!J$4:J$176)</f>
        <v>11880</v>
      </c>
      <c r="L72" s="2">
        <f>+SUMIF('Millet Prod'!$F$4:$F$176,$E72,'Millet Prod'!L$4:L$176)</f>
        <v>0</v>
      </c>
      <c r="M72" s="2">
        <f>+SUMIF('Millet Prod'!$F$4:$F$176,$E72,'Millet Prod'!M$4:M$176)</f>
        <v>0</v>
      </c>
      <c r="N72" s="2">
        <f>+SUMIF('Millet Prod'!$F$4:$F$176,$E72,'Millet Prod'!N$4:N$176)</f>
        <v>0</v>
      </c>
      <c r="O72" s="2">
        <f>+SUMIF('Millet Prod'!$F$4:$F$176,$E72,'Millet Prod'!O$4:O$176)</f>
        <v>0</v>
      </c>
      <c r="P72" s="2">
        <f>+SUMIF('Millet Prod'!$F$4:$F$176,$E72,'Millet Prod'!P$4:P$176)</f>
        <v>0</v>
      </c>
      <c r="Q72" s="2">
        <f>+SUMIF('Millet Prod'!$F$4:$F$176,$E72,'Millet Prod'!Q$4:Q$176)</f>
        <v>0</v>
      </c>
      <c r="R72" s="2">
        <f>+SUMIF('Millet Prod'!$F$4:$F$176,$E72,'Millet Prod'!R$4:R$176)</f>
        <v>0</v>
      </c>
      <c r="S72" s="2">
        <f>+SUMIF('Millet Prod'!$F$4:$F$176,$E72,'Millet Prod'!S$4:S$176)</f>
        <v>0</v>
      </c>
      <c r="T72" s="2">
        <f>+SUMIF('Millet Prod'!$F$4:$F$176,$E72,'Millet Prod'!T$4:T$176)</f>
        <v>0</v>
      </c>
      <c r="U72" s="2">
        <f>+SUMIF('Millet Prod'!$F$4:$F$176,$E72,'Millet Prod'!U$4:U$176)</f>
        <v>0</v>
      </c>
      <c r="V72" s="2">
        <f>+SUMIF('Millet Prod'!$F$4:$F$176,$E72,'Millet Prod'!V$4:V$176)</f>
        <v>0</v>
      </c>
      <c r="W72" s="2">
        <f>+SUMIF('Millet Prod'!$F$4:$F$176,$E72,'Millet Prod'!W$4:W$176)</f>
        <v>0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+SUMIF('Millet Prod'!$F$4:$F$176,$E73,'Millet Prod'!H$4:H$176)</f>
        <v>103832</v>
      </c>
      <c r="I73" s="2">
        <f>+SUMIF('Millet Prod'!$F$4:$F$176,$E73,'Millet Prod'!I$4:I$176)</f>
        <v>85165</v>
      </c>
      <c r="J73" s="2">
        <f>+SUMIF('Millet Prod'!$F$4:$F$176,$E73,'Millet Prod'!J$4:J$176)</f>
        <v>121533</v>
      </c>
      <c r="L73" s="2">
        <f>+SUMIF('Millet Prod'!$F$4:$F$176,$E73,'Millet Prod'!L$4:L$176)</f>
        <v>13980.521000000001</v>
      </c>
      <c r="M73" s="2">
        <f>+SUMIF('Millet Prod'!$F$4:$F$176,$E73,'Millet Prod'!M$4:M$176)</f>
        <v>9459.030999999999</v>
      </c>
      <c r="N73" s="2">
        <f>+SUMIF('Millet Prod'!$F$4:$F$176,$E73,'Millet Prod'!N$4:N$176)</f>
        <v>16413.384999999998</v>
      </c>
      <c r="O73" s="2">
        <f>+SUMIF('Millet Prod'!$F$4:$F$176,$E73,'Millet Prod'!O$4:O$176)</f>
        <v>623.52847899999995</v>
      </c>
      <c r="P73" s="2">
        <f>+SUMIF('Millet Prod'!$F$4:$F$176,$E73,'Millet Prod'!P$4:P$176)</f>
        <v>418.04341499999998</v>
      </c>
      <c r="Q73" s="2">
        <f>+SUMIF('Millet Prod'!$F$4:$F$176,$E73,'Millet Prod'!Q$4:Q$176)</f>
        <v>733.62673599999994</v>
      </c>
      <c r="R73" s="2">
        <f>+SUMIF('Millet Prod'!$F$4:$F$176,$E73,'Millet Prod'!R$4:R$176)</f>
        <v>39451.150999999998</v>
      </c>
      <c r="S73" s="2">
        <f>+SUMIF('Millet Prod'!$F$4:$F$176,$E73,'Millet Prod'!S$4:S$176)</f>
        <v>27123.058000000001</v>
      </c>
      <c r="T73" s="2">
        <f>+SUMIF('Millet Prod'!$F$4:$F$176,$E73,'Millet Prod'!T$4:T$176)</f>
        <v>46160.302000000003</v>
      </c>
      <c r="U73" s="2">
        <f>+SUMIF('Millet Prod'!$F$4:$F$176,$E73,'Millet Prod'!U$4:U$176)</f>
        <v>6676.8645180000003</v>
      </c>
      <c r="V73" s="2">
        <f>+SUMIF('Millet Prod'!$F$4:$F$176,$E73,'Millet Prod'!V$4:V$176)</f>
        <v>4492.4865769999997</v>
      </c>
      <c r="W73" s="2">
        <f>+SUMIF('Millet Prod'!$F$4:$F$176,$E73,'Millet Prod'!W$4:W$176)</f>
        <v>7843.6899610000009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115542</v>
      </c>
      <c r="I74" s="3">
        <f t="shared" si="45"/>
        <v>96537</v>
      </c>
      <c r="J74" s="3">
        <f t="shared" si="45"/>
        <v>133413</v>
      </c>
      <c r="L74" s="3">
        <f t="shared" ref="L74:W74" si="46">+SUM(L72:L73)</f>
        <v>13980.521000000001</v>
      </c>
      <c r="M74" s="3">
        <f t="shared" si="46"/>
        <v>9459.030999999999</v>
      </c>
      <c r="N74" s="3">
        <f t="shared" si="46"/>
        <v>16413.384999999998</v>
      </c>
      <c r="O74" s="3">
        <f t="shared" si="46"/>
        <v>623.52847899999995</v>
      </c>
      <c r="P74" s="3">
        <f t="shared" si="46"/>
        <v>418.04341499999998</v>
      </c>
      <c r="Q74" s="3">
        <f t="shared" si="46"/>
        <v>733.62673599999994</v>
      </c>
      <c r="R74" s="3">
        <f t="shared" si="46"/>
        <v>39451.150999999998</v>
      </c>
      <c r="S74" s="3">
        <f t="shared" si="46"/>
        <v>27123.058000000001</v>
      </c>
      <c r="T74" s="3">
        <f t="shared" si="46"/>
        <v>46160.302000000003</v>
      </c>
      <c r="U74" s="3">
        <f t="shared" si="46"/>
        <v>6676.8645180000003</v>
      </c>
      <c r="V74" s="3">
        <f t="shared" si="46"/>
        <v>4492.4865769999997</v>
      </c>
      <c r="W74" s="3">
        <f t="shared" si="46"/>
        <v>7843.6899610000009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+SUMIF('Millet Prod'!$F$4:$F$176,$E75,'Millet Prod'!H$4:H$176)</f>
        <v>35878</v>
      </c>
      <c r="I75" s="3">
        <f>+SUMIF('Millet Prod'!$F$4:$F$176,$E75,'Millet Prod'!I$4:I$176)</f>
        <v>35958</v>
      </c>
      <c r="J75" s="3">
        <f>+SUMIF('Millet Prod'!$F$4:$F$176,$E75,'Millet Prod'!J$4:J$176)</f>
        <v>36038</v>
      </c>
      <c r="K75" s="22"/>
      <c r="L75" s="3">
        <f>+SUMIF('Millet Prod'!$F$4:$F$176,$E75,'Millet Prod'!L$4:L$176)</f>
        <v>0</v>
      </c>
      <c r="M75" s="3">
        <f>+SUMIF('Millet Prod'!$F$4:$F$176,$E75,'Millet Prod'!M$4:M$176)</f>
        <v>0</v>
      </c>
      <c r="N75" s="3">
        <f>+SUMIF('Millet Prod'!$F$4:$F$176,$E75,'Millet Prod'!N$4:N$176)</f>
        <v>0</v>
      </c>
      <c r="O75" s="3">
        <f>+SUMIF('Millet Prod'!$F$4:$F$176,$E75,'Millet Prod'!O$4:O$176)</f>
        <v>0</v>
      </c>
      <c r="P75" s="3">
        <f>+SUMIF('Millet Prod'!$F$4:$F$176,$E75,'Millet Prod'!P$4:P$176)</f>
        <v>0</v>
      </c>
      <c r="Q75" s="3">
        <f>+SUMIF('Millet Prod'!$F$4:$F$176,$E75,'Millet Prod'!Q$4:Q$176)</f>
        <v>0</v>
      </c>
      <c r="R75" s="3">
        <f>+SUMIF('Millet Prod'!$F$4:$F$176,$E75,'Millet Prod'!R$4:R$176)</f>
        <v>0</v>
      </c>
      <c r="S75" s="3">
        <f>+SUMIF('Millet Prod'!$F$4:$F$176,$E75,'Millet Prod'!S$4:S$176)</f>
        <v>0</v>
      </c>
      <c r="T75" s="3">
        <f>+SUMIF('Millet Prod'!$F$4:$F$176,$E75,'Millet Prod'!T$4:T$176)</f>
        <v>0</v>
      </c>
      <c r="U75" s="3">
        <f>+SUMIF('Millet Prod'!$F$4:$F$176,$E75,'Millet Prod'!U$4:U$176)</f>
        <v>0</v>
      </c>
      <c r="V75" s="3">
        <f>+SUMIF('Millet Prod'!$F$4:$F$176,$E75,'Millet Prod'!V$4:V$176)</f>
        <v>0</v>
      </c>
      <c r="W75" s="3">
        <f>+SUMIF('Millet Prod'!$F$4:$F$176,$E75,'Millet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+SUMIF('Millet Prod'!$F$4:$F$176,$E76,'Millet Prod'!H$4:H$176)</f>
        <v>0</v>
      </c>
      <c r="I76" s="2">
        <f>+SUMIF('Millet Prod'!$F$4:$F$176,$E76,'Millet Prod'!I$4:I$176)</f>
        <v>0</v>
      </c>
      <c r="J76" s="2">
        <f>+SUMIF('Millet Prod'!$F$4:$F$176,$E76,'Millet Prod'!J$4:J$176)</f>
        <v>0</v>
      </c>
      <c r="L76" s="2">
        <f>+SUMIF('Millet Prod'!$F$4:$F$176,$E76,'Millet Prod'!L$4:L$176)</f>
        <v>0</v>
      </c>
      <c r="M76" s="2">
        <f>+SUMIF('Millet Prod'!$F$4:$F$176,$E76,'Millet Prod'!M$4:M$176)</f>
        <v>0</v>
      </c>
      <c r="N76" s="2">
        <f>+SUMIF('Millet Prod'!$F$4:$F$176,$E76,'Millet Prod'!N$4:N$176)</f>
        <v>0</v>
      </c>
      <c r="O76" s="2">
        <f>+SUMIF('Millet Prod'!$F$4:$F$176,$E76,'Millet Prod'!O$4:O$176)</f>
        <v>0</v>
      </c>
      <c r="P76" s="2">
        <f>+SUMIF('Millet Prod'!$F$4:$F$176,$E76,'Millet Prod'!P$4:P$176)</f>
        <v>0</v>
      </c>
      <c r="Q76" s="2">
        <f>+SUMIF('Millet Prod'!$F$4:$F$176,$E76,'Millet Prod'!Q$4:Q$176)</f>
        <v>0</v>
      </c>
      <c r="R76" s="2">
        <f>+SUMIF('Millet Prod'!$F$4:$F$176,$E76,'Millet Prod'!R$4:R$176)</f>
        <v>0</v>
      </c>
      <c r="S76" s="2">
        <f>+SUMIF('Millet Prod'!$F$4:$F$176,$E76,'Millet Prod'!S$4:S$176)</f>
        <v>0</v>
      </c>
      <c r="T76" s="2">
        <f>+SUMIF('Millet Prod'!$F$4:$F$176,$E76,'Millet Prod'!T$4:T$176)</f>
        <v>0</v>
      </c>
      <c r="U76" s="2">
        <f>+SUMIF('Millet Prod'!$F$4:$F$176,$E76,'Millet Prod'!U$4:U$176)</f>
        <v>0</v>
      </c>
      <c r="V76" s="2">
        <f>+SUMIF('Millet Prod'!$F$4:$F$176,$E76,'Millet Prod'!V$4:V$176)</f>
        <v>0</v>
      </c>
      <c r="W76" s="2">
        <f>+SUMIF('Millet Prod'!$F$4:$F$176,$E76,'Millet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+SUMIF('Millet Prod'!$F$4:$F$176,$E77,'Millet Prod'!H$4:H$176)</f>
        <v>6504</v>
      </c>
      <c r="I77" s="2">
        <f>+SUMIF('Millet Prod'!$F$4:$F$176,$E77,'Millet Prod'!I$4:I$176)</f>
        <v>6684</v>
      </c>
      <c r="J77" s="2">
        <f>+SUMIF('Millet Prod'!$F$4:$F$176,$E77,'Millet Prod'!J$4:J$176)</f>
        <v>6926</v>
      </c>
      <c r="L77" s="2">
        <f>+SUMIF('Millet Prod'!$F$4:$F$176,$E77,'Millet Prod'!L$4:L$176)</f>
        <v>9.668000000000001</v>
      </c>
      <c r="M77" s="2">
        <f>+SUMIF('Millet Prod'!$F$4:$F$176,$E77,'Millet Prod'!M$4:M$176)</f>
        <v>7.1340000000000003</v>
      </c>
      <c r="N77" s="2">
        <f>+SUMIF('Millet Prod'!$F$4:$F$176,$E77,'Millet Prod'!N$4:N$176)</f>
        <v>6.484</v>
      </c>
      <c r="O77" s="2">
        <f>+SUMIF('Millet Prod'!$F$4:$F$176,$E77,'Millet Prod'!O$4:O$176)</f>
        <v>8.572500000000001E-2</v>
      </c>
      <c r="P77" s="2">
        <f>+SUMIF('Millet Prod'!$F$4:$F$176,$E77,'Millet Prod'!P$4:P$176)</f>
        <v>5.689000000000001E-2</v>
      </c>
      <c r="Q77" s="2">
        <f>+SUMIF('Millet Prod'!$F$4:$F$176,$E77,'Millet Prod'!Q$4:Q$176)</f>
        <v>4.9875000000000003E-2</v>
      </c>
      <c r="R77" s="2">
        <f>+SUMIF('Millet Prod'!$F$4:$F$176,$E77,'Millet Prod'!R$4:R$176)</f>
        <v>49.558000000000007</v>
      </c>
      <c r="S77" s="2">
        <f>+SUMIF('Millet Prod'!$F$4:$F$176,$E77,'Millet Prod'!S$4:S$176)</f>
        <v>41.341000000000008</v>
      </c>
      <c r="T77" s="2">
        <f>+SUMIF('Millet Prod'!$F$4:$F$176,$E77,'Millet Prod'!T$4:T$176)</f>
        <v>38.540000000000006</v>
      </c>
      <c r="U77" s="2">
        <f>+SUMIF('Millet Prod'!$F$4:$F$176,$E77,'Millet Prod'!U$4:U$176)</f>
        <v>2.4100660000000005</v>
      </c>
      <c r="V77" s="2">
        <f>+SUMIF('Millet Prod'!$F$4:$F$176,$E77,'Millet Prod'!V$4:V$176)</f>
        <v>1.9266270000000003</v>
      </c>
      <c r="W77" s="2">
        <f>+SUMIF('Millet Prod'!$F$4:$F$176,$E77,'Millet Prod'!W$4:W$176)</f>
        <v>1.7627000000000002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+SUMIF('Millet Prod'!$F$4:$F$176,$E78,'Millet Prod'!H$4:H$176)</f>
        <v>708088</v>
      </c>
      <c r="I78" s="2">
        <f>+SUMIF('Millet Prod'!$F$4:$F$176,$E78,'Millet Prod'!I$4:I$176)</f>
        <v>830005</v>
      </c>
      <c r="J78" s="2">
        <f>+SUMIF('Millet Prod'!$F$4:$F$176,$E78,'Millet Prod'!J$4:J$176)</f>
        <v>908441</v>
      </c>
      <c r="L78" s="2">
        <f>+SUMIF('Millet Prod'!$F$4:$F$176,$E78,'Millet Prod'!L$4:L$176)</f>
        <v>177.99</v>
      </c>
      <c r="M78" s="2">
        <f>+SUMIF('Millet Prod'!$F$4:$F$176,$E78,'Millet Prod'!M$4:M$176)</f>
        <v>213.26</v>
      </c>
      <c r="N78" s="2">
        <f>+SUMIF('Millet Prod'!$F$4:$F$176,$E78,'Millet Prod'!N$4:N$176)</f>
        <v>189.67000000000002</v>
      </c>
      <c r="O78" s="2">
        <f>+SUMIF('Millet Prod'!$F$4:$F$176,$E78,'Millet Prod'!O$4:O$176)</f>
        <v>0</v>
      </c>
      <c r="P78" s="2">
        <f>+SUMIF('Millet Prod'!$F$4:$F$176,$E78,'Millet Prod'!P$4:P$176)</f>
        <v>0</v>
      </c>
      <c r="Q78" s="2">
        <f>+SUMIF('Millet Prod'!$F$4:$F$176,$E78,'Millet Prod'!Q$4:Q$176)</f>
        <v>0</v>
      </c>
      <c r="R78" s="2">
        <f>+SUMIF('Millet Prod'!$F$4:$F$176,$E78,'Millet Prod'!R$4:R$176)</f>
        <v>2477.5810000000001</v>
      </c>
      <c r="S78" s="2">
        <f>+SUMIF('Millet Prod'!$F$4:$F$176,$E78,'Millet Prod'!S$4:S$176)</f>
        <v>2921.6040000000003</v>
      </c>
      <c r="T78" s="2">
        <f>+SUMIF('Millet Prod'!$F$4:$F$176,$E78,'Millet Prod'!T$4:T$176)</f>
        <v>3082.0719999999997</v>
      </c>
      <c r="U78" s="2">
        <f>+SUMIF('Millet Prod'!$F$4:$F$176,$E78,'Millet Prod'!U$4:U$176)</f>
        <v>2.4777209999999998</v>
      </c>
      <c r="V78" s="2">
        <f>+SUMIF('Millet Prod'!$F$4:$F$176,$E78,'Millet Prod'!V$4:V$176)</f>
        <v>2.9217019999999998</v>
      </c>
      <c r="W78" s="2">
        <f>+SUMIF('Millet Prod'!$F$4:$F$176,$E78,'Millet Prod'!W$4:W$176)</f>
        <v>3.0822539999999998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+SUMIF('Millet Prod'!$F$4:$F$176,$E79,'Millet Prod'!H$4:H$176)</f>
        <v>714592</v>
      </c>
      <c r="I79" s="3">
        <f>+SUMIF('Millet Prod'!$F$4:$F$176,$E79,'Millet Prod'!I$4:I$176)</f>
        <v>836689</v>
      </c>
      <c r="J79" s="3">
        <f>+SUMIF('Millet Prod'!$F$4:$F$176,$E79,'Millet Prod'!J$4:J$176)</f>
        <v>915367</v>
      </c>
      <c r="K79" s="22"/>
      <c r="L79" s="3">
        <f>+SUMIF('Millet Prod'!$F$4:$F$176,$E79,'Millet Prod'!L$4:L$176)</f>
        <v>0</v>
      </c>
      <c r="M79" s="3">
        <f>+SUMIF('Millet Prod'!$F$4:$F$176,$E79,'Millet Prod'!M$4:M$176)</f>
        <v>0</v>
      </c>
      <c r="N79" s="3">
        <f>+SUMIF('Millet Prod'!$F$4:$F$176,$E79,'Millet Prod'!N$4:N$176)</f>
        <v>0</v>
      </c>
      <c r="O79" s="3">
        <f>+SUMIF('Millet Prod'!$F$4:$F$176,$E79,'Millet Prod'!O$4:O$176)</f>
        <v>0</v>
      </c>
      <c r="P79" s="3">
        <f>+SUMIF('Millet Prod'!$F$4:$F$176,$E79,'Millet Prod'!P$4:P$176)</f>
        <v>0</v>
      </c>
      <c r="Q79" s="3">
        <f>+SUMIF('Millet Prod'!$F$4:$F$176,$E79,'Millet Prod'!Q$4:Q$176)</f>
        <v>0</v>
      </c>
      <c r="R79" s="3">
        <f>+SUMIF('Millet Prod'!$F$4:$F$176,$E79,'Millet Prod'!R$4:R$176)</f>
        <v>0</v>
      </c>
      <c r="S79" s="3">
        <f>+SUMIF('Millet Prod'!$F$4:$F$176,$E79,'Millet Prod'!S$4:S$176)</f>
        <v>0</v>
      </c>
      <c r="T79" s="3">
        <f>+SUMIF('Millet Prod'!$F$4:$F$176,$E79,'Millet Prod'!T$4:T$176)</f>
        <v>0</v>
      </c>
      <c r="U79" s="3">
        <f>+SUMIF('Millet Prod'!$F$4:$F$176,$E79,'Millet Prod'!U$4:U$176)</f>
        <v>0</v>
      </c>
      <c r="V79" s="3">
        <f>+SUMIF('Millet Prod'!$F$4:$F$176,$E79,'Millet Prod'!V$4:V$176)</f>
        <v>0</v>
      </c>
      <c r="W79" s="3">
        <f>+SUMIF('Millet Prod'!$F$4:$F$176,$E79,'Millet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391583</v>
      </c>
      <c r="I81" s="2">
        <f t="shared" si="47"/>
        <v>410101</v>
      </c>
      <c r="J81" s="2">
        <f t="shared" si="47"/>
        <v>376185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781675</v>
      </c>
      <c r="I82" s="2">
        <f t="shared" si="49"/>
        <v>887579</v>
      </c>
      <c r="J82" s="2">
        <f t="shared" si="49"/>
        <v>971523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27262988</v>
      </c>
      <c r="I83" s="2">
        <f t="shared" si="51"/>
        <v>27320839</v>
      </c>
      <c r="J83" s="2">
        <f t="shared" si="51"/>
        <v>27004955</v>
      </c>
      <c r="L83" s="2">
        <f t="shared" ref="L83:W83" si="52">+SUM(L54,L60,L63,L64,L65,L66,L74)</f>
        <v>7617818.7860000003</v>
      </c>
      <c r="M83" s="2">
        <f t="shared" si="52"/>
        <v>7786903.1550000003</v>
      </c>
      <c r="N83" s="2">
        <f t="shared" si="52"/>
        <v>7838555.852</v>
      </c>
      <c r="O83" s="2">
        <f t="shared" si="52"/>
        <v>849286.24951399979</v>
      </c>
      <c r="P83" s="2">
        <f t="shared" si="52"/>
        <v>878671.45208000008</v>
      </c>
      <c r="Q83" s="2">
        <f t="shared" si="52"/>
        <v>894783.57207399991</v>
      </c>
      <c r="R83" s="2">
        <f t="shared" si="52"/>
        <v>16284088.420000002</v>
      </c>
      <c r="S83" s="2">
        <f t="shared" si="52"/>
        <v>16520893.587000003</v>
      </c>
      <c r="T83" s="2">
        <f t="shared" si="52"/>
        <v>16413198.865999999</v>
      </c>
      <c r="U83" s="2">
        <f t="shared" si="52"/>
        <v>4272265.5973799992</v>
      </c>
      <c r="V83" s="2">
        <f t="shared" si="52"/>
        <v>4388714.6478379993</v>
      </c>
      <c r="W83" s="2">
        <f t="shared" si="52"/>
        <v>4393869.891334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27269492</v>
      </c>
      <c r="I84" s="2">
        <f t="shared" si="53"/>
        <v>27327523</v>
      </c>
      <c r="J84" s="2">
        <f t="shared" si="53"/>
        <v>27011881</v>
      </c>
      <c r="L84" s="2">
        <f t="shared" ref="L84:W84" si="54">+L83+L77+L47</f>
        <v>7617828.4539999999</v>
      </c>
      <c r="M84" s="2">
        <f t="shared" si="54"/>
        <v>7786910.2889999999</v>
      </c>
      <c r="N84" s="2">
        <f t="shared" si="54"/>
        <v>7838562.3360000001</v>
      </c>
      <c r="O84" s="2">
        <f t="shared" si="54"/>
        <v>849286.3352389998</v>
      </c>
      <c r="P84" s="2">
        <f t="shared" si="54"/>
        <v>878671.50897000008</v>
      </c>
      <c r="Q84" s="2">
        <f t="shared" si="54"/>
        <v>894783.62194899993</v>
      </c>
      <c r="R84" s="2">
        <f t="shared" si="54"/>
        <v>16284137.978000002</v>
      </c>
      <c r="S84" s="2">
        <f t="shared" si="54"/>
        <v>16520934.928000003</v>
      </c>
      <c r="T84" s="2">
        <f t="shared" si="54"/>
        <v>16413237.405999998</v>
      </c>
      <c r="U84" s="2">
        <f t="shared" si="54"/>
        <v>4272268.0074459994</v>
      </c>
      <c r="V84" s="2">
        <f t="shared" si="54"/>
        <v>4388716.5744649991</v>
      </c>
      <c r="W84" s="2">
        <f t="shared" si="54"/>
        <v>4393871.6540339999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28436246</v>
      </c>
      <c r="I85" s="2">
        <f t="shared" si="55"/>
        <v>28618519</v>
      </c>
      <c r="J85" s="2">
        <f t="shared" si="55"/>
        <v>28352663</v>
      </c>
      <c r="L85" s="2">
        <f t="shared" ref="L85:W85" si="56">+SUM(L81:L83)</f>
        <v>7617818.7860000003</v>
      </c>
      <c r="M85" s="2">
        <f t="shared" si="56"/>
        <v>7786903.1550000003</v>
      </c>
      <c r="N85" s="2">
        <f t="shared" si="56"/>
        <v>7838555.852</v>
      </c>
      <c r="O85" s="2">
        <f t="shared" si="56"/>
        <v>849286.24951399979</v>
      </c>
      <c r="P85" s="2">
        <f t="shared" si="56"/>
        <v>878671.45208000008</v>
      </c>
      <c r="Q85" s="2">
        <f t="shared" si="56"/>
        <v>894783.57207399991</v>
      </c>
      <c r="R85" s="2">
        <f t="shared" si="56"/>
        <v>16284088.420000002</v>
      </c>
      <c r="S85" s="2">
        <f t="shared" si="56"/>
        <v>16520893.587000003</v>
      </c>
      <c r="T85" s="2">
        <f t="shared" si="56"/>
        <v>16413198.865999999</v>
      </c>
      <c r="U85" s="2">
        <f t="shared" si="56"/>
        <v>4272265.5973799992</v>
      </c>
      <c r="V85" s="2">
        <f t="shared" si="56"/>
        <v>4388714.6478379993</v>
      </c>
      <c r="W85" s="2">
        <f t="shared" si="56"/>
        <v>4393869.891334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24850036</v>
      </c>
      <c r="I86" s="52">
        <f t="shared" si="57"/>
        <v>24848133</v>
      </c>
      <c r="J86" s="52">
        <f t="shared" si="57"/>
        <v>24935598</v>
      </c>
      <c r="L86" s="61">
        <f t="shared" ref="L86:W86" si="58">+L84-L63-L58-L59</f>
        <v>7573243.2640000004</v>
      </c>
      <c r="M86" s="61">
        <f t="shared" si="58"/>
        <v>7741231.409</v>
      </c>
      <c r="N86" s="61">
        <f t="shared" si="58"/>
        <v>7800522.8509999998</v>
      </c>
      <c r="O86" s="61">
        <f t="shared" si="58"/>
        <v>849152.26193899987</v>
      </c>
      <c r="P86" s="61">
        <f t="shared" si="58"/>
        <v>878533.92017000006</v>
      </c>
      <c r="Q86" s="61">
        <f t="shared" si="58"/>
        <v>894668.68632099999</v>
      </c>
      <c r="R86" s="61">
        <f t="shared" si="58"/>
        <v>16000369.628000002</v>
      </c>
      <c r="S86" s="61">
        <f t="shared" si="58"/>
        <v>16230326.128000002</v>
      </c>
      <c r="T86" s="61">
        <f t="shared" si="58"/>
        <v>16171420.376999997</v>
      </c>
      <c r="U86" s="61">
        <f t="shared" si="58"/>
        <v>4264323.6951459991</v>
      </c>
      <c r="V86" s="61">
        <f t="shared" si="58"/>
        <v>4380581.6160649993</v>
      </c>
      <c r="W86" s="61">
        <f t="shared" si="58"/>
        <v>4387103.8673720006</v>
      </c>
    </row>
    <row r="87" spans="4:23" ht="13.5" customHeight="1" x14ac:dyDescent="0.35">
      <c r="D87" s="4" t="s">
        <v>7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+SUMIF('Millet Area'!$F$4:$F$176,$E90,'Millet Area'!H$4:H$176)</f>
        <v>0</v>
      </c>
      <c r="I90" s="2">
        <f>+SUMIF('Millet Area'!$F$4:$F$176,$E90,'Millet Area'!I$4:I$176)</f>
        <v>0</v>
      </c>
      <c r="J90" s="2">
        <f>+SUMIF('Millet Area'!$F$4:$F$176,$E90,'Millet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+SUMIF('Millet Area'!$F$4:$F$176,$E91,'Millet Area'!H$4:H$176)</f>
        <v>164545</v>
      </c>
      <c r="I91" s="2">
        <f>+SUMIF('Millet Area'!$F$4:$F$176,$E91,'Millet Area'!I$4:I$176)</f>
        <v>161779</v>
      </c>
      <c r="J91" s="2">
        <f>+SUMIF('Millet Area'!$F$4:$F$176,$E91,'Millet Area'!J$4:J$176)</f>
        <v>158726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+SUMIF('Millet Area'!$F$4:$F$176,$E92,'Millet Area'!H$4:H$176)</f>
        <v>4005002</v>
      </c>
      <c r="I92" s="2">
        <f>+SUMIF('Millet Area'!$F$4:$F$176,$E92,'Millet Area'!I$4:I$176)</f>
        <v>2517322</v>
      </c>
      <c r="J92" s="2">
        <f>+SUMIF('Millet Area'!$F$4:$F$176,$E92,'Millet Area'!J$4:J$176)</f>
        <v>3807182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+SUMIF('Millet Area'!$F$4:$F$176,$E93,'Millet Area'!H$4:H$176)</f>
        <v>0</v>
      </c>
      <c r="I93" s="2">
        <f>+SUMIF('Millet Area'!$F$4:$F$176,$E93,'Millet Area'!I$4:I$176)</f>
        <v>0</v>
      </c>
      <c r="J93" s="2">
        <f>+SUMIF('Millet Area'!$F$4:$F$176,$E93,'Millet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+SUMIF('Millet Area'!$F$4:$F$176,$E94,'Millet Area'!H$4:H$176)</f>
        <v>1309551</v>
      </c>
      <c r="I94" s="2">
        <f>+SUMIF('Millet Area'!$F$4:$F$176,$E94,'Millet Area'!I$4:I$176)</f>
        <v>1034761</v>
      </c>
      <c r="J94" s="2">
        <f>+SUMIF('Millet Area'!$F$4:$F$176,$E94,'Millet Area'!J$4:J$176)</f>
        <v>1069406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+SUMIF('Millet Area'!$F$4:$F$176,$E95,'Millet Area'!H$4:H$176)</f>
        <v>0</v>
      </c>
      <c r="I95" s="2">
        <f>+SUMIF('Millet Area'!$F$4:$F$176,$E95,'Millet Area'!I$4:I$176)</f>
        <v>0</v>
      </c>
      <c r="J95" s="2">
        <f>+SUMIF('Millet Area'!$F$4:$F$176,$E95,'Millet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+SUMIF('Millet Area'!$F$4:$F$176,$E96,'Millet Area'!H$4:H$176)</f>
        <v>14278481</v>
      </c>
      <c r="I96" s="2">
        <f>+SUMIF('Millet Area'!$F$4:$F$176,$E96,'Millet Area'!I$4:I$176)</f>
        <v>13777117</v>
      </c>
      <c r="J96" s="2">
        <f>+SUMIF('Millet Area'!$F$4:$F$176,$E96,'Millet Area'!J$4:J$176)</f>
        <v>14992871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19757579</v>
      </c>
      <c r="I97" s="3">
        <f t="shared" si="59"/>
        <v>17490979</v>
      </c>
      <c r="J97" s="3">
        <f t="shared" si="59"/>
        <v>20028185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+SUMIF('Millet Area'!$F$4:$F$176,$E98,'Millet Area'!H$4:H$176)</f>
        <v>0</v>
      </c>
      <c r="I98" s="2">
        <f>+SUMIF('Millet Area'!$F$4:$F$176,$E98,'Millet Area'!I$4:I$176)</f>
        <v>0</v>
      </c>
      <c r="J98" s="2">
        <f>+SUMIF('Millet Area'!$F$4:$F$176,$E98,'Millet Area'!J$4:J$176)</f>
        <v>0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+SUMIF('Millet Area'!$F$4:$F$176,$E99,'Millet Area'!H$4:H$176)</f>
        <v>330</v>
      </c>
      <c r="I99" s="2">
        <f>+SUMIF('Millet Area'!$F$4:$F$176,$E99,'Millet Area'!I$4:I$176)</f>
        <v>15</v>
      </c>
      <c r="J99" s="2">
        <f>+SUMIF('Millet Area'!$F$4:$F$176,$E99,'Millet Area'!J$4:J$176)</f>
        <v>320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+SUMIF('Millet Area'!$F$4:$F$176,$E100,'Millet Area'!H$4:H$176)</f>
        <v>0</v>
      </c>
      <c r="I100" s="2">
        <f>+SUMIF('Millet Area'!$F$4:$F$176,$E100,'Millet Area'!I$4:I$176)</f>
        <v>0</v>
      </c>
      <c r="J100" s="2">
        <f>+SUMIF('Millet Area'!$F$4:$F$176,$E100,'Millet Area'!J$4:J$176)</f>
        <v>0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+SUMIF('Millet Area'!$F$4:$F$176,$E101,'Millet Area'!H$4:H$176)</f>
        <v>0</v>
      </c>
      <c r="I101" s="2">
        <f>+SUMIF('Millet Area'!$F$4:$F$176,$E101,'Millet Area'!I$4:I$176)</f>
        <v>0</v>
      </c>
      <c r="J101" s="2">
        <f>+SUMIF('Millet Area'!$F$4:$F$176,$E101,'Millet Area'!J$4:J$176)</f>
        <v>0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+SUMIF('Millet Area'!$F$4:$F$176,$E102,'Millet Area'!H$4:H$176)</f>
        <v>2250</v>
      </c>
      <c r="I102" s="2">
        <f>+SUMIF('Millet Area'!$F$4:$F$176,$E102,'Millet Area'!I$4:I$176)</f>
        <v>2040</v>
      </c>
      <c r="J102" s="2">
        <f>+SUMIF('Millet Area'!$F$4:$F$176,$E102,'Millet Area'!J$4:J$176)</f>
        <v>4420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2580</v>
      </c>
      <c r="I103" s="3">
        <f t="shared" si="60"/>
        <v>2055</v>
      </c>
      <c r="J103" s="3">
        <f t="shared" si="60"/>
        <v>4740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+SUMIF('Millet Area'!$F$4:$F$176,$E104,'Millet Area'!H$4:H$176)</f>
        <v>174020</v>
      </c>
      <c r="I104" s="3">
        <f>+SUMIF('Millet Area'!$F$4:$F$176,$E104,'Millet Area'!I$4:I$176)</f>
        <v>169160</v>
      </c>
      <c r="J104" s="3">
        <f>+SUMIF('Millet Area'!$F$4:$F$176,$E104,'Millet Area'!J$4:J$176)</f>
        <v>167140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+SUMIF('Millet Area'!$F$4:$F$176,$E105,'Millet Area'!H$4:H$176)</f>
        <v>1901</v>
      </c>
      <c r="I105" s="2">
        <f>+SUMIF('Millet Area'!$F$4:$F$176,$E105,'Millet Area'!I$4:I$176)</f>
        <v>1886</v>
      </c>
      <c r="J105" s="2">
        <f>+SUMIF('Millet Area'!$F$4:$F$176,$E105,'Millet Area'!J$4:J$176)</f>
        <v>1860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+SUMIF('Millet Area'!$F$4:$F$176,$E106,'Millet Area'!H$4:H$176)</f>
        <v>840782</v>
      </c>
      <c r="I106" s="2">
        <f>+SUMIF('Millet Area'!$F$4:$F$176,$E106,'Millet Area'!I$4:I$176)</f>
        <v>885730</v>
      </c>
      <c r="J106" s="2">
        <f>+SUMIF('Millet Area'!$F$4:$F$176,$E106,'Millet Area'!J$4:J$176)</f>
        <v>815387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+SUMIF('Millet Area'!$F$4:$F$176,$E107,'Millet Area'!H$4:H$176)</f>
        <v>236570</v>
      </c>
      <c r="I107" s="2">
        <f>+SUMIF('Millet Area'!$F$4:$F$176,$E107,'Millet Area'!I$4:I$176)</f>
        <v>239338</v>
      </c>
      <c r="J107" s="2">
        <f>+SUMIF('Millet Area'!$F$4:$F$176,$E107,'Millet Area'!J$4:J$176)</f>
        <v>239232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+SUMIF('Millet Area'!$F$4:$F$176,$E108,'Millet Area'!H$4:H$176)</f>
        <v>0</v>
      </c>
      <c r="I108" s="2">
        <f>+SUMIF('Millet Area'!$F$4:$F$176,$E108,'Millet Area'!I$4:I$176)</f>
        <v>0</v>
      </c>
      <c r="J108" s="2">
        <f>+SUMIF('Millet Area'!$F$4:$F$176,$E108,'Millet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+SUMIF('Millet Area'!$F$4:$F$176,$E109,'Millet Area'!H$4:H$176)</f>
        <v>10428091</v>
      </c>
      <c r="I109" s="2">
        <f>+SUMIF('Millet Area'!$F$4:$F$176,$E109,'Millet Area'!I$4:I$176)</f>
        <v>9880180</v>
      </c>
      <c r="J109" s="2">
        <f>+SUMIF('Millet Area'!$F$4:$F$176,$E109,'Millet Area'!J$4:J$176)</f>
        <v>9608430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11507344</v>
      </c>
      <c r="I110" s="3">
        <f t="shared" si="61"/>
        <v>11007134</v>
      </c>
      <c r="J110" s="3">
        <f t="shared" si="61"/>
        <v>10664909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+SUMIF('Millet Area'!$F$4:$F$176,$E111,'Millet Area'!H$4:H$176)</f>
        <v>14736</v>
      </c>
      <c r="I111" s="2">
        <f>+SUMIF('Millet Area'!$F$4:$F$176,$E111,'Millet Area'!I$4:I$176)</f>
        <v>13698</v>
      </c>
      <c r="J111" s="2">
        <f>+SUMIF('Millet Area'!$F$4:$F$176,$E111,'Millet Area'!J$4:J$176)</f>
        <v>15006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+SUMIF('Millet Area'!$F$4:$F$176,$E112,'Millet Area'!H$4:H$176)</f>
        <v>480</v>
      </c>
      <c r="I112" s="2">
        <f>+SUMIF('Millet Area'!$F$4:$F$176,$E112,'Millet Area'!I$4:I$176)</f>
        <v>410</v>
      </c>
      <c r="J112" s="2">
        <f>+SUMIF('Millet Area'!$F$4:$F$176,$E112,'Millet Area'!J$4:J$176)</f>
        <v>531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+SUMIF('Millet Area'!$F$4:$F$176,$E113,'Millet Area'!H$4:H$176)</f>
        <v>46464</v>
      </c>
      <c r="I113" s="2">
        <f>+SUMIF('Millet Area'!$F$4:$F$176,$E113,'Millet Area'!I$4:I$176)</f>
        <v>39291</v>
      </c>
      <c r="J113" s="2">
        <f>+SUMIF('Millet Area'!$F$4:$F$176,$E113,'Millet Area'!J$4:J$176)</f>
        <v>34927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61680</v>
      </c>
      <c r="I114" s="3">
        <f t="shared" si="62"/>
        <v>53399</v>
      </c>
      <c r="J114" s="3">
        <f t="shared" si="62"/>
        <v>50464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+SUMIF('Millet Area'!$F$4:$F$176,$E115,'Millet Area'!H$4:H$176)</f>
        <v>7441</v>
      </c>
      <c r="I115" s="2">
        <f>+SUMIF('Millet Area'!$F$4:$F$176,$E115,'Millet Area'!I$4:I$176)</f>
        <v>7135</v>
      </c>
      <c r="J115" s="2">
        <f>+SUMIF('Millet Area'!$F$4:$F$176,$E115,'Millet Area'!J$4:J$176)</f>
        <v>7606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+SUMIF('Millet Area'!$F$4:$F$176,$E116,'Millet Area'!H$4:H$176)</f>
        <v>132788</v>
      </c>
      <c r="I116" s="2">
        <f>+SUMIF('Millet Area'!$F$4:$F$176,$E116,'Millet Area'!I$4:I$176)</f>
        <v>107434</v>
      </c>
      <c r="J116" s="2">
        <f>+SUMIF('Millet Area'!$F$4:$F$176,$E116,'Millet Area'!J$4:J$176)</f>
        <v>143231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140229</v>
      </c>
      <c r="I117" s="3">
        <f t="shared" si="63"/>
        <v>114569</v>
      </c>
      <c r="J117" s="3">
        <f t="shared" si="63"/>
        <v>150837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+SUMIF('Millet Area'!$F$4:$F$176,$E118,'Millet Area'!H$4:H$176)</f>
        <v>35252</v>
      </c>
      <c r="I118" s="2">
        <f>+SUMIF('Millet Area'!$F$4:$F$176,$E118,'Millet Area'!I$4:I$176)</f>
        <v>35338</v>
      </c>
      <c r="J118" s="2">
        <f>+SUMIF('Millet Area'!$F$4:$F$176,$E118,'Millet Area'!J$4:J$176)</f>
        <v>35425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+SUMIF('Millet Area'!$F$4:$F$176,$E119,'Millet Area'!H$4:H$176)</f>
        <v>0</v>
      </c>
      <c r="I119" s="2">
        <f>+SUMIF('Millet Area'!$F$4:$F$176,$E119,'Millet Area'!I$4:I$176)</f>
        <v>0</v>
      </c>
      <c r="J119" s="2">
        <f>+SUMIF('Millet Area'!$F$4:$F$176,$E119,'Millet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+SUMIF('Millet Area'!$F$4:$F$176,$E120,'Millet Area'!H$4:H$176)</f>
        <v>1058</v>
      </c>
      <c r="I120" s="2">
        <f>+SUMIF('Millet Area'!$F$4:$F$176,$E120,'Millet Area'!I$4:I$176)</f>
        <v>1137</v>
      </c>
      <c r="J120" s="2">
        <f>+SUMIF('Millet Area'!$F$4:$F$176,$E120,'Millet Area'!J$4:J$176)</f>
        <v>1133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+SUMIF('Millet Area'!$F$4:$F$176,$E121,'Millet Area'!H$4:H$176)</f>
        <v>550716</v>
      </c>
      <c r="I121" s="2">
        <f>+SUMIF('Millet Area'!$F$4:$F$176,$E121,'Millet Area'!I$4:I$176)</f>
        <v>605805</v>
      </c>
      <c r="J121" s="2">
        <f>+SUMIF('Millet Area'!$F$4:$F$176,$E121,'Millet Area'!J$4:J$176)</f>
        <v>586945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+SUMIF('Millet Area'!$F$4:$F$176,$E122,'Millet Area'!H$4:H$176)</f>
        <v>551774</v>
      </c>
      <c r="I122" s="2">
        <f>+SUMIF('Millet Area'!$F$4:$F$176,$E122,'Millet Area'!I$4:I$176)</f>
        <v>606942</v>
      </c>
      <c r="J122" s="2">
        <f>+SUMIF('Millet Area'!$F$4:$F$176,$E122,'Millet Area'!J$4:J$176)</f>
        <v>588078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226389</v>
      </c>
      <c r="I124" s="2">
        <f t="shared" si="64"/>
        <v>220492</v>
      </c>
      <c r="J124" s="2">
        <f t="shared" si="64"/>
        <v>219962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598238</v>
      </c>
      <c r="I125" s="2">
        <f t="shared" si="65"/>
        <v>646233</v>
      </c>
      <c r="J125" s="2">
        <f t="shared" si="65"/>
        <v>623005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31405831</v>
      </c>
      <c r="I126" s="2">
        <f t="shared" si="66"/>
        <v>28612851</v>
      </c>
      <c r="J126" s="2">
        <f t="shared" si="66"/>
        <v>30846811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31406889</v>
      </c>
      <c r="I127" s="2">
        <f t="shared" si="67"/>
        <v>28613988</v>
      </c>
      <c r="J127" s="2">
        <f t="shared" si="67"/>
        <v>30847944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32230458</v>
      </c>
      <c r="I128" s="2">
        <f t="shared" si="69"/>
        <v>29479576</v>
      </c>
      <c r="J128" s="2">
        <f t="shared" si="69"/>
        <v>31689778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30563857</v>
      </c>
      <c r="I129" s="52">
        <f t="shared" si="71"/>
        <v>27726218</v>
      </c>
      <c r="J129" s="52">
        <f t="shared" si="71"/>
        <v>30028137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7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1004.2055364793825</v>
      </c>
      <c r="I134" s="2">
        <f t="shared" si="74"/>
        <v>1019.2422996804282</v>
      </c>
      <c r="J134" s="2">
        <f t="shared" si="74"/>
        <v>1044.3027607323311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641.79643355983342</v>
      </c>
      <c r="I135" s="2">
        <f t="shared" si="75"/>
        <v>755.16799201691322</v>
      </c>
      <c r="J135" s="2">
        <f t="shared" si="75"/>
        <v>734.89552114923845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465.13041492847549</v>
      </c>
      <c r="I137" s="2">
        <f t="shared" si="77"/>
        <v>502.19422649288094</v>
      </c>
      <c r="J137" s="2">
        <f t="shared" si="77"/>
        <v>464.21845398286524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638.22097042395478</v>
      </c>
      <c r="I139" s="2">
        <f t="shared" si="79"/>
        <v>701.44515721249957</v>
      </c>
      <c r="J139" s="2">
        <f t="shared" si="79"/>
        <v>678.30070704937032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630.52112811999893</v>
      </c>
      <c r="I140" s="2">
        <f t="shared" si="80"/>
        <v>700.32878091043392</v>
      </c>
      <c r="J140" s="2">
        <f t="shared" si="80"/>
        <v>680.52856511960522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 t="e">
        <f t="shared" ref="H141:J141" si="81">+H55*1000/H98</f>
        <v>#DIV/0!</v>
      </c>
      <c r="I141" s="2" t="e">
        <f t="shared" si="81"/>
        <v>#DIV/0!</v>
      </c>
      <c r="J141" s="2" t="e">
        <f t="shared" si="81"/>
        <v>#DIV/0!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984.84848484848487</v>
      </c>
      <c r="I142" s="2">
        <f t="shared" si="82"/>
        <v>866.66666666666663</v>
      </c>
      <c r="J142" s="2">
        <f t="shared" si="82"/>
        <v>996.875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 t="e">
        <f t="shared" ref="H143:J143" si="83">+H57*1000/H100</f>
        <v>#DIV/0!</v>
      </c>
      <c r="I143" s="2" t="e">
        <f t="shared" si="83"/>
        <v>#DIV/0!</v>
      </c>
      <c r="J143" s="2" t="e">
        <f t="shared" si="83"/>
        <v>#DIV/0!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 t="e">
        <f t="shared" ref="H144:J144" si="84">+H58*1000/H101</f>
        <v>#DIV/0!</v>
      </c>
      <c r="I144" s="2" t="e">
        <f t="shared" si="84"/>
        <v>#DIV/0!</v>
      </c>
      <c r="J144" s="2" t="e">
        <f t="shared" si="84"/>
        <v>#DIV/0!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1186.6666666666667</v>
      </c>
      <c r="I145" s="2">
        <f t="shared" si="85"/>
        <v>2274.5098039215686</v>
      </c>
      <c r="J145" s="2">
        <f t="shared" si="85"/>
        <v>1553.6199095022625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1160.8527131782946</v>
      </c>
      <c r="I146" s="2">
        <f t="shared" si="86"/>
        <v>2264.2335766423357</v>
      </c>
      <c r="J146" s="2">
        <f t="shared" si="86"/>
        <v>1516.0337552742617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1757.2118147339386</v>
      </c>
      <c r="I147" s="2">
        <f t="shared" si="87"/>
        <v>1898.3211161030977</v>
      </c>
      <c r="J147" s="2">
        <f t="shared" si="87"/>
        <v>1704.0205815484026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1224.6186217780116</v>
      </c>
      <c r="I148" s="2">
        <f t="shared" si="88"/>
        <v>1216.3308589607634</v>
      </c>
      <c r="J148" s="2">
        <f t="shared" si="88"/>
        <v>1219.8924731182797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2874.450214205347</v>
      </c>
      <c r="I149" s="2">
        <f t="shared" si="89"/>
        <v>2794.0230092691904</v>
      </c>
      <c r="J149" s="2">
        <f t="shared" si="89"/>
        <v>2537.9555965449536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1016.4475630891491</v>
      </c>
      <c r="I150" s="2">
        <f t="shared" si="90"/>
        <v>1010.6502101630331</v>
      </c>
      <c r="J150" s="2">
        <f t="shared" si="90"/>
        <v>1032.8634965222043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1153.579595728499</v>
      </c>
      <c r="I152" s="2">
        <f t="shared" si="92"/>
        <v>1240.2178907671723</v>
      </c>
      <c r="J152" s="2">
        <f t="shared" si="92"/>
        <v>1136.3036416979674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1276.5072461551511</v>
      </c>
      <c r="I153" s="2">
        <f t="shared" si="93"/>
        <v>1360.2548129240545</v>
      </c>
      <c r="J153" s="2">
        <f t="shared" si="93"/>
        <v>1241.1613638709903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3172.7741585233443</v>
      </c>
      <c r="I154" s="2">
        <f t="shared" si="94"/>
        <v>3650.8249379471454</v>
      </c>
      <c r="J154" s="2">
        <f t="shared" si="94"/>
        <v>3479.8747167799547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1735.4166666666667</v>
      </c>
      <c r="I155" s="2">
        <f t="shared" si="95"/>
        <v>1756.0975609756097</v>
      </c>
      <c r="J155" s="2">
        <f t="shared" si="95"/>
        <v>1598.870056497175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1443.7629132231405</v>
      </c>
      <c r="I156" s="2">
        <f t="shared" si="96"/>
        <v>1295.207553892749</v>
      </c>
      <c r="J156" s="2">
        <f t="shared" si="96"/>
        <v>1607.810576344948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1859.1115434500648</v>
      </c>
      <c r="I157" s="2">
        <f t="shared" si="97"/>
        <v>1903.0131650405438</v>
      </c>
      <c r="J157" s="2">
        <f t="shared" si="97"/>
        <v>2164.3944197844007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1573.7132105899746</v>
      </c>
      <c r="I158" s="2">
        <f t="shared" si="98"/>
        <v>1593.8332165381921</v>
      </c>
      <c r="J158" s="2">
        <f t="shared" si="98"/>
        <v>1561.9247962135157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781.9381269391813</v>
      </c>
      <c r="I159" s="2">
        <f t="shared" si="99"/>
        <v>792.71925088891783</v>
      </c>
      <c r="J159" s="2">
        <f t="shared" si="99"/>
        <v>848.51044815717273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823.95224953468971</v>
      </c>
      <c r="I160" s="2">
        <f t="shared" si="100"/>
        <v>842.61013013991567</v>
      </c>
      <c r="J160" s="2">
        <f t="shared" si="100"/>
        <v>884.48457606555417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1017.7578577102008</v>
      </c>
      <c r="I161" s="2">
        <f t="shared" si="101"/>
        <v>1017.5448525666421</v>
      </c>
      <c r="J161" s="2">
        <f t="shared" si="101"/>
        <v>1017.3041637261821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6147.4480151228736</v>
      </c>
      <c r="I163" s="2">
        <f t="shared" si="103"/>
        <v>5878.6279683377306</v>
      </c>
      <c r="J163" s="2">
        <f t="shared" si="103"/>
        <v>6112.9744042365401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1285.7589029554254</v>
      </c>
      <c r="I164" s="2">
        <f t="shared" si="104"/>
        <v>1370.0860838058452</v>
      </c>
      <c r="J164" s="2">
        <f t="shared" si="104"/>
        <v>1547.7446779510858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1295.0809570585059</v>
      </c>
      <c r="I165" s="2">
        <f t="shared" si="105"/>
        <v>1378.5320508384657</v>
      </c>
      <c r="J165" s="2">
        <f t="shared" si="105"/>
        <v>1556.5401188277744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1729.6909302130405</v>
      </c>
      <c r="I167" s="2">
        <f t="shared" si="106"/>
        <v>1859.9359613954248</v>
      </c>
      <c r="J167" s="2">
        <f t="shared" si="106"/>
        <v>1710.2272210654567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1306.6287999090664</v>
      </c>
      <c r="I168" s="2">
        <f t="shared" si="107"/>
        <v>1373.465917091823</v>
      </c>
      <c r="J168" s="2">
        <f t="shared" si="107"/>
        <v>1559.4144509273601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868.08682120208823</v>
      </c>
      <c r="I169" s="2">
        <f t="shared" si="108"/>
        <v>954.84504497646878</v>
      </c>
      <c r="J169" s="2">
        <f t="shared" si="108"/>
        <v>875.45370573314699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868.26466639214095</v>
      </c>
      <c r="I170" s="2">
        <f t="shared" si="109"/>
        <v>955.04069548082566</v>
      </c>
      <c r="J170" s="2">
        <f t="shared" si="109"/>
        <v>875.64607223094026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882.27868186049352</v>
      </c>
      <c r="I171" s="2">
        <f t="shared" si="111"/>
        <v>970.79140486959511</v>
      </c>
      <c r="J171" s="2">
        <f t="shared" si="111"/>
        <v>894.69427649508941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813.05301225561948</v>
      </c>
      <c r="I172" s="53">
        <f t="shared" si="112"/>
        <v>896.19626448872327</v>
      </c>
      <c r="J172" s="53">
        <f t="shared" si="112"/>
        <v>830.40776056136951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7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6355</v>
      </c>
      <c r="I4" s="2">
        <f t="shared" si="0"/>
        <v>6086</v>
      </c>
      <c r="J4" s="2">
        <f t="shared" si="0"/>
        <v>5762</v>
      </c>
      <c r="K4" s="27"/>
      <c r="L4" s="2">
        <f>+IFERROR(('Regions &amp; Poverty'!$G2/100)*H4,0)</f>
        <v>1054.93</v>
      </c>
      <c r="M4" s="2">
        <f>+IFERROR(('Regions &amp; Poverty'!$G2/100)*I4,0)</f>
        <v>1010.2760000000001</v>
      </c>
      <c r="N4" s="2">
        <f>+IFERROR(('Regions &amp; Poverty'!$G2/100)*J4,0)</f>
        <v>956.49200000000008</v>
      </c>
      <c r="O4" s="2">
        <f>+IFERROR(L4*('Regions &amp; Poverty'!$I2/100),0)</f>
        <v>51.691570000000006</v>
      </c>
      <c r="P4" s="2">
        <f>+IFERROR(M4*('Regions &amp; Poverty'!$I2/100),0)</f>
        <v>49.503524000000006</v>
      </c>
      <c r="Q4" s="2">
        <f>+IFERROR(N4*('Regions &amp; Poverty'!$I2/100),0)</f>
        <v>46.868108000000007</v>
      </c>
      <c r="R4" s="2">
        <f>+IFERROR(('Regions &amp; Poverty'!$K2/100)*H4,0)</f>
        <v>2281.4449999999997</v>
      </c>
      <c r="S4" s="2">
        <f>+IFERROR(('Regions &amp; Poverty'!$K2/100)*I4,0)</f>
        <v>2184.8739999999998</v>
      </c>
      <c r="T4" s="2">
        <f>+IFERROR(('Regions &amp; Poverty'!$K2/100)*J4,0)</f>
        <v>2068.558</v>
      </c>
      <c r="U4" s="2">
        <f>+IFERROR(R4*('Regions &amp; Poverty'!$M2/100),0)</f>
        <v>314.83940999999999</v>
      </c>
      <c r="V4" s="2">
        <f>+IFERROR(S4*('Regions &amp; Poverty'!$M2/100),0)</f>
        <v>301.51261199999999</v>
      </c>
      <c r="W4" s="2">
        <f>+IFERROR(T4*('Regions &amp; Poverty'!$M2/100),0)</f>
        <v>285.461004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94821</v>
      </c>
      <c r="I5" s="2">
        <f t="shared" si="0"/>
        <v>96569</v>
      </c>
      <c r="J5" s="2">
        <f t="shared" si="0"/>
        <v>100021</v>
      </c>
      <c r="K5" s="27"/>
      <c r="L5" s="2">
        <f>+IFERROR(('Regions &amp; Poverty'!$G3/100)*H5,0)</f>
        <v>22757.040000000001</v>
      </c>
      <c r="M5" s="2">
        <f>+IFERROR(('Regions &amp; Poverty'!$G3/100)*I5,0)</f>
        <v>23176.559999999998</v>
      </c>
      <c r="N5" s="2">
        <f>+IFERROR(('Regions &amp; Poverty'!$G3/100)*J5,0)</f>
        <v>24005.040000000001</v>
      </c>
      <c r="O5" s="2">
        <f>+IFERROR(L5*('Regions &amp; Poverty'!$I3/100),0)</f>
        <v>1752.2920799999999</v>
      </c>
      <c r="P5" s="2">
        <f>+IFERROR(M5*('Regions &amp; Poverty'!$I3/100),0)</f>
        <v>1784.5951199999997</v>
      </c>
      <c r="Q5" s="2">
        <f>+IFERROR(N5*('Regions &amp; Poverty'!$I3/100),0)</f>
        <v>1848.3880799999999</v>
      </c>
      <c r="R5" s="2">
        <f>+IFERROR(('Regions &amp; Poverty'!$K3/100)*H5,0)</f>
        <v>42669.450000000004</v>
      </c>
      <c r="S5" s="2">
        <f>+IFERROR(('Regions &amp; Poverty'!$K3/100)*I5,0)</f>
        <v>43456.05</v>
      </c>
      <c r="T5" s="2">
        <f>+IFERROR(('Regions &amp; Poverty'!$K3/100)*J5,0)</f>
        <v>45009.450000000004</v>
      </c>
      <c r="U5" s="2">
        <f>+IFERROR(R5*('Regions &amp; Poverty'!$M3/100),0)</f>
        <v>8021.856600000001</v>
      </c>
      <c r="V5" s="2">
        <f>+IFERROR(S5*('Regions &amp; Poverty'!$M3/100),0)</f>
        <v>8169.7374000000009</v>
      </c>
      <c r="W5" s="2">
        <f>+IFERROR(T5*('Regions &amp; Poverty'!$M3/100),0)</f>
        <v>8461.7766000000011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10296</v>
      </c>
      <c r="I6" s="2">
        <f t="shared" si="0"/>
        <v>10334</v>
      </c>
      <c r="J6" s="2">
        <f t="shared" si="0"/>
        <v>10375</v>
      </c>
      <c r="K6" s="27"/>
      <c r="L6" s="2">
        <f>+IFERROR(('Regions &amp; Poverty'!$G4/100)*H6,0)</f>
        <v>6826.2479999999996</v>
      </c>
      <c r="M6" s="2">
        <f>+IFERROR(('Regions &amp; Poverty'!$G4/100)*I6,0)</f>
        <v>6851.4419999999991</v>
      </c>
      <c r="N6" s="2">
        <f>+IFERROR(('Regions &amp; Poverty'!$G4/100)*J6,0)</f>
        <v>6878.6249999999991</v>
      </c>
      <c r="O6" s="2">
        <f>+IFERROR(L6*('Regions &amp; Poverty'!$I4/100),0)</f>
        <v>2259.4880880000001</v>
      </c>
      <c r="P6" s="2">
        <f>+IFERROR(M6*('Regions &amp; Poverty'!$I4/100),0)</f>
        <v>2267.8273019999997</v>
      </c>
      <c r="Q6" s="2">
        <f>+IFERROR(N6*('Regions &amp; Poverty'!$I4/100),0)</f>
        <v>2276.8248749999998</v>
      </c>
      <c r="R6" s="2">
        <f>+IFERROR(('Regions &amp; Poverty'!$K4/100)*H6,0)</f>
        <v>8555.9759999999987</v>
      </c>
      <c r="S6" s="2">
        <f>+IFERROR(('Regions &amp; Poverty'!$K4/100)*I6,0)</f>
        <v>8587.5540000000001</v>
      </c>
      <c r="T6" s="2">
        <f>+IFERROR(('Regions &amp; Poverty'!$K4/100)*J6,0)</f>
        <v>8621.625</v>
      </c>
      <c r="U6" s="2">
        <f>+IFERROR(R6*('Regions &amp; Poverty'!$M4/100),0)</f>
        <v>4320.7678799999994</v>
      </c>
      <c r="V6" s="2">
        <f>+IFERROR(S6*('Regions &amp; Poverty'!$M4/100),0)</f>
        <v>4336.7147700000005</v>
      </c>
      <c r="W6" s="2">
        <f>+IFERROR(T6*('Regions &amp; Poverty'!$M4/100),0)</f>
        <v>4353.9206249999997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14040</v>
      </c>
      <c r="I7" s="2">
        <f t="shared" si="0"/>
        <v>13633</v>
      </c>
      <c r="J7" s="2">
        <f t="shared" si="0"/>
        <v>14405</v>
      </c>
      <c r="K7" s="27"/>
      <c r="L7" s="2">
        <f>+IFERROR(('Regions &amp; Poverty'!$G5/100)*H7,0)</f>
        <v>5194.8</v>
      </c>
      <c r="M7" s="2">
        <f>+IFERROR(('Regions &amp; Poverty'!$G5/100)*I7,0)</f>
        <v>5044.21</v>
      </c>
      <c r="N7" s="2">
        <f>+IFERROR(('Regions &amp; Poverty'!$G5/100)*J7,0)</f>
        <v>5329.85</v>
      </c>
      <c r="O7" s="2">
        <f>+IFERROR(L7*('Regions &amp; Poverty'!$I5/100),0)</f>
        <v>774.02520000000004</v>
      </c>
      <c r="P7" s="2">
        <f>+IFERROR(M7*('Regions &amp; Poverty'!$I5/100),0)</f>
        <v>751.58728999999994</v>
      </c>
      <c r="Q7" s="2">
        <f>+IFERROR(N7*('Regions &amp; Poverty'!$I5/100),0)</f>
        <v>794.14765</v>
      </c>
      <c r="R7" s="2">
        <f>+IFERROR(('Regions &amp; Poverty'!$K5/100)*H7,0)</f>
        <v>8606.52</v>
      </c>
      <c r="S7" s="2">
        <f>+IFERROR(('Regions &amp; Poverty'!$K5/100)*I7,0)</f>
        <v>8357.0290000000005</v>
      </c>
      <c r="T7" s="2">
        <f>+IFERROR(('Regions &amp; Poverty'!$K5/100)*J7,0)</f>
        <v>8830.2649999999994</v>
      </c>
      <c r="U7" s="2">
        <f>+IFERROR(R7*('Regions &amp; Poverty'!$M5/100),0)</f>
        <v>2504.4973200000004</v>
      </c>
      <c r="V7" s="2">
        <f>+IFERROR(S7*('Regions &amp; Poverty'!$M5/100),0)</f>
        <v>2431.8954390000004</v>
      </c>
      <c r="W7" s="2">
        <f>+IFERROR(T7*('Regions &amp; Poverty'!$M5/100),0)</f>
        <v>2569.6071150000002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46080</v>
      </c>
      <c r="I8" s="2">
        <f t="shared" si="0"/>
        <v>44356</v>
      </c>
      <c r="J8" s="2">
        <f t="shared" si="0"/>
        <v>40957</v>
      </c>
      <c r="K8" s="27"/>
      <c r="L8" s="2">
        <f>+IFERROR(('Regions &amp; Poverty'!$G6/100)*H8,0)</f>
        <v>35527.679999999993</v>
      </c>
      <c r="M8" s="2">
        <f>+IFERROR(('Regions &amp; Poverty'!$G6/100)*I8,0)</f>
        <v>34198.475999999995</v>
      </c>
      <c r="N8" s="2">
        <f>+IFERROR(('Regions &amp; Poverty'!$G6/100)*J8,0)</f>
        <v>31577.846999999998</v>
      </c>
      <c r="O8" s="2">
        <f>+IFERROR(L8*('Regions &amp; Poverty'!$I6/100),0)</f>
        <v>13926.850559999997</v>
      </c>
      <c r="P8" s="2">
        <f>+IFERROR(M8*('Regions &amp; Poverty'!$I6/100),0)</f>
        <v>13405.802591999998</v>
      </c>
      <c r="Q8" s="2">
        <f>+IFERROR(N8*('Regions &amp; Poverty'!$I6/100),0)</f>
        <v>12378.516024</v>
      </c>
      <c r="R8" s="2">
        <f>+IFERROR(('Regions &amp; Poverty'!$K6/100)*H8,0)</f>
        <v>42071.039999999994</v>
      </c>
      <c r="S8" s="2">
        <f>+IFERROR(('Regions &amp; Poverty'!$K6/100)*I8,0)</f>
        <v>40497.027999999998</v>
      </c>
      <c r="T8" s="2">
        <f>+IFERROR(('Regions &amp; Poverty'!$K6/100)*J8,0)</f>
        <v>37393.740999999995</v>
      </c>
      <c r="U8" s="2">
        <f>+IFERROR(R8*('Regions &amp; Poverty'!$M6/100),0)</f>
        <v>24401.203199999996</v>
      </c>
      <c r="V8" s="2">
        <f>+IFERROR(S8*('Regions &amp; Poverty'!$M6/100),0)</f>
        <v>23488.276239999999</v>
      </c>
      <c r="W8" s="2">
        <f>+IFERROR(T8*('Regions &amp; Poverty'!$M6/100),0)</f>
        <v>21688.369779999994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10646</v>
      </c>
      <c r="I12" s="2">
        <f t="shared" si="0"/>
        <v>10631</v>
      </c>
      <c r="J12" s="2">
        <f t="shared" si="0"/>
        <v>10618</v>
      </c>
      <c r="K12" s="27"/>
      <c r="L12" s="2">
        <f>+IFERROR(('Regions &amp; Poverty'!$G10/100)*H12,0)</f>
        <v>7846.1019999999999</v>
      </c>
      <c r="M12" s="2">
        <f>+IFERROR(('Regions &amp; Poverty'!$G10/100)*I12,0)</f>
        <v>7835.0469999999996</v>
      </c>
      <c r="N12" s="2">
        <f>+IFERROR(('Regions &amp; Poverty'!$G10/100)*J12,0)</f>
        <v>7825.4659999999994</v>
      </c>
      <c r="O12" s="2">
        <f>+IFERROR(L12*('Regions &amp; Poverty'!$I10/100),0)</f>
        <v>2542.137048</v>
      </c>
      <c r="P12" s="2">
        <f>+IFERROR(M12*('Regions &amp; Poverty'!$I10/100),0)</f>
        <v>2538.5552279999997</v>
      </c>
      <c r="Q12" s="2">
        <f>+IFERROR(N12*('Regions &amp; Poverty'!$I10/100),0)</f>
        <v>2535.4509840000001</v>
      </c>
      <c r="R12" s="2">
        <f>+IFERROR(('Regions &amp; Poverty'!$K10/100)*H12,0)</f>
        <v>9592.0459999999985</v>
      </c>
      <c r="S12" s="2">
        <f>+IFERROR(('Regions &amp; Poverty'!$K10/100)*I12,0)</f>
        <v>9578.530999999999</v>
      </c>
      <c r="T12" s="2">
        <f>+IFERROR(('Regions &amp; Poverty'!$K10/100)*J12,0)</f>
        <v>9566.8179999999993</v>
      </c>
      <c r="U12" s="2">
        <f>+IFERROR(R12*('Regions &amp; Poverty'!$M10/100),0)</f>
        <v>5102.9684719999996</v>
      </c>
      <c r="V12" s="2">
        <f>+IFERROR(S12*('Regions &amp; Poverty'!$M10/100),0)</f>
        <v>5095.7784919999995</v>
      </c>
      <c r="W12" s="2">
        <f>+IFERROR(T12*('Regions &amp; Poverty'!$M10/100),0)</f>
        <v>5089.547176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126000</v>
      </c>
      <c r="I13" s="2">
        <f t="shared" si="0"/>
        <v>99000</v>
      </c>
      <c r="J13" s="2">
        <f t="shared" si="0"/>
        <v>54000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4398</v>
      </c>
      <c r="I14" s="2">
        <f t="shared" si="0"/>
        <v>4440</v>
      </c>
      <c r="J14" s="2">
        <f t="shared" si="0"/>
        <v>4483</v>
      </c>
      <c r="K14" s="27"/>
      <c r="L14" s="2">
        <f>+IFERROR(('Regions &amp; Poverty'!$G12/100)*H14,0)</f>
        <v>2656.3919999999998</v>
      </c>
      <c r="M14" s="2">
        <f>+IFERROR(('Regions &amp; Poverty'!$G12/100)*I14,0)</f>
        <v>2681.7599999999998</v>
      </c>
      <c r="N14" s="2">
        <f>+IFERROR(('Regions &amp; Poverty'!$G12/100)*J14,0)</f>
        <v>2707.732</v>
      </c>
      <c r="O14" s="2">
        <f>+IFERROR(L14*('Regions &amp; Poverty'!$I12/100),0)</f>
        <v>629.56490399999996</v>
      </c>
      <c r="P14" s="2">
        <f>+IFERROR(M14*('Regions &amp; Poverty'!$I12/100),0)</f>
        <v>635.57711999999992</v>
      </c>
      <c r="Q14" s="2">
        <f>+IFERROR(N14*('Regions &amp; Poverty'!$I12/100),0)</f>
        <v>641.732484</v>
      </c>
      <c r="R14" s="2">
        <f>+IFERROR(('Regions &amp; Poverty'!$K12/100)*H14,0)</f>
        <v>3584.37</v>
      </c>
      <c r="S14" s="2">
        <f>+IFERROR(('Regions &amp; Poverty'!$K12/100)*I14,0)</f>
        <v>3618.6</v>
      </c>
      <c r="T14" s="2">
        <f>+IFERROR(('Regions &amp; Poverty'!$K12/100)*J14,0)</f>
        <v>3653.645</v>
      </c>
      <c r="U14" s="2">
        <f>+IFERROR(R14*('Regions &amp; Poverty'!$M12/100),0)</f>
        <v>1566.3696900000002</v>
      </c>
      <c r="V14" s="2">
        <f>+IFERROR(S14*('Regions &amp; Poverty'!$M12/100),0)</f>
        <v>1581.3282000000002</v>
      </c>
      <c r="W14" s="2">
        <f>+IFERROR(T14*('Regions &amp; Poverty'!$M12/100),0)</f>
        <v>1596.6428650000003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362750</v>
      </c>
      <c r="I16" s="2">
        <f t="shared" si="0"/>
        <v>330060</v>
      </c>
      <c r="J16" s="2">
        <f t="shared" si="0"/>
        <v>312352</v>
      </c>
      <c r="K16" s="27"/>
      <c r="L16" s="2">
        <f>+IFERROR(('Regions &amp; Poverty'!$G14/100)*H16,0)</f>
        <v>178110.25</v>
      </c>
      <c r="M16" s="2">
        <f>+IFERROR(('Regions &amp; Poverty'!$G14/100)*I16,0)</f>
        <v>162059.46</v>
      </c>
      <c r="N16" s="2">
        <f>+IFERROR(('Regions &amp; Poverty'!$G14/100)*J16,0)</f>
        <v>153364.83199999999</v>
      </c>
      <c r="O16" s="2">
        <f>+IFERROR(L16*('Regions &amp; Poverty'!$I14/100),0)</f>
        <v>27428.978500000001</v>
      </c>
      <c r="P16" s="2">
        <f>+IFERROR(M16*('Regions &amp; Poverty'!$I14/100),0)</f>
        <v>24957.15684</v>
      </c>
      <c r="Q16" s="2">
        <f>+IFERROR(N16*('Regions &amp; Poverty'!$I14/100),0)</f>
        <v>23618.184127999997</v>
      </c>
      <c r="R16" s="2">
        <f>+IFERROR(('Regions &amp; Poverty'!$K14/100)*H16,0)</f>
        <v>286572.5</v>
      </c>
      <c r="S16" s="2">
        <f>+IFERROR(('Regions &amp; Poverty'!$K14/100)*I16,0)</f>
        <v>260747.40000000002</v>
      </c>
      <c r="T16" s="2">
        <f>+IFERROR(('Regions &amp; Poverty'!$K14/100)*J16,0)</f>
        <v>246758.08000000002</v>
      </c>
      <c r="U16" s="2">
        <f>+IFERROR(R16*('Regions &amp; Poverty'!$M14/100),0)</f>
        <v>104025.81749999999</v>
      </c>
      <c r="V16" s="2">
        <f>+IFERROR(S16*('Regions &amp; Poverty'!$M14/100),0)</f>
        <v>94651.306200000006</v>
      </c>
      <c r="W16" s="2">
        <f>+IFERROR(T16*('Regions &amp; Poverty'!$M14/100),0)</f>
        <v>89573.183040000004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236486</v>
      </c>
      <c r="I17" s="2">
        <f t="shared" si="0"/>
        <v>236486</v>
      </c>
      <c r="J17" s="2">
        <f t="shared" si="0"/>
        <v>234298</v>
      </c>
      <c r="K17" s="27"/>
      <c r="L17" s="2">
        <f>+IFERROR(('Regions &amp; Poverty'!$G15/100)*H17,0)</f>
        <v>81824.156000000003</v>
      </c>
      <c r="M17" s="2">
        <f>+IFERROR(('Regions &amp; Poverty'!$G15/100)*I17,0)</f>
        <v>81824.156000000003</v>
      </c>
      <c r="N17" s="2">
        <f>+IFERROR(('Regions &amp; Poverty'!$G15/100)*J17,0)</f>
        <v>81067.108000000007</v>
      </c>
      <c r="O17" s="2">
        <f>+IFERROR(L17*('Regions &amp; Poverty'!$I15/100),0)</f>
        <v>8427.8880680000002</v>
      </c>
      <c r="P17" s="2">
        <f>+IFERROR(M17*('Regions &amp; Poverty'!$I15/100),0)</f>
        <v>8427.8880680000002</v>
      </c>
      <c r="Q17" s="2">
        <f>+IFERROR(N17*('Regions &amp; Poverty'!$I15/100),0)</f>
        <v>8349.9121240000022</v>
      </c>
      <c r="R17" s="2">
        <f>+IFERROR(('Regions &amp; Poverty'!$K15/100)*H17,0)</f>
        <v>157499.67599999998</v>
      </c>
      <c r="S17" s="2">
        <f>+IFERROR(('Regions &amp; Poverty'!$K15/100)*I17,0)</f>
        <v>157499.67599999998</v>
      </c>
      <c r="T17" s="2">
        <f>+IFERROR(('Regions &amp; Poverty'!$K15/100)*J17,0)</f>
        <v>156042.46799999999</v>
      </c>
      <c r="U17" s="2">
        <f>+IFERROR(R17*('Regions &amp; Poverty'!$M15/100),0)</f>
        <v>43312.410899999995</v>
      </c>
      <c r="V17" s="2">
        <f>+IFERROR(S17*('Regions &amp; Poverty'!$M15/100),0)</f>
        <v>43312.410899999995</v>
      </c>
      <c r="W17" s="2">
        <f>+IFERROR(T17*('Regions &amp; Poverty'!$M15/100),0)</f>
        <v>42911.678700000004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935315</v>
      </c>
      <c r="I19" s="9">
        <f t="shared" si="1"/>
        <v>1056444</v>
      </c>
      <c r="J19" s="9">
        <f t="shared" si="1"/>
        <v>1039482</v>
      </c>
      <c r="K19" s="27"/>
      <c r="L19" s="2">
        <f>+IFERROR(('Regions &amp; Poverty'!$G17/100)*H19,0)</f>
        <v>313330.52500000002</v>
      </c>
      <c r="M19" s="2">
        <f>+IFERROR(('Regions &amp; Poverty'!$G17/100)*I19,0)</f>
        <v>353908.74000000005</v>
      </c>
      <c r="N19" s="2">
        <f>+IFERROR(('Regions &amp; Poverty'!$G17/100)*J19,0)</f>
        <v>348226.47000000003</v>
      </c>
      <c r="O19" s="2">
        <f>+IFERROR(L19*('Regions &amp; Poverty'!$I17/100),0)</f>
        <v>28199.74725</v>
      </c>
      <c r="P19" s="2">
        <f>+IFERROR(M19*('Regions &amp; Poverty'!$I17/100),0)</f>
        <v>31851.786600000003</v>
      </c>
      <c r="Q19" s="2">
        <f>+IFERROR(N19*('Regions &amp; Poverty'!$I17/100),0)</f>
        <v>31340.382300000001</v>
      </c>
      <c r="R19" s="2">
        <f>+IFERROR(('Regions &amp; Poverty'!$K17/100)*H19,0)</f>
        <v>683715.26500000001</v>
      </c>
      <c r="S19" s="2">
        <f>+IFERROR(('Regions &amp; Poverty'!$K17/100)*I19,0)</f>
        <v>772260.56400000001</v>
      </c>
      <c r="T19" s="2">
        <f>+IFERROR(('Regions &amp; Poverty'!$K17/100)*J19,0)</f>
        <v>759861.34199999995</v>
      </c>
      <c r="U19" s="2">
        <f>+IFERROR(R19*('Regions &amp; Poverty'!$M17/100),0)</f>
        <v>191440.27420000001</v>
      </c>
      <c r="V19" s="2">
        <f>+IFERROR(S19*('Regions &amp; Poverty'!$M17/100),0)</f>
        <v>216232.95792000002</v>
      </c>
      <c r="W19" s="2">
        <f>+IFERROR(T19*('Regions &amp; Poverty'!$M17/100),0)</f>
        <v>212761.17576000001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1257551</v>
      </c>
      <c r="I21" s="9">
        <f t="shared" si="3"/>
        <v>494000</v>
      </c>
      <c r="J21" s="9">
        <f t="shared" si="3"/>
        <v>1455000</v>
      </c>
      <c r="K21" s="27"/>
      <c r="L21" s="2">
        <f>+IFERROR(('Regions &amp; Poverty'!$G19/100)*H21,0)</f>
        <v>187375.09899999999</v>
      </c>
      <c r="M21" s="2">
        <f>+IFERROR(('Regions &amp; Poverty'!$G19/100)*I21,0)</f>
        <v>73606</v>
      </c>
      <c r="N21" s="2">
        <f>+IFERROR(('Regions &amp; Poverty'!$G19/100)*J21,0)</f>
        <v>216795</v>
      </c>
      <c r="O21" s="2">
        <f>+IFERROR(L21*('Regions &amp; Poverty'!$I19/100),0)</f>
        <v>7495.00396</v>
      </c>
      <c r="P21" s="2">
        <f>+IFERROR(M21*('Regions &amp; Poverty'!$I19/100),0)</f>
        <v>2944.2400000000002</v>
      </c>
      <c r="Q21" s="2">
        <f>+IFERROR(N21*('Regions &amp; Poverty'!$I19/100),0)</f>
        <v>8671.7999999999993</v>
      </c>
      <c r="R21" s="2">
        <f>+IFERROR(('Regions &amp; Poverty'!$K19/100)*H21,0)</f>
        <v>509308.15500000003</v>
      </c>
      <c r="S21" s="2">
        <f>+IFERROR(('Regions &amp; Poverty'!$K19/100)*I21,0)</f>
        <v>200070</v>
      </c>
      <c r="T21" s="2">
        <f>+IFERROR(('Regions &amp; Poverty'!$K19/100)*J21,0)</f>
        <v>589275</v>
      </c>
      <c r="U21" s="2">
        <f>+IFERROR(R21*('Regions &amp; Poverty'!$M19/100),0)</f>
        <v>69265.909080000012</v>
      </c>
      <c r="V21" s="2">
        <f>+IFERROR(S21*('Regions &amp; Poverty'!$M19/100),0)</f>
        <v>27209.52</v>
      </c>
      <c r="W21" s="2">
        <f>+IFERROR(T21*('Regions &amp; Poverty'!$M19/100),0)</f>
        <v>80141.400000000009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972539</v>
      </c>
      <c r="I22" s="2">
        <f t="shared" si="2"/>
        <v>946184</v>
      </c>
      <c r="J22" s="2">
        <f t="shared" si="2"/>
        <v>1056931</v>
      </c>
      <c r="K22" s="27"/>
      <c r="L22" s="2">
        <f>+IFERROR(('Regions &amp; Poverty'!$G20/100)*H22,0)</f>
        <v>424999.54300000006</v>
      </c>
      <c r="M22" s="2">
        <f>+IFERROR(('Regions &amp; Poverty'!$G20/100)*I22,0)</f>
        <v>413482.40800000005</v>
      </c>
      <c r="N22" s="2">
        <f>+IFERROR(('Regions &amp; Poverty'!$G20/100)*J22,0)</f>
        <v>461878.84700000007</v>
      </c>
      <c r="O22" s="2">
        <f>+IFERROR(L22*('Regions &amp; Poverty'!$I20/100),0)</f>
        <v>47174.949273000006</v>
      </c>
      <c r="P22" s="2">
        <f>+IFERROR(M22*('Regions &amp; Poverty'!$I20/100),0)</f>
        <v>45896.547288000009</v>
      </c>
      <c r="Q22" s="2">
        <f>+IFERROR(N22*('Regions &amp; Poverty'!$I20/100),0)</f>
        <v>51268.552017000009</v>
      </c>
      <c r="R22" s="2">
        <f>+IFERROR(('Regions &amp; Poverty'!$K20/100)*H22,0)</f>
        <v>743019.79599999997</v>
      </c>
      <c r="S22" s="2">
        <f>+IFERROR(('Regions &amp; Poverty'!$K20/100)*I22,0)</f>
        <v>722884.576</v>
      </c>
      <c r="T22" s="2">
        <f>+IFERROR(('Regions &amp; Poverty'!$K20/100)*J22,0)</f>
        <v>807495.28399999999</v>
      </c>
      <c r="U22" s="2">
        <f>+IFERROR(R22*('Regions &amp; Poverty'!$M20/100),0)</f>
        <v>239252.374312</v>
      </c>
      <c r="V22" s="2">
        <f>+IFERROR(S22*('Regions &amp; Poverty'!$M20/100),0)</f>
        <v>232768.833472</v>
      </c>
      <c r="W22" s="2">
        <f>+IFERROR(T22*('Regions &amp; Poverty'!$M20/100),0)</f>
        <v>260013.48144800001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694751</v>
      </c>
      <c r="I24" s="2">
        <f t="shared" si="2"/>
        <v>592124</v>
      </c>
      <c r="J24" s="2">
        <f t="shared" si="2"/>
        <v>725677</v>
      </c>
      <c r="K24" s="27"/>
      <c r="L24" s="2">
        <f>+IFERROR(('Regions &amp; Poverty'!$G22/100)*H24,0)</f>
        <v>266784.38400000002</v>
      </c>
      <c r="M24" s="2">
        <f>+IFERROR(('Regions &amp; Poverty'!$G22/100)*I24,0)</f>
        <v>227375.61600000001</v>
      </c>
      <c r="N24" s="2">
        <f>+IFERROR(('Regions &amp; Poverty'!$G22/100)*J24,0)</f>
        <v>278659.96799999999</v>
      </c>
      <c r="O24" s="2">
        <f>+IFERROR(L24*('Regions &amp; Poverty'!$I22/100),0)</f>
        <v>40818.010752000002</v>
      </c>
      <c r="P24" s="2">
        <f>+IFERROR(M24*('Regions &amp; Poverty'!$I22/100),0)</f>
        <v>34788.469248000001</v>
      </c>
      <c r="Q24" s="2">
        <f>+IFERROR(N24*('Regions &amp; Poverty'!$I22/100),0)</f>
        <v>42634.975103999997</v>
      </c>
      <c r="R24" s="2">
        <f>+IFERROR(('Regions &amp; Poverty'!$K22/100)*H24,0)</f>
        <v>462009.41500000004</v>
      </c>
      <c r="S24" s="2">
        <f>+IFERROR(('Regions &amp; Poverty'!$K22/100)*I24,0)</f>
        <v>393762.46</v>
      </c>
      <c r="T24" s="2">
        <f>+IFERROR(('Regions &amp; Poverty'!$K22/100)*J24,0)</f>
        <v>482575.20500000002</v>
      </c>
      <c r="U24" s="2">
        <f>+IFERROR(R24*('Regions &amp; Poverty'!$M22/100),0)</f>
        <v>142298.89982000002</v>
      </c>
      <c r="V24" s="2">
        <f>+IFERROR(S24*('Regions &amp; Poverty'!$M22/100),0)</f>
        <v>121278.83768000001</v>
      </c>
      <c r="W24" s="2">
        <f>+IFERROR(T24*('Regions &amp; Poverty'!$M22/100),0)</f>
        <v>148633.16313999999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76816</v>
      </c>
      <c r="I25" s="2">
        <f t="shared" si="2"/>
        <v>90174</v>
      </c>
      <c r="J25" s="2">
        <f t="shared" si="2"/>
        <v>101872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1715044</v>
      </c>
      <c r="I26" s="2">
        <f t="shared" si="2"/>
        <v>1864301</v>
      </c>
      <c r="J26" s="2">
        <f t="shared" si="2"/>
        <v>1806559</v>
      </c>
      <c r="K26" s="27"/>
      <c r="L26" s="2">
        <f>+IFERROR(('Regions &amp; Poverty'!$G24/100)*H26,0)</f>
        <v>845516.69200000004</v>
      </c>
      <c r="M26" s="2">
        <f>+IFERROR(('Regions &amp; Poverty'!$G24/100)*I26,0)</f>
        <v>919100.39300000004</v>
      </c>
      <c r="N26" s="2">
        <f>+IFERROR(('Regions &amp; Poverty'!$G24/100)*J26,0)</f>
        <v>890633.58699999994</v>
      </c>
      <c r="O26" s="2">
        <f>+IFERROR(L26*('Regions &amp; Poverty'!$I24/100),0)</f>
        <v>128518.537184</v>
      </c>
      <c r="P26" s="2">
        <f>+IFERROR(M26*('Regions &amp; Poverty'!$I24/100),0)</f>
        <v>139703.25973600001</v>
      </c>
      <c r="Q26" s="2">
        <f>+IFERROR(N26*('Regions &amp; Poverty'!$I24/100),0)</f>
        <v>135376.30522399998</v>
      </c>
      <c r="R26" s="2">
        <f>+IFERROR(('Regions &amp; Poverty'!$K24/100)*H26,0)</f>
        <v>1354884.76</v>
      </c>
      <c r="S26" s="2">
        <f>+IFERROR(('Regions &amp; Poverty'!$K24/100)*I26,0)</f>
        <v>1472797.79</v>
      </c>
      <c r="T26" s="2">
        <f>+IFERROR(('Regions &amp; Poverty'!$K24/100)*J26,0)</f>
        <v>1427181.61</v>
      </c>
      <c r="U26" s="2">
        <f>+IFERROR(R26*('Regions &amp; Poverty'!$M24/100),0)</f>
        <v>486403.62883999996</v>
      </c>
      <c r="V26" s="2">
        <f>+IFERROR(S26*('Regions &amp; Poverty'!$M24/100),0)</f>
        <v>528734.40660999995</v>
      </c>
      <c r="W26" s="2">
        <f>+IFERROR(T26*('Regions &amp; Poverty'!$M24/100),0)</f>
        <v>512358.19799000002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1824</v>
      </c>
      <c r="I27" s="2">
        <f t="shared" si="2"/>
        <v>2800</v>
      </c>
      <c r="J27" s="2">
        <f t="shared" si="2"/>
        <v>3201</v>
      </c>
      <c r="K27" s="27"/>
      <c r="L27" s="2">
        <f>+IFERROR(('Regions &amp; Poverty'!$G25/100)*H27,0)</f>
        <v>107.61600000000001</v>
      </c>
      <c r="M27" s="2">
        <f>+IFERROR(('Regions &amp; Poverty'!$G25/100)*I27,0)</f>
        <v>165.20000000000002</v>
      </c>
      <c r="N27" s="2">
        <f>+IFERROR(('Regions &amp; Poverty'!$G25/100)*J27,0)</f>
        <v>188.85900000000001</v>
      </c>
      <c r="O27" s="2">
        <f>+IFERROR(L27*('Regions &amp; Poverty'!$I25/100),0)</f>
        <v>1.506624</v>
      </c>
      <c r="P27" s="2">
        <f>+IFERROR(M27*('Regions &amp; Poverty'!$I25/100),0)</f>
        <v>2.3128000000000002</v>
      </c>
      <c r="Q27" s="2">
        <f>+IFERROR(N27*('Regions &amp; Poverty'!$I25/100),0)</f>
        <v>2.6440259999999998</v>
      </c>
      <c r="R27" s="2">
        <f>+IFERROR(('Regions &amp; Poverty'!$K25/100)*H27,0)</f>
        <v>430.46400000000006</v>
      </c>
      <c r="S27" s="2">
        <f>+IFERROR(('Regions &amp; Poverty'!$K25/100)*I27,0)</f>
        <v>660.80000000000007</v>
      </c>
      <c r="T27" s="2">
        <f>+IFERROR(('Regions &amp; Poverty'!$K25/100)*J27,0)</f>
        <v>755.43600000000004</v>
      </c>
      <c r="U27" s="2">
        <f>+IFERROR(R27*('Regions &amp; Poverty'!$M25/100),0)</f>
        <v>27.980160000000005</v>
      </c>
      <c r="V27" s="2">
        <f>+IFERROR(S27*('Regions &amp; Poverty'!$M25/100),0)</f>
        <v>42.952000000000005</v>
      </c>
      <c r="W27" s="2">
        <f>+IFERROR(T27*('Regions &amp; Poverty'!$M25/100),0)</f>
        <v>49.103340000000003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3321752</v>
      </c>
      <c r="I28" s="2">
        <f t="shared" si="2"/>
        <v>3404813</v>
      </c>
      <c r="J28" s="2">
        <f t="shared" si="2"/>
        <v>3886079</v>
      </c>
      <c r="K28" s="27"/>
      <c r="L28" s="2">
        <f>+IFERROR(('Regions &amp; Poverty'!$G26/100)*H28,0)</f>
        <v>1511397.1600000001</v>
      </c>
      <c r="M28" s="2">
        <f>+IFERROR(('Regions &amp; Poverty'!$G26/100)*I28,0)</f>
        <v>1549189.915</v>
      </c>
      <c r="N28" s="2">
        <f>+IFERROR(('Regions &amp; Poverty'!$G26/100)*J28,0)</f>
        <v>1768165.9450000001</v>
      </c>
      <c r="O28" s="2">
        <f>+IFERROR(L28*('Regions &amp; Poverty'!$I26/100),0)</f>
        <v>205550.01376000003</v>
      </c>
      <c r="P28" s="2">
        <f>+IFERROR(M28*('Regions &amp; Poverty'!$I26/100),0)</f>
        <v>210689.82844000001</v>
      </c>
      <c r="Q28" s="2">
        <f>+IFERROR(N28*('Regions &amp; Poverty'!$I26/100),0)</f>
        <v>240470.56852000003</v>
      </c>
      <c r="R28" s="2">
        <f>+IFERROR(('Regions &amp; Poverty'!$K26/100)*H28,0)</f>
        <v>2574357.8000000003</v>
      </c>
      <c r="S28" s="2">
        <f>+IFERROR(('Regions &amp; Poverty'!$K26/100)*I28,0)</f>
        <v>2638730.0750000002</v>
      </c>
      <c r="T28" s="2">
        <f>+IFERROR(('Regions &amp; Poverty'!$K26/100)*J28,0)</f>
        <v>3011711.2250000001</v>
      </c>
      <c r="U28" s="2">
        <f>+IFERROR(R28*('Regions &amp; Poverty'!$M26/100),0)</f>
        <v>872707.2942</v>
      </c>
      <c r="V28" s="2">
        <f>+IFERROR(S28*('Regions &amp; Poverty'!$M26/100),0)</f>
        <v>894529.49542499997</v>
      </c>
      <c r="W28" s="2">
        <f>+IFERROR(T28*('Regions &amp; Poverty'!$M26/100),0)</f>
        <v>1020970.105275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408993</v>
      </c>
      <c r="I29" s="2">
        <f t="shared" si="2"/>
        <v>749874</v>
      </c>
      <c r="J29" s="2">
        <f t="shared" si="2"/>
        <v>612563</v>
      </c>
      <c r="K29" s="27"/>
      <c r="L29" s="2">
        <f>+IFERROR(('Regions &amp; Poverty'!$G27/100)*H29,0)</f>
        <v>155417.34</v>
      </c>
      <c r="M29" s="2">
        <f>+IFERROR(('Regions &amp; Poverty'!$G27/100)*I29,0)</f>
        <v>284952.12</v>
      </c>
      <c r="N29" s="2">
        <f>+IFERROR(('Regions &amp; Poverty'!$G27/100)*J29,0)</f>
        <v>232773.94</v>
      </c>
      <c r="O29" s="2">
        <f>+IFERROR(L29*('Regions &amp; Poverty'!$I27/100),0)</f>
        <v>19893.419519999999</v>
      </c>
      <c r="P29" s="2">
        <f>+IFERROR(M29*('Regions &amp; Poverty'!$I27/100),0)</f>
        <v>36473.871359999997</v>
      </c>
      <c r="Q29" s="2">
        <f>+IFERROR(N29*('Regions &amp; Poverty'!$I27/100),0)</f>
        <v>29795.064320000001</v>
      </c>
      <c r="R29" s="2">
        <f>+IFERROR(('Regions &amp; Poverty'!$K27/100)*H29,0)</f>
        <v>276070.27500000002</v>
      </c>
      <c r="S29" s="2">
        <f>+IFERROR(('Regions &amp; Poverty'!$K27/100)*I29,0)</f>
        <v>506164.95</v>
      </c>
      <c r="T29" s="2">
        <f>+IFERROR(('Regions &amp; Poverty'!$K27/100)*J29,0)</f>
        <v>413480.02500000002</v>
      </c>
      <c r="U29" s="2">
        <f>+IFERROR(R29*('Regions &amp; Poverty'!$M27/100),0)</f>
        <v>81716.801400000011</v>
      </c>
      <c r="V29" s="2">
        <f>+IFERROR(S29*('Regions &amp; Poverty'!$M27/100),0)</f>
        <v>149824.82520000002</v>
      </c>
      <c r="W29" s="2">
        <f>+IFERROR(T29*('Regions &amp; Poverty'!$M27/100),0)</f>
        <v>122390.08740000002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43056</v>
      </c>
      <c r="I30" s="2">
        <f t="shared" si="2"/>
        <v>43746</v>
      </c>
      <c r="J30" s="2">
        <f t="shared" si="2"/>
        <v>42000</v>
      </c>
      <c r="K30" s="27"/>
      <c r="L30" s="2">
        <f>+IFERROR(('Regions &amp; Poverty'!$G28/100)*H30,0)</f>
        <v>12959.856</v>
      </c>
      <c r="M30" s="2">
        <f>+IFERROR(('Regions &amp; Poverty'!$G28/100)*I30,0)</f>
        <v>13167.546</v>
      </c>
      <c r="N30" s="2">
        <f>+IFERROR(('Regions &amp; Poverty'!$G28/100)*J30,0)</f>
        <v>12642</v>
      </c>
      <c r="O30" s="2">
        <f>+IFERROR(L30*('Regions &amp; Poverty'!$I28/100),0)</f>
        <v>1244.146176</v>
      </c>
      <c r="P30" s="2">
        <f>+IFERROR(M30*('Regions &amp; Poverty'!$I28/100),0)</f>
        <v>1264.0844160000001</v>
      </c>
      <c r="Q30" s="2">
        <f>+IFERROR(N30*('Regions &amp; Poverty'!$I28/100),0)</f>
        <v>1213.6320000000001</v>
      </c>
      <c r="R30" s="2">
        <f>+IFERROR(('Regions &amp; Poverty'!$K28/100)*H30,0)</f>
        <v>23982.192000000003</v>
      </c>
      <c r="S30" s="2">
        <f>+IFERROR(('Regions &amp; Poverty'!$K28/100)*I30,0)</f>
        <v>24366.522000000001</v>
      </c>
      <c r="T30" s="2">
        <f>+IFERROR(('Regions &amp; Poverty'!$K28/100)*J30,0)</f>
        <v>23394.000000000004</v>
      </c>
      <c r="U30" s="2">
        <f>+IFERROR(R30*('Regions &amp; Poverty'!$M28/100),0)</f>
        <v>5659.7973120000006</v>
      </c>
      <c r="V30" s="2">
        <f>+IFERROR(S30*('Regions &amp; Poverty'!$M28/100),0)</f>
        <v>5750.4991920000002</v>
      </c>
      <c r="W30" s="2">
        <f>+IFERROR(T30*('Regions &amp; Poverty'!$M28/100),0)</f>
        <v>5520.9840000000013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3398</v>
      </c>
      <c r="I31" s="2">
        <f t="shared" si="2"/>
        <v>555</v>
      </c>
      <c r="J31" s="2">
        <f t="shared" si="2"/>
        <v>1118</v>
      </c>
      <c r="K31" s="27"/>
      <c r="L31" s="2">
        <f>+IFERROR(('Regions &amp; Poverty'!$G29/100)*H31,0)</f>
        <v>618.43600000000004</v>
      </c>
      <c r="M31" s="2">
        <f>+IFERROR(('Regions &amp; Poverty'!$G29/100)*I31,0)</f>
        <v>101.00999999999999</v>
      </c>
      <c r="N31" s="2">
        <f>+IFERROR(('Regions &amp; Poverty'!$G29/100)*J31,0)</f>
        <v>203.476</v>
      </c>
      <c r="O31" s="2">
        <f>+IFERROR(L31*('Regions &amp; Poverty'!$I29/100),0)</f>
        <v>35.869287999999997</v>
      </c>
      <c r="P31" s="2">
        <f>+IFERROR(M31*('Regions &amp; Poverty'!$I29/100),0)</f>
        <v>5.858579999999999</v>
      </c>
      <c r="Q31" s="2">
        <f>+IFERROR(N31*('Regions &amp; Poverty'!$I29/100),0)</f>
        <v>11.801608</v>
      </c>
      <c r="R31" s="2">
        <f>+IFERROR(('Regions &amp; Poverty'!$K29/100)*H31,0)</f>
        <v>1260.6579999999999</v>
      </c>
      <c r="S31" s="2">
        <f>+IFERROR(('Regions &amp; Poverty'!$K29/100)*I31,0)</f>
        <v>205.905</v>
      </c>
      <c r="T31" s="2">
        <f>+IFERROR(('Regions &amp; Poverty'!$K29/100)*J31,0)</f>
        <v>414.77800000000002</v>
      </c>
      <c r="U31" s="2">
        <f>+IFERROR(R31*('Regions &amp; Poverty'!$M29/100),0)</f>
        <v>185.31672599999999</v>
      </c>
      <c r="V31" s="2">
        <f>+IFERROR(S31*('Regions &amp; Poverty'!$M29/100),0)</f>
        <v>30.268034999999998</v>
      </c>
      <c r="W31" s="2">
        <f>+IFERROR(T31*('Regions &amp; Poverty'!$M29/100),0)</f>
        <v>60.972366000000001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si="2"/>
        <v>0</v>
      </c>
      <c r="J34" s="2">
        <f t="shared" si="2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42202</v>
      </c>
      <c r="I35" s="2">
        <f t="shared" si="2"/>
        <v>33512</v>
      </c>
      <c r="J35" s="2">
        <f t="shared" si="2"/>
        <v>19510</v>
      </c>
      <c r="K35" s="27"/>
      <c r="L35" s="2">
        <f>+IFERROR(('Regions &amp; Poverty'!$G33/100)*H35,0)</f>
        <v>29921.218000000004</v>
      </c>
      <c r="M35" s="2">
        <f>+IFERROR(('Regions &amp; Poverty'!$G33/100)*I35,0)</f>
        <v>23760.008000000002</v>
      </c>
      <c r="N35" s="2">
        <f>+IFERROR(('Regions &amp; Poverty'!$G33/100)*J35,0)</f>
        <v>13832.590000000002</v>
      </c>
      <c r="O35" s="2">
        <f>+IFERROR(L35*('Regions &amp; Poverty'!$I33/100),0)</f>
        <v>9963.7655940000004</v>
      </c>
      <c r="P35" s="2">
        <f>+IFERROR(M35*('Regions &amp; Poverty'!$I33/100),0)</f>
        <v>7912.0826639999996</v>
      </c>
      <c r="Q35" s="2">
        <f>+IFERROR(N35*('Regions &amp; Poverty'!$I33/100),0)</f>
        <v>4606.2524700000004</v>
      </c>
      <c r="R35" s="2">
        <f>+IFERROR(('Regions &amp; Poverty'!$K33/100)*H35,0)</f>
        <v>37306.567999999999</v>
      </c>
      <c r="S35" s="2">
        <f>+IFERROR(('Regions &amp; Poverty'!$K33/100)*I35,0)</f>
        <v>29624.608</v>
      </c>
      <c r="T35" s="2">
        <f>+IFERROR(('Regions &amp; Poverty'!$K33/100)*J35,0)</f>
        <v>17246.84</v>
      </c>
      <c r="U35" s="2">
        <f>+IFERROR(R35*('Regions &amp; Poverty'!$M33/100),0)</f>
        <v>19735.174471999999</v>
      </c>
      <c r="V35" s="2">
        <f>+IFERROR(S35*('Regions &amp; Poverty'!$M33/100),0)</f>
        <v>15671.417632000001</v>
      </c>
      <c r="W35" s="2">
        <f>+IFERROR(T35*('Regions &amp; Poverty'!$M33/100),0)</f>
        <v>9123.5783600000013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29332</v>
      </c>
      <c r="I37" s="2">
        <f t="shared" si="4"/>
        <v>10916</v>
      </c>
      <c r="J37" s="2">
        <f t="shared" si="4"/>
        <v>12219</v>
      </c>
      <c r="K37" s="27"/>
      <c r="L37" s="2">
        <f>+IFERROR(('Regions &amp; Poverty'!$G35/100)*H37,0)</f>
        <v>20151.084000000003</v>
      </c>
      <c r="M37" s="2">
        <f>+IFERROR(('Regions &amp; Poverty'!$G35/100)*I37,0)</f>
        <v>7499.2920000000004</v>
      </c>
      <c r="N37" s="2">
        <f>+IFERROR(('Regions &amp; Poverty'!$G35/100)*J37,0)</f>
        <v>8394.4530000000013</v>
      </c>
      <c r="O37" s="2">
        <f>+IFERROR(L37*('Regions &amp; Poverty'!$I35/100),0)</f>
        <v>6327.4403760000005</v>
      </c>
      <c r="P37" s="2">
        <f>+IFERROR(M37*('Regions &amp; Poverty'!$I35/100),0)</f>
        <v>2354.7776880000001</v>
      </c>
      <c r="Q37" s="2">
        <f>+IFERROR(N37*('Regions &amp; Poverty'!$I35/100),0)</f>
        <v>2635.8582420000002</v>
      </c>
      <c r="R37" s="2">
        <f>+IFERROR(('Regions &amp; Poverty'!$K35/100)*H37,0)</f>
        <v>25958.82</v>
      </c>
      <c r="S37" s="2">
        <f>+IFERROR(('Regions &amp; Poverty'!$K35/100)*I37,0)</f>
        <v>9660.66</v>
      </c>
      <c r="T37" s="2">
        <f>+IFERROR(('Regions &amp; Poverty'!$K35/100)*J37,0)</f>
        <v>10813.815000000001</v>
      </c>
      <c r="U37" s="2">
        <f>+IFERROR(R37*('Regions &amp; Poverty'!$M35/100),0)</f>
        <v>13342.833479999999</v>
      </c>
      <c r="V37" s="2">
        <f>+IFERROR(S37*('Regions &amp; Poverty'!$M35/100),0)</f>
        <v>4965.57924</v>
      </c>
      <c r="W37" s="2">
        <f>+IFERROR(T37*('Regions &amp; Poverty'!$M35/100),0)</f>
        <v>5558.3009100000008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37000</v>
      </c>
      <c r="I38" s="2">
        <f t="shared" si="4"/>
        <v>45137</v>
      </c>
      <c r="J38" s="2">
        <f t="shared" si="4"/>
        <v>44578</v>
      </c>
      <c r="K38" s="27"/>
      <c r="L38" s="2">
        <f>+IFERROR(('Regions &amp; Poverty'!$G36/100)*H38,0)</f>
        <v>8362</v>
      </c>
      <c r="M38" s="2">
        <f>+IFERROR(('Regions &amp; Poverty'!$G36/100)*I38,0)</f>
        <v>10200.962</v>
      </c>
      <c r="N38" s="2">
        <f>+IFERROR(('Regions &amp; Poverty'!$G36/100)*J38,0)</f>
        <v>10074.628000000001</v>
      </c>
      <c r="O38" s="2">
        <f>+IFERROR(L38*('Regions &amp; Poverty'!$I36/100),0)</f>
        <v>560.25400000000002</v>
      </c>
      <c r="P38" s="2">
        <f>+IFERROR(M38*('Regions &amp; Poverty'!$I36/100),0)</f>
        <v>683.46445400000005</v>
      </c>
      <c r="Q38" s="2">
        <f>+IFERROR(N38*('Regions &amp; Poverty'!$I36/100),0)</f>
        <v>675.00007600000004</v>
      </c>
      <c r="R38" s="2">
        <f>+IFERROR(('Regions &amp; Poverty'!$K36/100)*H38,0)</f>
        <v>17390</v>
      </c>
      <c r="S38" s="2">
        <f>+IFERROR(('Regions &amp; Poverty'!$K36/100)*I38,0)</f>
        <v>21214.39</v>
      </c>
      <c r="T38" s="2">
        <f>+IFERROR(('Regions &amp; Poverty'!$K36/100)*J38,0)</f>
        <v>20951.66</v>
      </c>
      <c r="U38" s="2">
        <f>+IFERROR(R38*('Regions &amp; Poverty'!$M36/100),0)</f>
        <v>3234.5400000000004</v>
      </c>
      <c r="V38" s="2">
        <f>+IFERROR(S38*('Regions &amp; Poverty'!$M36/100),0)</f>
        <v>3945.8765400000007</v>
      </c>
      <c r="W38" s="2">
        <f>+IFERROR(T38*('Regions &amp; Poverty'!$M36/100),0)</f>
        <v>3897.0087600000006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30504</v>
      </c>
      <c r="I41" s="2">
        <f t="shared" si="4"/>
        <v>31967</v>
      </c>
      <c r="J41" s="2">
        <f t="shared" si="4"/>
        <v>29972</v>
      </c>
      <c r="K41" s="27"/>
      <c r="L41" s="2">
        <f>+IFERROR(('Regions &amp; Poverty'!$G39/100)*H41,0)</f>
        <v>17539.8</v>
      </c>
      <c r="M41" s="2">
        <f>+IFERROR(('Regions &amp; Poverty'!$G39/100)*I41,0)</f>
        <v>18381.024999999998</v>
      </c>
      <c r="N41" s="2">
        <f>+IFERROR(('Regions &amp; Poverty'!$G39/100)*J41,0)</f>
        <v>17233.899999999998</v>
      </c>
      <c r="O41" s="2">
        <f>+IFERROR(L41*('Regions &amp; Poverty'!$I39/100),0)</f>
        <v>5174.2409999999991</v>
      </c>
      <c r="P41" s="2">
        <f>+IFERROR(M41*('Regions &amp; Poverty'!$I39/100),0)</f>
        <v>5422.4023749999988</v>
      </c>
      <c r="Q41" s="2">
        <f>+IFERROR(N41*('Regions &amp; Poverty'!$I39/100),0)</f>
        <v>5084.0004999999992</v>
      </c>
      <c r="R41" s="2">
        <f>+IFERROR(('Regions &amp; Poverty'!$K39/100)*H41,0)</f>
        <v>22664.472000000002</v>
      </c>
      <c r="S41" s="2">
        <f>+IFERROR(('Regions &amp; Poverty'!$K39/100)*I41,0)</f>
        <v>23751.481</v>
      </c>
      <c r="T41" s="2">
        <f>+IFERROR(('Regions &amp; Poverty'!$K39/100)*J41,0)</f>
        <v>22269.196</v>
      </c>
      <c r="U41" s="2">
        <f>+IFERROR(R41*('Regions &amp; Poverty'!$M39/100),0)</f>
        <v>10085.690040000001</v>
      </c>
      <c r="V41" s="2">
        <f>+IFERROR(S41*('Regions &amp; Poverty'!$M39/100),0)</f>
        <v>10569.409045</v>
      </c>
      <c r="W41" s="2">
        <f>+IFERROR(T41*('Regions &amp; Poverty'!$M39/100),0)</f>
        <v>9909.7922199999994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54515</v>
      </c>
      <c r="I42" s="2">
        <f t="shared" si="4"/>
        <v>17672</v>
      </c>
      <c r="J42" s="2">
        <f t="shared" si="4"/>
        <v>28927</v>
      </c>
      <c r="K42" s="27"/>
      <c r="L42" s="2">
        <f>+IFERROR(('Regions &amp; Poverty'!$G40/100)*H42,0)</f>
        <v>11666.21</v>
      </c>
      <c r="M42" s="2">
        <f>+IFERROR(('Regions &amp; Poverty'!$G40/100)*I42,0)</f>
        <v>3781.808</v>
      </c>
      <c r="N42" s="2">
        <f>+IFERROR(('Regions &amp; Poverty'!$G40/100)*J42,0)</f>
        <v>6190.3779999999997</v>
      </c>
      <c r="O42" s="2">
        <f>+IFERROR(L42*('Regions &amp; Poverty'!$I40/100),0)</f>
        <v>606.64292</v>
      </c>
      <c r="P42" s="2">
        <f>+IFERROR(M42*('Regions &amp; Poverty'!$I40/100),0)</f>
        <v>196.65401600000001</v>
      </c>
      <c r="Q42" s="2">
        <f>+IFERROR(N42*('Regions &amp; Poverty'!$I40/100),0)</f>
        <v>321.89965599999999</v>
      </c>
      <c r="R42" s="2">
        <f>+IFERROR(('Regions &amp; Poverty'!$K40/100)*H42,0)</f>
        <v>25731.08</v>
      </c>
      <c r="S42" s="2">
        <f>+IFERROR(('Regions &amp; Poverty'!$K40/100)*I42,0)</f>
        <v>8341.1840000000011</v>
      </c>
      <c r="T42" s="2">
        <f>+IFERROR(('Regions &amp; Poverty'!$K40/100)*J42,0)</f>
        <v>13653.544000000002</v>
      </c>
      <c r="U42" s="2">
        <f>+IFERROR(R42*('Regions &amp; Poverty'!$M40/100),0)</f>
        <v>4451.4768400000003</v>
      </c>
      <c r="V42" s="2">
        <f>+IFERROR(S42*('Regions &amp; Poverty'!$M40/100),0)</f>
        <v>1443.0248320000003</v>
      </c>
      <c r="W42" s="2">
        <f>+IFERROR(T42*('Regions &amp; Poverty'!$M40/100),0)</f>
        <v>2362.0631120000003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23668</v>
      </c>
      <c r="I43" s="2">
        <f t="shared" si="4"/>
        <v>21640</v>
      </c>
      <c r="J43" s="2">
        <f t="shared" si="4"/>
        <v>25182</v>
      </c>
      <c r="K43" s="27"/>
      <c r="L43" s="2">
        <f>+IFERROR(('Regions &amp; Poverty'!$G41/100)*H43,0)</f>
        <v>11715.66</v>
      </c>
      <c r="M43" s="2">
        <f>+IFERROR(('Regions &amp; Poverty'!$G41/100)*I43,0)</f>
        <v>10711.8</v>
      </c>
      <c r="N43" s="2">
        <f>+IFERROR(('Regions &amp; Poverty'!$G41/100)*J43,0)</f>
        <v>12465.09</v>
      </c>
      <c r="O43" s="2">
        <f>+IFERROR(L43*('Regions &amp; Poverty'!$I41/100),0)</f>
        <v>2624.3078399999995</v>
      </c>
      <c r="P43" s="2">
        <f>+IFERROR(M43*('Regions &amp; Poverty'!$I41/100),0)</f>
        <v>2399.4431999999997</v>
      </c>
      <c r="Q43" s="2">
        <f>+IFERROR(N43*('Regions &amp; Poverty'!$I41/100),0)</f>
        <v>2792.1801599999999</v>
      </c>
      <c r="R43" s="2">
        <f>+IFERROR(('Regions &amp; Poverty'!$K41/100)*H43,0)</f>
        <v>18035.016</v>
      </c>
      <c r="S43" s="2">
        <f>+IFERROR(('Regions &amp; Poverty'!$K41/100)*I43,0)</f>
        <v>16489.68</v>
      </c>
      <c r="T43" s="2">
        <f>+IFERROR(('Regions &amp; Poverty'!$K41/100)*J43,0)</f>
        <v>19188.684000000001</v>
      </c>
      <c r="U43" s="2">
        <f>+IFERROR(R43*('Regions &amp; Poverty'!$M41/100),0)</f>
        <v>7123.8313200000002</v>
      </c>
      <c r="V43" s="2">
        <f>+IFERROR(S43*('Regions &amp; Poverty'!$M41/100),0)</f>
        <v>6513.4236000000001</v>
      </c>
      <c r="W43" s="2">
        <f>+IFERROR(T43*('Regions &amp; Poverty'!$M41/100),0)</f>
        <v>7579.5301800000007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52275</v>
      </c>
      <c r="I44" s="2">
        <f t="shared" si="4"/>
        <v>53517</v>
      </c>
      <c r="J44" s="2">
        <f t="shared" si="4"/>
        <v>54499</v>
      </c>
      <c r="K44" s="27"/>
      <c r="L44" s="2">
        <f>+IFERROR(('Regions &amp; Poverty'!$G42/100)*H44,0)</f>
        <v>14584.724999999999</v>
      </c>
      <c r="M44" s="2">
        <f>+IFERROR(('Regions &amp; Poverty'!$G42/100)*I44,0)</f>
        <v>14931.242999999999</v>
      </c>
      <c r="N44" s="2">
        <f>+IFERROR(('Regions &amp; Poverty'!$G42/100)*J44,0)</f>
        <v>15205.220999999998</v>
      </c>
      <c r="O44" s="2">
        <f>+IFERROR(L44*('Regions &amp; Poverty'!$I42/100),0)</f>
        <v>1312.6252499999998</v>
      </c>
      <c r="P44" s="2">
        <f>+IFERROR(M44*('Regions &amp; Poverty'!$I42/100),0)</f>
        <v>1343.8118699999998</v>
      </c>
      <c r="Q44" s="2">
        <f>+IFERROR(N44*('Regions &amp; Poverty'!$I42/100),0)</f>
        <v>1368.4698899999999</v>
      </c>
      <c r="R44" s="2">
        <f>+IFERROR(('Regions &amp; Poverty'!$K42/100)*H44,0)</f>
        <v>29796.749999999996</v>
      </c>
      <c r="S44" s="2">
        <f>+IFERROR(('Regions &amp; Poverty'!$K42/100)*I44,0)</f>
        <v>30504.69</v>
      </c>
      <c r="T44" s="2">
        <f>+IFERROR(('Regions &amp; Poverty'!$K42/100)*J44,0)</f>
        <v>31064.429999999997</v>
      </c>
      <c r="U44" s="2">
        <f>+IFERROR(R44*('Regions &amp; Poverty'!$M42/100),0)</f>
        <v>6883.0492499999991</v>
      </c>
      <c r="V44" s="2">
        <f>+IFERROR(S44*('Regions &amp; Poverty'!$M42/100),0)</f>
        <v>7046.5833899999998</v>
      </c>
      <c r="W44" s="2">
        <f>+IFERROR(T44*('Regions &amp; Poverty'!$M42/100),0)</f>
        <v>7175.8833299999997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155000</v>
      </c>
      <c r="I45" s="2">
        <f t="shared" si="4"/>
        <v>157369</v>
      </c>
      <c r="J45" s="2">
        <f t="shared" si="4"/>
        <v>159017</v>
      </c>
      <c r="K45" s="27"/>
      <c r="L45" s="2">
        <f>+IFERROR(('Regions &amp; Poverty'!$G43/100)*H45,0)</f>
        <v>21080</v>
      </c>
      <c r="M45" s="2">
        <f>+IFERROR(('Regions &amp; Poverty'!$G43/100)*I45,0)</f>
        <v>21402.184000000001</v>
      </c>
      <c r="N45" s="2">
        <f>+IFERROR(('Regions &amp; Poverty'!$G43/100)*J45,0)</f>
        <v>21626.312000000002</v>
      </c>
      <c r="O45" s="2">
        <f>+IFERROR(L45*('Regions &amp; Poverty'!$I43/100),0)</f>
        <v>843.2</v>
      </c>
      <c r="P45" s="2">
        <f>+IFERROR(M45*('Regions &amp; Poverty'!$I43/100),0)</f>
        <v>856.0873600000001</v>
      </c>
      <c r="Q45" s="2">
        <f>+IFERROR(N45*('Regions &amp; Poverty'!$I43/100),0)</f>
        <v>865.05248000000006</v>
      </c>
      <c r="R45" s="2">
        <f>+IFERROR(('Regions &amp; Poverty'!$K43/100)*H45,0)</f>
        <v>54095</v>
      </c>
      <c r="S45" s="2">
        <f>+IFERROR(('Regions &amp; Poverty'!$K43/100)*I45,0)</f>
        <v>54921.780999999995</v>
      </c>
      <c r="T45" s="2">
        <f>+IFERROR(('Regions &amp; Poverty'!$K43/100)*J45,0)</f>
        <v>55496.932999999997</v>
      </c>
      <c r="U45" s="2">
        <f>+IFERROR(R45*('Regions &amp; Poverty'!$M43/100),0)</f>
        <v>6653.6850000000004</v>
      </c>
      <c r="V45" s="2">
        <f>+IFERROR(S45*('Regions &amp; Poverty'!$M43/100),0)</f>
        <v>6755.3790630000003</v>
      </c>
      <c r="W45" s="2">
        <f>+IFERROR(T45*('Regions &amp; Poverty'!$M43/100),0)</f>
        <v>6826.1227590000008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223955</v>
      </c>
      <c r="I46" s="2">
        <f t="shared" si="4"/>
        <v>204187</v>
      </c>
      <c r="J46" s="2">
        <f t="shared" si="4"/>
        <v>193956</v>
      </c>
      <c r="K46" s="27"/>
      <c r="L46" s="2">
        <f>+IFERROR(('Regions &amp; Poverty'!$G44/100)*H46,0)</f>
        <v>79056.114999999991</v>
      </c>
      <c r="M46" s="2">
        <f>+IFERROR(('Regions &amp; Poverty'!$G44/100)*I46,0)</f>
        <v>72078.010999999999</v>
      </c>
      <c r="N46" s="2">
        <f>+IFERROR(('Regions &amp; Poverty'!$G44/100)*J46,0)</f>
        <v>68466.467999999993</v>
      </c>
      <c r="O46" s="2">
        <f>+IFERROR(L46*('Regions &amp; Poverty'!$I44/100),0)</f>
        <v>8142.779845</v>
      </c>
      <c r="P46" s="2">
        <f>+IFERROR(M46*('Regions &amp; Poverty'!$I44/100),0)</f>
        <v>7424.0351330000003</v>
      </c>
      <c r="Q46" s="2">
        <f>+IFERROR(N46*('Regions &amp; Poverty'!$I44/100),0)</f>
        <v>7052.0462040000002</v>
      </c>
      <c r="R46" s="2">
        <f>+IFERROR(('Regions &amp; Poverty'!$K44/100)*H46,0)</f>
        <v>157440.36499999999</v>
      </c>
      <c r="S46" s="2">
        <f>+IFERROR(('Regions &amp; Poverty'!$K44/100)*I46,0)</f>
        <v>143543.46099999998</v>
      </c>
      <c r="T46" s="2">
        <f>+IFERROR(('Regions &amp; Poverty'!$K44/100)*J46,0)</f>
        <v>136351.068</v>
      </c>
      <c r="U46" s="2">
        <f>+IFERROR(R46*('Regions &amp; Poverty'!$M44/100),0)</f>
        <v>44713.063659999993</v>
      </c>
      <c r="V46" s="2">
        <f>+IFERROR(S46*('Regions &amp; Poverty'!$M44/100),0)</f>
        <v>40766.34292399999</v>
      </c>
      <c r="W46" s="2">
        <f>+IFERROR(T46*('Regions &amp; Poverty'!$M44/100),0)</f>
        <v>38723.703311999998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10000</v>
      </c>
      <c r="I47" s="2">
        <f t="shared" si="4"/>
        <v>14000</v>
      </c>
      <c r="J47" s="2">
        <f t="shared" si="4"/>
        <v>14000</v>
      </c>
      <c r="K47" s="27"/>
      <c r="L47" s="2">
        <f>+IFERROR(('Regions &amp; Poverty'!$G45/100)*H47,0)</f>
        <v>6709.9999999999991</v>
      </c>
      <c r="M47" s="2">
        <f>+IFERROR(('Regions &amp; Poverty'!$G45/100)*I47,0)</f>
        <v>9393.9999999999982</v>
      </c>
      <c r="N47" s="2">
        <f>+IFERROR(('Regions &amp; Poverty'!$G45/100)*J47,0)</f>
        <v>9393.9999999999982</v>
      </c>
      <c r="O47" s="2">
        <f>+IFERROR(L47*('Regions &amp; Poverty'!$I45/100),0)</f>
        <v>2046.5499999999997</v>
      </c>
      <c r="P47" s="2">
        <f>+IFERROR(M47*('Regions &amp; Poverty'!$I45/100),0)</f>
        <v>2865.1699999999992</v>
      </c>
      <c r="Q47" s="2">
        <f>+IFERROR(N47*('Regions &amp; Poverty'!$I45/100),0)</f>
        <v>2865.1699999999992</v>
      </c>
      <c r="R47" s="2">
        <f>+IFERROR(('Regions &amp; Poverty'!$K45/100)*H47,0)</f>
        <v>8450</v>
      </c>
      <c r="S47" s="2">
        <f>+IFERROR(('Regions &amp; Poverty'!$K45/100)*I47,0)</f>
        <v>11830</v>
      </c>
      <c r="T47" s="2">
        <f>+IFERROR(('Regions &amp; Poverty'!$K45/100)*J47,0)</f>
        <v>11830</v>
      </c>
      <c r="U47" s="2">
        <f>+IFERROR(R47*('Regions &amp; Poverty'!$M45/100),0)</f>
        <v>4191.2</v>
      </c>
      <c r="V47" s="2">
        <f>+IFERROR(S47*('Regions &amp; Poverty'!$M45/100),0)</f>
        <v>5867.68</v>
      </c>
      <c r="W47" s="2">
        <f>+IFERROR(T47*('Regions &amp; Poverty'!$M45/100),0)</f>
        <v>5867.68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1398667</v>
      </c>
      <c r="I49" s="2">
        <f t="shared" si="4"/>
        <v>1485387</v>
      </c>
      <c r="J49" s="2">
        <f t="shared" si="4"/>
        <v>1468668</v>
      </c>
      <c r="K49" s="27"/>
      <c r="L49" s="2">
        <f>+IFERROR(('Regions &amp; Poverty'!$G47/100)*H49,0)</f>
        <v>748286.84500000009</v>
      </c>
      <c r="M49" s="2">
        <f>+IFERROR(('Regions &amp; Poverty'!$G47/100)*I49,0)</f>
        <v>794682.04500000004</v>
      </c>
      <c r="N49" s="2">
        <f>+IFERROR(('Regions &amp; Poverty'!$G47/100)*J49,0)</f>
        <v>785737.38</v>
      </c>
      <c r="O49" s="2">
        <f>+IFERROR(L49*('Regions &amp; Poverty'!$I47/100),0)</f>
        <v>163126.53221</v>
      </c>
      <c r="P49" s="2">
        <f>+IFERROR(M49*('Regions &amp; Poverty'!$I47/100),0)</f>
        <v>173240.68581</v>
      </c>
      <c r="Q49" s="2">
        <f>+IFERROR(N49*('Regions &amp; Poverty'!$I47/100),0)</f>
        <v>171290.74884000001</v>
      </c>
      <c r="R49" s="2">
        <f>+IFERROR(('Regions &amp; Poverty'!$K47/100)*H49,0)</f>
        <v>1085365.5919999999</v>
      </c>
      <c r="S49" s="2">
        <f>+IFERROR(('Regions &amp; Poverty'!$K47/100)*I49,0)</f>
        <v>1152660.3119999999</v>
      </c>
      <c r="T49" s="2">
        <f>+IFERROR(('Regions &amp; Poverty'!$K47/100)*J49,0)</f>
        <v>1139686.3679999998</v>
      </c>
      <c r="U49" s="2">
        <f>+IFERROR(R49*('Regions &amp; Poverty'!$M47/100),0)</f>
        <v>437402.33357599995</v>
      </c>
      <c r="V49" s="2">
        <f>+IFERROR(S49*('Regions &amp; Poverty'!$M47/100),0)</f>
        <v>464522.10573599994</v>
      </c>
      <c r="W49" s="2">
        <f>+IFERROR(T49*('Regions &amp; Poverty'!$M47/100),0)</f>
        <v>459293.6063039999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40000</v>
      </c>
      <c r="I50" s="2">
        <f t="shared" si="4"/>
        <v>38858</v>
      </c>
      <c r="J50" s="2">
        <f t="shared" si="4"/>
        <v>37633</v>
      </c>
      <c r="K50" s="27"/>
      <c r="L50" s="2">
        <f>+IFERROR(('Regions &amp; Poverty'!$G48/100)*H50,0)</f>
        <v>20920</v>
      </c>
      <c r="M50" s="2">
        <f>+IFERROR(('Regions &amp; Poverty'!$G48/100)*I50,0)</f>
        <v>20322.734</v>
      </c>
      <c r="N50" s="2">
        <f>+IFERROR(('Regions &amp; Poverty'!$G48/100)*J50,0)</f>
        <v>19682.059000000001</v>
      </c>
      <c r="O50" s="2">
        <f>+IFERROR(L50*('Regions &amp; Poverty'!$I48/100),0)</f>
        <v>3493.6399999999994</v>
      </c>
      <c r="P50" s="2">
        <f>+IFERROR(M50*('Regions &amp; Poverty'!$I48/100),0)</f>
        <v>3393.8965779999999</v>
      </c>
      <c r="Q50" s="2">
        <f>+IFERROR(N50*('Regions &amp; Poverty'!$I48/100),0)</f>
        <v>3286.9038529999998</v>
      </c>
      <c r="R50" s="2">
        <f>+IFERROR(('Regions &amp; Poverty'!$K48/100)*H50,0)</f>
        <v>32519.999999999996</v>
      </c>
      <c r="S50" s="2">
        <f>+IFERROR(('Regions &amp; Poverty'!$K48/100)*I50,0)</f>
        <v>31591.553999999996</v>
      </c>
      <c r="T50" s="2">
        <f>+IFERROR(('Regions &amp; Poverty'!$K48/100)*J50,0)</f>
        <v>30595.628999999997</v>
      </c>
      <c r="U50" s="2">
        <f>+IFERROR(R50*('Regions &amp; Poverty'!$M48/100),0)</f>
        <v>12390.119999999999</v>
      </c>
      <c r="V50" s="2">
        <f>+IFERROR(S50*('Regions &amp; Poverty'!$M48/100),0)</f>
        <v>12036.382073999999</v>
      </c>
      <c r="W50" s="2">
        <f>+IFERROR(T50*('Regions &amp; Poverty'!$M48/100),0)</f>
        <v>11656.934648999999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17542</v>
      </c>
      <c r="I51" s="2">
        <f t="shared" si="4"/>
        <v>38664</v>
      </c>
      <c r="J51" s="2">
        <f t="shared" si="4"/>
        <v>23838</v>
      </c>
      <c r="K51" s="27"/>
      <c r="L51" s="2">
        <f>+IFERROR(('Regions &amp; Poverty'!$G49/100)*H51,0)</f>
        <v>8613.1219999999994</v>
      </c>
      <c r="M51" s="2">
        <f>+IFERROR(('Regions &amp; Poverty'!$G49/100)*I51,0)</f>
        <v>18984.024000000001</v>
      </c>
      <c r="N51" s="2">
        <f>+IFERROR(('Regions &amp; Poverty'!$G49/100)*J51,0)</f>
        <v>11704.458000000001</v>
      </c>
      <c r="O51" s="2">
        <f>+IFERROR(L51*('Regions &amp; Poverty'!$I49/100),0)</f>
        <v>1714.0112779999997</v>
      </c>
      <c r="P51" s="2">
        <f>+IFERROR(M51*('Regions &amp; Poverty'!$I49/100),0)</f>
        <v>3777.820776</v>
      </c>
      <c r="Q51" s="2">
        <f>+IFERROR(N51*('Regions &amp; Poverty'!$I49/100),0)</f>
        <v>2329.1871419999998</v>
      </c>
      <c r="R51" s="2">
        <f>+IFERROR(('Regions &amp; Poverty'!$K49/100)*H51,0)</f>
        <v>12840.744000000001</v>
      </c>
      <c r="S51" s="2">
        <f>+IFERROR(('Regions &amp; Poverty'!$K49/100)*I51,0)</f>
        <v>28302.047999999999</v>
      </c>
      <c r="T51" s="2">
        <f>+IFERROR(('Regions &amp; Poverty'!$K49/100)*J51,0)</f>
        <v>17449.416000000001</v>
      </c>
      <c r="U51" s="2">
        <f>+IFERROR(R51*('Regions &amp; Poverty'!$M49/100),0)</f>
        <v>4763.9160240000001</v>
      </c>
      <c r="V51" s="2">
        <f>+IFERROR(S51*('Regions &amp; Poverty'!$M49/100),0)</f>
        <v>10500.059808</v>
      </c>
      <c r="W51" s="2">
        <f>+IFERROR(T51*('Regions &amp; Poverty'!$M49/100),0)</f>
        <v>6473.7333360000002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0</v>
      </c>
      <c r="I60" s="2">
        <f t="shared" si="7"/>
        <v>0</v>
      </c>
      <c r="J60" s="2">
        <f t="shared" si="7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0</v>
      </c>
      <c r="I63" s="2">
        <f t="shared" si="7"/>
        <v>0</v>
      </c>
      <c r="J63" s="2">
        <f t="shared" si="7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0</v>
      </c>
      <c r="I64" s="2">
        <f t="shared" si="7"/>
        <v>0</v>
      </c>
      <c r="J64" s="2">
        <f t="shared" si="7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325</v>
      </c>
      <c r="I65" s="2">
        <f t="shared" si="7"/>
        <v>13</v>
      </c>
      <c r="J65" s="2">
        <f t="shared" si="7"/>
        <v>319</v>
      </c>
      <c r="K65" s="27"/>
      <c r="L65" s="2">
        <f>+IFERROR(('Regions &amp; Poverty'!$G63/100)*H65,0)</f>
        <v>9.75</v>
      </c>
      <c r="M65" s="2">
        <f>+IFERROR(('Regions &amp; Poverty'!$G63/100)*I65,0)</f>
        <v>0.39</v>
      </c>
      <c r="N65" s="2">
        <f>+IFERROR(('Regions &amp; Poverty'!$G63/100)*J65,0)</f>
        <v>9.57</v>
      </c>
      <c r="O65" s="2">
        <f>+IFERROR(L65*('Regions &amp; Poverty'!$I63/100),0)</f>
        <v>7.8E-2</v>
      </c>
      <c r="P65" s="2">
        <f>+IFERROR(M65*('Regions &amp; Poverty'!$I63/100),0)</f>
        <v>3.1200000000000004E-3</v>
      </c>
      <c r="Q65" s="2">
        <f>+IFERROR(N65*('Regions &amp; Poverty'!$I63/100),0)</f>
        <v>7.6560000000000003E-2</v>
      </c>
      <c r="R65" s="2">
        <f>+IFERROR(('Regions &amp; Poverty'!$K63/100)*H65,0)</f>
        <v>38.35</v>
      </c>
      <c r="S65" s="2">
        <f>+IFERROR(('Regions &amp; Poverty'!$K63/100)*I65,0)</f>
        <v>1.534</v>
      </c>
      <c r="T65" s="2">
        <f>+IFERROR(('Regions &amp; Poverty'!$K63/100)*J65,0)</f>
        <v>37.642000000000003</v>
      </c>
      <c r="U65" s="2">
        <f>+IFERROR(R65*('Regions &amp; Poverty'!$M63/100),0)</f>
        <v>1.2655500000000002</v>
      </c>
      <c r="V65" s="2">
        <f>+IFERROR(S65*('Regions &amp; Poverty'!$M63/100),0)</f>
        <v>5.0622E-2</v>
      </c>
      <c r="W65" s="2">
        <f>+IFERROR(T65*('Regions &amp; Poverty'!$M63/100),0)</f>
        <v>1.2421860000000002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0</v>
      </c>
      <c r="I68" s="2">
        <f t="shared" si="7"/>
        <v>0</v>
      </c>
      <c r="J68" s="2">
        <f t="shared" si="7"/>
        <v>0</v>
      </c>
      <c r="K68" s="27"/>
      <c r="L68" s="2">
        <f>+IFERROR(('Regions &amp; Poverty'!$G66/100)*H68,0)</f>
        <v>0</v>
      </c>
      <c r="M68" s="2">
        <f>+IFERROR(('Regions &amp; Poverty'!$G66/100)*I68,0)</f>
        <v>0</v>
      </c>
      <c r="N68" s="2">
        <f>+IFERROR(('Regions &amp; Poverty'!$G66/100)*J68,0)</f>
        <v>0</v>
      </c>
      <c r="O68" s="2">
        <f>+IFERROR(L68*('Regions &amp; Poverty'!$I66/100),0)</f>
        <v>0</v>
      </c>
      <c r="P68" s="2">
        <f>+IFERROR(M68*('Regions &amp; Poverty'!$I66/100),0)</f>
        <v>0</v>
      </c>
      <c r="Q68" s="2">
        <f>+IFERROR(N68*('Regions &amp; Poverty'!$I66/100),0)</f>
        <v>0</v>
      </c>
      <c r="R68" s="2">
        <f>+IFERROR(('Regions &amp; Poverty'!$K66/100)*H68,0)</f>
        <v>0</v>
      </c>
      <c r="S68" s="2">
        <f>+IFERROR(('Regions &amp; Poverty'!$K66/100)*I68,0)</f>
        <v>0</v>
      </c>
      <c r="T68" s="2">
        <f>+IFERROR(('Regions &amp; Poverty'!$K66/100)*J68,0)</f>
        <v>0</v>
      </c>
      <c r="U68" s="2">
        <f>+IFERROR(R68*('Regions &amp; Poverty'!$M66/100),0)</f>
        <v>0</v>
      </c>
      <c r="V68" s="2">
        <f>+IFERROR(S68*('Regions &amp; Poverty'!$M66/100),0)</f>
        <v>0</v>
      </c>
      <c r="W68" s="2">
        <f>+IFERROR(T68*('Regions &amp; Poverty'!$M66/100),0)</f>
        <v>0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0</v>
      </c>
      <c r="I69" s="2">
        <f t="shared" si="7"/>
        <v>0</v>
      </c>
      <c r="J69" s="2">
        <f t="shared" si="7"/>
        <v>0</v>
      </c>
      <c r="K69" s="27"/>
      <c r="L69" s="2">
        <f>+IFERROR(('Regions &amp; Poverty'!$G67/100)*H69,0)</f>
        <v>0</v>
      </c>
      <c r="M69" s="2">
        <f>+IFERROR(('Regions &amp; Poverty'!$G67/100)*I69,0)</f>
        <v>0</v>
      </c>
      <c r="N69" s="2">
        <f>+IFERROR(('Regions &amp; Poverty'!$G67/100)*J69,0)</f>
        <v>0</v>
      </c>
      <c r="O69" s="2">
        <f>+IFERROR(L69*('Regions &amp; Poverty'!$I67/100),0)</f>
        <v>0</v>
      </c>
      <c r="P69" s="2">
        <f>+IFERROR(M69*('Regions &amp; Poverty'!$I67/100),0)</f>
        <v>0</v>
      </c>
      <c r="Q69" s="2">
        <f>+IFERROR(N69*('Regions &amp; Poverty'!$I67/100),0)</f>
        <v>0</v>
      </c>
      <c r="R69" s="2">
        <f>+IFERROR(('Regions &amp; Poverty'!$K67/100)*H69,0)</f>
        <v>0</v>
      </c>
      <c r="S69" s="2">
        <f>+IFERROR(('Regions &amp; Poverty'!$K67/100)*I69,0)</f>
        <v>0</v>
      </c>
      <c r="T69" s="2">
        <f>+IFERROR(('Regions &amp; Poverty'!$K67/100)*J69,0)</f>
        <v>0</v>
      </c>
      <c r="U69" s="2">
        <f>+IFERROR(R69*('Regions &amp; Poverty'!$M67/100),0)</f>
        <v>0</v>
      </c>
      <c r="V69" s="2">
        <f>+IFERROR(S69*('Regions &amp; Poverty'!$M67/100),0)</f>
        <v>0</v>
      </c>
      <c r="W69" s="2">
        <f>+IFERROR(T69*('Regions &amp; Poverty'!$M67/100),0)</f>
        <v>0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0</v>
      </c>
      <c r="I70" s="2">
        <f t="shared" si="7"/>
        <v>0</v>
      </c>
      <c r="J70" s="2">
        <f t="shared" si="7"/>
        <v>0</v>
      </c>
      <c r="K70" s="27"/>
      <c r="L70" s="2">
        <f>+IFERROR(('Regions &amp; Poverty'!$G68/100)*H70,0)</f>
        <v>0</v>
      </c>
      <c r="M70" s="2">
        <f>+IFERROR(('Regions &amp; Poverty'!$G68/100)*I70,0)</f>
        <v>0</v>
      </c>
      <c r="N70" s="2">
        <f>+IFERROR(('Regions &amp; Poverty'!$G68/100)*J70,0)</f>
        <v>0</v>
      </c>
      <c r="O70" s="2">
        <f>+IFERROR(L70*('Regions &amp; Poverty'!$I68/100),0)</f>
        <v>0</v>
      </c>
      <c r="P70" s="2">
        <f>+IFERROR(M70*('Regions &amp; Poverty'!$I68/100),0)</f>
        <v>0</v>
      </c>
      <c r="Q70" s="2">
        <f>+IFERROR(N70*('Regions &amp; Poverty'!$I68/100),0)</f>
        <v>0</v>
      </c>
      <c r="R70" s="2">
        <f>+IFERROR(('Regions &amp; Poverty'!$K68/100)*H70,0)</f>
        <v>0</v>
      </c>
      <c r="S70" s="2">
        <f>+IFERROR(('Regions &amp; Poverty'!$K68/100)*I70,0)</f>
        <v>0</v>
      </c>
      <c r="T70" s="2">
        <f>+IFERROR(('Regions &amp; Poverty'!$K68/100)*J70,0)</f>
        <v>0</v>
      </c>
      <c r="U70" s="2">
        <f>+IFERROR(R70*('Regions &amp; Poverty'!$M68/100),0)</f>
        <v>0</v>
      </c>
      <c r="V70" s="2">
        <f>+IFERROR(S70*('Regions &amp; Poverty'!$M68/100),0)</f>
        <v>0</v>
      </c>
      <c r="W70" s="2">
        <f>+IFERROR(T70*('Regions &amp; Poverty'!$M68/100),0)</f>
        <v>0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0</v>
      </c>
      <c r="I71" s="2">
        <f t="shared" si="7"/>
        <v>0</v>
      </c>
      <c r="J71" s="2">
        <f t="shared" si="7"/>
        <v>0</v>
      </c>
      <c r="K71" s="27"/>
      <c r="L71" s="2">
        <f>+IFERROR(('Regions &amp; Poverty'!$G69/100)*H71,0)</f>
        <v>0</v>
      </c>
      <c r="M71" s="2">
        <f>+IFERROR(('Regions &amp; Poverty'!$G69/100)*I71,0)</f>
        <v>0</v>
      </c>
      <c r="N71" s="2">
        <f>+IFERROR(('Regions &amp; Poverty'!$G69/100)*J71,0)</f>
        <v>0</v>
      </c>
      <c r="O71" s="2">
        <f>+IFERROR(L71*('Regions &amp; Poverty'!$I69/100),0)</f>
        <v>0</v>
      </c>
      <c r="P71" s="2">
        <f>+IFERROR(M71*('Regions &amp; Poverty'!$I69/100),0)</f>
        <v>0</v>
      </c>
      <c r="Q71" s="2">
        <f>+IFERROR(N71*('Regions &amp; Poverty'!$I69/100),0)</f>
        <v>0</v>
      </c>
      <c r="R71" s="2">
        <f>+IFERROR(('Regions &amp; Poverty'!$K69/100)*H71,0)</f>
        <v>0</v>
      </c>
      <c r="S71" s="2">
        <f>+IFERROR(('Regions &amp; Poverty'!$K69/100)*I71,0)</f>
        <v>0</v>
      </c>
      <c r="T71" s="2">
        <f>+IFERROR(('Regions &amp; Poverty'!$K69/100)*J71,0)</f>
        <v>0</v>
      </c>
      <c r="U71" s="2">
        <f>+IFERROR(R71*('Regions &amp; Poverty'!$M69/100),0)</f>
        <v>0</v>
      </c>
      <c r="V71" s="2">
        <f>+IFERROR(S71*('Regions &amp; Poverty'!$M69/100),0)</f>
        <v>0</v>
      </c>
      <c r="W71" s="2">
        <f>+IFERROR(T71*('Regions &amp; Poverty'!$M69/100),0)</f>
        <v>0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0</v>
      </c>
      <c r="I72" s="2">
        <f t="shared" si="7"/>
        <v>0</v>
      </c>
      <c r="J72" s="2">
        <f t="shared" si="7"/>
        <v>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0</v>
      </c>
      <c r="I73" s="2">
        <f t="shared" si="7"/>
        <v>0</v>
      </c>
      <c r="J73" s="2">
        <f t="shared" si="7"/>
        <v>0</v>
      </c>
      <c r="K73" s="27"/>
      <c r="L73" s="2">
        <f>+IFERROR(('Regions &amp; Poverty'!$G71/100)*H73,0)</f>
        <v>0</v>
      </c>
      <c r="M73" s="2">
        <f>+IFERROR(('Regions &amp; Poverty'!$G71/100)*I73,0)</f>
        <v>0</v>
      </c>
      <c r="N73" s="2">
        <f>+IFERROR(('Regions &amp; Poverty'!$G71/100)*J73,0)</f>
        <v>0</v>
      </c>
      <c r="O73" s="2">
        <f>+IFERROR(L73*('Regions &amp; Poverty'!$I71/100),0)</f>
        <v>0</v>
      </c>
      <c r="P73" s="2">
        <f>+IFERROR(M73*('Regions &amp; Poverty'!$I71/100),0)</f>
        <v>0</v>
      </c>
      <c r="Q73" s="2">
        <f>+IFERROR(N73*('Regions &amp; Poverty'!$I71/100),0)</f>
        <v>0</v>
      </c>
      <c r="R73" s="2">
        <f>+IFERROR(('Regions &amp; Poverty'!$K71/100)*H73,0)</f>
        <v>0</v>
      </c>
      <c r="S73" s="2">
        <f>+IFERROR(('Regions &amp; Poverty'!$K71/100)*I73,0)</f>
        <v>0</v>
      </c>
      <c r="T73" s="2">
        <f>+IFERROR(('Regions &amp; Poverty'!$K71/100)*J73,0)</f>
        <v>0</v>
      </c>
      <c r="U73" s="2">
        <f>+IFERROR(R73*('Regions &amp; Poverty'!$M71/100),0)</f>
        <v>0</v>
      </c>
      <c r="V73" s="2">
        <f>+IFERROR(S73*('Regions &amp; Poverty'!$M71/100),0)</f>
        <v>0</v>
      </c>
      <c r="W73" s="2">
        <f>+IFERROR(T73*('Regions &amp; Poverty'!$M71/100),0)</f>
        <v>0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2670</v>
      </c>
      <c r="I77" s="2">
        <f t="shared" si="8"/>
        <v>4640</v>
      </c>
      <c r="J77" s="2">
        <f t="shared" si="8"/>
        <v>6867</v>
      </c>
      <c r="K77" s="27"/>
      <c r="L77" s="2">
        <f>+IFERROR(('Regions &amp; Poverty'!$G75/100)*H77,0)</f>
        <v>45.39</v>
      </c>
      <c r="M77" s="2">
        <f>+IFERROR(('Regions &amp; Poverty'!$G75/100)*I77,0)</f>
        <v>78.88000000000001</v>
      </c>
      <c r="N77" s="2">
        <f>+IFERROR(('Regions &amp; Poverty'!$G75/100)*J77,0)</f>
        <v>116.739</v>
      </c>
      <c r="O77" s="2">
        <f>+IFERROR(L77*('Regions &amp; Poverty'!$I75/100),0)</f>
        <v>0.45390000000000003</v>
      </c>
      <c r="P77" s="2">
        <f>+IFERROR(M77*('Regions &amp; Poverty'!$I75/100),0)</f>
        <v>0.78880000000000017</v>
      </c>
      <c r="Q77" s="2">
        <f>+IFERROR(N77*('Regions &amp; Poverty'!$I75/100),0)</f>
        <v>1.1673900000000001</v>
      </c>
      <c r="R77" s="2">
        <f>+IFERROR(('Regions &amp; Poverty'!$K75/100)*H77,0)</f>
        <v>120.14999999999999</v>
      </c>
      <c r="S77" s="2">
        <f>+IFERROR(('Regions &amp; Poverty'!$K75/100)*I77,0)</f>
        <v>208.79999999999998</v>
      </c>
      <c r="T77" s="2">
        <f>+IFERROR(('Regions &amp; Poverty'!$K75/100)*J77,0)</f>
        <v>309.01499999999999</v>
      </c>
      <c r="U77" s="2">
        <f>+IFERROR(R77*('Regions &amp; Poverty'!$M75/100),0)</f>
        <v>2.1627000000000001</v>
      </c>
      <c r="V77" s="2">
        <f>+IFERROR(S77*('Regions &amp; Poverty'!$M75/100),0)</f>
        <v>3.7584</v>
      </c>
      <c r="W77" s="2">
        <f>+IFERROR(T77*('Regions &amp; Poverty'!$M75/100),0)</f>
        <v>5.5622700000000007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0</v>
      </c>
      <c r="I79" s="2">
        <f t="shared" si="8"/>
        <v>0</v>
      </c>
      <c r="J79" s="2">
        <f t="shared" si="8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0</v>
      </c>
      <c r="I80" s="2">
        <f t="shared" si="8"/>
        <v>0</v>
      </c>
      <c r="J80" s="2">
        <f t="shared" si="8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305790</v>
      </c>
      <c r="I82" s="2">
        <f t="shared" si="8"/>
        <v>321120</v>
      </c>
      <c r="J82" s="2">
        <f t="shared" si="8"/>
        <v>284810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219</v>
      </c>
      <c r="I83" s="2">
        <f t="shared" si="8"/>
        <v>211</v>
      </c>
      <c r="J83" s="2">
        <f t="shared" si="8"/>
        <v>210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1647</v>
      </c>
      <c r="I84" s="2">
        <f t="shared" si="8"/>
        <v>1631</v>
      </c>
      <c r="J84" s="2">
        <f t="shared" si="8"/>
        <v>1615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462</v>
      </c>
      <c r="I86" s="2">
        <f t="shared" si="8"/>
        <v>452</v>
      </c>
      <c r="J86" s="2">
        <f t="shared" si="8"/>
        <v>444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2344200</v>
      </c>
      <c r="I87" s="2">
        <f t="shared" si="8"/>
        <v>2400000</v>
      </c>
      <c r="J87" s="2">
        <f t="shared" si="8"/>
        <v>1995934</v>
      </c>
      <c r="K87" s="27"/>
      <c r="L87" s="2">
        <f>+IFERROR(('Regions &amp; Poverty'!$G85/100)*H87,0)</f>
        <v>44539.799999999996</v>
      </c>
      <c r="M87" s="2">
        <f>+IFERROR(('Regions &amp; Poverty'!$G85/100)*I87,0)</f>
        <v>45600</v>
      </c>
      <c r="N87" s="2">
        <f>+IFERROR(('Regions &amp; Poverty'!$G85/100)*J87,0)</f>
        <v>37922.745999999999</v>
      </c>
      <c r="O87" s="2">
        <f>+IFERROR(L87*('Regions &amp; Poverty'!$I85/100),0)</f>
        <v>133.61939999999998</v>
      </c>
      <c r="P87" s="2">
        <f>+IFERROR(M87*('Regions &amp; Poverty'!$I85/100),0)</f>
        <v>136.80000000000001</v>
      </c>
      <c r="Q87" s="2">
        <f>+IFERROR(N87*('Regions &amp; Poverty'!$I85/100),0)</f>
        <v>113.768238</v>
      </c>
      <c r="R87" s="2">
        <f>+IFERROR(('Regions &amp; Poverty'!$K85/100)*H87,0)</f>
        <v>283648.2</v>
      </c>
      <c r="S87" s="2">
        <f>+IFERROR(('Regions &amp; Poverty'!$K85/100)*I87,0)</f>
        <v>290400</v>
      </c>
      <c r="T87" s="2">
        <f>+IFERROR(('Regions &amp; Poverty'!$K85/100)*J87,0)</f>
        <v>241508.014</v>
      </c>
      <c r="U87" s="2">
        <f>+IFERROR(R87*('Regions &amp; Poverty'!$M85/100),0)</f>
        <v>7942.1495999999997</v>
      </c>
      <c r="V87" s="2">
        <f>+IFERROR(S87*('Regions &amp; Poverty'!$M85/100),0)</f>
        <v>8131.1999999999989</v>
      </c>
      <c r="W87" s="2">
        <f>+IFERROR(T87*('Regions &amp; Poverty'!$M85/100),0)</f>
        <v>6762.2243919999992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72586</v>
      </c>
      <c r="I88" s="2">
        <f t="shared" si="8"/>
        <v>74750</v>
      </c>
      <c r="J88" s="2">
        <f t="shared" si="8"/>
        <v>73482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238800</v>
      </c>
      <c r="I95" s="2">
        <f t="shared" si="9"/>
        <v>240300</v>
      </c>
      <c r="J95" s="2">
        <f t="shared" si="9"/>
        <v>243374</v>
      </c>
      <c r="K95" s="27"/>
      <c r="L95" s="2">
        <f>+IFERROR(('Regions &amp; Poverty'!$G93/100)*H95,0)</f>
        <v>15522</v>
      </c>
      <c r="M95" s="2">
        <f>+IFERROR(('Regions &amp; Poverty'!$G93/100)*I95,0)</f>
        <v>15619.5</v>
      </c>
      <c r="N95" s="2">
        <f>+IFERROR(('Regions &amp; Poverty'!$G93/100)*J95,0)</f>
        <v>15819.310000000001</v>
      </c>
      <c r="O95" s="2">
        <f>+IFERROR(L95*('Regions &amp; Poverty'!$I93/100),0)</f>
        <v>232.82999999999998</v>
      </c>
      <c r="P95" s="2">
        <f>+IFERROR(M95*('Regions &amp; Poverty'!$I93/100),0)</f>
        <v>234.29249999999999</v>
      </c>
      <c r="Q95" s="2">
        <f>+IFERROR(N95*('Regions &amp; Poverty'!$I93/100),0)</f>
        <v>237.28965000000002</v>
      </c>
      <c r="R95" s="2">
        <f>+IFERROR(('Regions &amp; Poverty'!$K93/100)*H95,0)</f>
        <v>72117.599999999991</v>
      </c>
      <c r="S95" s="2">
        <f>+IFERROR(('Regions &amp; Poverty'!$K93/100)*I95,0)</f>
        <v>72570.599999999991</v>
      </c>
      <c r="T95" s="2">
        <f>+IFERROR(('Regions &amp; Poverty'!$K93/100)*J95,0)</f>
        <v>73498.948000000004</v>
      </c>
      <c r="U95" s="2">
        <f>+IFERROR(R95*('Regions &amp; Poverty'!$M93/100),0)</f>
        <v>5697.290399999999</v>
      </c>
      <c r="V95" s="2">
        <f>+IFERROR(S95*('Regions &amp; Poverty'!$M93/100),0)</f>
        <v>5733.0773999999992</v>
      </c>
      <c r="W95" s="2">
        <f>+IFERROR(T95*('Regions &amp; Poverty'!$M93/100),0)</f>
        <v>5806.4168920000002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0</v>
      </c>
      <c r="I96" s="2">
        <f t="shared" si="9"/>
        <v>0</v>
      </c>
      <c r="J96" s="2">
        <f t="shared" si="9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0</v>
      </c>
      <c r="I97" s="2">
        <f t="shared" si="9"/>
        <v>0</v>
      </c>
      <c r="J97" s="2">
        <f t="shared" si="9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1661</v>
      </c>
      <c r="I99" s="2">
        <f t="shared" si="9"/>
        <v>1587</v>
      </c>
      <c r="J99" s="2">
        <f t="shared" si="9"/>
        <v>3720</v>
      </c>
      <c r="K99" s="27"/>
      <c r="L99" s="2">
        <f>+IFERROR(('Regions &amp; Poverty'!$G97/100)*H99,0)</f>
        <v>46.507999999999996</v>
      </c>
      <c r="M99" s="2">
        <f>+IFERROR(('Regions &amp; Poverty'!$G97/100)*I99,0)</f>
        <v>44.435999999999993</v>
      </c>
      <c r="N99" s="2">
        <f>+IFERROR(('Regions &amp; Poverty'!$G97/100)*J99,0)</f>
        <v>104.15999999999998</v>
      </c>
      <c r="O99" s="2">
        <f>+IFERROR(L99*('Regions &amp; Poverty'!$I97/100),0)</f>
        <v>0.27904799999999996</v>
      </c>
      <c r="P99" s="2">
        <f>+IFERROR(M99*('Regions &amp; Poverty'!$I97/100),0)</f>
        <v>0.26661599999999996</v>
      </c>
      <c r="Q99" s="2">
        <f>+IFERROR(N99*('Regions &amp; Poverty'!$I97/100),0)</f>
        <v>0.62495999999999996</v>
      </c>
      <c r="R99" s="2">
        <f>+IFERROR(('Regions &amp; Poverty'!$K97/100)*H99,0)</f>
        <v>192.67599999999999</v>
      </c>
      <c r="S99" s="2">
        <f>+IFERROR(('Regions &amp; Poverty'!$K97/100)*I99,0)</f>
        <v>184.09199999999998</v>
      </c>
      <c r="T99" s="2">
        <f>+IFERROR(('Regions &amp; Poverty'!$K97/100)*J99,0)</f>
        <v>431.52</v>
      </c>
      <c r="U99" s="2">
        <f>+IFERROR(R99*('Regions &amp; Poverty'!$M97/100),0)</f>
        <v>5.9729559999999999</v>
      </c>
      <c r="V99" s="2">
        <f>+IFERROR(S99*('Regions &amp; Poverty'!$M97/100),0)</f>
        <v>5.7068519999999996</v>
      </c>
      <c r="W99" s="2">
        <f>+IFERROR(T99*('Regions &amp; Poverty'!$M97/100),0)</f>
        <v>13.37712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3854</v>
      </c>
      <c r="I107" s="2">
        <f t="shared" si="13"/>
        <v>8670</v>
      </c>
      <c r="J107" s="2">
        <f t="shared" si="13"/>
        <v>10043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3881</v>
      </c>
      <c r="I109" s="2">
        <f t="shared" si="15"/>
        <v>1749</v>
      </c>
      <c r="J109" s="2">
        <f t="shared" si="15"/>
        <v>1751</v>
      </c>
      <c r="K109" s="27"/>
      <c r="L109" s="2">
        <f>+IFERROR(('Regions &amp; Poverty'!$G107/100)*H109,0)</f>
        <v>85.382000000000005</v>
      </c>
      <c r="M109" s="2">
        <f>+IFERROR(('Regions &amp; Poverty'!$G107/100)*I109,0)</f>
        <v>38.478000000000002</v>
      </c>
      <c r="N109" s="2">
        <f>+IFERROR(('Regions &amp; Poverty'!$G107/100)*J109,0)</f>
        <v>38.522000000000006</v>
      </c>
      <c r="O109" s="2">
        <f>+IFERROR(L109*('Regions &amp; Poverty'!$I107/100),0)</f>
        <v>0.34152800000000005</v>
      </c>
      <c r="P109" s="2">
        <f>+IFERROR(M109*('Regions &amp; Poverty'!$I107/100),0)</f>
        <v>0.15391200000000002</v>
      </c>
      <c r="Q109" s="2">
        <f>+IFERROR(N109*('Regions &amp; Poverty'!$I107/100),0)</f>
        <v>0.15408800000000003</v>
      </c>
      <c r="R109" s="2">
        <f>+IFERROR(('Regions &amp; Poverty'!$K107/100)*H109,0)</f>
        <v>562.745</v>
      </c>
      <c r="S109" s="2">
        <f>+IFERROR(('Regions &amp; Poverty'!$K107/100)*I109,0)</f>
        <v>253.60499999999999</v>
      </c>
      <c r="T109" s="2">
        <f>+IFERROR(('Regions &amp; Poverty'!$K107/100)*J109,0)</f>
        <v>253.89499999999998</v>
      </c>
      <c r="U109" s="2">
        <f>+IFERROR(R109*('Regions &amp; Poverty'!$M107/100),0)</f>
        <v>18.570585000000001</v>
      </c>
      <c r="V109" s="2">
        <f>+IFERROR(S109*('Regions &amp; Poverty'!$M107/100),0)</f>
        <v>8.3689649999999993</v>
      </c>
      <c r="W109" s="2">
        <f>+IFERROR(T109*('Regions &amp; Poverty'!$M107/100),0)</f>
        <v>8.3785349999999994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11420000</v>
      </c>
      <c r="I110" s="2">
        <f t="shared" si="15"/>
        <v>11630000</v>
      </c>
      <c r="J110" s="2">
        <f t="shared" si="15"/>
        <v>10280000</v>
      </c>
      <c r="K110" s="27"/>
      <c r="L110" s="2">
        <f>+IFERROR(('Regions &amp; Poverty'!$G108/100)*H110,0)</f>
        <v>2421040</v>
      </c>
      <c r="M110" s="2">
        <f>+IFERROR(('Regions &amp; Poverty'!$G108/100)*I110,0)</f>
        <v>2465560</v>
      </c>
      <c r="N110" s="2">
        <f>+IFERROR(('Regions &amp; Poverty'!$G108/100)*J110,0)</f>
        <v>2179360</v>
      </c>
      <c r="O110" s="2">
        <f>+IFERROR(L110*('Regions &amp; Poverty'!$I108/100),0)</f>
        <v>104104.71999999999</v>
      </c>
      <c r="P110" s="2">
        <f>+IFERROR(M110*('Regions &amp; Poverty'!$I108/100),0)</f>
        <v>106019.07999999999</v>
      </c>
      <c r="Q110" s="2">
        <f>+IFERROR(N110*('Regions &amp; Poverty'!$I108/100),0)</f>
        <v>93712.48</v>
      </c>
      <c r="R110" s="2">
        <f>+IFERROR(('Regions &amp; Poverty'!$K108/100)*H110,0)</f>
        <v>6897680</v>
      </c>
      <c r="S110" s="2">
        <f>+IFERROR(('Regions &amp; Poverty'!$K108/100)*I110,0)</f>
        <v>7024520</v>
      </c>
      <c r="T110" s="2">
        <f>+IFERROR(('Regions &amp; Poverty'!$K108/100)*J110,0)</f>
        <v>6209120</v>
      </c>
      <c r="U110" s="2">
        <f>+IFERROR(R110*('Regions &amp; Poverty'!$M108/100),0)</f>
        <v>1358842.96</v>
      </c>
      <c r="V110" s="2">
        <f>+IFERROR(S110*('Regions &amp; Poverty'!$M108/100),0)</f>
        <v>1383830.44</v>
      </c>
      <c r="W110" s="2">
        <f>+IFERROR(T110*('Regions &amp; Poverty'!$M108/100),0)</f>
        <v>1223196.6399999999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304105</v>
      </c>
      <c r="I111" s="2">
        <f t="shared" si="15"/>
        <v>308488</v>
      </c>
      <c r="J111" s="2">
        <f t="shared" si="15"/>
        <v>302397</v>
      </c>
      <c r="K111" s="27"/>
      <c r="L111" s="2">
        <f>+IFERROR(('Regions &amp; Poverty'!$G109/100)*H111,0)</f>
        <v>45615.75</v>
      </c>
      <c r="M111" s="2">
        <f>+IFERROR(('Regions &amp; Poverty'!$G109/100)*I111,0)</f>
        <v>46273.2</v>
      </c>
      <c r="N111" s="2">
        <f>+IFERROR(('Regions &amp; Poverty'!$G109/100)*J111,0)</f>
        <v>45359.549999999996</v>
      </c>
      <c r="O111" s="2">
        <f>+IFERROR(L111*('Regions &amp; Poverty'!$I109/100),0)</f>
        <v>1368.4724999999999</v>
      </c>
      <c r="P111" s="2">
        <f>+IFERROR(M111*('Regions &amp; Poverty'!$I109/100),0)</f>
        <v>1388.1959999999999</v>
      </c>
      <c r="Q111" s="2">
        <f>+IFERROR(N111*('Regions &amp; Poverty'!$I109/100),0)</f>
        <v>1360.7864999999997</v>
      </c>
      <c r="R111" s="2">
        <f>+IFERROR(('Regions &amp; Poverty'!$K109/100)*H111,0)</f>
        <v>154789.44500000001</v>
      </c>
      <c r="S111" s="2">
        <f>+IFERROR(('Regions &amp; Poverty'!$K109/100)*I111,0)</f>
        <v>157020.39199999999</v>
      </c>
      <c r="T111" s="2">
        <f>+IFERROR(('Regions &amp; Poverty'!$K109/100)*J111,0)</f>
        <v>153920.073</v>
      </c>
      <c r="U111" s="2">
        <f>+IFERROR(R111*('Regions &amp; Poverty'!$M109/100),0)</f>
        <v>24456.732310000003</v>
      </c>
      <c r="V111" s="2">
        <f>+IFERROR(S111*('Regions &amp; Poverty'!$M109/100),0)</f>
        <v>24809.221935999998</v>
      </c>
      <c r="W111" s="2">
        <f>+IFERROR(T111*('Regions &amp; Poverty'!$M109/100),0)</f>
        <v>24319.371534000002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294395</v>
      </c>
      <c r="I112" s="2">
        <f t="shared" si="15"/>
        <v>299549</v>
      </c>
      <c r="J112" s="2">
        <f t="shared" si="15"/>
        <v>318326</v>
      </c>
      <c r="K112" s="27"/>
      <c r="L112" s="2">
        <f>+IFERROR(('Regions &amp; Poverty'!$G110/100)*H112,0)</f>
        <v>17958.095000000001</v>
      </c>
      <c r="M112" s="2">
        <f>+IFERROR(('Regions &amp; Poverty'!$G110/100)*I112,0)</f>
        <v>18272.489000000001</v>
      </c>
      <c r="N112" s="2">
        <f>+IFERROR(('Regions &amp; Poverty'!$G110/100)*J112,0)</f>
        <v>19417.885999999999</v>
      </c>
      <c r="O112" s="2">
        <f>+IFERROR(L112*('Regions &amp; Poverty'!$I110/100),0)</f>
        <v>161.62285500000002</v>
      </c>
      <c r="P112" s="2">
        <f>+IFERROR(M112*('Regions &amp; Poverty'!$I110/100),0)</f>
        <v>164.45240100000004</v>
      </c>
      <c r="Q112" s="2">
        <f>+IFERROR(N112*('Regions &amp; Poverty'!$I110/100),0)</f>
        <v>174.760974</v>
      </c>
      <c r="R112" s="2">
        <f>+IFERROR(('Regions &amp; Poverty'!$K110/100)*H112,0)</f>
        <v>116874.815</v>
      </c>
      <c r="S112" s="2">
        <f>+IFERROR(('Regions &amp; Poverty'!$K110/100)*I112,0)</f>
        <v>118920.95300000001</v>
      </c>
      <c r="T112" s="2">
        <f>+IFERROR(('Regions &amp; Poverty'!$K110/100)*J112,0)</f>
        <v>126375.42200000001</v>
      </c>
      <c r="U112" s="2">
        <f>+IFERROR(R112*('Regions &amp; Poverty'!$M110/100),0)</f>
        <v>11103.107425</v>
      </c>
      <c r="V112" s="2">
        <f>+IFERROR(S112*('Regions &amp; Poverty'!$M110/100),0)</f>
        <v>11297.490535000001</v>
      </c>
      <c r="W112" s="2">
        <f>+IFERROR(T112*('Regions &amp; Poverty'!$M110/100),0)</f>
        <v>12005.66509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3398</v>
      </c>
      <c r="I113" s="2">
        <f t="shared" si="15"/>
        <v>5120</v>
      </c>
      <c r="J113" s="2">
        <f t="shared" si="15"/>
        <v>5577</v>
      </c>
      <c r="K113" s="27"/>
      <c r="L113" s="2">
        <f>+IFERROR(('Regions &amp; Poverty'!$G111/100)*H113,0)</f>
        <v>64.561999999999998</v>
      </c>
      <c r="M113" s="2">
        <f>+IFERROR(('Regions &amp; Poverty'!$G111/100)*I113,0)</f>
        <v>97.28</v>
      </c>
      <c r="N113" s="2">
        <f>+IFERROR(('Regions &amp; Poverty'!$G111/100)*J113,0)</f>
        <v>105.96299999999999</v>
      </c>
      <c r="O113" s="2">
        <f>+IFERROR(L113*('Regions &amp; Poverty'!$I111/100),0)</f>
        <v>0.193686</v>
      </c>
      <c r="P113" s="2">
        <f>+IFERROR(M113*('Regions &amp; Poverty'!$I111/100),0)</f>
        <v>0.29183999999999999</v>
      </c>
      <c r="Q113" s="2">
        <f>+IFERROR(N113*('Regions &amp; Poverty'!$I111/100),0)</f>
        <v>0.31788899999999998</v>
      </c>
      <c r="R113" s="2">
        <f>+IFERROR(('Regions &amp; Poverty'!$K111/100)*H113,0)</f>
        <v>547.07799999999997</v>
      </c>
      <c r="S113" s="2">
        <f>+IFERROR(('Regions &amp; Poverty'!$K111/100)*I113,0)</f>
        <v>824.32</v>
      </c>
      <c r="T113" s="2">
        <f>+IFERROR(('Regions &amp; Poverty'!$K111/100)*J113,0)</f>
        <v>897.89700000000005</v>
      </c>
      <c r="U113" s="2">
        <f>+IFERROR(R113*('Regions &amp; Poverty'!$M111/100),0)</f>
        <v>18.600652</v>
      </c>
      <c r="V113" s="2">
        <f>+IFERROR(S113*('Regions &amp; Poverty'!$M111/100),0)</f>
        <v>28.026880000000002</v>
      </c>
      <c r="W113" s="2">
        <f>+IFERROR(T113*('Regions &amp; Poverty'!$M111/100),0)</f>
        <v>30.528498000000003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9627</v>
      </c>
      <c r="I114" s="2">
        <f t="shared" si="15"/>
        <v>9877</v>
      </c>
      <c r="J114" s="2">
        <f t="shared" si="15"/>
        <v>10144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37000</v>
      </c>
      <c r="I118" s="2">
        <f t="shared" si="15"/>
        <v>40000</v>
      </c>
      <c r="J118" s="2">
        <f t="shared" si="15"/>
        <v>41923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127</v>
      </c>
      <c r="I125" s="2">
        <f t="shared" si="17"/>
        <v>132</v>
      </c>
      <c r="J125" s="2">
        <f t="shared" si="17"/>
        <v>152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120</v>
      </c>
      <c r="I128" s="2">
        <f t="shared" si="17"/>
        <v>120</v>
      </c>
      <c r="J128" s="2">
        <f t="shared" si="17"/>
        <v>121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0</v>
      </c>
      <c r="I129" s="2">
        <f t="shared" si="17"/>
        <v>0</v>
      </c>
      <c r="J129" s="2">
        <f t="shared" si="17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713</v>
      </c>
      <c r="I132" s="2">
        <f t="shared" si="17"/>
        <v>600</v>
      </c>
      <c r="J132" s="2">
        <f t="shared" si="17"/>
        <v>728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5454</v>
      </c>
      <c r="I134" s="2">
        <f t="shared" si="18"/>
        <v>6783</v>
      </c>
      <c r="J134" s="2">
        <f t="shared" si="18"/>
        <v>3725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2072</v>
      </c>
      <c r="I135" s="9">
        <f t="shared" si="20"/>
        <v>2316</v>
      </c>
      <c r="J135" s="9">
        <f t="shared" si="20"/>
        <v>2163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7050</v>
      </c>
      <c r="I136" s="2">
        <f t="shared" si="18"/>
        <v>4684</v>
      </c>
      <c r="J136" s="2">
        <f t="shared" si="18"/>
        <v>7470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51860</v>
      </c>
      <c r="I137" s="2">
        <f t="shared" si="18"/>
        <v>35772</v>
      </c>
      <c r="J137" s="2">
        <f t="shared" si="18"/>
        <v>40965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770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647</v>
      </c>
      <c r="I139" s="9">
        <f t="shared" si="21"/>
        <v>1335</v>
      </c>
      <c r="J139" s="9">
        <f t="shared" si="21"/>
        <v>1063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0</v>
      </c>
      <c r="I141" s="2">
        <f t="shared" si="18"/>
        <v>0</v>
      </c>
      <c r="J141" s="2">
        <f t="shared" si="18"/>
        <v>0</v>
      </c>
      <c r="K141" s="27"/>
      <c r="L141" s="2">
        <f>+IFERROR(('Regions &amp; Poverty'!$G139/100)*H141,0)</f>
        <v>0</v>
      </c>
      <c r="M141" s="2">
        <f>+IFERROR(('Regions &amp; Poverty'!$G139/100)*I141,0)</f>
        <v>0</v>
      </c>
      <c r="N141" s="2">
        <f>+IFERROR(('Regions &amp; Poverty'!$G139/100)*J141,0)</f>
        <v>0</v>
      </c>
      <c r="O141" s="2">
        <f>+IFERROR(L141*('Regions &amp; Poverty'!$I139/100),0)</f>
        <v>0</v>
      </c>
      <c r="P141" s="2">
        <f>+IFERROR(M141*('Regions &amp; Poverty'!$I139/100),0)</f>
        <v>0</v>
      </c>
      <c r="Q141" s="2">
        <f>+IFERROR(N141*('Regions &amp; Poverty'!$I139/100),0)</f>
        <v>0</v>
      </c>
      <c r="R141" s="2">
        <f>+IFERROR(('Regions &amp; Poverty'!$K139/100)*H141,0)</f>
        <v>0</v>
      </c>
      <c r="S141" s="2">
        <f>+IFERROR(('Regions &amp; Poverty'!$K139/100)*I141,0)</f>
        <v>0</v>
      </c>
      <c r="T141" s="2">
        <f>+IFERROR(('Regions &amp; Poverty'!$K139/100)*J141,0)</f>
        <v>0</v>
      </c>
      <c r="U141" s="2">
        <f>+IFERROR(R141*('Regions &amp; Poverty'!$M139/100),0)</f>
        <v>0</v>
      </c>
      <c r="V141" s="2">
        <f>+IFERROR(S141*('Regions &amp; Poverty'!$M139/100),0)</f>
        <v>0</v>
      </c>
      <c r="W141" s="2">
        <f>+IFERROR(T141*('Regions &amp; Poverty'!$M139/100),0)</f>
        <v>0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6000</v>
      </c>
      <c r="I142" s="2">
        <f t="shared" si="18"/>
        <v>5902</v>
      </c>
      <c r="J142" s="2">
        <f t="shared" si="18"/>
        <v>6662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5710</v>
      </c>
      <c r="I143" s="2">
        <f t="shared" si="18"/>
        <v>5470</v>
      </c>
      <c r="J143" s="2">
        <f t="shared" si="18"/>
        <v>5218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10173</v>
      </c>
      <c r="I146" s="2">
        <f t="shared" si="18"/>
        <v>14545</v>
      </c>
      <c r="J146" s="2">
        <f t="shared" si="18"/>
        <v>18812</v>
      </c>
      <c r="K146" s="27"/>
      <c r="L146" s="2">
        <f>+IFERROR(('Regions &amp; Poverty'!$G144/100)*H146,0)</f>
        <v>30.519000000000002</v>
      </c>
      <c r="M146" s="2">
        <f>+IFERROR(('Regions &amp; Poverty'!$G144/100)*I146,0)</f>
        <v>43.634999999999998</v>
      </c>
      <c r="N146" s="2">
        <f>+IFERROR(('Regions &amp; Poverty'!$G144/100)*J146,0)</f>
        <v>56.436</v>
      </c>
      <c r="O146" s="2">
        <f>+IFERROR(L146*('Regions &amp; Poverty'!$I144/100),0)</f>
        <v>3.0519000000000001E-2</v>
      </c>
      <c r="P146" s="2">
        <f>+IFERROR(M146*('Regions &amp; Poverty'!$I144/100),0)</f>
        <v>4.3635E-2</v>
      </c>
      <c r="Q146" s="2">
        <f>+IFERROR(N146*('Regions &amp; Poverty'!$I144/100),0)</f>
        <v>5.6436E-2</v>
      </c>
      <c r="R146" s="2">
        <f>+IFERROR(('Regions &amp; Poverty'!$K144/100)*H146,0)</f>
        <v>254.32500000000002</v>
      </c>
      <c r="S146" s="2">
        <f>+IFERROR(('Regions &amp; Poverty'!$K144/100)*I146,0)</f>
        <v>363.625</v>
      </c>
      <c r="T146" s="2">
        <f>+IFERROR(('Regions &amp; Poverty'!$K144/100)*J146,0)</f>
        <v>470.3</v>
      </c>
      <c r="U146" s="2">
        <f>+IFERROR(R146*('Regions &amp; Poverty'!$M144/100),0)</f>
        <v>1.271625</v>
      </c>
      <c r="V146" s="2">
        <f>+IFERROR(S146*('Regions &amp; Poverty'!$M144/100),0)</f>
        <v>1.818125</v>
      </c>
      <c r="W146" s="2">
        <f>+IFERROR(T146*('Regions &amp; Poverty'!$M144/100),0)</f>
        <v>2.3515000000000001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3259</v>
      </c>
      <c r="I147" s="2">
        <f t="shared" si="22"/>
        <v>4734</v>
      </c>
      <c r="J147" s="2">
        <f t="shared" si="22"/>
        <v>1729</v>
      </c>
      <c r="K147" s="27"/>
      <c r="L147" s="2">
        <f>+IFERROR(('Regions &amp; Poverty'!$G145/100)*H147,0)</f>
        <v>81.475000000000009</v>
      </c>
      <c r="M147" s="2">
        <f>+IFERROR(('Regions &amp; Poverty'!$G145/100)*I147,0)</f>
        <v>118.35000000000001</v>
      </c>
      <c r="N147" s="2">
        <f>+IFERROR(('Regions &amp; Poverty'!$G145/100)*J147,0)</f>
        <v>43.225000000000001</v>
      </c>
      <c r="O147" s="2">
        <f>+IFERROR(L147*('Regions &amp; Poverty'!$I145/100),0)</f>
        <v>0.32590000000000002</v>
      </c>
      <c r="P147" s="2">
        <f>+IFERROR(M147*('Regions &amp; Poverty'!$I145/100),0)</f>
        <v>0.47340000000000004</v>
      </c>
      <c r="Q147" s="2">
        <f>+IFERROR(N147*('Regions &amp; Poverty'!$I145/100),0)</f>
        <v>0.1729</v>
      </c>
      <c r="R147" s="2">
        <f>+IFERROR(('Regions &amp; Poverty'!$K145/100)*H147,0)</f>
        <v>583.36099999999999</v>
      </c>
      <c r="S147" s="2">
        <f>+IFERROR(('Regions &amp; Poverty'!$K145/100)*I147,0)</f>
        <v>847.38599999999997</v>
      </c>
      <c r="T147" s="2">
        <f>+IFERROR(('Regions &amp; Poverty'!$K145/100)*J147,0)</f>
        <v>309.49099999999999</v>
      </c>
      <c r="U147" s="2">
        <f>+IFERROR(R147*('Regions &amp; Poverty'!$M145/100),0)</f>
        <v>22.751079000000001</v>
      </c>
      <c r="V147" s="2">
        <f>+IFERROR(S147*('Regions &amp; Poverty'!$M145/100),0)</f>
        <v>33.048054</v>
      </c>
      <c r="W147" s="2">
        <f>+IFERROR(T147*('Regions &amp; Poverty'!$M145/100),0)</f>
        <v>12.070148999999999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27</v>
      </c>
      <c r="I149" s="2">
        <f t="shared" si="22"/>
        <v>25</v>
      </c>
      <c r="J149" s="2">
        <f t="shared" si="22"/>
        <v>23</v>
      </c>
      <c r="K149" s="27"/>
      <c r="L149" s="2">
        <f>+IFERROR(('Regions &amp; Poverty'!$G147/100)*H149,0)</f>
        <v>2.7E-2</v>
      </c>
      <c r="M149" s="2">
        <f>+IFERROR(('Regions &amp; Poverty'!$G147/100)*I149,0)</f>
        <v>2.5000000000000001E-2</v>
      </c>
      <c r="N149" s="2">
        <f>+IFERROR(('Regions &amp; Poverty'!$G147/100)*J149,0)</f>
        <v>2.3E-2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0.56700000000000006</v>
      </c>
      <c r="S149" s="2">
        <f>+IFERROR(('Regions &amp; Poverty'!$K147/100)*I149,0)</f>
        <v>0.52500000000000002</v>
      </c>
      <c r="T149" s="2">
        <f>+IFERROR(('Regions &amp; Poverty'!$K147/100)*J149,0)</f>
        <v>0.48300000000000004</v>
      </c>
      <c r="U149" s="2">
        <f>+IFERROR(R149*('Regions &amp; Poverty'!$M147/100),0)</f>
        <v>2.2680000000000005E-3</v>
      </c>
      <c r="V149" s="2">
        <f>+IFERROR(S149*('Regions &amp; Poverty'!$M147/100),0)</f>
        <v>2.1000000000000003E-3</v>
      </c>
      <c r="W149" s="2">
        <f>+IFERROR(T149*('Regions &amp; Poverty'!$M147/100),0)</f>
        <v>1.9320000000000001E-3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6521</v>
      </c>
      <c r="I154" s="2">
        <f t="shared" si="22"/>
        <v>6823</v>
      </c>
      <c r="J154" s="2">
        <f t="shared" si="22"/>
        <v>5422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3447</v>
      </c>
      <c r="I155" s="2">
        <f t="shared" si="22"/>
        <v>3466</v>
      </c>
      <c r="J155" s="2">
        <f t="shared" si="22"/>
        <v>3530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6744</v>
      </c>
      <c r="I156" s="2">
        <f t="shared" si="22"/>
        <v>6219</v>
      </c>
      <c r="J156" s="2">
        <f t="shared" si="22"/>
        <v>5327</v>
      </c>
      <c r="K156" s="27"/>
      <c r="L156" s="2">
        <f>+IFERROR(('Regions &amp; Poverty'!$G154/100)*H156,0)</f>
        <v>20.231999999999999</v>
      </c>
      <c r="M156" s="2">
        <f>+IFERROR(('Regions &amp; Poverty'!$G154/100)*I156,0)</f>
        <v>18.657</v>
      </c>
      <c r="N156" s="2">
        <f>+IFERROR(('Regions &amp; Poverty'!$G154/100)*J156,0)</f>
        <v>15.981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161.85599999999999</v>
      </c>
      <c r="S156" s="2">
        <f>+IFERROR(('Regions &amp; Poverty'!$K154/100)*I156,0)</f>
        <v>149.256</v>
      </c>
      <c r="T156" s="2">
        <f>+IFERROR(('Regions &amp; Poverty'!$K154/100)*J156,0)</f>
        <v>127.848</v>
      </c>
      <c r="U156" s="2">
        <f>+IFERROR(R156*('Regions &amp; Poverty'!$M154/100),0)</f>
        <v>0.80928</v>
      </c>
      <c r="V156" s="2">
        <f>+IFERROR(S156*('Regions &amp; Poverty'!$M154/100),0)</f>
        <v>0.74628000000000005</v>
      </c>
      <c r="W156" s="2">
        <f>+IFERROR(T156*('Regions &amp; Poverty'!$M154/100),0)</f>
        <v>0.63924000000000003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73661</v>
      </c>
      <c r="I158" s="2">
        <f t="shared" si="22"/>
        <v>49353</v>
      </c>
      <c r="J158" s="2">
        <f t="shared" si="22"/>
        <v>86690</v>
      </c>
      <c r="K158" s="27"/>
      <c r="L158" s="2">
        <f>+IFERROR(('Regions &amp; Poverty'!$G156/100)*H158,0)</f>
        <v>13848.268</v>
      </c>
      <c r="M158" s="2">
        <f>+IFERROR(('Regions &amp; Poverty'!$G156/100)*I158,0)</f>
        <v>9278.3639999999996</v>
      </c>
      <c r="N158" s="2">
        <f>+IFERROR(('Regions &amp; Poverty'!$G156/100)*J158,0)</f>
        <v>16297.72</v>
      </c>
      <c r="O158" s="2">
        <f>+IFERROR(L158*('Regions &amp; Poverty'!$I156/100),0)</f>
        <v>623.17205999999999</v>
      </c>
      <c r="P158" s="2">
        <f>+IFERROR(M158*('Regions &amp; Poverty'!$I156/100),0)</f>
        <v>417.52637999999996</v>
      </c>
      <c r="Q158" s="2">
        <f>+IFERROR(N158*('Regions &amp; Poverty'!$I156/100),0)</f>
        <v>733.39739999999995</v>
      </c>
      <c r="R158" s="2">
        <f>+IFERROR(('Regions &amp; Poverty'!$K156/100)*H158,0)</f>
        <v>38451.042000000001</v>
      </c>
      <c r="S158" s="2">
        <f>+IFERROR(('Regions &amp; Poverty'!$K156/100)*I158,0)</f>
        <v>25762.266</v>
      </c>
      <c r="T158" s="2">
        <f>+IFERROR(('Regions &amp; Poverty'!$K156/100)*J158,0)</f>
        <v>45252.18</v>
      </c>
      <c r="U158" s="2">
        <f>+IFERROR(R158*('Regions &amp; Poverty'!$M156/100),0)</f>
        <v>6652.0302660000007</v>
      </c>
      <c r="V158" s="2">
        <f>+IFERROR(S158*('Regions &amp; Poverty'!$M156/100),0)</f>
        <v>4456.872018</v>
      </c>
      <c r="W158" s="2">
        <f>+IFERROR(T158*('Regions &amp; Poverty'!$M156/100),0)</f>
        <v>7828.6271400000005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35878</v>
      </c>
      <c r="I159" s="2">
        <f t="shared" si="22"/>
        <v>35958</v>
      </c>
      <c r="J159" s="2">
        <f t="shared" si="22"/>
        <v>36038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77</v>
      </c>
      <c r="I165" s="2">
        <f t="shared" si="23"/>
        <v>105</v>
      </c>
      <c r="J165" s="2">
        <f t="shared" si="23"/>
        <v>121</v>
      </c>
      <c r="K165" s="27"/>
      <c r="L165" s="2">
        <f>+IFERROR(('Regions &amp; Poverty'!$G163/100)*H165,0)</f>
        <v>0.38500000000000001</v>
      </c>
      <c r="M165" s="2">
        <f>+IFERROR(('Regions &amp; Poverty'!$G163/100)*I165,0)</f>
        <v>0.52500000000000002</v>
      </c>
      <c r="N165" s="2">
        <f>+IFERROR(('Regions &amp; Poverty'!$G163/100)*J165,0)</f>
        <v>0.60499999999999998</v>
      </c>
      <c r="O165" s="2">
        <f>+IFERROR(L165*('Regions &amp; Poverty'!$I163/100),0)</f>
        <v>7.7000000000000007E-4</v>
      </c>
      <c r="P165" s="2">
        <f>+IFERROR(M165*('Regions &amp; Poverty'!$I163/100),0)</f>
        <v>1.0500000000000002E-3</v>
      </c>
      <c r="Q165" s="2">
        <f>+IFERROR(N165*('Regions &amp; Poverty'!$I163/100),0)</f>
        <v>1.2099999999999999E-3</v>
      </c>
      <c r="R165" s="2">
        <f>+IFERROR(('Regions &amp; Poverty'!$K163/100)*H165,0)</f>
        <v>2.0790000000000002</v>
      </c>
      <c r="S165" s="2">
        <f>+IFERROR(('Regions &amp; Poverty'!$K163/100)*I165,0)</f>
        <v>2.8350000000000004</v>
      </c>
      <c r="T165" s="2">
        <f>+IFERROR(('Regions &amp; Poverty'!$K163/100)*J165,0)</f>
        <v>3.2670000000000003</v>
      </c>
      <c r="U165" s="2">
        <f>+IFERROR(R165*('Regions &amp; Poverty'!$M163/100),0)</f>
        <v>1.4553E-2</v>
      </c>
      <c r="V165" s="2">
        <f>+IFERROR(S165*('Regions &amp; Poverty'!$M163/100),0)</f>
        <v>1.9845000000000002E-2</v>
      </c>
      <c r="W165" s="2">
        <f>+IFERROR(T165*('Regions &amp; Poverty'!$M163/100),0)</f>
        <v>2.2869E-2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63</v>
      </c>
      <c r="I167" s="2">
        <f t="shared" si="23"/>
        <v>82</v>
      </c>
      <c r="J167" s="2">
        <f t="shared" si="23"/>
        <v>81</v>
      </c>
      <c r="K167" s="27"/>
      <c r="L167" s="2">
        <f>+IFERROR(('Regions &amp; Poverty'!$G165/100)*H167,0)</f>
        <v>1.5750000000000002</v>
      </c>
      <c r="M167" s="2">
        <f>+IFERROR(('Regions &amp; Poverty'!$G165/100)*I167,0)</f>
        <v>2.0500000000000003</v>
      </c>
      <c r="N167" s="2">
        <f>+IFERROR(('Regions &amp; Poverty'!$G165/100)*J167,0)</f>
        <v>2.0249999999999999</v>
      </c>
      <c r="O167" s="2">
        <f>+IFERROR(L167*('Regions &amp; Poverty'!$I165/100),0)</f>
        <v>7.8750000000000018E-3</v>
      </c>
      <c r="P167" s="2">
        <f>+IFERROR(M167*('Regions &amp; Poverty'!$I165/100),0)</f>
        <v>1.0250000000000002E-2</v>
      </c>
      <c r="Q167" s="2">
        <f>+IFERROR(N167*('Regions &amp; Poverty'!$I165/100),0)</f>
        <v>1.0125E-2</v>
      </c>
      <c r="R167" s="2">
        <f>+IFERROR(('Regions &amp; Poverty'!$K165/100)*H167,0)</f>
        <v>14.679</v>
      </c>
      <c r="S167" s="2">
        <f>+IFERROR(('Regions &amp; Poverty'!$K165/100)*I167,0)</f>
        <v>19.106000000000002</v>
      </c>
      <c r="T167" s="2">
        <f>+IFERROR(('Regions &amp; Poverty'!$K165/100)*J167,0)</f>
        <v>18.873000000000001</v>
      </c>
      <c r="U167" s="2">
        <f>+IFERROR(R167*('Regions &amp; Poverty'!$M165/100),0)</f>
        <v>0.689913</v>
      </c>
      <c r="V167" s="2">
        <f>+IFERROR(S167*('Regions &amp; Poverty'!$M165/100),0)</f>
        <v>0.89798200000000006</v>
      </c>
      <c r="W167" s="2">
        <f>+IFERROR(T167*('Regions &amp; Poverty'!$M165/100),0)</f>
        <v>0.88703100000000001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164</v>
      </c>
      <c r="I168" s="2">
        <f t="shared" si="23"/>
        <v>97</v>
      </c>
      <c r="J168" s="2">
        <f t="shared" si="23"/>
        <v>82</v>
      </c>
      <c r="K168" s="27"/>
      <c r="L168" s="2">
        <f>+IFERROR(('Regions &amp; Poverty'!$G166/100)*H168,0)</f>
        <v>7.7080000000000002</v>
      </c>
      <c r="M168" s="2">
        <f>+IFERROR(('Regions &amp; Poverty'!$G166/100)*I168,0)</f>
        <v>4.5590000000000002</v>
      </c>
      <c r="N168" s="2">
        <f>+IFERROR(('Regions &amp; Poverty'!$G166/100)*J168,0)</f>
        <v>3.8540000000000001</v>
      </c>
      <c r="O168" s="2">
        <f>+IFERROR(L168*('Regions &amp; Poverty'!$I166/100),0)</f>
        <v>7.708000000000001E-2</v>
      </c>
      <c r="P168" s="2">
        <f>+IFERROR(M168*('Regions &amp; Poverty'!$I166/100),0)</f>
        <v>4.5590000000000006E-2</v>
      </c>
      <c r="Q168" s="2">
        <f>+IFERROR(N168*('Regions &amp; Poverty'!$I166/100),0)</f>
        <v>3.8540000000000005E-2</v>
      </c>
      <c r="R168" s="2">
        <f>+IFERROR(('Regions &amp; Poverty'!$K166/100)*H168,0)</f>
        <v>32.800000000000004</v>
      </c>
      <c r="S168" s="2">
        <f>+IFERROR(('Regions &amp; Poverty'!$K166/100)*I168,0)</f>
        <v>19.400000000000002</v>
      </c>
      <c r="T168" s="2">
        <f>+IFERROR(('Regions &amp; Poverty'!$K166/100)*J168,0)</f>
        <v>16.400000000000002</v>
      </c>
      <c r="U168" s="2">
        <f>+IFERROR(R168*('Regions &amp; Poverty'!$M166/100),0)</f>
        <v>1.7056000000000004</v>
      </c>
      <c r="V168" s="2">
        <f>+IFERROR(S168*('Regions &amp; Poverty'!$M166/100),0)</f>
        <v>1.0088000000000001</v>
      </c>
      <c r="W168" s="2">
        <f>+IFERROR(T168*('Regions &amp; Poverty'!$M166/100),0)</f>
        <v>0.85280000000000022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6200</v>
      </c>
      <c r="I170" s="2">
        <f t="shared" si="23"/>
        <v>6400</v>
      </c>
      <c r="J170" s="2">
        <f t="shared" si="23"/>
        <v>6642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10008</v>
      </c>
      <c r="I171" s="2">
        <f t="shared" si="23"/>
        <v>9894</v>
      </c>
      <c r="J171" s="2">
        <f t="shared" si="23"/>
        <v>27965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27251</v>
      </c>
      <c r="I172" s="2">
        <f t="shared" si="23"/>
        <v>34674</v>
      </c>
      <c r="J172" s="2">
        <f t="shared" si="23"/>
        <v>61161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109.004</v>
      </c>
      <c r="S172" s="2">
        <f>+IFERROR(('Regions &amp; Poverty'!$K170/100)*I172,0)</f>
        <v>138.696</v>
      </c>
      <c r="T172" s="2">
        <f>+IFERROR(('Regions &amp; Poverty'!$K170/100)*J172,0)</f>
        <v>244.64400000000001</v>
      </c>
      <c r="U172" s="2">
        <f>+IFERROR(R172*('Regions &amp; Poverty'!$M170/100),0)</f>
        <v>0.109004</v>
      </c>
      <c r="V172" s="2">
        <f>+IFERROR(S172*('Regions &amp; Poverty'!$M170/100),0)</f>
        <v>0.13869600000000001</v>
      </c>
      <c r="W172" s="2">
        <f>+IFERROR(T172*('Regions &amp; Poverty'!$M170/100),0)</f>
        <v>0.244644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10</v>
      </c>
      <c r="I173" s="2">
        <f t="shared" si="23"/>
        <v>7</v>
      </c>
      <c r="J173" s="2">
        <f t="shared" si="23"/>
        <v>13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0.13999999999999999</v>
      </c>
      <c r="S173" s="2">
        <f>+IFERROR(('Regions &amp; Poverty'!$K171/100)*I173,0)</f>
        <v>9.799999999999999E-2</v>
      </c>
      <c r="T173" s="2">
        <f>+IFERROR(('Regions &amp; Poverty'!$K171/100)*J173,0)</f>
        <v>0.182</v>
      </c>
      <c r="U173" s="2">
        <f>+IFERROR(R173*('Regions &amp; Poverty'!$M171/100),0)</f>
        <v>2.7999999999999998E-4</v>
      </c>
      <c r="V173" s="2">
        <f>+IFERROR(S173*('Regions &amp; Poverty'!$M171/100),0)</f>
        <v>1.9599999999999999E-4</v>
      </c>
      <c r="W173" s="2">
        <f>+IFERROR(T173*('Regions &amp; Poverty'!$M171/100),0)</f>
        <v>3.6400000000000001E-4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492829</v>
      </c>
      <c r="I174" s="2">
        <f t="shared" si="23"/>
        <v>572170</v>
      </c>
      <c r="J174" s="2">
        <f t="shared" si="23"/>
        <v>629632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1478.4870000000001</v>
      </c>
      <c r="S174" s="2">
        <f>+IFERROR(('Regions &amp; Poverty'!$K172/100)*I174,0)</f>
        <v>1716.51</v>
      </c>
      <c r="T174" s="2">
        <f>+IFERROR(('Regions &amp; Poverty'!$K172/100)*J174,0)</f>
        <v>1888.896</v>
      </c>
      <c r="U174" s="2">
        <f>+IFERROR(R174*('Regions &amp; Poverty'!$M172/100),0)</f>
        <v>1.4784870000000001</v>
      </c>
      <c r="V174" s="2">
        <f>+IFERROR(S174*('Regions &amp; Poverty'!$M172/100),0)</f>
        <v>1.71651</v>
      </c>
      <c r="W174" s="2">
        <f>+IFERROR(T174*('Regions &amp; Poverty'!$M172/100),0)</f>
        <v>1.8888959999999999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177990</v>
      </c>
      <c r="I175" s="2">
        <f t="shared" si="23"/>
        <v>213260</v>
      </c>
      <c r="J175" s="2">
        <f t="shared" si="23"/>
        <v>189670</v>
      </c>
      <c r="K175" s="27"/>
      <c r="L175" s="2">
        <f>+IFERROR(('Regions &amp; Poverty'!$G173/100)*H175,0)</f>
        <v>177.99</v>
      </c>
      <c r="M175" s="2">
        <f>+IFERROR(('Regions &amp; Poverty'!$G173/100)*I175,0)</f>
        <v>213.26</v>
      </c>
      <c r="N175" s="2">
        <f>+IFERROR(('Regions &amp; Poverty'!$G173/100)*J175,0)</f>
        <v>189.67000000000002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889.95</v>
      </c>
      <c r="S175" s="2">
        <f>+IFERROR(('Regions &amp; Poverty'!$K173/100)*I175,0)</f>
        <v>1066.3</v>
      </c>
      <c r="T175" s="2">
        <f>+IFERROR(('Regions &amp; Poverty'!$K173/100)*J175,0)</f>
        <v>948.35</v>
      </c>
      <c r="U175" s="2">
        <f>+IFERROR(R175*('Regions &amp; Poverty'!$M173/100),0)</f>
        <v>0.88995000000000002</v>
      </c>
      <c r="V175" s="2">
        <f>+IFERROR(S175*('Regions &amp; Poverty'!$M173/100),0)</f>
        <v>1.0663</v>
      </c>
      <c r="W175" s="2">
        <f>+IFERROR(T175*('Regions &amp; Poverty'!$M173/100),0)</f>
        <v>0.94835000000000003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714592</v>
      </c>
      <c r="I176" s="9">
        <f t="shared" si="24"/>
        <v>836689</v>
      </c>
      <c r="J176" s="9">
        <f t="shared" si="24"/>
        <v>915367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28436246</v>
      </c>
      <c r="I178" s="9">
        <f t="shared" si="25"/>
        <v>28618519</v>
      </c>
      <c r="J178" s="9">
        <f t="shared" si="25"/>
        <v>28352663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20000</v>
      </c>
      <c r="I182" s="2">
        <f t="shared" si="26"/>
        <v>20000</v>
      </c>
      <c r="J182" s="2">
        <f t="shared" si="26"/>
        <v>22423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915315</v>
      </c>
      <c r="I183" s="2">
        <f t="shared" si="26"/>
        <v>1036444</v>
      </c>
      <c r="J183" s="2">
        <f t="shared" si="26"/>
        <v>1017059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1199</v>
      </c>
      <c r="I201" s="2">
        <f t="shared" si="27"/>
        <v>1153</v>
      </c>
      <c r="J201" s="2">
        <f t="shared" si="27"/>
        <v>1107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873</v>
      </c>
      <c r="I202" s="2">
        <f t="shared" si="27"/>
        <v>1163</v>
      </c>
      <c r="J202" s="2">
        <f t="shared" si="27"/>
        <v>1056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88</v>
      </c>
      <c r="I204" s="2">
        <f t="shared" si="27"/>
        <v>339</v>
      </c>
      <c r="J204" s="2">
        <f t="shared" si="27"/>
        <v>359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47</v>
      </c>
      <c r="I205" s="2">
        <f t="shared" si="27"/>
        <v>59</v>
      </c>
      <c r="J205" s="2">
        <f t="shared" si="27"/>
        <v>68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412</v>
      </c>
      <c r="I206" s="2">
        <f t="shared" si="27"/>
        <v>835</v>
      </c>
      <c r="J206" s="2">
        <f t="shared" si="27"/>
        <v>532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100</v>
      </c>
      <c r="I209" s="2">
        <f t="shared" si="27"/>
        <v>102</v>
      </c>
      <c r="J209" s="2">
        <f t="shared" si="27"/>
        <v>104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5</v>
      </c>
      <c r="J240" s="2">
        <f t="shared" si="29"/>
        <v>5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1245000</v>
      </c>
      <c r="I245" s="2">
        <f t="shared" si="29"/>
        <v>486000</v>
      </c>
      <c r="J245" s="2">
        <f t="shared" si="29"/>
        <v>1449000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12551</v>
      </c>
      <c r="I246" s="2">
        <f t="shared" si="30"/>
        <v>8000</v>
      </c>
      <c r="J246" s="2">
        <f t="shared" si="30"/>
        <v>6000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</v>
      </c>
      <c r="B250" s="1" t="s">
        <v>3</v>
      </c>
      <c r="C250" s="1">
        <v>79</v>
      </c>
      <c r="D250" s="1" t="s">
        <v>7</v>
      </c>
      <c r="E250" s="1">
        <v>5510</v>
      </c>
      <c r="F250" s="1" t="s">
        <v>581</v>
      </c>
      <c r="G250" s="1" t="s">
        <v>4</v>
      </c>
      <c r="H250" s="1">
        <v>3854</v>
      </c>
      <c r="I250" s="1">
        <v>8670</v>
      </c>
      <c r="J250" s="1">
        <v>10043</v>
      </c>
    </row>
    <row r="251" spans="1:11" ht="15" customHeight="1" x14ac:dyDescent="0.2">
      <c r="A251" s="1">
        <v>7</v>
      </c>
      <c r="B251" s="1" t="s">
        <v>22</v>
      </c>
      <c r="C251" s="1">
        <v>79</v>
      </c>
      <c r="D251" s="1" t="s">
        <v>7</v>
      </c>
      <c r="E251" s="1">
        <v>5510</v>
      </c>
      <c r="F251" s="1" t="s">
        <v>581</v>
      </c>
      <c r="G251" s="1" t="s">
        <v>4</v>
      </c>
      <c r="H251" s="1">
        <v>43056</v>
      </c>
      <c r="I251" s="1">
        <v>43746</v>
      </c>
      <c r="J251" s="1">
        <v>42000</v>
      </c>
    </row>
    <row r="252" spans="1:11" ht="15" customHeight="1" x14ac:dyDescent="0.2">
      <c r="A252" s="1">
        <v>9</v>
      </c>
      <c r="B252" s="1" t="s">
        <v>24</v>
      </c>
      <c r="C252" s="1">
        <v>79</v>
      </c>
      <c r="D252" s="1" t="s">
        <v>7</v>
      </c>
      <c r="E252" s="1">
        <v>5510</v>
      </c>
      <c r="F252" s="1" t="s">
        <v>581</v>
      </c>
      <c r="G252" s="1" t="s">
        <v>4</v>
      </c>
      <c r="H252" s="1">
        <v>2670</v>
      </c>
      <c r="I252" s="1">
        <v>4640</v>
      </c>
      <c r="J252" s="1">
        <v>6867</v>
      </c>
    </row>
    <row r="253" spans="1:11" ht="15" customHeight="1" x14ac:dyDescent="0.2">
      <c r="A253" s="1">
        <v>10</v>
      </c>
      <c r="B253" s="1" t="s">
        <v>26</v>
      </c>
      <c r="C253" s="1">
        <v>79</v>
      </c>
      <c r="D253" s="1" t="s">
        <v>7</v>
      </c>
      <c r="E253" s="1">
        <v>5510</v>
      </c>
      <c r="F253" s="1" t="s">
        <v>581</v>
      </c>
      <c r="G253" s="1" t="s">
        <v>4</v>
      </c>
      <c r="H253" s="1">
        <v>35878</v>
      </c>
      <c r="I253" s="1">
        <v>35958</v>
      </c>
      <c r="J253" s="1">
        <v>36038</v>
      </c>
    </row>
    <row r="254" spans="1:11" ht="15" customHeight="1" x14ac:dyDescent="0.2">
      <c r="A254" s="1">
        <v>11</v>
      </c>
      <c r="B254" s="1" t="s">
        <v>27</v>
      </c>
      <c r="C254" s="1">
        <v>79</v>
      </c>
      <c r="D254" s="1" t="s">
        <v>7</v>
      </c>
      <c r="E254" s="1">
        <v>5510</v>
      </c>
      <c r="F254" s="1" t="s">
        <v>581</v>
      </c>
      <c r="G254" s="1" t="s">
        <v>4</v>
      </c>
      <c r="H254" s="1">
        <v>9627</v>
      </c>
      <c r="I254" s="1">
        <v>9877</v>
      </c>
      <c r="J254" s="1">
        <v>10144</v>
      </c>
    </row>
    <row r="255" spans="1:11" ht="15" customHeight="1" x14ac:dyDescent="0.2">
      <c r="A255" s="1">
        <v>52</v>
      </c>
      <c r="B255" s="1" t="s">
        <v>28</v>
      </c>
      <c r="C255" s="1">
        <v>79</v>
      </c>
      <c r="D255" s="1" t="s">
        <v>7</v>
      </c>
      <c r="E255" s="1">
        <v>5510</v>
      </c>
      <c r="F255" s="1" t="s">
        <v>581</v>
      </c>
      <c r="G255" s="1" t="s">
        <v>4</v>
      </c>
      <c r="H255" s="1">
        <v>77</v>
      </c>
      <c r="I255" s="1">
        <v>105</v>
      </c>
      <c r="J255" s="1">
        <v>121</v>
      </c>
    </row>
    <row r="256" spans="1:11" ht="15" customHeight="1" x14ac:dyDescent="0.2">
      <c r="A256" s="1">
        <v>12</v>
      </c>
      <c r="B256" s="1" t="s">
        <v>29</v>
      </c>
      <c r="C256" s="1">
        <v>79</v>
      </c>
      <c r="D256" s="1" t="s">
        <v>7</v>
      </c>
      <c r="E256" s="1">
        <v>5510</v>
      </c>
      <c r="F256" s="1" t="s">
        <v>581</v>
      </c>
      <c r="G256" s="1" t="s">
        <v>4</v>
      </c>
    </row>
    <row r="257" spans="1:10" ht="15" customHeight="1" x14ac:dyDescent="0.2">
      <c r="A257" s="1">
        <v>16</v>
      </c>
      <c r="B257" s="1" t="s">
        <v>31</v>
      </c>
      <c r="C257" s="1">
        <v>79</v>
      </c>
      <c r="D257" s="1" t="s">
        <v>7</v>
      </c>
      <c r="E257" s="1">
        <v>5510</v>
      </c>
      <c r="F257" s="1" t="s">
        <v>581</v>
      </c>
      <c r="G257" s="1" t="s">
        <v>4</v>
      </c>
      <c r="H257" s="1">
        <v>6369</v>
      </c>
      <c r="I257" s="1">
        <v>5572</v>
      </c>
      <c r="J257" s="1">
        <v>4784</v>
      </c>
    </row>
    <row r="258" spans="1:10" ht="15" customHeight="1" x14ac:dyDescent="0.2">
      <c r="A258" s="1">
        <v>57</v>
      </c>
      <c r="B258" s="1" t="s">
        <v>33</v>
      </c>
      <c r="C258" s="1">
        <v>79</v>
      </c>
      <c r="D258" s="1" t="s">
        <v>7</v>
      </c>
      <c r="E258" s="1">
        <v>5510</v>
      </c>
      <c r="F258" s="1" t="s">
        <v>581</v>
      </c>
      <c r="G258" s="1" t="s">
        <v>4</v>
      </c>
      <c r="H258" s="1">
        <v>10008</v>
      </c>
      <c r="I258" s="1">
        <v>9894</v>
      </c>
      <c r="J258" s="1">
        <v>27965</v>
      </c>
    </row>
    <row r="259" spans="1:10" ht="15" customHeight="1" x14ac:dyDescent="0.2">
      <c r="A259" s="1">
        <v>53</v>
      </c>
      <c r="B259" s="1" t="s">
        <v>37</v>
      </c>
      <c r="C259" s="1">
        <v>79</v>
      </c>
      <c r="D259" s="1" t="s">
        <v>7</v>
      </c>
      <c r="E259" s="1">
        <v>5510</v>
      </c>
      <c r="F259" s="1" t="s">
        <v>581</v>
      </c>
      <c r="G259" s="1" t="s">
        <v>4</v>
      </c>
      <c r="H259" s="1">
        <v>23668</v>
      </c>
      <c r="I259" s="1">
        <v>21640</v>
      </c>
      <c r="J259" s="1">
        <v>25182</v>
      </c>
    </row>
    <row r="260" spans="1:10" ht="15" customHeight="1" x14ac:dyDescent="0.2">
      <c r="A260" s="1">
        <v>18</v>
      </c>
      <c r="B260" s="1" t="s">
        <v>39</v>
      </c>
      <c r="C260" s="1">
        <v>79</v>
      </c>
      <c r="D260" s="1" t="s">
        <v>7</v>
      </c>
      <c r="E260" s="1">
        <v>5510</v>
      </c>
      <c r="F260" s="1" t="s">
        <v>581</v>
      </c>
      <c r="G260" s="1" t="s">
        <v>4</v>
      </c>
      <c r="H260" s="1">
        <v>3881</v>
      </c>
      <c r="I260" s="1">
        <v>1749</v>
      </c>
      <c r="J260" s="1">
        <v>1751</v>
      </c>
    </row>
    <row r="261" spans="1:10" ht="15" customHeight="1" x14ac:dyDescent="0.2">
      <c r="A261" s="1">
        <v>20</v>
      </c>
      <c r="B261" s="1" t="s">
        <v>42</v>
      </c>
      <c r="C261" s="1">
        <v>79</v>
      </c>
      <c r="D261" s="1" t="s">
        <v>7</v>
      </c>
      <c r="E261" s="1">
        <v>5510</v>
      </c>
      <c r="F261" s="1" t="s">
        <v>581</v>
      </c>
      <c r="G261" s="1" t="s">
        <v>4</v>
      </c>
      <c r="H261" s="1">
        <v>3398</v>
      </c>
      <c r="I261" s="1">
        <v>555</v>
      </c>
      <c r="J261" s="1">
        <v>1118</v>
      </c>
    </row>
    <row r="262" spans="1:10" ht="15" customHeight="1" x14ac:dyDescent="0.2">
      <c r="A262" s="1">
        <v>27</v>
      </c>
      <c r="B262" s="1" t="s">
        <v>46</v>
      </c>
      <c r="C262" s="1">
        <v>79</v>
      </c>
      <c r="D262" s="1" t="s">
        <v>7</v>
      </c>
      <c r="E262" s="1">
        <v>5510</v>
      </c>
      <c r="F262" s="1" t="s">
        <v>581</v>
      </c>
      <c r="G262" s="1" t="s">
        <v>4</v>
      </c>
      <c r="H262" s="1">
        <v>5454</v>
      </c>
      <c r="I262" s="1">
        <v>6783</v>
      </c>
      <c r="J262" s="1">
        <v>3725</v>
      </c>
    </row>
    <row r="263" spans="1:10" ht="15" customHeight="1" x14ac:dyDescent="0.2">
      <c r="A263" s="1">
        <v>233</v>
      </c>
      <c r="B263" s="1" t="s">
        <v>47</v>
      </c>
      <c r="C263" s="1">
        <v>79</v>
      </c>
      <c r="D263" s="1" t="s">
        <v>7</v>
      </c>
      <c r="E263" s="1">
        <v>5510</v>
      </c>
      <c r="F263" s="1" t="s">
        <v>581</v>
      </c>
      <c r="G263" s="1" t="s">
        <v>4</v>
      </c>
      <c r="H263" s="1">
        <v>972539</v>
      </c>
      <c r="I263" s="1">
        <v>946184</v>
      </c>
      <c r="J263" s="1">
        <v>1056931</v>
      </c>
    </row>
    <row r="264" spans="1:10" ht="15" customHeight="1" x14ac:dyDescent="0.2">
      <c r="A264" s="1">
        <v>29</v>
      </c>
      <c r="B264" s="1" t="s">
        <v>48</v>
      </c>
      <c r="C264" s="1">
        <v>79</v>
      </c>
      <c r="D264" s="1" t="s">
        <v>7</v>
      </c>
      <c r="E264" s="1">
        <v>5510</v>
      </c>
      <c r="F264" s="1" t="s">
        <v>581</v>
      </c>
      <c r="G264" s="1" t="s">
        <v>4</v>
      </c>
      <c r="H264" s="1">
        <v>10646</v>
      </c>
      <c r="I264" s="1">
        <v>10631</v>
      </c>
      <c r="J264" s="1">
        <v>10618</v>
      </c>
    </row>
    <row r="265" spans="1:10" ht="15" customHeight="1" x14ac:dyDescent="0.2">
      <c r="A265" s="1">
        <v>32</v>
      </c>
      <c r="B265" s="1" t="s">
        <v>50</v>
      </c>
      <c r="C265" s="1">
        <v>79</v>
      </c>
      <c r="D265" s="1" t="s">
        <v>7</v>
      </c>
      <c r="E265" s="1">
        <v>5510</v>
      </c>
      <c r="F265" s="1" t="s">
        <v>581</v>
      </c>
      <c r="G265" s="1" t="s">
        <v>4</v>
      </c>
      <c r="H265" s="1">
        <v>94821</v>
      </c>
      <c r="I265" s="1">
        <v>96569</v>
      </c>
      <c r="J265" s="1">
        <v>100021</v>
      </c>
    </row>
    <row r="266" spans="1:10" ht="15" customHeight="1" x14ac:dyDescent="0.2">
      <c r="A266" s="1">
        <v>37</v>
      </c>
      <c r="B266" s="1" t="s">
        <v>54</v>
      </c>
      <c r="C266" s="1">
        <v>79</v>
      </c>
      <c r="D266" s="1" t="s">
        <v>7</v>
      </c>
      <c r="E266" s="1">
        <v>5510</v>
      </c>
      <c r="F266" s="1" t="s">
        <v>581</v>
      </c>
      <c r="G266" s="1" t="s">
        <v>4</v>
      </c>
      <c r="H266" s="1">
        <v>10296</v>
      </c>
      <c r="I266" s="1">
        <v>10334</v>
      </c>
      <c r="J266" s="1">
        <v>10375</v>
      </c>
    </row>
    <row r="267" spans="1:10" ht="15" customHeight="1" x14ac:dyDescent="0.2">
      <c r="A267" s="1">
        <v>39</v>
      </c>
      <c r="B267" s="1" t="s">
        <v>55</v>
      </c>
      <c r="C267" s="1">
        <v>79</v>
      </c>
      <c r="D267" s="1" t="s">
        <v>7</v>
      </c>
      <c r="E267" s="1">
        <v>5510</v>
      </c>
      <c r="F267" s="1" t="s">
        <v>581</v>
      </c>
      <c r="G267" s="1" t="s">
        <v>4</v>
      </c>
      <c r="H267" s="1">
        <v>694751</v>
      </c>
      <c r="I267" s="1">
        <v>592124</v>
      </c>
      <c r="J267" s="1">
        <v>725677</v>
      </c>
    </row>
    <row r="268" spans="1:10" ht="15" customHeight="1" x14ac:dyDescent="0.2">
      <c r="A268" s="1">
        <v>351</v>
      </c>
      <c r="B268" s="1" t="s">
        <v>57</v>
      </c>
      <c r="C268" s="1">
        <v>79</v>
      </c>
      <c r="D268" s="1" t="s">
        <v>7</v>
      </c>
      <c r="E268" s="1">
        <v>5510</v>
      </c>
      <c r="F268" s="1" t="s">
        <v>581</v>
      </c>
      <c r="G268" s="1" t="s">
        <v>4</v>
      </c>
      <c r="H268" s="1">
        <v>2344662</v>
      </c>
      <c r="I268" s="1">
        <v>2400452</v>
      </c>
      <c r="J268" s="1">
        <v>1996378</v>
      </c>
    </row>
    <row r="269" spans="1:10" ht="15" customHeight="1" x14ac:dyDescent="0.2">
      <c r="A269" s="1">
        <v>41</v>
      </c>
      <c r="B269" s="1" t="s">
        <v>568</v>
      </c>
      <c r="C269" s="1">
        <v>79</v>
      </c>
      <c r="D269" s="1" t="s">
        <v>7</v>
      </c>
      <c r="E269" s="1">
        <v>5510</v>
      </c>
      <c r="F269" s="1" t="s">
        <v>581</v>
      </c>
      <c r="G269" s="1" t="s">
        <v>4</v>
      </c>
      <c r="H269" s="1">
        <v>2344200</v>
      </c>
      <c r="I269" s="1">
        <v>2400000</v>
      </c>
      <c r="J269" s="1">
        <v>1995934</v>
      </c>
    </row>
    <row r="270" spans="1:10" ht="15" customHeight="1" x14ac:dyDescent="0.2">
      <c r="A270" s="1">
        <v>214</v>
      </c>
      <c r="B270" s="1" t="s">
        <v>569</v>
      </c>
      <c r="C270" s="1">
        <v>79</v>
      </c>
      <c r="D270" s="1" t="s">
        <v>7</v>
      </c>
      <c r="E270" s="1">
        <v>5510</v>
      </c>
      <c r="F270" s="1" t="s">
        <v>581</v>
      </c>
      <c r="G270" s="1" t="s">
        <v>4</v>
      </c>
      <c r="H270" s="1">
        <v>462</v>
      </c>
      <c r="I270" s="1">
        <v>452</v>
      </c>
      <c r="J270" s="1">
        <v>444</v>
      </c>
    </row>
    <row r="271" spans="1:10" ht="15" customHeight="1" x14ac:dyDescent="0.2">
      <c r="A271" s="1">
        <v>46</v>
      </c>
      <c r="B271" s="1" t="s">
        <v>60</v>
      </c>
      <c r="C271" s="1">
        <v>79</v>
      </c>
      <c r="D271" s="1" t="s">
        <v>7</v>
      </c>
      <c r="E271" s="1">
        <v>5510</v>
      </c>
      <c r="F271" s="1" t="s">
        <v>581</v>
      </c>
      <c r="G271" s="1" t="s">
        <v>4</v>
      </c>
      <c r="H271" s="1">
        <v>14040</v>
      </c>
      <c r="I271" s="1">
        <v>13633</v>
      </c>
      <c r="J271" s="1">
        <v>14405</v>
      </c>
    </row>
    <row r="272" spans="1:10" ht="15" customHeight="1" x14ac:dyDescent="0.2">
      <c r="A272" s="1">
        <v>107</v>
      </c>
      <c r="B272" s="1" t="s">
        <v>63</v>
      </c>
      <c r="C272" s="1">
        <v>79</v>
      </c>
      <c r="D272" s="1" t="s">
        <v>7</v>
      </c>
      <c r="E272" s="1">
        <v>5510</v>
      </c>
      <c r="F272" s="1" t="s">
        <v>581</v>
      </c>
      <c r="G272" s="1" t="s">
        <v>4</v>
      </c>
      <c r="H272" s="1">
        <v>52275</v>
      </c>
      <c r="I272" s="1">
        <v>53517</v>
      </c>
      <c r="J272" s="1">
        <v>54499</v>
      </c>
    </row>
    <row r="273" spans="1:10" ht="15" customHeight="1" x14ac:dyDescent="0.2">
      <c r="A273" s="1">
        <v>98</v>
      </c>
      <c r="B273" s="1" t="s">
        <v>64</v>
      </c>
      <c r="C273" s="1">
        <v>79</v>
      </c>
      <c r="D273" s="1" t="s">
        <v>7</v>
      </c>
      <c r="E273" s="1">
        <v>5510</v>
      </c>
      <c r="F273" s="1" t="s">
        <v>581</v>
      </c>
      <c r="G273" s="1" t="s">
        <v>4</v>
      </c>
      <c r="H273" s="1">
        <v>88</v>
      </c>
      <c r="I273" s="1">
        <v>339</v>
      </c>
      <c r="J273" s="1">
        <v>359</v>
      </c>
    </row>
    <row r="274" spans="1:10" ht="15" customHeight="1" x14ac:dyDescent="0.2">
      <c r="A274" s="1">
        <v>167</v>
      </c>
      <c r="B274" s="1" t="s">
        <v>570</v>
      </c>
      <c r="C274" s="1">
        <v>79</v>
      </c>
      <c r="D274" s="1" t="s">
        <v>7</v>
      </c>
      <c r="E274" s="1">
        <v>5510</v>
      </c>
      <c r="F274" s="1" t="s">
        <v>581</v>
      </c>
      <c r="G274" s="1" t="s">
        <v>4</v>
      </c>
      <c r="H274" s="1">
        <v>1199</v>
      </c>
      <c r="I274" s="1">
        <v>1153</v>
      </c>
      <c r="J274" s="1">
        <v>1107</v>
      </c>
    </row>
    <row r="275" spans="1:10" ht="15" customHeight="1" x14ac:dyDescent="0.2">
      <c r="A275" s="1">
        <v>51</v>
      </c>
      <c r="B275" s="1" t="s">
        <v>68</v>
      </c>
      <c r="C275" s="1">
        <v>79</v>
      </c>
      <c r="D275" s="1" t="s">
        <v>7</v>
      </c>
      <c r="E275" s="1">
        <v>5510</v>
      </c>
      <c r="F275" s="1" t="s">
        <v>581</v>
      </c>
      <c r="G275" s="1" t="s">
        <v>4</v>
      </c>
    </row>
    <row r="276" spans="1:10" ht="15" customHeight="1" x14ac:dyDescent="0.2">
      <c r="A276" s="1">
        <v>116</v>
      </c>
      <c r="B276" s="1" t="s">
        <v>69</v>
      </c>
      <c r="C276" s="1">
        <v>79</v>
      </c>
      <c r="D276" s="1" t="s">
        <v>7</v>
      </c>
      <c r="E276" s="1">
        <v>5510</v>
      </c>
      <c r="F276" s="1" t="s">
        <v>581</v>
      </c>
      <c r="G276" s="1" t="s">
        <v>4</v>
      </c>
      <c r="H276" s="1">
        <v>72586</v>
      </c>
      <c r="I276" s="1">
        <v>74750</v>
      </c>
      <c r="J276" s="1">
        <v>73482</v>
      </c>
    </row>
    <row r="277" spans="1:10" ht="15" customHeight="1" x14ac:dyDescent="0.2">
      <c r="A277" s="1">
        <v>250</v>
      </c>
      <c r="B277" s="1" t="s">
        <v>70</v>
      </c>
      <c r="C277" s="1">
        <v>79</v>
      </c>
      <c r="D277" s="1" t="s">
        <v>7</v>
      </c>
      <c r="E277" s="1">
        <v>5510</v>
      </c>
      <c r="F277" s="1" t="s">
        <v>581</v>
      </c>
      <c r="G277" s="1" t="s">
        <v>4</v>
      </c>
      <c r="H277" s="1">
        <v>46080</v>
      </c>
      <c r="I277" s="1">
        <v>44356</v>
      </c>
      <c r="J277" s="1">
        <v>40957</v>
      </c>
    </row>
    <row r="278" spans="1:10" ht="15" customHeight="1" x14ac:dyDescent="0.2">
      <c r="A278" s="1">
        <v>178</v>
      </c>
      <c r="B278" s="1" t="s">
        <v>79</v>
      </c>
      <c r="C278" s="1">
        <v>79</v>
      </c>
      <c r="D278" s="1" t="s">
        <v>7</v>
      </c>
      <c r="E278" s="1">
        <v>5510</v>
      </c>
      <c r="F278" s="1" t="s">
        <v>581</v>
      </c>
      <c r="G278" s="1" t="s">
        <v>4</v>
      </c>
      <c r="H278" s="1">
        <v>20000</v>
      </c>
      <c r="I278" s="1">
        <v>20000</v>
      </c>
      <c r="J278" s="1">
        <v>22423</v>
      </c>
    </row>
    <row r="279" spans="1:10" ht="15" customHeight="1" x14ac:dyDescent="0.2">
      <c r="A279" s="1">
        <v>63</v>
      </c>
      <c r="B279" s="1" t="s">
        <v>80</v>
      </c>
      <c r="C279" s="1">
        <v>79</v>
      </c>
      <c r="D279" s="1" t="s">
        <v>7</v>
      </c>
      <c r="E279" s="1">
        <v>5510</v>
      </c>
      <c r="F279" s="1" t="s">
        <v>581</v>
      </c>
      <c r="G279" s="1" t="s">
        <v>4</v>
      </c>
    </row>
    <row r="280" spans="1:10" ht="15" customHeight="1" x14ac:dyDescent="0.2">
      <c r="A280" s="1">
        <v>238</v>
      </c>
      <c r="B280" s="1" t="s">
        <v>81</v>
      </c>
      <c r="C280" s="1">
        <v>79</v>
      </c>
      <c r="D280" s="1" t="s">
        <v>7</v>
      </c>
      <c r="E280" s="1">
        <v>5510</v>
      </c>
      <c r="F280" s="1" t="s">
        <v>581</v>
      </c>
      <c r="G280" s="1" t="s">
        <v>4</v>
      </c>
      <c r="H280" s="1">
        <v>915315</v>
      </c>
      <c r="I280" s="1">
        <v>1036444</v>
      </c>
      <c r="J280" s="1">
        <v>1017059</v>
      </c>
    </row>
    <row r="281" spans="1:10" ht="15" customHeight="1" x14ac:dyDescent="0.2">
      <c r="A281" s="1">
        <v>62</v>
      </c>
      <c r="B281" s="1" t="s">
        <v>82</v>
      </c>
      <c r="C281" s="1">
        <v>79</v>
      </c>
      <c r="D281" s="1" t="s">
        <v>7</v>
      </c>
      <c r="E281" s="1">
        <v>5510</v>
      </c>
      <c r="F281" s="1" t="s">
        <v>581</v>
      </c>
      <c r="G281" s="1" t="s">
        <v>4</v>
      </c>
    </row>
    <row r="282" spans="1:10" ht="15" customHeight="1" x14ac:dyDescent="0.2">
      <c r="A282" s="1">
        <v>68</v>
      </c>
      <c r="B282" s="1" t="s">
        <v>86</v>
      </c>
      <c r="C282" s="1">
        <v>79</v>
      </c>
      <c r="D282" s="1" t="s">
        <v>7</v>
      </c>
      <c r="E282" s="1">
        <v>5510</v>
      </c>
      <c r="F282" s="1" t="s">
        <v>581</v>
      </c>
      <c r="G282" s="1" t="s">
        <v>4</v>
      </c>
      <c r="H282" s="1">
        <v>37000</v>
      </c>
      <c r="I282" s="1">
        <v>40000</v>
      </c>
      <c r="J282" s="1">
        <v>41923</v>
      </c>
    </row>
    <row r="283" spans="1:10" ht="15" customHeight="1" x14ac:dyDescent="0.2">
      <c r="A283" s="1">
        <v>75</v>
      </c>
      <c r="B283" s="1" t="s">
        <v>90</v>
      </c>
      <c r="C283" s="1">
        <v>79</v>
      </c>
      <c r="D283" s="1" t="s">
        <v>7</v>
      </c>
      <c r="E283" s="1">
        <v>5510</v>
      </c>
      <c r="F283" s="1" t="s">
        <v>581</v>
      </c>
      <c r="G283" s="1" t="s">
        <v>4</v>
      </c>
      <c r="H283" s="1">
        <v>76816</v>
      </c>
      <c r="I283" s="1">
        <v>90174</v>
      </c>
      <c r="J283" s="1">
        <v>101872</v>
      </c>
    </row>
    <row r="284" spans="1:10" ht="15" customHeight="1" x14ac:dyDescent="0.2">
      <c r="A284" s="1">
        <v>81</v>
      </c>
      <c r="B284" s="1" t="s">
        <v>93</v>
      </c>
      <c r="C284" s="1">
        <v>79</v>
      </c>
      <c r="D284" s="1" t="s">
        <v>7</v>
      </c>
      <c r="E284" s="1">
        <v>5510</v>
      </c>
      <c r="F284" s="1" t="s">
        <v>581</v>
      </c>
      <c r="G284" s="1" t="s">
        <v>4</v>
      </c>
      <c r="H284" s="1">
        <v>155000</v>
      </c>
      <c r="I284" s="1">
        <v>157369</v>
      </c>
      <c r="J284" s="1">
        <v>159017</v>
      </c>
    </row>
    <row r="285" spans="1:10" ht="15" customHeight="1" x14ac:dyDescent="0.2">
      <c r="A285" s="1">
        <v>84</v>
      </c>
      <c r="B285" s="1" t="s">
        <v>94</v>
      </c>
      <c r="C285" s="1">
        <v>79</v>
      </c>
      <c r="D285" s="1" t="s">
        <v>7</v>
      </c>
      <c r="E285" s="1">
        <v>5510</v>
      </c>
      <c r="F285" s="1" t="s">
        <v>581</v>
      </c>
      <c r="G285" s="1" t="s">
        <v>4</v>
      </c>
      <c r="H285" s="1">
        <v>120</v>
      </c>
      <c r="I285" s="1">
        <v>120</v>
      </c>
      <c r="J285" s="1">
        <v>121</v>
      </c>
    </row>
    <row r="286" spans="1:10" ht="15" customHeight="1" x14ac:dyDescent="0.2">
      <c r="A286" s="1">
        <v>90</v>
      </c>
      <c r="B286" s="1" t="s">
        <v>99</v>
      </c>
      <c r="C286" s="1">
        <v>79</v>
      </c>
      <c r="D286" s="1" t="s">
        <v>7</v>
      </c>
      <c r="E286" s="1">
        <v>5510</v>
      </c>
      <c r="F286" s="1" t="s">
        <v>581</v>
      </c>
      <c r="G286" s="1" t="s">
        <v>4</v>
      </c>
      <c r="H286" s="1">
        <v>223955</v>
      </c>
      <c r="I286" s="1">
        <v>204187</v>
      </c>
      <c r="J286" s="1">
        <v>193956</v>
      </c>
    </row>
    <row r="287" spans="1:10" ht="15" customHeight="1" x14ac:dyDescent="0.2">
      <c r="A287" s="1">
        <v>175</v>
      </c>
      <c r="B287" s="1" t="s">
        <v>100</v>
      </c>
      <c r="C287" s="1">
        <v>79</v>
      </c>
      <c r="D287" s="1" t="s">
        <v>7</v>
      </c>
      <c r="E287" s="1">
        <v>5510</v>
      </c>
      <c r="F287" s="1" t="s">
        <v>581</v>
      </c>
      <c r="G287" s="1" t="s">
        <v>4</v>
      </c>
      <c r="H287" s="1">
        <v>10000</v>
      </c>
      <c r="I287" s="1">
        <v>14000</v>
      </c>
      <c r="J287" s="1">
        <v>14000</v>
      </c>
    </row>
    <row r="288" spans="1:10" ht="15" customHeight="1" x14ac:dyDescent="0.2">
      <c r="A288" s="1">
        <v>97</v>
      </c>
      <c r="B288" s="1" t="s">
        <v>104</v>
      </c>
      <c r="C288" s="1">
        <v>79</v>
      </c>
      <c r="D288" s="1" t="s">
        <v>7</v>
      </c>
      <c r="E288" s="1">
        <v>5510</v>
      </c>
      <c r="F288" s="1" t="s">
        <v>581</v>
      </c>
      <c r="G288" s="1" t="s">
        <v>4</v>
      </c>
      <c r="H288" s="1">
        <v>7050</v>
      </c>
      <c r="I288" s="1">
        <v>4684</v>
      </c>
      <c r="J288" s="1">
        <v>7470</v>
      </c>
    </row>
    <row r="289" spans="1:10" ht="15" customHeight="1" x14ac:dyDescent="0.2">
      <c r="A289" s="1">
        <v>100</v>
      </c>
      <c r="B289" s="1" t="s">
        <v>106</v>
      </c>
      <c r="C289" s="1">
        <v>79</v>
      </c>
      <c r="D289" s="1" t="s">
        <v>7</v>
      </c>
      <c r="E289" s="1">
        <v>5510</v>
      </c>
      <c r="F289" s="1" t="s">
        <v>581</v>
      </c>
      <c r="G289" s="1" t="s">
        <v>4</v>
      </c>
      <c r="H289" s="1">
        <v>11420000</v>
      </c>
      <c r="I289" s="1">
        <v>11630000</v>
      </c>
      <c r="J289" s="1">
        <v>10280000</v>
      </c>
    </row>
    <row r="290" spans="1:10" ht="15" customHeight="1" x14ac:dyDescent="0.2">
      <c r="A290" s="1">
        <v>102</v>
      </c>
      <c r="B290" s="1" t="s">
        <v>108</v>
      </c>
      <c r="C290" s="1">
        <v>79</v>
      </c>
      <c r="D290" s="1" t="s">
        <v>7</v>
      </c>
      <c r="E290" s="1">
        <v>5510</v>
      </c>
      <c r="F290" s="1" t="s">
        <v>581</v>
      </c>
      <c r="G290" s="1" t="s">
        <v>4</v>
      </c>
      <c r="H290" s="1">
        <v>10173</v>
      </c>
      <c r="I290" s="1">
        <v>14545</v>
      </c>
      <c r="J290" s="1">
        <v>18812</v>
      </c>
    </row>
    <row r="291" spans="1:10" ht="15" customHeight="1" x14ac:dyDescent="0.2">
      <c r="A291" s="1">
        <v>103</v>
      </c>
      <c r="B291" s="1" t="s">
        <v>109</v>
      </c>
      <c r="C291" s="1">
        <v>79</v>
      </c>
      <c r="D291" s="1" t="s">
        <v>7</v>
      </c>
      <c r="E291" s="1">
        <v>5510</v>
      </c>
      <c r="F291" s="1" t="s">
        <v>581</v>
      </c>
      <c r="G291" s="1" t="s">
        <v>4</v>
      </c>
      <c r="H291" s="1">
        <v>3259</v>
      </c>
      <c r="I291" s="1">
        <v>4734</v>
      </c>
      <c r="J291" s="1">
        <v>1729</v>
      </c>
    </row>
    <row r="292" spans="1:10" ht="15" customHeight="1" x14ac:dyDescent="0.2">
      <c r="A292" s="1">
        <v>110</v>
      </c>
      <c r="B292" s="1" t="s">
        <v>114</v>
      </c>
      <c r="C292" s="1">
        <v>79</v>
      </c>
      <c r="D292" s="1" t="s">
        <v>7</v>
      </c>
      <c r="E292" s="1">
        <v>5510</v>
      </c>
      <c r="F292" s="1" t="s">
        <v>581</v>
      </c>
      <c r="G292" s="1" t="s">
        <v>4</v>
      </c>
      <c r="H292" s="1">
        <v>219</v>
      </c>
      <c r="I292" s="1">
        <v>211</v>
      </c>
      <c r="J292" s="1">
        <v>210</v>
      </c>
    </row>
    <row r="293" spans="1:10" ht="15" customHeight="1" x14ac:dyDescent="0.2">
      <c r="A293" s="1">
        <v>112</v>
      </c>
      <c r="B293" s="1" t="s">
        <v>115</v>
      </c>
      <c r="C293" s="1">
        <v>79</v>
      </c>
      <c r="D293" s="1" t="s">
        <v>7</v>
      </c>
      <c r="E293" s="1">
        <v>5510</v>
      </c>
      <c r="F293" s="1" t="s">
        <v>581</v>
      </c>
      <c r="G293" s="1" t="s">
        <v>4</v>
      </c>
      <c r="H293" s="1">
        <v>27</v>
      </c>
      <c r="I293" s="1">
        <v>25</v>
      </c>
      <c r="J293" s="1">
        <v>23</v>
      </c>
    </row>
    <row r="294" spans="1:10" ht="15" customHeight="1" x14ac:dyDescent="0.2">
      <c r="A294" s="1">
        <v>108</v>
      </c>
      <c r="B294" s="1" t="s">
        <v>116</v>
      </c>
      <c r="C294" s="1">
        <v>79</v>
      </c>
      <c r="D294" s="1" t="s">
        <v>7</v>
      </c>
      <c r="E294" s="1">
        <v>5510</v>
      </c>
      <c r="F294" s="1" t="s">
        <v>581</v>
      </c>
      <c r="G294" s="1" t="s">
        <v>4</v>
      </c>
      <c r="H294" s="1">
        <v>27251</v>
      </c>
      <c r="I294" s="1">
        <v>34674</v>
      </c>
      <c r="J294" s="1">
        <v>61161</v>
      </c>
    </row>
    <row r="295" spans="1:10" ht="15" customHeight="1" x14ac:dyDescent="0.2">
      <c r="A295" s="1">
        <v>114</v>
      </c>
      <c r="B295" s="1" t="s">
        <v>117</v>
      </c>
      <c r="C295" s="1">
        <v>79</v>
      </c>
      <c r="D295" s="1" t="s">
        <v>7</v>
      </c>
      <c r="E295" s="1">
        <v>5510</v>
      </c>
      <c r="F295" s="1" t="s">
        <v>581</v>
      </c>
      <c r="G295" s="1" t="s">
        <v>4</v>
      </c>
      <c r="H295" s="1">
        <v>126000</v>
      </c>
      <c r="I295" s="1">
        <v>99000</v>
      </c>
      <c r="J295" s="1">
        <v>54000</v>
      </c>
    </row>
    <row r="296" spans="1:10" ht="15" customHeight="1" x14ac:dyDescent="0.2">
      <c r="A296" s="1">
        <v>113</v>
      </c>
      <c r="B296" s="1" t="s">
        <v>120</v>
      </c>
      <c r="C296" s="1">
        <v>79</v>
      </c>
      <c r="D296" s="1" t="s">
        <v>7</v>
      </c>
      <c r="E296" s="1">
        <v>5510</v>
      </c>
      <c r="F296" s="1" t="s">
        <v>581</v>
      </c>
      <c r="G296" s="1" t="s">
        <v>4</v>
      </c>
      <c r="H296" s="1">
        <v>63</v>
      </c>
      <c r="I296" s="1">
        <v>82</v>
      </c>
      <c r="J296" s="1">
        <v>81</v>
      </c>
    </row>
    <row r="297" spans="1:10" ht="15" customHeight="1" x14ac:dyDescent="0.2">
      <c r="A297" s="1">
        <v>124</v>
      </c>
      <c r="B297" s="1" t="s">
        <v>126</v>
      </c>
      <c r="C297" s="1">
        <v>79</v>
      </c>
      <c r="D297" s="1" t="s">
        <v>7</v>
      </c>
      <c r="E297" s="1">
        <v>5510</v>
      </c>
      <c r="F297" s="1" t="s">
        <v>581</v>
      </c>
      <c r="G297" s="1" t="s">
        <v>4</v>
      </c>
      <c r="H297" s="1">
        <v>6000</v>
      </c>
      <c r="I297" s="1">
        <v>5902</v>
      </c>
      <c r="J297" s="1">
        <v>6662</v>
      </c>
    </row>
    <row r="298" spans="1:10" ht="15" customHeight="1" x14ac:dyDescent="0.2">
      <c r="A298" s="1">
        <v>130</v>
      </c>
      <c r="B298" s="1" t="s">
        <v>131</v>
      </c>
      <c r="C298" s="1">
        <v>79</v>
      </c>
      <c r="D298" s="1" t="s">
        <v>7</v>
      </c>
      <c r="E298" s="1">
        <v>5510</v>
      </c>
      <c r="F298" s="1" t="s">
        <v>581</v>
      </c>
      <c r="G298" s="1" t="s">
        <v>4</v>
      </c>
      <c r="H298" s="1">
        <v>42202</v>
      </c>
      <c r="I298" s="1">
        <v>33512</v>
      </c>
      <c r="J298" s="1">
        <v>19510</v>
      </c>
    </row>
    <row r="299" spans="1:10" ht="15" customHeight="1" x14ac:dyDescent="0.2">
      <c r="A299" s="1">
        <v>132</v>
      </c>
      <c r="B299" s="1" t="s">
        <v>133</v>
      </c>
      <c r="C299" s="1">
        <v>79</v>
      </c>
      <c r="D299" s="1" t="s">
        <v>7</v>
      </c>
      <c r="E299" s="1">
        <v>5510</v>
      </c>
      <c r="F299" s="1" t="s">
        <v>581</v>
      </c>
      <c r="G299" s="1" t="s">
        <v>4</v>
      </c>
      <c r="I299" s="1">
        <v>5</v>
      </c>
      <c r="J299" s="1">
        <v>5</v>
      </c>
    </row>
    <row r="300" spans="1:10" ht="15" customHeight="1" x14ac:dyDescent="0.2">
      <c r="A300" s="1">
        <v>133</v>
      </c>
      <c r="B300" s="1" t="s">
        <v>134</v>
      </c>
      <c r="C300" s="1">
        <v>79</v>
      </c>
      <c r="D300" s="1" t="s">
        <v>7</v>
      </c>
      <c r="E300" s="1">
        <v>5510</v>
      </c>
      <c r="F300" s="1" t="s">
        <v>581</v>
      </c>
      <c r="G300" s="1" t="s">
        <v>4</v>
      </c>
      <c r="H300" s="1">
        <v>1715044</v>
      </c>
      <c r="I300" s="1">
        <v>1864301</v>
      </c>
      <c r="J300" s="1">
        <v>1806559</v>
      </c>
    </row>
    <row r="301" spans="1:10" ht="15" customHeight="1" x14ac:dyDescent="0.2">
      <c r="A301" s="1">
        <v>136</v>
      </c>
      <c r="B301" s="1" t="s">
        <v>138</v>
      </c>
      <c r="C301" s="1">
        <v>79</v>
      </c>
      <c r="D301" s="1" t="s">
        <v>7</v>
      </c>
      <c r="E301" s="1">
        <v>5510</v>
      </c>
      <c r="F301" s="1" t="s">
        <v>581</v>
      </c>
      <c r="G301" s="1" t="s">
        <v>4</v>
      </c>
      <c r="H301" s="1">
        <v>1824</v>
      </c>
      <c r="I301" s="1">
        <v>2800</v>
      </c>
      <c r="J301" s="1">
        <v>3201</v>
      </c>
    </row>
    <row r="302" spans="1:10" ht="15" customHeight="1" x14ac:dyDescent="0.2">
      <c r="A302" s="1">
        <v>138</v>
      </c>
      <c r="B302" s="1" t="s">
        <v>140</v>
      </c>
      <c r="C302" s="1">
        <v>79</v>
      </c>
      <c r="D302" s="1" t="s">
        <v>7</v>
      </c>
      <c r="E302" s="1">
        <v>5510</v>
      </c>
      <c r="F302" s="1" t="s">
        <v>581</v>
      </c>
      <c r="G302" s="1" t="s">
        <v>4</v>
      </c>
      <c r="H302" s="1">
        <v>325</v>
      </c>
      <c r="I302" s="1">
        <v>13</v>
      </c>
      <c r="J302" s="1">
        <v>319</v>
      </c>
    </row>
    <row r="303" spans="1:10" ht="15" customHeight="1" x14ac:dyDescent="0.2">
      <c r="A303" s="1">
        <v>143</v>
      </c>
      <c r="B303" s="1" t="s">
        <v>145</v>
      </c>
      <c r="C303" s="1">
        <v>79</v>
      </c>
      <c r="D303" s="1" t="s">
        <v>7</v>
      </c>
      <c r="E303" s="1">
        <v>5510</v>
      </c>
      <c r="F303" s="1" t="s">
        <v>581</v>
      </c>
      <c r="G303" s="1" t="s">
        <v>4</v>
      </c>
      <c r="H303" s="1">
        <v>5710</v>
      </c>
      <c r="I303" s="1">
        <v>5470</v>
      </c>
      <c r="J303" s="1">
        <v>5218</v>
      </c>
    </row>
    <row r="304" spans="1:10" ht="15" customHeight="1" x14ac:dyDescent="0.2">
      <c r="A304" s="1">
        <v>144</v>
      </c>
      <c r="B304" s="1" t="s">
        <v>146</v>
      </c>
      <c r="C304" s="1">
        <v>79</v>
      </c>
      <c r="D304" s="1" t="s">
        <v>7</v>
      </c>
      <c r="E304" s="1">
        <v>5510</v>
      </c>
      <c r="F304" s="1" t="s">
        <v>581</v>
      </c>
      <c r="G304" s="1" t="s">
        <v>4</v>
      </c>
      <c r="H304" s="1">
        <v>29332</v>
      </c>
      <c r="I304" s="1">
        <v>10916</v>
      </c>
      <c r="J304" s="1">
        <v>12219</v>
      </c>
    </row>
    <row r="305" spans="1:10" ht="15" customHeight="1" x14ac:dyDescent="0.2">
      <c r="A305" s="1">
        <v>28</v>
      </c>
      <c r="B305" s="1" t="s">
        <v>147</v>
      </c>
      <c r="C305" s="1">
        <v>79</v>
      </c>
      <c r="D305" s="1" t="s">
        <v>7</v>
      </c>
      <c r="E305" s="1">
        <v>5510</v>
      </c>
      <c r="F305" s="1" t="s">
        <v>581</v>
      </c>
      <c r="G305" s="1" t="s">
        <v>4</v>
      </c>
      <c r="H305" s="1">
        <v>238800</v>
      </c>
      <c r="I305" s="1">
        <v>240300</v>
      </c>
      <c r="J305" s="1">
        <v>243374</v>
      </c>
    </row>
    <row r="306" spans="1:10" ht="15" customHeight="1" x14ac:dyDescent="0.2">
      <c r="A306" s="1">
        <v>147</v>
      </c>
      <c r="B306" s="1" t="s">
        <v>148</v>
      </c>
      <c r="C306" s="1">
        <v>79</v>
      </c>
      <c r="D306" s="1" t="s">
        <v>7</v>
      </c>
      <c r="E306" s="1">
        <v>5510</v>
      </c>
      <c r="F306" s="1" t="s">
        <v>581</v>
      </c>
      <c r="G306" s="1" t="s">
        <v>4</v>
      </c>
      <c r="H306" s="1">
        <v>37000</v>
      </c>
      <c r="I306" s="1">
        <v>45137</v>
      </c>
      <c r="J306" s="1">
        <v>44578</v>
      </c>
    </row>
    <row r="307" spans="1:10" ht="15" customHeight="1" x14ac:dyDescent="0.2">
      <c r="A307" s="1">
        <v>149</v>
      </c>
      <c r="B307" s="1" t="s">
        <v>150</v>
      </c>
      <c r="C307" s="1">
        <v>79</v>
      </c>
      <c r="D307" s="1" t="s">
        <v>7</v>
      </c>
      <c r="E307" s="1">
        <v>5510</v>
      </c>
      <c r="F307" s="1" t="s">
        <v>581</v>
      </c>
      <c r="G307" s="1" t="s">
        <v>4</v>
      </c>
      <c r="H307" s="1">
        <v>304105</v>
      </c>
      <c r="I307" s="1">
        <v>308488</v>
      </c>
      <c r="J307" s="1">
        <v>302397</v>
      </c>
    </row>
    <row r="308" spans="1:10" ht="15" customHeight="1" x14ac:dyDescent="0.2">
      <c r="A308" s="1">
        <v>158</v>
      </c>
      <c r="B308" s="1" t="s">
        <v>155</v>
      </c>
      <c r="C308" s="1">
        <v>79</v>
      </c>
      <c r="D308" s="1" t="s">
        <v>7</v>
      </c>
      <c r="E308" s="1">
        <v>5510</v>
      </c>
      <c r="F308" s="1" t="s">
        <v>581</v>
      </c>
      <c r="G308" s="1" t="s">
        <v>4</v>
      </c>
      <c r="H308" s="1">
        <v>3321752</v>
      </c>
      <c r="I308" s="1">
        <v>3404813</v>
      </c>
      <c r="J308" s="1">
        <v>3886079</v>
      </c>
    </row>
    <row r="309" spans="1:10" ht="15" customHeight="1" x14ac:dyDescent="0.2">
      <c r="A309" s="1">
        <v>159</v>
      </c>
      <c r="B309" s="1" t="s">
        <v>156</v>
      </c>
      <c r="C309" s="1">
        <v>79</v>
      </c>
      <c r="D309" s="1" t="s">
        <v>7</v>
      </c>
      <c r="E309" s="1">
        <v>5510</v>
      </c>
      <c r="F309" s="1" t="s">
        <v>581</v>
      </c>
      <c r="G309" s="1" t="s">
        <v>4</v>
      </c>
      <c r="H309" s="1">
        <v>1398667</v>
      </c>
      <c r="I309" s="1">
        <v>1485387</v>
      </c>
      <c r="J309" s="1">
        <v>1468668</v>
      </c>
    </row>
    <row r="310" spans="1:10" ht="15" customHeight="1" x14ac:dyDescent="0.2">
      <c r="A310" s="1">
        <v>165</v>
      </c>
      <c r="B310" s="1" t="s">
        <v>162</v>
      </c>
      <c r="C310" s="1">
        <v>79</v>
      </c>
      <c r="D310" s="1" t="s">
        <v>7</v>
      </c>
      <c r="E310" s="1">
        <v>5510</v>
      </c>
      <c r="F310" s="1" t="s">
        <v>581</v>
      </c>
      <c r="G310" s="1" t="s">
        <v>4</v>
      </c>
      <c r="H310" s="1">
        <v>294395</v>
      </c>
      <c r="I310" s="1">
        <v>299549</v>
      </c>
      <c r="J310" s="1">
        <v>318326</v>
      </c>
    </row>
    <row r="311" spans="1:10" ht="15" customHeight="1" x14ac:dyDescent="0.2">
      <c r="A311" s="1">
        <v>173</v>
      </c>
      <c r="B311" s="1" t="s">
        <v>168</v>
      </c>
      <c r="C311" s="1">
        <v>79</v>
      </c>
      <c r="D311" s="1" t="s">
        <v>7</v>
      </c>
      <c r="E311" s="1">
        <v>5510</v>
      </c>
      <c r="F311" s="1" t="s">
        <v>581</v>
      </c>
      <c r="G311" s="1" t="s">
        <v>4</v>
      </c>
      <c r="H311" s="1">
        <v>51860</v>
      </c>
      <c r="I311" s="1">
        <v>35772</v>
      </c>
      <c r="J311" s="1">
        <v>40965</v>
      </c>
    </row>
    <row r="312" spans="1:10" ht="15" customHeight="1" x14ac:dyDescent="0.2">
      <c r="A312" s="1">
        <v>174</v>
      </c>
      <c r="B312" s="1" t="s">
        <v>169</v>
      </c>
      <c r="C312" s="1">
        <v>79</v>
      </c>
      <c r="D312" s="1" t="s">
        <v>7</v>
      </c>
      <c r="E312" s="1">
        <v>5510</v>
      </c>
      <c r="F312" s="1" t="s">
        <v>581</v>
      </c>
      <c r="G312" s="1" t="s">
        <v>4</v>
      </c>
    </row>
    <row r="313" spans="1:10" ht="15" customHeight="1" x14ac:dyDescent="0.2">
      <c r="A313" s="1">
        <v>117</v>
      </c>
      <c r="B313" s="1" t="s">
        <v>172</v>
      </c>
      <c r="C313" s="1">
        <v>79</v>
      </c>
      <c r="D313" s="1" t="s">
        <v>7</v>
      </c>
      <c r="E313" s="1">
        <v>5510</v>
      </c>
      <c r="F313" s="1" t="s">
        <v>581</v>
      </c>
      <c r="G313" s="1" t="s">
        <v>4</v>
      </c>
      <c r="H313" s="1">
        <v>1647</v>
      </c>
      <c r="I313" s="1">
        <v>1631</v>
      </c>
      <c r="J313" s="1">
        <v>1615</v>
      </c>
    </row>
    <row r="314" spans="1:10" ht="15" customHeight="1" x14ac:dyDescent="0.2">
      <c r="A314" s="1">
        <v>146</v>
      </c>
      <c r="B314" s="1" t="s">
        <v>173</v>
      </c>
      <c r="C314" s="1">
        <v>79</v>
      </c>
      <c r="D314" s="1" t="s">
        <v>7</v>
      </c>
      <c r="E314" s="1">
        <v>5510</v>
      </c>
      <c r="F314" s="1" t="s">
        <v>581</v>
      </c>
      <c r="G314" s="1" t="s">
        <v>4</v>
      </c>
      <c r="H314" s="1">
        <v>10</v>
      </c>
      <c r="I314" s="1">
        <v>7</v>
      </c>
      <c r="J314" s="1">
        <v>13</v>
      </c>
    </row>
    <row r="315" spans="1:10" ht="15" customHeight="1" x14ac:dyDescent="0.2">
      <c r="A315" s="1">
        <v>183</v>
      </c>
      <c r="B315" s="1" t="s">
        <v>175</v>
      </c>
      <c r="C315" s="1">
        <v>79</v>
      </c>
      <c r="D315" s="1" t="s">
        <v>7</v>
      </c>
      <c r="E315" s="1">
        <v>5510</v>
      </c>
      <c r="F315" s="1" t="s">
        <v>581</v>
      </c>
      <c r="G315" s="1" t="s">
        <v>4</v>
      </c>
      <c r="H315" s="1">
        <v>0</v>
      </c>
      <c r="I315" s="1">
        <v>0</v>
      </c>
      <c r="J315" s="1">
        <v>770</v>
      </c>
    </row>
    <row r="316" spans="1:10" ht="15" customHeight="1" x14ac:dyDescent="0.2">
      <c r="A316" s="1">
        <v>185</v>
      </c>
      <c r="B316" s="1" t="s">
        <v>176</v>
      </c>
      <c r="C316" s="1">
        <v>79</v>
      </c>
      <c r="D316" s="1" t="s">
        <v>7</v>
      </c>
      <c r="E316" s="1">
        <v>5510</v>
      </c>
      <c r="F316" s="1" t="s">
        <v>581</v>
      </c>
      <c r="G316" s="1" t="s">
        <v>4</v>
      </c>
      <c r="H316" s="1">
        <v>492829</v>
      </c>
      <c r="I316" s="1">
        <v>572170</v>
      </c>
      <c r="J316" s="1">
        <v>629632</v>
      </c>
    </row>
    <row r="317" spans="1:10" ht="15" customHeight="1" x14ac:dyDescent="0.2">
      <c r="A317" s="1">
        <v>184</v>
      </c>
      <c r="B317" s="1" t="s">
        <v>177</v>
      </c>
      <c r="C317" s="1">
        <v>79</v>
      </c>
      <c r="D317" s="1" t="s">
        <v>7</v>
      </c>
      <c r="E317" s="1">
        <v>5510</v>
      </c>
      <c r="F317" s="1" t="s">
        <v>581</v>
      </c>
      <c r="G317" s="1" t="s">
        <v>4</v>
      </c>
      <c r="H317" s="1">
        <v>4398</v>
      </c>
      <c r="I317" s="1">
        <v>4440</v>
      </c>
      <c r="J317" s="1">
        <v>4483</v>
      </c>
    </row>
    <row r="318" spans="1:10" ht="15" customHeight="1" x14ac:dyDescent="0.2">
      <c r="A318" s="1">
        <v>194</v>
      </c>
      <c r="B318" s="1" t="s">
        <v>184</v>
      </c>
      <c r="C318" s="1">
        <v>79</v>
      </c>
      <c r="D318" s="1" t="s">
        <v>7</v>
      </c>
      <c r="E318" s="1">
        <v>5510</v>
      </c>
      <c r="F318" s="1" t="s">
        <v>581</v>
      </c>
      <c r="G318" s="1" t="s">
        <v>4</v>
      </c>
      <c r="H318" s="1">
        <v>6521</v>
      </c>
      <c r="I318" s="1">
        <v>6823</v>
      </c>
      <c r="J318" s="1">
        <v>5422</v>
      </c>
    </row>
    <row r="319" spans="1:10" ht="15" customHeight="1" x14ac:dyDescent="0.2">
      <c r="A319" s="1">
        <v>195</v>
      </c>
      <c r="B319" s="1" t="s">
        <v>185</v>
      </c>
      <c r="C319" s="1">
        <v>79</v>
      </c>
      <c r="D319" s="1" t="s">
        <v>7</v>
      </c>
      <c r="E319" s="1">
        <v>5510</v>
      </c>
      <c r="F319" s="1" t="s">
        <v>581</v>
      </c>
      <c r="G319" s="1" t="s">
        <v>4</v>
      </c>
      <c r="H319" s="1">
        <v>408993</v>
      </c>
      <c r="I319" s="1">
        <v>749874</v>
      </c>
      <c r="J319" s="1">
        <v>612563</v>
      </c>
    </row>
    <row r="320" spans="1:10" ht="15" customHeight="1" x14ac:dyDescent="0.2">
      <c r="A320" s="1">
        <v>272</v>
      </c>
      <c r="B320" s="1" t="s">
        <v>186</v>
      </c>
      <c r="C320" s="1">
        <v>79</v>
      </c>
      <c r="D320" s="1" t="s">
        <v>7</v>
      </c>
      <c r="E320" s="1">
        <v>5510</v>
      </c>
      <c r="F320" s="1" t="s">
        <v>581</v>
      </c>
      <c r="G320" s="1" t="s">
        <v>4</v>
      </c>
      <c r="H320" s="1">
        <v>100</v>
      </c>
      <c r="I320" s="1">
        <v>102</v>
      </c>
      <c r="J320" s="1">
        <v>104</v>
      </c>
    </row>
    <row r="321" spans="1:10" ht="15" customHeight="1" x14ac:dyDescent="0.2">
      <c r="A321" s="1">
        <v>186</v>
      </c>
      <c r="B321" s="1" t="s">
        <v>187</v>
      </c>
      <c r="C321" s="1">
        <v>79</v>
      </c>
      <c r="D321" s="1" t="s">
        <v>7</v>
      </c>
      <c r="E321" s="1">
        <v>5510</v>
      </c>
      <c r="F321" s="1" t="s">
        <v>581</v>
      </c>
      <c r="G321" s="1" t="s">
        <v>4</v>
      </c>
    </row>
    <row r="322" spans="1:10" ht="15" customHeight="1" x14ac:dyDescent="0.2">
      <c r="A322" s="1">
        <v>197</v>
      </c>
      <c r="B322" s="1" t="s">
        <v>189</v>
      </c>
      <c r="C322" s="1">
        <v>79</v>
      </c>
      <c r="D322" s="1" t="s">
        <v>7</v>
      </c>
      <c r="E322" s="1">
        <v>5510</v>
      </c>
      <c r="F322" s="1" t="s">
        <v>581</v>
      </c>
      <c r="G322" s="1" t="s">
        <v>4</v>
      </c>
      <c r="H322" s="1">
        <v>40000</v>
      </c>
      <c r="I322" s="1">
        <v>38858</v>
      </c>
      <c r="J322" s="1">
        <v>37633</v>
      </c>
    </row>
    <row r="323" spans="1:10" ht="15" customHeight="1" x14ac:dyDescent="0.2">
      <c r="A323" s="1">
        <v>199</v>
      </c>
      <c r="B323" s="1" t="s">
        <v>191</v>
      </c>
      <c r="C323" s="1">
        <v>79</v>
      </c>
      <c r="D323" s="1" t="s">
        <v>7</v>
      </c>
      <c r="E323" s="1">
        <v>5510</v>
      </c>
      <c r="F323" s="1" t="s">
        <v>581</v>
      </c>
      <c r="G323" s="1" t="s">
        <v>4</v>
      </c>
      <c r="H323" s="1">
        <v>873</v>
      </c>
      <c r="I323" s="1">
        <v>1163</v>
      </c>
      <c r="J323" s="1">
        <v>1056</v>
      </c>
    </row>
    <row r="324" spans="1:10" ht="15" customHeight="1" x14ac:dyDescent="0.2">
      <c r="A324" s="1">
        <v>198</v>
      </c>
      <c r="B324" s="1" t="s">
        <v>192</v>
      </c>
      <c r="C324" s="1">
        <v>79</v>
      </c>
      <c r="D324" s="1" t="s">
        <v>7</v>
      </c>
      <c r="E324" s="1">
        <v>5510</v>
      </c>
      <c r="F324" s="1" t="s">
        <v>581</v>
      </c>
      <c r="G324" s="1" t="s">
        <v>4</v>
      </c>
      <c r="H324" s="1">
        <v>412</v>
      </c>
      <c r="I324" s="1">
        <v>835</v>
      </c>
      <c r="J324" s="1">
        <v>532</v>
      </c>
    </row>
    <row r="325" spans="1:10" ht="15" customHeight="1" x14ac:dyDescent="0.2">
      <c r="A325" s="1">
        <v>202</v>
      </c>
      <c r="B325" s="1" t="s">
        <v>195</v>
      </c>
      <c r="C325" s="1">
        <v>79</v>
      </c>
      <c r="D325" s="1" t="s">
        <v>7</v>
      </c>
      <c r="E325" s="1">
        <v>5510</v>
      </c>
      <c r="F325" s="1" t="s">
        <v>581</v>
      </c>
      <c r="G325" s="1" t="s">
        <v>4</v>
      </c>
      <c r="H325" s="1">
        <v>6355</v>
      </c>
      <c r="I325" s="1">
        <v>6086</v>
      </c>
      <c r="J325" s="1">
        <v>5762</v>
      </c>
    </row>
    <row r="326" spans="1:10" ht="15" customHeight="1" x14ac:dyDescent="0.2">
      <c r="A326" s="1">
        <v>277</v>
      </c>
      <c r="B326" s="1" t="s">
        <v>571</v>
      </c>
      <c r="C326" s="1">
        <v>79</v>
      </c>
      <c r="D326" s="1" t="s">
        <v>7</v>
      </c>
      <c r="E326" s="1">
        <v>5510</v>
      </c>
      <c r="F326" s="1" t="s">
        <v>581</v>
      </c>
      <c r="G326" s="1" t="s">
        <v>4</v>
      </c>
      <c r="H326" s="1">
        <v>12551</v>
      </c>
      <c r="I326" s="1">
        <v>8000</v>
      </c>
      <c r="J326" s="1">
        <v>6000</v>
      </c>
    </row>
    <row r="327" spans="1:10" ht="15" customHeight="1" x14ac:dyDescent="0.2">
      <c r="A327" s="1">
        <v>203</v>
      </c>
      <c r="B327" s="1" t="s">
        <v>196</v>
      </c>
      <c r="C327" s="1">
        <v>79</v>
      </c>
      <c r="D327" s="1" t="s">
        <v>7</v>
      </c>
      <c r="E327" s="1">
        <v>5510</v>
      </c>
      <c r="F327" s="1" t="s">
        <v>581</v>
      </c>
      <c r="G327" s="1" t="s">
        <v>4</v>
      </c>
      <c r="H327" s="1">
        <v>713</v>
      </c>
      <c r="I327" s="1">
        <v>600</v>
      </c>
      <c r="J327" s="1">
        <v>728</v>
      </c>
    </row>
    <row r="328" spans="1:10" ht="15" customHeight="1" x14ac:dyDescent="0.2">
      <c r="A328" s="1">
        <v>38</v>
      </c>
      <c r="B328" s="1" t="s">
        <v>197</v>
      </c>
      <c r="C328" s="1">
        <v>79</v>
      </c>
      <c r="D328" s="1" t="s">
        <v>7</v>
      </c>
      <c r="E328" s="1">
        <v>5510</v>
      </c>
      <c r="F328" s="1" t="s">
        <v>581</v>
      </c>
      <c r="G328" s="1" t="s">
        <v>4</v>
      </c>
      <c r="H328" s="1">
        <v>3398</v>
      </c>
      <c r="I328" s="1">
        <v>5120</v>
      </c>
      <c r="J328" s="1">
        <v>5577</v>
      </c>
    </row>
    <row r="329" spans="1:10" ht="15" customHeight="1" x14ac:dyDescent="0.2">
      <c r="A329" s="1">
        <v>276</v>
      </c>
      <c r="B329" s="1" t="s">
        <v>198</v>
      </c>
      <c r="C329" s="1">
        <v>79</v>
      </c>
      <c r="D329" s="1" t="s">
        <v>7</v>
      </c>
      <c r="E329" s="1">
        <v>5510</v>
      </c>
      <c r="F329" s="1" t="s">
        <v>581</v>
      </c>
      <c r="G329" s="1" t="s">
        <v>4</v>
      </c>
      <c r="H329" s="1">
        <v>1245000</v>
      </c>
      <c r="I329" s="1">
        <v>486000</v>
      </c>
      <c r="J329" s="1">
        <v>1449000</v>
      </c>
    </row>
    <row r="330" spans="1:10" ht="15" customHeight="1" x14ac:dyDescent="0.2">
      <c r="A330" s="1">
        <v>206</v>
      </c>
      <c r="B330" s="1" t="s">
        <v>572</v>
      </c>
      <c r="C330" s="1">
        <v>79</v>
      </c>
      <c r="D330" s="1" t="s">
        <v>7</v>
      </c>
      <c r="E330" s="1">
        <v>5510</v>
      </c>
      <c r="F330" s="1" t="s">
        <v>581</v>
      </c>
      <c r="G330" s="1" t="s">
        <v>4</v>
      </c>
    </row>
    <row r="331" spans="1:10" ht="15" customHeight="1" x14ac:dyDescent="0.2">
      <c r="A331" s="1">
        <v>211</v>
      </c>
      <c r="B331" s="1" t="s">
        <v>202</v>
      </c>
      <c r="C331" s="1">
        <v>79</v>
      </c>
      <c r="D331" s="1" t="s">
        <v>7</v>
      </c>
      <c r="E331" s="1">
        <v>5510</v>
      </c>
      <c r="F331" s="1" t="s">
        <v>581</v>
      </c>
      <c r="G331" s="1" t="s">
        <v>4</v>
      </c>
      <c r="H331" s="1">
        <v>127</v>
      </c>
      <c r="I331" s="1">
        <v>132</v>
      </c>
      <c r="J331" s="1">
        <v>152</v>
      </c>
    </row>
    <row r="332" spans="1:10" ht="15" customHeight="1" x14ac:dyDescent="0.2">
      <c r="A332" s="1">
        <v>212</v>
      </c>
      <c r="B332" s="1" t="s">
        <v>203</v>
      </c>
      <c r="C332" s="1">
        <v>79</v>
      </c>
      <c r="D332" s="1" t="s">
        <v>7</v>
      </c>
      <c r="E332" s="1">
        <v>5510</v>
      </c>
      <c r="F332" s="1" t="s">
        <v>581</v>
      </c>
      <c r="G332" s="1" t="s">
        <v>4</v>
      </c>
      <c r="H332" s="1">
        <v>3447</v>
      </c>
      <c r="I332" s="1">
        <v>3466</v>
      </c>
      <c r="J332" s="1">
        <v>3530</v>
      </c>
    </row>
    <row r="333" spans="1:10" ht="15" customHeight="1" x14ac:dyDescent="0.2">
      <c r="A333" s="1">
        <v>208</v>
      </c>
      <c r="B333" s="1" t="s">
        <v>204</v>
      </c>
      <c r="C333" s="1">
        <v>79</v>
      </c>
      <c r="D333" s="1" t="s">
        <v>7</v>
      </c>
      <c r="E333" s="1">
        <v>5510</v>
      </c>
      <c r="F333" s="1" t="s">
        <v>581</v>
      </c>
      <c r="G333" s="1" t="s">
        <v>4</v>
      </c>
      <c r="H333" s="1">
        <v>164</v>
      </c>
      <c r="I333" s="1">
        <v>97</v>
      </c>
      <c r="J333" s="1">
        <v>82</v>
      </c>
    </row>
    <row r="334" spans="1:10" ht="15" customHeight="1" x14ac:dyDescent="0.2">
      <c r="A334" s="1">
        <v>154</v>
      </c>
      <c r="B334" s="1" t="s">
        <v>206</v>
      </c>
      <c r="C334" s="1">
        <v>79</v>
      </c>
      <c r="D334" s="1" t="s">
        <v>7</v>
      </c>
      <c r="E334" s="1">
        <v>5510</v>
      </c>
      <c r="F334" s="1" t="s">
        <v>581</v>
      </c>
      <c r="G334" s="1" t="s">
        <v>4</v>
      </c>
      <c r="H334" s="1">
        <v>47</v>
      </c>
      <c r="I334" s="1">
        <v>59</v>
      </c>
      <c r="J334" s="1">
        <v>68</v>
      </c>
    </row>
    <row r="335" spans="1:10" ht="15" customHeight="1" x14ac:dyDescent="0.2">
      <c r="A335" s="1">
        <v>217</v>
      </c>
      <c r="B335" s="1" t="s">
        <v>208</v>
      </c>
      <c r="C335" s="1">
        <v>79</v>
      </c>
      <c r="D335" s="1" t="s">
        <v>7</v>
      </c>
      <c r="E335" s="1">
        <v>5510</v>
      </c>
      <c r="F335" s="1" t="s">
        <v>581</v>
      </c>
      <c r="G335" s="1" t="s">
        <v>4</v>
      </c>
      <c r="H335" s="1">
        <v>17542</v>
      </c>
      <c r="I335" s="1">
        <v>38664</v>
      </c>
      <c r="J335" s="1">
        <v>23838</v>
      </c>
    </row>
    <row r="336" spans="1:10" ht="15" customHeight="1" x14ac:dyDescent="0.2">
      <c r="A336" s="1">
        <v>223</v>
      </c>
      <c r="B336" s="1" t="s">
        <v>213</v>
      </c>
      <c r="C336" s="1">
        <v>79</v>
      </c>
      <c r="D336" s="1" t="s">
        <v>7</v>
      </c>
      <c r="E336" s="1">
        <v>5510</v>
      </c>
      <c r="F336" s="1" t="s">
        <v>581</v>
      </c>
      <c r="G336" s="1" t="s">
        <v>4</v>
      </c>
      <c r="H336" s="1">
        <v>6744</v>
      </c>
      <c r="I336" s="1">
        <v>6219</v>
      </c>
      <c r="J336" s="1">
        <v>5327</v>
      </c>
    </row>
    <row r="337" spans="1:10" ht="15" customHeight="1" x14ac:dyDescent="0.2">
      <c r="A337" s="1">
        <v>213</v>
      </c>
      <c r="B337" s="1" t="s">
        <v>214</v>
      </c>
      <c r="C337" s="1">
        <v>79</v>
      </c>
      <c r="D337" s="1" t="s">
        <v>7</v>
      </c>
      <c r="E337" s="1">
        <v>5510</v>
      </c>
      <c r="F337" s="1" t="s">
        <v>581</v>
      </c>
      <c r="G337" s="1" t="s">
        <v>4</v>
      </c>
    </row>
    <row r="338" spans="1:10" ht="15" customHeight="1" x14ac:dyDescent="0.2">
      <c r="A338" s="1">
        <v>226</v>
      </c>
      <c r="B338" s="1" t="s">
        <v>216</v>
      </c>
      <c r="C338" s="1">
        <v>79</v>
      </c>
      <c r="D338" s="1" t="s">
        <v>7</v>
      </c>
      <c r="E338" s="1">
        <v>5510</v>
      </c>
      <c r="F338" s="1" t="s">
        <v>581</v>
      </c>
      <c r="G338" s="1" t="s">
        <v>4</v>
      </c>
      <c r="H338" s="1">
        <v>236486</v>
      </c>
      <c r="I338" s="1">
        <v>236486</v>
      </c>
      <c r="J338" s="1">
        <v>234298</v>
      </c>
    </row>
    <row r="339" spans="1:10" ht="15" customHeight="1" x14ac:dyDescent="0.2">
      <c r="A339" s="1">
        <v>230</v>
      </c>
      <c r="B339" s="1" t="s">
        <v>217</v>
      </c>
      <c r="C339" s="1">
        <v>79</v>
      </c>
      <c r="D339" s="1" t="s">
        <v>7</v>
      </c>
      <c r="E339" s="1">
        <v>5510</v>
      </c>
      <c r="F339" s="1" t="s">
        <v>581</v>
      </c>
      <c r="G339" s="1" t="s">
        <v>4</v>
      </c>
      <c r="H339" s="1">
        <v>177990</v>
      </c>
      <c r="I339" s="1">
        <v>213260</v>
      </c>
      <c r="J339" s="1">
        <v>189670</v>
      </c>
    </row>
    <row r="340" spans="1:10" ht="15" customHeight="1" x14ac:dyDescent="0.2">
      <c r="A340" s="1">
        <v>215</v>
      </c>
      <c r="B340" s="1" t="s">
        <v>220</v>
      </c>
      <c r="C340" s="1">
        <v>79</v>
      </c>
      <c r="D340" s="1" t="s">
        <v>7</v>
      </c>
      <c r="E340" s="1">
        <v>5510</v>
      </c>
      <c r="F340" s="1" t="s">
        <v>581</v>
      </c>
      <c r="G340" s="1" t="s">
        <v>4</v>
      </c>
      <c r="H340" s="1">
        <v>362750</v>
      </c>
      <c r="I340" s="1">
        <v>330060</v>
      </c>
      <c r="J340" s="1">
        <v>312352</v>
      </c>
    </row>
    <row r="341" spans="1:10" ht="15" customHeight="1" x14ac:dyDescent="0.2">
      <c r="A341" s="1">
        <v>231</v>
      </c>
      <c r="B341" s="1" t="s">
        <v>221</v>
      </c>
      <c r="C341" s="1">
        <v>79</v>
      </c>
      <c r="D341" s="1" t="s">
        <v>7</v>
      </c>
      <c r="E341" s="1">
        <v>5510</v>
      </c>
      <c r="F341" s="1" t="s">
        <v>581</v>
      </c>
      <c r="G341" s="1" t="s">
        <v>4</v>
      </c>
      <c r="H341" s="1">
        <v>305790</v>
      </c>
      <c r="I341" s="1">
        <v>321120</v>
      </c>
      <c r="J341" s="1">
        <v>284810</v>
      </c>
    </row>
    <row r="342" spans="1:10" ht="15" customHeight="1" x14ac:dyDescent="0.2">
      <c r="A342" s="1">
        <v>228</v>
      </c>
      <c r="B342" s="1" t="s">
        <v>224</v>
      </c>
      <c r="C342" s="1">
        <v>79</v>
      </c>
      <c r="D342" s="1" t="s">
        <v>7</v>
      </c>
      <c r="E342" s="1">
        <v>5510</v>
      </c>
      <c r="F342" s="1" t="s">
        <v>581</v>
      </c>
      <c r="G342" s="1" t="s">
        <v>4</v>
      </c>
    </row>
    <row r="343" spans="1:10" ht="15" customHeight="1" x14ac:dyDescent="0.2">
      <c r="A343" s="1">
        <v>235</v>
      </c>
      <c r="B343" s="1" t="s">
        <v>225</v>
      </c>
      <c r="C343" s="1">
        <v>79</v>
      </c>
      <c r="D343" s="1" t="s">
        <v>7</v>
      </c>
      <c r="E343" s="1">
        <v>5510</v>
      </c>
      <c r="F343" s="1" t="s">
        <v>581</v>
      </c>
      <c r="G343" s="1" t="s">
        <v>4</v>
      </c>
      <c r="H343" s="1">
        <v>6200</v>
      </c>
      <c r="I343" s="1">
        <v>6400</v>
      </c>
      <c r="J343" s="1">
        <v>6642</v>
      </c>
    </row>
    <row r="344" spans="1:10" ht="15" customHeight="1" x14ac:dyDescent="0.2">
      <c r="A344" s="1">
        <v>237</v>
      </c>
      <c r="B344" s="1" t="s">
        <v>228</v>
      </c>
      <c r="C344" s="1">
        <v>79</v>
      </c>
      <c r="D344" s="1" t="s">
        <v>7</v>
      </c>
      <c r="E344" s="1">
        <v>5510</v>
      </c>
      <c r="F344" s="1" t="s">
        <v>581</v>
      </c>
      <c r="G344" s="1" t="s">
        <v>4</v>
      </c>
      <c r="H344" s="1">
        <v>1661</v>
      </c>
      <c r="I344" s="1">
        <v>1587</v>
      </c>
      <c r="J344" s="1">
        <v>3720</v>
      </c>
    </row>
    <row r="345" spans="1:10" ht="15" customHeight="1" x14ac:dyDescent="0.2">
      <c r="A345" s="1">
        <v>5000</v>
      </c>
      <c r="B345" s="1" t="s">
        <v>461</v>
      </c>
      <c r="C345" s="1">
        <v>79</v>
      </c>
      <c r="D345" s="1" t="s">
        <v>7</v>
      </c>
      <c r="E345" s="1">
        <v>5510</v>
      </c>
      <c r="F345" s="1" t="s">
        <v>581</v>
      </c>
      <c r="G345" s="1" t="s">
        <v>4</v>
      </c>
      <c r="H345" s="1">
        <v>28442614</v>
      </c>
      <c r="I345" s="1">
        <v>28624098</v>
      </c>
      <c r="J345" s="1">
        <v>28357451</v>
      </c>
    </row>
    <row r="346" spans="1:10" ht="15" customHeight="1" x14ac:dyDescent="0.2">
      <c r="A346" s="1">
        <v>249</v>
      </c>
      <c r="B346" s="1" t="s">
        <v>231</v>
      </c>
      <c r="C346" s="1">
        <v>79</v>
      </c>
      <c r="D346" s="1" t="s">
        <v>7</v>
      </c>
      <c r="E346" s="1">
        <v>5510</v>
      </c>
      <c r="F346" s="1" t="s">
        <v>581</v>
      </c>
      <c r="G346" s="1" t="s">
        <v>4</v>
      </c>
      <c r="H346" s="1">
        <v>73661</v>
      </c>
      <c r="I346" s="1">
        <v>49353</v>
      </c>
      <c r="J346" s="1">
        <v>86690</v>
      </c>
    </row>
    <row r="347" spans="1:10" ht="15" customHeight="1" x14ac:dyDescent="0.2">
      <c r="A347" s="1">
        <v>248</v>
      </c>
      <c r="B347" s="1" t="s">
        <v>232</v>
      </c>
      <c r="C347" s="1">
        <v>79</v>
      </c>
      <c r="D347" s="1" t="s">
        <v>7</v>
      </c>
      <c r="E347" s="1">
        <v>5510</v>
      </c>
      <c r="F347" s="1" t="s">
        <v>581</v>
      </c>
      <c r="G347" s="1" t="s">
        <v>4</v>
      </c>
    </row>
    <row r="348" spans="1:10" ht="15" customHeight="1" x14ac:dyDescent="0.2">
      <c r="A348" s="1">
        <v>251</v>
      </c>
      <c r="B348" s="1" t="s">
        <v>233</v>
      </c>
      <c r="C348" s="1">
        <v>79</v>
      </c>
      <c r="D348" s="1" t="s">
        <v>7</v>
      </c>
      <c r="E348" s="1">
        <v>5510</v>
      </c>
      <c r="F348" s="1" t="s">
        <v>581</v>
      </c>
      <c r="G348" s="1" t="s">
        <v>4</v>
      </c>
      <c r="H348" s="1">
        <v>30504</v>
      </c>
      <c r="I348" s="1">
        <v>31967</v>
      </c>
      <c r="J348" s="1">
        <v>29972</v>
      </c>
    </row>
    <row r="349" spans="1:10" ht="15" customHeight="1" x14ac:dyDescent="0.2">
      <c r="A349" s="1">
        <v>181</v>
      </c>
      <c r="B349" s="1" t="s">
        <v>234</v>
      </c>
      <c r="C349" s="1">
        <v>79</v>
      </c>
      <c r="D349" s="1" t="s">
        <v>7</v>
      </c>
      <c r="E349" s="1">
        <v>5510</v>
      </c>
      <c r="F349" s="1" t="s">
        <v>581</v>
      </c>
      <c r="G349" s="1" t="s">
        <v>4</v>
      </c>
      <c r="H349" s="1">
        <v>54515</v>
      </c>
      <c r="I349" s="1">
        <v>17672</v>
      </c>
      <c r="J349" s="1">
        <v>28927</v>
      </c>
    </row>
    <row r="350" spans="1:10" ht="15" customHeight="1" x14ac:dyDescent="0.2"/>
    <row r="351" spans="1:10" ht="15" customHeight="1" x14ac:dyDescent="0.2"/>
    <row r="352" spans="1:10" ht="15" customHeight="1" x14ac:dyDescent="0.2"/>
    <row r="353" ht="15" customHeight="1" x14ac:dyDescent="0.2"/>
    <row r="354" ht="15" customHeight="1" x14ac:dyDescent="0.2"/>
    <row r="355" ht="15" customHeight="1" x14ac:dyDescent="0.2"/>
    <row r="356" ht="15" customHeight="1" x14ac:dyDescent="0.2"/>
    <row r="357" ht="15" customHeight="1" x14ac:dyDescent="0.2"/>
    <row r="358" ht="15" customHeight="1" x14ac:dyDescent="0.2"/>
    <row r="359" ht="15" customHeight="1" x14ac:dyDescent="0.2"/>
    <row r="360" ht="15" customHeight="1" x14ac:dyDescent="0.2"/>
    <row r="361" ht="15" customHeight="1" x14ac:dyDescent="0.2"/>
    <row r="362" ht="15" customHeight="1" x14ac:dyDescent="0.2"/>
    <row r="363" ht="15" customHeight="1" x14ac:dyDescent="0.2"/>
    <row r="364" ht="15" customHeight="1" x14ac:dyDescent="0.2"/>
    <row r="365" ht="15" customHeight="1" x14ac:dyDescent="0.2"/>
    <row r="366" ht="15" customHeight="1" x14ac:dyDescent="0.2"/>
    <row r="367" ht="15" customHeight="1" x14ac:dyDescent="0.2"/>
    <row r="368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7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13027</v>
      </c>
      <c r="I4" s="2">
        <f t="shared" si="0"/>
        <v>12333</v>
      </c>
      <c r="J4" s="2">
        <f t="shared" si="0"/>
        <v>11640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69923</v>
      </c>
      <c r="I5" s="2">
        <f t="shared" si="0"/>
        <v>70128</v>
      </c>
      <c r="J5" s="2">
        <f t="shared" si="0"/>
        <v>71546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9579</v>
      </c>
      <c r="I6" s="2">
        <f t="shared" si="0"/>
        <v>9566</v>
      </c>
      <c r="J6" s="2">
        <f t="shared" si="0"/>
        <v>9557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15926</v>
      </c>
      <c r="I7" s="2">
        <f t="shared" si="0"/>
        <v>15651</v>
      </c>
      <c r="J7" s="2">
        <f t="shared" si="0"/>
        <v>16370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69117</v>
      </c>
      <c r="I8" s="2">
        <f t="shared" si="0"/>
        <v>66434</v>
      </c>
      <c r="J8" s="2">
        <f t="shared" si="0"/>
        <v>61253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9562</v>
      </c>
      <c r="I12" s="2">
        <f t="shared" si="0"/>
        <v>9553</v>
      </c>
      <c r="J12" s="2">
        <f t="shared" si="0"/>
        <v>9546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138829</v>
      </c>
      <c r="I13" s="2">
        <f t="shared" si="0"/>
        <v>90263</v>
      </c>
      <c r="J13" s="2">
        <f t="shared" si="0"/>
        <v>88368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10551</v>
      </c>
      <c r="I14" s="2">
        <f t="shared" si="0"/>
        <v>10673</v>
      </c>
      <c r="J14" s="2">
        <f t="shared" si="0"/>
        <v>10727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365300</v>
      </c>
      <c r="I16" s="2">
        <f t="shared" si="0"/>
        <v>352590</v>
      </c>
      <c r="J16" s="2">
        <f t="shared" si="0"/>
        <v>340569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175000</v>
      </c>
      <c r="I17" s="2">
        <f t="shared" si="0"/>
        <v>175173</v>
      </c>
      <c r="J17" s="2">
        <f t="shared" si="0"/>
        <v>167261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508909</v>
      </c>
      <c r="I19" s="9">
        <f t="shared" si="1"/>
        <v>520508</v>
      </c>
      <c r="J19" s="9">
        <f t="shared" si="1"/>
        <v>519183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3162151</v>
      </c>
      <c r="I21" s="9">
        <f t="shared" si="3"/>
        <v>1711152</v>
      </c>
      <c r="J21" s="9">
        <f t="shared" si="3"/>
        <v>3012097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1192006</v>
      </c>
      <c r="I22" s="2">
        <f t="shared" si="2"/>
        <v>1128695</v>
      </c>
      <c r="J22" s="2">
        <f t="shared" si="2"/>
        <v>1244688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1103180</v>
      </c>
      <c r="I24" s="2">
        <f t="shared" si="2"/>
        <v>1098366</v>
      </c>
      <c r="J24" s="2">
        <f t="shared" si="2"/>
        <v>1224570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100829</v>
      </c>
      <c r="I25" s="2">
        <f t="shared" si="2"/>
        <v>106436</v>
      </c>
      <c r="J25" s="2">
        <f t="shared" si="2"/>
        <v>116905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1743423</v>
      </c>
      <c r="I26" s="2">
        <f t="shared" si="2"/>
        <v>1943002</v>
      </c>
      <c r="J26" s="2">
        <f t="shared" si="2"/>
        <v>2040152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7949</v>
      </c>
      <c r="I27" s="2">
        <f t="shared" si="2"/>
        <v>10548</v>
      </c>
      <c r="J27" s="2">
        <f t="shared" si="2"/>
        <v>11804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7358247</v>
      </c>
      <c r="I28" s="2">
        <f t="shared" si="2"/>
        <v>6426806</v>
      </c>
      <c r="J28" s="2">
        <f t="shared" si="2"/>
        <v>7230228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715996</v>
      </c>
      <c r="I29" s="2">
        <f t="shared" si="2"/>
        <v>922008</v>
      </c>
      <c r="J29" s="2">
        <f t="shared" si="2"/>
        <v>857973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195934</v>
      </c>
      <c r="I30" s="2">
        <f t="shared" si="2"/>
        <v>154200</v>
      </c>
      <c r="J30" s="2">
        <f t="shared" si="2"/>
        <v>187440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6850</v>
      </c>
      <c r="I31" s="2">
        <f t="shared" si="2"/>
        <v>2843</v>
      </c>
      <c r="J31" s="2">
        <f t="shared" si="2"/>
        <v>4082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si="2"/>
        <v>0</v>
      </c>
      <c r="J34" s="2">
        <f t="shared" si="2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49598</v>
      </c>
      <c r="I35" s="2">
        <f t="shared" si="2"/>
        <v>50407</v>
      </c>
      <c r="J35" s="2">
        <f t="shared" si="2"/>
        <v>51677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51000</v>
      </c>
      <c r="I37" s="2">
        <f t="shared" si="4"/>
        <v>29684</v>
      </c>
      <c r="J37" s="2">
        <f t="shared" si="4"/>
        <v>27696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421212</v>
      </c>
      <c r="I38" s="2">
        <f t="shared" si="4"/>
        <v>255596</v>
      </c>
      <c r="J38" s="2">
        <f t="shared" si="4"/>
        <v>228433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34484</v>
      </c>
      <c r="I41" s="2">
        <f t="shared" si="4"/>
        <v>35054</v>
      </c>
      <c r="J41" s="2">
        <f t="shared" si="4"/>
        <v>47297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172146</v>
      </c>
      <c r="I42" s="2">
        <f t="shared" si="4"/>
        <v>142054</v>
      </c>
      <c r="J42" s="2">
        <f t="shared" si="4"/>
        <v>170572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27724</v>
      </c>
      <c r="I43" s="2">
        <f t="shared" si="4"/>
        <v>26670</v>
      </c>
      <c r="J43" s="2">
        <f t="shared" si="4"/>
        <v>29390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63799</v>
      </c>
      <c r="I44" s="2">
        <f t="shared" si="4"/>
        <v>66229</v>
      </c>
      <c r="J44" s="2">
        <f t="shared" si="4"/>
        <v>66890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162000</v>
      </c>
      <c r="I45" s="2">
        <f t="shared" si="4"/>
        <v>162236</v>
      </c>
      <c r="J45" s="2">
        <f t="shared" si="4"/>
        <v>162263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218328</v>
      </c>
      <c r="I46" s="2">
        <f t="shared" si="4"/>
        <v>198813</v>
      </c>
      <c r="J46" s="2">
        <f t="shared" si="4"/>
        <v>188620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7567</v>
      </c>
      <c r="I47" s="2">
        <f t="shared" si="4"/>
        <v>10356</v>
      </c>
      <c r="J47" s="2">
        <f t="shared" si="4"/>
        <v>10129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1511222</v>
      </c>
      <c r="I49" s="2">
        <f t="shared" si="4"/>
        <v>1591803</v>
      </c>
      <c r="J49" s="2">
        <f t="shared" si="4"/>
        <v>1736048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38130</v>
      </c>
      <c r="I50" s="2">
        <f t="shared" si="4"/>
        <v>36747</v>
      </c>
      <c r="J50" s="2">
        <f t="shared" si="4"/>
        <v>35307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28081</v>
      </c>
      <c r="I51" s="2">
        <f t="shared" si="4"/>
        <v>48402</v>
      </c>
      <c r="J51" s="2">
        <f t="shared" si="4"/>
        <v>37904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0</v>
      </c>
      <c r="I60" s="2">
        <f t="shared" si="7"/>
        <v>0</v>
      </c>
      <c r="J60" s="2">
        <f t="shared" si="7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0</v>
      </c>
      <c r="I63" s="2">
        <f t="shared" si="7"/>
        <v>0</v>
      </c>
      <c r="J63" s="2">
        <f t="shared" si="7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0</v>
      </c>
      <c r="I64" s="2">
        <f t="shared" si="7"/>
        <v>0</v>
      </c>
      <c r="J64" s="2">
        <f t="shared" si="7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330</v>
      </c>
      <c r="I65" s="2">
        <f t="shared" si="7"/>
        <v>15</v>
      </c>
      <c r="J65" s="2">
        <f t="shared" si="7"/>
        <v>320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0</v>
      </c>
      <c r="I68" s="2">
        <f t="shared" si="7"/>
        <v>0</v>
      </c>
      <c r="J68" s="2">
        <f t="shared" si="7"/>
        <v>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0</v>
      </c>
      <c r="I69" s="2">
        <f t="shared" si="7"/>
        <v>0</v>
      </c>
      <c r="J69" s="2">
        <f t="shared" si="7"/>
        <v>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0</v>
      </c>
      <c r="I70" s="2">
        <f t="shared" si="7"/>
        <v>0</v>
      </c>
      <c r="J70" s="2">
        <f t="shared" si="7"/>
        <v>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0</v>
      </c>
      <c r="I71" s="2">
        <f t="shared" si="7"/>
        <v>0</v>
      </c>
      <c r="J71" s="2">
        <f t="shared" si="7"/>
        <v>0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0</v>
      </c>
      <c r="I72" s="2">
        <f t="shared" si="7"/>
        <v>0</v>
      </c>
      <c r="J72" s="2">
        <f t="shared" si="7"/>
        <v>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0</v>
      </c>
      <c r="I73" s="2">
        <f t="shared" si="7"/>
        <v>0</v>
      </c>
      <c r="J73" s="2">
        <f t="shared" si="7"/>
        <v>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2250</v>
      </c>
      <c r="I77" s="2">
        <f t="shared" si="8"/>
        <v>2040</v>
      </c>
      <c r="J77" s="2">
        <f t="shared" si="8"/>
        <v>4420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0</v>
      </c>
      <c r="I79" s="2">
        <f t="shared" si="8"/>
        <v>0</v>
      </c>
      <c r="J79" s="2">
        <f t="shared" si="8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0</v>
      </c>
      <c r="I80" s="2">
        <f t="shared" si="8"/>
        <v>0</v>
      </c>
      <c r="J80" s="2">
        <f t="shared" si="8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174020</v>
      </c>
      <c r="I82" s="2">
        <f t="shared" si="8"/>
        <v>169160</v>
      </c>
      <c r="J82" s="2">
        <f t="shared" si="8"/>
        <v>167140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254</v>
      </c>
      <c r="I83" s="2">
        <f t="shared" si="8"/>
        <v>260</v>
      </c>
      <c r="J83" s="2">
        <f t="shared" si="8"/>
        <v>251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1357</v>
      </c>
      <c r="I84" s="2">
        <f t="shared" si="8"/>
        <v>1339</v>
      </c>
      <c r="J84" s="2">
        <f t="shared" si="8"/>
        <v>1323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290</v>
      </c>
      <c r="I86" s="2">
        <f t="shared" si="8"/>
        <v>287</v>
      </c>
      <c r="J86" s="2">
        <f t="shared" si="8"/>
        <v>286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771800</v>
      </c>
      <c r="I87" s="2">
        <f t="shared" si="8"/>
        <v>815000</v>
      </c>
      <c r="J87" s="2">
        <f t="shared" si="8"/>
        <v>746158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68982</v>
      </c>
      <c r="I88" s="2">
        <f t="shared" si="8"/>
        <v>70730</v>
      </c>
      <c r="J88" s="2">
        <f t="shared" si="8"/>
        <v>69229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235527</v>
      </c>
      <c r="I95" s="2">
        <f t="shared" si="9"/>
        <v>238360</v>
      </c>
      <c r="J95" s="2">
        <f t="shared" si="9"/>
        <v>237804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0</v>
      </c>
      <c r="I96" s="2">
        <f t="shared" si="9"/>
        <v>0</v>
      </c>
      <c r="J96" s="2">
        <f t="shared" si="9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0</v>
      </c>
      <c r="I97" s="2">
        <f t="shared" si="9"/>
        <v>0</v>
      </c>
      <c r="J97" s="2">
        <f t="shared" si="9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1043</v>
      </c>
      <c r="I99" s="2">
        <f t="shared" si="9"/>
        <v>978</v>
      </c>
      <c r="J99" s="2">
        <f t="shared" si="9"/>
        <v>1428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1515</v>
      </c>
      <c r="I107" s="2">
        <f t="shared" si="13"/>
        <v>2626</v>
      </c>
      <c r="J107" s="2">
        <f t="shared" si="13"/>
        <v>2868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1352</v>
      </c>
      <c r="I109" s="2">
        <f t="shared" si="15"/>
        <v>1360</v>
      </c>
      <c r="J109" s="2">
        <f t="shared" si="15"/>
        <v>917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9686740</v>
      </c>
      <c r="I110" s="2">
        <f t="shared" si="15"/>
        <v>9116000</v>
      </c>
      <c r="J110" s="2">
        <f t="shared" si="15"/>
        <v>8840000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271183</v>
      </c>
      <c r="I111" s="2">
        <f t="shared" si="15"/>
        <v>268050</v>
      </c>
      <c r="J111" s="2">
        <f t="shared" si="15"/>
        <v>266799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461901</v>
      </c>
      <c r="I112" s="2">
        <f t="shared" si="15"/>
        <v>486019</v>
      </c>
      <c r="J112" s="2">
        <f t="shared" si="15"/>
        <v>492033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5400</v>
      </c>
      <c r="I113" s="2">
        <f t="shared" si="15"/>
        <v>6125</v>
      </c>
      <c r="J113" s="2">
        <f t="shared" si="15"/>
        <v>5813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2678</v>
      </c>
      <c r="I114" s="2">
        <f t="shared" si="15"/>
        <v>2635</v>
      </c>
      <c r="J114" s="2">
        <f t="shared" si="15"/>
        <v>2613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12000</v>
      </c>
      <c r="I118" s="2">
        <f t="shared" si="15"/>
        <v>11000</v>
      </c>
      <c r="J118" s="2">
        <f t="shared" si="15"/>
        <v>12321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58</v>
      </c>
      <c r="I125" s="2">
        <f t="shared" si="17"/>
        <v>63</v>
      </c>
      <c r="J125" s="2">
        <f t="shared" si="17"/>
        <v>72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60</v>
      </c>
      <c r="I128" s="2">
        <f t="shared" si="17"/>
        <v>60</v>
      </c>
      <c r="J128" s="2">
        <f t="shared" si="17"/>
        <v>60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0</v>
      </c>
      <c r="I129" s="2">
        <f t="shared" si="17"/>
        <v>0</v>
      </c>
      <c r="J129" s="2">
        <f t="shared" si="17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420</v>
      </c>
      <c r="I132" s="2">
        <f t="shared" si="17"/>
        <v>350</v>
      </c>
      <c r="J132" s="2">
        <f t="shared" si="17"/>
        <v>471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3575</v>
      </c>
      <c r="I134" s="2">
        <f t="shared" si="18"/>
        <v>5018</v>
      </c>
      <c r="J134" s="2">
        <f t="shared" si="18"/>
        <v>2376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1633</v>
      </c>
      <c r="I135" s="9">
        <f t="shared" si="20"/>
        <v>1848</v>
      </c>
      <c r="J135" s="9">
        <f t="shared" si="20"/>
        <v>1520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4460</v>
      </c>
      <c r="I136" s="2">
        <f t="shared" si="18"/>
        <v>3617</v>
      </c>
      <c r="J136" s="2">
        <f t="shared" si="18"/>
        <v>5519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36397</v>
      </c>
      <c r="I137" s="2">
        <f t="shared" si="18"/>
        <v>28009</v>
      </c>
      <c r="J137" s="2">
        <f t="shared" si="18"/>
        <v>24358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401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399</v>
      </c>
      <c r="I139" s="9">
        <f t="shared" si="21"/>
        <v>799</v>
      </c>
      <c r="J139" s="9">
        <f t="shared" si="21"/>
        <v>753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0</v>
      </c>
      <c r="I141" s="2">
        <f t="shared" si="18"/>
        <v>0</v>
      </c>
      <c r="J141" s="2">
        <f t="shared" si="18"/>
        <v>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4662</v>
      </c>
      <c r="I142" s="2">
        <f t="shared" si="18"/>
        <v>4568</v>
      </c>
      <c r="J142" s="2">
        <f t="shared" si="18"/>
        <v>5136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2779</v>
      </c>
      <c r="I143" s="2">
        <f t="shared" si="18"/>
        <v>2567</v>
      </c>
      <c r="J143" s="2">
        <f t="shared" si="18"/>
        <v>2470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7806</v>
      </c>
      <c r="I146" s="2">
        <f t="shared" si="18"/>
        <v>7420</v>
      </c>
      <c r="J146" s="2">
        <f t="shared" si="18"/>
        <v>8472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1179</v>
      </c>
      <c r="I147" s="2">
        <f t="shared" si="22"/>
        <v>1558</v>
      </c>
      <c r="J147" s="2">
        <f t="shared" si="22"/>
        <v>1995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14</v>
      </c>
      <c r="I149" s="2">
        <f t="shared" si="22"/>
        <v>13</v>
      </c>
      <c r="J149" s="2">
        <f t="shared" si="22"/>
        <v>12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3802</v>
      </c>
      <c r="I154" s="2">
        <f t="shared" si="22"/>
        <v>3869</v>
      </c>
      <c r="J154" s="2">
        <f t="shared" si="22"/>
        <v>3053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2093</v>
      </c>
      <c r="I155" s="2">
        <f t="shared" si="22"/>
        <v>2023</v>
      </c>
      <c r="J155" s="2">
        <f t="shared" si="22"/>
        <v>1985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2637</v>
      </c>
      <c r="I156" s="2">
        <f t="shared" si="22"/>
        <v>2651</v>
      </c>
      <c r="J156" s="2">
        <f t="shared" si="22"/>
        <v>2307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115257</v>
      </c>
      <c r="I158" s="2">
        <f t="shared" si="22"/>
        <v>89900</v>
      </c>
      <c r="J158" s="2">
        <f t="shared" si="22"/>
        <v>125407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35252</v>
      </c>
      <c r="I159" s="2">
        <f t="shared" si="22"/>
        <v>35338</v>
      </c>
      <c r="J159" s="2">
        <f t="shared" si="22"/>
        <v>35425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85</v>
      </c>
      <c r="I165" s="2">
        <f t="shared" si="23"/>
        <v>48</v>
      </c>
      <c r="J165" s="2">
        <f t="shared" si="23"/>
        <v>63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32</v>
      </c>
      <c r="I167" s="2">
        <f t="shared" si="23"/>
        <v>39</v>
      </c>
      <c r="J167" s="2">
        <f t="shared" si="23"/>
        <v>36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41</v>
      </c>
      <c r="I168" s="2">
        <f t="shared" si="23"/>
        <v>50</v>
      </c>
      <c r="J168" s="2">
        <f t="shared" si="23"/>
        <v>59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900</v>
      </c>
      <c r="I170" s="2">
        <f t="shared" si="23"/>
        <v>1000</v>
      </c>
      <c r="J170" s="2">
        <f t="shared" si="23"/>
        <v>975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6947</v>
      </c>
      <c r="I171" s="2">
        <f t="shared" si="23"/>
        <v>6413</v>
      </c>
      <c r="J171" s="2">
        <f t="shared" si="23"/>
        <v>14109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43139</v>
      </c>
      <c r="I172" s="2">
        <f t="shared" si="23"/>
        <v>43903</v>
      </c>
      <c r="J172" s="2">
        <f t="shared" si="23"/>
        <v>55819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22</v>
      </c>
      <c r="I173" s="2">
        <f t="shared" si="23"/>
        <v>5</v>
      </c>
      <c r="J173" s="2">
        <f t="shared" si="23"/>
        <v>14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401708</v>
      </c>
      <c r="I174" s="2">
        <f t="shared" si="23"/>
        <v>443284</v>
      </c>
      <c r="J174" s="2">
        <f t="shared" si="23"/>
        <v>409303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98900</v>
      </c>
      <c r="I175" s="2">
        <f t="shared" si="23"/>
        <v>112200</v>
      </c>
      <c r="J175" s="2">
        <f t="shared" si="23"/>
        <v>107700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551774</v>
      </c>
      <c r="I176" s="9">
        <f t="shared" si="24"/>
        <v>606942</v>
      </c>
      <c r="J176" s="9">
        <f t="shared" si="24"/>
        <v>588078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32230458</v>
      </c>
      <c r="I178" s="9">
        <f t="shared" si="25"/>
        <v>29479576</v>
      </c>
      <c r="J178" s="9">
        <f t="shared" si="25"/>
        <v>31689778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55000</v>
      </c>
      <c r="I182" s="2">
        <f t="shared" si="26"/>
        <v>55000</v>
      </c>
      <c r="J182" s="2">
        <f t="shared" si="26"/>
        <v>63011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453909</v>
      </c>
      <c r="I183" s="2">
        <f t="shared" si="26"/>
        <v>465508</v>
      </c>
      <c r="J183" s="2">
        <f t="shared" si="26"/>
        <v>456172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923</v>
      </c>
      <c r="I201" s="2">
        <f t="shared" si="27"/>
        <v>886</v>
      </c>
      <c r="J201" s="2">
        <f t="shared" si="27"/>
        <v>836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710</v>
      </c>
      <c r="I202" s="2">
        <f t="shared" si="27"/>
        <v>962</v>
      </c>
      <c r="J202" s="2">
        <f t="shared" si="27"/>
        <v>684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38</v>
      </c>
      <c r="I204" s="2">
        <f t="shared" si="27"/>
        <v>166</v>
      </c>
      <c r="J204" s="2">
        <f t="shared" si="27"/>
        <v>195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32</v>
      </c>
      <c r="I205" s="2">
        <f t="shared" si="27"/>
        <v>39</v>
      </c>
      <c r="J205" s="2">
        <f t="shared" si="27"/>
        <v>45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229</v>
      </c>
      <c r="I206" s="2">
        <f t="shared" si="27"/>
        <v>491</v>
      </c>
      <c r="J206" s="2">
        <f t="shared" si="27"/>
        <v>399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100</v>
      </c>
      <c r="I209" s="2">
        <f t="shared" si="27"/>
        <v>103</v>
      </c>
      <c r="J209" s="2">
        <f t="shared" si="27"/>
        <v>114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5</v>
      </c>
      <c r="J240" s="2">
        <f t="shared" si="29"/>
        <v>5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3151200</v>
      </c>
      <c r="I245" s="2">
        <f t="shared" si="29"/>
        <v>1704360</v>
      </c>
      <c r="J245" s="2">
        <f t="shared" si="29"/>
        <v>3007200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10951</v>
      </c>
      <c r="I246" s="2">
        <f t="shared" si="30"/>
        <v>6792</v>
      </c>
      <c r="J246" s="2">
        <f t="shared" si="30"/>
        <v>4897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</v>
      </c>
      <c r="B250" s="1" t="s">
        <v>3</v>
      </c>
      <c r="C250" s="1">
        <v>79</v>
      </c>
      <c r="D250" s="1" t="s">
        <v>7</v>
      </c>
      <c r="E250" s="1">
        <v>5312</v>
      </c>
      <c r="F250" s="1" t="s">
        <v>598</v>
      </c>
      <c r="G250" s="1" t="s">
        <v>599</v>
      </c>
      <c r="H250" s="1">
        <v>1515</v>
      </c>
      <c r="I250" s="1">
        <v>2626</v>
      </c>
      <c r="J250" s="1">
        <v>2868</v>
      </c>
    </row>
    <row r="251" spans="1:10" ht="15" customHeight="1" x14ac:dyDescent="0.2">
      <c r="A251" s="1">
        <v>7</v>
      </c>
      <c r="B251" s="1" t="s">
        <v>22</v>
      </c>
      <c r="C251" s="1">
        <v>79</v>
      </c>
      <c r="D251" s="1" t="s">
        <v>7</v>
      </c>
      <c r="E251" s="1">
        <v>5312</v>
      </c>
      <c r="F251" s="1" t="s">
        <v>598</v>
      </c>
      <c r="G251" s="1" t="s">
        <v>599</v>
      </c>
      <c r="H251" s="1">
        <v>195934</v>
      </c>
      <c r="I251" s="1">
        <v>154200</v>
      </c>
      <c r="J251" s="1">
        <v>187440</v>
      </c>
    </row>
    <row r="252" spans="1:10" ht="15" customHeight="1" x14ac:dyDescent="0.2">
      <c r="A252" s="1">
        <v>9</v>
      </c>
      <c r="B252" s="1" t="s">
        <v>24</v>
      </c>
      <c r="C252" s="1">
        <v>79</v>
      </c>
      <c r="D252" s="1" t="s">
        <v>7</v>
      </c>
      <c r="E252" s="1">
        <v>5312</v>
      </c>
      <c r="F252" s="1" t="s">
        <v>598</v>
      </c>
      <c r="G252" s="1" t="s">
        <v>599</v>
      </c>
      <c r="H252" s="1">
        <v>2250</v>
      </c>
      <c r="I252" s="1">
        <v>2040</v>
      </c>
      <c r="J252" s="1">
        <v>4420</v>
      </c>
    </row>
    <row r="253" spans="1:10" ht="15" customHeight="1" x14ac:dyDescent="0.2">
      <c r="A253" s="1">
        <v>10</v>
      </c>
      <c r="B253" s="1" t="s">
        <v>26</v>
      </c>
      <c r="C253" s="1">
        <v>79</v>
      </c>
      <c r="D253" s="1" t="s">
        <v>7</v>
      </c>
      <c r="E253" s="1">
        <v>5312</v>
      </c>
      <c r="F253" s="1" t="s">
        <v>598</v>
      </c>
      <c r="G253" s="1" t="s">
        <v>599</v>
      </c>
      <c r="H253" s="1">
        <v>35252</v>
      </c>
      <c r="I253" s="1">
        <v>35338</v>
      </c>
      <c r="J253" s="1">
        <v>35425</v>
      </c>
    </row>
    <row r="254" spans="1:10" ht="15" customHeight="1" x14ac:dyDescent="0.2">
      <c r="A254" s="1">
        <v>11</v>
      </c>
      <c r="B254" s="1" t="s">
        <v>27</v>
      </c>
      <c r="C254" s="1">
        <v>79</v>
      </c>
      <c r="D254" s="1" t="s">
        <v>7</v>
      </c>
      <c r="E254" s="1">
        <v>5312</v>
      </c>
      <c r="F254" s="1" t="s">
        <v>598</v>
      </c>
      <c r="G254" s="1" t="s">
        <v>599</v>
      </c>
      <c r="H254" s="1">
        <v>2678</v>
      </c>
      <c r="I254" s="1">
        <v>2635</v>
      </c>
      <c r="J254" s="1">
        <v>2613</v>
      </c>
    </row>
    <row r="255" spans="1:10" ht="15" customHeight="1" x14ac:dyDescent="0.2">
      <c r="A255" s="1">
        <v>52</v>
      </c>
      <c r="B255" s="1" t="s">
        <v>28</v>
      </c>
      <c r="C255" s="1">
        <v>79</v>
      </c>
      <c r="D255" s="1" t="s">
        <v>7</v>
      </c>
      <c r="E255" s="1">
        <v>5312</v>
      </c>
      <c r="F255" s="1" t="s">
        <v>598</v>
      </c>
      <c r="G255" s="1" t="s">
        <v>599</v>
      </c>
      <c r="H255" s="1">
        <v>85</v>
      </c>
      <c r="I255" s="1">
        <v>48</v>
      </c>
      <c r="J255" s="1">
        <v>63</v>
      </c>
    </row>
    <row r="256" spans="1:10" ht="15" customHeight="1" x14ac:dyDescent="0.2">
      <c r="A256" s="1">
        <v>12</v>
      </c>
      <c r="B256" s="1" t="s">
        <v>29</v>
      </c>
      <c r="C256" s="1">
        <v>79</v>
      </c>
      <c r="D256" s="1" t="s">
        <v>7</v>
      </c>
      <c r="E256" s="1">
        <v>5312</v>
      </c>
      <c r="F256" s="1" t="s">
        <v>598</v>
      </c>
      <c r="G256" s="1" t="s">
        <v>599</v>
      </c>
    </row>
    <row r="257" spans="1:10" ht="15" customHeight="1" x14ac:dyDescent="0.2">
      <c r="A257" s="1">
        <v>16</v>
      </c>
      <c r="B257" s="1" t="s">
        <v>31</v>
      </c>
      <c r="C257" s="1">
        <v>79</v>
      </c>
      <c r="D257" s="1" t="s">
        <v>7</v>
      </c>
      <c r="E257" s="1">
        <v>5312</v>
      </c>
      <c r="F257" s="1" t="s">
        <v>598</v>
      </c>
      <c r="G257" s="1" t="s">
        <v>599</v>
      </c>
      <c r="H257" s="1">
        <v>18091</v>
      </c>
      <c r="I257" s="1">
        <v>16972</v>
      </c>
      <c r="J257" s="1">
        <v>15707</v>
      </c>
    </row>
    <row r="258" spans="1:10" ht="15" customHeight="1" x14ac:dyDescent="0.2">
      <c r="A258" s="1">
        <v>57</v>
      </c>
      <c r="B258" s="1" t="s">
        <v>33</v>
      </c>
      <c r="C258" s="1">
        <v>79</v>
      </c>
      <c r="D258" s="1" t="s">
        <v>7</v>
      </c>
      <c r="E258" s="1">
        <v>5312</v>
      </c>
      <c r="F258" s="1" t="s">
        <v>598</v>
      </c>
      <c r="G258" s="1" t="s">
        <v>599</v>
      </c>
      <c r="H258" s="1">
        <v>6947</v>
      </c>
      <c r="I258" s="1">
        <v>6413</v>
      </c>
      <c r="J258" s="1">
        <v>14109</v>
      </c>
    </row>
    <row r="259" spans="1:10" ht="15" customHeight="1" x14ac:dyDescent="0.2">
      <c r="A259" s="1">
        <v>53</v>
      </c>
      <c r="B259" s="1" t="s">
        <v>37</v>
      </c>
      <c r="C259" s="1">
        <v>79</v>
      </c>
      <c r="D259" s="1" t="s">
        <v>7</v>
      </c>
      <c r="E259" s="1">
        <v>5312</v>
      </c>
      <c r="F259" s="1" t="s">
        <v>598</v>
      </c>
      <c r="G259" s="1" t="s">
        <v>599</v>
      </c>
      <c r="H259" s="1">
        <v>27724</v>
      </c>
      <c r="I259" s="1">
        <v>26670</v>
      </c>
      <c r="J259" s="1">
        <v>29390</v>
      </c>
    </row>
    <row r="260" spans="1:10" ht="15" customHeight="1" x14ac:dyDescent="0.2">
      <c r="A260" s="1">
        <v>18</v>
      </c>
      <c r="B260" s="1" t="s">
        <v>39</v>
      </c>
      <c r="C260" s="1">
        <v>79</v>
      </c>
      <c r="D260" s="1" t="s">
        <v>7</v>
      </c>
      <c r="E260" s="1">
        <v>5312</v>
      </c>
      <c r="F260" s="1" t="s">
        <v>598</v>
      </c>
      <c r="G260" s="1" t="s">
        <v>599</v>
      </c>
      <c r="H260" s="1">
        <v>1352</v>
      </c>
      <c r="I260" s="1">
        <v>1360</v>
      </c>
      <c r="J260" s="1">
        <v>917</v>
      </c>
    </row>
    <row r="261" spans="1:10" ht="15" customHeight="1" x14ac:dyDescent="0.2">
      <c r="A261" s="1">
        <v>20</v>
      </c>
      <c r="B261" s="1" t="s">
        <v>42</v>
      </c>
      <c r="C261" s="1">
        <v>79</v>
      </c>
      <c r="D261" s="1" t="s">
        <v>7</v>
      </c>
      <c r="E261" s="1">
        <v>5312</v>
      </c>
      <c r="F261" s="1" t="s">
        <v>598</v>
      </c>
      <c r="G261" s="1" t="s">
        <v>599</v>
      </c>
      <c r="H261" s="1">
        <v>6850</v>
      </c>
      <c r="I261" s="1">
        <v>2843</v>
      </c>
      <c r="J261" s="1">
        <v>4082</v>
      </c>
    </row>
    <row r="262" spans="1:10" ht="15" customHeight="1" x14ac:dyDescent="0.2">
      <c r="A262" s="1">
        <v>27</v>
      </c>
      <c r="B262" s="1" t="s">
        <v>46</v>
      </c>
      <c r="C262" s="1">
        <v>79</v>
      </c>
      <c r="D262" s="1" t="s">
        <v>7</v>
      </c>
      <c r="E262" s="1">
        <v>5312</v>
      </c>
      <c r="F262" s="1" t="s">
        <v>598</v>
      </c>
      <c r="G262" s="1" t="s">
        <v>599</v>
      </c>
      <c r="H262" s="1">
        <v>3575</v>
      </c>
      <c r="I262" s="1">
        <v>5018</v>
      </c>
      <c r="J262" s="1">
        <v>2376</v>
      </c>
    </row>
    <row r="263" spans="1:10" ht="15" customHeight="1" x14ac:dyDescent="0.2">
      <c r="A263" s="1">
        <v>233</v>
      </c>
      <c r="B263" s="1" t="s">
        <v>47</v>
      </c>
      <c r="C263" s="1">
        <v>79</v>
      </c>
      <c r="D263" s="1" t="s">
        <v>7</v>
      </c>
      <c r="E263" s="1">
        <v>5312</v>
      </c>
      <c r="F263" s="1" t="s">
        <v>598</v>
      </c>
      <c r="G263" s="1" t="s">
        <v>599</v>
      </c>
      <c r="H263" s="1">
        <v>1192006</v>
      </c>
      <c r="I263" s="1">
        <v>1128695</v>
      </c>
      <c r="J263" s="1">
        <v>1244688</v>
      </c>
    </row>
    <row r="264" spans="1:10" ht="15" customHeight="1" x14ac:dyDescent="0.2">
      <c r="A264" s="1">
        <v>29</v>
      </c>
      <c r="B264" s="1" t="s">
        <v>48</v>
      </c>
      <c r="C264" s="1">
        <v>79</v>
      </c>
      <c r="D264" s="1" t="s">
        <v>7</v>
      </c>
      <c r="E264" s="1">
        <v>5312</v>
      </c>
      <c r="F264" s="1" t="s">
        <v>598</v>
      </c>
      <c r="G264" s="1" t="s">
        <v>599</v>
      </c>
      <c r="H264" s="1">
        <v>9562</v>
      </c>
      <c r="I264" s="1">
        <v>9553</v>
      </c>
      <c r="J264" s="1">
        <v>9546</v>
      </c>
    </row>
    <row r="265" spans="1:10" ht="15" customHeight="1" x14ac:dyDescent="0.2">
      <c r="A265" s="1">
        <v>32</v>
      </c>
      <c r="B265" s="1" t="s">
        <v>50</v>
      </c>
      <c r="C265" s="1">
        <v>79</v>
      </c>
      <c r="D265" s="1" t="s">
        <v>7</v>
      </c>
      <c r="E265" s="1">
        <v>5312</v>
      </c>
      <c r="F265" s="1" t="s">
        <v>598</v>
      </c>
      <c r="G265" s="1" t="s">
        <v>599</v>
      </c>
      <c r="H265" s="1">
        <v>69923</v>
      </c>
      <c r="I265" s="1">
        <v>70128</v>
      </c>
      <c r="J265" s="1">
        <v>71546</v>
      </c>
    </row>
    <row r="266" spans="1:10" ht="15" customHeight="1" x14ac:dyDescent="0.2">
      <c r="A266" s="1">
        <v>37</v>
      </c>
      <c r="B266" s="1" t="s">
        <v>54</v>
      </c>
      <c r="C266" s="1">
        <v>79</v>
      </c>
      <c r="D266" s="1" t="s">
        <v>7</v>
      </c>
      <c r="E266" s="1">
        <v>5312</v>
      </c>
      <c r="F266" s="1" t="s">
        <v>598</v>
      </c>
      <c r="G266" s="1" t="s">
        <v>599</v>
      </c>
      <c r="H266" s="1">
        <v>9579</v>
      </c>
      <c r="I266" s="1">
        <v>9566</v>
      </c>
      <c r="J266" s="1">
        <v>9557</v>
      </c>
    </row>
    <row r="267" spans="1:10" ht="15" customHeight="1" x14ac:dyDescent="0.2">
      <c r="A267" s="1">
        <v>39</v>
      </c>
      <c r="B267" s="1" t="s">
        <v>55</v>
      </c>
      <c r="C267" s="1">
        <v>79</v>
      </c>
      <c r="D267" s="1" t="s">
        <v>7</v>
      </c>
      <c r="E267" s="1">
        <v>5312</v>
      </c>
      <c r="F267" s="1" t="s">
        <v>598</v>
      </c>
      <c r="G267" s="1" t="s">
        <v>599</v>
      </c>
      <c r="H267" s="1">
        <v>1103180</v>
      </c>
      <c r="I267" s="1">
        <v>1098366</v>
      </c>
      <c r="J267" s="1">
        <v>1224570</v>
      </c>
    </row>
    <row r="268" spans="1:10" ht="15" customHeight="1" x14ac:dyDescent="0.2">
      <c r="A268" s="1">
        <v>351</v>
      </c>
      <c r="B268" s="1" t="s">
        <v>57</v>
      </c>
      <c r="C268" s="1">
        <v>79</v>
      </c>
      <c r="D268" s="1" t="s">
        <v>7</v>
      </c>
      <c r="E268" s="1">
        <v>5312</v>
      </c>
      <c r="F268" s="1" t="s">
        <v>598</v>
      </c>
      <c r="G268" s="1" t="s">
        <v>599</v>
      </c>
      <c r="H268" s="1">
        <v>772090</v>
      </c>
      <c r="I268" s="1">
        <v>815287</v>
      </c>
      <c r="J268" s="1">
        <v>746445</v>
      </c>
    </row>
    <row r="269" spans="1:10" ht="15" customHeight="1" x14ac:dyDescent="0.2">
      <c r="A269" s="1">
        <v>41</v>
      </c>
      <c r="B269" s="1" t="s">
        <v>568</v>
      </c>
      <c r="C269" s="1">
        <v>79</v>
      </c>
      <c r="D269" s="1" t="s">
        <v>7</v>
      </c>
      <c r="E269" s="1">
        <v>5312</v>
      </c>
      <c r="F269" s="1" t="s">
        <v>598</v>
      </c>
      <c r="G269" s="1" t="s">
        <v>599</v>
      </c>
      <c r="H269" s="1">
        <v>771800</v>
      </c>
      <c r="I269" s="1">
        <v>815000</v>
      </c>
      <c r="J269" s="1">
        <v>746158</v>
      </c>
    </row>
    <row r="270" spans="1:10" ht="15" customHeight="1" x14ac:dyDescent="0.2">
      <c r="A270" s="1">
        <v>214</v>
      </c>
      <c r="B270" s="1" t="s">
        <v>569</v>
      </c>
      <c r="C270" s="1">
        <v>79</v>
      </c>
      <c r="D270" s="1" t="s">
        <v>7</v>
      </c>
      <c r="E270" s="1">
        <v>5312</v>
      </c>
      <c r="F270" s="1" t="s">
        <v>598</v>
      </c>
      <c r="G270" s="1" t="s">
        <v>599</v>
      </c>
      <c r="H270" s="1">
        <v>290</v>
      </c>
      <c r="I270" s="1">
        <v>287</v>
      </c>
      <c r="J270" s="1">
        <v>286</v>
      </c>
    </row>
    <row r="271" spans="1:10" ht="15" customHeight="1" x14ac:dyDescent="0.2">
      <c r="A271" s="1">
        <v>46</v>
      </c>
      <c r="B271" s="1" t="s">
        <v>60</v>
      </c>
      <c r="C271" s="1">
        <v>79</v>
      </c>
      <c r="D271" s="1" t="s">
        <v>7</v>
      </c>
      <c r="E271" s="1">
        <v>5312</v>
      </c>
      <c r="F271" s="1" t="s">
        <v>598</v>
      </c>
      <c r="G271" s="1" t="s">
        <v>599</v>
      </c>
      <c r="H271" s="1">
        <v>15926</v>
      </c>
      <c r="I271" s="1">
        <v>15651</v>
      </c>
      <c r="J271" s="1">
        <v>16370</v>
      </c>
    </row>
    <row r="272" spans="1:10" ht="15" customHeight="1" x14ac:dyDescent="0.2">
      <c r="A272" s="1">
        <v>107</v>
      </c>
      <c r="B272" s="1" t="s">
        <v>63</v>
      </c>
      <c r="C272" s="1">
        <v>79</v>
      </c>
      <c r="D272" s="1" t="s">
        <v>7</v>
      </c>
      <c r="E272" s="1">
        <v>5312</v>
      </c>
      <c r="F272" s="1" t="s">
        <v>598</v>
      </c>
      <c r="G272" s="1" t="s">
        <v>599</v>
      </c>
      <c r="H272" s="1">
        <v>63799</v>
      </c>
      <c r="I272" s="1">
        <v>66229</v>
      </c>
      <c r="J272" s="1">
        <v>66890</v>
      </c>
    </row>
    <row r="273" spans="1:10" ht="15" customHeight="1" x14ac:dyDescent="0.2">
      <c r="A273" s="1">
        <v>98</v>
      </c>
      <c r="B273" s="1" t="s">
        <v>64</v>
      </c>
      <c r="C273" s="1">
        <v>79</v>
      </c>
      <c r="D273" s="1" t="s">
        <v>7</v>
      </c>
      <c r="E273" s="1">
        <v>5312</v>
      </c>
      <c r="F273" s="1" t="s">
        <v>598</v>
      </c>
      <c r="G273" s="1" t="s">
        <v>599</v>
      </c>
      <c r="H273" s="1">
        <v>38</v>
      </c>
      <c r="I273" s="1">
        <v>166</v>
      </c>
      <c r="J273" s="1">
        <v>195</v>
      </c>
    </row>
    <row r="274" spans="1:10" ht="15" customHeight="1" x14ac:dyDescent="0.2">
      <c r="A274" s="1">
        <v>167</v>
      </c>
      <c r="B274" s="1" t="s">
        <v>570</v>
      </c>
      <c r="C274" s="1">
        <v>79</v>
      </c>
      <c r="D274" s="1" t="s">
        <v>7</v>
      </c>
      <c r="E274" s="1">
        <v>5312</v>
      </c>
      <c r="F274" s="1" t="s">
        <v>598</v>
      </c>
      <c r="G274" s="1" t="s">
        <v>599</v>
      </c>
      <c r="H274" s="1">
        <v>923</v>
      </c>
      <c r="I274" s="1">
        <v>886</v>
      </c>
      <c r="J274" s="1">
        <v>836</v>
      </c>
    </row>
    <row r="275" spans="1:10" ht="15" customHeight="1" x14ac:dyDescent="0.2">
      <c r="A275" s="1">
        <v>51</v>
      </c>
      <c r="B275" s="1" t="s">
        <v>68</v>
      </c>
      <c r="C275" s="1">
        <v>79</v>
      </c>
      <c r="D275" s="1" t="s">
        <v>7</v>
      </c>
      <c r="E275" s="1">
        <v>5312</v>
      </c>
      <c r="F275" s="1" t="s">
        <v>598</v>
      </c>
      <c r="G275" s="1" t="s">
        <v>599</v>
      </c>
    </row>
    <row r="276" spans="1:10" ht="15" customHeight="1" x14ac:dyDescent="0.2">
      <c r="A276" s="1">
        <v>116</v>
      </c>
      <c r="B276" s="1" t="s">
        <v>69</v>
      </c>
      <c r="C276" s="1">
        <v>79</v>
      </c>
      <c r="D276" s="1" t="s">
        <v>7</v>
      </c>
      <c r="E276" s="1">
        <v>5312</v>
      </c>
      <c r="F276" s="1" t="s">
        <v>598</v>
      </c>
      <c r="G276" s="1" t="s">
        <v>599</v>
      </c>
      <c r="H276" s="1">
        <v>68982</v>
      </c>
      <c r="I276" s="1">
        <v>70730</v>
      </c>
      <c r="J276" s="1">
        <v>69229</v>
      </c>
    </row>
    <row r="277" spans="1:10" ht="15" customHeight="1" x14ac:dyDescent="0.2">
      <c r="A277" s="1">
        <v>250</v>
      </c>
      <c r="B277" s="1" t="s">
        <v>70</v>
      </c>
      <c r="C277" s="1">
        <v>79</v>
      </c>
      <c r="D277" s="1" t="s">
        <v>7</v>
      </c>
      <c r="E277" s="1">
        <v>5312</v>
      </c>
      <c r="F277" s="1" t="s">
        <v>598</v>
      </c>
      <c r="G277" s="1" t="s">
        <v>599</v>
      </c>
      <c r="H277" s="1">
        <v>69117</v>
      </c>
      <c r="I277" s="1">
        <v>66434</v>
      </c>
      <c r="J277" s="1">
        <v>61253</v>
      </c>
    </row>
    <row r="278" spans="1:10" ht="15" customHeight="1" x14ac:dyDescent="0.2">
      <c r="A278" s="1">
        <v>178</v>
      </c>
      <c r="B278" s="1" t="s">
        <v>79</v>
      </c>
      <c r="C278" s="1">
        <v>79</v>
      </c>
      <c r="D278" s="1" t="s">
        <v>7</v>
      </c>
      <c r="E278" s="1">
        <v>5312</v>
      </c>
      <c r="F278" s="1" t="s">
        <v>598</v>
      </c>
      <c r="G278" s="1" t="s">
        <v>599</v>
      </c>
      <c r="H278" s="1">
        <v>55000</v>
      </c>
      <c r="I278" s="1">
        <v>55000</v>
      </c>
      <c r="J278" s="1">
        <v>63011</v>
      </c>
    </row>
    <row r="279" spans="1:10" ht="15" customHeight="1" x14ac:dyDescent="0.2">
      <c r="A279" s="1">
        <v>63</v>
      </c>
      <c r="B279" s="1" t="s">
        <v>80</v>
      </c>
      <c r="C279" s="1">
        <v>79</v>
      </c>
      <c r="D279" s="1" t="s">
        <v>7</v>
      </c>
      <c r="E279" s="1">
        <v>5312</v>
      </c>
      <c r="F279" s="1" t="s">
        <v>598</v>
      </c>
      <c r="G279" s="1" t="s">
        <v>599</v>
      </c>
    </row>
    <row r="280" spans="1:10" ht="15" customHeight="1" x14ac:dyDescent="0.2">
      <c r="A280" s="1">
        <v>238</v>
      </c>
      <c r="B280" s="1" t="s">
        <v>81</v>
      </c>
      <c r="C280" s="1">
        <v>79</v>
      </c>
      <c r="D280" s="1" t="s">
        <v>7</v>
      </c>
      <c r="E280" s="1">
        <v>5312</v>
      </c>
      <c r="F280" s="1" t="s">
        <v>598</v>
      </c>
      <c r="G280" s="1" t="s">
        <v>599</v>
      </c>
      <c r="H280" s="1">
        <v>453909</v>
      </c>
      <c r="I280" s="1">
        <v>465508</v>
      </c>
      <c r="J280" s="1">
        <v>456172</v>
      </c>
    </row>
    <row r="281" spans="1:10" ht="15" customHeight="1" x14ac:dyDescent="0.2">
      <c r="A281" s="1">
        <v>62</v>
      </c>
      <c r="B281" s="1" t="s">
        <v>82</v>
      </c>
      <c r="C281" s="1">
        <v>79</v>
      </c>
      <c r="D281" s="1" t="s">
        <v>7</v>
      </c>
      <c r="E281" s="1">
        <v>5312</v>
      </c>
      <c r="F281" s="1" t="s">
        <v>598</v>
      </c>
      <c r="G281" s="1" t="s">
        <v>599</v>
      </c>
    </row>
    <row r="282" spans="1:10" ht="15" customHeight="1" x14ac:dyDescent="0.2">
      <c r="A282" s="1">
        <v>68</v>
      </c>
      <c r="B282" s="1" t="s">
        <v>86</v>
      </c>
      <c r="C282" s="1">
        <v>79</v>
      </c>
      <c r="D282" s="1" t="s">
        <v>7</v>
      </c>
      <c r="E282" s="1">
        <v>5312</v>
      </c>
      <c r="F282" s="1" t="s">
        <v>598</v>
      </c>
      <c r="G282" s="1" t="s">
        <v>599</v>
      </c>
      <c r="H282" s="1">
        <v>12000</v>
      </c>
      <c r="I282" s="1">
        <v>11000</v>
      </c>
      <c r="J282" s="1">
        <v>12321</v>
      </c>
    </row>
    <row r="283" spans="1:10" ht="15" customHeight="1" x14ac:dyDescent="0.2">
      <c r="A283" s="1">
        <v>75</v>
      </c>
      <c r="B283" s="1" t="s">
        <v>90</v>
      </c>
      <c r="C283" s="1">
        <v>79</v>
      </c>
      <c r="D283" s="1" t="s">
        <v>7</v>
      </c>
      <c r="E283" s="1">
        <v>5312</v>
      </c>
      <c r="F283" s="1" t="s">
        <v>598</v>
      </c>
      <c r="G283" s="1" t="s">
        <v>599</v>
      </c>
      <c r="H283" s="1">
        <v>100829</v>
      </c>
      <c r="I283" s="1">
        <v>106436</v>
      </c>
      <c r="J283" s="1">
        <v>116905</v>
      </c>
    </row>
    <row r="284" spans="1:10" ht="15" customHeight="1" x14ac:dyDescent="0.2">
      <c r="A284" s="1">
        <v>81</v>
      </c>
      <c r="B284" s="1" t="s">
        <v>93</v>
      </c>
      <c r="C284" s="1">
        <v>79</v>
      </c>
      <c r="D284" s="1" t="s">
        <v>7</v>
      </c>
      <c r="E284" s="1">
        <v>5312</v>
      </c>
      <c r="F284" s="1" t="s">
        <v>598</v>
      </c>
      <c r="G284" s="1" t="s">
        <v>599</v>
      </c>
      <c r="H284" s="1">
        <v>162000</v>
      </c>
      <c r="I284" s="1">
        <v>162236</v>
      </c>
      <c r="J284" s="1">
        <v>162263</v>
      </c>
    </row>
    <row r="285" spans="1:10" ht="15" customHeight="1" x14ac:dyDescent="0.2">
      <c r="A285" s="1">
        <v>84</v>
      </c>
      <c r="B285" s="1" t="s">
        <v>94</v>
      </c>
      <c r="C285" s="1">
        <v>79</v>
      </c>
      <c r="D285" s="1" t="s">
        <v>7</v>
      </c>
      <c r="E285" s="1">
        <v>5312</v>
      </c>
      <c r="F285" s="1" t="s">
        <v>598</v>
      </c>
      <c r="G285" s="1" t="s">
        <v>599</v>
      </c>
      <c r="H285" s="1">
        <v>60</v>
      </c>
      <c r="I285" s="1">
        <v>60</v>
      </c>
      <c r="J285" s="1">
        <v>60</v>
      </c>
    </row>
    <row r="286" spans="1:10" ht="15" customHeight="1" x14ac:dyDescent="0.2">
      <c r="A286" s="1">
        <v>90</v>
      </c>
      <c r="B286" s="1" t="s">
        <v>99</v>
      </c>
      <c r="C286" s="1">
        <v>79</v>
      </c>
      <c r="D286" s="1" t="s">
        <v>7</v>
      </c>
      <c r="E286" s="1">
        <v>5312</v>
      </c>
      <c r="F286" s="1" t="s">
        <v>598</v>
      </c>
      <c r="G286" s="1" t="s">
        <v>599</v>
      </c>
      <c r="H286" s="1">
        <v>218328</v>
      </c>
      <c r="I286" s="1">
        <v>198813</v>
      </c>
      <c r="J286" s="1">
        <v>188620</v>
      </c>
    </row>
    <row r="287" spans="1:10" ht="15" customHeight="1" x14ac:dyDescent="0.2">
      <c r="A287" s="1">
        <v>175</v>
      </c>
      <c r="B287" s="1" t="s">
        <v>100</v>
      </c>
      <c r="C287" s="1">
        <v>79</v>
      </c>
      <c r="D287" s="1" t="s">
        <v>7</v>
      </c>
      <c r="E287" s="1">
        <v>5312</v>
      </c>
      <c r="F287" s="1" t="s">
        <v>598</v>
      </c>
      <c r="G287" s="1" t="s">
        <v>599</v>
      </c>
      <c r="H287" s="1">
        <v>7567</v>
      </c>
      <c r="I287" s="1">
        <v>10356</v>
      </c>
      <c r="J287" s="1">
        <v>10129</v>
      </c>
    </row>
    <row r="288" spans="1:10" ht="15" customHeight="1" x14ac:dyDescent="0.2">
      <c r="A288" s="1">
        <v>97</v>
      </c>
      <c r="B288" s="1" t="s">
        <v>104</v>
      </c>
      <c r="C288" s="1">
        <v>79</v>
      </c>
      <c r="D288" s="1" t="s">
        <v>7</v>
      </c>
      <c r="E288" s="1">
        <v>5312</v>
      </c>
      <c r="F288" s="1" t="s">
        <v>598</v>
      </c>
      <c r="G288" s="1" t="s">
        <v>599</v>
      </c>
      <c r="H288" s="1">
        <v>4460</v>
      </c>
      <c r="I288" s="1">
        <v>3617</v>
      </c>
      <c r="J288" s="1">
        <v>5519</v>
      </c>
    </row>
    <row r="289" spans="1:10" ht="15" customHeight="1" x14ac:dyDescent="0.2">
      <c r="A289" s="1">
        <v>100</v>
      </c>
      <c r="B289" s="1" t="s">
        <v>106</v>
      </c>
      <c r="C289" s="1">
        <v>79</v>
      </c>
      <c r="D289" s="1" t="s">
        <v>7</v>
      </c>
      <c r="E289" s="1">
        <v>5312</v>
      </c>
      <c r="F289" s="1" t="s">
        <v>598</v>
      </c>
      <c r="G289" s="1" t="s">
        <v>599</v>
      </c>
      <c r="H289" s="1">
        <v>9686740</v>
      </c>
      <c r="I289" s="1">
        <v>9116000</v>
      </c>
      <c r="J289" s="1">
        <v>8840000</v>
      </c>
    </row>
    <row r="290" spans="1:10" ht="15" customHeight="1" x14ac:dyDescent="0.2">
      <c r="A290" s="1">
        <v>102</v>
      </c>
      <c r="B290" s="1" t="s">
        <v>108</v>
      </c>
      <c r="C290" s="1">
        <v>79</v>
      </c>
      <c r="D290" s="1" t="s">
        <v>7</v>
      </c>
      <c r="E290" s="1">
        <v>5312</v>
      </c>
      <c r="F290" s="1" t="s">
        <v>598</v>
      </c>
      <c r="G290" s="1" t="s">
        <v>599</v>
      </c>
      <c r="H290" s="1">
        <v>7806</v>
      </c>
      <c r="I290" s="1">
        <v>7420</v>
      </c>
      <c r="J290" s="1">
        <v>8472</v>
      </c>
    </row>
    <row r="291" spans="1:10" ht="15" customHeight="1" x14ac:dyDescent="0.2">
      <c r="A291" s="1">
        <v>103</v>
      </c>
      <c r="B291" s="1" t="s">
        <v>109</v>
      </c>
      <c r="C291" s="1">
        <v>79</v>
      </c>
      <c r="D291" s="1" t="s">
        <v>7</v>
      </c>
      <c r="E291" s="1">
        <v>5312</v>
      </c>
      <c r="F291" s="1" t="s">
        <v>598</v>
      </c>
      <c r="G291" s="1" t="s">
        <v>599</v>
      </c>
      <c r="H291" s="1">
        <v>1179</v>
      </c>
      <c r="I291" s="1">
        <v>1558</v>
      </c>
      <c r="J291" s="1">
        <v>1995</v>
      </c>
    </row>
    <row r="292" spans="1:10" ht="15" customHeight="1" x14ac:dyDescent="0.2">
      <c r="A292" s="1">
        <v>110</v>
      </c>
      <c r="B292" s="1" t="s">
        <v>114</v>
      </c>
      <c r="C292" s="1">
        <v>79</v>
      </c>
      <c r="D292" s="1" t="s">
        <v>7</v>
      </c>
      <c r="E292" s="1">
        <v>5312</v>
      </c>
      <c r="F292" s="1" t="s">
        <v>598</v>
      </c>
      <c r="G292" s="1" t="s">
        <v>599</v>
      </c>
      <c r="H292" s="1">
        <v>254</v>
      </c>
      <c r="I292" s="1">
        <v>260</v>
      </c>
      <c r="J292" s="1">
        <v>251</v>
      </c>
    </row>
    <row r="293" spans="1:10" ht="15" customHeight="1" x14ac:dyDescent="0.2">
      <c r="A293" s="1">
        <v>112</v>
      </c>
      <c r="B293" s="1" t="s">
        <v>115</v>
      </c>
      <c r="C293" s="1">
        <v>79</v>
      </c>
      <c r="D293" s="1" t="s">
        <v>7</v>
      </c>
      <c r="E293" s="1">
        <v>5312</v>
      </c>
      <c r="F293" s="1" t="s">
        <v>598</v>
      </c>
      <c r="G293" s="1" t="s">
        <v>599</v>
      </c>
      <c r="H293" s="1">
        <v>14</v>
      </c>
      <c r="I293" s="1">
        <v>13</v>
      </c>
      <c r="J293" s="1">
        <v>12</v>
      </c>
    </row>
    <row r="294" spans="1:10" ht="15" customHeight="1" x14ac:dyDescent="0.2">
      <c r="A294" s="1">
        <v>108</v>
      </c>
      <c r="B294" s="1" t="s">
        <v>116</v>
      </c>
      <c r="C294" s="1">
        <v>79</v>
      </c>
      <c r="D294" s="1" t="s">
        <v>7</v>
      </c>
      <c r="E294" s="1">
        <v>5312</v>
      </c>
      <c r="F294" s="1" t="s">
        <v>598</v>
      </c>
      <c r="G294" s="1" t="s">
        <v>599</v>
      </c>
      <c r="H294" s="1">
        <v>43139</v>
      </c>
      <c r="I294" s="1">
        <v>43903</v>
      </c>
      <c r="J294" s="1">
        <v>55819</v>
      </c>
    </row>
    <row r="295" spans="1:10" ht="15" customHeight="1" x14ac:dyDescent="0.2">
      <c r="A295" s="1">
        <v>114</v>
      </c>
      <c r="B295" s="1" t="s">
        <v>117</v>
      </c>
      <c r="C295" s="1">
        <v>79</v>
      </c>
      <c r="D295" s="1" t="s">
        <v>7</v>
      </c>
      <c r="E295" s="1">
        <v>5312</v>
      </c>
      <c r="F295" s="1" t="s">
        <v>598</v>
      </c>
      <c r="G295" s="1" t="s">
        <v>599</v>
      </c>
      <c r="H295" s="1">
        <v>138829</v>
      </c>
      <c r="I295" s="1">
        <v>90263</v>
      </c>
      <c r="J295" s="1">
        <v>88368</v>
      </c>
    </row>
    <row r="296" spans="1:10" ht="15" customHeight="1" x14ac:dyDescent="0.2">
      <c r="A296" s="1">
        <v>113</v>
      </c>
      <c r="B296" s="1" t="s">
        <v>120</v>
      </c>
      <c r="C296" s="1">
        <v>79</v>
      </c>
      <c r="D296" s="1" t="s">
        <v>7</v>
      </c>
      <c r="E296" s="1">
        <v>5312</v>
      </c>
      <c r="F296" s="1" t="s">
        <v>598</v>
      </c>
      <c r="G296" s="1" t="s">
        <v>599</v>
      </c>
      <c r="H296" s="1">
        <v>32</v>
      </c>
      <c r="I296" s="1">
        <v>39</v>
      </c>
      <c r="J296" s="1">
        <v>36</v>
      </c>
    </row>
    <row r="297" spans="1:10" ht="15" customHeight="1" x14ac:dyDescent="0.2">
      <c r="A297" s="1">
        <v>124</v>
      </c>
      <c r="B297" s="1" t="s">
        <v>126</v>
      </c>
      <c r="C297" s="1">
        <v>79</v>
      </c>
      <c r="D297" s="1" t="s">
        <v>7</v>
      </c>
      <c r="E297" s="1">
        <v>5312</v>
      </c>
      <c r="F297" s="1" t="s">
        <v>598</v>
      </c>
      <c r="G297" s="1" t="s">
        <v>599</v>
      </c>
      <c r="H297" s="1">
        <v>4662</v>
      </c>
      <c r="I297" s="1">
        <v>4568</v>
      </c>
      <c r="J297" s="1">
        <v>5136</v>
      </c>
    </row>
    <row r="298" spans="1:10" ht="15" customHeight="1" x14ac:dyDescent="0.2">
      <c r="A298" s="1">
        <v>130</v>
      </c>
      <c r="B298" s="1" t="s">
        <v>131</v>
      </c>
      <c r="C298" s="1">
        <v>79</v>
      </c>
      <c r="D298" s="1" t="s">
        <v>7</v>
      </c>
      <c r="E298" s="1">
        <v>5312</v>
      </c>
      <c r="F298" s="1" t="s">
        <v>598</v>
      </c>
      <c r="G298" s="1" t="s">
        <v>599</v>
      </c>
      <c r="H298" s="1">
        <v>49598</v>
      </c>
      <c r="I298" s="1">
        <v>50407</v>
      </c>
      <c r="J298" s="1">
        <v>51677</v>
      </c>
    </row>
    <row r="299" spans="1:10" ht="15" customHeight="1" x14ac:dyDescent="0.2">
      <c r="A299" s="1">
        <v>132</v>
      </c>
      <c r="B299" s="1" t="s">
        <v>133</v>
      </c>
      <c r="C299" s="1">
        <v>79</v>
      </c>
      <c r="D299" s="1" t="s">
        <v>7</v>
      </c>
      <c r="E299" s="1">
        <v>5312</v>
      </c>
      <c r="F299" s="1" t="s">
        <v>598</v>
      </c>
      <c r="G299" s="1" t="s">
        <v>599</v>
      </c>
      <c r="I299" s="1">
        <v>5</v>
      </c>
      <c r="J299" s="1">
        <v>5</v>
      </c>
    </row>
    <row r="300" spans="1:10" ht="15" customHeight="1" x14ac:dyDescent="0.2">
      <c r="A300" s="1">
        <v>133</v>
      </c>
      <c r="B300" s="1" t="s">
        <v>134</v>
      </c>
      <c r="C300" s="1">
        <v>79</v>
      </c>
      <c r="D300" s="1" t="s">
        <v>7</v>
      </c>
      <c r="E300" s="1">
        <v>5312</v>
      </c>
      <c r="F300" s="1" t="s">
        <v>598</v>
      </c>
      <c r="G300" s="1" t="s">
        <v>599</v>
      </c>
      <c r="H300" s="1">
        <v>1743423</v>
      </c>
      <c r="I300" s="1">
        <v>1943002</v>
      </c>
      <c r="J300" s="1">
        <v>2040152</v>
      </c>
    </row>
    <row r="301" spans="1:10" ht="15" customHeight="1" x14ac:dyDescent="0.2">
      <c r="A301" s="1">
        <v>136</v>
      </c>
      <c r="B301" s="1" t="s">
        <v>138</v>
      </c>
      <c r="C301" s="1">
        <v>79</v>
      </c>
      <c r="D301" s="1" t="s">
        <v>7</v>
      </c>
      <c r="E301" s="1">
        <v>5312</v>
      </c>
      <c r="F301" s="1" t="s">
        <v>598</v>
      </c>
      <c r="G301" s="1" t="s">
        <v>599</v>
      </c>
      <c r="H301" s="1">
        <v>7949</v>
      </c>
      <c r="I301" s="1">
        <v>10548</v>
      </c>
      <c r="J301" s="1">
        <v>11804</v>
      </c>
    </row>
    <row r="302" spans="1:10" ht="15" customHeight="1" x14ac:dyDescent="0.2">
      <c r="A302" s="1">
        <v>138</v>
      </c>
      <c r="B302" s="1" t="s">
        <v>140</v>
      </c>
      <c r="C302" s="1">
        <v>79</v>
      </c>
      <c r="D302" s="1" t="s">
        <v>7</v>
      </c>
      <c r="E302" s="1">
        <v>5312</v>
      </c>
      <c r="F302" s="1" t="s">
        <v>598</v>
      </c>
      <c r="G302" s="1" t="s">
        <v>599</v>
      </c>
      <c r="H302" s="1">
        <v>330</v>
      </c>
      <c r="I302" s="1">
        <v>15</v>
      </c>
      <c r="J302" s="1">
        <v>320</v>
      </c>
    </row>
    <row r="303" spans="1:10" ht="15" customHeight="1" x14ac:dyDescent="0.2">
      <c r="A303" s="1">
        <v>143</v>
      </c>
      <c r="B303" s="1" t="s">
        <v>145</v>
      </c>
      <c r="C303" s="1">
        <v>79</v>
      </c>
      <c r="D303" s="1" t="s">
        <v>7</v>
      </c>
      <c r="E303" s="1">
        <v>5312</v>
      </c>
      <c r="F303" s="1" t="s">
        <v>598</v>
      </c>
      <c r="G303" s="1" t="s">
        <v>599</v>
      </c>
      <c r="H303" s="1">
        <v>2779</v>
      </c>
      <c r="I303" s="1">
        <v>2567</v>
      </c>
      <c r="J303" s="1">
        <v>2470</v>
      </c>
    </row>
    <row r="304" spans="1:10" ht="15" customHeight="1" x14ac:dyDescent="0.2">
      <c r="A304" s="1">
        <v>144</v>
      </c>
      <c r="B304" s="1" t="s">
        <v>146</v>
      </c>
      <c r="C304" s="1">
        <v>79</v>
      </c>
      <c r="D304" s="1" t="s">
        <v>7</v>
      </c>
      <c r="E304" s="1">
        <v>5312</v>
      </c>
      <c r="F304" s="1" t="s">
        <v>598</v>
      </c>
      <c r="G304" s="1" t="s">
        <v>599</v>
      </c>
      <c r="H304" s="1">
        <v>51000</v>
      </c>
      <c r="I304" s="1">
        <v>29684</v>
      </c>
      <c r="J304" s="1">
        <v>27696</v>
      </c>
    </row>
    <row r="305" spans="1:10" ht="15" customHeight="1" x14ac:dyDescent="0.2">
      <c r="A305" s="1">
        <v>28</v>
      </c>
      <c r="B305" s="1" t="s">
        <v>147</v>
      </c>
      <c r="C305" s="1">
        <v>79</v>
      </c>
      <c r="D305" s="1" t="s">
        <v>7</v>
      </c>
      <c r="E305" s="1">
        <v>5312</v>
      </c>
      <c r="F305" s="1" t="s">
        <v>598</v>
      </c>
      <c r="G305" s="1" t="s">
        <v>599</v>
      </c>
      <c r="H305" s="1">
        <v>235527</v>
      </c>
      <c r="I305" s="1">
        <v>238360</v>
      </c>
      <c r="J305" s="1">
        <v>237804</v>
      </c>
    </row>
    <row r="306" spans="1:10" ht="15" customHeight="1" x14ac:dyDescent="0.2">
      <c r="A306" s="1">
        <v>147</v>
      </c>
      <c r="B306" s="1" t="s">
        <v>148</v>
      </c>
      <c r="C306" s="1">
        <v>79</v>
      </c>
      <c r="D306" s="1" t="s">
        <v>7</v>
      </c>
      <c r="E306" s="1">
        <v>5312</v>
      </c>
      <c r="F306" s="1" t="s">
        <v>598</v>
      </c>
      <c r="G306" s="1" t="s">
        <v>599</v>
      </c>
      <c r="H306" s="1">
        <v>421212</v>
      </c>
      <c r="I306" s="1">
        <v>255596</v>
      </c>
      <c r="J306" s="1">
        <v>228433</v>
      </c>
    </row>
    <row r="307" spans="1:10" ht="15" customHeight="1" x14ac:dyDescent="0.2">
      <c r="A307" s="1">
        <v>149</v>
      </c>
      <c r="B307" s="1" t="s">
        <v>150</v>
      </c>
      <c r="C307" s="1">
        <v>79</v>
      </c>
      <c r="D307" s="1" t="s">
        <v>7</v>
      </c>
      <c r="E307" s="1">
        <v>5312</v>
      </c>
      <c r="F307" s="1" t="s">
        <v>598</v>
      </c>
      <c r="G307" s="1" t="s">
        <v>599</v>
      </c>
      <c r="H307" s="1">
        <v>271183</v>
      </c>
      <c r="I307" s="1">
        <v>268050</v>
      </c>
      <c r="J307" s="1">
        <v>266799</v>
      </c>
    </row>
    <row r="308" spans="1:10" ht="15" customHeight="1" x14ac:dyDescent="0.2">
      <c r="A308" s="1">
        <v>158</v>
      </c>
      <c r="B308" s="1" t="s">
        <v>155</v>
      </c>
      <c r="C308" s="1">
        <v>79</v>
      </c>
      <c r="D308" s="1" t="s">
        <v>7</v>
      </c>
      <c r="E308" s="1">
        <v>5312</v>
      </c>
      <c r="F308" s="1" t="s">
        <v>598</v>
      </c>
      <c r="G308" s="1" t="s">
        <v>599</v>
      </c>
      <c r="H308" s="1">
        <v>7358247</v>
      </c>
      <c r="I308" s="1">
        <v>6426806</v>
      </c>
      <c r="J308" s="1">
        <v>7230228</v>
      </c>
    </row>
    <row r="309" spans="1:10" ht="15" customHeight="1" x14ac:dyDescent="0.2">
      <c r="A309" s="1">
        <v>159</v>
      </c>
      <c r="B309" s="1" t="s">
        <v>156</v>
      </c>
      <c r="C309" s="1">
        <v>79</v>
      </c>
      <c r="D309" s="1" t="s">
        <v>7</v>
      </c>
      <c r="E309" s="1">
        <v>5312</v>
      </c>
      <c r="F309" s="1" t="s">
        <v>598</v>
      </c>
      <c r="G309" s="1" t="s">
        <v>599</v>
      </c>
      <c r="H309" s="1">
        <v>1511222</v>
      </c>
      <c r="I309" s="1">
        <v>1591803</v>
      </c>
      <c r="J309" s="1">
        <v>1736048</v>
      </c>
    </row>
    <row r="310" spans="1:10" ht="15" customHeight="1" x14ac:dyDescent="0.2">
      <c r="A310" s="1">
        <v>165</v>
      </c>
      <c r="B310" s="1" t="s">
        <v>162</v>
      </c>
      <c r="C310" s="1">
        <v>79</v>
      </c>
      <c r="D310" s="1" t="s">
        <v>7</v>
      </c>
      <c r="E310" s="1">
        <v>5312</v>
      </c>
      <c r="F310" s="1" t="s">
        <v>598</v>
      </c>
      <c r="G310" s="1" t="s">
        <v>599</v>
      </c>
      <c r="H310" s="1">
        <v>461901</v>
      </c>
      <c r="I310" s="1">
        <v>486019</v>
      </c>
      <c r="J310" s="1">
        <v>492033</v>
      </c>
    </row>
    <row r="311" spans="1:10" ht="15" customHeight="1" x14ac:dyDescent="0.2">
      <c r="A311" s="1">
        <v>173</v>
      </c>
      <c r="B311" s="1" t="s">
        <v>168</v>
      </c>
      <c r="C311" s="1">
        <v>79</v>
      </c>
      <c r="D311" s="1" t="s">
        <v>7</v>
      </c>
      <c r="E311" s="1">
        <v>5312</v>
      </c>
      <c r="F311" s="1" t="s">
        <v>598</v>
      </c>
      <c r="G311" s="1" t="s">
        <v>599</v>
      </c>
      <c r="H311" s="1">
        <v>36397</v>
      </c>
      <c r="I311" s="1">
        <v>28009</v>
      </c>
      <c r="J311" s="1">
        <v>24358</v>
      </c>
    </row>
    <row r="312" spans="1:10" ht="15" customHeight="1" x14ac:dyDescent="0.2">
      <c r="A312" s="1">
        <v>174</v>
      </c>
      <c r="B312" s="1" t="s">
        <v>169</v>
      </c>
      <c r="C312" s="1">
        <v>79</v>
      </c>
      <c r="D312" s="1" t="s">
        <v>7</v>
      </c>
      <c r="E312" s="1">
        <v>5312</v>
      </c>
      <c r="F312" s="1" t="s">
        <v>598</v>
      </c>
      <c r="G312" s="1" t="s">
        <v>599</v>
      </c>
    </row>
    <row r="313" spans="1:10" ht="15" customHeight="1" x14ac:dyDescent="0.2">
      <c r="A313" s="1">
        <v>117</v>
      </c>
      <c r="B313" s="1" t="s">
        <v>172</v>
      </c>
      <c r="C313" s="1">
        <v>79</v>
      </c>
      <c r="D313" s="1" t="s">
        <v>7</v>
      </c>
      <c r="E313" s="1">
        <v>5312</v>
      </c>
      <c r="F313" s="1" t="s">
        <v>598</v>
      </c>
      <c r="G313" s="1" t="s">
        <v>599</v>
      </c>
      <c r="H313" s="1">
        <v>1357</v>
      </c>
      <c r="I313" s="1">
        <v>1339</v>
      </c>
      <c r="J313" s="1">
        <v>1323</v>
      </c>
    </row>
    <row r="314" spans="1:10" ht="15" customHeight="1" x14ac:dyDescent="0.2">
      <c r="A314" s="1">
        <v>146</v>
      </c>
      <c r="B314" s="1" t="s">
        <v>173</v>
      </c>
      <c r="C314" s="1">
        <v>79</v>
      </c>
      <c r="D314" s="1" t="s">
        <v>7</v>
      </c>
      <c r="E314" s="1">
        <v>5312</v>
      </c>
      <c r="F314" s="1" t="s">
        <v>598</v>
      </c>
      <c r="G314" s="1" t="s">
        <v>599</v>
      </c>
      <c r="H314" s="1">
        <v>22</v>
      </c>
      <c r="I314" s="1">
        <v>5</v>
      </c>
      <c r="J314" s="1">
        <v>14</v>
      </c>
    </row>
    <row r="315" spans="1:10" ht="15" customHeight="1" x14ac:dyDescent="0.2">
      <c r="A315" s="1">
        <v>183</v>
      </c>
      <c r="B315" s="1" t="s">
        <v>175</v>
      </c>
      <c r="C315" s="1">
        <v>79</v>
      </c>
      <c r="D315" s="1" t="s">
        <v>7</v>
      </c>
      <c r="E315" s="1">
        <v>5312</v>
      </c>
      <c r="F315" s="1" t="s">
        <v>598</v>
      </c>
      <c r="G315" s="1" t="s">
        <v>599</v>
      </c>
      <c r="H315" s="1">
        <v>0</v>
      </c>
      <c r="I315" s="1">
        <v>0</v>
      </c>
      <c r="J315" s="1">
        <v>401</v>
      </c>
    </row>
    <row r="316" spans="1:10" ht="15" customHeight="1" x14ac:dyDescent="0.2">
      <c r="A316" s="1">
        <v>185</v>
      </c>
      <c r="B316" s="1" t="s">
        <v>176</v>
      </c>
      <c r="C316" s="1">
        <v>79</v>
      </c>
      <c r="D316" s="1" t="s">
        <v>7</v>
      </c>
      <c r="E316" s="1">
        <v>5312</v>
      </c>
      <c r="F316" s="1" t="s">
        <v>598</v>
      </c>
      <c r="G316" s="1" t="s">
        <v>599</v>
      </c>
      <c r="H316" s="1">
        <v>401708</v>
      </c>
      <c r="I316" s="1">
        <v>443284</v>
      </c>
      <c r="J316" s="1">
        <v>409303</v>
      </c>
    </row>
    <row r="317" spans="1:10" ht="15" customHeight="1" x14ac:dyDescent="0.2">
      <c r="A317" s="1">
        <v>184</v>
      </c>
      <c r="B317" s="1" t="s">
        <v>177</v>
      </c>
      <c r="C317" s="1">
        <v>79</v>
      </c>
      <c r="D317" s="1" t="s">
        <v>7</v>
      </c>
      <c r="E317" s="1">
        <v>5312</v>
      </c>
      <c r="F317" s="1" t="s">
        <v>598</v>
      </c>
      <c r="G317" s="1" t="s">
        <v>599</v>
      </c>
      <c r="H317" s="1">
        <v>10551</v>
      </c>
      <c r="I317" s="1">
        <v>10673</v>
      </c>
      <c r="J317" s="1">
        <v>10727</v>
      </c>
    </row>
    <row r="318" spans="1:10" ht="15" customHeight="1" x14ac:dyDescent="0.2">
      <c r="A318" s="1">
        <v>194</v>
      </c>
      <c r="B318" s="1" t="s">
        <v>184</v>
      </c>
      <c r="C318" s="1">
        <v>79</v>
      </c>
      <c r="D318" s="1" t="s">
        <v>7</v>
      </c>
      <c r="E318" s="1">
        <v>5312</v>
      </c>
      <c r="F318" s="1" t="s">
        <v>598</v>
      </c>
      <c r="G318" s="1" t="s">
        <v>599</v>
      </c>
      <c r="H318" s="1">
        <v>3802</v>
      </c>
      <c r="I318" s="1">
        <v>3869</v>
      </c>
      <c r="J318" s="1">
        <v>3053</v>
      </c>
    </row>
    <row r="319" spans="1:10" ht="15" customHeight="1" x14ac:dyDescent="0.2">
      <c r="A319" s="1">
        <v>195</v>
      </c>
      <c r="B319" s="1" t="s">
        <v>185</v>
      </c>
      <c r="C319" s="1">
        <v>79</v>
      </c>
      <c r="D319" s="1" t="s">
        <v>7</v>
      </c>
      <c r="E319" s="1">
        <v>5312</v>
      </c>
      <c r="F319" s="1" t="s">
        <v>598</v>
      </c>
      <c r="G319" s="1" t="s">
        <v>599</v>
      </c>
      <c r="H319" s="1">
        <v>715996</v>
      </c>
      <c r="I319" s="1">
        <v>922008</v>
      </c>
      <c r="J319" s="1">
        <v>857973</v>
      </c>
    </row>
    <row r="320" spans="1:10" ht="15" customHeight="1" x14ac:dyDescent="0.2">
      <c r="A320" s="1">
        <v>272</v>
      </c>
      <c r="B320" s="1" t="s">
        <v>186</v>
      </c>
      <c r="C320" s="1">
        <v>79</v>
      </c>
      <c r="D320" s="1" t="s">
        <v>7</v>
      </c>
      <c r="E320" s="1">
        <v>5312</v>
      </c>
      <c r="F320" s="1" t="s">
        <v>598</v>
      </c>
      <c r="G320" s="1" t="s">
        <v>599</v>
      </c>
      <c r="H320" s="1">
        <v>100</v>
      </c>
      <c r="I320" s="1">
        <v>103</v>
      </c>
      <c r="J320" s="1">
        <v>114</v>
      </c>
    </row>
    <row r="321" spans="1:10" ht="15" customHeight="1" x14ac:dyDescent="0.2">
      <c r="A321" s="1">
        <v>186</v>
      </c>
      <c r="B321" s="1" t="s">
        <v>187</v>
      </c>
      <c r="C321" s="1">
        <v>79</v>
      </c>
      <c r="D321" s="1" t="s">
        <v>7</v>
      </c>
      <c r="E321" s="1">
        <v>5312</v>
      </c>
      <c r="F321" s="1" t="s">
        <v>598</v>
      </c>
      <c r="G321" s="1" t="s">
        <v>599</v>
      </c>
    </row>
    <row r="322" spans="1:10" ht="15" customHeight="1" x14ac:dyDescent="0.2">
      <c r="A322" s="1">
        <v>197</v>
      </c>
      <c r="B322" s="1" t="s">
        <v>189</v>
      </c>
      <c r="C322" s="1">
        <v>79</v>
      </c>
      <c r="D322" s="1" t="s">
        <v>7</v>
      </c>
      <c r="E322" s="1">
        <v>5312</v>
      </c>
      <c r="F322" s="1" t="s">
        <v>598</v>
      </c>
      <c r="G322" s="1" t="s">
        <v>599</v>
      </c>
      <c r="H322" s="1">
        <v>38130</v>
      </c>
      <c r="I322" s="1">
        <v>36747</v>
      </c>
      <c r="J322" s="1">
        <v>35307</v>
      </c>
    </row>
    <row r="323" spans="1:10" ht="15" customHeight="1" x14ac:dyDescent="0.2">
      <c r="A323" s="1">
        <v>199</v>
      </c>
      <c r="B323" s="1" t="s">
        <v>191</v>
      </c>
      <c r="C323" s="1">
        <v>79</v>
      </c>
      <c r="D323" s="1" t="s">
        <v>7</v>
      </c>
      <c r="E323" s="1">
        <v>5312</v>
      </c>
      <c r="F323" s="1" t="s">
        <v>598</v>
      </c>
      <c r="G323" s="1" t="s">
        <v>599</v>
      </c>
      <c r="H323" s="1">
        <v>710</v>
      </c>
      <c r="I323" s="1">
        <v>962</v>
      </c>
      <c r="J323" s="1">
        <v>684</v>
      </c>
    </row>
    <row r="324" spans="1:10" ht="15" customHeight="1" x14ac:dyDescent="0.2">
      <c r="A324" s="1">
        <v>198</v>
      </c>
      <c r="B324" s="1" t="s">
        <v>192</v>
      </c>
      <c r="C324" s="1">
        <v>79</v>
      </c>
      <c r="D324" s="1" t="s">
        <v>7</v>
      </c>
      <c r="E324" s="1">
        <v>5312</v>
      </c>
      <c r="F324" s="1" t="s">
        <v>598</v>
      </c>
      <c r="G324" s="1" t="s">
        <v>599</v>
      </c>
      <c r="H324" s="1">
        <v>229</v>
      </c>
      <c r="I324" s="1">
        <v>491</v>
      </c>
      <c r="J324" s="1">
        <v>399</v>
      </c>
    </row>
    <row r="325" spans="1:10" ht="15" customHeight="1" x14ac:dyDescent="0.2">
      <c r="A325" s="1">
        <v>202</v>
      </c>
      <c r="B325" s="1" t="s">
        <v>195</v>
      </c>
      <c r="C325" s="1">
        <v>79</v>
      </c>
      <c r="D325" s="1" t="s">
        <v>7</v>
      </c>
      <c r="E325" s="1">
        <v>5312</v>
      </c>
      <c r="F325" s="1" t="s">
        <v>598</v>
      </c>
      <c r="G325" s="1" t="s">
        <v>599</v>
      </c>
      <c r="H325" s="1">
        <v>13027</v>
      </c>
      <c r="I325" s="1">
        <v>12333</v>
      </c>
      <c r="J325" s="1">
        <v>11640</v>
      </c>
    </row>
    <row r="326" spans="1:10" ht="15" customHeight="1" x14ac:dyDescent="0.2">
      <c r="A326" s="1">
        <v>277</v>
      </c>
      <c r="B326" s="1" t="s">
        <v>571</v>
      </c>
      <c r="C326" s="1">
        <v>79</v>
      </c>
      <c r="D326" s="1" t="s">
        <v>7</v>
      </c>
      <c r="E326" s="1">
        <v>5312</v>
      </c>
      <c r="F326" s="1" t="s">
        <v>598</v>
      </c>
      <c r="G326" s="1" t="s">
        <v>599</v>
      </c>
      <c r="H326" s="1">
        <v>10951</v>
      </c>
      <c r="I326" s="1">
        <v>6792</v>
      </c>
      <c r="J326" s="1">
        <v>4897</v>
      </c>
    </row>
    <row r="327" spans="1:10" ht="15" customHeight="1" x14ac:dyDescent="0.2">
      <c r="A327" s="1">
        <v>203</v>
      </c>
      <c r="B327" s="1" t="s">
        <v>196</v>
      </c>
      <c r="C327" s="1">
        <v>79</v>
      </c>
      <c r="D327" s="1" t="s">
        <v>7</v>
      </c>
      <c r="E327" s="1">
        <v>5312</v>
      </c>
      <c r="F327" s="1" t="s">
        <v>598</v>
      </c>
      <c r="G327" s="1" t="s">
        <v>599</v>
      </c>
      <c r="H327" s="1">
        <v>420</v>
      </c>
      <c r="I327" s="1">
        <v>350</v>
      </c>
      <c r="J327" s="1">
        <v>471</v>
      </c>
    </row>
    <row r="328" spans="1:10" ht="15" customHeight="1" x14ac:dyDescent="0.2">
      <c r="A328" s="1">
        <v>38</v>
      </c>
      <c r="B328" s="1" t="s">
        <v>197</v>
      </c>
      <c r="C328" s="1">
        <v>79</v>
      </c>
      <c r="D328" s="1" t="s">
        <v>7</v>
      </c>
      <c r="E328" s="1">
        <v>5312</v>
      </c>
      <c r="F328" s="1" t="s">
        <v>598</v>
      </c>
      <c r="G328" s="1" t="s">
        <v>599</v>
      </c>
      <c r="H328" s="1">
        <v>5400</v>
      </c>
      <c r="I328" s="1">
        <v>6125</v>
      </c>
      <c r="J328" s="1">
        <v>5813</v>
      </c>
    </row>
    <row r="329" spans="1:10" ht="15" customHeight="1" x14ac:dyDescent="0.2">
      <c r="A329" s="1">
        <v>276</v>
      </c>
      <c r="B329" s="1" t="s">
        <v>198</v>
      </c>
      <c r="C329" s="1">
        <v>79</v>
      </c>
      <c r="D329" s="1" t="s">
        <v>7</v>
      </c>
      <c r="E329" s="1">
        <v>5312</v>
      </c>
      <c r="F329" s="1" t="s">
        <v>598</v>
      </c>
      <c r="G329" s="1" t="s">
        <v>599</v>
      </c>
      <c r="H329" s="1">
        <v>3151200</v>
      </c>
      <c r="I329" s="1">
        <v>1704360</v>
      </c>
      <c r="J329" s="1">
        <v>3007200</v>
      </c>
    </row>
    <row r="330" spans="1:10" ht="15" customHeight="1" x14ac:dyDescent="0.2">
      <c r="A330" s="1">
        <v>206</v>
      </c>
      <c r="B330" s="1" t="s">
        <v>572</v>
      </c>
      <c r="C330" s="1">
        <v>79</v>
      </c>
      <c r="D330" s="1" t="s">
        <v>7</v>
      </c>
      <c r="E330" s="1">
        <v>5312</v>
      </c>
      <c r="F330" s="1" t="s">
        <v>598</v>
      </c>
      <c r="G330" s="1" t="s">
        <v>599</v>
      </c>
    </row>
    <row r="331" spans="1:10" ht="15" customHeight="1" x14ac:dyDescent="0.2">
      <c r="A331" s="1">
        <v>211</v>
      </c>
      <c r="B331" s="1" t="s">
        <v>202</v>
      </c>
      <c r="C331" s="1">
        <v>79</v>
      </c>
      <c r="D331" s="1" t="s">
        <v>7</v>
      </c>
      <c r="E331" s="1">
        <v>5312</v>
      </c>
      <c r="F331" s="1" t="s">
        <v>598</v>
      </c>
      <c r="G331" s="1" t="s">
        <v>599</v>
      </c>
      <c r="H331" s="1">
        <v>58</v>
      </c>
      <c r="I331" s="1">
        <v>63</v>
      </c>
      <c r="J331" s="1">
        <v>72</v>
      </c>
    </row>
    <row r="332" spans="1:10" ht="15" customHeight="1" x14ac:dyDescent="0.2">
      <c r="A332" s="1">
        <v>212</v>
      </c>
      <c r="B332" s="1" t="s">
        <v>203</v>
      </c>
      <c r="C332" s="1">
        <v>79</v>
      </c>
      <c r="D332" s="1" t="s">
        <v>7</v>
      </c>
      <c r="E332" s="1">
        <v>5312</v>
      </c>
      <c r="F332" s="1" t="s">
        <v>598</v>
      </c>
      <c r="G332" s="1" t="s">
        <v>599</v>
      </c>
      <c r="H332" s="1">
        <v>2093</v>
      </c>
      <c r="I332" s="1">
        <v>2023</v>
      </c>
      <c r="J332" s="1">
        <v>1985</v>
      </c>
    </row>
    <row r="333" spans="1:10" ht="15" customHeight="1" x14ac:dyDescent="0.2">
      <c r="A333" s="1">
        <v>208</v>
      </c>
      <c r="B333" s="1" t="s">
        <v>204</v>
      </c>
      <c r="C333" s="1">
        <v>79</v>
      </c>
      <c r="D333" s="1" t="s">
        <v>7</v>
      </c>
      <c r="E333" s="1">
        <v>5312</v>
      </c>
      <c r="F333" s="1" t="s">
        <v>598</v>
      </c>
      <c r="G333" s="1" t="s">
        <v>599</v>
      </c>
      <c r="H333" s="1">
        <v>41</v>
      </c>
      <c r="I333" s="1">
        <v>50</v>
      </c>
      <c r="J333" s="1">
        <v>59</v>
      </c>
    </row>
    <row r="334" spans="1:10" ht="15" customHeight="1" x14ac:dyDescent="0.2">
      <c r="A334" s="1">
        <v>154</v>
      </c>
      <c r="B334" s="1" t="s">
        <v>206</v>
      </c>
      <c r="C334" s="1">
        <v>79</v>
      </c>
      <c r="D334" s="1" t="s">
        <v>7</v>
      </c>
      <c r="E334" s="1">
        <v>5312</v>
      </c>
      <c r="F334" s="1" t="s">
        <v>598</v>
      </c>
      <c r="G334" s="1" t="s">
        <v>599</v>
      </c>
      <c r="H334" s="1">
        <v>32</v>
      </c>
      <c r="I334" s="1">
        <v>39</v>
      </c>
      <c r="J334" s="1">
        <v>45</v>
      </c>
    </row>
    <row r="335" spans="1:10" ht="15" customHeight="1" x14ac:dyDescent="0.2">
      <c r="A335" s="1">
        <v>217</v>
      </c>
      <c r="B335" s="1" t="s">
        <v>208</v>
      </c>
      <c r="C335" s="1">
        <v>79</v>
      </c>
      <c r="D335" s="1" t="s">
        <v>7</v>
      </c>
      <c r="E335" s="1">
        <v>5312</v>
      </c>
      <c r="F335" s="1" t="s">
        <v>598</v>
      </c>
      <c r="G335" s="1" t="s">
        <v>599</v>
      </c>
      <c r="H335" s="1">
        <v>28081</v>
      </c>
      <c r="I335" s="1">
        <v>48402</v>
      </c>
      <c r="J335" s="1">
        <v>37904</v>
      </c>
    </row>
    <row r="336" spans="1:10" ht="15" customHeight="1" x14ac:dyDescent="0.2">
      <c r="A336" s="1">
        <v>223</v>
      </c>
      <c r="B336" s="1" t="s">
        <v>213</v>
      </c>
      <c r="C336" s="1">
        <v>79</v>
      </c>
      <c r="D336" s="1" t="s">
        <v>7</v>
      </c>
      <c r="E336" s="1">
        <v>5312</v>
      </c>
      <c r="F336" s="1" t="s">
        <v>598</v>
      </c>
      <c r="G336" s="1" t="s">
        <v>599</v>
      </c>
      <c r="H336" s="1">
        <v>2637</v>
      </c>
      <c r="I336" s="1">
        <v>2651</v>
      </c>
      <c r="J336" s="1">
        <v>2307</v>
      </c>
    </row>
    <row r="337" spans="1:10" ht="15" customHeight="1" x14ac:dyDescent="0.2">
      <c r="A337" s="1">
        <v>213</v>
      </c>
      <c r="B337" s="1" t="s">
        <v>214</v>
      </c>
      <c r="C337" s="1">
        <v>79</v>
      </c>
      <c r="D337" s="1" t="s">
        <v>7</v>
      </c>
      <c r="E337" s="1">
        <v>5312</v>
      </c>
      <c r="F337" s="1" t="s">
        <v>598</v>
      </c>
      <c r="G337" s="1" t="s">
        <v>599</v>
      </c>
    </row>
    <row r="338" spans="1:10" ht="15" customHeight="1" x14ac:dyDescent="0.2">
      <c r="A338" s="1">
        <v>226</v>
      </c>
      <c r="B338" s="1" t="s">
        <v>216</v>
      </c>
      <c r="C338" s="1">
        <v>79</v>
      </c>
      <c r="D338" s="1" t="s">
        <v>7</v>
      </c>
      <c r="E338" s="1">
        <v>5312</v>
      </c>
      <c r="F338" s="1" t="s">
        <v>598</v>
      </c>
      <c r="G338" s="1" t="s">
        <v>599</v>
      </c>
      <c r="H338" s="1">
        <v>175000</v>
      </c>
      <c r="I338" s="1">
        <v>175173</v>
      </c>
      <c r="J338" s="1">
        <v>167261</v>
      </c>
    </row>
    <row r="339" spans="1:10" ht="15" customHeight="1" x14ac:dyDescent="0.2">
      <c r="A339" s="1">
        <v>230</v>
      </c>
      <c r="B339" s="1" t="s">
        <v>217</v>
      </c>
      <c r="C339" s="1">
        <v>79</v>
      </c>
      <c r="D339" s="1" t="s">
        <v>7</v>
      </c>
      <c r="E339" s="1">
        <v>5312</v>
      </c>
      <c r="F339" s="1" t="s">
        <v>598</v>
      </c>
      <c r="G339" s="1" t="s">
        <v>599</v>
      </c>
      <c r="H339" s="1">
        <v>98900</v>
      </c>
      <c r="I339" s="1">
        <v>112200</v>
      </c>
      <c r="J339" s="1">
        <v>107700</v>
      </c>
    </row>
    <row r="340" spans="1:10" ht="15" customHeight="1" x14ac:dyDescent="0.2">
      <c r="A340" s="1">
        <v>215</v>
      </c>
      <c r="B340" s="1" t="s">
        <v>220</v>
      </c>
      <c r="C340" s="1">
        <v>79</v>
      </c>
      <c r="D340" s="1" t="s">
        <v>7</v>
      </c>
      <c r="E340" s="1">
        <v>5312</v>
      </c>
      <c r="F340" s="1" t="s">
        <v>598</v>
      </c>
      <c r="G340" s="1" t="s">
        <v>599</v>
      </c>
      <c r="H340" s="1">
        <v>365300</v>
      </c>
      <c r="I340" s="1">
        <v>352590</v>
      </c>
      <c r="J340" s="1">
        <v>340569</v>
      </c>
    </row>
    <row r="341" spans="1:10" ht="15" customHeight="1" x14ac:dyDescent="0.2">
      <c r="A341" s="1">
        <v>231</v>
      </c>
      <c r="B341" s="1" t="s">
        <v>221</v>
      </c>
      <c r="C341" s="1">
        <v>79</v>
      </c>
      <c r="D341" s="1" t="s">
        <v>7</v>
      </c>
      <c r="E341" s="1">
        <v>5312</v>
      </c>
      <c r="F341" s="1" t="s">
        <v>598</v>
      </c>
      <c r="G341" s="1" t="s">
        <v>599</v>
      </c>
      <c r="H341" s="1">
        <v>174020</v>
      </c>
      <c r="I341" s="1">
        <v>169160</v>
      </c>
      <c r="J341" s="1">
        <v>167140</v>
      </c>
    </row>
    <row r="342" spans="1:10" ht="15" customHeight="1" x14ac:dyDescent="0.2">
      <c r="A342" s="1">
        <v>228</v>
      </c>
      <c r="B342" s="1" t="s">
        <v>224</v>
      </c>
      <c r="C342" s="1">
        <v>79</v>
      </c>
      <c r="D342" s="1" t="s">
        <v>7</v>
      </c>
      <c r="E342" s="1">
        <v>5312</v>
      </c>
      <c r="F342" s="1" t="s">
        <v>598</v>
      </c>
      <c r="G342" s="1" t="s">
        <v>599</v>
      </c>
    </row>
    <row r="343" spans="1:10" ht="15" customHeight="1" x14ac:dyDescent="0.2">
      <c r="A343" s="1">
        <v>235</v>
      </c>
      <c r="B343" s="1" t="s">
        <v>225</v>
      </c>
      <c r="C343" s="1">
        <v>79</v>
      </c>
      <c r="D343" s="1" t="s">
        <v>7</v>
      </c>
      <c r="E343" s="1">
        <v>5312</v>
      </c>
      <c r="F343" s="1" t="s">
        <v>598</v>
      </c>
      <c r="G343" s="1" t="s">
        <v>599</v>
      </c>
      <c r="H343" s="1">
        <v>900</v>
      </c>
      <c r="I343" s="1">
        <v>1000</v>
      </c>
      <c r="J343" s="1">
        <v>975</v>
      </c>
    </row>
    <row r="344" spans="1:10" ht="15" customHeight="1" x14ac:dyDescent="0.2">
      <c r="A344" s="1">
        <v>237</v>
      </c>
      <c r="B344" s="1" t="s">
        <v>228</v>
      </c>
      <c r="C344" s="1">
        <v>79</v>
      </c>
      <c r="D344" s="1" t="s">
        <v>7</v>
      </c>
      <c r="E344" s="1">
        <v>5312</v>
      </c>
      <c r="F344" s="1" t="s">
        <v>598</v>
      </c>
      <c r="G344" s="1" t="s">
        <v>599</v>
      </c>
      <c r="H344" s="1">
        <v>1043</v>
      </c>
      <c r="I344" s="1">
        <v>978</v>
      </c>
      <c r="J344" s="1">
        <v>1428</v>
      </c>
    </row>
    <row r="345" spans="1:10" ht="15" customHeight="1" x14ac:dyDescent="0.2">
      <c r="A345" s="1">
        <v>5000</v>
      </c>
      <c r="B345" s="1" t="s">
        <v>461</v>
      </c>
      <c r="C345" s="1">
        <v>79</v>
      </c>
      <c r="D345" s="1" t="s">
        <v>7</v>
      </c>
      <c r="E345" s="1">
        <v>5312</v>
      </c>
      <c r="F345" s="1" t="s">
        <v>598</v>
      </c>
      <c r="G345" s="1" t="s">
        <v>599</v>
      </c>
      <c r="H345" s="1">
        <v>32248549</v>
      </c>
      <c r="I345" s="1">
        <v>29496556</v>
      </c>
      <c r="J345" s="1">
        <v>31705489</v>
      </c>
    </row>
    <row r="346" spans="1:10" ht="15" customHeight="1" x14ac:dyDescent="0.2">
      <c r="A346" s="1">
        <v>249</v>
      </c>
      <c r="B346" s="1" t="s">
        <v>231</v>
      </c>
      <c r="C346" s="1">
        <v>79</v>
      </c>
      <c r="D346" s="1" t="s">
        <v>7</v>
      </c>
      <c r="E346" s="1">
        <v>5312</v>
      </c>
      <c r="F346" s="1" t="s">
        <v>598</v>
      </c>
      <c r="G346" s="1" t="s">
        <v>599</v>
      </c>
      <c r="H346" s="1">
        <v>115257</v>
      </c>
      <c r="I346" s="1">
        <v>89900</v>
      </c>
      <c r="J346" s="1">
        <v>125407</v>
      </c>
    </row>
    <row r="347" spans="1:10" ht="15" customHeight="1" x14ac:dyDescent="0.2">
      <c r="A347" s="1">
        <v>248</v>
      </c>
      <c r="B347" s="1" t="s">
        <v>232</v>
      </c>
      <c r="C347" s="1">
        <v>79</v>
      </c>
      <c r="D347" s="1" t="s">
        <v>7</v>
      </c>
      <c r="E347" s="1">
        <v>5312</v>
      </c>
      <c r="F347" s="1" t="s">
        <v>598</v>
      </c>
      <c r="G347" s="1" t="s">
        <v>599</v>
      </c>
    </row>
    <row r="348" spans="1:10" ht="15" customHeight="1" x14ac:dyDescent="0.2">
      <c r="A348" s="1">
        <v>251</v>
      </c>
      <c r="B348" s="1" t="s">
        <v>233</v>
      </c>
      <c r="C348" s="1">
        <v>79</v>
      </c>
      <c r="D348" s="1" t="s">
        <v>7</v>
      </c>
      <c r="E348" s="1">
        <v>5312</v>
      </c>
      <c r="F348" s="1" t="s">
        <v>598</v>
      </c>
      <c r="G348" s="1" t="s">
        <v>599</v>
      </c>
      <c r="H348" s="1">
        <v>34484</v>
      </c>
      <c r="I348" s="1">
        <v>35054</v>
      </c>
      <c r="J348" s="1">
        <v>47297</v>
      </c>
    </row>
    <row r="349" spans="1:10" ht="15" customHeight="1" x14ac:dyDescent="0.2">
      <c r="A349" s="1">
        <v>181</v>
      </c>
      <c r="B349" s="1" t="s">
        <v>234</v>
      </c>
      <c r="C349" s="1">
        <v>79</v>
      </c>
      <c r="D349" s="1" t="s">
        <v>7</v>
      </c>
      <c r="E349" s="1">
        <v>5312</v>
      </c>
      <c r="F349" s="1" t="s">
        <v>598</v>
      </c>
      <c r="G349" s="1" t="s">
        <v>599</v>
      </c>
      <c r="H349" s="1">
        <v>172146</v>
      </c>
      <c r="I349" s="1">
        <v>142054</v>
      </c>
      <c r="J349" s="1">
        <v>170572</v>
      </c>
    </row>
    <row r="350" spans="1:10" ht="15" customHeight="1" x14ac:dyDescent="0.2"/>
    <row r="351" spans="1:10" ht="15" customHeight="1" x14ac:dyDescent="0.2"/>
    <row r="352" spans="1:10" ht="15" customHeight="1" x14ac:dyDescent="0.2"/>
    <row r="353" ht="15" customHeight="1" x14ac:dyDescent="0.2"/>
    <row r="354" ht="15" customHeight="1" x14ac:dyDescent="0.2"/>
    <row r="355" ht="15" customHeight="1" x14ac:dyDescent="0.2"/>
    <row r="356" ht="15" customHeight="1" x14ac:dyDescent="0.2"/>
    <row r="357" ht="15" customHeight="1" x14ac:dyDescent="0.2"/>
    <row r="358" ht="15" customHeight="1" x14ac:dyDescent="0.2"/>
    <row r="359" ht="15" customHeight="1" x14ac:dyDescent="0.2"/>
    <row r="360" ht="15" customHeight="1" x14ac:dyDescent="0.2"/>
    <row r="361" ht="15" customHeight="1" x14ac:dyDescent="0.2"/>
    <row r="362" ht="15" customHeight="1" x14ac:dyDescent="0.2"/>
    <row r="363" ht="15" customHeight="1" x14ac:dyDescent="0.2"/>
    <row r="364" ht="15" customHeight="1" x14ac:dyDescent="0.2"/>
    <row r="365" ht="15" customHeight="1" x14ac:dyDescent="0.2"/>
    <row r="366" ht="15" customHeight="1" x14ac:dyDescent="0.2"/>
    <row r="367" ht="15" customHeight="1" x14ac:dyDescent="0.2"/>
    <row r="368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621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+Prices!G8</f>
        <v>168.78137028756313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55.160114749159654</v>
      </c>
      <c r="I5" s="2">
        <f t="shared" si="0"/>
        <v>76.616615228336414</v>
      </c>
      <c r="J5" s="2">
        <f t="shared" si="0"/>
        <v>81.740311286155972</v>
      </c>
      <c r="L5" s="2">
        <f t="shared" ref="L5:W5" si="2">+$E$2*L48/1000000</f>
        <v>22.373448818857469</v>
      </c>
      <c r="M5" s="2">
        <f t="shared" si="2"/>
        <v>27.638017741043427</v>
      </c>
      <c r="N5" s="2">
        <f t="shared" si="2"/>
        <v>28.810967924609731</v>
      </c>
      <c r="O5" s="2">
        <f t="shared" si="2"/>
        <v>5.8655352971814851</v>
      </c>
      <c r="P5" s="2">
        <f t="shared" si="2"/>
        <v>6.3229646485657849</v>
      </c>
      <c r="Q5" s="2">
        <f t="shared" si="2"/>
        <v>6.3868327721154916</v>
      </c>
      <c r="R5" s="2">
        <f t="shared" si="2"/>
        <v>32.83502989439534</v>
      </c>
      <c r="S5" s="2">
        <f t="shared" si="2"/>
        <v>42.591472447955695</v>
      </c>
      <c r="T5" s="2">
        <f t="shared" si="2"/>
        <v>44.848384862980637</v>
      </c>
      <c r="U5" s="2">
        <f t="shared" si="2"/>
        <v>12.303014072962879</v>
      </c>
      <c r="V5" s="2">
        <f t="shared" si="2"/>
        <v>14.21432551254239</v>
      </c>
      <c r="W5" s="2">
        <f t="shared" si="2"/>
        <v>14.600007823811875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878.31360889641655</v>
      </c>
      <c r="I6" s="2">
        <f t="shared" si="0"/>
        <v>881.15301788876423</v>
      </c>
      <c r="J6" s="2">
        <f t="shared" si="0"/>
        <v>631.10645587240469</v>
      </c>
      <c r="L6" s="2">
        <f t="shared" ref="L6:W6" si="3">+$E$2*L49/1000000</f>
        <v>287.76397229806173</v>
      </c>
      <c r="M6" s="2">
        <f t="shared" si="3"/>
        <v>248.12725791287977</v>
      </c>
      <c r="N6" s="2">
        <f t="shared" si="3"/>
        <v>167.15932730906113</v>
      </c>
      <c r="O6" s="2">
        <f t="shared" si="3"/>
        <v>59.062560079932311</v>
      </c>
      <c r="P6" s="2">
        <f t="shared" si="3"/>
        <v>48.066455969474745</v>
      </c>
      <c r="Q6" s="2">
        <f t="shared" si="3"/>
        <v>30.149980690427782</v>
      </c>
      <c r="R6" s="2">
        <f t="shared" si="3"/>
        <v>448.95645587646908</v>
      </c>
      <c r="S6" s="2">
        <f t="shared" si="3"/>
        <v>402.01310736131904</v>
      </c>
      <c r="T6" s="2">
        <f t="shared" si="3"/>
        <v>286.63989360416906</v>
      </c>
      <c r="U6" s="2">
        <f t="shared" si="3"/>
        <v>169.27089919963254</v>
      </c>
      <c r="V6" s="2">
        <f t="shared" si="3"/>
        <v>145.58608979379258</v>
      </c>
      <c r="W6" s="2">
        <f t="shared" si="3"/>
        <v>97.884058679146875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1080.0689515902095</v>
      </c>
      <c r="I8" s="2">
        <f t="shared" si="5"/>
        <v>1089.1760567681858</v>
      </c>
      <c r="J8" s="2">
        <f t="shared" si="5"/>
        <v>1039.526653758915</v>
      </c>
      <c r="L8" s="2">
        <f t="shared" ref="L8:W8" si="6">+$E$2*L51/1000000</f>
        <v>438.92988144026549</v>
      </c>
      <c r="M8" s="2">
        <f t="shared" si="6"/>
        <v>432.78249852272575</v>
      </c>
      <c r="N8" s="2">
        <f t="shared" si="6"/>
        <v>424.13978617090163</v>
      </c>
      <c r="O8" s="2">
        <f t="shared" si="6"/>
        <v>94.643519272754546</v>
      </c>
      <c r="P8" s="2">
        <f t="shared" si="6"/>
        <v>94.417838193072001</v>
      </c>
      <c r="Q8" s="2">
        <f t="shared" si="6"/>
        <v>93.309233082709142</v>
      </c>
      <c r="R8" s="2">
        <f t="shared" si="6"/>
        <v>679.87869788075659</v>
      </c>
      <c r="S8" s="2">
        <f t="shared" si="6"/>
        <v>670.82905482663887</v>
      </c>
      <c r="T8" s="2">
        <f t="shared" si="6"/>
        <v>653.69911253398789</v>
      </c>
      <c r="U8" s="2">
        <f t="shared" si="6"/>
        <v>247.44597698848889</v>
      </c>
      <c r="V8" s="2">
        <f t="shared" si="6"/>
        <v>242.48205532954643</v>
      </c>
      <c r="W8" s="2">
        <f t="shared" si="6"/>
        <v>239.60379812734894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256.62295932824424</v>
      </c>
      <c r="I10" s="2">
        <f t="shared" si="9"/>
        <v>281.82387450725054</v>
      </c>
      <c r="J10" s="2">
        <f t="shared" si="9"/>
        <v>301.54547128124148</v>
      </c>
      <c r="L10" s="2">
        <f t="shared" ref="L10:W10" si="10">+$E$2*L53/1000000</f>
        <v>131.60824245557416</v>
      </c>
      <c r="M10" s="2">
        <f t="shared" si="10"/>
        <v>143.63002349650836</v>
      </c>
      <c r="N10" s="2">
        <f t="shared" si="10"/>
        <v>152.77791739311658</v>
      </c>
      <c r="O10" s="2">
        <f t="shared" si="10"/>
        <v>26.690335662396485</v>
      </c>
      <c r="P10" s="2">
        <f t="shared" si="10"/>
        <v>28.62234572161158</v>
      </c>
      <c r="Q10" s="2">
        <f t="shared" si="10"/>
        <v>30.179778509015613</v>
      </c>
      <c r="R10" s="2">
        <f t="shared" si="10"/>
        <v>197.17661011851561</v>
      </c>
      <c r="S10" s="2">
        <f t="shared" si="10"/>
        <v>216.73145039231827</v>
      </c>
      <c r="T10" s="2">
        <f t="shared" si="10"/>
        <v>231.45614693144859</v>
      </c>
      <c r="U10" s="2">
        <f t="shared" si="10"/>
        <v>76.463325934784635</v>
      </c>
      <c r="V10" s="2">
        <f t="shared" si="10"/>
        <v>83.368606429075527</v>
      </c>
      <c r="W10" s="2">
        <f t="shared" si="10"/>
        <v>88.614972543774897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2270.1656345640299</v>
      </c>
      <c r="I11" s="3">
        <f t="shared" si="11"/>
        <v>2328.7695643925372</v>
      </c>
      <c r="J11" s="3">
        <f t="shared" si="11"/>
        <v>2053.918892198717</v>
      </c>
      <c r="K11" s="22"/>
      <c r="L11" s="3">
        <f t="shared" ref="L11:W11" si="12">+$E$2*L54/1000000</f>
        <v>880.6755450127589</v>
      </c>
      <c r="M11" s="3">
        <f t="shared" si="12"/>
        <v>852.17779767315733</v>
      </c>
      <c r="N11" s="3">
        <f t="shared" si="12"/>
        <v>772.88799879768908</v>
      </c>
      <c r="O11" s="3">
        <f t="shared" si="12"/>
        <v>186.26195031226484</v>
      </c>
      <c r="P11" s="3">
        <f t="shared" si="12"/>
        <v>177.42960453272414</v>
      </c>
      <c r="Q11" s="3">
        <f t="shared" si="12"/>
        <v>160.02582505426804</v>
      </c>
      <c r="R11" s="3">
        <f t="shared" si="12"/>
        <v>1358.8467937701369</v>
      </c>
      <c r="S11" s="3">
        <f t="shared" si="12"/>
        <v>1332.1650850282319</v>
      </c>
      <c r="T11" s="3">
        <f t="shared" si="12"/>
        <v>1216.6435379325862</v>
      </c>
      <c r="U11" s="3">
        <f t="shared" si="12"/>
        <v>505.48321619586892</v>
      </c>
      <c r="V11" s="3">
        <f t="shared" si="12"/>
        <v>485.65107706495689</v>
      </c>
      <c r="W11" s="3">
        <f t="shared" si="12"/>
        <v>440.70283717408256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29.233608459287083</v>
      </c>
      <c r="I12" s="2">
        <f t="shared" si="13"/>
        <v>41.977277041479255</v>
      </c>
      <c r="J12" s="2">
        <f t="shared" si="13"/>
        <v>39.368423400944387</v>
      </c>
      <c r="L12" s="2">
        <f t="shared" ref="L12:W12" si="14">+$E$2*L55/1000000</f>
        <v>1.5854238348416434</v>
      </c>
      <c r="M12" s="2">
        <f t="shared" si="14"/>
        <v>1.6353238781857913</v>
      </c>
      <c r="N12" s="2">
        <f t="shared" si="14"/>
        <v>1.7842514958864282</v>
      </c>
      <c r="O12" s="2">
        <f t="shared" si="14"/>
        <v>0.11067260533585774</v>
      </c>
      <c r="P12" s="2">
        <f t="shared" si="14"/>
        <v>0.11330185958061924</v>
      </c>
      <c r="Q12" s="2">
        <f t="shared" si="14"/>
        <v>0.12250644443900519</v>
      </c>
      <c r="R12" s="2">
        <f t="shared" si="14"/>
        <v>3.5884480550811086</v>
      </c>
      <c r="S12" s="2">
        <f t="shared" si="14"/>
        <v>3.7194230735497387</v>
      </c>
      <c r="T12" s="2">
        <f t="shared" si="14"/>
        <v>4.0816606377726847</v>
      </c>
      <c r="U12" s="2">
        <f t="shared" si="14"/>
        <v>0.58524881242514293</v>
      </c>
      <c r="V12" s="2">
        <f t="shared" si="14"/>
        <v>0.59976134858766394</v>
      </c>
      <c r="W12" s="2">
        <f t="shared" si="14"/>
        <v>0.64928544830763313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399.58601218428907</v>
      </c>
      <c r="I13" s="2">
        <f t="shared" si="15"/>
        <v>413.37730673185615</v>
      </c>
      <c r="J13" s="2">
        <f t="shared" si="15"/>
        <v>428.79683515858738</v>
      </c>
      <c r="L13" s="2">
        <f t="shared" ref="L13:W13" si="16">+$E$2*L56/1000000</f>
        <v>18.181584748294707</v>
      </c>
      <c r="M13" s="2">
        <f t="shared" si="16"/>
        <v>18.688813442319073</v>
      </c>
      <c r="N13" s="2">
        <f t="shared" si="16"/>
        <v>19.177427070233055</v>
      </c>
      <c r="O13" s="2">
        <f t="shared" si="16"/>
        <v>0.35645454467098808</v>
      </c>
      <c r="P13" s="2">
        <f t="shared" si="16"/>
        <v>0.36452765736755599</v>
      </c>
      <c r="Q13" s="2">
        <f t="shared" si="16"/>
        <v>0.37005157186135446</v>
      </c>
      <c r="R13" s="2">
        <f t="shared" si="16"/>
        <v>58.989292297054519</v>
      </c>
      <c r="S13" s="2">
        <f t="shared" si="16"/>
        <v>60.67055964570217</v>
      </c>
      <c r="T13" s="2">
        <f t="shared" si="16"/>
        <v>62.496026201961861</v>
      </c>
      <c r="U13" s="2">
        <f t="shared" si="16"/>
        <v>3.3149786843894993</v>
      </c>
      <c r="V13" s="2">
        <f t="shared" si="16"/>
        <v>3.3963708452797223</v>
      </c>
      <c r="W13" s="2">
        <f t="shared" si="16"/>
        <v>3.4661579146013524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1494.007625159642</v>
      </c>
      <c r="I14" s="2">
        <f t="shared" si="17"/>
        <v>1564.118393688874</v>
      </c>
      <c r="J14" s="2">
        <f t="shared" si="17"/>
        <v>1458.7643872298961</v>
      </c>
      <c r="L14" s="2">
        <f t="shared" ref="L14:W14" si="18">+$E$2*L57/1000000</f>
        <v>60.018324800334433</v>
      </c>
      <c r="M14" s="2">
        <f t="shared" si="18"/>
        <v>63.70059825037702</v>
      </c>
      <c r="N14" s="2">
        <f t="shared" si="18"/>
        <v>60.431554592148657</v>
      </c>
      <c r="O14" s="2">
        <f t="shared" si="18"/>
        <v>1.1399354592357842</v>
      </c>
      <c r="P14" s="2">
        <f t="shared" si="18"/>
        <v>1.2201264412582595</v>
      </c>
      <c r="Q14" s="2">
        <f t="shared" si="18"/>
        <v>1.1719715588007329</v>
      </c>
      <c r="R14" s="2">
        <f t="shared" si="18"/>
        <v>153.11777269104434</v>
      </c>
      <c r="S14" s="2">
        <f t="shared" si="18"/>
        <v>161.91224025486551</v>
      </c>
      <c r="T14" s="2">
        <f t="shared" si="18"/>
        <v>152.93159029904285</v>
      </c>
      <c r="U14" s="2">
        <f t="shared" si="18"/>
        <v>6.3918274125365855</v>
      </c>
      <c r="V14" s="2">
        <f t="shared" si="18"/>
        <v>6.8325329870757949</v>
      </c>
      <c r="W14" s="2">
        <f t="shared" si="18"/>
        <v>6.4802608402034352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622.77557621638084</v>
      </c>
      <c r="I15" s="2">
        <f t="shared" si="19"/>
        <v>652.79249901517244</v>
      </c>
      <c r="J15" s="2">
        <f t="shared" si="19"/>
        <v>650.04389440003956</v>
      </c>
      <c r="L15" s="2">
        <f t="shared" ref="L15:W15" si="20">+$E$2*L58/1000000</f>
        <v>26.779349777304368</v>
      </c>
      <c r="M15" s="2">
        <f t="shared" si="20"/>
        <v>28.070077457652417</v>
      </c>
      <c r="N15" s="2">
        <f t="shared" si="20"/>
        <v>27.951887459201696</v>
      </c>
      <c r="O15" s="2">
        <f t="shared" si="20"/>
        <v>0.53558699554608735</v>
      </c>
      <c r="P15" s="2">
        <f t="shared" si="20"/>
        <v>0.5614015491530483</v>
      </c>
      <c r="Q15" s="2">
        <f t="shared" si="20"/>
        <v>0.55903774918403393</v>
      </c>
      <c r="R15" s="2">
        <f t="shared" si="20"/>
        <v>57.918128588123416</v>
      </c>
      <c r="S15" s="2">
        <f t="shared" si="20"/>
        <v>60.709702408411047</v>
      </c>
      <c r="T15" s="2">
        <f t="shared" si="20"/>
        <v>60.454082179203681</v>
      </c>
      <c r="U15" s="2">
        <f t="shared" si="20"/>
        <v>2.2588070149368136</v>
      </c>
      <c r="V15" s="2">
        <f t="shared" si="20"/>
        <v>2.3676783939280304</v>
      </c>
      <c r="W15" s="2">
        <f t="shared" si="20"/>
        <v>2.3577092049889434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501.65570195884152</v>
      </c>
      <c r="I16" s="2">
        <f t="shared" si="21"/>
        <v>478.86329693383868</v>
      </c>
      <c r="J16" s="2">
        <f t="shared" si="21"/>
        <v>507.80390093430657</v>
      </c>
      <c r="L16" s="2">
        <f t="shared" ref="L16:W16" si="22">+$E$2*L59/1000000</f>
        <v>7.6213943386359153</v>
      </c>
      <c r="M16" s="2">
        <f t="shared" si="22"/>
        <v>7.3246495158697638</v>
      </c>
      <c r="N16" s="2">
        <f t="shared" si="22"/>
        <v>7.6400468742105057</v>
      </c>
      <c r="O16" s="2">
        <f t="shared" si="22"/>
        <v>7.113470923613309E-2</v>
      </c>
      <c r="P16" s="2">
        <f t="shared" si="22"/>
        <v>6.8654970474584923E-2</v>
      </c>
      <c r="Q16" s="2">
        <f t="shared" si="22"/>
        <v>7.0832118333044286E-2</v>
      </c>
      <c r="R16" s="2">
        <f t="shared" si="22"/>
        <v>19.652305776577144</v>
      </c>
      <c r="S16" s="2">
        <f t="shared" si="22"/>
        <v>18.914860137387389</v>
      </c>
      <c r="T16" s="2">
        <f t="shared" si="22"/>
        <v>19.648007083857291</v>
      </c>
      <c r="U16" s="2">
        <f t="shared" si="22"/>
        <v>0.32351465496198617</v>
      </c>
      <c r="V16" s="2">
        <f t="shared" si="22"/>
        <v>0.31318969734225499</v>
      </c>
      <c r="W16" s="2">
        <f t="shared" si="22"/>
        <v>0.32048707398284415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3047.2585239784407</v>
      </c>
      <c r="I17" s="3">
        <f t="shared" si="21"/>
        <v>3151.1287734112207</v>
      </c>
      <c r="J17" s="3">
        <f t="shared" si="21"/>
        <v>3084.7774411237742</v>
      </c>
      <c r="K17" s="22"/>
      <c r="L17" s="3">
        <f t="shared" ref="L17:W17" si="23">+$E$2*L60/1000000</f>
        <v>114.18607749941107</v>
      </c>
      <c r="M17" s="3">
        <f t="shared" si="23"/>
        <v>119.41946254440406</v>
      </c>
      <c r="N17" s="3">
        <f t="shared" si="23"/>
        <v>116.98516749168036</v>
      </c>
      <c r="O17" s="3">
        <f t="shared" si="23"/>
        <v>2.2137843140248501</v>
      </c>
      <c r="P17" s="3">
        <f t="shared" si="23"/>
        <v>2.3280124778340681</v>
      </c>
      <c r="Q17" s="3">
        <f t="shared" si="23"/>
        <v>2.2943994426181709</v>
      </c>
      <c r="R17" s="3">
        <f t="shared" si="23"/>
        <v>293.26594740788056</v>
      </c>
      <c r="S17" s="3">
        <f t="shared" si="23"/>
        <v>305.92678551991582</v>
      </c>
      <c r="T17" s="3">
        <f t="shared" si="23"/>
        <v>299.61136640183838</v>
      </c>
      <c r="U17" s="3">
        <f t="shared" si="23"/>
        <v>12.874376579250029</v>
      </c>
      <c r="V17" s="3">
        <f t="shared" si="23"/>
        <v>13.509533272213465</v>
      </c>
      <c r="W17" s="3">
        <f t="shared" si="23"/>
        <v>13.273900482084208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4157.3690404475037</v>
      </c>
      <c r="I18" s="3">
        <f t="shared" si="21"/>
        <v>4108.1209995367772</v>
      </c>
      <c r="J18" s="3">
        <f t="shared" si="21"/>
        <v>4103.9291454243148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523.66023554734193</v>
      </c>
      <c r="I19" s="2">
        <f t="shared" si="21"/>
        <v>497.63347312351857</v>
      </c>
      <c r="J19" s="2">
        <f t="shared" si="21"/>
        <v>480.40123277989892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16414.239575925872</v>
      </c>
      <c r="I20" s="2">
        <f t="shared" si="26"/>
        <v>16322.339976399368</v>
      </c>
      <c r="J20" s="2">
        <f t="shared" si="26"/>
        <v>17035.030114446301</v>
      </c>
      <c r="L20" s="2">
        <f t="shared" si="25"/>
        <v>306.35641174672799</v>
      </c>
      <c r="M20" s="2">
        <f t="shared" si="25"/>
        <v>304.25677521354083</v>
      </c>
      <c r="N20" s="2">
        <f t="shared" si="25"/>
        <v>317.7443331700776</v>
      </c>
      <c r="O20" s="2">
        <f t="shared" si="25"/>
        <v>0.91890569723194582</v>
      </c>
      <c r="P20" s="2">
        <f t="shared" si="25"/>
        <v>0.91260424477225977</v>
      </c>
      <c r="Q20" s="2">
        <f t="shared" si="25"/>
        <v>0.95306557277922321</v>
      </c>
      <c r="R20" s="2">
        <f t="shared" si="25"/>
        <v>1951.5316652556114</v>
      </c>
      <c r="S20" s="2">
        <f t="shared" si="25"/>
        <v>1938.1684596741361</v>
      </c>
      <c r="T20" s="2">
        <f t="shared" si="25"/>
        <v>2024.0672286405779</v>
      </c>
      <c r="U20" s="2">
        <f t="shared" si="25"/>
        <v>54.622825964813231</v>
      </c>
      <c r="V20" s="2">
        <f t="shared" si="25"/>
        <v>54.248344284356619</v>
      </c>
      <c r="W20" s="2">
        <f t="shared" si="25"/>
        <v>56.653344722932324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415.47593429001176</v>
      </c>
      <c r="I21" s="2">
        <f t="shared" si="26"/>
        <v>400.99837469085543</v>
      </c>
      <c r="J21" s="2">
        <f t="shared" si="26"/>
        <v>398.65889611729949</v>
      </c>
      <c r="L21" s="2">
        <f t="shared" si="25"/>
        <v>27.391635760138751</v>
      </c>
      <c r="M21" s="2">
        <f t="shared" si="25"/>
        <v>26.027445988373053</v>
      </c>
      <c r="N21" s="2">
        <f t="shared" si="25"/>
        <v>25.815819636019359</v>
      </c>
      <c r="O21" s="2">
        <f t="shared" si="25"/>
        <v>0.4088178383558394</v>
      </c>
      <c r="P21" s="2">
        <f t="shared" si="25"/>
        <v>0.39510362626008266</v>
      </c>
      <c r="Q21" s="2">
        <f t="shared" si="25"/>
        <v>0.3939596558377948</v>
      </c>
      <c r="R21" s="2">
        <f t="shared" si="25"/>
        <v>120.86197024761061</v>
      </c>
      <c r="S21" s="2">
        <f t="shared" si="25"/>
        <v>114.62548089344126</v>
      </c>
      <c r="T21" s="2">
        <f t="shared" si="25"/>
        <v>113.6660767815343</v>
      </c>
      <c r="U21" s="2">
        <f t="shared" si="25"/>
        <v>10.701060809479625</v>
      </c>
      <c r="V21" s="2">
        <f t="shared" si="25"/>
        <v>10.139899934121537</v>
      </c>
      <c r="W21" s="2">
        <f t="shared" si="25"/>
        <v>10.081076297363794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0.54482626328825379</v>
      </c>
      <c r="I22" s="2">
        <f t="shared" si="26"/>
        <v>0.43376812163903727</v>
      </c>
      <c r="J22" s="2">
        <f t="shared" si="26"/>
        <v>0.58094547652979234</v>
      </c>
      <c r="L22" s="2">
        <f t="shared" si="25"/>
        <v>7.836097069025838E-2</v>
      </c>
      <c r="M22" s="2">
        <f t="shared" si="25"/>
        <v>8.0100262711071721E-2</v>
      </c>
      <c r="N22" s="2">
        <f t="shared" si="25"/>
        <v>8.0977081929715602E-2</v>
      </c>
      <c r="O22" s="2">
        <f t="shared" si="25"/>
        <v>1.1580790258116402E-2</v>
      </c>
      <c r="P22" s="2">
        <f t="shared" si="25"/>
        <v>1.178091264105266E-2</v>
      </c>
      <c r="Q22" s="2">
        <f t="shared" si="25"/>
        <v>1.1876306183725491E-2</v>
      </c>
      <c r="R22" s="2">
        <f t="shared" si="25"/>
        <v>0.13618040470966886</v>
      </c>
      <c r="S22" s="2">
        <f t="shared" si="25"/>
        <v>0.14229889816396332</v>
      </c>
      <c r="T22" s="2">
        <f t="shared" si="25"/>
        <v>0.14568212073137754</v>
      </c>
      <c r="U22" s="2">
        <f t="shared" si="25"/>
        <v>4.0826929046333629E-2</v>
      </c>
      <c r="V22" s="2">
        <f t="shared" si="25"/>
        <v>4.1642919796688618E-2</v>
      </c>
      <c r="W22" s="2">
        <f t="shared" si="25"/>
        <v>4.2045576448342552E-2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9617.5675542740391</v>
      </c>
      <c r="I23" s="2">
        <f t="shared" si="26"/>
        <v>9916.0548759070371</v>
      </c>
      <c r="J23" s="2">
        <f t="shared" si="26"/>
        <v>9205.6949334582951</v>
      </c>
      <c r="L23" s="2">
        <f t="shared" si="25"/>
        <v>1899.1002817903591</v>
      </c>
      <c r="M23" s="2">
        <f t="shared" si="25"/>
        <v>1940.533443644463</v>
      </c>
      <c r="N23" s="2">
        <f t="shared" si="25"/>
        <v>1785.6134359713096</v>
      </c>
      <c r="O23" s="2">
        <f t="shared" si="25"/>
        <v>78.327426145678629</v>
      </c>
      <c r="P23" s="2">
        <f t="shared" si="25"/>
        <v>80.018973287570361</v>
      </c>
      <c r="Q23" s="2">
        <f t="shared" si="25"/>
        <v>73.373500379926043</v>
      </c>
      <c r="R23" s="2">
        <f t="shared" si="25"/>
        <v>5609.1044444713398</v>
      </c>
      <c r="S23" s="2">
        <f t="shared" si="25"/>
        <v>5757.6073017432882</v>
      </c>
      <c r="T23" s="2">
        <f t="shared" si="25"/>
        <v>5316.071166739498</v>
      </c>
      <c r="U23" s="2">
        <f t="shared" si="25"/>
        <v>1068.5798953135497</v>
      </c>
      <c r="V23" s="2">
        <f t="shared" si="25"/>
        <v>1092.1665500957824</v>
      </c>
      <c r="W23" s="2">
        <f t="shared" si="25"/>
        <v>1004.9005922014043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26971.488126300552</v>
      </c>
      <c r="I24" s="3">
        <f t="shared" si="26"/>
        <v>27137.460468242421</v>
      </c>
      <c r="J24" s="3">
        <f t="shared" si="26"/>
        <v>27120.366122278323</v>
      </c>
      <c r="K24" s="22"/>
      <c r="L24" s="3">
        <f t="shared" si="25"/>
        <v>2232.926690267916</v>
      </c>
      <c r="M24" s="3">
        <f t="shared" si="25"/>
        <v>2270.8977651090881</v>
      </c>
      <c r="N24" s="3">
        <f t="shared" si="25"/>
        <v>2129.2545658593363</v>
      </c>
      <c r="O24" s="3">
        <f t="shared" si="25"/>
        <v>79.666730471524517</v>
      </c>
      <c r="P24" s="3">
        <f t="shared" si="25"/>
        <v>81.338462071243754</v>
      </c>
      <c r="Q24" s="3">
        <f t="shared" si="25"/>
        <v>74.732401914726779</v>
      </c>
      <c r="R24" s="3">
        <f t="shared" si="25"/>
        <v>7681.6342603792727</v>
      </c>
      <c r="S24" s="3">
        <f t="shared" si="25"/>
        <v>7810.5435412090292</v>
      </c>
      <c r="T24" s="3">
        <f t="shared" si="25"/>
        <v>7453.9501542823427</v>
      </c>
      <c r="U24" s="3">
        <f t="shared" si="25"/>
        <v>1133.9446090168888</v>
      </c>
      <c r="V24" s="3">
        <f t="shared" si="25"/>
        <v>1156.5964372340575</v>
      </c>
      <c r="W24" s="3">
        <f t="shared" si="25"/>
        <v>1071.6770587981487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7133.1250247173211</v>
      </c>
      <c r="I25" s="2">
        <f t="shared" si="26"/>
        <v>6437.2173246621905</v>
      </c>
      <c r="J25" s="2">
        <f t="shared" si="26"/>
        <v>6448.5329340703793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876.35118790408308</v>
      </c>
      <c r="I26" s="2">
        <f t="shared" si="26"/>
        <v>815.32406394235738</v>
      </c>
      <c r="J26" s="2">
        <f t="shared" si="26"/>
        <v>775.32996800175704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2430.2881829931007</v>
      </c>
      <c r="I27" s="2">
        <f t="shared" si="26"/>
        <v>2024.5742255977809</v>
      </c>
      <c r="J27" s="2">
        <f t="shared" si="26"/>
        <v>2506.1987857495242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10439.764395614504</v>
      </c>
      <c r="I28" s="3">
        <f t="shared" si="27"/>
        <v>9277.1156142023301</v>
      </c>
      <c r="J28" s="3">
        <f t="shared" si="27"/>
        <v>9730.0616878216606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2009.1646552718967</v>
      </c>
      <c r="I29" s="2">
        <f t="shared" si="28"/>
        <v>2051.6957039892891</v>
      </c>
      <c r="J29" s="2">
        <f t="shared" si="28"/>
        <v>2081.5458707942371</v>
      </c>
      <c r="L29" s="2">
        <f t="shared" si="25"/>
        <v>16.139294892508801</v>
      </c>
      <c r="M29" s="2">
        <f t="shared" si="25"/>
        <v>16.890646260015174</v>
      </c>
      <c r="N29" s="2">
        <f t="shared" si="25"/>
        <v>17.404694058961898</v>
      </c>
      <c r="O29" s="2">
        <f t="shared" si="25"/>
        <v>3.0933810714741824E-2</v>
      </c>
      <c r="P29" s="2">
        <f t="shared" si="25"/>
        <v>3.2650814311701838E-2</v>
      </c>
      <c r="Q29" s="2">
        <f t="shared" si="25"/>
        <v>3.3743795375681791E-2</v>
      </c>
      <c r="R29" s="2">
        <f t="shared" si="25"/>
        <v>161.97671119390654</v>
      </c>
      <c r="S29" s="2">
        <f t="shared" si="25"/>
        <v>170.68356131034679</v>
      </c>
      <c r="T29" s="2">
        <f t="shared" si="25"/>
        <v>174.89757709185292</v>
      </c>
      <c r="U29" s="2">
        <f t="shared" si="25"/>
        <v>4.1411160598249728</v>
      </c>
      <c r="V29" s="2">
        <f t="shared" si="25"/>
        <v>4.4201051553504263</v>
      </c>
      <c r="W29" s="2">
        <f t="shared" si="25"/>
        <v>4.507018812434973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2049.3425541247402</v>
      </c>
      <c r="I30" s="2">
        <f t="shared" si="28"/>
        <v>2150.6039499169856</v>
      </c>
      <c r="J30" s="2">
        <f t="shared" si="28"/>
        <v>2163.9461172382175</v>
      </c>
      <c r="L30" s="2">
        <f t="shared" si="25"/>
        <v>14.777442067596102</v>
      </c>
      <c r="M30" s="2">
        <f t="shared" si="25"/>
        <v>14.546961485930327</v>
      </c>
      <c r="N30" s="2">
        <f t="shared" si="25"/>
        <v>15.22389394043088</v>
      </c>
      <c r="O30" s="2">
        <f t="shared" si="25"/>
        <v>0.38768886808380654</v>
      </c>
      <c r="P30" s="2">
        <f t="shared" si="25"/>
        <v>0.40166713323237435</v>
      </c>
      <c r="Q30" s="2">
        <f t="shared" si="25"/>
        <v>0.42650630638926085</v>
      </c>
      <c r="R30" s="2">
        <f t="shared" si="25"/>
        <v>74.25638954240064</v>
      </c>
      <c r="S30" s="2">
        <f t="shared" si="25"/>
        <v>71.227204127552596</v>
      </c>
      <c r="T30" s="2">
        <f t="shared" si="25"/>
        <v>73.866477234454393</v>
      </c>
      <c r="U30" s="2">
        <f t="shared" si="25"/>
        <v>4.7056315028933344</v>
      </c>
      <c r="V30" s="2">
        <f t="shared" si="25"/>
        <v>4.6306498314475384</v>
      </c>
      <c r="W30" s="2">
        <f t="shared" si="25"/>
        <v>4.9246150230256012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4058.5072093966369</v>
      </c>
      <c r="I31" s="3">
        <f t="shared" si="28"/>
        <v>4202.2996539062751</v>
      </c>
      <c r="J31" s="3">
        <f t="shared" si="28"/>
        <v>4245.4919880324542</v>
      </c>
      <c r="K31" s="22"/>
      <c r="L31" s="3">
        <f t="shared" si="25"/>
        <v>30.916736960104902</v>
      </c>
      <c r="M31" s="3">
        <f t="shared" si="25"/>
        <v>31.437607745945506</v>
      </c>
      <c r="N31" s="3">
        <f t="shared" si="25"/>
        <v>32.628587999392778</v>
      </c>
      <c r="O31" s="3">
        <f t="shared" si="25"/>
        <v>0.41862267879854836</v>
      </c>
      <c r="P31" s="3">
        <f t="shared" si="25"/>
        <v>0.43431794754407621</v>
      </c>
      <c r="Q31" s="3">
        <f t="shared" si="25"/>
        <v>0.46025010176494269</v>
      </c>
      <c r="R31" s="3">
        <f t="shared" si="25"/>
        <v>236.23310073630716</v>
      </c>
      <c r="S31" s="3">
        <f t="shared" si="25"/>
        <v>241.91076543789939</v>
      </c>
      <c r="T31" s="3">
        <f t="shared" si="25"/>
        <v>248.76405432630733</v>
      </c>
      <c r="U31" s="3">
        <f t="shared" si="25"/>
        <v>8.8467475627183063</v>
      </c>
      <c r="V31" s="3">
        <f t="shared" si="25"/>
        <v>9.0507549867979638</v>
      </c>
      <c r="W31" s="3">
        <f t="shared" si="25"/>
        <v>9.4316338354605733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272.70714879116787</v>
      </c>
      <c r="I32" s="3">
        <f t="shared" si="28"/>
        <v>275.3747383485628</v>
      </c>
      <c r="J32" s="3">
        <f t="shared" si="28"/>
        <v>279.66195393523719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184.2228402924317</v>
      </c>
      <c r="I33" s="2">
        <f t="shared" si="29"/>
        <v>171.09553165557591</v>
      </c>
      <c r="J33" s="2">
        <f t="shared" si="29"/>
        <v>155.56359483623319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1123.0216161705807</v>
      </c>
      <c r="I34" s="2">
        <f t="shared" si="29"/>
        <v>1171.5133477610489</v>
      </c>
      <c r="J34" s="2">
        <f t="shared" si="29"/>
        <v>1229.6909358482096</v>
      </c>
      <c r="L34" s="2">
        <f t="shared" si="25"/>
        <v>18.285178533842956</v>
      </c>
      <c r="M34" s="2">
        <f t="shared" si="25"/>
        <v>18.286285402069304</v>
      </c>
      <c r="N34" s="2">
        <f t="shared" si="25"/>
        <v>19.176875661496322</v>
      </c>
      <c r="O34" s="2">
        <f t="shared" si="25"/>
        <v>0.17002288030764712</v>
      </c>
      <c r="P34" s="2">
        <f t="shared" si="25"/>
        <v>0.16502086110260705</v>
      </c>
      <c r="Q34" s="2">
        <f t="shared" si="25"/>
        <v>0.18463306391925974</v>
      </c>
      <c r="R34" s="2">
        <f t="shared" si="25"/>
        <v>109.54637670487033</v>
      </c>
      <c r="S34" s="2">
        <f t="shared" si="25"/>
        <v>111.29423978122959</v>
      </c>
      <c r="T34" s="2">
        <f t="shared" si="25"/>
        <v>113.47631605570137</v>
      </c>
      <c r="U34" s="2">
        <f t="shared" si="25"/>
        <v>5.1587751965430062</v>
      </c>
      <c r="V34" s="2">
        <f t="shared" si="25"/>
        <v>5.2390056798198215</v>
      </c>
      <c r="W34" s="2">
        <f t="shared" si="25"/>
        <v>5.4152364839098412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10996.608061248604</v>
      </c>
      <c r="I35" s="2">
        <f t="shared" si="29"/>
        <v>10828.951450012637</v>
      </c>
      <c r="J35" s="2">
        <f t="shared" si="29"/>
        <v>10566.315823149267</v>
      </c>
      <c r="L35" s="2">
        <f t="shared" ref="L35:W35" si="30">+$E$2*L78/1000000</f>
        <v>3.9989960797028345</v>
      </c>
      <c r="M35" s="2">
        <f t="shared" si="30"/>
        <v>3.5172805463925059</v>
      </c>
      <c r="N35" s="2">
        <f t="shared" si="30"/>
        <v>3.6710437503518816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38.881355472819507</v>
      </c>
      <c r="S35" s="2">
        <f t="shared" si="30"/>
        <v>37.373773099610375</v>
      </c>
      <c r="T35" s="2">
        <f t="shared" si="30"/>
        <v>37.00586751941043</v>
      </c>
      <c r="U35" s="2">
        <f t="shared" si="30"/>
        <v>3.9514665707043747E-2</v>
      </c>
      <c r="V35" s="2">
        <f t="shared" si="30"/>
        <v>3.7747642063185316E-2</v>
      </c>
      <c r="W35" s="2">
        <f t="shared" si="30"/>
        <v>3.7511477431312362E-2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12303.852517711615</v>
      </c>
      <c r="I36" s="3">
        <f t="shared" si="29"/>
        <v>12171.56032942926</v>
      </c>
      <c r="J36" s="3">
        <f t="shared" si="29"/>
        <v>11951.570353833711</v>
      </c>
      <c r="K36" s="22"/>
      <c r="L36" s="3">
        <f>+SUM(L33:L35)</f>
        <v>22.28417461354579</v>
      </c>
      <c r="M36" s="3">
        <f t="shared" ref="M36:Q36" si="31">+SUM(M33:M35)</f>
        <v>21.803565948461809</v>
      </c>
      <c r="N36" s="3">
        <f t="shared" si="31"/>
        <v>22.847919411848203</v>
      </c>
      <c r="O36" s="3">
        <f t="shared" si="31"/>
        <v>0.17002288030764712</v>
      </c>
      <c r="P36" s="3">
        <f t="shared" si="31"/>
        <v>0.16502086110260705</v>
      </c>
      <c r="Q36" s="3">
        <f t="shared" si="31"/>
        <v>0.18463306391925974</v>
      </c>
      <c r="R36" s="3">
        <f>+SUM(R33:R35)</f>
        <v>148.42773217768985</v>
      </c>
      <c r="S36" s="3">
        <f t="shared" ref="S36:W36" si="32">+SUM(S33:S35)</f>
        <v>148.66801288083997</v>
      </c>
      <c r="T36" s="3">
        <f t="shared" si="32"/>
        <v>150.4821835751118</v>
      </c>
      <c r="U36" s="3">
        <f t="shared" si="32"/>
        <v>5.19828986225005</v>
      </c>
      <c r="V36" s="3">
        <f t="shared" si="32"/>
        <v>5.2767533218830067</v>
      </c>
      <c r="W36" s="3">
        <f t="shared" si="32"/>
        <v>5.4527479613411538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12963.212637407418</v>
      </c>
      <c r="I38" s="2">
        <f t="shared" si="33"/>
        <v>12133.670599613406</v>
      </c>
      <c r="J38" s="2">
        <f t="shared" si="33"/>
        <v>12087.855234211587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14734.140700704716</v>
      </c>
      <c r="I39" s="2">
        <f t="shared" si="33"/>
        <v>14196.134555027042</v>
      </c>
      <c r="J39" s="2">
        <f t="shared" si="33"/>
        <v>14457.769139583235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35823.759258692313</v>
      </c>
      <c r="I40" s="2">
        <f t="shared" si="33"/>
        <v>36322.024986828932</v>
      </c>
      <c r="J40" s="2">
        <f t="shared" si="33"/>
        <v>36024.153210853372</v>
      </c>
      <c r="L40" s="2">
        <f t="shared" si="34"/>
        <v>3258.705049740191</v>
      </c>
      <c r="M40" s="2">
        <f t="shared" si="34"/>
        <v>3273.9326330725949</v>
      </c>
      <c r="N40" s="2">
        <f t="shared" si="34"/>
        <v>3051.7563201480984</v>
      </c>
      <c r="O40" s="2">
        <f t="shared" si="34"/>
        <v>268.56108777661274</v>
      </c>
      <c r="P40" s="2">
        <f t="shared" si="34"/>
        <v>261.53039702934603</v>
      </c>
      <c r="Q40" s="2">
        <f t="shared" si="34"/>
        <v>237.51287651337793</v>
      </c>
      <c r="R40" s="2">
        <f t="shared" si="34"/>
        <v>9569.980102293599</v>
      </c>
      <c r="S40" s="2">
        <f t="shared" si="34"/>
        <v>9690.5461771950759</v>
      </c>
      <c r="T40" s="2">
        <f t="shared" si="34"/>
        <v>9218.9691129430739</v>
      </c>
      <c r="U40" s="2">
        <f t="shared" si="34"/>
        <v>1661.148949354726</v>
      </c>
      <c r="V40" s="2">
        <f t="shared" si="34"/>
        <v>1664.8078025580257</v>
      </c>
      <c r="W40" s="2">
        <f t="shared" si="34"/>
        <v>1535.085430289776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36946.780874862903</v>
      </c>
      <c r="I41" s="2">
        <f t="shared" si="33"/>
        <v>37493.538334589983</v>
      </c>
      <c r="J41" s="2">
        <f t="shared" si="33"/>
        <v>37253.844146701587</v>
      </c>
      <c r="L41" s="2">
        <f t="shared" si="34"/>
        <v>3276.9902282740336</v>
      </c>
      <c r="M41" s="2">
        <f t="shared" si="34"/>
        <v>3292.2189184746644</v>
      </c>
      <c r="N41" s="2">
        <f t="shared" si="34"/>
        <v>3070.9331958095945</v>
      </c>
      <c r="O41" s="2">
        <f t="shared" si="34"/>
        <v>268.73111065692035</v>
      </c>
      <c r="P41" s="2">
        <f t="shared" si="34"/>
        <v>261.69541789044865</v>
      </c>
      <c r="Q41" s="2">
        <f t="shared" si="34"/>
        <v>237.69750957729718</v>
      </c>
      <c r="R41" s="2">
        <f t="shared" si="34"/>
        <v>9679.5264789984667</v>
      </c>
      <c r="S41" s="2">
        <f t="shared" si="34"/>
        <v>9801.8404169763071</v>
      </c>
      <c r="T41" s="2">
        <f t="shared" si="34"/>
        <v>9332.4454289987752</v>
      </c>
      <c r="U41" s="2">
        <f t="shared" si="34"/>
        <v>1666.3077245512693</v>
      </c>
      <c r="V41" s="2">
        <f t="shared" si="34"/>
        <v>1670.0468082378457</v>
      </c>
      <c r="W41" s="2">
        <f t="shared" si="34"/>
        <v>1540.5006667736859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63521.112596804451</v>
      </c>
      <c r="I42" s="2">
        <f t="shared" si="35"/>
        <v>62651.830141469385</v>
      </c>
      <c r="J42" s="2">
        <f t="shared" si="35"/>
        <v>62569.777584648196</v>
      </c>
      <c r="L42" s="2">
        <f t="shared" si="34"/>
        <v>3258.705049740191</v>
      </c>
      <c r="M42" s="2">
        <f t="shared" si="34"/>
        <v>3273.9326330725949</v>
      </c>
      <c r="N42" s="2">
        <f t="shared" si="34"/>
        <v>3051.7563201480984</v>
      </c>
      <c r="O42" s="2">
        <f t="shared" si="34"/>
        <v>268.56108777661274</v>
      </c>
      <c r="P42" s="2">
        <f t="shared" si="34"/>
        <v>261.53039702934603</v>
      </c>
      <c r="Q42" s="2">
        <f t="shared" si="34"/>
        <v>237.51287651337793</v>
      </c>
      <c r="R42" s="2">
        <f t="shared" si="34"/>
        <v>9569.980102293599</v>
      </c>
      <c r="S42" s="2">
        <f t="shared" si="34"/>
        <v>9690.5461771950759</v>
      </c>
      <c r="T42" s="2">
        <f t="shared" si="34"/>
        <v>9218.9691129430739</v>
      </c>
      <c r="U42" s="2">
        <f t="shared" si="34"/>
        <v>1661.148949354726</v>
      </c>
      <c r="V42" s="2">
        <f t="shared" si="34"/>
        <v>1664.8078025580257</v>
      </c>
      <c r="W42" s="2">
        <f t="shared" si="34"/>
        <v>1535.085430289776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19408.110020761804</v>
      </c>
      <c r="I43" s="53">
        <f t="shared" si="36"/>
        <v>20039.542562241604</v>
      </c>
      <c r="J43" s="53">
        <f t="shared" si="36"/>
        <v>19060.966236920933</v>
      </c>
      <c r="L43" s="53">
        <f t="shared" si="34"/>
        <v>2936.2330724113658</v>
      </c>
      <c r="M43" s="53">
        <f t="shared" si="34"/>
        <v>2952.5674162876016</v>
      </c>
      <c r="N43" s="53">
        <f t="shared" si="34"/>
        <v>2717.5969283061045</v>
      </c>
      <c r="O43" s="53">
        <f t="shared" si="34"/>
        <v>267.20548325490626</v>
      </c>
      <c r="P43" s="53">
        <f t="shared" si="34"/>
        <v>260.15275712604875</v>
      </c>
      <c r="Q43" s="53">
        <f t="shared" si="34"/>
        <v>236.11457413700089</v>
      </c>
      <c r="R43" s="53">
        <f t="shared" si="34"/>
        <v>7650.4243793781552</v>
      </c>
      <c r="S43" s="53">
        <f t="shared" si="34"/>
        <v>7784.0473947563733</v>
      </c>
      <c r="T43" s="53">
        <f t="shared" si="34"/>
        <v>7228.276111095136</v>
      </c>
      <c r="U43" s="53">
        <f t="shared" si="34"/>
        <v>1609.1025769165574</v>
      </c>
      <c r="V43" s="53">
        <f t="shared" si="34"/>
        <v>1613.1175958622186</v>
      </c>
      <c r="W43" s="53">
        <f t="shared" si="34"/>
        <v>1481.1691257717819</v>
      </c>
    </row>
    <row r="44" spans="1:23" ht="13.5" customHeight="1" x14ac:dyDescent="0.35">
      <c r="D44" s="4" t="s">
        <v>559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+SUMIF('Potato Prod'!$F$4:$F$176,$E47,'Potato Prod'!H$4:H$176)</f>
        <v>0</v>
      </c>
      <c r="I47" s="2">
        <f>+SUMIF('Potato Prod'!$F$4:$F$176,$E47,'Potato Prod'!I$4:I$176)</f>
        <v>0</v>
      </c>
      <c r="J47" s="2">
        <f>+SUMIF('Potato Prod'!$F$4:$F$176,$E47,'Potato Prod'!J$4:J$176)</f>
        <v>0</v>
      </c>
      <c r="L47" s="2">
        <f>+SUMIF('Potato Prod'!$F$4:$F$176,$E47,'Potato Prod'!L$4:L$176)</f>
        <v>0</v>
      </c>
      <c r="M47" s="2">
        <f>+SUMIF('Potato Prod'!$F$4:$F$176,$E47,'Potato Prod'!M$4:M$176)</f>
        <v>0</v>
      </c>
      <c r="N47" s="2">
        <f>+SUMIF('Potato Prod'!$F$4:$F$176,$E47,'Potato Prod'!N$4:N$176)</f>
        <v>0</v>
      </c>
      <c r="O47" s="2">
        <f>+SUMIF('Potato Prod'!$F$4:$F$176,$E47,'Potato Prod'!O$4:O$176)</f>
        <v>0</v>
      </c>
      <c r="P47" s="2">
        <f>+SUMIF('Potato Prod'!$F$4:$F$176,$E47,'Potato Prod'!P$4:P$176)</f>
        <v>0</v>
      </c>
      <c r="Q47" s="2">
        <f>+SUMIF('Potato Prod'!$F$4:$F$176,$E47,'Potato Prod'!Q$4:Q$176)</f>
        <v>0</v>
      </c>
      <c r="R47" s="2">
        <f>+SUMIF('Potato Prod'!$F$4:$F$176,$E47,'Potato Prod'!R$4:R$176)</f>
        <v>0</v>
      </c>
      <c r="S47" s="2">
        <f>+SUMIF('Potato Prod'!$F$4:$F$176,$E47,'Potato Prod'!S$4:S$176)</f>
        <v>0</v>
      </c>
      <c r="T47" s="2">
        <f>+SUMIF('Potato Prod'!$F$4:$F$176,$E47,'Potato Prod'!T$4:T$176)</f>
        <v>0</v>
      </c>
      <c r="U47" s="2">
        <f>+SUMIF('Potato Prod'!$F$4:$F$176,$E47,'Potato Prod'!U$4:U$176)</f>
        <v>0</v>
      </c>
      <c r="V47" s="2">
        <f>+SUMIF('Potato Prod'!$F$4:$F$176,$E47,'Potato Prod'!V$4:V$176)</f>
        <v>0</v>
      </c>
      <c r="W47" s="2">
        <f>+SUMIF('Potato Prod'!$F$4:$F$176,$E47,'Potato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+SUMIF('Potato Prod'!$F$4:$F$176,$E48,'Potato Prod'!H$4:H$176)</f>
        <v>326814</v>
      </c>
      <c r="I48" s="2">
        <f>+SUMIF('Potato Prod'!$F$4:$F$176,$E48,'Potato Prod'!I$4:I$176)</f>
        <v>453940</v>
      </c>
      <c r="J48" s="2">
        <f>+SUMIF('Potato Prod'!$F$4:$F$176,$E48,'Potato Prod'!J$4:J$176)</f>
        <v>484297</v>
      </c>
      <c r="L48" s="2">
        <f>+SUMIF('Potato Prod'!$F$4:$F$176,$E48,'Potato Prod'!L$4:L$176)</f>
        <v>132558.75799999997</v>
      </c>
      <c r="M48" s="2">
        <f>+SUMIF('Potato Prod'!$F$4:$F$176,$E48,'Potato Prod'!M$4:M$176)</f>
        <v>163750.40499999997</v>
      </c>
      <c r="N48" s="2">
        <f>+SUMIF('Potato Prod'!$F$4:$F$176,$E48,'Potato Prod'!N$4:N$176)</f>
        <v>170699.92899999997</v>
      </c>
      <c r="O48" s="2">
        <f>+SUMIF('Potato Prod'!$F$4:$F$176,$E48,'Potato Prod'!O$4:O$176)</f>
        <v>34752.267309999996</v>
      </c>
      <c r="P48" s="2">
        <f>+SUMIF('Potato Prod'!$F$4:$F$176,$E48,'Potato Prod'!P$4:P$176)</f>
        <v>37462.455944000001</v>
      </c>
      <c r="Q48" s="2">
        <f>+SUMIF('Potato Prod'!$F$4:$F$176,$E48,'Potato Prod'!Q$4:Q$176)</f>
        <v>37840.863367999998</v>
      </c>
      <c r="R48" s="2">
        <f>+SUMIF('Potato Prod'!$F$4:$F$176,$E48,'Potato Prod'!R$4:R$176)</f>
        <v>194541.78999999998</v>
      </c>
      <c r="S48" s="2">
        <f>+SUMIF('Potato Prod'!$F$4:$F$176,$E48,'Potato Prod'!S$4:S$176)</f>
        <v>252347</v>
      </c>
      <c r="T48" s="2">
        <f>+SUMIF('Potato Prod'!$F$4:$F$176,$E48,'Potato Prod'!T$4:T$176)</f>
        <v>265718.81</v>
      </c>
      <c r="U48" s="2">
        <f>+SUMIF('Potato Prod'!$F$4:$F$176,$E48,'Potato Prod'!U$4:U$176)</f>
        <v>72893.199361999985</v>
      </c>
      <c r="V48" s="2">
        <f>+SUMIF('Potato Prod'!$F$4:$F$176,$E48,'Potato Prod'!V$4:V$176)</f>
        <v>84217.384230999989</v>
      </c>
      <c r="W48" s="2">
        <f>+SUMIF('Potato Prod'!$F$4:$F$176,$E48,'Potato Prod'!W$4:W$176)</f>
        <v>86502.484242999984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+SUMIF('Potato Prod'!$F$4:$F$176,$E49,'Potato Prod'!H$4:H$176)</f>
        <v>5203854</v>
      </c>
      <c r="I49" s="2">
        <f>+SUMIF('Potato Prod'!$F$4:$F$176,$E49,'Potato Prod'!I$4:I$176)</f>
        <v>5220677</v>
      </c>
      <c r="J49" s="2">
        <f>+SUMIF('Potato Prod'!$F$4:$F$176,$E49,'Potato Prod'!J$4:J$176)</f>
        <v>3739195</v>
      </c>
      <c r="L49" s="2">
        <f>+SUMIF('Potato Prod'!$F$4:$F$176,$E49,'Potato Prod'!L$4:L$176)</f>
        <v>1704951.037</v>
      </c>
      <c r="M49" s="2">
        <f>+SUMIF('Potato Prod'!$F$4:$F$176,$E49,'Potato Prod'!M$4:M$176)</f>
        <v>1470110.46</v>
      </c>
      <c r="N49" s="2">
        <f>+SUMIF('Potato Prod'!$F$4:$F$176,$E49,'Potato Prod'!N$4:N$176)</f>
        <v>990389.67999999993</v>
      </c>
      <c r="O49" s="2">
        <f>+SUMIF('Potato Prod'!$F$4:$F$176,$E49,'Potato Prod'!O$4:O$176)</f>
        <v>349935.30375599995</v>
      </c>
      <c r="P49" s="2">
        <f>+SUMIF('Potato Prod'!$F$4:$F$176,$E49,'Potato Prod'!P$4:P$176)</f>
        <v>284785.31657600001</v>
      </c>
      <c r="Q49" s="2">
        <f>+SUMIF('Potato Prod'!$F$4:$F$176,$E49,'Potato Prod'!Q$4:Q$176)</f>
        <v>178633.34465799996</v>
      </c>
      <c r="R49" s="2">
        <f>+SUMIF('Potato Prod'!$F$4:$F$176,$E49,'Potato Prod'!R$4:R$176)</f>
        <v>2659988.2149999999</v>
      </c>
      <c r="S49" s="2">
        <f>+SUMIF('Potato Prod'!$F$4:$F$176,$E49,'Potato Prod'!S$4:S$176)</f>
        <v>2381857.1129999999</v>
      </c>
      <c r="T49" s="2">
        <f>+SUMIF('Potato Prod'!$F$4:$F$176,$E49,'Potato Prod'!T$4:T$176)</f>
        <v>1698291.068</v>
      </c>
      <c r="U49" s="2">
        <f>+SUMIF('Potato Prod'!$F$4:$F$176,$E49,'Potato Prod'!U$4:U$176)</f>
        <v>1002900.3728980002</v>
      </c>
      <c r="V49" s="2">
        <f>+SUMIF('Potato Prod'!$F$4:$F$176,$E49,'Potato Prod'!V$4:V$176)</f>
        <v>862572.03354700014</v>
      </c>
      <c r="W49" s="2">
        <f>+SUMIF('Potato Prod'!$F$4:$F$176,$E49,'Potato Prod'!W$4:W$176)</f>
        <v>579945.87028400006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+SUMIF('Potato Prod'!$F$4:$F$176,$E50,'Potato Prod'!H$4:H$176)</f>
        <v>0</v>
      </c>
      <c r="I50" s="2">
        <f>+SUMIF('Potato Prod'!$F$4:$F$176,$E50,'Potato Prod'!I$4:I$176)</f>
        <v>0</v>
      </c>
      <c r="J50" s="2">
        <f>+SUMIF('Potato Prod'!$F$4:$F$176,$E50,'Potato Prod'!J$4:J$176)</f>
        <v>0</v>
      </c>
      <c r="L50" s="2">
        <f>+SUMIF('Potato Prod'!$F$4:$F$176,$E50,'Potato Prod'!L$4:L$176)</f>
        <v>0</v>
      </c>
      <c r="M50" s="2">
        <f>+SUMIF('Potato Prod'!$F$4:$F$176,$E50,'Potato Prod'!M$4:M$176)</f>
        <v>0</v>
      </c>
      <c r="N50" s="2">
        <f>+SUMIF('Potato Prod'!$F$4:$F$176,$E50,'Potato Prod'!N$4:N$176)</f>
        <v>0</v>
      </c>
      <c r="O50" s="2">
        <f>+SUMIF('Potato Prod'!$F$4:$F$176,$E50,'Potato Prod'!O$4:O$176)</f>
        <v>0</v>
      </c>
      <c r="P50" s="2">
        <f>+SUMIF('Potato Prod'!$F$4:$F$176,$E50,'Potato Prod'!P$4:P$176)</f>
        <v>0</v>
      </c>
      <c r="Q50" s="2">
        <f>+SUMIF('Potato Prod'!$F$4:$F$176,$E50,'Potato Prod'!Q$4:Q$176)</f>
        <v>0</v>
      </c>
      <c r="R50" s="2">
        <f>+SUMIF('Potato Prod'!$F$4:$F$176,$E50,'Potato Prod'!R$4:R$176)</f>
        <v>0</v>
      </c>
      <c r="S50" s="2">
        <f>+SUMIF('Potato Prod'!$F$4:$F$176,$E50,'Potato Prod'!S$4:S$176)</f>
        <v>0</v>
      </c>
      <c r="T50" s="2">
        <f>+SUMIF('Potato Prod'!$F$4:$F$176,$E50,'Potato Prod'!T$4:T$176)</f>
        <v>0</v>
      </c>
      <c r="U50" s="2">
        <f>+SUMIF('Potato Prod'!$F$4:$F$176,$E50,'Potato Prod'!U$4:U$176)</f>
        <v>0</v>
      </c>
      <c r="V50" s="2">
        <f>+SUMIF('Potato Prod'!$F$4:$F$176,$E50,'Potato Prod'!V$4:V$176)</f>
        <v>0</v>
      </c>
      <c r="W50" s="2">
        <f>+SUMIF('Potato Prod'!$F$4:$F$176,$E50,'Potato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+SUMIF('Potato Prod'!$F$4:$F$176,$E51,'Potato Prod'!H$4:H$176)</f>
        <v>6399219</v>
      </c>
      <c r="I51" s="2">
        <f>+SUMIF('Potato Prod'!$F$4:$F$176,$E51,'Potato Prod'!I$4:I$176)</f>
        <v>6453177</v>
      </c>
      <c r="J51" s="2">
        <f>+SUMIF('Potato Prod'!$F$4:$F$176,$E51,'Potato Prod'!J$4:J$176)</f>
        <v>6159013</v>
      </c>
      <c r="L51" s="2">
        <f>+SUMIF('Potato Prod'!$F$4:$F$176,$E51,'Potato Prod'!L$4:L$176)</f>
        <v>2600582.5210000002</v>
      </c>
      <c r="M51" s="2">
        <f>+SUMIF('Potato Prod'!$F$4:$F$176,$E51,'Potato Prod'!M$4:M$176)</f>
        <v>2564160.3560000001</v>
      </c>
      <c r="N51" s="2">
        <f>+SUMIF('Potato Prod'!$F$4:$F$176,$E51,'Potato Prod'!N$4:N$176)</f>
        <v>2512953.8020000001</v>
      </c>
      <c r="O51" s="2">
        <f>+SUMIF('Potato Prod'!$F$4:$F$176,$E51,'Potato Prod'!O$4:O$176)</f>
        <v>560746.24297400005</v>
      </c>
      <c r="P51" s="2">
        <f>+SUMIF('Potato Prod'!$F$4:$F$176,$E51,'Potato Prod'!P$4:P$176)</f>
        <v>559409.12218099996</v>
      </c>
      <c r="Q51" s="2">
        <f>+SUMIF('Potato Prod'!$F$4:$F$176,$E51,'Potato Prod'!Q$4:Q$176)</f>
        <v>552840.83144799992</v>
      </c>
      <c r="R51" s="2">
        <f>+SUMIF('Potato Prod'!$F$4:$F$176,$E51,'Potato Prod'!R$4:R$176)</f>
        <v>4028161.9750000001</v>
      </c>
      <c r="S51" s="2">
        <f>+SUMIF('Potato Prod'!$F$4:$F$176,$E51,'Potato Prod'!S$4:S$176)</f>
        <v>3974544.4280000003</v>
      </c>
      <c r="T51" s="2">
        <f>+SUMIF('Potato Prod'!$F$4:$F$176,$E51,'Potato Prod'!T$4:T$176)</f>
        <v>3873052.5260000005</v>
      </c>
      <c r="U51" s="2">
        <f>+SUMIF('Potato Prod'!$F$4:$F$176,$E51,'Potato Prod'!U$4:U$176)</f>
        <v>1466073.9900790001</v>
      </c>
      <c r="V51" s="2">
        <f>+SUMIF('Potato Prod'!$F$4:$F$176,$E51,'Potato Prod'!V$4:V$176)</f>
        <v>1436663.6253540004</v>
      </c>
      <c r="W51" s="2">
        <f>+SUMIF('Potato Prod'!$F$4:$F$176,$E51,'Potato Prod'!W$4:W$176)</f>
        <v>1419610.4565280001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+SUMIF('Potato Prod'!$F$4:$F$176,$E52,'Potato Prod'!H$4:H$176)</f>
        <v>0</v>
      </c>
      <c r="I52" s="2">
        <f>+SUMIF('Potato Prod'!$F$4:$F$176,$E52,'Potato Prod'!I$4:I$176)</f>
        <v>0</v>
      </c>
      <c r="J52" s="2">
        <f>+SUMIF('Potato Prod'!$F$4:$F$176,$E52,'Potato Prod'!J$4:J$176)</f>
        <v>0</v>
      </c>
      <c r="L52" s="2">
        <f>+SUMIF('Potato Prod'!$F$4:$F$176,$E52,'Potato Prod'!L$4:L$176)</f>
        <v>0</v>
      </c>
      <c r="M52" s="2">
        <f>+SUMIF('Potato Prod'!$F$4:$F$176,$E52,'Potato Prod'!M$4:M$176)</f>
        <v>0</v>
      </c>
      <c r="N52" s="2">
        <f>+SUMIF('Potato Prod'!$F$4:$F$176,$E52,'Potato Prod'!N$4:N$176)</f>
        <v>0</v>
      </c>
      <c r="O52" s="2">
        <f>+SUMIF('Potato Prod'!$F$4:$F$176,$E52,'Potato Prod'!O$4:O$176)</f>
        <v>0</v>
      </c>
      <c r="P52" s="2">
        <f>+SUMIF('Potato Prod'!$F$4:$F$176,$E52,'Potato Prod'!P$4:P$176)</f>
        <v>0</v>
      </c>
      <c r="Q52" s="2">
        <f>+SUMIF('Potato Prod'!$F$4:$F$176,$E52,'Potato Prod'!Q$4:Q$176)</f>
        <v>0</v>
      </c>
      <c r="R52" s="2">
        <f>+SUMIF('Potato Prod'!$F$4:$F$176,$E52,'Potato Prod'!R$4:R$176)</f>
        <v>0</v>
      </c>
      <c r="S52" s="2">
        <f>+SUMIF('Potato Prod'!$F$4:$F$176,$E52,'Potato Prod'!S$4:S$176)</f>
        <v>0</v>
      </c>
      <c r="T52" s="2">
        <f>+SUMIF('Potato Prod'!$F$4:$F$176,$E52,'Potato Prod'!T$4:T$176)</f>
        <v>0</v>
      </c>
      <c r="U52" s="2">
        <f>+SUMIF('Potato Prod'!$F$4:$F$176,$E52,'Potato Prod'!U$4:U$176)</f>
        <v>0</v>
      </c>
      <c r="V52" s="2">
        <f>+SUMIF('Potato Prod'!$F$4:$F$176,$E52,'Potato Prod'!V$4:V$176)</f>
        <v>0</v>
      </c>
      <c r="W52" s="2">
        <f>+SUMIF('Potato Prod'!$F$4:$F$176,$E52,'Potato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+SUMIF('Potato Prod'!$F$4:$F$176,$E53,'Potato Prod'!H$4:H$176)</f>
        <v>1520446</v>
      </c>
      <c r="I53" s="2">
        <f>+SUMIF('Potato Prod'!$F$4:$F$176,$E53,'Potato Prod'!I$4:I$176)</f>
        <v>1669757</v>
      </c>
      <c r="J53" s="2">
        <f>+SUMIF('Potato Prod'!$F$4:$F$176,$E53,'Potato Prod'!J$4:J$176)</f>
        <v>1786604</v>
      </c>
      <c r="L53" s="2">
        <f>+SUMIF('Potato Prod'!$F$4:$F$176,$E53,'Potato Prod'!L$4:L$176)</f>
        <v>779755.74099999992</v>
      </c>
      <c r="M53" s="2">
        <f>+SUMIF('Potato Prod'!$F$4:$F$176,$E53,'Potato Prod'!M$4:M$176)</f>
        <v>850982.68400000012</v>
      </c>
      <c r="N53" s="2">
        <f>+SUMIF('Potato Prod'!$F$4:$F$176,$E53,'Potato Prod'!N$4:N$176)</f>
        <v>905182.35000000009</v>
      </c>
      <c r="O53" s="2">
        <f>+SUMIF('Potato Prod'!$F$4:$F$176,$E53,'Potato Prod'!O$4:O$176)</f>
        <v>158135.55498999998</v>
      </c>
      <c r="P53" s="2">
        <f>+SUMIF('Potato Prod'!$F$4:$F$176,$E53,'Potato Prod'!P$4:P$176)</f>
        <v>169582.37554800001</v>
      </c>
      <c r="Q53" s="2">
        <f>+SUMIF('Potato Prod'!$F$4:$F$176,$E53,'Potato Prod'!Q$4:Q$176)</f>
        <v>178809.891504</v>
      </c>
      <c r="R53" s="2">
        <f>+SUMIF('Potato Prod'!$F$4:$F$176,$E53,'Potato Prod'!R$4:R$176)</f>
        <v>1168236.8129999998</v>
      </c>
      <c r="S53" s="2">
        <f>+SUMIF('Potato Prod'!$F$4:$F$176,$E53,'Potato Prod'!S$4:S$176)</f>
        <v>1284095.8099999998</v>
      </c>
      <c r="T53" s="2">
        <f>+SUMIF('Potato Prod'!$F$4:$F$176,$E53,'Potato Prod'!T$4:T$176)</f>
        <v>1371337.0529999998</v>
      </c>
      <c r="U53" s="2">
        <f>+SUMIF('Potato Prod'!$F$4:$F$176,$E53,'Potato Prod'!U$4:U$176)</f>
        <v>453031.78783599986</v>
      </c>
      <c r="V53" s="2">
        <f>+SUMIF('Potato Prod'!$F$4:$F$176,$E53,'Potato Prod'!V$4:V$176)</f>
        <v>493944.36297699995</v>
      </c>
      <c r="W53" s="2">
        <f>+SUMIF('Potato Prod'!$F$4:$F$176,$E53,'Potato Prod'!W$4:W$176)</f>
        <v>525028.16153699998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13450333</v>
      </c>
      <c r="I54" s="3">
        <f t="shared" si="37"/>
        <v>13797551</v>
      </c>
      <c r="J54" s="3">
        <f t="shared" si="37"/>
        <v>12169109</v>
      </c>
      <c r="L54" s="3">
        <f t="shared" ref="L54:W54" si="38">+SUM(L48:L53)</f>
        <v>5217848.057</v>
      </c>
      <c r="M54" s="3">
        <f t="shared" si="38"/>
        <v>5049003.9050000003</v>
      </c>
      <c r="N54" s="3">
        <f t="shared" si="38"/>
        <v>4579225.7609999999</v>
      </c>
      <c r="O54" s="3">
        <f t="shared" si="38"/>
        <v>1103569.3690299999</v>
      </c>
      <c r="P54" s="3">
        <f t="shared" si="38"/>
        <v>1051239.2702490001</v>
      </c>
      <c r="Q54" s="3">
        <f t="shared" si="38"/>
        <v>948124.93097799993</v>
      </c>
      <c r="R54" s="3">
        <f t="shared" si="38"/>
        <v>8050928.7930000005</v>
      </c>
      <c r="S54" s="3">
        <f t="shared" si="38"/>
        <v>7892844.3509999998</v>
      </c>
      <c r="T54" s="3">
        <f t="shared" si="38"/>
        <v>7208399.4570000004</v>
      </c>
      <c r="U54" s="3">
        <f t="shared" si="38"/>
        <v>2994899.3501750003</v>
      </c>
      <c r="V54" s="3">
        <f t="shared" si="38"/>
        <v>2877397.4061090006</v>
      </c>
      <c r="W54" s="3">
        <f t="shared" si="38"/>
        <v>2611086.9725919999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+SUMIF('Potato Prod'!$F$4:$F$176,$E55,'Potato Prod'!H$4:H$176)</f>
        <v>173204</v>
      </c>
      <c r="I55" s="2">
        <f>+SUMIF('Potato Prod'!$F$4:$F$176,$E55,'Potato Prod'!I$4:I$176)</f>
        <v>248708</v>
      </c>
      <c r="J55" s="2">
        <f>+SUMIF('Potato Prod'!$F$4:$F$176,$E55,'Potato Prod'!J$4:J$176)</f>
        <v>233251</v>
      </c>
      <c r="L55" s="2">
        <f>+SUMIF('Potato Prod'!$F$4:$F$176,$E55,'Potato Prod'!L$4:L$176)</f>
        <v>9393.3580000000002</v>
      </c>
      <c r="M55" s="2">
        <f>+SUMIF('Potato Prod'!$F$4:$F$176,$E55,'Potato Prod'!M$4:M$176)</f>
        <v>9689.0069999999996</v>
      </c>
      <c r="N55" s="2">
        <f>+SUMIF('Potato Prod'!$F$4:$F$176,$E55,'Potato Prod'!N$4:N$176)</f>
        <v>10571.377</v>
      </c>
      <c r="O55" s="2">
        <f>+SUMIF('Potato Prod'!$F$4:$F$176,$E55,'Potato Prod'!O$4:O$176)</f>
        <v>655.71576500000003</v>
      </c>
      <c r="P55" s="2">
        <f>+SUMIF('Potato Prod'!$F$4:$F$176,$E55,'Potato Prod'!P$4:P$176)</f>
        <v>671.29363499999988</v>
      </c>
      <c r="Q55" s="2">
        <f>+SUMIF('Potato Prod'!$F$4:$F$176,$E55,'Potato Prod'!Q$4:Q$176)</f>
        <v>725.82918500000005</v>
      </c>
      <c r="R55" s="2">
        <f>+SUMIF('Potato Prod'!$F$4:$F$176,$E55,'Potato Prod'!R$4:R$176)</f>
        <v>21260.925000000003</v>
      </c>
      <c r="S55" s="2">
        <f>+SUMIF('Potato Prod'!$F$4:$F$176,$E55,'Potato Prod'!S$4:S$176)</f>
        <v>22036.929</v>
      </c>
      <c r="T55" s="2">
        <f>+SUMIF('Potato Prod'!$F$4:$F$176,$E55,'Potato Prod'!T$4:T$176)</f>
        <v>24183.123</v>
      </c>
      <c r="U55" s="2">
        <f>+SUMIF('Potato Prod'!$F$4:$F$176,$E55,'Potato Prod'!U$4:U$176)</f>
        <v>3467.4965100000004</v>
      </c>
      <c r="V55" s="2">
        <f>+SUMIF('Potato Prod'!$F$4:$F$176,$E55,'Potato Prod'!V$4:V$176)</f>
        <v>3553.4807400000004</v>
      </c>
      <c r="W55" s="2">
        <f>+SUMIF('Potato Prod'!$F$4:$F$176,$E55,'Potato Prod'!W$4:W$176)</f>
        <v>3846.9023400000005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+SUMIF('Potato Prod'!$F$4:$F$176,$E56,'Potato Prod'!H$4:H$176)</f>
        <v>2367477</v>
      </c>
      <c r="I56" s="2">
        <f>+SUMIF('Potato Prod'!$F$4:$F$176,$E56,'Potato Prod'!I$4:I$176)</f>
        <v>2449188</v>
      </c>
      <c r="J56" s="2">
        <f>+SUMIF('Potato Prod'!$F$4:$F$176,$E56,'Potato Prod'!J$4:J$176)</f>
        <v>2540546</v>
      </c>
      <c r="L56" s="2">
        <f>+SUMIF('Potato Prod'!$F$4:$F$176,$E56,'Potato Prod'!L$4:L$176)</f>
        <v>107722.69899999999</v>
      </c>
      <c r="M56" s="2">
        <f>+SUMIF('Potato Prod'!$F$4:$F$176,$E56,'Potato Prod'!M$4:M$176)</f>
        <v>110727.93999999999</v>
      </c>
      <c r="N56" s="2">
        <f>+SUMIF('Potato Prod'!$F$4:$F$176,$E56,'Potato Prod'!N$4:N$176)</f>
        <v>113622.89</v>
      </c>
      <c r="O56" s="2">
        <f>+SUMIF('Potato Prod'!$F$4:$F$176,$E56,'Potato Prod'!O$4:O$176)</f>
        <v>2111.9306239999992</v>
      </c>
      <c r="P56" s="2">
        <f>+SUMIF('Potato Prod'!$F$4:$F$176,$E56,'Potato Prod'!P$4:P$176)</f>
        <v>2159.7623999999996</v>
      </c>
      <c r="Q56" s="2">
        <f>+SUMIF('Potato Prod'!$F$4:$F$176,$E56,'Potato Prod'!Q$4:Q$176)</f>
        <v>2192.4906240000005</v>
      </c>
      <c r="R56" s="2">
        <f>+SUMIF('Potato Prod'!$F$4:$F$176,$E56,'Potato Prod'!R$4:R$176)</f>
        <v>349501.20500000007</v>
      </c>
      <c r="S56" s="2">
        <f>+SUMIF('Potato Prod'!$F$4:$F$176,$E56,'Potato Prod'!S$4:S$176)</f>
        <v>359462.41899999999</v>
      </c>
      <c r="T56" s="2">
        <f>+SUMIF('Potato Prod'!$F$4:$F$176,$E56,'Potato Prod'!T$4:T$176)</f>
        <v>370277.98800000001</v>
      </c>
      <c r="U56" s="2">
        <f>+SUMIF('Potato Prod'!$F$4:$F$176,$E56,'Potato Prod'!U$4:U$176)</f>
        <v>19640.666969000002</v>
      </c>
      <c r="V56" s="2">
        <f>+SUMIF('Potato Prod'!$F$4:$F$176,$E56,'Potato Prod'!V$4:V$176)</f>
        <v>20122.901239000003</v>
      </c>
      <c r="W56" s="2">
        <f>+SUMIF('Potato Prod'!$F$4:$F$176,$E56,'Potato Prod'!W$4:W$176)</f>
        <v>20536.377377999997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+SUMIF('Potato Prod'!$F$4:$F$176,$E57,'Potato Prod'!H$4:H$176)</f>
        <v>8851733</v>
      </c>
      <c r="I57" s="2">
        <f>+SUMIF('Potato Prod'!$F$4:$F$176,$E57,'Potato Prod'!I$4:I$176)</f>
        <v>9267127</v>
      </c>
      <c r="J57" s="2">
        <f>+SUMIF('Potato Prod'!$F$4:$F$176,$E57,'Potato Prod'!J$4:J$176)</f>
        <v>8642923</v>
      </c>
      <c r="L57" s="2">
        <f>+SUMIF('Potato Prod'!$F$4:$F$176,$E57,'Potato Prod'!L$4:L$176)</f>
        <v>355598.04200000002</v>
      </c>
      <c r="M57" s="2">
        <f>+SUMIF('Potato Prod'!$F$4:$F$176,$E57,'Potato Prod'!M$4:M$176)</f>
        <v>377414.86599999998</v>
      </c>
      <c r="N57" s="2">
        <f>+SUMIF('Potato Prod'!$F$4:$F$176,$E57,'Potato Prod'!N$4:N$176)</f>
        <v>358046.35600000003</v>
      </c>
      <c r="O57" s="2">
        <f>+SUMIF('Potato Prod'!$F$4:$F$176,$E57,'Potato Prod'!O$4:O$176)</f>
        <v>6753.9175520000008</v>
      </c>
      <c r="P57" s="2">
        <f>+SUMIF('Potato Prod'!$F$4:$F$176,$E57,'Potato Prod'!P$4:P$176)</f>
        <v>7229.0350479999997</v>
      </c>
      <c r="Q57" s="2">
        <f>+SUMIF('Potato Prod'!$F$4:$F$176,$E57,'Potato Prod'!Q$4:Q$176)</f>
        <v>6943.7258199999997</v>
      </c>
      <c r="R57" s="2">
        <f>+SUMIF('Potato Prod'!$F$4:$F$176,$E57,'Potato Prod'!R$4:R$176)</f>
        <v>907195.93300000008</v>
      </c>
      <c r="S57" s="2">
        <f>+SUMIF('Potato Prod'!$F$4:$F$176,$E57,'Potato Prod'!S$4:S$176)</f>
        <v>959301.6100000001</v>
      </c>
      <c r="T57" s="2">
        <f>+SUMIF('Potato Prod'!$F$4:$F$176,$E57,'Potato Prod'!T$4:T$176)</f>
        <v>906092.83500000008</v>
      </c>
      <c r="U57" s="2">
        <f>+SUMIF('Potato Prod'!$F$4:$F$176,$E57,'Potato Prod'!U$4:U$176)</f>
        <v>37870.455736000004</v>
      </c>
      <c r="V57" s="2">
        <f>+SUMIF('Potato Prod'!$F$4:$F$176,$E57,'Potato Prod'!V$4:V$176)</f>
        <v>40481.558927000005</v>
      </c>
      <c r="W57" s="2">
        <f>+SUMIF('Potato Prod'!$F$4:$F$176,$E57,'Potato Prod'!W$4:W$176)</f>
        <v>38394.408276000002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+SUMIF('Potato Prod'!$F$4:$F$176,$E58,'Potato Prod'!H$4:H$176)</f>
        <v>3689836</v>
      </c>
      <c r="I58" s="2">
        <f>+SUMIF('Potato Prod'!$F$4:$F$176,$E58,'Potato Prod'!I$4:I$176)</f>
        <v>3867681</v>
      </c>
      <c r="J58" s="2">
        <f>+SUMIF('Potato Prod'!$F$4:$F$176,$E58,'Potato Prod'!J$4:J$176)</f>
        <v>3851396</v>
      </c>
      <c r="L58" s="2">
        <f>+SUMIF('Potato Prod'!$F$4:$F$176,$E58,'Potato Prod'!L$4:L$176)</f>
        <v>158662.94799999997</v>
      </c>
      <c r="M58" s="2">
        <f>+SUMIF('Potato Prod'!$F$4:$F$176,$E58,'Potato Prod'!M$4:M$176)</f>
        <v>166310.283</v>
      </c>
      <c r="N58" s="2">
        <f>+SUMIF('Potato Prod'!$F$4:$F$176,$E58,'Potato Prod'!N$4:N$176)</f>
        <v>165610.02799999999</v>
      </c>
      <c r="O58" s="2">
        <f>+SUMIF('Potato Prod'!$F$4:$F$176,$E58,'Potato Prod'!O$4:O$176)</f>
        <v>3173.2589599999997</v>
      </c>
      <c r="P58" s="2">
        <f>+SUMIF('Potato Prod'!$F$4:$F$176,$E58,'Potato Prod'!P$4:P$176)</f>
        <v>3326.2056600000001</v>
      </c>
      <c r="Q58" s="2">
        <f>+SUMIF('Potato Prod'!$F$4:$F$176,$E58,'Potato Prod'!Q$4:Q$176)</f>
        <v>3312.2005599999998</v>
      </c>
      <c r="R58" s="2">
        <f>+SUMIF('Potato Prod'!$F$4:$F$176,$E58,'Potato Prod'!R$4:R$176)</f>
        <v>343154.74800000002</v>
      </c>
      <c r="S58" s="2">
        <f>+SUMIF('Potato Prod'!$F$4:$F$176,$E58,'Potato Prod'!S$4:S$176)</f>
        <v>359694.33300000004</v>
      </c>
      <c r="T58" s="2">
        <f>+SUMIF('Potato Prod'!$F$4:$F$176,$E58,'Potato Prod'!T$4:T$176)</f>
        <v>358179.82800000004</v>
      </c>
      <c r="U58" s="2">
        <f>+SUMIF('Potato Prod'!$F$4:$F$176,$E58,'Potato Prod'!U$4:U$176)</f>
        <v>13383.035172000002</v>
      </c>
      <c r="V58" s="2">
        <f>+SUMIF('Potato Prod'!$F$4:$F$176,$E58,'Potato Prod'!V$4:V$176)</f>
        <v>14028.078987000001</v>
      </c>
      <c r="W58" s="2">
        <f>+SUMIF('Potato Prod'!$F$4:$F$176,$E58,'Potato Prod'!W$4:W$176)</f>
        <v>13969.013292000001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+SUMIF('Potato Prod'!$F$4:$F$176,$E59,'Potato Prod'!H$4:H$176)</f>
        <v>2972222</v>
      </c>
      <c r="I59" s="2">
        <f>+SUMIF('Potato Prod'!$F$4:$F$176,$E59,'Potato Prod'!I$4:I$176)</f>
        <v>2837181</v>
      </c>
      <c r="J59" s="2">
        <f>+SUMIF('Potato Prod'!$F$4:$F$176,$E59,'Potato Prod'!J$4:J$176)</f>
        <v>3008649</v>
      </c>
      <c r="L59" s="2">
        <f>+SUMIF('Potato Prod'!$F$4:$F$176,$E59,'Potato Prod'!L$4:L$176)</f>
        <v>45155.423999999999</v>
      </c>
      <c r="M59" s="2">
        <f>+SUMIF('Potato Prod'!$F$4:$F$176,$E59,'Potato Prod'!M$4:M$176)</f>
        <v>43397.263000000006</v>
      </c>
      <c r="N59" s="2">
        <f>+SUMIF('Potato Prod'!$F$4:$F$176,$E59,'Potato Prod'!N$4:N$176)</f>
        <v>45265.937000000005</v>
      </c>
      <c r="O59" s="2">
        <f>+SUMIF('Potato Prod'!$F$4:$F$176,$E59,'Potato Prod'!O$4:O$176)</f>
        <v>421.46066900000005</v>
      </c>
      <c r="P59" s="2">
        <f>+SUMIF('Potato Prod'!$F$4:$F$176,$E59,'Potato Prod'!P$4:P$176)</f>
        <v>406.76865200000003</v>
      </c>
      <c r="Q59" s="2">
        <f>+SUMIF('Potato Prod'!$F$4:$F$176,$E59,'Potato Prod'!Q$4:Q$176)</f>
        <v>419.66787100000005</v>
      </c>
      <c r="R59" s="2">
        <f>+SUMIF('Potato Prod'!$F$4:$F$176,$E59,'Potato Prod'!R$4:R$176)</f>
        <v>116436.463</v>
      </c>
      <c r="S59" s="2">
        <f>+SUMIF('Potato Prod'!$F$4:$F$176,$E59,'Potato Prod'!S$4:S$176)</f>
        <v>112067.227</v>
      </c>
      <c r="T59" s="2">
        <f>+SUMIF('Potato Prod'!$F$4:$F$176,$E59,'Potato Prod'!T$4:T$176)</f>
        <v>116410.99400000001</v>
      </c>
      <c r="U59" s="2">
        <f>+SUMIF('Potato Prod'!$F$4:$F$176,$E59,'Potato Prod'!U$4:U$176)</f>
        <v>1916.7675580000002</v>
      </c>
      <c r="V59" s="2">
        <f>+SUMIF('Potato Prod'!$F$4:$F$176,$E59,'Potato Prod'!V$4:V$176)</f>
        <v>1855.5939960000001</v>
      </c>
      <c r="W59" s="2">
        <f>+SUMIF('Potato Prod'!$F$4:$F$176,$E59,'Potato Prod'!W$4:W$176)</f>
        <v>1898.8296720000003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18054472</v>
      </c>
      <c r="I60" s="3">
        <f t="shared" si="39"/>
        <v>18669885</v>
      </c>
      <c r="J60" s="3">
        <f t="shared" si="39"/>
        <v>18276765</v>
      </c>
      <c r="L60" s="3">
        <f t="shared" ref="L60:W60" si="40">+SUM(L55:L59)</f>
        <v>676532.47100000002</v>
      </c>
      <c r="M60" s="3">
        <f t="shared" si="40"/>
        <v>707539.35899999994</v>
      </c>
      <c r="N60" s="3">
        <f t="shared" si="40"/>
        <v>693116.58800000011</v>
      </c>
      <c r="O60" s="3">
        <f t="shared" si="40"/>
        <v>13116.28357</v>
      </c>
      <c r="P60" s="3">
        <f t="shared" si="40"/>
        <v>13793.065395</v>
      </c>
      <c r="Q60" s="3">
        <f t="shared" si="40"/>
        <v>13593.914059999999</v>
      </c>
      <c r="R60" s="3">
        <f t="shared" si="40"/>
        <v>1737549.2740000002</v>
      </c>
      <c r="S60" s="3">
        <f t="shared" si="40"/>
        <v>1812562.5180000002</v>
      </c>
      <c r="T60" s="3">
        <f t="shared" si="40"/>
        <v>1775144.7679999999</v>
      </c>
      <c r="U60" s="3">
        <f t="shared" si="40"/>
        <v>76278.421945000009</v>
      </c>
      <c r="V60" s="3">
        <f t="shared" si="40"/>
        <v>80041.613889</v>
      </c>
      <c r="W60" s="3">
        <f t="shared" si="40"/>
        <v>78645.530958000003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+SUMIF('Potato Prod'!$F$4:$F$176,$E61,'Potato Prod'!H$4:H$176)</f>
        <v>24631682</v>
      </c>
      <c r="I61" s="3">
        <f>+SUMIF('Potato Prod'!$F$4:$F$176,$E61,'Potato Prod'!I$4:I$176)</f>
        <v>24339896</v>
      </c>
      <c r="J61" s="3">
        <f>+SUMIF('Potato Prod'!$F$4:$F$176,$E61,'Potato Prod'!J$4:J$176)</f>
        <v>24315060</v>
      </c>
      <c r="L61" s="3">
        <f>+SUMIF('Potato Prod'!$F$4:$F$176,$E61,'Potato Prod'!L$4:L$176)</f>
        <v>0</v>
      </c>
      <c r="M61" s="3">
        <f>+SUMIF('Potato Prod'!$F$4:$F$176,$E61,'Potato Prod'!M$4:M$176)</f>
        <v>0</v>
      </c>
      <c r="N61" s="3">
        <f>+SUMIF('Potato Prod'!$F$4:$F$176,$E61,'Potato Prod'!N$4:N$176)</f>
        <v>0</v>
      </c>
      <c r="O61" s="3">
        <f>+SUMIF('Potato Prod'!$F$4:$F$176,$E61,'Potato Prod'!O$4:O$176)</f>
        <v>0</v>
      </c>
      <c r="P61" s="3">
        <f>+SUMIF('Potato Prod'!$F$4:$F$176,$E61,'Potato Prod'!P$4:P$176)</f>
        <v>0</v>
      </c>
      <c r="Q61" s="3">
        <f>+SUMIF('Potato Prod'!$F$4:$F$176,$E61,'Potato Prod'!Q$4:Q$176)</f>
        <v>0</v>
      </c>
      <c r="R61" s="3">
        <f>+SUMIF('Potato Prod'!$F$4:$F$176,$E61,'Potato Prod'!R$4:R$176)</f>
        <v>0</v>
      </c>
      <c r="S61" s="3">
        <f>+SUMIF('Potato Prod'!$F$4:$F$176,$E61,'Potato Prod'!S$4:S$176)</f>
        <v>0</v>
      </c>
      <c r="T61" s="3">
        <f>+SUMIF('Potato Prod'!$F$4:$F$176,$E61,'Potato Prod'!T$4:T$176)</f>
        <v>0</v>
      </c>
      <c r="U61" s="3">
        <f>+SUMIF('Potato Prod'!$F$4:$F$176,$E61,'Potato Prod'!U$4:U$176)</f>
        <v>0</v>
      </c>
      <c r="V61" s="3">
        <f>+SUMIF('Potato Prod'!$F$4:$F$176,$E61,'Potato Prod'!V$4:V$176)</f>
        <v>0</v>
      </c>
      <c r="W61" s="3">
        <f>+SUMIF('Potato Prod'!$F$4:$F$176,$E61,'Potato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+SUMIF('Potato Prod'!$F$4:$F$176,$E62,'Potato Prod'!H$4:H$176)</f>
        <v>3102595</v>
      </c>
      <c r="I62" s="2">
        <f>+SUMIF('Potato Prod'!$F$4:$F$176,$E62,'Potato Prod'!I$4:I$176)</f>
        <v>2948391</v>
      </c>
      <c r="J62" s="2">
        <f>+SUMIF('Potato Prod'!$F$4:$F$176,$E62,'Potato Prod'!J$4:J$176)</f>
        <v>2846293</v>
      </c>
      <c r="L62" s="2">
        <f>+SUMIF('Potato Prod'!$F$4:$F$176,$E62,'Potato Prod'!L$4:L$176)</f>
        <v>0</v>
      </c>
      <c r="M62" s="2">
        <f>+SUMIF('Potato Prod'!$F$4:$F$176,$E62,'Potato Prod'!M$4:M$176)</f>
        <v>0</v>
      </c>
      <c r="N62" s="2">
        <f>+SUMIF('Potato Prod'!$F$4:$F$176,$E62,'Potato Prod'!N$4:N$176)</f>
        <v>0</v>
      </c>
      <c r="O62" s="2">
        <f>+SUMIF('Potato Prod'!$F$4:$F$176,$E62,'Potato Prod'!O$4:O$176)</f>
        <v>0</v>
      </c>
      <c r="P62" s="2">
        <f>+SUMIF('Potato Prod'!$F$4:$F$176,$E62,'Potato Prod'!P$4:P$176)</f>
        <v>0</v>
      </c>
      <c r="Q62" s="2">
        <f>+SUMIF('Potato Prod'!$F$4:$F$176,$E62,'Potato Prod'!Q$4:Q$176)</f>
        <v>0</v>
      </c>
      <c r="R62" s="2">
        <f>+SUMIF('Potato Prod'!$F$4:$F$176,$E62,'Potato Prod'!R$4:R$176)</f>
        <v>0</v>
      </c>
      <c r="S62" s="2">
        <f>+SUMIF('Potato Prod'!$F$4:$F$176,$E62,'Potato Prod'!S$4:S$176)</f>
        <v>0</v>
      </c>
      <c r="T62" s="2">
        <f>+SUMIF('Potato Prod'!$F$4:$F$176,$E62,'Potato Prod'!T$4:T$176)</f>
        <v>0</v>
      </c>
      <c r="U62" s="2">
        <f>+SUMIF('Potato Prod'!$F$4:$F$176,$E62,'Potato Prod'!U$4:U$176)</f>
        <v>0</v>
      </c>
      <c r="V62" s="2">
        <f>+SUMIF('Potato Prod'!$F$4:$F$176,$E62,'Potato Prod'!V$4:V$176)</f>
        <v>0</v>
      </c>
      <c r="W62" s="2">
        <f>+SUMIF('Potato Prod'!$F$4:$F$176,$E62,'Potato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+SUMIF('Potato Prod'!$F$4:$F$176,$E63,'Potato Prod'!H$4:H$176)</f>
        <v>97251489</v>
      </c>
      <c r="I63" s="2">
        <f>+SUMIF('Potato Prod'!$F$4:$F$176,$E63,'Potato Prod'!I$4:I$176)</f>
        <v>96707000</v>
      </c>
      <c r="J63" s="2">
        <f>+SUMIF('Potato Prod'!$F$4:$F$176,$E63,'Potato Prod'!J$4:J$176)</f>
        <v>100929564</v>
      </c>
      <c r="L63" s="2">
        <f>+SUMIF('Potato Prod'!$F$4:$F$176,$E63,'Potato Prod'!L$4:L$176)</f>
        <v>1815107.9779999999</v>
      </c>
      <c r="M63" s="2">
        <f>+SUMIF('Potato Prod'!$F$4:$F$176,$E63,'Potato Prod'!M$4:M$176)</f>
        <v>1802668</v>
      </c>
      <c r="N63" s="2">
        <f>+SUMIF('Potato Prod'!$F$4:$F$176,$E63,'Potato Prod'!N$4:N$176)</f>
        <v>1882579.4140000001</v>
      </c>
      <c r="O63" s="2">
        <f>+SUMIF('Potato Prod'!$F$4:$F$176,$E63,'Potato Prod'!O$4:O$176)</f>
        <v>5444.3550000000005</v>
      </c>
      <c r="P63" s="2">
        <f>+SUMIF('Potato Prod'!$F$4:$F$176,$E63,'Potato Prod'!P$4:P$176)</f>
        <v>5407.02</v>
      </c>
      <c r="Q63" s="2">
        <f>+SUMIF('Potato Prod'!$F$4:$F$176,$E63,'Potato Prod'!Q$4:Q$176)</f>
        <v>5646.7462679999999</v>
      </c>
      <c r="R63" s="2">
        <f>+SUMIF('Potato Prod'!$F$4:$F$176,$E63,'Potato Prod'!R$4:R$176)</f>
        <v>11562482.648</v>
      </c>
      <c r="S63" s="2">
        <f>+SUMIF('Potato Prod'!$F$4:$F$176,$E63,'Potato Prod'!S$4:S$176)</f>
        <v>11483308</v>
      </c>
      <c r="T63" s="2">
        <f>+SUMIF('Potato Prod'!$F$4:$F$176,$E63,'Potato Prod'!T$4:T$176)</f>
        <v>11992243.132000001</v>
      </c>
      <c r="U63" s="2">
        <f>+SUMIF('Potato Prod'!$F$4:$F$176,$E63,'Potato Prod'!U$4:U$176)</f>
        <v>323630.65823999996</v>
      </c>
      <c r="V63" s="2">
        <f>+SUMIF('Potato Prod'!$F$4:$F$176,$E63,'Potato Prod'!V$4:V$176)</f>
        <v>321411.92</v>
      </c>
      <c r="W63" s="2">
        <f>+SUMIF('Potato Prod'!$F$4:$F$176,$E63,'Potato Prod'!W$4:W$176)</f>
        <v>335661.12555199995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+SUMIF('Potato Prod'!$F$4:$F$176,$E64,'Potato Prod'!H$4:H$176)</f>
        <v>2461622</v>
      </c>
      <c r="I64" s="2">
        <f>+SUMIF('Potato Prod'!$F$4:$F$176,$E64,'Potato Prod'!I$4:I$176)</f>
        <v>2375845</v>
      </c>
      <c r="J64" s="2">
        <f>+SUMIF('Potato Prod'!$F$4:$F$176,$E64,'Potato Prod'!J$4:J$176)</f>
        <v>2361984</v>
      </c>
      <c r="L64" s="2">
        <f>+SUMIF('Potato Prod'!$F$4:$F$176,$E64,'Potato Prod'!L$4:L$176)</f>
        <v>162290.63499999998</v>
      </c>
      <c r="M64" s="2">
        <f>+SUMIF('Potato Prod'!$F$4:$F$176,$E64,'Potato Prod'!M$4:M$176)</f>
        <v>154208.05000000002</v>
      </c>
      <c r="N64" s="2">
        <f>+SUMIF('Potato Prod'!$F$4:$F$176,$E64,'Potato Prod'!N$4:N$176)</f>
        <v>152954.201</v>
      </c>
      <c r="O64" s="2">
        <f>+SUMIF('Potato Prod'!$F$4:$F$176,$E64,'Potato Prod'!O$4:O$176)</f>
        <v>2422.1739499999999</v>
      </c>
      <c r="P64" s="2">
        <f>+SUMIF('Potato Prod'!$F$4:$F$176,$E64,'Potato Prod'!P$4:P$176)</f>
        <v>2340.9196499999998</v>
      </c>
      <c r="Q64" s="2">
        <f>+SUMIF('Potato Prod'!$F$4:$F$176,$E64,'Potato Prod'!Q$4:Q$176)</f>
        <v>2334.1418260000005</v>
      </c>
      <c r="R64" s="2">
        <f>+SUMIF('Potato Prod'!$F$4:$F$176,$E64,'Potato Prod'!R$4:R$176)</f>
        <v>716085.96400000004</v>
      </c>
      <c r="S64" s="2">
        <f>+SUMIF('Potato Prod'!$F$4:$F$176,$E64,'Potato Prod'!S$4:S$176)</f>
        <v>679135.85899999994</v>
      </c>
      <c r="T64" s="2">
        <f>+SUMIF('Potato Prod'!$F$4:$F$176,$E64,'Potato Prod'!T$4:T$176)</f>
        <v>673451.55799999996</v>
      </c>
      <c r="U64" s="2">
        <f>+SUMIF('Potato Prod'!$F$4:$F$176,$E64,'Potato Prod'!U$4:U$176)</f>
        <v>63401.907397999988</v>
      </c>
      <c r="V64" s="2">
        <f>+SUMIF('Potato Prod'!$F$4:$F$176,$E64,'Potato Prod'!V$4:V$176)</f>
        <v>60077.127687999993</v>
      </c>
      <c r="W64" s="2">
        <f>+SUMIF('Potato Prod'!$F$4:$F$176,$E64,'Potato Prod'!W$4:W$176)</f>
        <v>59728.607962999988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+SUMIF('Potato Prod'!$F$4:$F$176,$E65,'Potato Prod'!H$4:H$176)</f>
        <v>3228</v>
      </c>
      <c r="I65" s="2">
        <f>+SUMIF('Potato Prod'!$F$4:$F$176,$E65,'Potato Prod'!I$4:I$176)</f>
        <v>2570</v>
      </c>
      <c r="J65" s="2">
        <f>+SUMIF('Potato Prod'!$F$4:$F$176,$E65,'Potato Prod'!J$4:J$176)</f>
        <v>3442</v>
      </c>
      <c r="L65" s="2">
        <f>+SUMIF('Potato Prod'!$F$4:$F$176,$E65,'Potato Prod'!L$4:L$176)</f>
        <v>464.27500000000003</v>
      </c>
      <c r="M65" s="2">
        <f>+SUMIF('Potato Prod'!$F$4:$F$176,$E65,'Potato Prod'!M$4:M$176)</f>
        <v>474.58</v>
      </c>
      <c r="N65" s="2">
        <f>+SUMIF('Potato Prod'!$F$4:$F$176,$E65,'Potato Prod'!N$4:N$176)</f>
        <v>479.77499999999998</v>
      </c>
      <c r="O65" s="2">
        <f>+SUMIF('Potato Prod'!$F$4:$F$176,$E65,'Potato Prod'!O$4:O$176)</f>
        <v>68.614150000000009</v>
      </c>
      <c r="P65" s="2">
        <f>+SUMIF('Potato Prod'!$F$4:$F$176,$E65,'Potato Prod'!P$4:P$176)</f>
        <v>69.799840000000003</v>
      </c>
      <c r="Q65" s="2">
        <f>+SUMIF('Potato Prod'!$F$4:$F$176,$E65,'Potato Prod'!Q$4:Q$176)</f>
        <v>70.365030000000019</v>
      </c>
      <c r="R65" s="2">
        <f>+SUMIF('Potato Prod'!$F$4:$F$176,$E65,'Potato Prod'!R$4:R$176)</f>
        <v>806.84499999999991</v>
      </c>
      <c r="S65" s="2">
        <f>+SUMIF('Potato Prod'!$F$4:$F$176,$E65,'Potato Prod'!S$4:S$176)</f>
        <v>843.09599999999989</v>
      </c>
      <c r="T65" s="2">
        <f>+SUMIF('Potato Prod'!$F$4:$F$176,$E65,'Potato Prod'!T$4:T$176)</f>
        <v>863.14099999999996</v>
      </c>
      <c r="U65" s="2">
        <f>+SUMIF('Potato Prod'!$F$4:$F$176,$E65,'Potato Prod'!U$4:U$176)</f>
        <v>241.89238999999998</v>
      </c>
      <c r="V65" s="2">
        <f>+SUMIF('Potato Prod'!$F$4:$F$176,$E65,'Potato Prod'!V$4:V$176)</f>
        <v>246.72699199999997</v>
      </c>
      <c r="W65" s="2">
        <f>+SUMIF('Potato Prod'!$F$4:$F$176,$E65,'Potato Prod'!W$4:W$176)</f>
        <v>249.11266199999997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+SUMIF('Potato Prod'!$F$4:$F$176,$E66,'Potato Prod'!H$4:H$176)</f>
        <v>56982400</v>
      </c>
      <c r="I66" s="2">
        <f>+SUMIF('Potato Prod'!$F$4:$F$176,$E66,'Potato Prod'!I$4:I$176)</f>
        <v>58750885</v>
      </c>
      <c r="J66" s="2">
        <f>+SUMIF('Potato Prod'!$F$4:$F$176,$E66,'Potato Prod'!J$4:J$176)</f>
        <v>54542127</v>
      </c>
      <c r="L66" s="2">
        <f>+SUMIF('Potato Prod'!$F$4:$F$176,$E66,'Potato Prod'!L$4:L$176)</f>
        <v>11251835.902000001</v>
      </c>
      <c r="M66" s="2">
        <f>+SUMIF('Potato Prod'!$F$4:$F$176,$E66,'Potato Prod'!M$4:M$176)</f>
        <v>11497320.115</v>
      </c>
      <c r="N66" s="2">
        <f>+SUMIF('Potato Prod'!$F$4:$F$176,$E66,'Potato Prod'!N$4:N$176)</f>
        <v>10579446.256000001</v>
      </c>
      <c r="O66" s="2">
        <f>+SUMIF('Potato Prod'!$F$4:$F$176,$E66,'Potato Prod'!O$4:O$176)</f>
        <v>464076.25445999997</v>
      </c>
      <c r="P66" s="2">
        <f>+SUMIF('Potato Prod'!$F$4:$F$176,$E66,'Potato Prod'!P$4:P$176)</f>
        <v>474098.37443099992</v>
      </c>
      <c r="Q66" s="2">
        <f>+SUMIF('Potato Prod'!$F$4:$F$176,$E66,'Potato Prod'!Q$4:Q$176)</f>
        <v>434725.11364799994</v>
      </c>
      <c r="R66" s="2">
        <f>+SUMIF('Potato Prod'!$F$4:$F$176,$E66,'Potato Prod'!R$4:R$176)</f>
        <v>33232959.508000001</v>
      </c>
      <c r="S66" s="2">
        <f>+SUMIF('Potato Prod'!$F$4:$F$176,$E66,'Potato Prod'!S$4:S$176)</f>
        <v>34112812.876999997</v>
      </c>
      <c r="T66" s="2">
        <f>+SUMIF('Potato Prod'!$F$4:$F$176,$E66,'Potato Prod'!T$4:T$176)</f>
        <v>31496788.761000004</v>
      </c>
      <c r="U66" s="2">
        <f>+SUMIF('Potato Prod'!$F$4:$F$176,$E66,'Potato Prod'!U$4:U$176)</f>
        <v>6331148.3577419994</v>
      </c>
      <c r="V66" s="2">
        <f>+SUMIF('Potato Prod'!$F$4:$F$176,$E66,'Potato Prod'!V$4:V$176)</f>
        <v>6470895.1481729988</v>
      </c>
      <c r="W66" s="2">
        <f>+SUMIF('Potato Prod'!$F$4:$F$176,$E66,'Potato Prod'!W$4:W$176)</f>
        <v>5953859.6616989998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159801334</v>
      </c>
      <c r="I67" s="3">
        <f t="shared" si="41"/>
        <v>160784691</v>
      </c>
      <c r="J67" s="3">
        <f t="shared" si="41"/>
        <v>160683410</v>
      </c>
      <c r="L67" s="3">
        <f t="shared" ref="L67:W67" si="42">+SUM(L62:L66)</f>
        <v>13229698.790000001</v>
      </c>
      <c r="M67" s="3">
        <f t="shared" si="42"/>
        <v>13454670.745000001</v>
      </c>
      <c r="N67" s="3">
        <f t="shared" si="42"/>
        <v>12615459.646000002</v>
      </c>
      <c r="O67" s="3">
        <f t="shared" si="42"/>
        <v>472011.39755999995</v>
      </c>
      <c r="P67" s="3">
        <f t="shared" si="42"/>
        <v>481916.11392099992</v>
      </c>
      <c r="Q67" s="3">
        <f t="shared" si="42"/>
        <v>442776.36677199992</v>
      </c>
      <c r="R67" s="3">
        <f t="shared" si="42"/>
        <v>45512334.965000004</v>
      </c>
      <c r="S67" s="3">
        <f t="shared" si="42"/>
        <v>46276099.831999995</v>
      </c>
      <c r="T67" s="3">
        <f t="shared" si="42"/>
        <v>44163346.592000008</v>
      </c>
      <c r="U67" s="3">
        <f t="shared" si="42"/>
        <v>6718422.8157699993</v>
      </c>
      <c r="V67" s="3">
        <f t="shared" si="42"/>
        <v>6852630.9228529986</v>
      </c>
      <c r="W67" s="3">
        <f t="shared" si="42"/>
        <v>6349498.5078759994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+SUMIF('Potato Prod'!$F$4:$F$176,$E68,'Potato Prod'!H$4:H$176)</f>
        <v>42262514</v>
      </c>
      <c r="I68" s="2">
        <f>+SUMIF('Potato Prod'!$F$4:$F$176,$E68,'Potato Prod'!I$4:I$176)</f>
        <v>38139383</v>
      </c>
      <c r="J68" s="2">
        <f>+SUMIF('Potato Prod'!$F$4:$F$176,$E68,'Potato Prod'!J$4:J$176)</f>
        <v>38206426</v>
      </c>
      <c r="L68" s="2">
        <f>+SUMIF('Potato Prod'!$F$4:$F$176,$E68,'Potato Prod'!L$4:L$176)</f>
        <v>0</v>
      </c>
      <c r="M68" s="2">
        <f>+SUMIF('Potato Prod'!$F$4:$F$176,$E68,'Potato Prod'!M$4:M$176)</f>
        <v>0</v>
      </c>
      <c r="N68" s="2">
        <f>+SUMIF('Potato Prod'!$F$4:$F$176,$E68,'Potato Prod'!N$4:N$176)</f>
        <v>0</v>
      </c>
      <c r="O68" s="2">
        <f>+SUMIF('Potato Prod'!$F$4:$F$176,$E68,'Potato Prod'!O$4:O$176)</f>
        <v>0</v>
      </c>
      <c r="P68" s="2">
        <f>+SUMIF('Potato Prod'!$F$4:$F$176,$E68,'Potato Prod'!P$4:P$176)</f>
        <v>0</v>
      </c>
      <c r="Q68" s="2">
        <f>+SUMIF('Potato Prod'!$F$4:$F$176,$E68,'Potato Prod'!Q$4:Q$176)</f>
        <v>0</v>
      </c>
      <c r="R68" s="2">
        <f>+SUMIF('Potato Prod'!$F$4:$F$176,$E68,'Potato Prod'!R$4:R$176)</f>
        <v>0</v>
      </c>
      <c r="S68" s="2">
        <f>+SUMIF('Potato Prod'!$F$4:$F$176,$E68,'Potato Prod'!S$4:S$176)</f>
        <v>0</v>
      </c>
      <c r="T68" s="2">
        <f>+SUMIF('Potato Prod'!$F$4:$F$176,$E68,'Potato Prod'!T$4:T$176)</f>
        <v>0</v>
      </c>
      <c r="U68" s="2">
        <f>+SUMIF('Potato Prod'!$F$4:$F$176,$E68,'Potato Prod'!U$4:U$176)</f>
        <v>0</v>
      </c>
      <c r="V68" s="2">
        <f>+SUMIF('Potato Prod'!$F$4:$F$176,$E68,'Potato Prod'!V$4:V$176)</f>
        <v>0</v>
      </c>
      <c r="W68" s="2">
        <f>+SUMIF('Potato Prod'!$F$4:$F$176,$E68,'Potato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+SUMIF('Potato Prod'!$F$4:$F$176,$E69,'Potato Prod'!H$4:H$176)</f>
        <v>5192227</v>
      </c>
      <c r="I69" s="2">
        <f>+SUMIF('Potato Prod'!$F$4:$F$176,$E69,'Potato Prod'!I$4:I$176)</f>
        <v>4830652</v>
      </c>
      <c r="J69" s="2">
        <f>+SUMIF('Potato Prod'!$F$4:$F$176,$E69,'Potato Prod'!J$4:J$176)</f>
        <v>4593694</v>
      </c>
      <c r="L69" s="2">
        <f>+SUMIF('Potato Prod'!$F$4:$F$176,$E69,'Potato Prod'!L$4:L$176)</f>
        <v>0</v>
      </c>
      <c r="M69" s="2">
        <f>+SUMIF('Potato Prod'!$F$4:$F$176,$E69,'Potato Prod'!M$4:M$176)</f>
        <v>0</v>
      </c>
      <c r="N69" s="2">
        <f>+SUMIF('Potato Prod'!$F$4:$F$176,$E69,'Potato Prod'!N$4:N$176)</f>
        <v>0</v>
      </c>
      <c r="O69" s="2">
        <f>+SUMIF('Potato Prod'!$F$4:$F$176,$E69,'Potato Prod'!O$4:O$176)</f>
        <v>0</v>
      </c>
      <c r="P69" s="2">
        <f>+SUMIF('Potato Prod'!$F$4:$F$176,$E69,'Potato Prod'!P$4:P$176)</f>
        <v>0</v>
      </c>
      <c r="Q69" s="2">
        <f>+SUMIF('Potato Prod'!$F$4:$F$176,$E69,'Potato Prod'!Q$4:Q$176)</f>
        <v>0</v>
      </c>
      <c r="R69" s="2">
        <f>+SUMIF('Potato Prod'!$F$4:$F$176,$E69,'Potato Prod'!R$4:R$176)</f>
        <v>0</v>
      </c>
      <c r="S69" s="2">
        <f>+SUMIF('Potato Prod'!$F$4:$F$176,$E69,'Potato Prod'!S$4:S$176)</f>
        <v>0</v>
      </c>
      <c r="T69" s="2">
        <f>+SUMIF('Potato Prod'!$F$4:$F$176,$E69,'Potato Prod'!T$4:T$176)</f>
        <v>0</v>
      </c>
      <c r="U69" s="2">
        <f>+SUMIF('Potato Prod'!$F$4:$F$176,$E69,'Potato Prod'!U$4:U$176)</f>
        <v>0</v>
      </c>
      <c r="V69" s="2">
        <f>+SUMIF('Potato Prod'!$F$4:$F$176,$E69,'Potato Prod'!V$4:V$176)</f>
        <v>0</v>
      </c>
      <c r="W69" s="2">
        <f>+SUMIF('Potato Prod'!$F$4:$F$176,$E69,'Potato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+SUMIF('Potato Prod'!$F$4:$F$176,$E70,'Potato Prod'!H$4:H$176)</f>
        <v>14399031</v>
      </c>
      <c r="I70" s="2">
        <f>+SUMIF('Potato Prod'!$F$4:$F$176,$E70,'Potato Prod'!I$4:I$176)</f>
        <v>11995247</v>
      </c>
      <c r="J70" s="2">
        <f>+SUMIF('Potato Prod'!$F$4:$F$176,$E70,'Potato Prod'!J$4:J$176)</f>
        <v>14848788</v>
      </c>
      <c r="L70" s="2">
        <f>+SUMIF('Potato Prod'!$F$4:$F$176,$E70,'Potato Prod'!L$4:L$176)</f>
        <v>0</v>
      </c>
      <c r="M70" s="2">
        <f>+SUMIF('Potato Prod'!$F$4:$F$176,$E70,'Potato Prod'!M$4:M$176)</f>
        <v>0</v>
      </c>
      <c r="N70" s="2">
        <f>+SUMIF('Potato Prod'!$F$4:$F$176,$E70,'Potato Prod'!N$4:N$176)</f>
        <v>0</v>
      </c>
      <c r="O70" s="2">
        <f>+SUMIF('Potato Prod'!$F$4:$F$176,$E70,'Potato Prod'!O$4:O$176)</f>
        <v>0</v>
      </c>
      <c r="P70" s="2">
        <f>+SUMIF('Potato Prod'!$F$4:$F$176,$E70,'Potato Prod'!P$4:P$176)</f>
        <v>0</v>
      </c>
      <c r="Q70" s="2">
        <f>+SUMIF('Potato Prod'!$F$4:$F$176,$E70,'Potato Prod'!Q$4:Q$176)</f>
        <v>0</v>
      </c>
      <c r="R70" s="2">
        <f>+SUMIF('Potato Prod'!$F$4:$F$176,$E70,'Potato Prod'!R$4:R$176)</f>
        <v>0</v>
      </c>
      <c r="S70" s="2">
        <f>+SUMIF('Potato Prod'!$F$4:$F$176,$E70,'Potato Prod'!S$4:S$176)</f>
        <v>0</v>
      </c>
      <c r="T70" s="2">
        <f>+SUMIF('Potato Prod'!$F$4:$F$176,$E70,'Potato Prod'!T$4:T$176)</f>
        <v>0</v>
      </c>
      <c r="U70" s="2">
        <f>+SUMIF('Potato Prod'!$F$4:$F$176,$E70,'Potato Prod'!U$4:U$176)</f>
        <v>0</v>
      </c>
      <c r="V70" s="2">
        <f>+SUMIF('Potato Prod'!$F$4:$F$176,$E70,'Potato Prod'!V$4:V$176)</f>
        <v>0</v>
      </c>
      <c r="W70" s="2">
        <f>+SUMIF('Potato Prod'!$F$4:$F$176,$E70,'Potato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61853772</v>
      </c>
      <c r="I71" s="3">
        <f t="shared" si="43"/>
        <v>54965282</v>
      </c>
      <c r="J71" s="3">
        <f t="shared" si="43"/>
        <v>57648908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+SUMIF('Potato Prod'!$F$4:$F$176,$E72,'Potato Prod'!H$4:H$176)</f>
        <v>11903948</v>
      </c>
      <c r="I72" s="2">
        <f>+SUMIF('Potato Prod'!$F$4:$F$176,$E72,'Potato Prod'!I$4:I$176)</f>
        <v>12155937</v>
      </c>
      <c r="J72" s="2">
        <f>+SUMIF('Potato Prod'!$F$4:$F$176,$E72,'Potato Prod'!J$4:J$176)</f>
        <v>12332794</v>
      </c>
      <c r="L72" s="2">
        <f>+SUMIF('Potato Prod'!$F$4:$F$176,$E72,'Potato Prod'!L$4:L$176)</f>
        <v>95622.489999999991</v>
      </c>
      <c r="M72" s="2">
        <f>+SUMIF('Potato Prod'!$F$4:$F$176,$E72,'Potato Prod'!M$4:M$176)</f>
        <v>100074.11499999999</v>
      </c>
      <c r="N72" s="2">
        <f>+SUMIF('Potato Prod'!$F$4:$F$176,$E72,'Potato Prod'!N$4:N$176)</f>
        <v>103119.75799999999</v>
      </c>
      <c r="O72" s="2">
        <f>+SUMIF('Potato Prod'!$F$4:$F$176,$E72,'Potato Prod'!O$4:O$176)</f>
        <v>183.2774</v>
      </c>
      <c r="P72" s="2">
        <f>+SUMIF('Potato Prod'!$F$4:$F$176,$E72,'Potato Prod'!P$4:P$176)</f>
        <v>193.450345</v>
      </c>
      <c r="Q72" s="2">
        <f>+SUMIF('Potato Prod'!$F$4:$F$176,$E72,'Potato Prod'!Q$4:Q$176)</f>
        <v>199.92606599999999</v>
      </c>
      <c r="R72" s="2">
        <f>+SUMIF('Potato Prod'!$F$4:$F$176,$E72,'Potato Prod'!R$4:R$176)</f>
        <v>959683.58899999992</v>
      </c>
      <c r="S72" s="2">
        <f>+SUMIF('Potato Prod'!$F$4:$F$176,$E72,'Potato Prod'!S$4:S$176)</f>
        <v>1011270.148</v>
      </c>
      <c r="T72" s="2">
        <f>+SUMIF('Potato Prod'!$F$4:$F$176,$E72,'Potato Prod'!T$4:T$176)</f>
        <v>1036237.452</v>
      </c>
      <c r="U72" s="2">
        <f>+SUMIF('Potato Prod'!$F$4:$F$176,$E72,'Potato Prod'!U$4:U$176)</f>
        <v>24535.385941999997</v>
      </c>
      <c r="V72" s="2">
        <f>+SUMIF('Potato Prod'!$F$4:$F$176,$E72,'Potato Prod'!V$4:V$176)</f>
        <v>26188.347374000001</v>
      </c>
      <c r="W72" s="2">
        <f>+SUMIF('Potato Prod'!$F$4:$F$176,$E72,'Potato Prod'!W$4:W$176)</f>
        <v>26703.295539999999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+SUMIF('Potato Prod'!$F$4:$F$176,$E73,'Potato Prod'!H$4:H$176)</f>
        <v>12141995</v>
      </c>
      <c r="I73" s="2">
        <f>+SUMIF('Potato Prod'!$F$4:$F$176,$E73,'Potato Prod'!I$4:I$176)</f>
        <v>12741951</v>
      </c>
      <c r="J73" s="2">
        <f>+SUMIF('Potato Prod'!$F$4:$F$176,$E73,'Potato Prod'!J$4:J$176)</f>
        <v>12821001</v>
      </c>
      <c r="L73" s="2">
        <f>+SUMIF('Potato Prod'!$F$4:$F$176,$E73,'Potato Prod'!L$4:L$176)</f>
        <v>87553.751000000004</v>
      </c>
      <c r="M73" s="2">
        <f>+SUMIF('Potato Prod'!$F$4:$F$176,$E73,'Potato Prod'!M$4:M$176)</f>
        <v>86188.194000000003</v>
      </c>
      <c r="N73" s="2">
        <f>+SUMIF('Potato Prod'!$F$4:$F$176,$E73,'Potato Prod'!N$4:N$176)</f>
        <v>90198.900000000009</v>
      </c>
      <c r="O73" s="2">
        <f>+SUMIF('Potato Prod'!$F$4:$F$176,$E73,'Potato Prod'!O$4:O$176)</f>
        <v>2296.9885089999998</v>
      </c>
      <c r="P73" s="2">
        <f>+SUMIF('Potato Prod'!$F$4:$F$176,$E73,'Potato Prod'!P$4:P$176)</f>
        <v>2379.8072769999999</v>
      </c>
      <c r="Q73" s="2">
        <f>+SUMIF('Potato Prod'!$F$4:$F$176,$E73,'Potato Prod'!Q$4:Q$176)</f>
        <v>2526.975019</v>
      </c>
      <c r="R73" s="2">
        <f>+SUMIF('Potato Prod'!$F$4:$F$176,$E73,'Potato Prod'!R$4:R$176)</f>
        <v>439956.07700000005</v>
      </c>
      <c r="S73" s="2">
        <f>+SUMIF('Potato Prod'!$F$4:$F$176,$E73,'Potato Prod'!S$4:S$176)</f>
        <v>422008.68500000006</v>
      </c>
      <c r="T73" s="2">
        <f>+SUMIF('Potato Prod'!$F$4:$F$176,$E73,'Potato Prod'!T$4:T$176)</f>
        <v>437645.91500000004</v>
      </c>
      <c r="U73" s="2">
        <f>+SUMIF('Potato Prod'!$F$4:$F$176,$E73,'Potato Prod'!U$4:U$176)</f>
        <v>27880.040877000003</v>
      </c>
      <c r="V73" s="2">
        <f>+SUMIF('Potato Prod'!$F$4:$F$176,$E73,'Potato Prod'!V$4:V$176)</f>
        <v>27435.787632000007</v>
      </c>
      <c r="W73" s="2">
        <f>+SUMIF('Potato Prod'!$F$4:$F$176,$E73,'Potato Prod'!W$4:W$176)</f>
        <v>29177.479805000003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24045943</v>
      </c>
      <c r="I74" s="3">
        <f t="shared" si="45"/>
        <v>24897888</v>
      </c>
      <c r="J74" s="3">
        <f t="shared" si="45"/>
        <v>25153795</v>
      </c>
      <c r="L74" s="3">
        <f t="shared" ref="L74:W74" si="46">+SUM(L72:L73)</f>
        <v>183176.24099999998</v>
      </c>
      <c r="M74" s="3">
        <f t="shared" si="46"/>
        <v>186262.30900000001</v>
      </c>
      <c r="N74" s="3">
        <f t="shared" si="46"/>
        <v>193318.658</v>
      </c>
      <c r="O74" s="3">
        <f t="shared" si="46"/>
        <v>2480.2659089999997</v>
      </c>
      <c r="P74" s="3">
        <f t="shared" si="46"/>
        <v>2573.2576220000001</v>
      </c>
      <c r="Q74" s="3">
        <f t="shared" si="46"/>
        <v>2726.901085</v>
      </c>
      <c r="R74" s="3">
        <f t="shared" si="46"/>
        <v>1399639.666</v>
      </c>
      <c r="S74" s="3">
        <f t="shared" si="46"/>
        <v>1433278.8330000001</v>
      </c>
      <c r="T74" s="3">
        <f t="shared" si="46"/>
        <v>1473883.3670000001</v>
      </c>
      <c r="U74" s="3">
        <f t="shared" si="46"/>
        <v>52415.426819</v>
      </c>
      <c r="V74" s="3">
        <f t="shared" si="46"/>
        <v>53624.135006000011</v>
      </c>
      <c r="W74" s="3">
        <f t="shared" si="46"/>
        <v>55880.775345000002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+SUMIF('Potato Prod'!$F$4:$F$176,$E75,'Potato Prod'!H$4:H$176)</f>
        <v>1615742</v>
      </c>
      <c r="I75" s="3">
        <f>+SUMIF('Potato Prod'!$F$4:$F$176,$E75,'Potato Prod'!I$4:I$176)</f>
        <v>1631547</v>
      </c>
      <c r="J75" s="3">
        <f>+SUMIF('Potato Prod'!$F$4:$F$176,$E75,'Potato Prod'!J$4:J$176)</f>
        <v>1656948</v>
      </c>
      <c r="K75" s="22"/>
      <c r="L75" s="3">
        <f>+SUMIF('Potato Prod'!$F$4:$F$176,$E75,'Potato Prod'!L$4:L$176)</f>
        <v>0</v>
      </c>
      <c r="M75" s="3">
        <f>+SUMIF('Potato Prod'!$F$4:$F$176,$E75,'Potato Prod'!M$4:M$176)</f>
        <v>0</v>
      </c>
      <c r="N75" s="3">
        <f>+SUMIF('Potato Prod'!$F$4:$F$176,$E75,'Potato Prod'!N$4:N$176)</f>
        <v>0</v>
      </c>
      <c r="O75" s="3">
        <f>+SUMIF('Potato Prod'!$F$4:$F$176,$E75,'Potato Prod'!O$4:O$176)</f>
        <v>0</v>
      </c>
      <c r="P75" s="3">
        <f>+SUMIF('Potato Prod'!$F$4:$F$176,$E75,'Potato Prod'!P$4:P$176)</f>
        <v>0</v>
      </c>
      <c r="Q75" s="3">
        <f>+SUMIF('Potato Prod'!$F$4:$F$176,$E75,'Potato Prod'!Q$4:Q$176)</f>
        <v>0</v>
      </c>
      <c r="R75" s="3">
        <f>+SUMIF('Potato Prod'!$F$4:$F$176,$E75,'Potato Prod'!R$4:R$176)</f>
        <v>0</v>
      </c>
      <c r="S75" s="3">
        <f>+SUMIF('Potato Prod'!$F$4:$F$176,$E75,'Potato Prod'!S$4:S$176)</f>
        <v>0</v>
      </c>
      <c r="T75" s="3">
        <f>+SUMIF('Potato Prod'!$F$4:$F$176,$E75,'Potato Prod'!T$4:T$176)</f>
        <v>0</v>
      </c>
      <c r="U75" s="3">
        <f>+SUMIF('Potato Prod'!$F$4:$F$176,$E75,'Potato Prod'!U$4:U$176)</f>
        <v>0</v>
      </c>
      <c r="V75" s="3">
        <f>+SUMIF('Potato Prod'!$F$4:$F$176,$E75,'Potato Prod'!V$4:V$176)</f>
        <v>0</v>
      </c>
      <c r="W75" s="3">
        <f>+SUMIF('Potato Prod'!$F$4:$F$176,$E75,'Potato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+SUMIF('Potato Prod'!$F$4:$F$176,$E76,'Potato Prod'!H$4:H$176)</f>
        <v>1091488</v>
      </c>
      <c r="I76" s="2">
        <f>+SUMIF('Potato Prod'!$F$4:$F$176,$E76,'Potato Prod'!I$4:I$176)</f>
        <v>1013711</v>
      </c>
      <c r="J76" s="2">
        <f>+SUMIF('Potato Prod'!$F$4:$F$176,$E76,'Potato Prod'!J$4:J$176)</f>
        <v>921687</v>
      </c>
      <c r="L76" s="2">
        <f>+SUMIF('Potato Prod'!$F$4:$F$176,$E76,'Potato Prod'!L$4:L$176)</f>
        <v>0</v>
      </c>
      <c r="M76" s="2">
        <f>+SUMIF('Potato Prod'!$F$4:$F$176,$E76,'Potato Prod'!M$4:M$176)</f>
        <v>0</v>
      </c>
      <c r="N76" s="2">
        <f>+SUMIF('Potato Prod'!$F$4:$F$176,$E76,'Potato Prod'!N$4:N$176)</f>
        <v>0</v>
      </c>
      <c r="O76" s="2">
        <f>+SUMIF('Potato Prod'!$F$4:$F$176,$E76,'Potato Prod'!O$4:O$176)</f>
        <v>0</v>
      </c>
      <c r="P76" s="2">
        <f>+SUMIF('Potato Prod'!$F$4:$F$176,$E76,'Potato Prod'!P$4:P$176)</f>
        <v>0</v>
      </c>
      <c r="Q76" s="2">
        <f>+SUMIF('Potato Prod'!$F$4:$F$176,$E76,'Potato Prod'!Q$4:Q$176)</f>
        <v>0</v>
      </c>
      <c r="R76" s="2">
        <f>+SUMIF('Potato Prod'!$F$4:$F$176,$E76,'Potato Prod'!R$4:R$176)</f>
        <v>0</v>
      </c>
      <c r="S76" s="2">
        <f>+SUMIF('Potato Prod'!$F$4:$F$176,$E76,'Potato Prod'!S$4:S$176)</f>
        <v>0</v>
      </c>
      <c r="T76" s="2">
        <f>+SUMIF('Potato Prod'!$F$4:$F$176,$E76,'Potato Prod'!T$4:T$176)</f>
        <v>0</v>
      </c>
      <c r="U76" s="2">
        <f>+SUMIF('Potato Prod'!$F$4:$F$176,$E76,'Potato Prod'!U$4:U$176)</f>
        <v>0</v>
      </c>
      <c r="V76" s="2">
        <f>+SUMIF('Potato Prod'!$F$4:$F$176,$E76,'Potato Prod'!V$4:V$176)</f>
        <v>0</v>
      </c>
      <c r="W76" s="2">
        <f>+SUMIF('Potato Prod'!$F$4:$F$176,$E76,'Potato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+SUMIF('Potato Prod'!$F$4:$F$176,$E77,'Potato Prod'!H$4:H$176)</f>
        <v>6653706</v>
      </c>
      <c r="I77" s="2">
        <f>+SUMIF('Potato Prod'!$F$4:$F$176,$E77,'Potato Prod'!I$4:I$176)</f>
        <v>6941011</v>
      </c>
      <c r="J77" s="2">
        <f>+SUMIF('Potato Prod'!$F$4:$F$176,$E77,'Potato Prod'!J$4:J$176)</f>
        <v>7285703</v>
      </c>
      <c r="L77" s="2">
        <f>+SUMIF('Potato Prod'!$F$4:$F$176,$E77,'Potato Prod'!L$4:L$176)</f>
        <v>108336.474</v>
      </c>
      <c r="M77" s="2">
        <f>+SUMIF('Potato Prod'!$F$4:$F$176,$E77,'Potato Prod'!M$4:M$176)</f>
        <v>108343.03200000001</v>
      </c>
      <c r="N77" s="2">
        <f>+SUMIF('Potato Prod'!$F$4:$F$176,$E77,'Potato Prod'!N$4:N$176)</f>
        <v>113619.62299999999</v>
      </c>
      <c r="O77" s="2">
        <f>+SUMIF('Potato Prod'!$F$4:$F$176,$E77,'Potato Prod'!O$4:O$176)</f>
        <v>1007.3557290000001</v>
      </c>
      <c r="P77" s="2">
        <f>+SUMIF('Potato Prod'!$F$4:$F$176,$E77,'Potato Prod'!P$4:P$176)</f>
        <v>977.71964300000002</v>
      </c>
      <c r="Q77" s="2">
        <f>+SUMIF('Potato Prod'!$F$4:$F$176,$E77,'Potato Prod'!Q$4:Q$176)</f>
        <v>1093.9185029999999</v>
      </c>
      <c r="R77" s="2">
        <f>+SUMIF('Potato Prod'!$F$4:$F$176,$E77,'Potato Prod'!R$4:R$176)</f>
        <v>649043.05800000008</v>
      </c>
      <c r="S77" s="2">
        <f>+SUMIF('Potato Prod'!$F$4:$F$176,$E77,'Potato Prod'!S$4:S$176)</f>
        <v>659398.84</v>
      </c>
      <c r="T77" s="2">
        <f>+SUMIF('Potato Prod'!$F$4:$F$176,$E77,'Potato Prod'!T$4:T$176)</f>
        <v>672327.25900000008</v>
      </c>
      <c r="U77" s="2">
        <f>+SUMIF('Potato Prod'!$F$4:$F$176,$E77,'Potato Prod'!U$4:U$176)</f>
        <v>30564.837741000003</v>
      </c>
      <c r="V77" s="2">
        <f>+SUMIF('Potato Prod'!$F$4:$F$176,$E77,'Potato Prod'!V$4:V$176)</f>
        <v>31040.189275000004</v>
      </c>
      <c r="W77" s="2">
        <f>+SUMIF('Potato Prod'!$F$4:$F$176,$E77,'Potato Prod'!W$4:W$176)</f>
        <v>32084.325862999998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+SUMIF('Potato Prod'!$F$4:$F$176,$E78,'Potato Prod'!H$4:H$176)</f>
        <v>65152973</v>
      </c>
      <c r="I78" s="2">
        <f>+SUMIF('Potato Prod'!$F$4:$F$176,$E78,'Potato Prod'!I$4:I$176)</f>
        <v>64159637</v>
      </c>
      <c r="J78" s="2">
        <f>+SUMIF('Potato Prod'!$F$4:$F$176,$E78,'Potato Prod'!J$4:J$176)</f>
        <v>62603567</v>
      </c>
      <c r="L78" s="2">
        <f>+SUMIF('Potato Prod'!$F$4:$F$176,$E78,'Potato Prod'!L$4:L$176)</f>
        <v>23693.350000000002</v>
      </c>
      <c r="M78" s="2">
        <f>+SUMIF('Potato Prod'!$F$4:$F$176,$E78,'Potato Prod'!M$4:M$176)</f>
        <v>20839.27</v>
      </c>
      <c r="N78" s="2">
        <f>+SUMIF('Potato Prod'!$F$4:$F$176,$E78,'Potato Prod'!N$4:N$176)</f>
        <v>21750.29</v>
      </c>
      <c r="O78" s="2">
        <f>+SUMIF('Potato Prod'!$F$4:$F$176,$E78,'Potato Prod'!O$4:O$176)</f>
        <v>0</v>
      </c>
      <c r="P78" s="2">
        <f>+SUMIF('Potato Prod'!$F$4:$F$176,$E78,'Potato Prod'!P$4:P$176)</f>
        <v>0</v>
      </c>
      <c r="Q78" s="2">
        <f>+SUMIF('Potato Prod'!$F$4:$F$176,$E78,'Potato Prod'!Q$4:Q$176)</f>
        <v>0</v>
      </c>
      <c r="R78" s="2">
        <f>+SUMIF('Potato Prod'!$F$4:$F$176,$E78,'Potato Prod'!R$4:R$176)</f>
        <v>230365.20800000001</v>
      </c>
      <c r="S78" s="2">
        <f>+SUMIF('Potato Prod'!$F$4:$F$176,$E78,'Potato Prod'!S$4:S$176)</f>
        <v>221433.04700000002</v>
      </c>
      <c r="T78" s="2">
        <f>+SUMIF('Potato Prod'!$F$4:$F$176,$E78,'Potato Prod'!T$4:T$176)</f>
        <v>219253.27100000001</v>
      </c>
      <c r="U78" s="2">
        <f>+SUMIF('Potato Prod'!$F$4:$F$176,$E78,'Potato Prod'!U$4:U$176)</f>
        <v>234.11745999999999</v>
      </c>
      <c r="V78" s="2">
        <f>+SUMIF('Potato Prod'!$F$4:$F$176,$E78,'Potato Prod'!V$4:V$176)</f>
        <v>223.64815500000003</v>
      </c>
      <c r="W78" s="2">
        <f>+SUMIF('Potato Prod'!$F$4:$F$176,$E78,'Potato Prod'!W$4:W$176)</f>
        <v>222.248921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+SUMIF('Potato Prod'!$F$4:$F$176,$E79,'Potato Prod'!H$4:H$176)</f>
        <v>72898167</v>
      </c>
      <c r="I79" s="3">
        <f>+SUMIF('Potato Prod'!$F$4:$F$176,$E79,'Potato Prod'!I$4:I$176)</f>
        <v>72114359</v>
      </c>
      <c r="J79" s="3">
        <f>+SUMIF('Potato Prod'!$F$4:$F$176,$E79,'Potato Prod'!J$4:J$176)</f>
        <v>70810957</v>
      </c>
      <c r="K79" s="22"/>
      <c r="L79" s="3">
        <f>+SUMIF('Potato Prod'!$F$4:$F$176,$E79,'Potato Prod'!L$4:L$176)</f>
        <v>0</v>
      </c>
      <c r="M79" s="3">
        <f>+SUMIF('Potato Prod'!$F$4:$F$176,$E79,'Potato Prod'!M$4:M$176)</f>
        <v>0</v>
      </c>
      <c r="N79" s="3">
        <f>+SUMIF('Potato Prod'!$F$4:$F$176,$E79,'Potato Prod'!N$4:N$176)</f>
        <v>0</v>
      </c>
      <c r="O79" s="3">
        <f>+SUMIF('Potato Prod'!$F$4:$F$176,$E79,'Potato Prod'!O$4:O$176)</f>
        <v>0</v>
      </c>
      <c r="P79" s="3">
        <f>+SUMIF('Potato Prod'!$F$4:$F$176,$E79,'Potato Prod'!P$4:P$176)</f>
        <v>0</v>
      </c>
      <c r="Q79" s="3">
        <f>+SUMIF('Potato Prod'!$F$4:$F$176,$E79,'Potato Prod'!Q$4:Q$176)</f>
        <v>0</v>
      </c>
      <c r="R79" s="3">
        <f>+SUMIF('Potato Prod'!$F$4:$F$176,$E79,'Potato Prod'!R$4:R$176)</f>
        <v>0</v>
      </c>
      <c r="S79" s="3">
        <f>+SUMIF('Potato Prod'!$F$4:$F$176,$E79,'Potato Prod'!S$4:S$176)</f>
        <v>0</v>
      </c>
      <c r="T79" s="3">
        <f>+SUMIF('Potato Prod'!$F$4:$F$176,$E79,'Potato Prod'!T$4:T$176)</f>
        <v>0</v>
      </c>
      <c r="U79" s="3">
        <f>+SUMIF('Potato Prod'!$F$4:$F$176,$E79,'Potato Prod'!U$4:U$176)</f>
        <v>0</v>
      </c>
      <c r="V79" s="3">
        <f>+SUMIF('Potato Prod'!$F$4:$F$176,$E79,'Potato Prod'!V$4:V$176)</f>
        <v>0</v>
      </c>
      <c r="W79" s="3">
        <f>+SUMIF('Potato Prod'!$F$4:$F$176,$E79,'Potato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76804760</v>
      </c>
      <c r="I81" s="2">
        <f t="shared" si="47"/>
        <v>71889869</v>
      </c>
      <c r="J81" s="2">
        <f t="shared" si="47"/>
        <v>71618421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87297198</v>
      </c>
      <c r="I82" s="2">
        <f t="shared" si="49"/>
        <v>84109606</v>
      </c>
      <c r="J82" s="2">
        <f t="shared" si="49"/>
        <v>85659745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212249487</v>
      </c>
      <c r="I83" s="2">
        <f t="shared" si="51"/>
        <v>215201624</v>
      </c>
      <c r="J83" s="2">
        <f t="shared" si="51"/>
        <v>213436786</v>
      </c>
      <c r="L83" s="2">
        <f t="shared" ref="L83:W83" si="52">+SUM(L54,L60,L63,L64,L65,L66,L74)</f>
        <v>19307255.559</v>
      </c>
      <c r="M83" s="2">
        <f t="shared" si="52"/>
        <v>19397476.318</v>
      </c>
      <c r="N83" s="2">
        <f t="shared" si="52"/>
        <v>18081120.653000001</v>
      </c>
      <c r="O83" s="2">
        <f t="shared" si="52"/>
        <v>1591177.3160689999</v>
      </c>
      <c r="P83" s="2">
        <f t="shared" si="52"/>
        <v>1549521.707187</v>
      </c>
      <c r="Q83" s="2">
        <f t="shared" si="52"/>
        <v>1407222.1128949998</v>
      </c>
      <c r="R83" s="2">
        <f t="shared" si="52"/>
        <v>56700452.698000006</v>
      </c>
      <c r="S83" s="2">
        <f t="shared" si="52"/>
        <v>57414785.533999994</v>
      </c>
      <c r="T83" s="2">
        <f t="shared" si="52"/>
        <v>54620774.184</v>
      </c>
      <c r="U83" s="2">
        <f t="shared" si="52"/>
        <v>9842016.0147089995</v>
      </c>
      <c r="V83" s="2">
        <f t="shared" si="52"/>
        <v>9863694.0778569989</v>
      </c>
      <c r="W83" s="2">
        <f t="shared" si="52"/>
        <v>9095111.7867709994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218903193</v>
      </c>
      <c r="I84" s="2">
        <f t="shared" si="53"/>
        <v>222142635</v>
      </c>
      <c r="J84" s="2">
        <f t="shared" si="53"/>
        <v>220722489</v>
      </c>
      <c r="L84" s="2">
        <f t="shared" ref="L84:W84" si="54">+L83+L77+L47</f>
        <v>19415592.033</v>
      </c>
      <c r="M84" s="2">
        <f t="shared" si="54"/>
        <v>19505819.350000001</v>
      </c>
      <c r="N84" s="2">
        <f t="shared" si="54"/>
        <v>18194740.276000001</v>
      </c>
      <c r="O84" s="2">
        <f t="shared" si="54"/>
        <v>1592184.6717979999</v>
      </c>
      <c r="P84" s="2">
        <f t="shared" si="54"/>
        <v>1550499.42683</v>
      </c>
      <c r="Q84" s="2">
        <f t="shared" si="54"/>
        <v>1408316.0313979997</v>
      </c>
      <c r="R84" s="2">
        <f t="shared" si="54"/>
        <v>57349495.756000005</v>
      </c>
      <c r="S84" s="2">
        <f t="shared" si="54"/>
        <v>58074184.373999998</v>
      </c>
      <c r="T84" s="2">
        <f t="shared" si="54"/>
        <v>55293101.443000004</v>
      </c>
      <c r="U84" s="2">
        <f t="shared" si="54"/>
        <v>9872580.8524500001</v>
      </c>
      <c r="V84" s="2">
        <f t="shared" si="54"/>
        <v>9894734.2671319991</v>
      </c>
      <c r="W84" s="2">
        <f t="shared" si="54"/>
        <v>9127196.1126339994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376351445</v>
      </c>
      <c r="I85" s="2">
        <f t="shared" si="55"/>
        <v>371201099</v>
      </c>
      <c r="J85" s="2">
        <f t="shared" si="55"/>
        <v>370714952</v>
      </c>
      <c r="L85" s="2">
        <f t="shared" ref="L85:W85" si="56">+SUM(L81:L83)</f>
        <v>19307255.559</v>
      </c>
      <c r="M85" s="2">
        <f t="shared" si="56"/>
        <v>19397476.318</v>
      </c>
      <c r="N85" s="2">
        <f t="shared" si="56"/>
        <v>18081120.653000001</v>
      </c>
      <c r="O85" s="2">
        <f t="shared" si="56"/>
        <v>1591177.3160689999</v>
      </c>
      <c r="P85" s="2">
        <f t="shared" si="56"/>
        <v>1549521.707187</v>
      </c>
      <c r="Q85" s="2">
        <f t="shared" si="56"/>
        <v>1407222.1128949998</v>
      </c>
      <c r="R85" s="2">
        <f t="shared" si="56"/>
        <v>56700452.698000006</v>
      </c>
      <c r="S85" s="2">
        <f t="shared" si="56"/>
        <v>57414785.533999994</v>
      </c>
      <c r="T85" s="2">
        <f t="shared" si="56"/>
        <v>54620774.184</v>
      </c>
      <c r="U85" s="2">
        <f t="shared" si="56"/>
        <v>9842016.0147089995</v>
      </c>
      <c r="V85" s="2">
        <f t="shared" si="56"/>
        <v>9863694.0778569989</v>
      </c>
      <c r="W85" s="2">
        <f t="shared" si="56"/>
        <v>9095111.7867709994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114989646</v>
      </c>
      <c r="I86" s="52">
        <f t="shared" si="57"/>
        <v>118730773</v>
      </c>
      <c r="J86" s="52">
        <f t="shared" si="57"/>
        <v>112932880</v>
      </c>
      <c r="L86" s="61">
        <f t="shared" ref="L86:W86" si="58">+L84-L63-L58-L59</f>
        <v>17396665.683000002</v>
      </c>
      <c r="M86" s="61">
        <f t="shared" si="58"/>
        <v>17493443.804000001</v>
      </c>
      <c r="N86" s="61">
        <f t="shared" si="58"/>
        <v>16101284.896999998</v>
      </c>
      <c r="O86" s="61">
        <f t="shared" si="58"/>
        <v>1583145.597169</v>
      </c>
      <c r="P86" s="61">
        <f t="shared" si="58"/>
        <v>1541359.432518</v>
      </c>
      <c r="Q86" s="61">
        <f t="shared" si="58"/>
        <v>1398937.4166989997</v>
      </c>
      <c r="R86" s="61">
        <f t="shared" si="58"/>
        <v>45327421.897</v>
      </c>
      <c r="S86" s="61">
        <f t="shared" si="58"/>
        <v>46119114.814000003</v>
      </c>
      <c r="T86" s="61">
        <f t="shared" si="58"/>
        <v>42826267.489</v>
      </c>
      <c r="U86" s="61">
        <f t="shared" si="58"/>
        <v>9533650.3914800007</v>
      </c>
      <c r="V86" s="61">
        <f t="shared" si="58"/>
        <v>9557438.6741489992</v>
      </c>
      <c r="W86" s="61">
        <f t="shared" si="58"/>
        <v>8775667.1441179998</v>
      </c>
    </row>
    <row r="87" spans="4:23" ht="13.5" customHeight="1" x14ac:dyDescent="0.35">
      <c r="D87" s="4" t="s">
        <v>559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+SUMIF('Potato Area'!$F$4:$F$176,$E90,'Potato Area'!H$4:H$176)</f>
        <v>0</v>
      </c>
      <c r="I90" s="2">
        <f>+SUMIF('Potato Area'!$F$4:$F$176,$E90,'Potato Area'!I$4:I$176)</f>
        <v>0</v>
      </c>
      <c r="J90" s="2">
        <f>+SUMIF('Potato Area'!$F$4:$F$176,$E90,'Potato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+SUMIF('Potato Area'!$F$4:$F$176,$E91,'Potato Area'!H$4:H$176)</f>
        <v>37916</v>
      </c>
      <c r="I91" s="2">
        <f>+SUMIF('Potato Area'!$F$4:$F$176,$E91,'Potato Area'!I$4:I$176)</f>
        <v>46367</v>
      </c>
      <c r="J91" s="2">
        <f>+SUMIF('Potato Area'!$F$4:$F$176,$E91,'Potato Area'!J$4:J$176)</f>
        <v>47709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+SUMIF('Potato Area'!$F$4:$F$176,$E92,'Potato Area'!H$4:H$176)</f>
        <v>429514</v>
      </c>
      <c r="I92" s="2">
        <f>+SUMIF('Potato Area'!$F$4:$F$176,$E92,'Potato Area'!I$4:I$176)</f>
        <v>431299</v>
      </c>
      <c r="J92" s="2">
        <f>+SUMIF('Potato Area'!$F$4:$F$176,$E92,'Potato Area'!J$4:J$176)</f>
        <v>404686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+SUMIF('Potato Area'!$F$4:$F$176,$E93,'Potato Area'!H$4:H$176)</f>
        <v>0</v>
      </c>
      <c r="I93" s="2">
        <f>+SUMIF('Potato Area'!$F$4:$F$176,$E93,'Potato Area'!I$4:I$176)</f>
        <v>0</v>
      </c>
      <c r="J93" s="2">
        <f>+SUMIF('Potato Area'!$F$4:$F$176,$E93,'Potato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+SUMIF('Potato Area'!$F$4:$F$176,$E94,'Potato Area'!H$4:H$176)</f>
        <v>495471</v>
      </c>
      <c r="I94" s="2">
        <f>+SUMIF('Potato Area'!$F$4:$F$176,$E94,'Potato Area'!I$4:I$176)</f>
        <v>489578</v>
      </c>
      <c r="J94" s="2">
        <f>+SUMIF('Potato Area'!$F$4:$F$176,$E94,'Potato Area'!J$4:J$176)</f>
        <v>506246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+SUMIF('Potato Area'!$F$4:$F$176,$E95,'Potato Area'!H$4:H$176)</f>
        <v>0</v>
      </c>
      <c r="I95" s="2">
        <f>+SUMIF('Potato Area'!$F$4:$F$176,$E95,'Potato Area'!I$4:I$176)</f>
        <v>0</v>
      </c>
      <c r="J95" s="2">
        <f>+SUMIF('Potato Area'!$F$4:$F$176,$E95,'Potato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+SUMIF('Potato Area'!$F$4:$F$176,$E96,'Potato Area'!H$4:H$176)</f>
        <v>342528</v>
      </c>
      <c r="I96" s="2">
        <f>+SUMIF('Potato Area'!$F$4:$F$176,$E96,'Potato Area'!I$4:I$176)</f>
        <v>354111</v>
      </c>
      <c r="J96" s="2">
        <f>+SUMIF('Potato Area'!$F$4:$F$176,$E96,'Potato Area'!J$4:J$176)</f>
        <v>367033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1305429</v>
      </c>
      <c r="I97" s="3">
        <f t="shared" si="59"/>
        <v>1321355</v>
      </c>
      <c r="J97" s="3">
        <f t="shared" si="59"/>
        <v>1325674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+SUMIF('Potato Area'!$F$4:$F$176,$E98,'Potato Area'!H$4:H$176)</f>
        <v>8862</v>
      </c>
      <c r="I98" s="2">
        <f>+SUMIF('Potato Area'!$F$4:$F$176,$E98,'Potato Area'!I$4:I$176)</f>
        <v>11968</v>
      </c>
      <c r="J98" s="2">
        <f>+SUMIF('Potato Area'!$F$4:$F$176,$E98,'Potato Area'!J$4:J$176)</f>
        <v>11459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+SUMIF('Potato Area'!$F$4:$F$176,$E99,'Potato Area'!H$4:H$176)</f>
        <v>90576</v>
      </c>
      <c r="I99" s="2">
        <f>+SUMIF('Potato Area'!$F$4:$F$176,$E99,'Potato Area'!I$4:I$176)</f>
        <v>93486</v>
      </c>
      <c r="J99" s="2">
        <f>+SUMIF('Potato Area'!$F$4:$F$176,$E99,'Potato Area'!J$4:J$176)</f>
        <v>95012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+SUMIF('Potato Area'!$F$4:$F$176,$E100,'Potato Area'!H$4:H$176)</f>
        <v>661789</v>
      </c>
      <c r="I100" s="2">
        <f>+SUMIF('Potato Area'!$F$4:$F$176,$E100,'Potato Area'!I$4:I$176)</f>
        <v>685622</v>
      </c>
      <c r="J100" s="2">
        <f>+SUMIF('Potato Area'!$F$4:$F$176,$E100,'Potato Area'!J$4:J$176)</f>
        <v>664163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+SUMIF('Potato Area'!$F$4:$F$176,$E101,'Potato Area'!H$4:H$176)</f>
        <v>132058</v>
      </c>
      <c r="I101" s="2">
        <f>+SUMIF('Potato Area'!$F$4:$F$176,$E101,'Potato Area'!I$4:I$176)</f>
        <v>131931</v>
      </c>
      <c r="J101" s="2">
        <f>+SUMIF('Potato Area'!$F$4:$F$176,$E101,'Potato Area'!J$4:J$176)</f>
        <v>129842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+SUMIF('Potato Area'!$F$4:$F$176,$E102,'Potato Area'!H$4:H$176)</f>
        <v>116136</v>
      </c>
      <c r="I102" s="2">
        <f>+SUMIF('Potato Area'!$F$4:$F$176,$E102,'Potato Area'!I$4:I$176)</f>
        <v>116801</v>
      </c>
      <c r="J102" s="2">
        <f>+SUMIF('Potato Area'!$F$4:$F$176,$E102,'Potato Area'!J$4:J$176)</f>
        <v>117993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1009421</v>
      </c>
      <c r="I103" s="3">
        <f t="shared" si="60"/>
        <v>1039808</v>
      </c>
      <c r="J103" s="3">
        <f t="shared" si="60"/>
        <v>1018469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+SUMIF('Potato Area'!$F$4:$F$176,$E104,'Potato Area'!H$4:H$176)</f>
        <v>767796</v>
      </c>
      <c r="I104" s="3">
        <f>+SUMIF('Potato Area'!$F$4:$F$176,$E104,'Potato Area'!I$4:I$176)</f>
        <v>769661</v>
      </c>
      <c r="J104" s="3">
        <f>+SUMIF('Potato Area'!$F$4:$F$176,$E104,'Potato Area'!J$4:J$176)</f>
        <v>750219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+SUMIF('Potato Area'!$F$4:$F$176,$E105,'Potato Area'!H$4:H$176)</f>
        <v>102022</v>
      </c>
      <c r="I105" s="2">
        <f>+SUMIF('Potato Area'!$F$4:$F$176,$E105,'Potato Area'!I$4:I$176)</f>
        <v>97119</v>
      </c>
      <c r="J105" s="2">
        <f>+SUMIF('Potato Area'!$F$4:$F$176,$E105,'Potato Area'!J$4:J$176)</f>
        <v>95494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+SUMIF('Potato Area'!$F$4:$F$176,$E106,'Potato Area'!H$4:H$176)</f>
        <v>5715825</v>
      </c>
      <c r="I106" s="2">
        <f>+SUMIF('Potato Area'!$F$4:$F$176,$E106,'Potato Area'!I$4:I$176)</f>
        <v>5672245</v>
      </c>
      <c r="J106" s="2">
        <f>+SUMIF('Potato Area'!$F$4:$F$176,$E106,'Potato Area'!J$4:J$176)</f>
        <v>5968057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+SUMIF('Potato Area'!$F$4:$F$176,$E107,'Potato Area'!H$4:H$176)</f>
        <v>150885</v>
      </c>
      <c r="I107" s="2">
        <f>+SUMIF('Potato Area'!$F$4:$F$176,$E107,'Potato Area'!I$4:I$176)</f>
        <v>142307</v>
      </c>
      <c r="J107" s="2">
        <f>+SUMIF('Potato Area'!$F$4:$F$176,$E107,'Potato Area'!J$4:J$176)</f>
        <v>141820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+SUMIF('Potato Area'!$F$4:$F$176,$E108,'Potato Area'!H$4:H$176)</f>
        <v>510</v>
      </c>
      <c r="I108" s="2">
        <f>+SUMIF('Potato Area'!$F$4:$F$176,$E108,'Potato Area'!I$4:I$176)</f>
        <v>412</v>
      </c>
      <c r="J108" s="2">
        <f>+SUMIF('Potato Area'!$F$4:$F$176,$E108,'Potato Area'!J$4:J$176)</f>
        <v>560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+SUMIF('Potato Area'!$F$4:$F$176,$E109,'Potato Area'!H$4:H$176)</f>
        <v>2506907</v>
      </c>
      <c r="I109" s="2">
        <f>+SUMIF('Potato Area'!$F$4:$F$176,$E109,'Potato Area'!I$4:I$176)</f>
        <v>2557781</v>
      </c>
      <c r="J109" s="2">
        <f>+SUMIF('Potato Area'!$F$4:$F$176,$E109,'Potato Area'!J$4:J$176)</f>
        <v>2642932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8476149</v>
      </c>
      <c r="I110" s="3">
        <f t="shared" si="61"/>
        <v>8469864</v>
      </c>
      <c r="J110" s="3">
        <f t="shared" si="61"/>
        <v>8848863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+SUMIF('Potato Area'!$F$4:$F$176,$E111,'Potato Area'!H$4:H$176)</f>
        <v>932719</v>
      </c>
      <c r="I111" s="2">
        <f>+SUMIF('Potato Area'!$F$4:$F$176,$E111,'Potato Area'!I$4:I$176)</f>
        <v>907271</v>
      </c>
      <c r="J111" s="2">
        <f>+SUMIF('Potato Area'!$F$4:$F$176,$E111,'Potato Area'!J$4:J$176)</f>
        <v>947726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+SUMIF('Potato Area'!$F$4:$F$176,$E112,'Potato Area'!H$4:H$176)</f>
        <v>187231</v>
      </c>
      <c r="I112" s="2">
        <f>+SUMIF('Potato Area'!$F$4:$F$176,$E112,'Potato Area'!I$4:I$176)</f>
        <v>176349</v>
      </c>
      <c r="J112" s="2">
        <f>+SUMIF('Potato Area'!$F$4:$F$176,$E112,'Potato Area'!J$4:J$176)</f>
        <v>164617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+SUMIF('Potato Area'!$F$4:$F$176,$E113,'Potato Area'!H$4:H$176)</f>
        <v>668545</v>
      </c>
      <c r="I113" s="2">
        <f>+SUMIF('Potato Area'!$F$4:$F$176,$E113,'Potato Area'!I$4:I$176)</f>
        <v>672889</v>
      </c>
      <c r="J113" s="2">
        <f>+SUMIF('Potato Area'!$F$4:$F$176,$E113,'Potato Area'!J$4:J$176)</f>
        <v>666881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1788495</v>
      </c>
      <c r="I114" s="3">
        <f t="shared" si="62"/>
        <v>1756509</v>
      </c>
      <c r="J114" s="3">
        <f t="shared" si="62"/>
        <v>1779224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+SUMIF('Potato Area'!$F$4:$F$176,$E115,'Potato Area'!H$4:H$176)</f>
        <v>430104</v>
      </c>
      <c r="I115" s="2">
        <f>+SUMIF('Potato Area'!$F$4:$F$176,$E115,'Potato Area'!I$4:I$176)</f>
        <v>441814</v>
      </c>
      <c r="J115" s="2">
        <f>+SUMIF('Potato Area'!$F$4:$F$176,$E115,'Potato Area'!J$4:J$176)</f>
        <v>442288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+SUMIF('Potato Area'!$F$4:$F$176,$E116,'Potato Area'!H$4:H$176)</f>
        <v>424701</v>
      </c>
      <c r="I116" s="2">
        <f>+SUMIF('Potato Area'!$F$4:$F$176,$E116,'Potato Area'!I$4:I$176)</f>
        <v>437961</v>
      </c>
      <c r="J116" s="2">
        <f>+SUMIF('Potato Area'!$F$4:$F$176,$E116,'Potato Area'!J$4:J$176)</f>
        <v>428820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854805</v>
      </c>
      <c r="I117" s="3">
        <f t="shared" si="63"/>
        <v>879775</v>
      </c>
      <c r="J117" s="3">
        <f t="shared" si="63"/>
        <v>871108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+SUMIF('Potato Area'!$F$4:$F$176,$E118,'Potato Area'!H$4:H$176)</f>
        <v>38668</v>
      </c>
      <c r="I118" s="2">
        <f>+SUMIF('Potato Area'!$F$4:$F$176,$E118,'Potato Area'!I$4:I$176)</f>
        <v>39199</v>
      </c>
      <c r="J118" s="2">
        <f>+SUMIF('Potato Area'!$F$4:$F$176,$E118,'Potato Area'!J$4:J$176)</f>
        <v>38721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+SUMIF('Potato Area'!$F$4:$F$176,$E119,'Potato Area'!H$4:H$176)</f>
        <v>60500</v>
      </c>
      <c r="I119" s="2">
        <f>+SUMIF('Potato Area'!$F$4:$F$176,$E119,'Potato Area'!I$4:I$176)</f>
        <v>54109</v>
      </c>
      <c r="J119" s="2">
        <f>+SUMIF('Potato Area'!$F$4:$F$176,$E119,'Potato Area'!J$4:J$176)</f>
        <v>50027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+SUMIF('Potato Area'!$F$4:$F$176,$E120,'Potato Area'!H$4:H$176)</f>
        <v>319576</v>
      </c>
      <c r="I120" s="2">
        <f>+SUMIF('Potato Area'!$F$4:$F$176,$E120,'Potato Area'!I$4:I$176)</f>
        <v>330625</v>
      </c>
      <c r="J120" s="2">
        <f>+SUMIF('Potato Area'!$F$4:$F$176,$E120,'Potato Area'!J$4:J$176)</f>
        <v>334870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+SUMIF('Potato Area'!$F$4:$F$176,$E121,'Potato Area'!H$4:H$176)</f>
        <v>3960058</v>
      </c>
      <c r="I121" s="2">
        <f>+SUMIF('Potato Area'!$F$4:$F$176,$E121,'Potato Area'!I$4:I$176)</f>
        <v>3924181</v>
      </c>
      <c r="J121" s="2">
        <f>+SUMIF('Potato Area'!$F$4:$F$176,$E121,'Potato Area'!J$4:J$176)</f>
        <v>3841633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+SUMIF('Potato Area'!$F$4:$F$176,$E122,'Potato Area'!H$4:H$176)</f>
        <v>4340134</v>
      </c>
      <c r="I122" s="2">
        <f>+SUMIF('Potato Area'!$F$4:$F$176,$E122,'Potato Area'!I$4:I$176)</f>
        <v>4308915</v>
      </c>
      <c r="J122" s="2">
        <f>+SUMIF('Potato Area'!$F$4:$F$176,$E122,'Potato Area'!J$4:J$176)</f>
        <v>4226530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2028436</v>
      </c>
      <c r="I124" s="2">
        <f t="shared" si="64"/>
        <v>1989599</v>
      </c>
      <c r="J124" s="2">
        <f t="shared" si="64"/>
        <v>1996777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5008679</v>
      </c>
      <c r="I125" s="2">
        <f t="shared" si="65"/>
        <v>4981804</v>
      </c>
      <c r="J125" s="2">
        <f t="shared" si="65"/>
        <v>4893411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11543782</v>
      </c>
      <c r="I126" s="2">
        <f t="shared" si="66"/>
        <v>11613683</v>
      </c>
      <c r="J126" s="2">
        <f t="shared" si="66"/>
        <v>11968620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11863358</v>
      </c>
      <c r="I127" s="2">
        <f t="shared" si="67"/>
        <v>11944308</v>
      </c>
      <c r="J127" s="2">
        <f t="shared" si="67"/>
        <v>12303490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18580897</v>
      </c>
      <c r="I128" s="2">
        <f t="shared" si="69"/>
        <v>18585086</v>
      </c>
      <c r="J128" s="2">
        <f t="shared" si="69"/>
        <v>18858808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5899339</v>
      </c>
      <c r="I129" s="52">
        <f t="shared" si="71"/>
        <v>6023331</v>
      </c>
      <c r="J129" s="52">
        <f t="shared" si="71"/>
        <v>6087598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559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8619.4218799451428</v>
      </c>
      <c r="I134" s="2">
        <f t="shared" si="74"/>
        <v>9790.152479133867</v>
      </c>
      <c r="J134" s="2">
        <f t="shared" si="74"/>
        <v>10151.061644553438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12115.679582039234</v>
      </c>
      <c r="I135" s="2">
        <f t="shared" si="75"/>
        <v>12104.542324466322</v>
      </c>
      <c r="J135" s="2">
        <f t="shared" si="75"/>
        <v>9239.7439002090505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12915.425928056335</v>
      </c>
      <c r="I137" s="2">
        <f t="shared" si="77"/>
        <v>13181.100866460503</v>
      </c>
      <c r="J137" s="2">
        <f t="shared" si="77"/>
        <v>12166.047731735165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4438.8955063527656</v>
      </c>
      <c r="I139" s="2">
        <f t="shared" si="79"/>
        <v>4715.3491419357206</v>
      </c>
      <c r="J139" s="2">
        <f t="shared" si="79"/>
        <v>4867.6930957161894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10303.381493746499</v>
      </c>
      <c r="I140" s="2">
        <f t="shared" si="80"/>
        <v>10441.971309754003</v>
      </c>
      <c r="J140" s="2">
        <f t="shared" si="80"/>
        <v>9179.5637539847648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19544.572331302188</v>
      </c>
      <c r="I141" s="2">
        <f t="shared" si="81"/>
        <v>20781.082887700533</v>
      </c>
      <c r="J141" s="2">
        <f t="shared" si="81"/>
        <v>20355.266602670392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26138.01669316375</v>
      </c>
      <c r="I142" s="2">
        <f t="shared" si="82"/>
        <v>26198.446826262756</v>
      </c>
      <c r="J142" s="2">
        <f t="shared" si="82"/>
        <v>26739.211889024544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13375.461060851721</v>
      </c>
      <c r="I143" s="2">
        <f t="shared" si="83"/>
        <v>13516.379287712471</v>
      </c>
      <c r="J143" s="2">
        <f t="shared" si="83"/>
        <v>13013.255782089638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27941.025912856472</v>
      </c>
      <c r="I144" s="2">
        <f t="shared" si="84"/>
        <v>29315.937876617321</v>
      </c>
      <c r="J144" s="2">
        <f t="shared" si="84"/>
        <v>29662.174026894227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25592.59833298891</v>
      </c>
      <c r="I145" s="2">
        <f t="shared" si="85"/>
        <v>24290.725250639978</v>
      </c>
      <c r="J145" s="2">
        <f t="shared" si="85"/>
        <v>25498.538048867307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17885.968292714337</v>
      </c>
      <c r="I146" s="2">
        <f t="shared" si="86"/>
        <v>17955.127292730966</v>
      </c>
      <c r="J146" s="2">
        <f t="shared" si="86"/>
        <v>17945.332651263809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32081.024126200187</v>
      </c>
      <c r="I147" s="2">
        <f t="shared" si="87"/>
        <v>31624.177397581534</v>
      </c>
      <c r="J147" s="2">
        <f t="shared" si="87"/>
        <v>32410.61610009877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30411.038795553901</v>
      </c>
      <c r="I148" s="2">
        <f t="shared" si="88"/>
        <v>30358.53952367714</v>
      </c>
      <c r="J148" s="2">
        <f t="shared" si="88"/>
        <v>29805.987810752507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17014.427313642387</v>
      </c>
      <c r="I149" s="2">
        <f t="shared" si="89"/>
        <v>17049.157784968738</v>
      </c>
      <c r="J149" s="2">
        <f t="shared" si="89"/>
        <v>16911.628692554379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16314.557444411306</v>
      </c>
      <c r="I150" s="2">
        <f t="shared" si="90"/>
        <v>16695.208246959039</v>
      </c>
      <c r="J150" s="2">
        <f t="shared" si="90"/>
        <v>16654.801861514596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6329.411764705882</v>
      </c>
      <c r="I151" s="2">
        <f t="shared" si="91"/>
        <v>6237.8640776699031</v>
      </c>
      <c r="J151" s="2">
        <f t="shared" si="91"/>
        <v>6146.4285714285716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22730.161110882851</v>
      </c>
      <c r="I152" s="2">
        <f t="shared" si="92"/>
        <v>22969.47432168743</v>
      </c>
      <c r="J152" s="2">
        <f t="shared" si="92"/>
        <v>20636.977039136837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18853.0586236745</v>
      </c>
      <c r="I153" s="2">
        <f t="shared" si="93"/>
        <v>18983.149080079682</v>
      </c>
      <c r="J153" s="2">
        <f t="shared" si="93"/>
        <v>18158.650439045108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45311.089406348539</v>
      </c>
      <c r="I154" s="2">
        <f t="shared" si="94"/>
        <v>42037.476123451539</v>
      </c>
      <c r="J154" s="2">
        <f t="shared" si="94"/>
        <v>40313.7890065272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27731.663025887807</v>
      </c>
      <c r="I155" s="2">
        <f t="shared" si="95"/>
        <v>27392.568146119342</v>
      </c>
      <c r="J155" s="2">
        <f t="shared" si="95"/>
        <v>27905.343919522285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21537.863569393234</v>
      </c>
      <c r="I156" s="2">
        <f t="shared" si="96"/>
        <v>17826.486983737286</v>
      </c>
      <c r="J156" s="2">
        <f t="shared" si="96"/>
        <v>22266.023473453286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34584.257713887935</v>
      </c>
      <c r="I157" s="2">
        <f t="shared" si="97"/>
        <v>31292.342937041598</v>
      </c>
      <c r="J157" s="2">
        <f t="shared" si="97"/>
        <v>32401.15241251242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27676.906050629615</v>
      </c>
      <c r="I158" s="2">
        <f t="shared" si="98"/>
        <v>27513.698072039366</v>
      </c>
      <c r="J158" s="2">
        <f t="shared" si="98"/>
        <v>27884.080056433817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28589.513563660083</v>
      </c>
      <c r="I159" s="2">
        <f t="shared" si="99"/>
        <v>29093.802872858541</v>
      </c>
      <c r="J159" s="2">
        <f t="shared" si="99"/>
        <v>29898.327969777529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28130.325629822008</v>
      </c>
      <c r="I160" s="2">
        <f t="shared" si="100"/>
        <v>28300.290415162966</v>
      </c>
      <c r="J160" s="2">
        <f t="shared" si="100"/>
        <v>28875.633101750875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41784.990172752667</v>
      </c>
      <c r="I161" s="2">
        <f t="shared" si="101"/>
        <v>41622.158728538991</v>
      </c>
      <c r="J161" s="2">
        <f t="shared" si="101"/>
        <v>42791.973347795771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>
        <f t="shared" ref="H162:J162" si="102">+H76*1000/H119</f>
        <v>18041.123966942148</v>
      </c>
      <c r="I162" s="2">
        <f t="shared" si="102"/>
        <v>18734.609769169638</v>
      </c>
      <c r="J162" s="2">
        <f t="shared" si="102"/>
        <v>18423.7911527775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20820.418304253137</v>
      </c>
      <c r="I163" s="2">
        <f t="shared" si="103"/>
        <v>20993.606049149337</v>
      </c>
      <c r="J163" s="2">
        <f t="shared" si="103"/>
        <v>21756.810105414042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16452.529988197144</v>
      </c>
      <c r="I164" s="2">
        <f t="shared" si="104"/>
        <v>16349.815923373566</v>
      </c>
      <c r="J164" s="2">
        <f t="shared" si="104"/>
        <v>16296.082160893557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16796.294077556129</v>
      </c>
      <c r="I165" s="2">
        <f t="shared" si="105"/>
        <v>16736.082981446605</v>
      </c>
      <c r="J165" s="2">
        <f t="shared" si="105"/>
        <v>16753.92272147601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37864.029232374101</v>
      </c>
      <c r="I167" s="2">
        <f t="shared" si="106"/>
        <v>36132.843351851305</v>
      </c>
      <c r="J167" s="2">
        <f t="shared" si="106"/>
        <v>35867.010186916217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17429.186018908378</v>
      </c>
      <c r="I168" s="2">
        <f t="shared" si="107"/>
        <v>16883.363135121333</v>
      </c>
      <c r="J168" s="2">
        <f t="shared" si="107"/>
        <v>17505.119639449866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18386.477412688495</v>
      </c>
      <c r="I169" s="2">
        <f t="shared" si="108"/>
        <v>18530.006717076743</v>
      </c>
      <c r="J169" s="2">
        <f t="shared" si="108"/>
        <v>17833.0322125692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18452.043089317543</v>
      </c>
      <c r="I170" s="2">
        <f t="shared" si="109"/>
        <v>18598.200498513601</v>
      </c>
      <c r="J170" s="2">
        <f t="shared" si="109"/>
        <v>17939.8275611229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20254.75115652382</v>
      </c>
      <c r="I171" s="2">
        <f t="shared" si="111"/>
        <v>19973.063293869072</v>
      </c>
      <c r="J171" s="2">
        <f t="shared" si="111"/>
        <v>19657.390435280959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19491.954268096815</v>
      </c>
      <c r="I172" s="53">
        <f t="shared" si="112"/>
        <v>19711.812782661287</v>
      </c>
      <c r="J172" s="53">
        <f t="shared" si="112"/>
        <v>18551.303814739411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W422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559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2247495</v>
      </c>
      <c r="I4" s="2">
        <f t="shared" si="0"/>
        <v>2486647</v>
      </c>
      <c r="J4" s="2">
        <f t="shared" si="0"/>
        <v>2150844</v>
      </c>
      <c r="K4" s="27"/>
      <c r="L4" s="2">
        <f>+IFERROR(('Regions &amp; Poverty'!$G2/100)*H4,0)</f>
        <v>373084.17000000004</v>
      </c>
      <c r="M4" s="2">
        <f>+IFERROR(('Regions &amp; Poverty'!$G2/100)*I4,0)</f>
        <v>412783.402</v>
      </c>
      <c r="N4" s="2">
        <f>+IFERROR(('Regions &amp; Poverty'!$G2/100)*J4,0)</f>
        <v>357040.10399999999</v>
      </c>
      <c r="O4" s="2">
        <f>+IFERROR(L4*('Regions &amp; Poverty'!$I2/100),0)</f>
        <v>18281.124330000002</v>
      </c>
      <c r="P4" s="2">
        <f>+IFERROR(M4*('Regions &amp; Poverty'!$I2/100),0)</f>
        <v>20226.386698000002</v>
      </c>
      <c r="Q4" s="2">
        <f>+IFERROR(N4*('Regions &amp; Poverty'!$I2/100),0)</f>
        <v>17494.965096</v>
      </c>
      <c r="R4" s="2">
        <f>+IFERROR(('Regions &amp; Poverty'!$K2/100)*H4,0)</f>
        <v>806850.70499999996</v>
      </c>
      <c r="S4" s="2">
        <f>+IFERROR(('Regions &amp; Poverty'!$K2/100)*I4,0)</f>
        <v>892706.27299999993</v>
      </c>
      <c r="T4" s="2">
        <f>+IFERROR(('Regions &amp; Poverty'!$K2/100)*J4,0)</f>
        <v>772152.99599999993</v>
      </c>
      <c r="U4" s="2">
        <f>+IFERROR(R4*('Regions &amp; Poverty'!$M2/100),0)</f>
        <v>111345.39729000001</v>
      </c>
      <c r="V4" s="2">
        <f>+IFERROR(S4*('Regions &amp; Poverty'!$M2/100),0)</f>
        <v>123193.46567400001</v>
      </c>
      <c r="W4" s="2">
        <f>+IFERROR(T4*('Regions &amp; Poverty'!$M2/100),0)</f>
        <v>106557.113448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220556</v>
      </c>
      <c r="I5" s="2">
        <f t="shared" si="0"/>
        <v>346332</v>
      </c>
      <c r="J5" s="2">
        <f t="shared" si="0"/>
        <v>377257</v>
      </c>
      <c r="K5" s="27"/>
      <c r="L5" s="2">
        <f>+IFERROR(('Regions &amp; Poverty'!$G3/100)*H5,0)</f>
        <v>52933.439999999995</v>
      </c>
      <c r="M5" s="2">
        <f>+IFERROR(('Regions &amp; Poverty'!$G3/100)*I5,0)</f>
        <v>83119.679999999993</v>
      </c>
      <c r="N5" s="2">
        <f>+IFERROR(('Regions &amp; Poverty'!$G3/100)*J5,0)</f>
        <v>90541.68</v>
      </c>
      <c r="O5" s="2">
        <f>+IFERROR(L5*('Regions &amp; Poverty'!$I3/100),0)</f>
        <v>4075.8748799999994</v>
      </c>
      <c r="P5" s="2">
        <f>+IFERROR(M5*('Regions &amp; Poverty'!$I3/100),0)</f>
        <v>6400.2153599999992</v>
      </c>
      <c r="Q5" s="2">
        <f>+IFERROR(N5*('Regions &amp; Poverty'!$I3/100),0)</f>
        <v>6971.7093599999989</v>
      </c>
      <c r="R5" s="2">
        <f>+IFERROR(('Regions &amp; Poverty'!$K3/100)*H5,0)</f>
        <v>99250.2</v>
      </c>
      <c r="S5" s="2">
        <f>+IFERROR(('Regions &amp; Poverty'!$K3/100)*I5,0)</f>
        <v>155849.4</v>
      </c>
      <c r="T5" s="2">
        <f>+IFERROR(('Regions &amp; Poverty'!$K3/100)*J5,0)</f>
        <v>169765.65</v>
      </c>
      <c r="U5" s="2">
        <f>+IFERROR(R5*('Regions &amp; Poverty'!$M3/100),0)</f>
        <v>18659.0376</v>
      </c>
      <c r="V5" s="2">
        <f>+IFERROR(S5*('Regions &amp; Poverty'!$M3/100),0)</f>
        <v>29299.6872</v>
      </c>
      <c r="W5" s="2">
        <f>+IFERROR(T5*('Regions &amp; Poverty'!$M3/100),0)</f>
        <v>31915.942199999998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1302</v>
      </c>
      <c r="I6" s="2">
        <f t="shared" si="0"/>
        <v>1322</v>
      </c>
      <c r="J6" s="2">
        <f t="shared" si="0"/>
        <v>1330</v>
      </c>
      <c r="K6" s="27"/>
      <c r="L6" s="2">
        <f>+IFERROR(('Regions &amp; Poverty'!$G4/100)*H6,0)</f>
        <v>863.22599999999989</v>
      </c>
      <c r="M6" s="2">
        <f>+IFERROR(('Regions &amp; Poverty'!$G4/100)*I6,0)</f>
        <v>876.48599999999988</v>
      </c>
      <c r="N6" s="2">
        <f>+IFERROR(('Regions &amp; Poverty'!$G4/100)*J6,0)</f>
        <v>881.78999999999985</v>
      </c>
      <c r="O6" s="2">
        <f>+IFERROR(L6*('Regions &amp; Poverty'!$I4/100),0)</f>
        <v>285.72780599999999</v>
      </c>
      <c r="P6" s="2">
        <f>+IFERROR(M6*('Regions &amp; Poverty'!$I4/100),0)</f>
        <v>290.11686599999996</v>
      </c>
      <c r="Q6" s="2">
        <f>+IFERROR(N6*('Regions &amp; Poverty'!$I4/100),0)</f>
        <v>291.87248999999997</v>
      </c>
      <c r="R6" s="2">
        <f>+IFERROR(('Regions &amp; Poverty'!$K4/100)*H6,0)</f>
        <v>1081.962</v>
      </c>
      <c r="S6" s="2">
        <f>+IFERROR(('Regions &amp; Poverty'!$K4/100)*I6,0)</f>
        <v>1098.5819999999999</v>
      </c>
      <c r="T6" s="2">
        <f>+IFERROR(('Regions &amp; Poverty'!$K4/100)*J6,0)</f>
        <v>1105.23</v>
      </c>
      <c r="U6" s="2">
        <f>+IFERROR(R6*('Regions &amp; Poverty'!$M4/100),0)</f>
        <v>546.39080999999999</v>
      </c>
      <c r="V6" s="2">
        <f>+IFERROR(S6*('Regions &amp; Poverty'!$M4/100),0)</f>
        <v>554.78390999999999</v>
      </c>
      <c r="W6" s="2">
        <f>+IFERROR(T6*('Regions &amp; Poverty'!$M4/100),0)</f>
        <v>558.14115000000004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5384</v>
      </c>
      <c r="I7" s="2">
        <f t="shared" si="0"/>
        <v>5467</v>
      </c>
      <c r="J7" s="2">
        <f t="shared" si="0"/>
        <v>5551</v>
      </c>
      <c r="K7" s="27"/>
      <c r="L7" s="2">
        <f>+IFERROR(('Regions &amp; Poverty'!$G5/100)*H7,0)</f>
        <v>1992.08</v>
      </c>
      <c r="M7" s="2">
        <f>+IFERROR(('Regions &amp; Poverty'!$G5/100)*I7,0)</f>
        <v>2022.79</v>
      </c>
      <c r="N7" s="2">
        <f>+IFERROR(('Regions &amp; Poverty'!$G5/100)*J7,0)</f>
        <v>2053.87</v>
      </c>
      <c r="O7" s="2">
        <f>+IFERROR(L7*('Regions &amp; Poverty'!$I5/100),0)</f>
        <v>296.81991999999997</v>
      </c>
      <c r="P7" s="2">
        <f>+IFERROR(M7*('Regions &amp; Poverty'!$I5/100),0)</f>
        <v>301.39571000000001</v>
      </c>
      <c r="Q7" s="2">
        <f>+IFERROR(N7*('Regions &amp; Poverty'!$I5/100),0)</f>
        <v>306.02662999999995</v>
      </c>
      <c r="R7" s="2">
        <f>+IFERROR(('Regions &amp; Poverty'!$K5/100)*H7,0)</f>
        <v>3300.3919999999998</v>
      </c>
      <c r="S7" s="2">
        <f>+IFERROR(('Regions &amp; Poverty'!$K5/100)*I7,0)</f>
        <v>3351.2709999999997</v>
      </c>
      <c r="T7" s="2">
        <f>+IFERROR(('Regions &amp; Poverty'!$K5/100)*J7,0)</f>
        <v>3402.7629999999999</v>
      </c>
      <c r="U7" s="2">
        <f>+IFERROR(R7*('Regions &amp; Poverty'!$M5/100),0)</f>
        <v>960.41407200000003</v>
      </c>
      <c r="V7" s="2">
        <f>+IFERROR(S7*('Regions &amp; Poverty'!$M5/100),0)</f>
        <v>975.21986100000004</v>
      </c>
      <c r="W7" s="2">
        <f>+IFERROR(T7*('Regions &amp; Poverty'!$M5/100),0)</f>
        <v>990.20403300000009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99572</v>
      </c>
      <c r="I8" s="2">
        <f t="shared" si="0"/>
        <v>100819</v>
      </c>
      <c r="J8" s="2">
        <f t="shared" si="0"/>
        <v>100159</v>
      </c>
      <c r="K8" s="27"/>
      <c r="L8" s="2">
        <f>+IFERROR(('Regions &amp; Poverty'!$G6/100)*H8,0)</f>
        <v>76770.011999999988</v>
      </c>
      <c r="M8" s="2">
        <f>+IFERROR(('Regions &amp; Poverty'!$G6/100)*I8,0)</f>
        <v>77731.448999999993</v>
      </c>
      <c r="N8" s="2">
        <f>+IFERROR(('Regions &amp; Poverty'!$G6/100)*J8,0)</f>
        <v>77222.588999999993</v>
      </c>
      <c r="O8" s="2">
        <f>+IFERROR(L8*('Regions &amp; Poverty'!$I6/100),0)</f>
        <v>30093.844703999996</v>
      </c>
      <c r="P8" s="2">
        <f>+IFERROR(M8*('Regions &amp; Poverty'!$I6/100),0)</f>
        <v>30470.728007999998</v>
      </c>
      <c r="Q8" s="2">
        <f>+IFERROR(N8*('Regions &amp; Poverty'!$I6/100),0)</f>
        <v>30271.254887999999</v>
      </c>
      <c r="R8" s="2">
        <f>+IFERROR(('Regions &amp; Poverty'!$K6/100)*H8,0)</f>
        <v>90909.23599999999</v>
      </c>
      <c r="S8" s="2">
        <f>+IFERROR(('Regions &amp; Poverty'!$K6/100)*I8,0)</f>
        <v>92047.746999999988</v>
      </c>
      <c r="T8" s="2">
        <f>+IFERROR(('Regions &amp; Poverty'!$K6/100)*J8,0)</f>
        <v>91445.166999999987</v>
      </c>
      <c r="U8" s="2">
        <f>+IFERROR(R8*('Regions &amp; Poverty'!$M6/100),0)</f>
        <v>52727.356879999992</v>
      </c>
      <c r="V8" s="2">
        <f>+IFERROR(S8*('Regions &amp; Poverty'!$M6/100),0)</f>
        <v>53387.693259999993</v>
      </c>
      <c r="W8" s="2">
        <f>+IFERROR(T8*('Regions &amp; Poverty'!$M6/100),0)</f>
        <v>53038.196859999989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181209</v>
      </c>
      <c r="I12" s="2">
        <f t="shared" si="0"/>
        <v>123711</v>
      </c>
      <c r="J12" s="2">
        <f t="shared" si="0"/>
        <v>145687</v>
      </c>
      <c r="K12" s="27"/>
      <c r="L12" s="2">
        <f>+IFERROR(('Regions &amp; Poverty'!$G10/100)*H12,0)</f>
        <v>133551.033</v>
      </c>
      <c r="M12" s="2">
        <f>+IFERROR(('Regions &amp; Poverty'!$G10/100)*I12,0)</f>
        <v>91175.006999999998</v>
      </c>
      <c r="N12" s="2">
        <f>+IFERROR(('Regions &amp; Poverty'!$G10/100)*J12,0)</f>
        <v>107371.319</v>
      </c>
      <c r="O12" s="2">
        <f>+IFERROR(L12*('Regions &amp; Poverty'!$I10/100),0)</f>
        <v>43270.534692000001</v>
      </c>
      <c r="P12" s="2">
        <f>+IFERROR(M12*('Regions &amp; Poverty'!$I10/100),0)</f>
        <v>29540.702268000001</v>
      </c>
      <c r="Q12" s="2">
        <f>+IFERROR(N12*('Regions &amp; Poverty'!$I10/100),0)</f>
        <v>34788.307356000005</v>
      </c>
      <c r="R12" s="2">
        <f>+IFERROR(('Regions &amp; Poverty'!$K10/100)*H12,0)</f>
        <v>163269.30899999998</v>
      </c>
      <c r="S12" s="2">
        <f>+IFERROR(('Regions &amp; Poverty'!$K10/100)*I12,0)</f>
        <v>111463.61099999999</v>
      </c>
      <c r="T12" s="2">
        <f>+IFERROR(('Regions &amp; Poverty'!$K10/100)*J12,0)</f>
        <v>131263.98699999999</v>
      </c>
      <c r="U12" s="2">
        <f>+IFERROR(R12*('Regions &amp; Poverty'!$M10/100),0)</f>
        <v>86859.272387999998</v>
      </c>
      <c r="V12" s="2">
        <f>+IFERROR(S12*('Regions &amp; Poverty'!$M10/100),0)</f>
        <v>59298.641051999999</v>
      </c>
      <c r="W12" s="2">
        <f>+IFERROR(T12*('Regions &amp; Poverty'!$M10/100),0)</f>
        <v>69832.441084000006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1626027</v>
      </c>
      <c r="I13" s="2">
        <f t="shared" si="0"/>
        <v>1963495</v>
      </c>
      <c r="J13" s="2">
        <f t="shared" si="0"/>
        <v>1335883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1886082</v>
      </c>
      <c r="I14" s="2">
        <f t="shared" si="0"/>
        <v>1502759</v>
      </c>
      <c r="J14" s="2">
        <f t="shared" si="0"/>
        <v>751284</v>
      </c>
      <c r="K14" s="27"/>
      <c r="L14" s="2">
        <f>+IFERROR(('Regions &amp; Poverty'!$G12/100)*H14,0)</f>
        <v>1139193.5279999999</v>
      </c>
      <c r="M14" s="2">
        <f>+IFERROR(('Regions &amp; Poverty'!$G12/100)*I14,0)</f>
        <v>907666.43599999999</v>
      </c>
      <c r="N14" s="2">
        <f>+IFERROR(('Regions &amp; Poverty'!$G12/100)*J14,0)</f>
        <v>453775.53599999996</v>
      </c>
      <c r="O14" s="2">
        <f>+IFERROR(L14*('Regions &amp; Poverty'!$I12/100),0)</f>
        <v>269988.86613599997</v>
      </c>
      <c r="P14" s="2">
        <f>+IFERROR(M14*('Regions &amp; Poverty'!$I12/100),0)</f>
        <v>215116.94533199997</v>
      </c>
      <c r="Q14" s="2">
        <f>+IFERROR(N14*('Regions &amp; Poverty'!$I12/100),0)</f>
        <v>107544.80203199999</v>
      </c>
      <c r="R14" s="2">
        <f>+IFERROR(('Regions &amp; Poverty'!$K12/100)*H14,0)</f>
        <v>1537156.8299999998</v>
      </c>
      <c r="S14" s="2">
        <f>+IFERROR(('Regions &amp; Poverty'!$K12/100)*I14,0)</f>
        <v>1224748.585</v>
      </c>
      <c r="T14" s="2">
        <f>+IFERROR(('Regions &amp; Poverty'!$K12/100)*J14,0)</f>
        <v>612296.46</v>
      </c>
      <c r="U14" s="2">
        <f>+IFERROR(R14*('Regions &amp; Poverty'!$M12/100),0)</f>
        <v>671737.53471000004</v>
      </c>
      <c r="V14" s="2">
        <f>+IFERROR(S14*('Regions &amp; Poverty'!$M12/100),0)</f>
        <v>535215.13164500007</v>
      </c>
      <c r="W14" s="2">
        <f>+IFERROR(T14*('Regions &amp; Poverty'!$M12/100),0)</f>
        <v>267573.55301999999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1738017</v>
      </c>
      <c r="I16" s="2">
        <f t="shared" si="0"/>
        <v>1480716</v>
      </c>
      <c r="J16" s="2">
        <f t="shared" si="0"/>
        <v>1499508</v>
      </c>
      <c r="K16" s="27"/>
      <c r="L16" s="2">
        <f>+IFERROR(('Regions &amp; Poverty'!$G14/100)*H16,0)</f>
        <v>853366.34699999995</v>
      </c>
      <c r="M16" s="2">
        <f>+IFERROR(('Regions &amp; Poverty'!$G14/100)*I16,0)</f>
        <v>727031.55599999998</v>
      </c>
      <c r="N16" s="2">
        <f>+IFERROR(('Regions &amp; Poverty'!$G14/100)*J16,0)</f>
        <v>736258.42799999996</v>
      </c>
      <c r="O16" s="2">
        <f>+IFERROR(L16*('Regions &amp; Poverty'!$I14/100),0)</f>
        <v>131418.417438</v>
      </c>
      <c r="P16" s="2">
        <f>+IFERROR(M16*('Regions &amp; Poverty'!$I14/100),0)</f>
        <v>111962.85962399999</v>
      </c>
      <c r="Q16" s="2">
        <f>+IFERROR(N16*('Regions &amp; Poverty'!$I14/100),0)</f>
        <v>113383.79791199999</v>
      </c>
      <c r="R16" s="2">
        <f>+IFERROR(('Regions &amp; Poverty'!$K14/100)*H16,0)</f>
        <v>1373033.4300000002</v>
      </c>
      <c r="S16" s="2">
        <f>+IFERROR(('Regions &amp; Poverty'!$K14/100)*I16,0)</f>
        <v>1169765.6400000001</v>
      </c>
      <c r="T16" s="2">
        <f>+IFERROR(('Regions &amp; Poverty'!$K14/100)*J16,0)</f>
        <v>1184611.32</v>
      </c>
      <c r="U16" s="2">
        <f>+IFERROR(R16*('Regions &amp; Poverty'!$M14/100),0)</f>
        <v>498411.13509000005</v>
      </c>
      <c r="V16" s="2">
        <f>+IFERROR(S16*('Regions &amp; Poverty'!$M14/100),0)</f>
        <v>424624.92732000002</v>
      </c>
      <c r="W16" s="2">
        <f>+IFERROR(T16*('Regions &amp; Poverty'!$M14/100),0)</f>
        <v>430013.90916000004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180956</v>
      </c>
      <c r="I17" s="2">
        <f t="shared" si="0"/>
        <v>177027</v>
      </c>
      <c r="J17" s="2">
        <f t="shared" si="0"/>
        <v>169490</v>
      </c>
      <c r="K17" s="27"/>
      <c r="L17" s="2">
        <f>+IFERROR(('Regions &amp; Poverty'!$G15/100)*H17,0)</f>
        <v>62610.776000000005</v>
      </c>
      <c r="M17" s="2">
        <f>+IFERROR(('Regions &amp; Poverty'!$G15/100)*I17,0)</f>
        <v>61251.342000000004</v>
      </c>
      <c r="N17" s="2">
        <f>+IFERROR(('Regions &amp; Poverty'!$G15/100)*J17,0)</f>
        <v>58643.540000000008</v>
      </c>
      <c r="O17" s="2">
        <f>+IFERROR(L17*('Regions &amp; Poverty'!$I15/100),0)</f>
        <v>6448.9099280000009</v>
      </c>
      <c r="P17" s="2">
        <f>+IFERROR(M17*('Regions &amp; Poverty'!$I15/100),0)</f>
        <v>6308.8882260000009</v>
      </c>
      <c r="Q17" s="2">
        <f>+IFERROR(N17*('Regions &amp; Poverty'!$I15/100),0)</f>
        <v>6040.2846200000013</v>
      </c>
      <c r="R17" s="2">
        <f>+IFERROR(('Regions &amp; Poverty'!$K15/100)*H17,0)</f>
        <v>120516.69599999998</v>
      </c>
      <c r="S17" s="2">
        <f>+IFERROR(('Regions &amp; Poverty'!$K15/100)*I17,0)</f>
        <v>117899.98199999999</v>
      </c>
      <c r="T17" s="2">
        <f>+IFERROR(('Regions &amp; Poverty'!$K15/100)*J17,0)</f>
        <v>112880.33999999998</v>
      </c>
      <c r="U17" s="2">
        <f>+IFERROR(R17*('Regions &amp; Poverty'!$M15/100),0)</f>
        <v>33142.091399999998</v>
      </c>
      <c r="V17" s="2">
        <f>+IFERROR(S17*('Regions &amp; Poverty'!$M15/100),0)</f>
        <v>32422.495050000001</v>
      </c>
      <c r="W17" s="2">
        <f>+IFERROR(T17*('Regions &amp; Poverty'!$M15/100),0)</f>
        <v>31042.093499999999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921980</v>
      </c>
      <c r="I19" s="9">
        <f t="shared" si="1"/>
        <v>1039885</v>
      </c>
      <c r="J19" s="9">
        <f t="shared" si="1"/>
        <v>921551</v>
      </c>
      <c r="K19" s="27"/>
      <c r="L19" s="2">
        <f>+IFERROR(('Regions &amp; Poverty'!$G17/100)*H19,0)</f>
        <v>308863.30000000005</v>
      </c>
      <c r="M19" s="2">
        <f>+IFERROR(('Regions &amp; Poverty'!$G17/100)*I19,0)</f>
        <v>348361.47500000003</v>
      </c>
      <c r="N19" s="2">
        <f>+IFERROR(('Regions &amp; Poverty'!$G17/100)*J19,0)</f>
        <v>308719.58500000002</v>
      </c>
      <c r="O19" s="2">
        <f>+IFERROR(L19*('Regions &amp; Poverty'!$I17/100),0)</f>
        <v>27797.697000000004</v>
      </c>
      <c r="P19" s="2">
        <f>+IFERROR(M19*('Regions &amp; Poverty'!$I17/100),0)</f>
        <v>31352.532750000002</v>
      </c>
      <c r="Q19" s="2">
        <f>+IFERROR(N19*('Regions &amp; Poverty'!$I17/100),0)</f>
        <v>27784.762650000001</v>
      </c>
      <c r="R19" s="2">
        <f>+IFERROR(('Regions &amp; Poverty'!$K17/100)*H19,0)</f>
        <v>673967.38</v>
      </c>
      <c r="S19" s="2">
        <f>+IFERROR(('Regions &amp; Poverty'!$K17/100)*I19,0)</f>
        <v>760155.93499999994</v>
      </c>
      <c r="T19" s="2">
        <f>+IFERROR(('Regions &amp; Poverty'!$K17/100)*J19,0)</f>
        <v>673653.78099999996</v>
      </c>
      <c r="U19" s="2">
        <f>+IFERROR(R19*('Regions &amp; Poverty'!$M17/100),0)</f>
        <v>188710.86640000003</v>
      </c>
      <c r="V19" s="2">
        <f>+IFERROR(S19*('Regions &amp; Poverty'!$M17/100),0)</f>
        <v>212843.6618</v>
      </c>
      <c r="W19" s="2">
        <f>+IFERROR(T19*('Regions &amp; Poverty'!$M17/100),0)</f>
        <v>188623.05868000002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407600</v>
      </c>
      <c r="I21" s="9">
        <f t="shared" si="3"/>
        <v>413800</v>
      </c>
      <c r="J21" s="9">
        <f t="shared" si="3"/>
        <v>415300</v>
      </c>
      <c r="K21" s="27"/>
      <c r="L21" s="2">
        <f>+IFERROR(('Regions &amp; Poverty'!$G19/100)*H21,0)</f>
        <v>60732.399999999994</v>
      </c>
      <c r="M21" s="2">
        <f>+IFERROR(('Regions &amp; Poverty'!$G19/100)*I21,0)</f>
        <v>61656.2</v>
      </c>
      <c r="N21" s="2">
        <f>+IFERROR(('Regions &amp; Poverty'!$G19/100)*J21,0)</f>
        <v>61879.7</v>
      </c>
      <c r="O21" s="2">
        <f>+IFERROR(L21*('Regions &amp; Poverty'!$I19/100),0)</f>
        <v>2429.2959999999998</v>
      </c>
      <c r="P21" s="2">
        <f>+IFERROR(M21*('Regions &amp; Poverty'!$I19/100),0)</f>
        <v>2466.248</v>
      </c>
      <c r="Q21" s="2">
        <f>+IFERROR(N21*('Regions &amp; Poverty'!$I19/100),0)</f>
        <v>2475.1880000000001</v>
      </c>
      <c r="R21" s="2">
        <f>+IFERROR(('Regions &amp; Poverty'!$K19/100)*H21,0)</f>
        <v>165078</v>
      </c>
      <c r="S21" s="2">
        <f>+IFERROR(('Regions &amp; Poverty'!$K19/100)*I21,0)</f>
        <v>167589</v>
      </c>
      <c r="T21" s="2">
        <f>+IFERROR(('Regions &amp; Poverty'!$K19/100)*J21,0)</f>
        <v>168196.5</v>
      </c>
      <c r="U21" s="2">
        <f>+IFERROR(R21*('Regions &amp; Poverty'!$M19/100),0)</f>
        <v>22450.608</v>
      </c>
      <c r="V21" s="2">
        <f>+IFERROR(S21*('Regions &amp; Poverty'!$M19/100),0)</f>
        <v>22792.104000000003</v>
      </c>
      <c r="W21" s="2">
        <f>+IFERROR(T21*('Regions &amp; Poverty'!$M19/100),0)</f>
        <v>22874.724000000002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1464</v>
      </c>
      <c r="I22" s="2">
        <f t="shared" si="2"/>
        <v>1464</v>
      </c>
      <c r="J22" s="2">
        <f t="shared" si="2"/>
        <v>1464</v>
      </c>
      <c r="K22" s="27"/>
      <c r="L22" s="2">
        <f>+IFERROR(('Regions &amp; Poverty'!$G20/100)*H22,0)</f>
        <v>639.76800000000003</v>
      </c>
      <c r="M22" s="2">
        <f>+IFERROR(('Regions &amp; Poverty'!$G20/100)*I22,0)</f>
        <v>639.76800000000003</v>
      </c>
      <c r="N22" s="2">
        <f>+IFERROR(('Regions &amp; Poverty'!$G20/100)*J22,0)</f>
        <v>639.76800000000003</v>
      </c>
      <c r="O22" s="2">
        <f>+IFERROR(L22*('Regions &amp; Poverty'!$I20/100),0)</f>
        <v>71.014248000000009</v>
      </c>
      <c r="P22" s="2">
        <f>+IFERROR(M22*('Regions &amp; Poverty'!$I20/100),0)</f>
        <v>71.014248000000009</v>
      </c>
      <c r="Q22" s="2">
        <f>+IFERROR(N22*('Regions &amp; Poverty'!$I20/100),0)</f>
        <v>71.014248000000009</v>
      </c>
      <c r="R22" s="2">
        <f>+IFERROR(('Regions &amp; Poverty'!$K20/100)*H22,0)</f>
        <v>1118.4960000000001</v>
      </c>
      <c r="S22" s="2">
        <f>+IFERROR(('Regions &amp; Poverty'!$K20/100)*I22,0)</f>
        <v>1118.4960000000001</v>
      </c>
      <c r="T22" s="2">
        <f>+IFERROR(('Regions &amp; Poverty'!$K20/100)*J22,0)</f>
        <v>1118.4960000000001</v>
      </c>
      <c r="U22" s="2">
        <f>+IFERROR(R22*('Regions &amp; Poverty'!$M20/100),0)</f>
        <v>360.15571200000005</v>
      </c>
      <c r="V22" s="2">
        <f>+IFERROR(S22*('Regions &amp; Poverty'!$M20/100),0)</f>
        <v>360.15571200000005</v>
      </c>
      <c r="W22" s="2">
        <f>+IFERROR(T22*('Regions &amp; Poverty'!$M20/100),0)</f>
        <v>360.15571200000005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2680</v>
      </c>
      <c r="I23" s="2">
        <f t="shared" si="2"/>
        <v>600</v>
      </c>
      <c r="J23" s="2">
        <f t="shared" si="2"/>
        <v>2000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40913</v>
      </c>
      <c r="I24" s="2">
        <f t="shared" si="2"/>
        <v>33079</v>
      </c>
      <c r="J24" s="2">
        <f t="shared" si="2"/>
        <v>37152</v>
      </c>
      <c r="K24" s="27"/>
      <c r="L24" s="2">
        <f>+IFERROR(('Regions &amp; Poverty'!$G22/100)*H24,0)</f>
        <v>15710.592000000001</v>
      </c>
      <c r="M24" s="2">
        <f>+IFERROR(('Regions &amp; Poverty'!$G22/100)*I24,0)</f>
        <v>12702.336000000001</v>
      </c>
      <c r="N24" s="2">
        <f>+IFERROR(('Regions &amp; Poverty'!$G22/100)*J24,0)</f>
        <v>14266.368</v>
      </c>
      <c r="O24" s="2">
        <f>+IFERROR(L24*('Regions &amp; Poverty'!$I22/100),0)</f>
        <v>2403.7205760000002</v>
      </c>
      <c r="P24" s="2">
        <f>+IFERROR(M24*('Regions &amp; Poverty'!$I22/100),0)</f>
        <v>1943.4574080000002</v>
      </c>
      <c r="Q24" s="2">
        <f>+IFERROR(N24*('Regions &amp; Poverty'!$I22/100),0)</f>
        <v>2182.754304</v>
      </c>
      <c r="R24" s="2">
        <f>+IFERROR(('Regions &amp; Poverty'!$K22/100)*H24,0)</f>
        <v>27207.145</v>
      </c>
      <c r="S24" s="2">
        <f>+IFERROR(('Regions &amp; Poverty'!$K22/100)*I24,0)</f>
        <v>21997.535</v>
      </c>
      <c r="T24" s="2">
        <f>+IFERROR(('Regions &amp; Poverty'!$K22/100)*J24,0)</f>
        <v>24706.080000000002</v>
      </c>
      <c r="U24" s="2">
        <f>+IFERROR(R24*('Regions &amp; Poverty'!$M22/100),0)</f>
        <v>8379.8006600000008</v>
      </c>
      <c r="V24" s="2">
        <f>+IFERROR(S24*('Regions &amp; Poverty'!$M22/100),0)</f>
        <v>6775.2407800000001</v>
      </c>
      <c r="W24" s="2">
        <f>+IFERROR(T24*('Regions &amp; Poverty'!$M22/100),0)</f>
        <v>7609.4726400000009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157439</v>
      </c>
      <c r="I26" s="2">
        <f t="shared" si="2"/>
        <v>183410</v>
      </c>
      <c r="J26" s="2">
        <f t="shared" si="2"/>
        <v>210209</v>
      </c>
      <c r="K26" s="27"/>
      <c r="L26" s="2">
        <f>+IFERROR(('Regions &amp; Poverty'!$G24/100)*H26,0)</f>
        <v>77617.426999999996</v>
      </c>
      <c r="M26" s="2">
        <f>+IFERROR(('Regions &amp; Poverty'!$G24/100)*I26,0)</f>
        <v>90421.13</v>
      </c>
      <c r="N26" s="2">
        <f>+IFERROR(('Regions &amp; Poverty'!$G24/100)*J26,0)</f>
        <v>103633.037</v>
      </c>
      <c r="O26" s="2">
        <f>+IFERROR(L26*('Regions &amp; Poverty'!$I24/100),0)</f>
        <v>11797.848903999999</v>
      </c>
      <c r="P26" s="2">
        <f>+IFERROR(M26*('Regions &amp; Poverty'!$I24/100),0)</f>
        <v>13744.011760000001</v>
      </c>
      <c r="Q26" s="2">
        <f>+IFERROR(N26*('Regions &amp; Poverty'!$I24/100),0)</f>
        <v>15752.221624</v>
      </c>
      <c r="R26" s="2">
        <f>+IFERROR(('Regions &amp; Poverty'!$K24/100)*H26,0)</f>
        <v>124376.81000000001</v>
      </c>
      <c r="S26" s="2">
        <f>+IFERROR(('Regions &amp; Poverty'!$K24/100)*I26,0)</f>
        <v>144893.9</v>
      </c>
      <c r="T26" s="2">
        <f>+IFERROR(('Regions &amp; Poverty'!$K24/100)*J26,0)</f>
        <v>166065.11000000002</v>
      </c>
      <c r="U26" s="2">
        <f>+IFERROR(R26*('Regions &amp; Poverty'!$M24/100),0)</f>
        <v>44651.274790000003</v>
      </c>
      <c r="V26" s="2">
        <f>+IFERROR(S26*('Regions &amp; Poverty'!$M24/100),0)</f>
        <v>52016.910099999994</v>
      </c>
      <c r="W26" s="2">
        <f>+IFERROR(T26*('Regions &amp; Poverty'!$M24/100),0)</f>
        <v>59617.374490000002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2220</v>
      </c>
      <c r="I27" s="2">
        <f t="shared" si="2"/>
        <v>2233</v>
      </c>
      <c r="J27" s="2">
        <f t="shared" si="2"/>
        <v>2333</v>
      </c>
      <c r="K27" s="27"/>
      <c r="L27" s="2">
        <f>+IFERROR(('Regions &amp; Poverty'!$G25/100)*H27,0)</f>
        <v>130.98000000000002</v>
      </c>
      <c r="M27" s="2">
        <f>+IFERROR(('Regions &amp; Poverty'!$G25/100)*I27,0)</f>
        <v>131.74700000000001</v>
      </c>
      <c r="N27" s="2">
        <f>+IFERROR(('Regions &amp; Poverty'!$G25/100)*J27,0)</f>
        <v>137.64700000000002</v>
      </c>
      <c r="O27" s="2">
        <f>+IFERROR(L27*('Regions &amp; Poverty'!$I25/100),0)</f>
        <v>1.83372</v>
      </c>
      <c r="P27" s="2">
        <f>+IFERROR(M27*('Regions &amp; Poverty'!$I25/100),0)</f>
        <v>1.8444579999999999</v>
      </c>
      <c r="Q27" s="2">
        <f>+IFERROR(N27*('Regions &amp; Poverty'!$I25/100),0)</f>
        <v>1.9270580000000002</v>
      </c>
      <c r="R27" s="2">
        <f>+IFERROR(('Regions &amp; Poverty'!$K25/100)*H27,0)</f>
        <v>523.92000000000007</v>
      </c>
      <c r="S27" s="2">
        <f>+IFERROR(('Regions &amp; Poverty'!$K25/100)*I27,0)</f>
        <v>526.98800000000006</v>
      </c>
      <c r="T27" s="2">
        <f>+IFERROR(('Regions &amp; Poverty'!$K25/100)*J27,0)</f>
        <v>550.58800000000008</v>
      </c>
      <c r="U27" s="2">
        <f>+IFERROR(R27*('Regions &amp; Poverty'!$M25/100),0)</f>
        <v>34.054800000000007</v>
      </c>
      <c r="V27" s="2">
        <f>+IFERROR(S27*('Regions &amp; Poverty'!$M25/100),0)</f>
        <v>34.254220000000004</v>
      </c>
      <c r="W27" s="2">
        <f>+IFERROR(T27*('Regions &amp; Poverty'!$M25/100),0)</f>
        <v>35.78822000000001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79760</v>
      </c>
      <c r="I28" s="2">
        <f t="shared" si="2"/>
        <v>143493</v>
      </c>
      <c r="J28" s="2">
        <f t="shared" si="2"/>
        <v>161181</v>
      </c>
      <c r="K28" s="27"/>
      <c r="L28" s="2">
        <f>+IFERROR(('Regions &amp; Poverty'!$G26/100)*H28,0)</f>
        <v>36290.800000000003</v>
      </c>
      <c r="M28" s="2">
        <f>+IFERROR(('Regions &amp; Poverty'!$G26/100)*I28,0)</f>
        <v>65289.315000000002</v>
      </c>
      <c r="N28" s="2">
        <f>+IFERROR(('Regions &amp; Poverty'!$G26/100)*J28,0)</f>
        <v>73337.354999999996</v>
      </c>
      <c r="O28" s="2">
        <f>+IFERROR(L28*('Regions &amp; Poverty'!$I26/100),0)</f>
        <v>4935.5488000000005</v>
      </c>
      <c r="P28" s="2">
        <f>+IFERROR(M28*('Regions &amp; Poverty'!$I26/100),0)</f>
        <v>8879.3468400000002</v>
      </c>
      <c r="Q28" s="2">
        <f>+IFERROR(N28*('Regions &amp; Poverty'!$I26/100),0)</f>
        <v>9973.8802799999994</v>
      </c>
      <c r="R28" s="2">
        <f>+IFERROR(('Regions &amp; Poverty'!$K26/100)*H28,0)</f>
        <v>61814</v>
      </c>
      <c r="S28" s="2">
        <f>+IFERROR(('Regions &amp; Poverty'!$K26/100)*I28,0)</f>
        <v>111207.075</v>
      </c>
      <c r="T28" s="2">
        <f>+IFERROR(('Regions &amp; Poverty'!$K26/100)*J28,0)</f>
        <v>124915.27500000001</v>
      </c>
      <c r="U28" s="2">
        <f>+IFERROR(R28*('Regions &amp; Poverty'!$M26/100),0)</f>
        <v>20954.945999999996</v>
      </c>
      <c r="V28" s="2">
        <f>+IFERROR(S28*('Regions &amp; Poverty'!$M26/100),0)</f>
        <v>37699.198424999995</v>
      </c>
      <c r="W28" s="2">
        <f>+IFERROR(T28*('Regions &amp; Poverty'!$M26/100),0)</f>
        <v>42346.278225000002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29680</v>
      </c>
      <c r="I29" s="2">
        <f t="shared" si="2"/>
        <v>52230</v>
      </c>
      <c r="J29" s="2">
        <f t="shared" si="2"/>
        <v>63828</v>
      </c>
      <c r="K29" s="27"/>
      <c r="L29" s="2">
        <f>+IFERROR(('Regions &amp; Poverty'!$G27/100)*H29,0)</f>
        <v>11278.4</v>
      </c>
      <c r="M29" s="2">
        <f>+IFERROR(('Regions &amp; Poverty'!$G27/100)*I29,0)</f>
        <v>19847.400000000001</v>
      </c>
      <c r="N29" s="2">
        <f>+IFERROR(('Regions &amp; Poverty'!$G27/100)*J29,0)</f>
        <v>24254.639999999999</v>
      </c>
      <c r="O29" s="2">
        <f>+IFERROR(L29*('Regions &amp; Poverty'!$I27/100),0)</f>
        <v>1443.6351999999999</v>
      </c>
      <c r="P29" s="2">
        <f>+IFERROR(M29*('Regions &amp; Poverty'!$I27/100),0)</f>
        <v>2540.4672</v>
      </c>
      <c r="Q29" s="2">
        <f>+IFERROR(N29*('Regions &amp; Poverty'!$I27/100),0)</f>
        <v>3104.5939199999998</v>
      </c>
      <c r="R29" s="2">
        <f>+IFERROR(('Regions &amp; Poverty'!$K27/100)*H29,0)</f>
        <v>20034</v>
      </c>
      <c r="S29" s="2">
        <f>+IFERROR(('Regions &amp; Poverty'!$K27/100)*I29,0)</f>
        <v>35255.25</v>
      </c>
      <c r="T29" s="2">
        <f>+IFERROR(('Regions &amp; Poverty'!$K27/100)*J29,0)</f>
        <v>43083.9</v>
      </c>
      <c r="U29" s="2">
        <f>+IFERROR(R29*('Regions &amp; Poverty'!$M27/100),0)</f>
        <v>5930.0640000000012</v>
      </c>
      <c r="V29" s="2">
        <f>+IFERROR(S29*('Regions &amp; Poverty'!$M27/100),0)</f>
        <v>10435.554000000002</v>
      </c>
      <c r="W29" s="2">
        <f>+IFERROR(T29*('Regions &amp; Poverty'!$M27/100),0)</f>
        <v>12752.834400000002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671468</v>
      </c>
      <c r="I30" s="2">
        <f t="shared" si="2"/>
        <v>668566</v>
      </c>
      <c r="J30" s="2">
        <f t="shared" si="2"/>
        <v>721476</v>
      </c>
      <c r="K30" s="27"/>
      <c r="L30" s="2">
        <f>+IFERROR(('Regions &amp; Poverty'!$G28/100)*H30,0)</f>
        <v>202111.86799999999</v>
      </c>
      <c r="M30" s="2">
        <f>+IFERROR(('Regions &amp; Poverty'!$G28/100)*I30,0)</f>
        <v>201238.36599999998</v>
      </c>
      <c r="N30" s="2">
        <f>+IFERROR(('Regions &amp; Poverty'!$G28/100)*J30,0)</f>
        <v>217164.27599999998</v>
      </c>
      <c r="O30" s="2">
        <f>+IFERROR(L30*('Regions &amp; Poverty'!$I28/100),0)</f>
        <v>19402.739328</v>
      </c>
      <c r="P30" s="2">
        <f>+IFERROR(M30*('Regions &amp; Poverty'!$I28/100),0)</f>
        <v>19318.883135999997</v>
      </c>
      <c r="Q30" s="2">
        <f>+IFERROR(N30*('Regions &amp; Poverty'!$I28/100),0)</f>
        <v>20847.770495999997</v>
      </c>
      <c r="R30" s="2">
        <f>+IFERROR(('Regions &amp; Poverty'!$K28/100)*H30,0)</f>
        <v>374007.67600000004</v>
      </c>
      <c r="S30" s="2">
        <f>+IFERROR(('Regions &amp; Poverty'!$K28/100)*I30,0)</f>
        <v>372391.26200000005</v>
      </c>
      <c r="T30" s="2">
        <f>+IFERROR(('Regions &amp; Poverty'!$K28/100)*J30,0)</f>
        <v>401862.13200000004</v>
      </c>
      <c r="U30" s="2">
        <f>+IFERROR(R30*('Regions &amp; Poverty'!$M28/100),0)</f>
        <v>88265.811536000008</v>
      </c>
      <c r="V30" s="2">
        <f>+IFERROR(S30*('Regions &amp; Poverty'!$M28/100),0)</f>
        <v>87884.337832000019</v>
      </c>
      <c r="W30" s="2">
        <f>+IFERROR(T30*('Regions &amp; Poverty'!$M28/100),0)</f>
        <v>94839.463152000011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730</v>
      </c>
      <c r="I32" s="2">
        <f t="shared" si="2"/>
        <v>671</v>
      </c>
      <c r="J32" s="2">
        <f t="shared" si="2"/>
        <v>619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130587</v>
      </c>
      <c r="I33" s="2">
        <f t="shared" si="2"/>
        <v>121421</v>
      </c>
      <c r="J33" s="2">
        <f t="shared" si="2"/>
        <v>122272</v>
      </c>
      <c r="K33" s="27"/>
      <c r="L33" s="2">
        <f>+IFERROR(('Regions &amp; Poverty'!$G31/100)*H33,0)</f>
        <v>77960.438999999998</v>
      </c>
      <c r="M33" s="2">
        <f>+IFERROR(('Regions &amp; Poverty'!$G31/100)*I33,0)</f>
        <v>72488.337</v>
      </c>
      <c r="N33" s="2">
        <f>+IFERROR(('Regions &amp; Poverty'!$G31/100)*J33,0)</f>
        <v>72996.383999999991</v>
      </c>
      <c r="O33" s="2">
        <f>+IFERROR(L33*('Regions &amp; Poverty'!$I31/100),0)</f>
        <v>24791.419601999998</v>
      </c>
      <c r="P33" s="2">
        <f>+IFERROR(M33*('Regions &amp; Poverty'!$I31/100),0)</f>
        <v>23051.291165999999</v>
      </c>
      <c r="Q33" s="2">
        <f>+IFERROR(N33*('Regions &amp; Poverty'!$I31/100),0)</f>
        <v>23212.850111999996</v>
      </c>
      <c r="R33" s="2">
        <f>+IFERROR(('Regions &amp; Poverty'!$K31/100)*H33,0)</f>
        <v>101857.86</v>
      </c>
      <c r="S33" s="2">
        <f>+IFERROR(('Regions &amp; Poverty'!$K31/100)*I33,0)</f>
        <v>94708.38</v>
      </c>
      <c r="T33" s="2">
        <f>+IFERROR(('Regions &amp; Poverty'!$K31/100)*J33,0)</f>
        <v>95372.160000000003</v>
      </c>
      <c r="U33" s="2">
        <f>+IFERROR(R33*('Regions &amp; Poverty'!$M31/100),0)</f>
        <v>48382.483499999995</v>
      </c>
      <c r="V33" s="2">
        <f>+IFERROR(S33*('Regions &amp; Poverty'!$M31/100),0)</f>
        <v>44986.480499999998</v>
      </c>
      <c r="W33" s="2">
        <f>+IFERROR(T33*('Regions &amp; Poverty'!$M31/100),0)</f>
        <v>45301.775999999998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236646</v>
      </c>
      <c r="I34" s="2">
        <f t="shared" si="2"/>
        <v>239643</v>
      </c>
      <c r="J34" s="2">
        <f t="shared" si="2"/>
        <v>238420</v>
      </c>
      <c r="K34" s="27"/>
      <c r="L34" s="2">
        <f>+IFERROR(('Regions &amp; Poverty'!$G32/100)*H34,0)</f>
        <v>184110.58800000002</v>
      </c>
      <c r="M34" s="2">
        <f>+IFERROR(('Regions &amp; Poverty'!$G32/100)*I34,0)</f>
        <v>186442.25400000002</v>
      </c>
      <c r="N34" s="2">
        <f>+IFERROR(('Regions &amp; Poverty'!$G32/100)*J34,0)</f>
        <v>185490.76</v>
      </c>
      <c r="O34" s="2">
        <f>+IFERROR(L34*('Regions &amp; Poverty'!$I32/100),0)</f>
        <v>72171.350496000014</v>
      </c>
      <c r="P34" s="2">
        <f>+IFERROR(M34*('Regions &amp; Poverty'!$I32/100),0)</f>
        <v>73085.363568000015</v>
      </c>
      <c r="Q34" s="2">
        <f>+IFERROR(N34*('Regions &amp; Poverty'!$I32/100),0)</f>
        <v>72712.377920000014</v>
      </c>
      <c r="R34" s="2">
        <f>+IFERROR(('Regions &amp; Poverty'!$K32/100)*H34,0)</f>
        <v>215584.50599999999</v>
      </c>
      <c r="S34" s="2">
        <f>+IFERROR(('Regions &amp; Poverty'!$K32/100)*I34,0)</f>
        <v>218314.77299999999</v>
      </c>
      <c r="T34" s="2">
        <f>+IFERROR(('Regions &amp; Poverty'!$K32/100)*J34,0)</f>
        <v>217200.62</v>
      </c>
      <c r="U34" s="2">
        <f>+IFERROR(R34*('Regions &amp; Poverty'!$M32/100),0)</f>
        <v>125470.18249200001</v>
      </c>
      <c r="V34" s="2">
        <f>+IFERROR(S34*('Regions &amp; Poverty'!$M32/100),0)</f>
        <v>127059.19788600001</v>
      </c>
      <c r="W34" s="2">
        <f>+IFERROR(T34*('Regions &amp; Poverty'!$M32/100),0)</f>
        <v>126410.76084000002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1023981</v>
      </c>
      <c r="I35" s="2">
        <f t="shared" si="2"/>
        <v>1065833</v>
      </c>
      <c r="J35" s="2">
        <f t="shared" si="2"/>
        <v>1043338</v>
      </c>
      <c r="K35" s="27"/>
      <c r="L35" s="2">
        <f>+IFERROR(('Regions &amp; Poverty'!$G33/100)*H35,0)</f>
        <v>726002.5290000001</v>
      </c>
      <c r="M35" s="2">
        <f>+IFERROR(('Regions &amp; Poverty'!$G33/100)*I35,0)</f>
        <v>755675.59700000007</v>
      </c>
      <c r="N35" s="2">
        <f>+IFERROR(('Regions &amp; Poverty'!$G33/100)*J35,0)</f>
        <v>739726.64200000011</v>
      </c>
      <c r="O35" s="2">
        <f>+IFERROR(L35*('Regions &amp; Poverty'!$I33/100),0)</f>
        <v>241758.84215700001</v>
      </c>
      <c r="P35" s="2">
        <f>+IFERROR(M35*('Regions &amp; Poverty'!$I33/100),0)</f>
        <v>251639.97380099999</v>
      </c>
      <c r="Q35" s="2">
        <f>+IFERROR(N35*('Regions &amp; Poverty'!$I33/100),0)</f>
        <v>246328.97178600001</v>
      </c>
      <c r="R35" s="2">
        <f>+IFERROR(('Regions &amp; Poverty'!$K33/100)*H35,0)</f>
        <v>905199.20400000003</v>
      </c>
      <c r="S35" s="2">
        <f>+IFERROR(('Regions &amp; Poverty'!$K33/100)*I35,0)</f>
        <v>942196.37199999997</v>
      </c>
      <c r="T35" s="2">
        <f>+IFERROR(('Regions &amp; Poverty'!$K33/100)*J35,0)</f>
        <v>922310.79200000002</v>
      </c>
      <c r="U35" s="2">
        <f>+IFERROR(R35*('Regions &amp; Poverty'!$M33/100),0)</f>
        <v>478850.37891600002</v>
      </c>
      <c r="V35" s="2">
        <f>+IFERROR(S35*('Regions &amp; Poverty'!$M33/100),0)</f>
        <v>498421.88078800001</v>
      </c>
      <c r="W35" s="2">
        <f>+IFERROR(T35*('Regions &amp; Poverty'!$M33/100),0)</f>
        <v>487902.40896800003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19404</v>
      </c>
      <c r="I36" s="2">
        <f t="shared" si="4"/>
        <v>16427</v>
      </c>
      <c r="J36" s="2">
        <f t="shared" si="4"/>
        <v>16854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214267</v>
      </c>
      <c r="I37" s="2">
        <f t="shared" si="4"/>
        <v>235700</v>
      </c>
      <c r="J37" s="2">
        <f t="shared" si="4"/>
        <v>246500</v>
      </c>
      <c r="K37" s="27"/>
      <c r="L37" s="2">
        <f>+IFERROR(('Regions &amp; Poverty'!$G35/100)*H37,0)</f>
        <v>147201.429</v>
      </c>
      <c r="M37" s="2">
        <f>+IFERROR(('Regions &amp; Poverty'!$G35/100)*I37,0)</f>
        <v>161925.90000000002</v>
      </c>
      <c r="N37" s="2">
        <f>+IFERROR(('Regions &amp; Poverty'!$G35/100)*J37,0)</f>
        <v>169345.5</v>
      </c>
      <c r="O37" s="2">
        <f>+IFERROR(L37*('Regions &amp; Poverty'!$I35/100),0)</f>
        <v>46221.248705999998</v>
      </c>
      <c r="P37" s="2">
        <f>+IFERROR(M37*('Regions &amp; Poverty'!$I35/100),0)</f>
        <v>50844.73260000001</v>
      </c>
      <c r="Q37" s="2">
        <f>+IFERROR(N37*('Regions &amp; Poverty'!$I35/100),0)</f>
        <v>53174.487000000001</v>
      </c>
      <c r="R37" s="2">
        <f>+IFERROR(('Regions &amp; Poverty'!$K35/100)*H37,0)</f>
        <v>189626.29500000001</v>
      </c>
      <c r="S37" s="2">
        <f>+IFERROR(('Regions &amp; Poverty'!$K35/100)*I37,0)</f>
        <v>208594.5</v>
      </c>
      <c r="T37" s="2">
        <f>+IFERROR(('Regions &amp; Poverty'!$K35/100)*J37,0)</f>
        <v>218152.5</v>
      </c>
      <c r="U37" s="2">
        <f>+IFERROR(R37*('Regions &amp; Poverty'!$M35/100),0)</f>
        <v>97467.915630000003</v>
      </c>
      <c r="V37" s="2">
        <f>+IFERROR(S37*('Regions &amp; Poverty'!$M35/100),0)</f>
        <v>107217.573</v>
      </c>
      <c r="W37" s="2">
        <f>+IFERROR(T37*('Regions &amp; Poverty'!$M35/100),0)</f>
        <v>112130.38500000001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13651</v>
      </c>
      <c r="I38" s="2">
        <f t="shared" si="4"/>
        <v>15477</v>
      </c>
      <c r="J38" s="2">
        <f t="shared" si="4"/>
        <v>16115</v>
      </c>
      <c r="K38" s="27"/>
      <c r="L38" s="2">
        <f>+IFERROR(('Regions &amp; Poverty'!$G36/100)*H38,0)</f>
        <v>3085.1260000000002</v>
      </c>
      <c r="M38" s="2">
        <f>+IFERROR(('Regions &amp; Poverty'!$G36/100)*I38,0)</f>
        <v>3497.8020000000001</v>
      </c>
      <c r="N38" s="2">
        <f>+IFERROR(('Regions &amp; Poverty'!$G36/100)*J38,0)</f>
        <v>3641.9900000000002</v>
      </c>
      <c r="O38" s="2">
        <f>+IFERROR(L38*('Regions &amp; Poverty'!$I36/100),0)</f>
        <v>206.70344200000002</v>
      </c>
      <c r="P38" s="2">
        <f>+IFERROR(M38*('Regions &amp; Poverty'!$I36/100),0)</f>
        <v>234.35273400000003</v>
      </c>
      <c r="Q38" s="2">
        <f>+IFERROR(N38*('Regions &amp; Poverty'!$I36/100),0)</f>
        <v>244.01333000000002</v>
      </c>
      <c r="R38" s="2">
        <f>+IFERROR(('Regions &amp; Poverty'!$K36/100)*H38,0)</f>
        <v>6415.9699999999993</v>
      </c>
      <c r="S38" s="2">
        <f>+IFERROR(('Regions &amp; Poverty'!$K36/100)*I38,0)</f>
        <v>7274.19</v>
      </c>
      <c r="T38" s="2">
        <f>+IFERROR(('Regions &amp; Poverty'!$K36/100)*J38,0)</f>
        <v>7574.0499999999993</v>
      </c>
      <c r="U38" s="2">
        <f>+IFERROR(R38*('Regions &amp; Poverty'!$M36/100),0)</f>
        <v>1193.37042</v>
      </c>
      <c r="V38" s="2">
        <f>+IFERROR(S38*('Regions &amp; Poverty'!$M36/100),0)</f>
        <v>1352.9993400000001</v>
      </c>
      <c r="W38" s="2">
        <f>+IFERROR(T38*('Regions &amp; Poverty'!$M36/100),0)</f>
        <v>1408.7733000000001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6045</v>
      </c>
      <c r="I39" s="2">
        <f t="shared" si="4"/>
        <v>6087</v>
      </c>
      <c r="J39" s="2">
        <f t="shared" si="4"/>
        <v>6130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8025</v>
      </c>
      <c r="I40" s="2">
        <f t="shared" si="4"/>
        <v>8179</v>
      </c>
      <c r="J40" s="2">
        <f t="shared" si="4"/>
        <v>8382</v>
      </c>
      <c r="K40" s="27"/>
      <c r="L40" s="2">
        <f>+IFERROR(('Regions &amp; Poverty'!$G38/100)*H40,0)</f>
        <v>3370.5</v>
      </c>
      <c r="M40" s="2">
        <f>+IFERROR(('Regions &amp; Poverty'!$G38/100)*I40,0)</f>
        <v>3435.18</v>
      </c>
      <c r="N40" s="2">
        <f>+IFERROR(('Regions &amp; Poverty'!$G38/100)*J40,0)</f>
        <v>3520.44</v>
      </c>
      <c r="O40" s="2">
        <f>+IFERROR(L40*('Regions &amp; Poverty'!$I38/100),0)</f>
        <v>559.50300000000004</v>
      </c>
      <c r="P40" s="2">
        <f>+IFERROR(M40*('Regions &amp; Poverty'!$I38/100),0)</f>
        <v>570.23987999999997</v>
      </c>
      <c r="Q40" s="2">
        <f>+IFERROR(N40*('Regions &amp; Poverty'!$I38/100),0)</f>
        <v>584.39304000000004</v>
      </c>
      <c r="R40" s="2">
        <f>+IFERROR(('Regions &amp; Poverty'!$K38/100)*H40,0)</f>
        <v>5168.1000000000004</v>
      </c>
      <c r="S40" s="2">
        <f>+IFERROR(('Regions &amp; Poverty'!$K38/100)*I40,0)</f>
        <v>5267.2759999999998</v>
      </c>
      <c r="T40" s="2">
        <f>+IFERROR(('Regions &amp; Poverty'!$K38/100)*J40,0)</f>
        <v>5398.0079999999998</v>
      </c>
      <c r="U40" s="2">
        <f>+IFERROR(R40*('Regions &amp; Poverty'!$M38/100),0)</f>
        <v>1658.9601000000002</v>
      </c>
      <c r="V40" s="2">
        <f>+IFERROR(S40*('Regions &amp; Poverty'!$M38/100),0)</f>
        <v>1690.7955959999999</v>
      </c>
      <c r="W40" s="2">
        <f>+IFERROR(T40*('Regions &amp; Poverty'!$M38/100),0)</f>
        <v>1732.7605679999999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31203</v>
      </c>
      <c r="I41" s="2">
        <f t="shared" si="4"/>
        <v>45902</v>
      </c>
      <c r="J41" s="2">
        <f t="shared" si="4"/>
        <v>24428</v>
      </c>
      <c r="K41" s="27"/>
      <c r="L41" s="2">
        <f>+IFERROR(('Regions &amp; Poverty'!$G39/100)*H41,0)</f>
        <v>17941.724999999999</v>
      </c>
      <c r="M41" s="2">
        <f>+IFERROR(('Regions &amp; Poverty'!$G39/100)*I41,0)</f>
        <v>26393.649999999998</v>
      </c>
      <c r="N41" s="2">
        <f>+IFERROR(('Regions &amp; Poverty'!$G39/100)*J41,0)</f>
        <v>14046.099999999999</v>
      </c>
      <c r="O41" s="2">
        <f>+IFERROR(L41*('Regions &amp; Poverty'!$I39/100),0)</f>
        <v>5292.8088749999997</v>
      </c>
      <c r="P41" s="2">
        <f>+IFERROR(M41*('Regions &amp; Poverty'!$I39/100),0)</f>
        <v>7786.1267499999985</v>
      </c>
      <c r="Q41" s="2">
        <f>+IFERROR(N41*('Regions &amp; Poverty'!$I39/100),0)</f>
        <v>4143.5994999999994</v>
      </c>
      <c r="R41" s="2">
        <f>+IFERROR(('Regions &amp; Poverty'!$K39/100)*H41,0)</f>
        <v>23183.829000000002</v>
      </c>
      <c r="S41" s="2">
        <f>+IFERROR(('Regions &amp; Poverty'!$K39/100)*I41,0)</f>
        <v>34105.186000000002</v>
      </c>
      <c r="T41" s="2">
        <f>+IFERROR(('Regions &amp; Poverty'!$K39/100)*J41,0)</f>
        <v>18150.004000000001</v>
      </c>
      <c r="U41" s="2">
        <f>+IFERROR(R41*('Regions &amp; Poverty'!$M39/100),0)</f>
        <v>10316.803905000001</v>
      </c>
      <c r="V41" s="2">
        <f>+IFERROR(S41*('Regions &amp; Poverty'!$M39/100),0)</f>
        <v>15176.807770000001</v>
      </c>
      <c r="W41" s="2">
        <f>+IFERROR(T41*('Regions &amp; Poverty'!$M39/100),0)</f>
        <v>8076.7517800000005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57700</v>
      </c>
      <c r="I42" s="2">
        <f t="shared" si="4"/>
        <v>61908</v>
      </c>
      <c r="J42" s="2">
        <f t="shared" si="4"/>
        <v>64127</v>
      </c>
      <c r="K42" s="27"/>
      <c r="L42" s="2">
        <f>+IFERROR(('Regions &amp; Poverty'!$G40/100)*H42,0)</f>
        <v>12347.8</v>
      </c>
      <c r="M42" s="2">
        <f>+IFERROR(('Regions &amp; Poverty'!$G40/100)*I42,0)</f>
        <v>13248.312</v>
      </c>
      <c r="N42" s="2">
        <f>+IFERROR(('Regions &amp; Poverty'!$G40/100)*J42,0)</f>
        <v>13723.178</v>
      </c>
      <c r="O42" s="2">
        <f>+IFERROR(L42*('Regions &amp; Poverty'!$I40/100),0)</f>
        <v>642.0856</v>
      </c>
      <c r="P42" s="2">
        <f>+IFERROR(M42*('Regions &amp; Poverty'!$I40/100),0)</f>
        <v>688.91222400000004</v>
      </c>
      <c r="Q42" s="2">
        <f>+IFERROR(N42*('Regions &amp; Poverty'!$I40/100),0)</f>
        <v>713.60525600000005</v>
      </c>
      <c r="R42" s="2">
        <f>+IFERROR(('Regions &amp; Poverty'!$K40/100)*H42,0)</f>
        <v>27234.400000000001</v>
      </c>
      <c r="S42" s="2">
        <f>+IFERROR(('Regions &amp; Poverty'!$K40/100)*I42,0)</f>
        <v>29220.576000000001</v>
      </c>
      <c r="T42" s="2">
        <f>+IFERROR(('Regions &amp; Poverty'!$K40/100)*J42,0)</f>
        <v>30267.944000000003</v>
      </c>
      <c r="U42" s="2">
        <f>+IFERROR(R42*('Regions &amp; Poverty'!$M40/100),0)</f>
        <v>4711.5512000000008</v>
      </c>
      <c r="V42" s="2">
        <f>+IFERROR(S42*('Regions &amp; Poverty'!$M40/100),0)</f>
        <v>5055.1596480000007</v>
      </c>
      <c r="W42" s="2">
        <f>+IFERROR(T42*('Regions &amp; Poverty'!$M40/100),0)</f>
        <v>5236.3543120000013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171</v>
      </c>
      <c r="I43" s="2">
        <f t="shared" si="4"/>
        <v>86</v>
      </c>
      <c r="J43" s="2">
        <f t="shared" si="4"/>
        <v>1367</v>
      </c>
      <c r="K43" s="27"/>
      <c r="L43" s="2">
        <f>+IFERROR(('Regions &amp; Poverty'!$G41/100)*H43,0)</f>
        <v>84.644999999999996</v>
      </c>
      <c r="M43" s="2">
        <f>+IFERROR(('Regions &amp; Poverty'!$G41/100)*I43,0)</f>
        <v>42.57</v>
      </c>
      <c r="N43" s="2">
        <f>+IFERROR(('Regions &amp; Poverty'!$G41/100)*J43,0)</f>
        <v>676.66499999999996</v>
      </c>
      <c r="O43" s="2">
        <f>+IFERROR(L43*('Regions &amp; Poverty'!$I41/100),0)</f>
        <v>18.960479999999997</v>
      </c>
      <c r="P43" s="2">
        <f>+IFERROR(M43*('Regions &amp; Poverty'!$I41/100),0)</f>
        <v>9.5356799999999993</v>
      </c>
      <c r="Q43" s="2">
        <f>+IFERROR(N43*('Regions &amp; Poverty'!$I41/100),0)</f>
        <v>151.57295999999997</v>
      </c>
      <c r="R43" s="2">
        <f>+IFERROR(('Regions &amp; Poverty'!$K41/100)*H43,0)</f>
        <v>130.30199999999999</v>
      </c>
      <c r="S43" s="2">
        <f>+IFERROR(('Regions &amp; Poverty'!$K41/100)*I43,0)</f>
        <v>65.531999999999996</v>
      </c>
      <c r="T43" s="2">
        <f>+IFERROR(('Regions &amp; Poverty'!$K41/100)*J43,0)</f>
        <v>1041.654</v>
      </c>
      <c r="U43" s="2">
        <f>+IFERROR(R43*('Regions &amp; Poverty'!$M41/100),0)</f>
        <v>51.469290000000001</v>
      </c>
      <c r="V43" s="2">
        <f>+IFERROR(S43*('Regions &amp; Poverty'!$M41/100),0)</f>
        <v>25.88514</v>
      </c>
      <c r="W43" s="2">
        <f>+IFERROR(T43*('Regions &amp; Poverty'!$M41/100),0)</f>
        <v>411.45332999999999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39948</v>
      </c>
      <c r="I46" s="2">
        <f t="shared" si="4"/>
        <v>46886</v>
      </c>
      <c r="J46" s="2">
        <f t="shared" si="4"/>
        <v>60690</v>
      </c>
      <c r="K46" s="27"/>
      <c r="L46" s="2">
        <f>+IFERROR(('Regions &amp; Poverty'!$G44/100)*H46,0)</f>
        <v>14101.643999999998</v>
      </c>
      <c r="M46" s="2">
        <f>+IFERROR(('Regions &amp; Poverty'!$G44/100)*I46,0)</f>
        <v>16550.757999999998</v>
      </c>
      <c r="N46" s="2">
        <f>+IFERROR(('Regions &amp; Poverty'!$G44/100)*J46,0)</f>
        <v>21423.57</v>
      </c>
      <c r="O46" s="2">
        <f>+IFERROR(L46*('Regions &amp; Poverty'!$I44/100),0)</f>
        <v>1452.4693319999999</v>
      </c>
      <c r="P46" s="2">
        <f>+IFERROR(M46*('Regions &amp; Poverty'!$I44/100),0)</f>
        <v>1704.7280739999999</v>
      </c>
      <c r="Q46" s="2">
        <f>+IFERROR(N46*('Regions &amp; Poverty'!$I44/100),0)</f>
        <v>2206.6277100000002</v>
      </c>
      <c r="R46" s="2">
        <f>+IFERROR(('Regions &amp; Poverty'!$K44/100)*H46,0)</f>
        <v>28083.444</v>
      </c>
      <c r="S46" s="2">
        <f>+IFERROR(('Regions &amp; Poverty'!$K44/100)*I46,0)</f>
        <v>32960.858</v>
      </c>
      <c r="T46" s="2">
        <f>+IFERROR(('Regions &amp; Poverty'!$K44/100)*J46,0)</f>
        <v>42665.07</v>
      </c>
      <c r="U46" s="2">
        <f>+IFERROR(R46*('Regions &amp; Poverty'!$M44/100),0)</f>
        <v>7975.6980959999992</v>
      </c>
      <c r="V46" s="2">
        <f>+IFERROR(S46*('Regions &amp; Poverty'!$M44/100),0)</f>
        <v>9360.8836719999999</v>
      </c>
      <c r="W46" s="2">
        <f>+IFERROR(T46*('Regions &amp; Poverty'!$M44/100),0)</f>
        <v>12116.879879999999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1166171</v>
      </c>
      <c r="I49" s="2">
        <f t="shared" si="4"/>
        <v>1206276</v>
      </c>
      <c r="J49" s="2">
        <f t="shared" si="4"/>
        <v>1246380</v>
      </c>
      <c r="K49" s="27"/>
      <c r="L49" s="2">
        <f>+IFERROR(('Regions &amp; Poverty'!$G47/100)*H49,0)</f>
        <v>623901.48499999999</v>
      </c>
      <c r="M49" s="2">
        <f>+IFERROR(('Regions &amp; Poverty'!$G47/100)*I49,0)</f>
        <v>645357.66</v>
      </c>
      <c r="N49" s="2">
        <f>+IFERROR(('Regions &amp; Poverty'!$G47/100)*J49,0)</f>
        <v>666813.30000000005</v>
      </c>
      <c r="O49" s="2">
        <f>+IFERROR(L49*('Regions &amp; Poverty'!$I47/100),0)</f>
        <v>136010.52372999999</v>
      </c>
      <c r="P49" s="2">
        <f>+IFERROR(M49*('Regions &amp; Poverty'!$I47/100),0)</f>
        <v>140687.96988000002</v>
      </c>
      <c r="Q49" s="2">
        <f>+IFERROR(N49*('Regions &amp; Poverty'!$I47/100),0)</f>
        <v>145365.29940000002</v>
      </c>
      <c r="R49" s="2">
        <f>+IFERROR(('Regions &amp; Poverty'!$K47/100)*H49,0)</f>
        <v>904948.69599999988</v>
      </c>
      <c r="S49" s="2">
        <f>+IFERROR(('Regions &amp; Poverty'!$K47/100)*I49,0)</f>
        <v>936070.17599999986</v>
      </c>
      <c r="T49" s="2">
        <f>+IFERROR(('Regions &amp; Poverty'!$K47/100)*J49,0)</f>
        <v>967190.87999999989</v>
      </c>
      <c r="U49" s="2">
        <f>+IFERROR(R49*('Regions &amp; Poverty'!$M47/100),0)</f>
        <v>364694.3244879999</v>
      </c>
      <c r="V49" s="2">
        <f>+IFERROR(S49*('Regions &amp; Poverty'!$M47/100),0)</f>
        <v>377236.28092799993</v>
      </c>
      <c r="W49" s="2">
        <f>+IFERROR(T49*('Regions &amp; Poverty'!$M47/100),0)</f>
        <v>389777.92463999992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0</v>
      </c>
      <c r="I51" s="2">
        <f t="shared" si="4"/>
        <v>0</v>
      </c>
      <c r="J51" s="2">
        <f t="shared" si="4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53308</v>
      </c>
      <c r="I53" s="2">
        <f t="shared" si="5"/>
        <v>123938</v>
      </c>
      <c r="J53" s="2">
        <f t="shared" si="5"/>
        <v>95663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67195</v>
      </c>
      <c r="I54" s="2">
        <f t="shared" si="5"/>
        <v>72861</v>
      </c>
      <c r="J54" s="2">
        <f t="shared" si="5"/>
        <v>84127</v>
      </c>
      <c r="K54" s="27"/>
      <c r="L54" s="2">
        <f>+IFERROR(('Regions &amp; Poverty'!$G52/100)*H54,0)</f>
        <v>1276.7049999999999</v>
      </c>
      <c r="M54" s="2">
        <f>+IFERROR(('Regions &amp; Poverty'!$G52/100)*I54,0)</f>
        <v>1384.3589999999999</v>
      </c>
      <c r="N54" s="2">
        <f>+IFERROR(('Regions &amp; Poverty'!$G52/100)*J54,0)</f>
        <v>1598.413</v>
      </c>
      <c r="O54" s="2">
        <f>+IFERROR(L54*('Regions &amp; Poverty'!$I52/100),0)</f>
        <v>6.3835249999999997</v>
      </c>
      <c r="P54" s="2">
        <f>+IFERROR(M54*('Regions &amp; Poverty'!$I52/100),0)</f>
        <v>6.9217949999999995</v>
      </c>
      <c r="Q54" s="2">
        <f>+IFERROR(N54*('Regions &amp; Poverty'!$I52/100),0)</f>
        <v>7.9920650000000002</v>
      </c>
      <c r="R54" s="2">
        <f>+IFERROR(('Regions &amp; Poverty'!$K52/100)*H54,0)</f>
        <v>4636.4550000000008</v>
      </c>
      <c r="S54" s="2">
        <f>+IFERROR(('Regions &amp; Poverty'!$K52/100)*I54,0)</f>
        <v>5027.4090000000006</v>
      </c>
      <c r="T54" s="2">
        <f>+IFERROR(('Regions &amp; Poverty'!$K52/100)*J54,0)</f>
        <v>5804.7630000000008</v>
      </c>
      <c r="U54" s="2">
        <f>+IFERROR(R54*('Regions &amp; Poverty'!$M52/100),0)</f>
        <v>92.729100000000017</v>
      </c>
      <c r="V54" s="2">
        <f>+IFERROR(S54*('Regions &amp; Poverty'!$M52/100),0)</f>
        <v>100.54818000000002</v>
      </c>
      <c r="W54" s="2">
        <f>+IFERROR(T54*('Regions &amp; Poverty'!$M52/100),0)</f>
        <v>116.09526000000002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32597</v>
      </c>
      <c r="I55" s="2">
        <f t="shared" si="5"/>
        <v>33352</v>
      </c>
      <c r="J55" s="2">
        <f t="shared" si="5"/>
        <v>36036</v>
      </c>
      <c r="K55" s="27"/>
      <c r="L55" s="2">
        <f>+IFERROR(('Regions &amp; Poverty'!$G53/100)*H55,0)</f>
        <v>8116.6530000000002</v>
      </c>
      <c r="M55" s="2">
        <f>+IFERROR(('Regions &amp; Poverty'!$G53/100)*I55,0)</f>
        <v>8304.6479999999992</v>
      </c>
      <c r="N55" s="2">
        <f>+IFERROR(('Regions &amp; Poverty'!$G53/100)*J55,0)</f>
        <v>8972.9639999999999</v>
      </c>
      <c r="O55" s="2">
        <f>+IFERROR(L55*('Regions &amp; Poverty'!$I53/100),0)</f>
        <v>649.33224000000007</v>
      </c>
      <c r="P55" s="2">
        <f>+IFERROR(M55*('Regions &amp; Poverty'!$I53/100),0)</f>
        <v>664.37183999999991</v>
      </c>
      <c r="Q55" s="2">
        <f>+IFERROR(N55*('Regions &amp; Poverty'!$I53/100),0)</f>
        <v>717.83712000000003</v>
      </c>
      <c r="R55" s="2">
        <f>+IFERROR(('Regions &amp; Poverty'!$K53/100)*H55,0)</f>
        <v>16624.47</v>
      </c>
      <c r="S55" s="2">
        <f>+IFERROR(('Regions &amp; Poverty'!$K53/100)*I55,0)</f>
        <v>17009.52</v>
      </c>
      <c r="T55" s="2">
        <f>+IFERROR(('Regions &amp; Poverty'!$K53/100)*J55,0)</f>
        <v>18378.36</v>
      </c>
      <c r="U55" s="2">
        <f>+IFERROR(R55*('Regions &amp; Poverty'!$M53/100),0)</f>
        <v>3374.7674100000004</v>
      </c>
      <c r="V55" s="2">
        <f>+IFERROR(S55*('Regions &amp; Poverty'!$M53/100),0)</f>
        <v>3452.9325600000002</v>
      </c>
      <c r="W55" s="2">
        <f>+IFERROR(T55*('Regions &amp; Poverty'!$M53/100),0)</f>
        <v>3730.8070800000005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19577</v>
      </c>
      <c r="I56" s="2">
        <f t="shared" si="5"/>
        <v>18215</v>
      </c>
      <c r="J56" s="2">
        <f t="shared" si="5"/>
        <v>17007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527</v>
      </c>
      <c r="I57" s="9">
        <f t="shared" si="6"/>
        <v>342</v>
      </c>
      <c r="J57" s="9">
        <f t="shared" si="6"/>
        <v>418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1079</v>
      </c>
      <c r="I60" s="2">
        <f t="shared" si="7"/>
        <v>1016</v>
      </c>
      <c r="J60" s="2">
        <f t="shared" si="7"/>
        <v>986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76749</v>
      </c>
      <c r="I61" s="2">
        <f t="shared" si="7"/>
        <v>90576</v>
      </c>
      <c r="J61" s="2">
        <f t="shared" si="7"/>
        <v>98012</v>
      </c>
      <c r="K61" s="27"/>
      <c r="L61" s="2">
        <f>+IFERROR(('Regions &amp; Poverty'!$G59/100)*H61,0)</f>
        <v>1227.9839999999999</v>
      </c>
      <c r="M61" s="2">
        <f>+IFERROR(('Regions &amp; Poverty'!$G59/100)*I61,0)</f>
        <v>1449.2160000000001</v>
      </c>
      <c r="N61" s="2">
        <f>+IFERROR(('Regions &amp; Poverty'!$G59/100)*J61,0)</f>
        <v>1568.192</v>
      </c>
      <c r="O61" s="2">
        <f>+IFERROR(L61*('Regions &amp; Poverty'!$I59/100),0)</f>
        <v>7.3679039999999993</v>
      </c>
      <c r="P61" s="2">
        <f>+IFERROR(M61*('Regions &amp; Poverty'!$I59/100),0)</f>
        <v>8.6952960000000008</v>
      </c>
      <c r="Q61" s="2">
        <f>+IFERROR(N61*('Regions &amp; Poverty'!$I59/100),0)</f>
        <v>9.4091520000000006</v>
      </c>
      <c r="R61" s="2">
        <f>+IFERROR(('Regions &amp; Poverty'!$K59/100)*H61,0)</f>
        <v>3223.4580000000001</v>
      </c>
      <c r="S61" s="2">
        <f>+IFERROR(('Regions &amp; Poverty'!$K59/100)*I61,0)</f>
        <v>3804.1920000000005</v>
      </c>
      <c r="T61" s="2">
        <f>+IFERROR(('Regions &amp; Poverty'!$K59/100)*J61,0)</f>
        <v>4116.5039999999999</v>
      </c>
      <c r="U61" s="2">
        <f>+IFERROR(R61*('Regions &amp; Poverty'!$M59/100),0)</f>
        <v>48.351869999999998</v>
      </c>
      <c r="V61" s="2">
        <f>+IFERROR(S61*('Regions &amp; Poverty'!$M59/100),0)</f>
        <v>57.062880000000007</v>
      </c>
      <c r="W61" s="2">
        <f>+IFERROR(T61*('Regions &amp; Poverty'!$M59/100),0)</f>
        <v>61.747559999999993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6642</v>
      </c>
      <c r="I62" s="2">
        <f t="shared" si="7"/>
        <v>7127</v>
      </c>
      <c r="J62" s="2">
        <f t="shared" si="7"/>
        <v>13304</v>
      </c>
      <c r="K62" s="27"/>
      <c r="L62" s="2">
        <f>+IFERROR(('Regions &amp; Poverty'!$G60/100)*H62,0)</f>
        <v>126.19799999999999</v>
      </c>
      <c r="M62" s="2">
        <f>+IFERROR(('Regions &amp; Poverty'!$G60/100)*I62,0)</f>
        <v>135.41299999999998</v>
      </c>
      <c r="N62" s="2">
        <f>+IFERROR(('Regions &amp; Poverty'!$G60/100)*J62,0)</f>
        <v>252.77599999999998</v>
      </c>
      <c r="O62" s="2">
        <f>+IFERROR(L62*('Regions &amp; Poverty'!$I60/100),0)</f>
        <v>0.50479200000000002</v>
      </c>
      <c r="P62" s="2">
        <f>+IFERROR(M62*('Regions &amp; Poverty'!$I60/100),0)</f>
        <v>0.54165199999999991</v>
      </c>
      <c r="Q62" s="2">
        <f>+IFERROR(N62*('Regions &amp; Poverty'!$I60/100),0)</f>
        <v>1.011104</v>
      </c>
      <c r="R62" s="2">
        <f>+IFERROR(('Regions &amp; Poverty'!$K60/100)*H62,0)</f>
        <v>650.91600000000005</v>
      </c>
      <c r="S62" s="2">
        <f>+IFERROR(('Regions &amp; Poverty'!$K60/100)*I62,0)</f>
        <v>698.44600000000003</v>
      </c>
      <c r="T62" s="2">
        <f>+IFERROR(('Regions &amp; Poverty'!$K60/100)*J62,0)</f>
        <v>1303.7920000000001</v>
      </c>
      <c r="U62" s="2">
        <f>+IFERROR(R62*('Regions &amp; Poverty'!$M60/100),0)</f>
        <v>15.621984000000001</v>
      </c>
      <c r="V62" s="2">
        <f>+IFERROR(S62*('Regions &amp; Poverty'!$M60/100),0)</f>
        <v>16.762703999999999</v>
      </c>
      <c r="W62" s="2">
        <f>+IFERROR(T62*('Regions &amp; Poverty'!$M60/100),0)</f>
        <v>31.291008000000005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523251</v>
      </c>
      <c r="I63" s="2">
        <f t="shared" si="7"/>
        <v>534785</v>
      </c>
      <c r="J63" s="2">
        <f t="shared" si="7"/>
        <v>538532</v>
      </c>
      <c r="K63" s="27"/>
      <c r="L63" s="2">
        <f>+IFERROR(('Regions &amp; Poverty'!$G61/100)*H63,0)</f>
        <v>49708.845000000001</v>
      </c>
      <c r="M63" s="2">
        <f>+IFERROR(('Regions &amp; Poverty'!$G61/100)*I63,0)</f>
        <v>50804.574999999997</v>
      </c>
      <c r="N63" s="2">
        <f>+IFERROR(('Regions &amp; Poverty'!$G61/100)*J63,0)</f>
        <v>51160.54</v>
      </c>
      <c r="O63" s="2">
        <f>+IFERROR(L63*('Regions &amp; Poverty'!$I61/100),0)</f>
        <v>1391.8476599999999</v>
      </c>
      <c r="P63" s="2">
        <f>+IFERROR(M63*('Regions &amp; Poverty'!$I61/100),0)</f>
        <v>1422.5280999999998</v>
      </c>
      <c r="Q63" s="2">
        <f>+IFERROR(N63*('Regions &amp; Poverty'!$I61/100),0)</f>
        <v>1432.4951199999998</v>
      </c>
      <c r="R63" s="2">
        <f>+IFERROR(('Regions &amp; Poverty'!$K61/100)*H63,0)</f>
        <v>132382.503</v>
      </c>
      <c r="S63" s="2">
        <f>+IFERROR(('Regions &amp; Poverty'!$K61/100)*I63,0)</f>
        <v>135300.60500000001</v>
      </c>
      <c r="T63" s="2">
        <f>+IFERROR(('Regions &amp; Poverty'!$K61/100)*J63,0)</f>
        <v>136248.59599999999</v>
      </c>
      <c r="U63" s="2">
        <f>+IFERROR(R63*('Regions &amp; Poverty'!$M61/100),0)</f>
        <v>11517.277760999999</v>
      </c>
      <c r="V63" s="2">
        <f>+IFERROR(S63*('Regions &amp; Poverty'!$M61/100),0)</f>
        <v>11771.152635</v>
      </c>
      <c r="W63" s="2">
        <f>+IFERROR(T63*('Regions &amp; Poverty'!$M61/100),0)</f>
        <v>11853.627851999998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25952</v>
      </c>
      <c r="I64" s="2">
        <f t="shared" si="7"/>
        <v>26208</v>
      </c>
      <c r="J64" s="2">
        <f t="shared" si="7"/>
        <v>26502</v>
      </c>
      <c r="K64" s="27"/>
      <c r="L64" s="2">
        <f>+IFERROR(('Regions &amp; Poverty'!$G62/100)*H64,0)</f>
        <v>4619.4560000000001</v>
      </c>
      <c r="M64" s="2">
        <f>+IFERROR(('Regions &amp; Poverty'!$G62/100)*I64,0)</f>
        <v>4665.0240000000003</v>
      </c>
      <c r="N64" s="2">
        <f>+IFERROR(('Regions &amp; Poverty'!$G62/100)*J64,0)</f>
        <v>4717.3560000000007</v>
      </c>
      <c r="O64" s="2">
        <f>+IFERROR(L64*('Regions &amp; Poverty'!$I62/100),0)</f>
        <v>295.64518400000003</v>
      </c>
      <c r="P64" s="2">
        <f>+IFERROR(M64*('Regions &amp; Poverty'!$I62/100),0)</f>
        <v>298.56153600000005</v>
      </c>
      <c r="Q64" s="2">
        <f>+IFERROR(N64*('Regions &amp; Poverty'!$I62/100),0)</f>
        <v>301.91078400000004</v>
      </c>
      <c r="R64" s="2">
        <f>+IFERROR(('Regions &amp; Poverty'!$K62/100)*H64,0)</f>
        <v>9031.2960000000003</v>
      </c>
      <c r="S64" s="2">
        <f>+IFERROR(('Regions &amp; Poverty'!$K62/100)*I64,0)</f>
        <v>9120.384</v>
      </c>
      <c r="T64" s="2">
        <f>+IFERROR(('Regions &amp; Poverty'!$K62/100)*J64,0)</f>
        <v>9222.6959999999999</v>
      </c>
      <c r="U64" s="2">
        <f>+IFERROR(R64*('Regions &amp; Poverty'!$M62/100),0)</f>
        <v>1309.53792</v>
      </c>
      <c r="V64" s="2">
        <f>+IFERROR(S64*('Regions &amp; Poverty'!$M62/100),0)</f>
        <v>1322.4556799999998</v>
      </c>
      <c r="W64" s="2">
        <f>+IFERROR(T64*('Regions &amp; Poverty'!$M62/100),0)</f>
        <v>1337.2909199999999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1678833</v>
      </c>
      <c r="I65" s="2">
        <f t="shared" si="7"/>
        <v>1727346</v>
      </c>
      <c r="J65" s="2">
        <f t="shared" si="7"/>
        <v>1796814</v>
      </c>
      <c r="K65" s="27"/>
      <c r="L65" s="2">
        <f>+IFERROR(('Regions &amp; Poverty'!$G63/100)*H65,0)</f>
        <v>50364.99</v>
      </c>
      <c r="M65" s="2">
        <f>+IFERROR(('Regions &amp; Poverty'!$G63/100)*I65,0)</f>
        <v>51820.38</v>
      </c>
      <c r="N65" s="2">
        <f>+IFERROR(('Regions &amp; Poverty'!$G63/100)*J65,0)</f>
        <v>53904.42</v>
      </c>
      <c r="O65" s="2">
        <f>+IFERROR(L65*('Regions &amp; Poverty'!$I63/100),0)</f>
        <v>402.91991999999999</v>
      </c>
      <c r="P65" s="2">
        <f>+IFERROR(M65*('Regions &amp; Poverty'!$I63/100),0)</f>
        <v>414.56304</v>
      </c>
      <c r="Q65" s="2">
        <f>+IFERROR(N65*('Regions &amp; Poverty'!$I63/100),0)</f>
        <v>431.23536000000001</v>
      </c>
      <c r="R65" s="2">
        <f>+IFERROR(('Regions &amp; Poverty'!$K63/100)*H65,0)</f>
        <v>198102.29400000002</v>
      </c>
      <c r="S65" s="2">
        <f>+IFERROR(('Regions &amp; Poverty'!$K63/100)*I65,0)</f>
        <v>203826.82800000001</v>
      </c>
      <c r="T65" s="2">
        <f>+IFERROR(('Regions &amp; Poverty'!$K63/100)*J65,0)</f>
        <v>212024.05200000003</v>
      </c>
      <c r="U65" s="2">
        <f>+IFERROR(R65*('Regions &amp; Poverty'!$M63/100),0)</f>
        <v>6537.3757020000012</v>
      </c>
      <c r="V65" s="2">
        <f>+IFERROR(S65*('Regions &amp; Poverty'!$M63/100),0)</f>
        <v>6726.2853240000004</v>
      </c>
      <c r="W65" s="2">
        <f>+IFERROR(T65*('Regions &amp; Poverty'!$M63/100),0)</f>
        <v>6996.793716000001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33276</v>
      </c>
      <c r="I66" s="2">
        <f t="shared" si="7"/>
        <v>34748</v>
      </c>
      <c r="J66" s="2">
        <f t="shared" si="7"/>
        <v>39921</v>
      </c>
      <c r="K66" s="27"/>
      <c r="L66" s="2">
        <f>+IFERROR(('Regions &amp; Poverty'!$G64/100)*H66,0)</f>
        <v>1197.9360000000001</v>
      </c>
      <c r="M66" s="2">
        <f>+IFERROR(('Regions &amp; Poverty'!$G64/100)*I66,0)</f>
        <v>1250.9280000000001</v>
      </c>
      <c r="N66" s="2">
        <f>+IFERROR(('Regions &amp; Poverty'!$G64/100)*J66,0)</f>
        <v>1437.1560000000002</v>
      </c>
      <c r="O66" s="2">
        <f>+IFERROR(L66*('Regions &amp; Poverty'!$I64/100),0)</f>
        <v>10.781424000000003</v>
      </c>
      <c r="P66" s="2">
        <f>+IFERROR(M66*('Regions &amp; Poverty'!$I64/100),0)</f>
        <v>11.258352000000002</v>
      </c>
      <c r="Q66" s="2">
        <f>+IFERROR(N66*('Regions &amp; Poverty'!$I64/100),0)</f>
        <v>12.934404000000002</v>
      </c>
      <c r="R66" s="2">
        <f>+IFERROR(('Regions &amp; Poverty'!$K64/100)*H66,0)</f>
        <v>4592.0880000000006</v>
      </c>
      <c r="S66" s="2">
        <f>+IFERROR(('Regions &amp; Poverty'!$K64/100)*I66,0)</f>
        <v>4795.2240000000002</v>
      </c>
      <c r="T66" s="2">
        <f>+IFERROR(('Regions &amp; Poverty'!$K64/100)*J66,0)</f>
        <v>5509.0980000000009</v>
      </c>
      <c r="U66" s="2">
        <f>+IFERROR(R66*('Regions &amp; Poverty'!$M64/100),0)</f>
        <v>179.09143200000003</v>
      </c>
      <c r="V66" s="2">
        <f>+IFERROR(S66*('Regions &amp; Poverty'!$M64/100),0)</f>
        <v>187.01373599999999</v>
      </c>
      <c r="W66" s="2">
        <f>+IFERROR(T66*('Regions &amp; Poverty'!$M64/100),0)</f>
        <v>214.85482200000004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21695</v>
      </c>
      <c r="I67" s="2">
        <f t="shared" si="7"/>
        <v>27382</v>
      </c>
      <c r="J67" s="2">
        <f t="shared" si="7"/>
        <v>26475</v>
      </c>
      <c r="K67" s="27"/>
      <c r="L67" s="2">
        <f>+IFERROR(('Regions &amp; Poverty'!$G65/100)*H67,0)</f>
        <v>477.29</v>
      </c>
      <c r="M67" s="2">
        <f>+IFERROR(('Regions &amp; Poverty'!$G65/100)*I67,0)</f>
        <v>602.40400000000011</v>
      </c>
      <c r="N67" s="2">
        <f>+IFERROR(('Regions &amp; Poverty'!$G65/100)*J67,0)</f>
        <v>582.45000000000005</v>
      </c>
      <c r="O67" s="2">
        <f>+IFERROR(L67*('Regions &amp; Poverty'!$I65/100),0)</f>
        <v>2.8637400000000004</v>
      </c>
      <c r="P67" s="2">
        <f>+IFERROR(M67*('Regions &amp; Poverty'!$I65/100),0)</f>
        <v>3.6144240000000005</v>
      </c>
      <c r="Q67" s="2">
        <f>+IFERROR(N67*('Regions &amp; Poverty'!$I65/100),0)</f>
        <v>3.4947000000000004</v>
      </c>
      <c r="R67" s="2">
        <f>+IFERROR(('Regions &amp; Poverty'!$K65/100)*H67,0)</f>
        <v>1518.65</v>
      </c>
      <c r="S67" s="2">
        <f>+IFERROR(('Regions &amp; Poverty'!$K65/100)*I67,0)</f>
        <v>1916.7400000000002</v>
      </c>
      <c r="T67" s="2">
        <f>+IFERROR(('Regions &amp; Poverty'!$K65/100)*J67,0)</f>
        <v>1853.2500000000002</v>
      </c>
      <c r="U67" s="2">
        <f>+IFERROR(R67*('Regions &amp; Poverty'!$M65/100),0)</f>
        <v>33.410300000000007</v>
      </c>
      <c r="V67" s="2">
        <f>+IFERROR(S67*('Regions &amp; Poverty'!$M65/100),0)</f>
        <v>42.16828000000001</v>
      </c>
      <c r="W67" s="2">
        <f>+IFERROR(T67*('Regions &amp; Poverty'!$M65/100),0)</f>
        <v>40.77150000000001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1064384</v>
      </c>
      <c r="I68" s="2">
        <f t="shared" si="7"/>
        <v>1058683</v>
      </c>
      <c r="J68" s="2">
        <f t="shared" si="7"/>
        <v>1073744</v>
      </c>
      <c r="K68" s="27"/>
      <c r="L68" s="2">
        <f>+IFERROR(('Regions &amp; Poverty'!$G66/100)*H68,0)</f>
        <v>75571.263999999996</v>
      </c>
      <c r="M68" s="2">
        <f>+IFERROR(('Regions &amp; Poverty'!$G66/100)*I68,0)</f>
        <v>75166.492999999988</v>
      </c>
      <c r="N68" s="2">
        <f>+IFERROR(('Regions &amp; Poverty'!$G66/100)*J68,0)</f>
        <v>76235.823999999993</v>
      </c>
      <c r="O68" s="2">
        <f>+IFERROR(L68*('Regions &amp; Poverty'!$I66/100),0)</f>
        <v>2569.4229759999998</v>
      </c>
      <c r="P68" s="2">
        <f>+IFERROR(M68*('Regions &amp; Poverty'!$I66/100),0)</f>
        <v>2555.660762</v>
      </c>
      <c r="Q68" s="2">
        <f>+IFERROR(N68*('Regions &amp; Poverty'!$I66/100),0)</f>
        <v>2592.018016</v>
      </c>
      <c r="R68" s="2">
        <f>+IFERROR(('Regions &amp; Poverty'!$K66/100)*H68,0)</f>
        <v>137305.53599999999</v>
      </c>
      <c r="S68" s="2">
        <f>+IFERROR(('Regions &amp; Poverty'!$K66/100)*I68,0)</f>
        <v>136570.10700000002</v>
      </c>
      <c r="T68" s="2">
        <f>+IFERROR(('Regions &amp; Poverty'!$K66/100)*J68,0)</f>
        <v>138512.976</v>
      </c>
      <c r="U68" s="2">
        <f>+IFERROR(R68*('Regions &amp; Poverty'!$M66/100),0)</f>
        <v>8375.6376959999998</v>
      </c>
      <c r="V68" s="2">
        <f>+IFERROR(S68*('Regions &amp; Poverty'!$M66/100),0)</f>
        <v>8330.7765270000018</v>
      </c>
      <c r="W68" s="2">
        <f>+IFERROR(T68*('Regions &amp; Poverty'!$M66/100),0)</f>
        <v>8449.2915359999988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2157568</v>
      </c>
      <c r="I69" s="2">
        <f t="shared" si="7"/>
        <v>2582147</v>
      </c>
      <c r="J69" s="2">
        <f t="shared" si="7"/>
        <v>2354862</v>
      </c>
      <c r="K69" s="27"/>
      <c r="L69" s="2">
        <f>+IFERROR(('Regions &amp; Poverty'!$G67/100)*H69,0)</f>
        <v>118666.24000000001</v>
      </c>
      <c r="M69" s="2">
        <f>+IFERROR(('Regions &amp; Poverty'!$G67/100)*I69,0)</f>
        <v>142018.08499999999</v>
      </c>
      <c r="N69" s="2">
        <f>+IFERROR(('Regions &amp; Poverty'!$G67/100)*J69,0)</f>
        <v>129517.41</v>
      </c>
      <c r="O69" s="2">
        <f>+IFERROR(L69*('Regions &amp; Poverty'!$I67/100),0)</f>
        <v>2610.6572800000004</v>
      </c>
      <c r="P69" s="2">
        <f>+IFERROR(M69*('Regions &amp; Poverty'!$I67/100),0)</f>
        <v>3124.3978700000002</v>
      </c>
      <c r="Q69" s="2">
        <f>+IFERROR(N69*('Regions &amp; Poverty'!$I67/100),0)</f>
        <v>2849.3830200000002</v>
      </c>
      <c r="R69" s="2">
        <f>+IFERROR(('Regions &amp; Poverty'!$K67/100)*H69,0)</f>
        <v>282641.408</v>
      </c>
      <c r="S69" s="2">
        <f>+IFERROR(('Regions &amp; Poverty'!$K67/100)*I69,0)</f>
        <v>338261.25700000004</v>
      </c>
      <c r="T69" s="2">
        <f>+IFERROR(('Regions &amp; Poverty'!$K67/100)*J69,0)</f>
        <v>308486.92200000002</v>
      </c>
      <c r="U69" s="2">
        <f>+IFERROR(R69*('Regions &amp; Poverty'!$M67/100),0)</f>
        <v>14132.070400000001</v>
      </c>
      <c r="V69" s="2">
        <f>+IFERROR(S69*('Regions &amp; Poverty'!$M67/100),0)</f>
        <v>16913.062850000002</v>
      </c>
      <c r="W69" s="2">
        <f>+IFERROR(T69*('Regions &amp; Poverty'!$M67/100),0)</f>
        <v>15424.346100000002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421061</v>
      </c>
      <c r="I70" s="2">
        <f t="shared" si="7"/>
        <v>397521</v>
      </c>
      <c r="J70" s="2">
        <f t="shared" si="7"/>
        <v>422589</v>
      </c>
      <c r="K70" s="27"/>
      <c r="L70" s="2">
        <f>+IFERROR(('Regions &amp; Poverty'!$G68/100)*H70,0)</f>
        <v>20210.928</v>
      </c>
      <c r="M70" s="2">
        <f>+IFERROR(('Regions &amp; Poverty'!$G68/100)*I70,0)</f>
        <v>19081.008000000002</v>
      </c>
      <c r="N70" s="2">
        <f>+IFERROR(('Regions &amp; Poverty'!$G68/100)*J70,0)</f>
        <v>20284.272000000001</v>
      </c>
      <c r="O70" s="2">
        <f>+IFERROR(L70*('Regions &amp; Poverty'!$I68/100),0)</f>
        <v>444.64041600000002</v>
      </c>
      <c r="P70" s="2">
        <f>+IFERROR(M70*('Regions &amp; Poverty'!$I68/100),0)</f>
        <v>419.78217600000005</v>
      </c>
      <c r="Q70" s="2">
        <f>+IFERROR(N70*('Regions &amp; Poverty'!$I68/100),0)</f>
        <v>446.25398400000006</v>
      </c>
      <c r="R70" s="2">
        <f>+IFERROR(('Regions &amp; Poverty'!$K68/100)*H70,0)</f>
        <v>49685.198000000004</v>
      </c>
      <c r="S70" s="2">
        <f>+IFERROR(('Regions &amp; Poverty'!$K68/100)*I70,0)</f>
        <v>46907.478000000003</v>
      </c>
      <c r="T70" s="2">
        <f>+IFERROR(('Regions &amp; Poverty'!$K68/100)*J70,0)</f>
        <v>49865.502</v>
      </c>
      <c r="U70" s="2">
        <f>+IFERROR(R70*('Regions &amp; Poverty'!$M68/100),0)</f>
        <v>2235.8339100000003</v>
      </c>
      <c r="V70" s="2">
        <f>+IFERROR(S70*('Regions &amp; Poverty'!$M68/100),0)</f>
        <v>2110.8365100000001</v>
      </c>
      <c r="W70" s="2">
        <f>+IFERROR(T70*('Regions &amp; Poverty'!$M68/100),0)</f>
        <v>2243.9475899999998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4704987</v>
      </c>
      <c r="I71" s="2">
        <f t="shared" si="7"/>
        <v>4704976</v>
      </c>
      <c r="J71" s="2">
        <f t="shared" si="7"/>
        <v>4400295</v>
      </c>
      <c r="K71" s="27"/>
      <c r="L71" s="2">
        <f>+IFERROR(('Regions &amp; Poverty'!$G69/100)*H71,0)</f>
        <v>141149.60999999999</v>
      </c>
      <c r="M71" s="2">
        <f>+IFERROR(('Regions &amp; Poverty'!$G69/100)*I71,0)</f>
        <v>141149.28</v>
      </c>
      <c r="N71" s="2">
        <f>+IFERROR(('Regions &amp; Poverty'!$G69/100)*J71,0)</f>
        <v>132008.85</v>
      </c>
      <c r="O71" s="2">
        <f>+IFERROR(L71*('Regions &amp; Poverty'!$I69/100),0)</f>
        <v>1129.19688</v>
      </c>
      <c r="P71" s="2">
        <f>+IFERROR(M71*('Regions &amp; Poverty'!$I69/100),0)</f>
        <v>1129.19424</v>
      </c>
      <c r="Q71" s="2">
        <f>+IFERROR(N71*('Regions &amp; Poverty'!$I69/100),0)</f>
        <v>1056.0708</v>
      </c>
      <c r="R71" s="2">
        <f>+IFERROR(('Regions &amp; Poverty'!$K69/100)*H71,0)</f>
        <v>437563.79100000008</v>
      </c>
      <c r="S71" s="2">
        <f>+IFERROR(('Regions &amp; Poverty'!$K69/100)*I71,0)</f>
        <v>437562.76800000004</v>
      </c>
      <c r="T71" s="2">
        <f>+IFERROR(('Regions &amp; Poverty'!$K69/100)*J71,0)</f>
        <v>409227.43500000006</v>
      </c>
      <c r="U71" s="2">
        <f>+IFERROR(R71*('Regions &amp; Poverty'!$M69/100),0)</f>
        <v>13126.913730000002</v>
      </c>
      <c r="V71" s="2">
        <f>+IFERROR(S71*('Regions &amp; Poverty'!$M69/100),0)</f>
        <v>13126.883040000001</v>
      </c>
      <c r="W71" s="2">
        <f>+IFERROR(T71*('Regions &amp; Poverty'!$M69/100),0)</f>
        <v>12276.823050000001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503733</v>
      </c>
      <c r="I72" s="2">
        <f t="shared" si="7"/>
        <v>523800</v>
      </c>
      <c r="J72" s="2">
        <f t="shared" si="7"/>
        <v>391433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3689836</v>
      </c>
      <c r="I73" s="2">
        <f t="shared" si="7"/>
        <v>3867681</v>
      </c>
      <c r="J73" s="2">
        <f t="shared" si="7"/>
        <v>3851396</v>
      </c>
      <c r="K73" s="27"/>
      <c r="L73" s="2">
        <f>+IFERROR(('Regions &amp; Poverty'!$G71/100)*H73,0)</f>
        <v>158662.94799999997</v>
      </c>
      <c r="M73" s="2">
        <f>+IFERROR(('Regions &amp; Poverty'!$G71/100)*I73,0)</f>
        <v>166310.283</v>
      </c>
      <c r="N73" s="2">
        <f>+IFERROR(('Regions &amp; Poverty'!$G71/100)*J73,0)</f>
        <v>165610.02799999999</v>
      </c>
      <c r="O73" s="2">
        <f>+IFERROR(L73*('Regions &amp; Poverty'!$I71/100),0)</f>
        <v>3173.2589599999997</v>
      </c>
      <c r="P73" s="2">
        <f>+IFERROR(M73*('Regions &amp; Poverty'!$I71/100),0)</f>
        <v>3326.2056600000001</v>
      </c>
      <c r="Q73" s="2">
        <f>+IFERROR(N73*('Regions &amp; Poverty'!$I71/100),0)</f>
        <v>3312.2005599999998</v>
      </c>
      <c r="R73" s="2">
        <f>+IFERROR(('Regions &amp; Poverty'!$K71/100)*H73,0)</f>
        <v>343154.74800000002</v>
      </c>
      <c r="S73" s="2">
        <f>+IFERROR(('Regions &amp; Poverty'!$K71/100)*I73,0)</f>
        <v>359694.33300000004</v>
      </c>
      <c r="T73" s="2">
        <f>+IFERROR(('Regions &amp; Poverty'!$K71/100)*J73,0)</f>
        <v>358179.82800000004</v>
      </c>
      <c r="U73" s="2">
        <f>+IFERROR(R73*('Regions &amp; Poverty'!$M71/100),0)</f>
        <v>13383.035172000002</v>
      </c>
      <c r="V73" s="2">
        <f>+IFERROR(S73*('Regions &amp; Poverty'!$M71/100),0)</f>
        <v>14028.078987000001</v>
      </c>
      <c r="W73" s="2">
        <f>+IFERROR(T73*('Regions &amp; Poverty'!$M71/100),0)</f>
        <v>13969.013292000001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1824737</v>
      </c>
      <c r="I77" s="2">
        <f t="shared" si="8"/>
        <v>1800269</v>
      </c>
      <c r="J77" s="2">
        <f t="shared" si="8"/>
        <v>1750000</v>
      </c>
      <c r="K77" s="27"/>
      <c r="L77" s="2">
        <f>+IFERROR(('Regions &amp; Poverty'!$G75/100)*H77,0)</f>
        <v>31020.529000000002</v>
      </c>
      <c r="M77" s="2">
        <f>+IFERROR(('Regions &amp; Poverty'!$G75/100)*I77,0)</f>
        <v>30604.573000000004</v>
      </c>
      <c r="N77" s="2">
        <f>+IFERROR(('Regions &amp; Poverty'!$G75/100)*J77,0)</f>
        <v>29750.000000000004</v>
      </c>
      <c r="O77" s="2">
        <f>+IFERROR(L77*('Regions &amp; Poverty'!$I75/100),0)</f>
        <v>310.20529000000005</v>
      </c>
      <c r="P77" s="2">
        <f>+IFERROR(M77*('Regions &amp; Poverty'!$I75/100),0)</f>
        <v>306.04573000000005</v>
      </c>
      <c r="Q77" s="2">
        <f>+IFERROR(N77*('Regions &amp; Poverty'!$I75/100),0)</f>
        <v>297.50000000000006</v>
      </c>
      <c r="R77" s="2">
        <f>+IFERROR(('Regions &amp; Poverty'!$K75/100)*H77,0)</f>
        <v>82113.164999999994</v>
      </c>
      <c r="S77" s="2">
        <f>+IFERROR(('Regions &amp; Poverty'!$K75/100)*I77,0)</f>
        <v>81012.104999999996</v>
      </c>
      <c r="T77" s="2">
        <f>+IFERROR(('Regions &amp; Poverty'!$K75/100)*J77,0)</f>
        <v>78750</v>
      </c>
      <c r="U77" s="2">
        <f>+IFERROR(R77*('Regions &amp; Poverty'!$M75/100),0)</f>
        <v>1478.0369700000001</v>
      </c>
      <c r="V77" s="2">
        <f>+IFERROR(S77*('Regions &amp; Poverty'!$M75/100),0)</f>
        <v>1458.2178900000001</v>
      </c>
      <c r="W77" s="2">
        <f>+IFERROR(T77*('Regions &amp; Poverty'!$M75/100),0)</f>
        <v>1417.5000000000002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1061324</v>
      </c>
      <c r="I78" s="2">
        <f t="shared" si="8"/>
        <v>960502</v>
      </c>
      <c r="J78" s="2">
        <f t="shared" si="8"/>
        <v>1166024</v>
      </c>
      <c r="K78" s="27"/>
      <c r="L78" s="2">
        <f>+IFERROR(('Regions &amp; Poverty'!$G76/100)*H78,0)</f>
        <v>13797.212000000001</v>
      </c>
      <c r="M78" s="2">
        <f>+IFERROR(('Regions &amp; Poverty'!$G76/100)*I78,0)</f>
        <v>12486.526000000002</v>
      </c>
      <c r="N78" s="2">
        <f>+IFERROR(('Regions &amp; Poverty'!$G76/100)*J78,0)</f>
        <v>15158.312000000002</v>
      </c>
      <c r="O78" s="2">
        <f>+IFERROR(L78*('Regions &amp; Poverty'!$I76/100),0)</f>
        <v>110.37769600000001</v>
      </c>
      <c r="P78" s="2">
        <f>+IFERROR(M78*('Regions &amp; Poverty'!$I76/100),0)</f>
        <v>99.892208000000011</v>
      </c>
      <c r="Q78" s="2">
        <f>+IFERROR(N78*('Regions &amp; Poverty'!$I76/100),0)</f>
        <v>121.26649600000002</v>
      </c>
      <c r="R78" s="2">
        <f>+IFERROR(('Regions &amp; Poverty'!$K76/100)*H78,0)</f>
        <v>32901.044000000002</v>
      </c>
      <c r="S78" s="2">
        <f>+IFERROR(('Regions &amp; Poverty'!$K76/100)*I78,0)</f>
        <v>29775.561999999998</v>
      </c>
      <c r="T78" s="2">
        <f>+IFERROR(('Regions &amp; Poverty'!$K76/100)*J78,0)</f>
        <v>36146.743999999999</v>
      </c>
      <c r="U78" s="2">
        <f>+IFERROR(R78*('Regions &amp; Poverty'!$M76/100),0)</f>
        <v>427.71357200000006</v>
      </c>
      <c r="V78" s="2">
        <f>+IFERROR(S78*('Regions &amp; Poverty'!$M76/100),0)</f>
        <v>387.08230600000002</v>
      </c>
      <c r="W78" s="2">
        <f>+IFERROR(T78*('Regions &amp; Poverty'!$M76/100),0)</f>
        <v>469.90767200000005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3600</v>
      </c>
      <c r="I79" s="2">
        <f t="shared" si="8"/>
        <v>3497</v>
      </c>
      <c r="J79" s="2">
        <f t="shared" si="8"/>
        <v>3625</v>
      </c>
      <c r="K79" s="27"/>
      <c r="L79" s="2">
        <f>+IFERROR(('Regions &amp; Poverty'!$G77/100)*H79,0)</f>
        <v>90</v>
      </c>
      <c r="M79" s="2">
        <f>+IFERROR(('Regions &amp; Poverty'!$G77/100)*I79,0)</f>
        <v>87.425000000000011</v>
      </c>
      <c r="N79" s="2">
        <f>+IFERROR(('Regions &amp; Poverty'!$G77/100)*J79,0)</f>
        <v>90.625</v>
      </c>
      <c r="O79" s="2">
        <f>+IFERROR(L79*('Regions &amp; Poverty'!$I77/100),0)</f>
        <v>0.62999999999999989</v>
      </c>
      <c r="P79" s="2">
        <f>+IFERROR(M79*('Regions &amp; Poverty'!$I77/100),0)</f>
        <v>0.61197500000000005</v>
      </c>
      <c r="Q79" s="2">
        <f>+IFERROR(N79*('Regions &amp; Poverty'!$I77/100),0)</f>
        <v>0.63437499999999991</v>
      </c>
      <c r="R79" s="2">
        <f>+IFERROR(('Regions &amp; Poverty'!$K77/100)*H79,0)</f>
        <v>266.40000000000003</v>
      </c>
      <c r="S79" s="2">
        <f>+IFERROR(('Regions &amp; Poverty'!$K77/100)*I79,0)</f>
        <v>258.77800000000002</v>
      </c>
      <c r="T79" s="2">
        <f>+IFERROR(('Regions &amp; Poverty'!$K77/100)*J79,0)</f>
        <v>268.25000000000006</v>
      </c>
      <c r="U79" s="2">
        <f>+IFERROR(R79*('Regions &amp; Poverty'!$M77/100),0)</f>
        <v>6.3936000000000011</v>
      </c>
      <c r="V79" s="2">
        <f>+IFERROR(S79*('Regions &amp; Poverty'!$M77/100),0)</f>
        <v>6.2106720000000006</v>
      </c>
      <c r="W79" s="2">
        <f>+IFERROR(T79*('Regions &amp; Poverty'!$M77/100),0)</f>
        <v>6.4380000000000015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82561</v>
      </c>
      <c r="I80" s="2">
        <f t="shared" si="8"/>
        <v>72913</v>
      </c>
      <c r="J80" s="2">
        <f t="shared" si="8"/>
        <v>89000</v>
      </c>
      <c r="K80" s="27"/>
      <c r="L80" s="2">
        <f>+IFERROR(('Regions &amp; Poverty'!$G78/100)*H80,0)</f>
        <v>247.68299999999999</v>
      </c>
      <c r="M80" s="2">
        <f>+IFERROR(('Regions &amp; Poverty'!$G78/100)*I80,0)</f>
        <v>218.739</v>
      </c>
      <c r="N80" s="2">
        <f>+IFERROR(('Regions &amp; Poverty'!$G78/100)*J80,0)</f>
        <v>267</v>
      </c>
      <c r="O80" s="2">
        <f>+IFERROR(L80*('Regions &amp; Poverty'!$I78/100),0)</f>
        <v>0.24768299999999999</v>
      </c>
      <c r="P80" s="2">
        <f>+IFERROR(M80*('Regions &amp; Poverty'!$I78/100),0)</f>
        <v>0.21873900000000002</v>
      </c>
      <c r="Q80" s="2">
        <f>+IFERROR(N80*('Regions &amp; Poverty'!$I78/100),0)</f>
        <v>0.26700000000000002</v>
      </c>
      <c r="R80" s="2">
        <f>+IFERROR(('Regions &amp; Poverty'!$K78/100)*H80,0)</f>
        <v>1155.8539999999998</v>
      </c>
      <c r="S80" s="2">
        <f>+IFERROR(('Regions &amp; Poverty'!$K78/100)*I80,0)</f>
        <v>1020.7819999999999</v>
      </c>
      <c r="T80" s="2">
        <f>+IFERROR(('Regions &amp; Poverty'!$K78/100)*J80,0)</f>
        <v>1245.9999999999998</v>
      </c>
      <c r="U80" s="2">
        <f>+IFERROR(R80*('Regions &amp; Poverty'!$M78/100),0)</f>
        <v>4.6234159999999997</v>
      </c>
      <c r="V80" s="2">
        <f>+IFERROR(S80*('Regions &amp; Poverty'!$M78/100),0)</f>
        <v>4.0831279999999994</v>
      </c>
      <c r="W80" s="2">
        <f>+IFERROR(T80*('Regions &amp; Poverty'!$M78/100),0)</f>
        <v>4.9839999999999991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4575182</v>
      </c>
      <c r="I81" s="2">
        <f t="shared" si="8"/>
        <v>4327176</v>
      </c>
      <c r="J81" s="2">
        <f t="shared" si="8"/>
        <v>4324110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20056500</v>
      </c>
      <c r="I82" s="2">
        <f t="shared" si="8"/>
        <v>20012720</v>
      </c>
      <c r="J82" s="2">
        <f t="shared" si="8"/>
        <v>19990950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2456000</v>
      </c>
      <c r="I83" s="2">
        <f t="shared" si="8"/>
        <v>2354000</v>
      </c>
      <c r="J83" s="2">
        <f t="shared" si="8"/>
        <v>2158000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590532</v>
      </c>
      <c r="I84" s="2">
        <f t="shared" si="8"/>
        <v>537738</v>
      </c>
      <c r="J84" s="2">
        <f t="shared" si="8"/>
        <v>631596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56063</v>
      </c>
      <c r="I86" s="2">
        <f t="shared" si="8"/>
        <v>56653</v>
      </c>
      <c r="J86" s="2">
        <f t="shared" si="8"/>
        <v>56697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95515000</v>
      </c>
      <c r="I87" s="2">
        <f t="shared" si="8"/>
        <v>94860000</v>
      </c>
      <c r="J87" s="2">
        <f t="shared" si="8"/>
        <v>99065724</v>
      </c>
      <c r="K87" s="27"/>
      <c r="L87" s="2">
        <f>+IFERROR(('Regions &amp; Poverty'!$G85/100)*H87,0)</f>
        <v>1814785</v>
      </c>
      <c r="M87" s="2">
        <f>+IFERROR(('Regions &amp; Poverty'!$G85/100)*I87,0)</f>
        <v>1802340</v>
      </c>
      <c r="N87" s="2">
        <f>+IFERROR(('Regions &amp; Poverty'!$G85/100)*J87,0)</f>
        <v>1882248.7560000001</v>
      </c>
      <c r="O87" s="2">
        <f>+IFERROR(L87*('Regions &amp; Poverty'!$I85/100),0)</f>
        <v>5444.3550000000005</v>
      </c>
      <c r="P87" s="2">
        <f>+IFERROR(M87*('Regions &amp; Poverty'!$I85/100),0)</f>
        <v>5407.02</v>
      </c>
      <c r="Q87" s="2">
        <f>+IFERROR(N87*('Regions &amp; Poverty'!$I85/100),0)</f>
        <v>5646.7462679999999</v>
      </c>
      <c r="R87" s="2">
        <f>+IFERROR(('Regions &amp; Poverty'!$K85/100)*H87,0)</f>
        <v>11557315</v>
      </c>
      <c r="S87" s="2">
        <f>+IFERROR(('Regions &amp; Poverty'!$K85/100)*I87,0)</f>
        <v>11478060</v>
      </c>
      <c r="T87" s="2">
        <f>+IFERROR(('Regions &amp; Poverty'!$K85/100)*J87,0)</f>
        <v>11986952.604</v>
      </c>
      <c r="U87" s="2">
        <f>+IFERROR(R87*('Regions &amp; Poverty'!$M85/100),0)</f>
        <v>323604.81999999995</v>
      </c>
      <c r="V87" s="2">
        <f>+IFERROR(S87*('Regions &amp; Poverty'!$M85/100),0)</f>
        <v>321385.68</v>
      </c>
      <c r="W87" s="2">
        <f>+IFERROR(T87*('Regions &amp; Poverty'!$M85/100),0)</f>
        <v>335634.67291199998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1575000</v>
      </c>
      <c r="I88" s="2">
        <f t="shared" si="8"/>
        <v>1683000</v>
      </c>
      <c r="J88" s="2">
        <f t="shared" si="8"/>
        <v>1698511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161489</v>
      </c>
      <c r="I89" s="2">
        <f t="shared" si="8"/>
        <v>164000</v>
      </c>
      <c r="J89" s="2">
        <f t="shared" si="8"/>
        <v>165329</v>
      </c>
      <c r="K89" s="27"/>
      <c r="L89" s="2">
        <f>+IFERROR(('Regions &amp; Poverty'!$G87/100)*H89,0)</f>
        <v>322.97800000000001</v>
      </c>
      <c r="M89" s="2">
        <f>+IFERROR(('Regions &amp; Poverty'!$G87/100)*I89,0)</f>
        <v>328</v>
      </c>
      <c r="N89" s="2">
        <f>+IFERROR(('Regions &amp; Poverty'!$G87/100)*J89,0)</f>
        <v>330.65800000000002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5167.6480000000001</v>
      </c>
      <c r="S89" s="2">
        <f>+IFERROR(('Regions &amp; Poverty'!$K87/100)*I89,0)</f>
        <v>5248</v>
      </c>
      <c r="T89" s="2">
        <f>+IFERROR(('Regions &amp; Poverty'!$K87/100)*J89,0)</f>
        <v>5290.5280000000002</v>
      </c>
      <c r="U89" s="2">
        <f>+IFERROR(R89*('Regions &amp; Poverty'!$M87/100),0)</f>
        <v>25.838240000000003</v>
      </c>
      <c r="V89" s="2">
        <f>+IFERROR(S89*('Regions &amp; Poverty'!$M87/100),0)</f>
        <v>26.240000000000002</v>
      </c>
      <c r="W89" s="2">
        <f>+IFERROR(T89*('Regions &amp; Poverty'!$M87/100),0)</f>
        <v>26.452640000000002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1347818</v>
      </c>
      <c r="I92" s="2">
        <f t="shared" si="9"/>
        <v>1219270</v>
      </c>
      <c r="J92" s="2">
        <f t="shared" si="9"/>
        <v>1213041</v>
      </c>
      <c r="K92" s="27"/>
      <c r="L92" s="2">
        <f>+IFERROR(('Regions &amp; Poverty'!$G90/100)*H92,0)</f>
        <v>101086.34999999999</v>
      </c>
      <c r="M92" s="2">
        <f>+IFERROR(('Regions &amp; Poverty'!$G90/100)*I92,0)</f>
        <v>91445.25</v>
      </c>
      <c r="N92" s="2">
        <f>+IFERROR(('Regions &amp; Poverty'!$G90/100)*J92,0)</f>
        <v>90978.074999999997</v>
      </c>
      <c r="O92" s="2">
        <f>+IFERROR(L92*('Regions &amp; Poverty'!$I90/100),0)</f>
        <v>1314.12255</v>
      </c>
      <c r="P92" s="2">
        <f>+IFERROR(M92*('Regions &amp; Poverty'!$I90/100),0)</f>
        <v>1188.7882500000001</v>
      </c>
      <c r="Q92" s="2">
        <f>+IFERROR(N92*('Regions &amp; Poverty'!$I90/100),0)</f>
        <v>1182.7149750000001</v>
      </c>
      <c r="R92" s="2">
        <f>+IFERROR(('Regions &amp; Poverty'!$K90/100)*H92,0)</f>
        <v>455562.48399999994</v>
      </c>
      <c r="S92" s="2">
        <f>+IFERROR(('Regions &amp; Poverty'!$K90/100)*I92,0)</f>
        <v>412113.25999999995</v>
      </c>
      <c r="T92" s="2">
        <f>+IFERROR(('Regions &amp; Poverty'!$K90/100)*J92,0)</f>
        <v>410007.85799999995</v>
      </c>
      <c r="U92" s="2">
        <f>+IFERROR(R92*('Regions &amp; Poverty'!$M90/100),0)</f>
        <v>41911.748527999996</v>
      </c>
      <c r="V92" s="2">
        <f>+IFERROR(S92*('Regions &amp; Poverty'!$M90/100),0)</f>
        <v>37914.419919999993</v>
      </c>
      <c r="W92" s="2">
        <f>+IFERROR(T92*('Regions &amp; Poverty'!$M90/100),0)</f>
        <v>37720.722935999998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31095</v>
      </c>
      <c r="I93" s="2">
        <f t="shared" si="9"/>
        <v>33465</v>
      </c>
      <c r="J93" s="2">
        <f t="shared" si="9"/>
        <v>34320</v>
      </c>
      <c r="K93" s="27"/>
      <c r="L93" s="2">
        <f>+IFERROR(('Regions &amp; Poverty'!$G91/100)*H93,0)</f>
        <v>7058.5649999999996</v>
      </c>
      <c r="M93" s="2">
        <f>+IFERROR(('Regions &amp; Poverty'!$G91/100)*I93,0)</f>
        <v>7596.5549999999994</v>
      </c>
      <c r="N93" s="2">
        <f>+IFERROR(('Regions &amp; Poverty'!$G91/100)*J93,0)</f>
        <v>7790.6399999999994</v>
      </c>
      <c r="O93" s="2">
        <f>+IFERROR(L93*('Regions &amp; Poverty'!$I91/100),0)</f>
        <v>367.04538000000002</v>
      </c>
      <c r="P93" s="2">
        <f>+IFERROR(M93*('Regions &amp; Poverty'!$I91/100),0)</f>
        <v>395.02086000000003</v>
      </c>
      <c r="Q93" s="2">
        <f>+IFERROR(N93*('Regions &amp; Poverty'!$I91/100),0)</f>
        <v>405.11328000000003</v>
      </c>
      <c r="R93" s="2">
        <f>+IFERROR(('Regions &amp; Poverty'!$K91/100)*H93,0)</f>
        <v>18190.574999999997</v>
      </c>
      <c r="S93" s="2">
        <f>+IFERROR(('Regions &amp; Poverty'!$K91/100)*I93,0)</f>
        <v>19577.024999999998</v>
      </c>
      <c r="T93" s="2">
        <f>+IFERROR(('Regions &amp; Poverty'!$K91/100)*J93,0)</f>
        <v>20077.199999999997</v>
      </c>
      <c r="U93" s="2">
        <f>+IFERROR(R93*('Regions &amp; Poverty'!$M91/100),0)</f>
        <v>3619.9244249999992</v>
      </c>
      <c r="V93" s="2">
        <f>+IFERROR(S93*('Regions &amp; Poverty'!$M91/100),0)</f>
        <v>3895.8279749999992</v>
      </c>
      <c r="W93" s="2">
        <f>+IFERROR(T93*('Regions &amp; Poverty'!$M91/100),0)</f>
        <v>3995.362799999999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542300</v>
      </c>
      <c r="I95" s="2">
        <f t="shared" si="9"/>
        <v>560300</v>
      </c>
      <c r="J95" s="2">
        <f t="shared" si="9"/>
        <v>554309</v>
      </c>
      <c r="K95" s="27"/>
      <c r="L95" s="2">
        <f>+IFERROR(('Regions &amp; Poverty'!$G93/100)*H95,0)</f>
        <v>35249.5</v>
      </c>
      <c r="M95" s="2">
        <f>+IFERROR(('Regions &amp; Poverty'!$G93/100)*I95,0)</f>
        <v>36419.5</v>
      </c>
      <c r="N95" s="2">
        <f>+IFERROR(('Regions &amp; Poverty'!$G93/100)*J95,0)</f>
        <v>36030.084999999999</v>
      </c>
      <c r="O95" s="2">
        <f>+IFERROR(L95*('Regions &amp; Poverty'!$I93/100),0)</f>
        <v>528.74249999999995</v>
      </c>
      <c r="P95" s="2">
        <f>+IFERROR(M95*('Regions &amp; Poverty'!$I93/100),0)</f>
        <v>546.29250000000002</v>
      </c>
      <c r="Q95" s="2">
        <f>+IFERROR(N95*('Regions &amp; Poverty'!$I93/100),0)</f>
        <v>540.45127500000001</v>
      </c>
      <c r="R95" s="2">
        <f>+IFERROR(('Regions &amp; Poverty'!$K93/100)*H95,0)</f>
        <v>163774.6</v>
      </c>
      <c r="S95" s="2">
        <f>+IFERROR(('Regions &amp; Poverty'!$K93/100)*I95,0)</f>
        <v>169210.6</v>
      </c>
      <c r="T95" s="2">
        <f>+IFERROR(('Regions &amp; Poverty'!$K93/100)*J95,0)</f>
        <v>167401.318</v>
      </c>
      <c r="U95" s="2">
        <f>+IFERROR(R95*('Regions &amp; Poverty'!$M93/100),0)</f>
        <v>12938.1934</v>
      </c>
      <c r="V95" s="2">
        <f>+IFERROR(S95*('Regions &amp; Poverty'!$M93/100),0)</f>
        <v>13367.637400000001</v>
      </c>
      <c r="W95" s="2">
        <f>+IFERROR(T95*('Regions &amp; Poverty'!$M93/100),0)</f>
        <v>13224.704121999999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119140</v>
      </c>
      <c r="I96" s="2">
        <f t="shared" si="9"/>
        <v>118479</v>
      </c>
      <c r="J96" s="2">
        <f t="shared" si="9"/>
        <v>116783</v>
      </c>
      <c r="K96" s="27"/>
      <c r="L96" s="2">
        <f>+IFERROR(('Regions &amp; Poverty'!$G94/100)*H96,0)</f>
        <v>9888.6200000000008</v>
      </c>
      <c r="M96" s="2">
        <f>+IFERROR(('Regions &amp; Poverty'!$G94/100)*I96,0)</f>
        <v>9833.7569999999996</v>
      </c>
      <c r="N96" s="2">
        <f>+IFERROR(('Regions &amp; Poverty'!$G94/100)*J96,0)</f>
        <v>9692.9890000000014</v>
      </c>
      <c r="O96" s="2">
        <f>+IFERROR(L96*('Regions &amp; Poverty'!$I94/100),0)</f>
        <v>158.21792000000002</v>
      </c>
      <c r="P96" s="2">
        <f>+IFERROR(M96*('Regions &amp; Poverty'!$I94/100),0)</f>
        <v>157.340112</v>
      </c>
      <c r="Q96" s="2">
        <f>+IFERROR(N96*('Regions &amp; Poverty'!$I94/100),0)</f>
        <v>155.08782400000001</v>
      </c>
      <c r="R96" s="2">
        <f>+IFERROR(('Regions &amp; Poverty'!$K94/100)*H96,0)</f>
        <v>40150.18</v>
      </c>
      <c r="S96" s="2">
        <f>+IFERROR(('Regions &amp; Poverty'!$K94/100)*I96,0)</f>
        <v>39927.423000000003</v>
      </c>
      <c r="T96" s="2">
        <f>+IFERROR(('Regions &amp; Poverty'!$K94/100)*J96,0)</f>
        <v>39355.870999999999</v>
      </c>
      <c r="U96" s="2">
        <f>+IFERROR(R96*('Regions &amp; Poverty'!$M94/100),0)</f>
        <v>3774.1169199999999</v>
      </c>
      <c r="V96" s="2">
        <f>+IFERROR(S96*('Regions &amp; Poverty'!$M94/100),0)</f>
        <v>3753.1777620000003</v>
      </c>
      <c r="W96" s="2">
        <f>+IFERROR(T96*('Regions &amp; Poverty'!$M94/100),0)</f>
        <v>3699.4518739999999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99175</v>
      </c>
      <c r="I97" s="2">
        <f t="shared" si="9"/>
        <v>125665</v>
      </c>
      <c r="J97" s="2">
        <f t="shared" si="9"/>
        <v>140977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1090.9250000000002</v>
      </c>
      <c r="S97" s="2">
        <f>+IFERROR(('Regions &amp; Poverty'!$K95/100)*I97,0)</f>
        <v>1382.3150000000001</v>
      </c>
      <c r="T97" s="2">
        <f>+IFERROR(('Regions &amp; Poverty'!$K95/100)*J97,0)</f>
        <v>1550.7470000000001</v>
      </c>
      <c r="U97" s="2">
        <f>+IFERROR(R97*('Regions &amp; Poverty'!$M95/100),0)</f>
        <v>1.0909250000000001</v>
      </c>
      <c r="V97" s="2">
        <f>+IFERROR(S97*('Regions &amp; Poverty'!$M95/100),0)</f>
        <v>1.3823150000000002</v>
      </c>
      <c r="W97" s="2">
        <f>+IFERROR(T97*('Regions &amp; Poverty'!$M95/100),0)</f>
        <v>1.5507470000000001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394</v>
      </c>
      <c r="I98" s="2">
        <f t="shared" si="9"/>
        <v>345</v>
      </c>
      <c r="J98" s="2">
        <f t="shared" si="9"/>
        <v>325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321700</v>
      </c>
      <c r="I99" s="2">
        <f t="shared" si="9"/>
        <v>318321</v>
      </c>
      <c r="J99" s="2">
        <f t="shared" si="9"/>
        <v>302229</v>
      </c>
      <c r="K99" s="27"/>
      <c r="L99" s="2">
        <f>+IFERROR(('Regions &amp; Poverty'!$G97/100)*H99,0)</f>
        <v>9007.5999999999985</v>
      </c>
      <c r="M99" s="2">
        <f>+IFERROR(('Regions &amp; Poverty'!$G97/100)*I99,0)</f>
        <v>8912.9879999999994</v>
      </c>
      <c r="N99" s="2">
        <f>+IFERROR(('Regions &amp; Poverty'!$G97/100)*J99,0)</f>
        <v>8462.4119999999984</v>
      </c>
      <c r="O99" s="2">
        <f>+IFERROR(L99*('Regions &amp; Poverty'!$I97/100),0)</f>
        <v>54.045599999999993</v>
      </c>
      <c r="P99" s="2">
        <f>+IFERROR(M99*('Regions &amp; Poverty'!$I97/100),0)</f>
        <v>53.477927999999999</v>
      </c>
      <c r="Q99" s="2">
        <f>+IFERROR(N99*('Regions &amp; Poverty'!$I97/100),0)</f>
        <v>50.774471999999989</v>
      </c>
      <c r="R99" s="2">
        <f>+IFERROR(('Regions &amp; Poverty'!$K97/100)*H99,0)</f>
        <v>37317.199999999997</v>
      </c>
      <c r="S99" s="2">
        <f>+IFERROR(('Regions &amp; Poverty'!$K97/100)*I99,0)</f>
        <v>36925.235999999997</v>
      </c>
      <c r="T99" s="2">
        <f>+IFERROR(('Regions &amp; Poverty'!$K97/100)*J99,0)</f>
        <v>35058.563999999998</v>
      </c>
      <c r="U99" s="2">
        <f>+IFERROR(R99*('Regions &amp; Poverty'!$M97/100),0)</f>
        <v>1156.8331999999998</v>
      </c>
      <c r="V99" s="2">
        <f>+IFERROR(S99*('Regions &amp; Poverty'!$M97/100),0)</f>
        <v>1144.6823159999999</v>
      </c>
      <c r="W99" s="2">
        <f>+IFERROR(T99*('Regions &amp; Poverty'!$M97/100),0)</f>
        <v>1086.815484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45</v>
      </c>
      <c r="I100" s="2">
        <f t="shared" si="9"/>
        <v>200</v>
      </c>
      <c r="J100" s="2">
        <f t="shared" si="9"/>
        <v>293</v>
      </c>
      <c r="K100" s="27"/>
      <c r="L100" s="2">
        <f>+IFERROR(('Regions &amp; Poverty'!$G98/100)*H100,0)</f>
        <v>0.67499999999999993</v>
      </c>
      <c r="M100" s="2">
        <f>+IFERROR(('Regions &amp; Poverty'!$G98/100)*I100,0)</f>
        <v>3</v>
      </c>
      <c r="N100" s="2">
        <f>+IFERROR(('Regions &amp; Poverty'!$G98/100)*J100,0)</f>
        <v>4.3949999999999996</v>
      </c>
      <c r="O100" s="2">
        <f>+IFERROR(L100*('Regions &amp; Poverty'!$I98/100),0)</f>
        <v>1.3499999999999999E-3</v>
      </c>
      <c r="P100" s="2">
        <f>+IFERROR(M100*('Regions &amp; Poverty'!$I98/100),0)</f>
        <v>6.0000000000000001E-3</v>
      </c>
      <c r="Q100" s="2">
        <f>+IFERROR(N100*('Regions &amp; Poverty'!$I98/100),0)</f>
        <v>8.7899999999999992E-3</v>
      </c>
      <c r="R100" s="2">
        <f>+IFERROR(('Regions &amp; Poverty'!$K98/100)*H100,0)</f>
        <v>6.5249999999999995</v>
      </c>
      <c r="S100" s="2">
        <f>+IFERROR(('Regions &amp; Poverty'!$K98/100)*I100,0)</f>
        <v>28.999999999999996</v>
      </c>
      <c r="T100" s="2">
        <f>+IFERROR(('Regions &amp; Poverty'!$K98/100)*J100,0)</f>
        <v>42.484999999999999</v>
      </c>
      <c r="U100" s="2">
        <f>+IFERROR(R100*('Regions &amp; Poverty'!$M98/100),0)</f>
        <v>0.19574999999999998</v>
      </c>
      <c r="V100" s="2">
        <f>+IFERROR(S100*('Regions &amp; Poverty'!$M98/100),0)</f>
        <v>0.86999999999999988</v>
      </c>
      <c r="W100" s="2">
        <f>+IFERROR(T100*('Regions &amp; Poverty'!$M98/100),0)</f>
        <v>1.2745499999999998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1400</v>
      </c>
      <c r="I102" s="2">
        <f t="shared" si="11"/>
        <v>565</v>
      </c>
      <c r="J102" s="2">
        <f t="shared" si="11"/>
        <v>1323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1220</v>
      </c>
      <c r="I103" s="2">
        <f t="shared" si="11"/>
        <v>1241</v>
      </c>
      <c r="J103" s="2">
        <f t="shared" si="11"/>
        <v>1251</v>
      </c>
      <c r="K103" s="27"/>
      <c r="L103" s="2">
        <f>+IFERROR(('Regions &amp; Poverty'!$G101/100)*H103,0)</f>
        <v>463.6</v>
      </c>
      <c r="M103" s="2">
        <f>+IFERROR(('Regions &amp; Poverty'!$G101/100)*I103,0)</f>
        <v>471.58</v>
      </c>
      <c r="N103" s="2">
        <f>+IFERROR(('Regions &amp; Poverty'!$G101/100)*J103,0)</f>
        <v>475.38</v>
      </c>
      <c r="O103" s="2">
        <f>+IFERROR(L103*('Regions &amp; Poverty'!$I101/100),0)</f>
        <v>68.612800000000007</v>
      </c>
      <c r="P103" s="2">
        <f>+IFERROR(M103*('Regions &amp; Poverty'!$I101/100),0)</f>
        <v>69.793840000000003</v>
      </c>
      <c r="Q103" s="2">
        <f>+IFERROR(N103*('Regions &amp; Poverty'!$I101/100),0)</f>
        <v>70.356240000000014</v>
      </c>
      <c r="R103" s="2">
        <f>+IFERROR(('Regions &amp; Poverty'!$K101/100)*H103,0)</f>
        <v>800.31999999999994</v>
      </c>
      <c r="S103" s="2">
        <f>+IFERROR(('Regions &amp; Poverty'!$K101/100)*I103,0)</f>
        <v>814.09599999999989</v>
      </c>
      <c r="T103" s="2">
        <f>+IFERROR(('Regions &amp; Poverty'!$K101/100)*J103,0)</f>
        <v>820.65599999999995</v>
      </c>
      <c r="U103" s="2">
        <f>+IFERROR(R103*('Regions &amp; Poverty'!$M101/100),0)</f>
        <v>241.69663999999997</v>
      </c>
      <c r="V103" s="2">
        <f>+IFERROR(S103*('Regions &amp; Poverty'!$M101/100),0)</f>
        <v>245.85699199999996</v>
      </c>
      <c r="W103" s="2">
        <f>+IFERROR(T103*('Regions &amp; Poverty'!$M101/100),0)</f>
        <v>247.83811199999997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563</v>
      </c>
      <c r="I104" s="9">
        <f t="shared" si="12"/>
        <v>564</v>
      </c>
      <c r="J104" s="9">
        <f t="shared" si="12"/>
        <v>575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340257</v>
      </c>
      <c r="I107" s="2">
        <f t="shared" si="13"/>
        <v>327507</v>
      </c>
      <c r="J107" s="2">
        <f t="shared" si="13"/>
        <v>427917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4399535</v>
      </c>
      <c r="I108" s="9">
        <f t="shared" si="14"/>
        <v>3702965</v>
      </c>
      <c r="J108" s="9">
        <f t="shared" si="14"/>
        <v>3421501</v>
      </c>
      <c r="K108" s="27"/>
      <c r="L108" s="2">
        <f>+IFERROR(('Regions &amp; Poverty'!$G106/100)*H108,0)</f>
        <v>813913.97499999998</v>
      </c>
      <c r="M108" s="2">
        <f>+IFERROR(('Regions &amp; Poverty'!$G106/100)*I108,0)</f>
        <v>685048.52500000002</v>
      </c>
      <c r="N108" s="2">
        <f>+IFERROR(('Regions &amp; Poverty'!$G106/100)*J108,0)</f>
        <v>632977.68499999994</v>
      </c>
      <c r="O108" s="2">
        <f>+IFERROR(L108*('Regions &amp; Poverty'!$I106/100),0)</f>
        <v>26859.161175000001</v>
      </c>
      <c r="P108" s="2">
        <f>+IFERROR(M108*('Regions &amp; Poverty'!$I106/100),0)</f>
        <v>22606.601325000003</v>
      </c>
      <c r="Q108" s="2">
        <f>+IFERROR(N108*('Regions &amp; Poverty'!$I106/100),0)</f>
        <v>20888.263605</v>
      </c>
      <c r="R108" s="2">
        <f>+IFERROR(('Regions &amp; Poverty'!$K106/100)*H108,0)</f>
        <v>2604524.7200000002</v>
      </c>
      <c r="S108" s="2">
        <f>+IFERROR(('Regions &amp; Poverty'!$K106/100)*I108,0)</f>
        <v>2192155.2800000003</v>
      </c>
      <c r="T108" s="2">
        <f>+IFERROR(('Regions &amp; Poverty'!$K106/100)*J108,0)</f>
        <v>2025528.5920000002</v>
      </c>
      <c r="U108" s="2">
        <f>+IFERROR(R108*('Regions &amp; Poverty'!$M106/100),0)</f>
        <v>474023.49904000002</v>
      </c>
      <c r="V108" s="2">
        <f>+IFERROR(S108*('Regions &amp; Poverty'!$M106/100),0)</f>
        <v>398972.26096000004</v>
      </c>
      <c r="W108" s="2">
        <f>+IFERROR(T108*('Regions &amp; Poverty'!$M106/100),0)</f>
        <v>368646.203744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46695</v>
      </c>
      <c r="I109" s="2">
        <f t="shared" si="15"/>
        <v>48276</v>
      </c>
      <c r="J109" s="2">
        <f t="shared" si="15"/>
        <v>50232</v>
      </c>
      <c r="K109" s="27"/>
      <c r="L109" s="2">
        <f>+IFERROR(('Regions &amp; Poverty'!$G107/100)*H109,0)</f>
        <v>1027.2900000000002</v>
      </c>
      <c r="M109" s="2">
        <f>+IFERROR(('Regions &amp; Poverty'!$G107/100)*I109,0)</f>
        <v>1062.0720000000001</v>
      </c>
      <c r="N109" s="2">
        <f>+IFERROR(('Regions &amp; Poverty'!$G107/100)*J109,0)</f>
        <v>1105.104</v>
      </c>
      <c r="O109" s="2">
        <f>+IFERROR(L109*('Regions &amp; Poverty'!$I107/100),0)</f>
        <v>4.109160000000001</v>
      </c>
      <c r="P109" s="2">
        <f>+IFERROR(M109*('Regions &amp; Poverty'!$I107/100),0)</f>
        <v>4.2482880000000005</v>
      </c>
      <c r="Q109" s="2">
        <f>+IFERROR(N109*('Regions &amp; Poverty'!$I107/100),0)</f>
        <v>4.4204160000000003</v>
      </c>
      <c r="R109" s="2">
        <f>+IFERROR(('Regions &amp; Poverty'!$K107/100)*H109,0)</f>
        <v>6770.7749999999996</v>
      </c>
      <c r="S109" s="2">
        <f>+IFERROR(('Regions &amp; Poverty'!$K107/100)*I109,0)</f>
        <v>7000.0199999999995</v>
      </c>
      <c r="T109" s="2">
        <f>+IFERROR(('Regions &amp; Poverty'!$K107/100)*J109,0)</f>
        <v>7283.6399999999994</v>
      </c>
      <c r="U109" s="2">
        <f>+IFERROR(R109*('Regions &amp; Poverty'!$M107/100),0)</f>
        <v>223.435575</v>
      </c>
      <c r="V109" s="2">
        <f>+IFERROR(S109*('Regions &amp; Poverty'!$M107/100),0)</f>
        <v>231.00065999999998</v>
      </c>
      <c r="W109" s="2">
        <f>+IFERROR(T109*('Regions &amp; Poverty'!$M107/100),0)</f>
        <v>240.36011999999999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46395000</v>
      </c>
      <c r="I110" s="2">
        <f t="shared" si="15"/>
        <v>48009000</v>
      </c>
      <c r="J110" s="2">
        <f t="shared" si="15"/>
        <v>43770000</v>
      </c>
      <c r="K110" s="27"/>
      <c r="L110" s="2">
        <f>+IFERROR(('Regions &amp; Poverty'!$G108/100)*H110,0)</f>
        <v>9835740</v>
      </c>
      <c r="M110" s="2">
        <f>+IFERROR(('Regions &amp; Poverty'!$G108/100)*I110,0)</f>
        <v>10177908</v>
      </c>
      <c r="N110" s="2">
        <f>+IFERROR(('Regions &amp; Poverty'!$G108/100)*J110,0)</f>
        <v>9279240</v>
      </c>
      <c r="O110" s="2">
        <f>+IFERROR(L110*('Regions &amp; Poverty'!$I108/100),0)</f>
        <v>422936.81999999995</v>
      </c>
      <c r="P110" s="2">
        <f>+IFERROR(M110*('Regions &amp; Poverty'!$I108/100),0)</f>
        <v>437650.04399999994</v>
      </c>
      <c r="Q110" s="2">
        <f>+IFERROR(N110*('Regions &amp; Poverty'!$I108/100),0)</f>
        <v>399007.31999999995</v>
      </c>
      <c r="R110" s="2">
        <f>+IFERROR(('Regions &amp; Poverty'!$K108/100)*H110,0)</f>
        <v>28022580</v>
      </c>
      <c r="S110" s="2">
        <f>+IFERROR(('Regions &amp; Poverty'!$K108/100)*I110,0)</f>
        <v>28997436</v>
      </c>
      <c r="T110" s="2">
        <f>+IFERROR(('Regions &amp; Poverty'!$K108/100)*J110,0)</f>
        <v>26437080</v>
      </c>
      <c r="U110" s="2">
        <f>+IFERROR(R110*('Regions &amp; Poverty'!$M108/100),0)</f>
        <v>5520448.2599999998</v>
      </c>
      <c r="V110" s="2">
        <f>+IFERROR(S110*('Regions &amp; Poverty'!$M108/100),0)</f>
        <v>5712494.8919999991</v>
      </c>
      <c r="W110" s="2">
        <f>+IFERROR(T110*('Regions &amp; Poverty'!$M108/100),0)</f>
        <v>5208104.76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2817512</v>
      </c>
      <c r="I111" s="2">
        <f t="shared" si="15"/>
        <v>2586287</v>
      </c>
      <c r="J111" s="2">
        <f t="shared" si="15"/>
        <v>2805582</v>
      </c>
      <c r="K111" s="27"/>
      <c r="L111" s="2">
        <f>+IFERROR(('Regions &amp; Poverty'!$G109/100)*H111,0)</f>
        <v>422626.8</v>
      </c>
      <c r="M111" s="2">
        <f>+IFERROR(('Regions &amp; Poverty'!$G109/100)*I111,0)</f>
        <v>387943.05</v>
      </c>
      <c r="N111" s="2">
        <f>+IFERROR(('Regions &amp; Poverty'!$G109/100)*J111,0)</f>
        <v>420837.3</v>
      </c>
      <c r="O111" s="2">
        <f>+IFERROR(L111*('Regions &amp; Poverty'!$I109/100),0)</f>
        <v>12678.804</v>
      </c>
      <c r="P111" s="2">
        <f>+IFERROR(M111*('Regions &amp; Poverty'!$I109/100),0)</f>
        <v>11638.291499999999</v>
      </c>
      <c r="Q111" s="2">
        <f>+IFERROR(N111*('Regions &amp; Poverty'!$I109/100),0)</f>
        <v>12625.118999999999</v>
      </c>
      <c r="R111" s="2">
        <f>+IFERROR(('Regions &amp; Poverty'!$K109/100)*H111,0)</f>
        <v>1434113.608</v>
      </c>
      <c r="S111" s="2">
        <f>+IFERROR(('Regions &amp; Poverty'!$K109/100)*I111,0)</f>
        <v>1316420.0830000001</v>
      </c>
      <c r="T111" s="2">
        <f>+IFERROR(('Regions &amp; Poverty'!$K109/100)*J111,0)</f>
        <v>1428041.2380000001</v>
      </c>
      <c r="U111" s="2">
        <f>+IFERROR(R111*('Regions &amp; Poverty'!$M109/100),0)</f>
        <v>226589.950064</v>
      </c>
      <c r="V111" s="2">
        <f>+IFERROR(S111*('Regions &amp; Poverty'!$M109/100),0)</f>
        <v>207994.37311400002</v>
      </c>
      <c r="W111" s="2">
        <f>+IFERROR(T111*('Regions &amp; Poverty'!$M109/100),0)</f>
        <v>225630.51560400001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2901029</v>
      </c>
      <c r="I112" s="2">
        <f t="shared" si="15"/>
        <v>3997579</v>
      </c>
      <c r="J112" s="2">
        <f t="shared" si="15"/>
        <v>4000361</v>
      </c>
      <c r="K112" s="27"/>
      <c r="L112" s="2">
        <f>+IFERROR(('Regions &amp; Poverty'!$G110/100)*H112,0)</f>
        <v>176962.769</v>
      </c>
      <c r="M112" s="2">
        <f>+IFERROR(('Regions &amp; Poverty'!$G110/100)*I112,0)</f>
        <v>243852.31899999999</v>
      </c>
      <c r="N112" s="2">
        <f>+IFERROR(('Regions &amp; Poverty'!$G110/100)*J112,0)</f>
        <v>244022.02100000001</v>
      </c>
      <c r="O112" s="2">
        <f>+IFERROR(L112*('Regions &amp; Poverty'!$I110/100),0)</f>
        <v>1592.6649210000003</v>
      </c>
      <c r="P112" s="2">
        <f>+IFERROR(M112*('Regions &amp; Poverty'!$I110/100),0)</f>
        <v>2194.6708710000003</v>
      </c>
      <c r="Q112" s="2">
        <f>+IFERROR(N112*('Regions &amp; Poverty'!$I110/100),0)</f>
        <v>2196.1981890000002</v>
      </c>
      <c r="R112" s="2">
        <f>+IFERROR(('Regions &amp; Poverty'!$K110/100)*H112,0)</f>
        <v>1151708.513</v>
      </c>
      <c r="S112" s="2">
        <f>+IFERROR(('Regions &amp; Poverty'!$K110/100)*I112,0)</f>
        <v>1587038.8630000001</v>
      </c>
      <c r="T112" s="2">
        <f>+IFERROR(('Regions &amp; Poverty'!$K110/100)*J112,0)</f>
        <v>1588143.317</v>
      </c>
      <c r="U112" s="2">
        <f>+IFERROR(R112*('Regions &amp; Poverty'!$M110/100),0)</f>
        <v>109412.308735</v>
      </c>
      <c r="V112" s="2">
        <f>+IFERROR(S112*('Regions &amp; Poverty'!$M110/100),0)</f>
        <v>150768.69198500001</v>
      </c>
      <c r="W112" s="2">
        <f>+IFERROR(T112*('Regions &amp; Poverty'!$M110/100),0)</f>
        <v>150873.61511499999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82372</v>
      </c>
      <c r="I113" s="2">
        <f t="shared" si="15"/>
        <v>79271</v>
      </c>
      <c r="J113" s="2">
        <f t="shared" si="15"/>
        <v>66534</v>
      </c>
      <c r="K113" s="27"/>
      <c r="L113" s="2">
        <f>+IFERROR(('Regions &amp; Poverty'!$G111/100)*H113,0)</f>
        <v>1565.068</v>
      </c>
      <c r="M113" s="2">
        <f>+IFERROR(('Regions &amp; Poverty'!$G111/100)*I113,0)</f>
        <v>1506.1489999999999</v>
      </c>
      <c r="N113" s="2">
        <f>+IFERROR(('Regions &amp; Poverty'!$G111/100)*J113,0)</f>
        <v>1264.146</v>
      </c>
      <c r="O113" s="2">
        <f>+IFERROR(L113*('Regions &amp; Poverty'!$I111/100),0)</f>
        <v>4.6952040000000004</v>
      </c>
      <c r="P113" s="2">
        <f>+IFERROR(M113*('Regions &amp; Poverty'!$I111/100),0)</f>
        <v>4.5184470000000001</v>
      </c>
      <c r="Q113" s="2">
        <f>+IFERROR(N113*('Regions &amp; Poverty'!$I111/100),0)</f>
        <v>3.7924379999999998</v>
      </c>
      <c r="R113" s="2">
        <f>+IFERROR(('Regions &amp; Poverty'!$K111/100)*H113,0)</f>
        <v>13261.892</v>
      </c>
      <c r="S113" s="2">
        <f>+IFERROR(('Regions &amp; Poverty'!$K111/100)*I113,0)</f>
        <v>12762.631000000001</v>
      </c>
      <c r="T113" s="2">
        <f>+IFERROR(('Regions &amp; Poverty'!$K111/100)*J113,0)</f>
        <v>10711.974</v>
      </c>
      <c r="U113" s="2">
        <f>+IFERROR(R113*('Regions &amp; Poverty'!$M111/100),0)</f>
        <v>450.90432800000002</v>
      </c>
      <c r="V113" s="2">
        <f>+IFERROR(S113*('Regions &amp; Poverty'!$M111/100),0)</f>
        <v>433.92945400000008</v>
      </c>
      <c r="W113" s="2">
        <f>+IFERROR(T113*('Regions &amp; Poverty'!$M111/100),0)</f>
        <v>364.20711600000004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750637</v>
      </c>
      <c r="I114" s="2">
        <f t="shared" si="15"/>
        <v>536473</v>
      </c>
      <c r="J114" s="2">
        <f t="shared" si="15"/>
        <v>767261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4399535</v>
      </c>
      <c r="I115" s="9">
        <f t="shared" si="16"/>
        <v>3702965</v>
      </c>
      <c r="J115" s="9">
        <f t="shared" si="16"/>
        <v>3421501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1733400</v>
      </c>
      <c r="I116" s="2">
        <f t="shared" si="15"/>
        <v>1772466</v>
      </c>
      <c r="J116" s="2">
        <f t="shared" si="15"/>
        <v>1954016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600300</v>
      </c>
      <c r="I117" s="2">
        <f t="shared" si="15"/>
        <v>532100</v>
      </c>
      <c r="J117" s="2">
        <f t="shared" si="15"/>
        <v>587600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8085184</v>
      </c>
      <c r="I118" s="2">
        <f t="shared" si="15"/>
        <v>7119837</v>
      </c>
      <c r="J118" s="2">
        <f t="shared" si="15"/>
        <v>6834680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11607300</v>
      </c>
      <c r="I119" s="2">
        <f t="shared" si="15"/>
        <v>10370200</v>
      </c>
      <c r="J119" s="2">
        <f t="shared" si="15"/>
        <v>10772100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8300</v>
      </c>
      <c r="I120" s="2">
        <f t="shared" si="15"/>
        <v>9050</v>
      </c>
      <c r="J120" s="2">
        <f t="shared" si="15"/>
        <v>9930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383000</v>
      </c>
      <c r="I121" s="2">
        <f t="shared" si="15"/>
        <v>360100</v>
      </c>
      <c r="J121" s="2">
        <f t="shared" si="15"/>
        <v>352000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7100258</v>
      </c>
      <c r="I122" s="2">
        <f t="shared" si="15"/>
        <v>6651692</v>
      </c>
      <c r="J122" s="2">
        <f t="shared" si="15"/>
        <v>6534338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357700</v>
      </c>
      <c r="I123" s="2">
        <f t="shared" si="15"/>
        <v>305200</v>
      </c>
      <c r="J123" s="2">
        <f t="shared" si="15"/>
        <v>363200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822100</v>
      </c>
      <c r="I124" s="2">
        <f t="shared" si="15"/>
        <v>802500</v>
      </c>
      <c r="J124" s="2">
        <f t="shared" si="15"/>
        <v>862500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503800</v>
      </c>
      <c r="I125" s="2">
        <f t="shared" si="17"/>
        <v>388800</v>
      </c>
      <c r="J125" s="2">
        <f t="shared" si="17"/>
        <v>374300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5911000</v>
      </c>
      <c r="I126" s="2">
        <f t="shared" si="17"/>
        <v>5588000</v>
      </c>
      <c r="J126" s="2">
        <f t="shared" si="17"/>
        <v>5373000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114997</v>
      </c>
      <c r="I127" s="2">
        <f t="shared" si="17"/>
        <v>95921</v>
      </c>
      <c r="J127" s="2">
        <f t="shared" si="17"/>
        <v>74312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615429</v>
      </c>
      <c r="I128" s="2">
        <f t="shared" si="17"/>
        <v>586750</v>
      </c>
      <c r="J128" s="2">
        <f t="shared" si="17"/>
        <v>634209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1365440</v>
      </c>
      <c r="I129" s="2">
        <f t="shared" si="17"/>
        <v>1369101</v>
      </c>
      <c r="J129" s="2">
        <f t="shared" si="17"/>
        <v>1368920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12559</v>
      </c>
      <c r="I130" s="2">
        <f t="shared" si="17"/>
        <v>8017</v>
      </c>
      <c r="J130" s="2">
        <f t="shared" si="17"/>
        <v>6825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539872</v>
      </c>
      <c r="I131" s="2">
        <f t="shared" si="17"/>
        <v>486790</v>
      </c>
      <c r="J131" s="2">
        <f t="shared" si="17"/>
        <v>412953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2543930</v>
      </c>
      <c r="I132" s="2">
        <f t="shared" si="17"/>
        <v>2284073</v>
      </c>
      <c r="J132" s="2">
        <f t="shared" si="17"/>
        <v>2096475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240000</v>
      </c>
      <c r="I133" s="2">
        <f t="shared" ref="I133:J146" si="18">+SUMIF($A$250:$A$500,$B133,I$250:I$500)</f>
        <v>245000</v>
      </c>
      <c r="J133" s="2">
        <f t="shared" si="18"/>
        <v>238345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132651</v>
      </c>
      <c r="I134" s="2">
        <f t="shared" si="18"/>
        <v>164866</v>
      </c>
      <c r="J134" s="2">
        <f t="shared" si="18"/>
        <v>127182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876356</v>
      </c>
      <c r="I135" s="9">
        <f t="shared" si="20"/>
        <v>649580</v>
      </c>
      <c r="J135" s="9">
        <f t="shared" si="20"/>
        <v>876750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567430</v>
      </c>
      <c r="I136" s="2">
        <f t="shared" si="18"/>
        <v>452008</v>
      </c>
      <c r="J136" s="2">
        <f t="shared" si="18"/>
        <v>404702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7689180</v>
      </c>
      <c r="I137" s="2">
        <f t="shared" si="18"/>
        <v>6313669</v>
      </c>
      <c r="J137" s="2">
        <f t="shared" si="18"/>
        <v>8872445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3519329</v>
      </c>
      <c r="I138" s="2">
        <f t="shared" si="18"/>
        <v>2699684</v>
      </c>
      <c r="J138" s="2">
        <f t="shared" si="18"/>
        <v>2689733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1374085</v>
      </c>
      <c r="I139" s="9">
        <f t="shared" si="21"/>
        <v>1470440</v>
      </c>
      <c r="J139" s="9">
        <f t="shared" si="21"/>
        <v>1639631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4673516</v>
      </c>
      <c r="I140" s="2">
        <f t="shared" si="18"/>
        <v>4539577</v>
      </c>
      <c r="J140" s="2">
        <f t="shared" si="18"/>
        <v>4782690</v>
      </c>
      <c r="K140" s="27"/>
      <c r="L140" s="2">
        <f>+IFERROR(('Regions &amp; Poverty'!$G138/100)*H140,0)</f>
        <v>23367.58</v>
      </c>
      <c r="M140" s="2">
        <f>+IFERROR(('Regions &amp; Poverty'!$G138/100)*I140,0)</f>
        <v>22697.885000000002</v>
      </c>
      <c r="N140" s="2">
        <f>+IFERROR(('Regions &amp; Poverty'!$G138/100)*J140,0)</f>
        <v>23913.45</v>
      </c>
      <c r="O140" s="2">
        <f>+IFERROR(L140*('Regions &amp; Poverty'!$I138/100),0)</f>
        <v>23.367580000000004</v>
      </c>
      <c r="P140" s="2">
        <f>+IFERROR(M140*('Regions &amp; Poverty'!$I138/100),0)</f>
        <v>22.697885000000003</v>
      </c>
      <c r="Q140" s="2">
        <f>+IFERROR(N140*('Regions &amp; Poverty'!$I138/100),0)</f>
        <v>23.913450000000001</v>
      </c>
      <c r="R140" s="2">
        <f>+IFERROR(('Regions &amp; Poverty'!$K138/100)*H140,0)</f>
        <v>182267.12400000001</v>
      </c>
      <c r="S140" s="2">
        <f>+IFERROR(('Regions &amp; Poverty'!$K138/100)*I140,0)</f>
        <v>177043.503</v>
      </c>
      <c r="T140" s="2">
        <f>+IFERROR(('Regions &amp; Poverty'!$K138/100)*J140,0)</f>
        <v>186524.91</v>
      </c>
      <c r="U140" s="2">
        <f>+IFERROR(R140*('Regions &amp; Poverty'!$M138/100),0)</f>
        <v>1458.1369920000002</v>
      </c>
      <c r="V140" s="2">
        <f>+IFERROR(S140*('Regions &amp; Poverty'!$M138/100),0)</f>
        <v>1416.3480239999999</v>
      </c>
      <c r="W140" s="2">
        <f>+IFERROR(T140*('Regions &amp; Poverty'!$M138/100),0)</f>
        <v>1492.19928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4611065</v>
      </c>
      <c r="I141" s="2">
        <f t="shared" si="18"/>
        <v>4955445</v>
      </c>
      <c r="J141" s="2">
        <f t="shared" si="18"/>
        <v>5029022</v>
      </c>
      <c r="K141" s="27"/>
      <c r="L141" s="2">
        <f>+IFERROR(('Regions &amp; Poverty'!$G139/100)*H141,0)</f>
        <v>64554.909999999996</v>
      </c>
      <c r="M141" s="2">
        <f>+IFERROR(('Regions &amp; Poverty'!$G139/100)*I141,0)</f>
        <v>69376.23</v>
      </c>
      <c r="N141" s="2">
        <f>+IFERROR(('Regions &amp; Poverty'!$G139/100)*J141,0)</f>
        <v>70406.30799999999</v>
      </c>
      <c r="O141" s="2">
        <f>+IFERROR(L141*('Regions &amp; Poverty'!$I139/100),0)</f>
        <v>129.10981999999998</v>
      </c>
      <c r="P141" s="2">
        <f>+IFERROR(M141*('Regions &amp; Poverty'!$I139/100),0)</f>
        <v>138.75245999999999</v>
      </c>
      <c r="Q141" s="2">
        <f>+IFERROR(N141*('Regions &amp; Poverty'!$I139/100),0)</f>
        <v>140.81261599999999</v>
      </c>
      <c r="R141" s="2">
        <f>+IFERROR(('Regions &amp; Poverty'!$K139/100)*H141,0)</f>
        <v>742381.46499999997</v>
      </c>
      <c r="S141" s="2">
        <f>+IFERROR(('Regions &amp; Poverty'!$K139/100)*I141,0)</f>
        <v>797826.64500000002</v>
      </c>
      <c r="T141" s="2">
        <f>+IFERROR(('Regions &amp; Poverty'!$K139/100)*J141,0)</f>
        <v>809672.54200000002</v>
      </c>
      <c r="U141" s="2">
        <f>+IFERROR(R141*('Regions &amp; Poverty'!$M139/100),0)</f>
        <v>22271.443949999997</v>
      </c>
      <c r="V141" s="2">
        <f>+IFERROR(S141*('Regions &amp; Poverty'!$M139/100),0)</f>
        <v>23934.799350000001</v>
      </c>
      <c r="W141" s="2">
        <f>+IFERROR(T141*('Regions &amp; Poverty'!$M139/100),0)</f>
        <v>24290.17626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283385</v>
      </c>
      <c r="I142" s="2">
        <f t="shared" si="18"/>
        <v>336485</v>
      </c>
      <c r="J142" s="2">
        <f t="shared" si="18"/>
        <v>337465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1950982</v>
      </c>
      <c r="I143" s="2">
        <f t="shared" si="18"/>
        <v>1924430</v>
      </c>
      <c r="J143" s="2">
        <f t="shared" si="18"/>
        <v>1743617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385000</v>
      </c>
      <c r="I144" s="2">
        <f t="shared" si="18"/>
        <v>400000</v>
      </c>
      <c r="J144" s="2">
        <f t="shared" si="18"/>
        <v>440000</v>
      </c>
      <c r="K144" s="27"/>
      <c r="L144" s="2">
        <f>+IFERROR(('Regions &amp; Poverty'!$G142/100)*H144,0)</f>
        <v>7700</v>
      </c>
      <c r="M144" s="2">
        <f>+IFERROR(('Regions &amp; Poverty'!$G142/100)*I144,0)</f>
        <v>8000</v>
      </c>
      <c r="N144" s="2">
        <f>+IFERROR(('Regions &amp; Poverty'!$G142/100)*J144,0)</f>
        <v>8800</v>
      </c>
      <c r="O144" s="2">
        <f>+IFERROR(L144*('Regions &amp; Poverty'!$I142/100),0)</f>
        <v>30.8</v>
      </c>
      <c r="P144" s="2">
        <f>+IFERROR(M144*('Regions &amp; Poverty'!$I142/100),0)</f>
        <v>32</v>
      </c>
      <c r="Q144" s="2">
        <f>+IFERROR(N144*('Regions &amp; Poverty'!$I142/100),0)</f>
        <v>35.200000000000003</v>
      </c>
      <c r="R144" s="2">
        <f>+IFERROR(('Regions &amp; Poverty'!$K142/100)*H144,0)</f>
        <v>35035</v>
      </c>
      <c r="S144" s="2">
        <f>+IFERROR(('Regions &amp; Poverty'!$K142/100)*I144,0)</f>
        <v>36400</v>
      </c>
      <c r="T144" s="2">
        <f>+IFERROR(('Regions &amp; Poverty'!$K142/100)*J144,0)</f>
        <v>40040</v>
      </c>
      <c r="U144" s="2">
        <f>+IFERROR(R144*('Regions &amp; Poverty'!$M142/100),0)</f>
        <v>805.80499999999995</v>
      </c>
      <c r="V144" s="2">
        <f>+IFERROR(S144*('Regions &amp; Poverty'!$M142/100),0)</f>
        <v>837.19999999999993</v>
      </c>
      <c r="W144" s="2">
        <f>+IFERROR(T144*('Regions &amp; Poverty'!$M142/100),0)</f>
        <v>920.92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37</v>
      </c>
      <c r="I145" s="2">
        <f t="shared" si="18"/>
        <v>35</v>
      </c>
      <c r="J145" s="2">
        <f t="shared" si="18"/>
        <v>34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4988655</v>
      </c>
      <c r="I146" s="2">
        <f t="shared" si="18"/>
        <v>5140623</v>
      </c>
      <c r="J146" s="2">
        <f t="shared" si="18"/>
        <v>5164891</v>
      </c>
      <c r="K146" s="27"/>
      <c r="L146" s="2">
        <f>+IFERROR(('Regions &amp; Poverty'!$G144/100)*H146,0)</f>
        <v>14965.965</v>
      </c>
      <c r="M146" s="2">
        <f>+IFERROR(('Regions &amp; Poverty'!$G144/100)*I146,0)</f>
        <v>15421.869000000001</v>
      </c>
      <c r="N146" s="2">
        <f>+IFERROR(('Regions &amp; Poverty'!$G144/100)*J146,0)</f>
        <v>15494.673000000001</v>
      </c>
      <c r="O146" s="2">
        <f>+IFERROR(L146*('Regions &amp; Poverty'!$I144/100),0)</f>
        <v>14.965965000000001</v>
      </c>
      <c r="P146" s="2">
        <f>+IFERROR(M146*('Regions &amp; Poverty'!$I144/100),0)</f>
        <v>15.421869000000001</v>
      </c>
      <c r="Q146" s="2">
        <f>+IFERROR(N146*('Regions &amp; Poverty'!$I144/100),0)</f>
        <v>15.494673000000001</v>
      </c>
      <c r="R146" s="2">
        <f>+IFERROR(('Regions &amp; Poverty'!$K144/100)*H146,0)</f>
        <v>124716.375</v>
      </c>
      <c r="S146" s="2">
        <f>+IFERROR(('Regions &amp; Poverty'!$K144/100)*I146,0)</f>
        <v>128515.57500000001</v>
      </c>
      <c r="T146" s="2">
        <f>+IFERROR(('Regions &amp; Poverty'!$K144/100)*J146,0)</f>
        <v>129122.27500000001</v>
      </c>
      <c r="U146" s="2">
        <f>+IFERROR(R146*('Regions &amp; Poverty'!$M144/100),0)</f>
        <v>623.58187499999997</v>
      </c>
      <c r="V146" s="2">
        <f>+IFERROR(S146*('Regions &amp; Poverty'!$M144/100),0)</f>
        <v>642.57787500000006</v>
      </c>
      <c r="W146" s="2">
        <f>+IFERROR(T146*('Regions &amp; Poverty'!$M144/100),0)</f>
        <v>645.61137500000007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402302</v>
      </c>
      <c r="I147" s="2">
        <f t="shared" si="22"/>
        <v>162915</v>
      </c>
      <c r="J147" s="2">
        <f t="shared" si="22"/>
        <v>190702</v>
      </c>
      <c r="K147" s="27"/>
      <c r="L147" s="2">
        <f>+IFERROR(('Regions &amp; Poverty'!$G145/100)*H147,0)</f>
        <v>10057.550000000001</v>
      </c>
      <c r="M147" s="2">
        <f>+IFERROR(('Regions &amp; Poverty'!$G145/100)*I147,0)</f>
        <v>4072.875</v>
      </c>
      <c r="N147" s="2">
        <f>+IFERROR(('Regions &amp; Poverty'!$G145/100)*J147,0)</f>
        <v>4767.55</v>
      </c>
      <c r="O147" s="2">
        <f>+IFERROR(L147*('Regions &amp; Poverty'!$I145/100),0)</f>
        <v>40.230200000000004</v>
      </c>
      <c r="P147" s="2">
        <f>+IFERROR(M147*('Regions &amp; Poverty'!$I145/100),0)</f>
        <v>16.291499999999999</v>
      </c>
      <c r="Q147" s="2">
        <f>+IFERROR(N147*('Regions &amp; Poverty'!$I145/100),0)</f>
        <v>19.0702</v>
      </c>
      <c r="R147" s="2">
        <f>+IFERROR(('Regions &amp; Poverty'!$K145/100)*H147,0)</f>
        <v>72012.05799999999</v>
      </c>
      <c r="S147" s="2">
        <f>+IFERROR(('Regions &amp; Poverty'!$K145/100)*I147,0)</f>
        <v>29161.785</v>
      </c>
      <c r="T147" s="2">
        <f>+IFERROR(('Regions &amp; Poverty'!$K145/100)*J147,0)</f>
        <v>34135.657999999996</v>
      </c>
      <c r="U147" s="2">
        <f>+IFERROR(R147*('Regions &amp; Poverty'!$M145/100),0)</f>
        <v>2808.4702619999998</v>
      </c>
      <c r="V147" s="2">
        <f>+IFERROR(S147*('Regions &amp; Poverty'!$M145/100),0)</f>
        <v>1137.3096149999999</v>
      </c>
      <c r="W147" s="2">
        <f>+IFERROR(T147*('Regions &amp; Poverty'!$M145/100),0)</f>
        <v>1331.2906619999999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627734</v>
      </c>
      <c r="I148" s="2">
        <f t="shared" si="22"/>
        <v>562014</v>
      </c>
      <c r="J148" s="2">
        <f t="shared" si="22"/>
        <v>597677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204084</v>
      </c>
      <c r="I149" s="2">
        <f t="shared" si="22"/>
        <v>188326</v>
      </c>
      <c r="J149" s="2">
        <f t="shared" si="22"/>
        <v>273907</v>
      </c>
      <c r="K149" s="27"/>
      <c r="L149" s="2">
        <f>+IFERROR(('Regions &amp; Poverty'!$G147/100)*H149,0)</f>
        <v>204.084</v>
      </c>
      <c r="M149" s="2">
        <f>+IFERROR(('Regions &amp; Poverty'!$G147/100)*I149,0)</f>
        <v>188.32599999999999</v>
      </c>
      <c r="N149" s="2">
        <f>+IFERROR(('Regions &amp; Poverty'!$G147/100)*J149,0)</f>
        <v>273.90699999999998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4285.7640000000001</v>
      </c>
      <c r="S149" s="2">
        <f>+IFERROR(('Regions &amp; Poverty'!$K147/100)*I149,0)</f>
        <v>3954.8460000000005</v>
      </c>
      <c r="T149" s="2">
        <f>+IFERROR(('Regions &amp; Poverty'!$K147/100)*J149,0)</f>
        <v>5752.0470000000005</v>
      </c>
      <c r="U149" s="2">
        <f>+IFERROR(R149*('Regions &amp; Poverty'!$M147/100),0)</f>
        <v>17.143056000000001</v>
      </c>
      <c r="V149" s="2">
        <f>+IFERROR(S149*('Regions &amp; Poverty'!$M147/100),0)</f>
        <v>15.819384000000003</v>
      </c>
      <c r="W149" s="2">
        <f>+IFERROR(T149*('Regions &amp; Poverty'!$M147/100),0)</f>
        <v>23.008188000000004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47545</v>
      </c>
      <c r="I150" s="2">
        <f t="shared" si="22"/>
        <v>59486</v>
      </c>
      <c r="J150" s="2">
        <f t="shared" si="22"/>
        <v>66590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451860</v>
      </c>
      <c r="I151" s="2">
        <f t="shared" si="22"/>
        <v>470049</v>
      </c>
      <c r="J151" s="2">
        <f t="shared" si="22"/>
        <v>400637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451.86</v>
      </c>
      <c r="S151" s="2">
        <f>+IFERROR(('Regions &amp; Poverty'!$K149/100)*I151,0)</f>
        <v>470.04900000000004</v>
      </c>
      <c r="T151" s="2">
        <f>+IFERROR(('Regions &amp; Poverty'!$K149/100)*J151,0)</f>
        <v>400.637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5392</v>
      </c>
      <c r="I152" s="2">
        <f t="shared" si="22"/>
        <v>23144</v>
      </c>
      <c r="J152" s="2">
        <f t="shared" si="22"/>
        <v>13233</v>
      </c>
      <c r="K152" s="27"/>
      <c r="L152" s="2">
        <f>+IFERROR(('Regions &amp; Poverty'!$G150/100)*H152,0)</f>
        <v>10.784000000000001</v>
      </c>
      <c r="M152" s="2">
        <f>+IFERROR(('Regions &amp; Poverty'!$G150/100)*I152,0)</f>
        <v>46.288000000000004</v>
      </c>
      <c r="N152" s="2">
        <f>+IFERROR(('Regions &amp; Poverty'!$G150/100)*J152,0)</f>
        <v>26.466000000000001</v>
      </c>
      <c r="O152" s="2">
        <f>+IFERROR(L152*('Regions &amp; Poverty'!$I150/100),0)</f>
        <v>1.0784E-2</v>
      </c>
      <c r="P152" s="2">
        <f>+IFERROR(M152*('Regions &amp; Poverty'!$I150/100),0)</f>
        <v>4.6288000000000003E-2</v>
      </c>
      <c r="Q152" s="2">
        <f>+IFERROR(N152*('Regions &amp; Poverty'!$I150/100),0)</f>
        <v>2.6466E-2</v>
      </c>
      <c r="R152" s="2">
        <f>+IFERROR(('Regions &amp; Poverty'!$K150/100)*H152,0)</f>
        <v>183.328</v>
      </c>
      <c r="S152" s="2">
        <f>+IFERROR(('Regions &amp; Poverty'!$K150/100)*I152,0)</f>
        <v>786.89600000000007</v>
      </c>
      <c r="T152" s="2">
        <f>+IFERROR(('Regions &amp; Poverty'!$K150/100)*J152,0)</f>
        <v>449.92200000000003</v>
      </c>
      <c r="U152" s="2">
        <f>+IFERROR(R152*('Regions &amp; Poverty'!$M150/100),0)</f>
        <v>1.0999680000000001</v>
      </c>
      <c r="V152" s="2">
        <f>+IFERROR(S152*('Regions &amp; Poverty'!$M150/100),0)</f>
        <v>4.7213760000000002</v>
      </c>
      <c r="W152" s="2">
        <f>+IFERROR(T152*('Regions &amp; Poverty'!$M150/100),0)</f>
        <v>2.699532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29</v>
      </c>
      <c r="I153" s="2">
        <f t="shared" si="22"/>
        <v>69</v>
      </c>
      <c r="J153" s="2">
        <f t="shared" si="22"/>
        <v>69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442846</v>
      </c>
      <c r="I154" s="2">
        <f t="shared" si="22"/>
        <v>476976</v>
      </c>
      <c r="J154" s="2">
        <f t="shared" si="22"/>
        <v>432772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539611</v>
      </c>
      <c r="I155" s="2">
        <f t="shared" si="22"/>
        <v>617320</v>
      </c>
      <c r="J155" s="2">
        <f t="shared" si="22"/>
        <v>632218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4166000</v>
      </c>
      <c r="I156" s="2">
        <f t="shared" si="22"/>
        <v>4760000</v>
      </c>
      <c r="J156" s="2">
        <f t="shared" si="22"/>
        <v>4750000</v>
      </c>
      <c r="K156" s="27"/>
      <c r="L156" s="2">
        <f>+IFERROR(('Regions &amp; Poverty'!$G154/100)*H156,0)</f>
        <v>12498</v>
      </c>
      <c r="M156" s="2">
        <f>+IFERROR(('Regions &amp; Poverty'!$G154/100)*I156,0)</f>
        <v>14280</v>
      </c>
      <c r="N156" s="2">
        <f>+IFERROR(('Regions &amp; Poverty'!$G154/100)*J156,0)</f>
        <v>14250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99984</v>
      </c>
      <c r="S156" s="2">
        <f>+IFERROR(('Regions &amp; Poverty'!$K154/100)*I156,0)</f>
        <v>114240</v>
      </c>
      <c r="T156" s="2">
        <f>+IFERROR(('Regions &amp; Poverty'!$K154/100)*J156,0)</f>
        <v>114000</v>
      </c>
      <c r="U156" s="2">
        <f>+IFERROR(R156*('Regions &amp; Poverty'!$M154/100),0)</f>
        <v>499.92</v>
      </c>
      <c r="V156" s="2">
        <f>+IFERROR(S156*('Regions &amp; Poverty'!$M154/100),0)</f>
        <v>571.20000000000005</v>
      </c>
      <c r="W156" s="2">
        <f>+IFERROR(T156*('Regions &amp; Poverty'!$M154/100),0)</f>
        <v>570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914</v>
      </c>
      <c r="I157" s="2">
        <f t="shared" si="22"/>
        <v>3447</v>
      </c>
      <c r="J157" s="2">
        <f t="shared" si="22"/>
        <v>3663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264986</v>
      </c>
      <c r="I158" s="2">
        <f t="shared" si="22"/>
        <v>277547</v>
      </c>
      <c r="J158" s="2">
        <f t="shared" si="22"/>
        <v>294608</v>
      </c>
      <c r="K158" s="27"/>
      <c r="L158" s="2">
        <f>+IFERROR(('Regions &amp; Poverty'!$G156/100)*H158,0)</f>
        <v>49817.368000000002</v>
      </c>
      <c r="M158" s="2">
        <f>+IFERROR(('Regions &amp; Poverty'!$G156/100)*I158,0)</f>
        <v>52178.836000000003</v>
      </c>
      <c r="N158" s="2">
        <f>+IFERROR(('Regions &amp; Poverty'!$G156/100)*J158,0)</f>
        <v>55386.304000000004</v>
      </c>
      <c r="O158" s="2">
        <f>+IFERROR(L158*('Regions &amp; Poverty'!$I156/100),0)</f>
        <v>2241.7815599999999</v>
      </c>
      <c r="P158" s="2">
        <f>+IFERROR(M158*('Regions &amp; Poverty'!$I156/100),0)</f>
        <v>2348.0476199999998</v>
      </c>
      <c r="Q158" s="2">
        <f>+IFERROR(N158*('Regions &amp; Poverty'!$I156/100),0)</f>
        <v>2492.3836799999999</v>
      </c>
      <c r="R158" s="2">
        <f>+IFERROR(('Regions &amp; Poverty'!$K156/100)*H158,0)</f>
        <v>138322.69200000001</v>
      </c>
      <c r="S158" s="2">
        <f>+IFERROR(('Regions &amp; Poverty'!$K156/100)*I158,0)</f>
        <v>144879.53400000001</v>
      </c>
      <c r="T158" s="2">
        <f>+IFERROR(('Regions &amp; Poverty'!$K156/100)*J158,0)</f>
        <v>153785.37600000002</v>
      </c>
      <c r="U158" s="2">
        <f>+IFERROR(R158*('Regions &amp; Poverty'!$M156/100),0)</f>
        <v>23929.825716000003</v>
      </c>
      <c r="V158" s="2">
        <f>+IFERROR(S158*('Regions &amp; Poverty'!$M156/100),0)</f>
        <v>25064.159382000005</v>
      </c>
      <c r="W158" s="2">
        <f>+IFERROR(T158*('Regions &amp; Poverty'!$M156/100),0)</f>
        <v>26604.870048000004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1171259</v>
      </c>
      <c r="I159" s="2">
        <f t="shared" si="22"/>
        <v>1154503</v>
      </c>
      <c r="J159" s="2">
        <f t="shared" si="22"/>
        <v>1130175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444483</v>
      </c>
      <c r="I160" s="2">
        <f t="shared" si="22"/>
        <v>477044</v>
      </c>
      <c r="J160" s="2">
        <f t="shared" si="22"/>
        <v>526773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117300</v>
      </c>
      <c r="I161" s="2">
        <f t="shared" si="22"/>
        <v>117200</v>
      </c>
      <c r="J161" s="2">
        <f t="shared" si="22"/>
        <v>89842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505688</v>
      </c>
      <c r="I162" s="2">
        <f t="shared" si="22"/>
        <v>497320</v>
      </c>
      <c r="J162" s="2">
        <f t="shared" si="22"/>
        <v>491600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468500</v>
      </c>
      <c r="I163" s="2">
        <f t="shared" si="23"/>
        <v>399191</v>
      </c>
      <c r="J163" s="2">
        <f t="shared" si="23"/>
        <v>340245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696147</v>
      </c>
      <c r="I164" s="2">
        <f t="shared" si="23"/>
        <v>607719</v>
      </c>
      <c r="J164" s="2">
        <f t="shared" si="23"/>
        <v>606314</v>
      </c>
      <c r="K164" s="27"/>
      <c r="L164" s="2">
        <f>+IFERROR(('Regions &amp; Poverty'!$G162/100)*H164,0)</f>
        <v>13226.793</v>
      </c>
      <c r="M164" s="2">
        <f>+IFERROR(('Regions &amp; Poverty'!$G162/100)*I164,0)</f>
        <v>11546.661</v>
      </c>
      <c r="N164" s="2">
        <f>+IFERROR(('Regions &amp; Poverty'!$G162/100)*J164,0)</f>
        <v>11519.966</v>
      </c>
      <c r="O164" s="2">
        <f>+IFERROR(L164*('Regions &amp; Poverty'!$I162/100),0)</f>
        <v>39.680379000000002</v>
      </c>
      <c r="P164" s="2">
        <f>+IFERROR(M164*('Regions &amp; Poverty'!$I162/100),0)</f>
        <v>34.639983000000001</v>
      </c>
      <c r="Q164" s="2">
        <f>+IFERROR(N164*('Regions &amp; Poverty'!$I162/100),0)</f>
        <v>34.559898000000004</v>
      </c>
      <c r="R164" s="2">
        <f>+IFERROR(('Regions &amp; Poverty'!$K162/100)*H164,0)</f>
        <v>93979.845000000001</v>
      </c>
      <c r="S164" s="2">
        <f>+IFERROR(('Regions &amp; Poverty'!$K162/100)*I164,0)</f>
        <v>82042.065000000002</v>
      </c>
      <c r="T164" s="2">
        <f>+IFERROR(('Regions &amp; Poverty'!$K162/100)*J164,0)</f>
        <v>81852.39</v>
      </c>
      <c r="U164" s="2">
        <f>+IFERROR(R164*('Regions &amp; Poverty'!$M162/100),0)</f>
        <v>2819.3953499999998</v>
      </c>
      <c r="V164" s="2">
        <f>+IFERROR(S164*('Regions &amp; Poverty'!$M162/100),0)</f>
        <v>2461.2619500000001</v>
      </c>
      <c r="W164" s="2">
        <f>+IFERROR(T164*('Regions &amp; Poverty'!$M162/100),0)</f>
        <v>2455.5717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819319</v>
      </c>
      <c r="I165" s="2">
        <f t="shared" si="23"/>
        <v>839795</v>
      </c>
      <c r="J165" s="2">
        <f t="shared" si="23"/>
        <v>902396</v>
      </c>
      <c r="K165" s="27"/>
      <c r="L165" s="2">
        <f>+IFERROR(('Regions &amp; Poverty'!$G163/100)*H165,0)</f>
        <v>4096.5950000000003</v>
      </c>
      <c r="M165" s="2">
        <f>+IFERROR(('Regions &amp; Poverty'!$G163/100)*I165,0)</f>
        <v>4198.9750000000004</v>
      </c>
      <c r="N165" s="2">
        <f>+IFERROR(('Regions &amp; Poverty'!$G163/100)*J165,0)</f>
        <v>4511.9800000000005</v>
      </c>
      <c r="O165" s="2">
        <f>+IFERROR(L165*('Regions &amp; Poverty'!$I163/100),0)</f>
        <v>8.1931900000000013</v>
      </c>
      <c r="P165" s="2">
        <f>+IFERROR(M165*('Regions &amp; Poverty'!$I163/100),0)</f>
        <v>8.3979500000000016</v>
      </c>
      <c r="Q165" s="2">
        <f>+IFERROR(N165*('Regions &amp; Poverty'!$I163/100),0)</f>
        <v>9.0239600000000006</v>
      </c>
      <c r="R165" s="2">
        <f>+IFERROR(('Regions &amp; Poverty'!$K163/100)*H165,0)</f>
        <v>22121.613000000001</v>
      </c>
      <c r="S165" s="2">
        <f>+IFERROR(('Regions &amp; Poverty'!$K163/100)*I165,0)</f>
        <v>22674.465000000004</v>
      </c>
      <c r="T165" s="2">
        <f>+IFERROR(('Regions &amp; Poverty'!$K163/100)*J165,0)</f>
        <v>24364.692000000003</v>
      </c>
      <c r="U165" s="2">
        <f>+IFERROR(R165*('Regions &amp; Poverty'!$M163/100),0)</f>
        <v>154.851291</v>
      </c>
      <c r="V165" s="2">
        <f>+IFERROR(S165*('Regions &amp; Poverty'!$M163/100),0)</f>
        <v>158.72125500000001</v>
      </c>
      <c r="W165" s="2">
        <f>+IFERROR(T165*('Regions &amp; Poverty'!$M163/100),0)</f>
        <v>170.55284399999999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215300</v>
      </c>
      <c r="I166" s="2">
        <f t="shared" si="23"/>
        <v>186500</v>
      </c>
      <c r="J166" s="2">
        <f t="shared" si="23"/>
        <v>249000</v>
      </c>
      <c r="K166" s="27"/>
      <c r="L166" s="2">
        <f>+IFERROR(('Regions &amp; Poverty'!$G164/100)*H166,0)</f>
        <v>17869.900000000001</v>
      </c>
      <c r="M166" s="2">
        <f>+IFERROR(('Regions &amp; Poverty'!$G164/100)*I166,0)</f>
        <v>15479.5</v>
      </c>
      <c r="N166" s="2">
        <f>+IFERROR(('Regions &amp; Poverty'!$G164/100)*J166,0)</f>
        <v>20667</v>
      </c>
      <c r="O166" s="2">
        <f>+IFERROR(L166*('Regions &amp; Poverty'!$I164/100),0)</f>
        <v>393.13780000000008</v>
      </c>
      <c r="P166" s="2">
        <f>+IFERROR(M166*('Regions &amp; Poverty'!$I164/100),0)</f>
        <v>340.54900000000004</v>
      </c>
      <c r="Q166" s="2">
        <f>+IFERROR(N166*('Regions &amp; Poverty'!$I164/100),0)</f>
        <v>454.67400000000004</v>
      </c>
      <c r="R166" s="2">
        <f>+IFERROR(('Regions &amp; Poverty'!$K164/100)*H166,0)</f>
        <v>54470.9</v>
      </c>
      <c r="S166" s="2">
        <f>+IFERROR(('Regions &amp; Poverty'!$K164/100)*I166,0)</f>
        <v>47184.5</v>
      </c>
      <c r="T166" s="2">
        <f>+IFERROR(('Regions &amp; Poverty'!$K164/100)*J166,0)</f>
        <v>62997</v>
      </c>
      <c r="U166" s="2">
        <f>+IFERROR(R166*('Regions &amp; Poverty'!$M164/100),0)</f>
        <v>4248.7302</v>
      </c>
      <c r="V166" s="2">
        <f>+IFERROR(S166*('Regions &amp; Poverty'!$M164/100),0)</f>
        <v>3680.3910000000001</v>
      </c>
      <c r="W166" s="2">
        <f>+IFERROR(T166*('Regions &amp; Poverty'!$M164/100),0)</f>
        <v>4913.7659999999996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1320700</v>
      </c>
      <c r="I167" s="2">
        <f t="shared" si="23"/>
        <v>1416370</v>
      </c>
      <c r="J167" s="2">
        <f t="shared" si="23"/>
        <v>1388369</v>
      </c>
      <c r="K167" s="27"/>
      <c r="L167" s="2">
        <f>+IFERROR(('Regions &amp; Poverty'!$G165/100)*H167,0)</f>
        <v>33017.5</v>
      </c>
      <c r="M167" s="2">
        <f>+IFERROR(('Regions &amp; Poverty'!$G165/100)*I167,0)</f>
        <v>35409.25</v>
      </c>
      <c r="N167" s="2">
        <f>+IFERROR(('Regions &amp; Poverty'!$G165/100)*J167,0)</f>
        <v>34709.224999999999</v>
      </c>
      <c r="O167" s="2">
        <f>+IFERROR(L167*('Regions &amp; Poverty'!$I165/100),0)</f>
        <v>165.08750000000001</v>
      </c>
      <c r="P167" s="2">
        <f>+IFERROR(M167*('Regions &amp; Poverty'!$I165/100),0)</f>
        <v>177.04625000000001</v>
      </c>
      <c r="Q167" s="2">
        <f>+IFERROR(N167*('Regions &amp; Poverty'!$I165/100),0)</f>
        <v>173.54612499999999</v>
      </c>
      <c r="R167" s="2">
        <f>+IFERROR(('Regions &amp; Poverty'!$K165/100)*H167,0)</f>
        <v>307723.10000000003</v>
      </c>
      <c r="S167" s="2">
        <f>+IFERROR(('Regions &amp; Poverty'!$K165/100)*I167,0)</f>
        <v>330014.21000000002</v>
      </c>
      <c r="T167" s="2">
        <f>+IFERROR(('Regions &amp; Poverty'!$K165/100)*J167,0)</f>
        <v>323489.97700000001</v>
      </c>
      <c r="U167" s="2">
        <f>+IFERROR(R167*('Regions &amp; Poverty'!$M165/100),0)</f>
        <v>14462.985700000001</v>
      </c>
      <c r="V167" s="2">
        <f>+IFERROR(S167*('Regions &amp; Poverty'!$M165/100),0)</f>
        <v>15510.667870000001</v>
      </c>
      <c r="W167" s="2">
        <f>+IFERROR(T167*('Regions &amp; Poverty'!$M165/100),0)</f>
        <v>15204.028919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853738</v>
      </c>
      <c r="I168" s="2">
        <f t="shared" si="23"/>
        <v>887418</v>
      </c>
      <c r="J168" s="2">
        <f t="shared" si="23"/>
        <v>898116</v>
      </c>
      <c r="K168" s="27"/>
      <c r="L168" s="2">
        <f>+IFERROR(('Regions &amp; Poverty'!$G166/100)*H168,0)</f>
        <v>40125.686000000002</v>
      </c>
      <c r="M168" s="2">
        <f>+IFERROR(('Regions &amp; Poverty'!$G166/100)*I168,0)</f>
        <v>41708.646000000001</v>
      </c>
      <c r="N168" s="2">
        <f>+IFERROR(('Regions &amp; Poverty'!$G166/100)*J168,0)</f>
        <v>42211.451999999997</v>
      </c>
      <c r="O168" s="2">
        <f>+IFERROR(L168*('Regions &amp; Poverty'!$I166/100),0)</f>
        <v>401.25686000000002</v>
      </c>
      <c r="P168" s="2">
        <f>+IFERROR(M168*('Regions &amp; Poverty'!$I166/100),0)</f>
        <v>417.08645999999999</v>
      </c>
      <c r="Q168" s="2">
        <f>+IFERROR(N168*('Regions &amp; Poverty'!$I166/100),0)</f>
        <v>422.11451999999997</v>
      </c>
      <c r="R168" s="2">
        <f>+IFERROR(('Regions &amp; Poverty'!$K166/100)*H168,0)</f>
        <v>170747.6</v>
      </c>
      <c r="S168" s="2">
        <f>+IFERROR(('Regions &amp; Poverty'!$K166/100)*I168,0)</f>
        <v>177483.6</v>
      </c>
      <c r="T168" s="2">
        <f>+IFERROR(('Regions &amp; Poverty'!$K166/100)*J168,0)</f>
        <v>179623.2</v>
      </c>
      <c r="U168" s="2">
        <f>+IFERROR(R168*('Regions &amp; Poverty'!$M166/100),0)</f>
        <v>8878.8752000000004</v>
      </c>
      <c r="V168" s="2">
        <f>+IFERROR(S168*('Regions &amp; Poverty'!$M166/100),0)</f>
        <v>9229.1472000000012</v>
      </c>
      <c r="W168" s="2">
        <f>+IFERROR(T168*('Regions &amp; Poverty'!$M166/100),0)</f>
        <v>9340.4064000000017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296102</v>
      </c>
      <c r="I169" s="2">
        <f t="shared" si="23"/>
        <v>306295</v>
      </c>
      <c r="J169" s="2">
        <f t="shared" si="23"/>
        <v>316488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2452400</v>
      </c>
      <c r="I170" s="2">
        <f t="shared" si="23"/>
        <v>2696914</v>
      </c>
      <c r="J170" s="2">
        <f t="shared" si="23"/>
        <v>2925020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6279715</v>
      </c>
      <c r="I171" s="2">
        <f t="shared" si="23"/>
        <v>5995298</v>
      </c>
      <c r="J171" s="2">
        <f t="shared" si="23"/>
        <v>5985810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3410536</v>
      </c>
      <c r="I172" s="2">
        <f t="shared" si="23"/>
        <v>3521048</v>
      </c>
      <c r="J172" s="2">
        <f t="shared" si="23"/>
        <v>3545695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13642.144</v>
      </c>
      <c r="S172" s="2">
        <f>+IFERROR(('Regions &amp; Poverty'!$K170/100)*I172,0)</f>
        <v>14084.192000000001</v>
      </c>
      <c r="T172" s="2">
        <f>+IFERROR(('Regions &amp; Poverty'!$K170/100)*J172,0)</f>
        <v>14182.78</v>
      </c>
      <c r="U172" s="2">
        <f>+IFERROR(R172*('Regions &amp; Poverty'!$M170/100),0)</f>
        <v>13.642144</v>
      </c>
      <c r="V172" s="2">
        <f>+IFERROR(S172*('Regions &amp; Poverty'!$M170/100),0)</f>
        <v>14.084192000000002</v>
      </c>
      <c r="W172" s="2">
        <f>+IFERROR(T172*('Regions &amp; Poverty'!$M170/100),0)</f>
        <v>14.182780000000001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268018</v>
      </c>
      <c r="I173" s="2">
        <f t="shared" si="23"/>
        <v>158222</v>
      </c>
      <c r="J173" s="2">
        <f t="shared" si="23"/>
        <v>213975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3752.2519999999995</v>
      </c>
      <c r="S173" s="2">
        <f>+IFERROR(('Regions &amp; Poverty'!$K171/100)*I173,0)</f>
        <v>2215.1079999999997</v>
      </c>
      <c r="T173" s="2">
        <f>+IFERROR(('Regions &amp; Poverty'!$K171/100)*J173,0)</f>
        <v>2995.6499999999996</v>
      </c>
      <c r="U173" s="2">
        <f>+IFERROR(R173*('Regions &amp; Poverty'!$M171/100),0)</f>
        <v>7.504503999999999</v>
      </c>
      <c r="V173" s="2">
        <f>+IFERROR(S173*('Regions &amp; Poverty'!$M171/100),0)</f>
        <v>4.4302159999999997</v>
      </c>
      <c r="W173" s="2">
        <f>+IFERROR(T173*('Regions &amp; Poverty'!$M171/100),0)</f>
        <v>5.991299999999999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31501354</v>
      </c>
      <c r="I174" s="2">
        <f t="shared" si="23"/>
        <v>33645799</v>
      </c>
      <c r="J174" s="2">
        <f t="shared" si="23"/>
        <v>31107797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94504.062000000005</v>
      </c>
      <c r="S174" s="2">
        <f>+IFERROR(('Regions &amp; Poverty'!$K172/100)*I174,0)</f>
        <v>100937.397</v>
      </c>
      <c r="T174" s="2">
        <f>+IFERROR(('Regions &amp; Poverty'!$K172/100)*J174,0)</f>
        <v>93323.391000000003</v>
      </c>
      <c r="U174" s="2">
        <f>+IFERROR(R174*('Regions &amp; Poverty'!$M172/100),0)</f>
        <v>94.504062000000005</v>
      </c>
      <c r="V174" s="2">
        <f>+IFERROR(S174*('Regions &amp; Poverty'!$M172/100),0)</f>
        <v>100.937397</v>
      </c>
      <c r="W174" s="2">
        <f>+IFERROR(T174*('Regions &amp; Poverty'!$M172/100),0)</f>
        <v>93.323391000000001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23693350</v>
      </c>
      <c r="I175" s="2">
        <f t="shared" si="23"/>
        <v>20839270</v>
      </c>
      <c r="J175" s="2">
        <f t="shared" si="23"/>
        <v>21750290</v>
      </c>
      <c r="K175" s="27"/>
      <c r="L175" s="2">
        <f>+IFERROR(('Regions &amp; Poverty'!$G173/100)*H175,0)</f>
        <v>23693.350000000002</v>
      </c>
      <c r="M175" s="2">
        <f>+IFERROR(('Regions &amp; Poverty'!$G173/100)*I175,0)</f>
        <v>20839.27</v>
      </c>
      <c r="N175" s="2">
        <f>+IFERROR(('Regions &amp; Poverty'!$G173/100)*J175,0)</f>
        <v>21750.29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118466.75</v>
      </c>
      <c r="S175" s="2">
        <f>+IFERROR(('Regions &amp; Poverty'!$K173/100)*I175,0)</f>
        <v>104196.35</v>
      </c>
      <c r="T175" s="2">
        <f>+IFERROR(('Regions &amp; Poverty'!$K173/100)*J175,0)</f>
        <v>108751.45</v>
      </c>
      <c r="U175" s="2">
        <f>+IFERROR(R175*('Regions &amp; Poverty'!$M173/100),0)</f>
        <v>118.46675</v>
      </c>
      <c r="V175" s="2">
        <f>+IFERROR(S175*('Regions &amp; Poverty'!$M173/100),0)</f>
        <v>104.19635000000001</v>
      </c>
      <c r="W175" s="2">
        <f>+IFERROR(T175*('Regions &amp; Poverty'!$M173/100),0)</f>
        <v>108.75145000000001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72898167</v>
      </c>
      <c r="I176" s="9">
        <f t="shared" si="24"/>
        <v>72114359</v>
      </c>
      <c r="J176" s="9">
        <f t="shared" si="24"/>
        <v>70810957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376351445</v>
      </c>
      <c r="I178" s="9">
        <f t="shared" si="25"/>
        <v>371201099</v>
      </c>
      <c r="J178" s="9">
        <f t="shared" si="25"/>
        <v>370714952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148</v>
      </c>
      <c r="I182" s="2">
        <f t="shared" si="26"/>
        <v>148</v>
      </c>
      <c r="J182" s="2">
        <f t="shared" si="26"/>
        <v>148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921832</v>
      </c>
      <c r="I183" s="2">
        <f t="shared" si="26"/>
        <v>1039737</v>
      </c>
      <c r="J183" s="2">
        <f t="shared" si="26"/>
        <v>921403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134</v>
      </c>
      <c r="I189" s="2">
        <f t="shared" si="26"/>
        <v>134</v>
      </c>
      <c r="J189" s="2">
        <f t="shared" si="26"/>
        <v>135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228</v>
      </c>
      <c r="I193" s="2">
        <f t="shared" si="26"/>
        <v>208</v>
      </c>
      <c r="J193" s="2">
        <f t="shared" si="26"/>
        <v>210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165</v>
      </c>
      <c r="I195" s="2">
        <f t="shared" si="26"/>
        <v>0</v>
      </c>
      <c r="J195" s="2">
        <f t="shared" si="26"/>
        <v>73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4380556</v>
      </c>
      <c r="I199" s="2">
        <f t="shared" si="27"/>
        <v>3689994</v>
      </c>
      <c r="J199" s="2">
        <f t="shared" si="27"/>
        <v>3402787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18979</v>
      </c>
      <c r="I200" s="2">
        <f t="shared" si="27"/>
        <v>12971</v>
      </c>
      <c r="J200" s="2">
        <f t="shared" si="27"/>
        <v>18714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697539</v>
      </c>
      <c r="I201" s="2">
        <f t="shared" si="27"/>
        <v>504955</v>
      </c>
      <c r="J201" s="2">
        <f t="shared" si="27"/>
        <v>699605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178817</v>
      </c>
      <c r="I202" s="2">
        <f t="shared" si="27"/>
        <v>144625</v>
      </c>
      <c r="J202" s="2">
        <f t="shared" si="27"/>
        <v>177145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300408</v>
      </c>
      <c r="I203" s="2">
        <f t="shared" si="27"/>
        <v>351216</v>
      </c>
      <c r="J203" s="2">
        <f t="shared" si="27"/>
        <v>417976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160847</v>
      </c>
      <c r="I204" s="2">
        <f t="shared" si="27"/>
        <v>171179</v>
      </c>
      <c r="J204" s="2">
        <f t="shared" si="27"/>
        <v>193962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199651</v>
      </c>
      <c r="I205" s="2">
        <f t="shared" si="27"/>
        <v>190406</v>
      </c>
      <c r="J205" s="2">
        <f t="shared" si="27"/>
        <v>198529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96820</v>
      </c>
      <c r="I206" s="2">
        <f t="shared" si="27"/>
        <v>91036</v>
      </c>
      <c r="J206" s="2">
        <f t="shared" si="27"/>
        <v>84897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24313</v>
      </c>
      <c r="I208" s="2">
        <f t="shared" si="27"/>
        <v>27193</v>
      </c>
      <c r="J208" s="2">
        <f t="shared" si="27"/>
        <v>29917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592046</v>
      </c>
      <c r="I209" s="2">
        <f t="shared" si="27"/>
        <v>639410</v>
      </c>
      <c r="J209" s="2">
        <f t="shared" si="27"/>
        <v>714350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563</v>
      </c>
      <c r="I220" s="2">
        <f t="shared" si="28"/>
        <v>564</v>
      </c>
      <c r="J220" s="2">
        <f t="shared" si="28"/>
        <v>575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1620</v>
      </c>
      <c r="I227" s="2">
        <f t="shared" si="28"/>
        <v>1493</v>
      </c>
      <c r="J227" s="2">
        <f t="shared" si="28"/>
        <v>1494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1090</v>
      </c>
      <c r="I234" s="2">
        <f t="shared" si="29"/>
        <v>979</v>
      </c>
      <c r="J234" s="2">
        <f t="shared" si="29"/>
        <v>909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1</v>
      </c>
      <c r="I238" s="2">
        <f t="shared" si="29"/>
        <v>1</v>
      </c>
      <c r="J238" s="2">
        <f t="shared" si="29"/>
        <v>1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62588</v>
      </c>
      <c r="I244" s="2">
        <f t="shared" si="29"/>
        <v>56829</v>
      </c>
      <c r="J244" s="2">
        <f t="shared" si="29"/>
        <v>57013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407600</v>
      </c>
      <c r="I245" s="2">
        <f t="shared" si="29"/>
        <v>413800</v>
      </c>
      <c r="J245" s="2">
        <f t="shared" si="29"/>
        <v>415300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</v>
      </c>
      <c r="B250" s="1" t="s">
        <v>3</v>
      </c>
      <c r="C250" s="1">
        <v>116</v>
      </c>
      <c r="D250" s="1" t="s">
        <v>8</v>
      </c>
      <c r="E250" s="1">
        <v>5510</v>
      </c>
      <c r="F250" s="1" t="s">
        <v>581</v>
      </c>
      <c r="G250" s="1" t="s">
        <v>4</v>
      </c>
      <c r="H250" s="1">
        <v>340257</v>
      </c>
      <c r="I250" s="1">
        <v>327507</v>
      </c>
      <c r="J250" s="1">
        <v>427917</v>
      </c>
    </row>
    <row r="251" spans="1:11" ht="15" customHeight="1" x14ac:dyDescent="0.2">
      <c r="A251" s="1">
        <v>3</v>
      </c>
      <c r="B251" s="1" t="s">
        <v>19</v>
      </c>
      <c r="C251" s="1">
        <v>116</v>
      </c>
      <c r="D251" s="1" t="s">
        <v>8</v>
      </c>
      <c r="E251" s="1">
        <v>5510</v>
      </c>
      <c r="F251" s="1" t="s">
        <v>581</v>
      </c>
      <c r="G251" s="1" t="s">
        <v>4</v>
      </c>
      <c r="H251" s="1">
        <v>240000</v>
      </c>
      <c r="I251" s="1">
        <v>245000</v>
      </c>
      <c r="J251" s="1">
        <v>238345</v>
      </c>
    </row>
    <row r="252" spans="1:11" ht="15" customHeight="1" x14ac:dyDescent="0.2">
      <c r="A252" s="1">
        <v>4</v>
      </c>
      <c r="B252" s="1" t="s">
        <v>20</v>
      </c>
      <c r="C252" s="1">
        <v>116</v>
      </c>
      <c r="D252" s="1" t="s">
        <v>8</v>
      </c>
      <c r="E252" s="1">
        <v>5510</v>
      </c>
      <c r="F252" s="1" t="s">
        <v>581</v>
      </c>
      <c r="G252" s="1" t="s">
        <v>4</v>
      </c>
      <c r="H252" s="1">
        <v>4673516</v>
      </c>
      <c r="I252" s="1">
        <v>4539577</v>
      </c>
      <c r="J252" s="1">
        <v>4782690</v>
      </c>
    </row>
    <row r="253" spans="1:11" ht="15" customHeight="1" x14ac:dyDescent="0.2">
      <c r="A253" s="1">
        <v>7</v>
      </c>
      <c r="B253" s="1" t="s">
        <v>22</v>
      </c>
      <c r="C253" s="1">
        <v>116</v>
      </c>
      <c r="D253" s="1" t="s">
        <v>8</v>
      </c>
      <c r="E253" s="1">
        <v>5510</v>
      </c>
      <c r="F253" s="1" t="s">
        <v>581</v>
      </c>
      <c r="G253" s="1" t="s">
        <v>4</v>
      </c>
      <c r="H253" s="1">
        <v>671468</v>
      </c>
      <c r="I253" s="1">
        <v>668566</v>
      </c>
      <c r="J253" s="1">
        <v>721476</v>
      </c>
    </row>
    <row r="254" spans="1:11" ht="15" customHeight="1" x14ac:dyDescent="0.2">
      <c r="A254" s="1">
        <v>9</v>
      </c>
      <c r="B254" s="1" t="s">
        <v>24</v>
      </c>
      <c r="C254" s="1">
        <v>116</v>
      </c>
      <c r="D254" s="1" t="s">
        <v>8</v>
      </c>
      <c r="E254" s="1">
        <v>5510</v>
      </c>
      <c r="F254" s="1" t="s">
        <v>581</v>
      </c>
      <c r="G254" s="1" t="s">
        <v>4</v>
      </c>
      <c r="H254" s="1">
        <v>1824737</v>
      </c>
      <c r="I254" s="1">
        <v>1800269</v>
      </c>
      <c r="J254" s="1">
        <v>1750000</v>
      </c>
    </row>
    <row r="255" spans="1:11" ht="15" customHeight="1" x14ac:dyDescent="0.2">
      <c r="A255" s="1">
        <v>1</v>
      </c>
      <c r="B255" s="1" t="s">
        <v>25</v>
      </c>
      <c r="C255" s="1">
        <v>116</v>
      </c>
      <c r="D255" s="1" t="s">
        <v>8</v>
      </c>
      <c r="E255" s="1">
        <v>5510</v>
      </c>
      <c r="F255" s="1" t="s">
        <v>581</v>
      </c>
      <c r="G255" s="1" t="s">
        <v>4</v>
      </c>
      <c r="H255" s="1">
        <v>696147</v>
      </c>
      <c r="I255" s="1">
        <v>607719</v>
      </c>
      <c r="J255" s="1">
        <v>606314</v>
      </c>
    </row>
    <row r="256" spans="1:11" ht="15" customHeight="1" x14ac:dyDescent="0.2">
      <c r="A256" s="1">
        <v>10</v>
      </c>
      <c r="B256" s="1" t="s">
        <v>26</v>
      </c>
      <c r="C256" s="1">
        <v>116</v>
      </c>
      <c r="D256" s="1" t="s">
        <v>8</v>
      </c>
      <c r="E256" s="1">
        <v>5510</v>
      </c>
      <c r="F256" s="1" t="s">
        <v>581</v>
      </c>
      <c r="G256" s="1" t="s">
        <v>4</v>
      </c>
      <c r="H256" s="1">
        <v>1171259</v>
      </c>
      <c r="I256" s="1">
        <v>1154503</v>
      </c>
      <c r="J256" s="1">
        <v>1130175</v>
      </c>
    </row>
    <row r="257" spans="1:10" ht="15" customHeight="1" x14ac:dyDescent="0.2">
      <c r="A257" s="1">
        <v>11</v>
      </c>
      <c r="B257" s="1" t="s">
        <v>27</v>
      </c>
      <c r="C257" s="1">
        <v>116</v>
      </c>
      <c r="D257" s="1" t="s">
        <v>8</v>
      </c>
      <c r="E257" s="1">
        <v>5510</v>
      </c>
      <c r="F257" s="1" t="s">
        <v>581</v>
      </c>
      <c r="G257" s="1" t="s">
        <v>4</v>
      </c>
      <c r="H257" s="1">
        <v>750637</v>
      </c>
      <c r="I257" s="1">
        <v>536473</v>
      </c>
      <c r="J257" s="1">
        <v>767261</v>
      </c>
    </row>
    <row r="258" spans="1:10" ht="15" customHeight="1" x14ac:dyDescent="0.2">
      <c r="A258" s="1">
        <v>52</v>
      </c>
      <c r="B258" s="1" t="s">
        <v>28</v>
      </c>
      <c r="C258" s="1">
        <v>116</v>
      </c>
      <c r="D258" s="1" t="s">
        <v>8</v>
      </c>
      <c r="E258" s="1">
        <v>5510</v>
      </c>
      <c r="F258" s="1" t="s">
        <v>581</v>
      </c>
      <c r="G258" s="1" t="s">
        <v>4</v>
      </c>
      <c r="H258" s="1">
        <v>819319</v>
      </c>
      <c r="I258" s="1">
        <v>839795</v>
      </c>
      <c r="J258" s="1">
        <v>902396</v>
      </c>
    </row>
    <row r="259" spans="1:10" ht="15" customHeight="1" x14ac:dyDescent="0.2">
      <c r="A259" s="1">
        <v>12</v>
      </c>
      <c r="B259" s="1" t="s">
        <v>29</v>
      </c>
      <c r="C259" s="1">
        <v>116</v>
      </c>
      <c r="D259" s="1" t="s">
        <v>8</v>
      </c>
      <c r="E259" s="1">
        <v>5510</v>
      </c>
      <c r="F259" s="1" t="s">
        <v>581</v>
      </c>
      <c r="G259" s="1" t="s">
        <v>4</v>
      </c>
    </row>
    <row r="260" spans="1:10" ht="15" customHeight="1" x14ac:dyDescent="0.2">
      <c r="A260" s="1">
        <v>13</v>
      </c>
      <c r="B260" s="1" t="s">
        <v>30</v>
      </c>
      <c r="C260" s="1">
        <v>116</v>
      </c>
      <c r="D260" s="1" t="s">
        <v>8</v>
      </c>
      <c r="E260" s="1">
        <v>5510</v>
      </c>
      <c r="F260" s="1" t="s">
        <v>581</v>
      </c>
      <c r="G260" s="1" t="s">
        <v>4</v>
      </c>
      <c r="H260" s="1">
        <v>37</v>
      </c>
      <c r="I260" s="1">
        <v>35</v>
      </c>
      <c r="J260" s="1">
        <v>34</v>
      </c>
    </row>
    <row r="261" spans="1:10" ht="15" customHeight="1" x14ac:dyDescent="0.2">
      <c r="A261" s="1">
        <v>16</v>
      </c>
      <c r="B261" s="1" t="s">
        <v>31</v>
      </c>
      <c r="C261" s="1">
        <v>116</v>
      </c>
      <c r="D261" s="1" t="s">
        <v>8</v>
      </c>
      <c r="E261" s="1">
        <v>5510</v>
      </c>
      <c r="F261" s="1" t="s">
        <v>581</v>
      </c>
      <c r="G261" s="1" t="s">
        <v>4</v>
      </c>
      <c r="H261" s="1">
        <v>8950000</v>
      </c>
      <c r="I261" s="1">
        <v>9254285</v>
      </c>
      <c r="J261" s="1">
        <v>9474099</v>
      </c>
    </row>
    <row r="262" spans="1:10" ht="15" customHeight="1" x14ac:dyDescent="0.2">
      <c r="A262" s="1">
        <v>57</v>
      </c>
      <c r="B262" s="1" t="s">
        <v>33</v>
      </c>
      <c r="C262" s="1">
        <v>116</v>
      </c>
      <c r="D262" s="1" t="s">
        <v>8</v>
      </c>
      <c r="E262" s="1">
        <v>5510</v>
      </c>
      <c r="F262" s="1" t="s">
        <v>581</v>
      </c>
      <c r="G262" s="1" t="s">
        <v>4</v>
      </c>
      <c r="H262" s="1">
        <v>6279715</v>
      </c>
      <c r="I262" s="1">
        <v>5995298</v>
      </c>
      <c r="J262" s="1">
        <v>5985810</v>
      </c>
    </row>
    <row r="263" spans="1:10" ht="15" customHeight="1" x14ac:dyDescent="0.2">
      <c r="A263" s="1">
        <v>255</v>
      </c>
      <c r="B263" s="1" t="s">
        <v>34</v>
      </c>
      <c r="C263" s="1">
        <v>116</v>
      </c>
      <c r="D263" s="1" t="s">
        <v>8</v>
      </c>
      <c r="E263" s="1">
        <v>5510</v>
      </c>
      <c r="F263" s="1" t="s">
        <v>581</v>
      </c>
      <c r="G263" s="1" t="s">
        <v>4</v>
      </c>
      <c r="H263" s="1">
        <v>4380556</v>
      </c>
      <c r="I263" s="1">
        <v>3689994</v>
      </c>
      <c r="J263" s="1">
        <v>3402787</v>
      </c>
    </row>
    <row r="264" spans="1:10" ht="15" customHeight="1" x14ac:dyDescent="0.2">
      <c r="A264" s="1">
        <v>15</v>
      </c>
      <c r="B264" s="1" t="s">
        <v>35</v>
      </c>
      <c r="C264" s="1">
        <v>116</v>
      </c>
      <c r="D264" s="1" t="s">
        <v>8</v>
      </c>
      <c r="E264" s="1">
        <v>5510</v>
      </c>
      <c r="F264" s="1" t="s">
        <v>581</v>
      </c>
      <c r="G264" s="1" t="s">
        <v>4</v>
      </c>
    </row>
    <row r="265" spans="1:10" ht="15" customHeight="1" x14ac:dyDescent="0.2">
      <c r="A265" s="1">
        <v>23</v>
      </c>
      <c r="B265" s="1" t="s">
        <v>36</v>
      </c>
      <c r="C265" s="1">
        <v>116</v>
      </c>
      <c r="D265" s="1" t="s">
        <v>8</v>
      </c>
      <c r="E265" s="1">
        <v>5510</v>
      </c>
      <c r="F265" s="1" t="s">
        <v>581</v>
      </c>
      <c r="G265" s="1" t="s">
        <v>4</v>
      </c>
      <c r="H265" s="1">
        <v>1079</v>
      </c>
      <c r="I265" s="1">
        <v>1016</v>
      </c>
      <c r="J265" s="1">
        <v>986</v>
      </c>
    </row>
    <row r="266" spans="1:10" ht="15" customHeight="1" x14ac:dyDescent="0.2">
      <c r="A266" s="1">
        <v>53</v>
      </c>
      <c r="B266" s="1" t="s">
        <v>37</v>
      </c>
      <c r="C266" s="1">
        <v>116</v>
      </c>
      <c r="D266" s="1" t="s">
        <v>8</v>
      </c>
      <c r="E266" s="1">
        <v>5510</v>
      </c>
      <c r="F266" s="1" t="s">
        <v>581</v>
      </c>
      <c r="G266" s="1" t="s">
        <v>4</v>
      </c>
      <c r="H266" s="1">
        <v>171</v>
      </c>
      <c r="I266" s="1">
        <v>86</v>
      </c>
      <c r="J266" s="1">
        <v>1367</v>
      </c>
    </row>
    <row r="267" spans="1:10" ht="15" customHeight="1" x14ac:dyDescent="0.2">
      <c r="A267" s="1">
        <v>17</v>
      </c>
      <c r="B267" s="1" t="s">
        <v>38</v>
      </c>
      <c r="C267" s="1">
        <v>116</v>
      </c>
      <c r="D267" s="1" t="s">
        <v>8</v>
      </c>
      <c r="E267" s="1">
        <v>5510</v>
      </c>
      <c r="F267" s="1" t="s">
        <v>581</v>
      </c>
      <c r="G267" s="1" t="s">
        <v>4</v>
      </c>
      <c r="H267" s="1">
        <v>1090</v>
      </c>
      <c r="I267" s="1">
        <v>979</v>
      </c>
      <c r="J267" s="1">
        <v>909</v>
      </c>
    </row>
    <row r="268" spans="1:10" ht="15" customHeight="1" x14ac:dyDescent="0.2">
      <c r="A268" s="1">
        <v>18</v>
      </c>
      <c r="B268" s="1" t="s">
        <v>39</v>
      </c>
      <c r="C268" s="1">
        <v>116</v>
      </c>
      <c r="D268" s="1" t="s">
        <v>8</v>
      </c>
      <c r="E268" s="1">
        <v>5510</v>
      </c>
      <c r="F268" s="1" t="s">
        <v>581</v>
      </c>
      <c r="G268" s="1" t="s">
        <v>4</v>
      </c>
      <c r="H268" s="1">
        <v>46695</v>
      </c>
      <c r="I268" s="1">
        <v>48276</v>
      </c>
      <c r="J268" s="1">
        <v>50232</v>
      </c>
    </row>
    <row r="269" spans="1:10" ht="15" customHeight="1" x14ac:dyDescent="0.2">
      <c r="A269" s="1">
        <v>19</v>
      </c>
      <c r="B269" s="1" t="s">
        <v>40</v>
      </c>
      <c r="C269" s="1">
        <v>116</v>
      </c>
      <c r="D269" s="1" t="s">
        <v>8</v>
      </c>
      <c r="E269" s="1">
        <v>5510</v>
      </c>
      <c r="F269" s="1" t="s">
        <v>581</v>
      </c>
      <c r="G269" s="1" t="s">
        <v>4</v>
      </c>
      <c r="H269" s="1">
        <v>1064384</v>
      </c>
      <c r="I269" s="1">
        <v>1058683</v>
      </c>
      <c r="J269" s="1">
        <v>1073744</v>
      </c>
    </row>
    <row r="270" spans="1:10" ht="15" customHeight="1" x14ac:dyDescent="0.2">
      <c r="A270" s="1">
        <v>80</v>
      </c>
      <c r="B270" s="1" t="s">
        <v>41</v>
      </c>
      <c r="C270" s="1">
        <v>116</v>
      </c>
      <c r="D270" s="1" t="s">
        <v>8</v>
      </c>
      <c r="E270" s="1">
        <v>5510</v>
      </c>
      <c r="F270" s="1" t="s">
        <v>581</v>
      </c>
      <c r="G270" s="1" t="s">
        <v>4</v>
      </c>
      <c r="H270" s="1">
        <v>300408</v>
      </c>
      <c r="I270" s="1">
        <v>351216</v>
      </c>
      <c r="J270" s="1">
        <v>417976</v>
      </c>
    </row>
    <row r="271" spans="1:10" ht="15" customHeight="1" x14ac:dyDescent="0.2">
      <c r="A271" s="1">
        <v>21</v>
      </c>
      <c r="B271" s="1" t="s">
        <v>43</v>
      </c>
      <c r="C271" s="1">
        <v>116</v>
      </c>
      <c r="D271" s="1" t="s">
        <v>8</v>
      </c>
      <c r="E271" s="1">
        <v>5510</v>
      </c>
      <c r="F271" s="1" t="s">
        <v>581</v>
      </c>
      <c r="G271" s="1" t="s">
        <v>4</v>
      </c>
      <c r="H271" s="1">
        <v>3689836</v>
      </c>
      <c r="I271" s="1">
        <v>3867681</v>
      </c>
      <c r="J271" s="1">
        <v>3851396</v>
      </c>
    </row>
    <row r="272" spans="1:10" ht="15" customHeight="1" x14ac:dyDescent="0.2">
      <c r="A272" s="1">
        <v>27</v>
      </c>
      <c r="B272" s="1" t="s">
        <v>46</v>
      </c>
      <c r="C272" s="1">
        <v>116</v>
      </c>
      <c r="D272" s="1" t="s">
        <v>8</v>
      </c>
      <c r="E272" s="1">
        <v>5510</v>
      </c>
      <c r="F272" s="1" t="s">
        <v>581</v>
      </c>
      <c r="G272" s="1" t="s">
        <v>4</v>
      </c>
      <c r="H272" s="1">
        <v>132651</v>
      </c>
      <c r="I272" s="1">
        <v>164866</v>
      </c>
      <c r="J272" s="1">
        <v>127182</v>
      </c>
    </row>
    <row r="273" spans="1:10" ht="15" customHeight="1" x14ac:dyDescent="0.2">
      <c r="A273" s="1">
        <v>233</v>
      </c>
      <c r="B273" s="1" t="s">
        <v>47</v>
      </c>
      <c r="C273" s="1">
        <v>116</v>
      </c>
      <c r="D273" s="1" t="s">
        <v>8</v>
      </c>
      <c r="E273" s="1">
        <v>5510</v>
      </c>
      <c r="F273" s="1" t="s">
        <v>581</v>
      </c>
      <c r="G273" s="1" t="s">
        <v>4</v>
      </c>
      <c r="H273" s="1">
        <v>1464</v>
      </c>
      <c r="I273" s="1">
        <v>1464</v>
      </c>
      <c r="J273" s="1">
        <v>1464</v>
      </c>
    </row>
    <row r="274" spans="1:10" ht="15" customHeight="1" x14ac:dyDescent="0.2">
      <c r="A274" s="1">
        <v>29</v>
      </c>
      <c r="B274" s="1" t="s">
        <v>48</v>
      </c>
      <c r="C274" s="1">
        <v>116</v>
      </c>
      <c r="D274" s="1" t="s">
        <v>8</v>
      </c>
      <c r="E274" s="1">
        <v>5510</v>
      </c>
      <c r="F274" s="1" t="s">
        <v>581</v>
      </c>
      <c r="G274" s="1" t="s">
        <v>4</v>
      </c>
      <c r="H274" s="1">
        <v>181209</v>
      </c>
      <c r="I274" s="1">
        <v>123711</v>
      </c>
      <c r="J274" s="1">
        <v>145687</v>
      </c>
    </row>
    <row r="275" spans="1:10" ht="15" customHeight="1" x14ac:dyDescent="0.2">
      <c r="A275" s="1">
        <v>35</v>
      </c>
      <c r="B275" s="1" t="s">
        <v>574</v>
      </c>
      <c r="C275" s="1">
        <v>116</v>
      </c>
      <c r="D275" s="1" t="s">
        <v>8</v>
      </c>
      <c r="E275" s="1">
        <v>5510</v>
      </c>
      <c r="F275" s="1" t="s">
        <v>581</v>
      </c>
      <c r="G275" s="1" t="s">
        <v>4</v>
      </c>
      <c r="H275" s="1">
        <v>2680</v>
      </c>
      <c r="I275" s="1">
        <v>600</v>
      </c>
      <c r="J275" s="1">
        <v>2000</v>
      </c>
    </row>
    <row r="276" spans="1:10" ht="15" customHeight="1" x14ac:dyDescent="0.2">
      <c r="A276" s="1">
        <v>32</v>
      </c>
      <c r="B276" s="1" t="s">
        <v>50</v>
      </c>
      <c r="C276" s="1">
        <v>116</v>
      </c>
      <c r="D276" s="1" t="s">
        <v>8</v>
      </c>
      <c r="E276" s="1">
        <v>5510</v>
      </c>
      <c r="F276" s="1" t="s">
        <v>581</v>
      </c>
      <c r="G276" s="1" t="s">
        <v>4</v>
      </c>
      <c r="H276" s="1">
        <v>220556</v>
      </c>
      <c r="I276" s="1">
        <v>346332</v>
      </c>
      <c r="J276" s="1">
        <v>377257</v>
      </c>
    </row>
    <row r="277" spans="1:10" ht="15" customHeight="1" x14ac:dyDescent="0.2">
      <c r="A277" s="1">
        <v>33</v>
      </c>
      <c r="B277" s="1" t="s">
        <v>51</v>
      </c>
      <c r="C277" s="1">
        <v>116</v>
      </c>
      <c r="D277" s="1" t="s">
        <v>8</v>
      </c>
      <c r="E277" s="1">
        <v>5510</v>
      </c>
      <c r="F277" s="1" t="s">
        <v>581</v>
      </c>
      <c r="G277" s="1" t="s">
        <v>4</v>
      </c>
      <c r="H277" s="1">
        <v>4575182</v>
      </c>
      <c r="I277" s="1">
        <v>4327176</v>
      </c>
      <c r="J277" s="1">
        <v>4324110</v>
      </c>
    </row>
    <row r="278" spans="1:10" ht="15" customHeight="1" x14ac:dyDescent="0.2">
      <c r="A278" s="1">
        <v>37</v>
      </c>
      <c r="B278" s="1" t="s">
        <v>54</v>
      </c>
      <c r="C278" s="1">
        <v>116</v>
      </c>
      <c r="D278" s="1" t="s">
        <v>8</v>
      </c>
      <c r="E278" s="1">
        <v>5510</v>
      </c>
      <c r="F278" s="1" t="s">
        <v>581</v>
      </c>
      <c r="G278" s="1" t="s">
        <v>4</v>
      </c>
      <c r="H278" s="1">
        <v>1302</v>
      </c>
      <c r="I278" s="1">
        <v>1322</v>
      </c>
      <c r="J278" s="1">
        <v>1330</v>
      </c>
    </row>
    <row r="279" spans="1:10" ht="15" customHeight="1" x14ac:dyDescent="0.2">
      <c r="A279" s="1">
        <v>39</v>
      </c>
      <c r="B279" s="1" t="s">
        <v>55</v>
      </c>
      <c r="C279" s="1">
        <v>116</v>
      </c>
      <c r="D279" s="1" t="s">
        <v>8</v>
      </c>
      <c r="E279" s="1">
        <v>5510</v>
      </c>
      <c r="F279" s="1" t="s">
        <v>581</v>
      </c>
      <c r="G279" s="1" t="s">
        <v>4</v>
      </c>
      <c r="H279" s="1">
        <v>40913</v>
      </c>
      <c r="I279" s="1">
        <v>33079</v>
      </c>
      <c r="J279" s="1">
        <v>37152</v>
      </c>
    </row>
    <row r="280" spans="1:10" ht="15" customHeight="1" x14ac:dyDescent="0.2">
      <c r="A280" s="1">
        <v>40</v>
      </c>
      <c r="B280" s="1" t="s">
        <v>56</v>
      </c>
      <c r="C280" s="1">
        <v>116</v>
      </c>
      <c r="D280" s="1" t="s">
        <v>8</v>
      </c>
      <c r="E280" s="1">
        <v>5510</v>
      </c>
      <c r="F280" s="1" t="s">
        <v>581</v>
      </c>
      <c r="G280" s="1" t="s">
        <v>4</v>
      </c>
      <c r="H280" s="1">
        <v>1061324</v>
      </c>
      <c r="I280" s="1">
        <v>960502</v>
      </c>
      <c r="J280" s="1">
        <v>1166024</v>
      </c>
    </row>
    <row r="281" spans="1:10" ht="15" customHeight="1" x14ac:dyDescent="0.2">
      <c r="A281" s="1">
        <v>351</v>
      </c>
      <c r="B281" s="1" t="s">
        <v>57</v>
      </c>
      <c r="C281" s="1">
        <v>116</v>
      </c>
      <c r="D281" s="1" t="s">
        <v>8</v>
      </c>
      <c r="E281" s="1">
        <v>5510</v>
      </c>
      <c r="F281" s="1" t="s">
        <v>581</v>
      </c>
      <c r="G281" s="1" t="s">
        <v>4</v>
      </c>
      <c r="H281" s="1">
        <v>95571063</v>
      </c>
      <c r="I281" s="1">
        <v>94916653</v>
      </c>
      <c r="J281" s="1">
        <v>99122420</v>
      </c>
    </row>
    <row r="282" spans="1:10" ht="15" customHeight="1" x14ac:dyDescent="0.2">
      <c r="A282" s="1">
        <v>41</v>
      </c>
      <c r="B282" s="1" t="s">
        <v>568</v>
      </c>
      <c r="C282" s="1">
        <v>116</v>
      </c>
      <c r="D282" s="1" t="s">
        <v>8</v>
      </c>
      <c r="E282" s="1">
        <v>5510</v>
      </c>
      <c r="F282" s="1" t="s">
        <v>581</v>
      </c>
      <c r="G282" s="1" t="s">
        <v>4</v>
      </c>
      <c r="H282" s="1">
        <v>95515000</v>
      </c>
      <c r="I282" s="1">
        <v>94860000</v>
      </c>
      <c r="J282" s="1">
        <v>99065724</v>
      </c>
    </row>
    <row r="283" spans="1:10" ht="15" customHeight="1" x14ac:dyDescent="0.2">
      <c r="A283" s="1">
        <v>214</v>
      </c>
      <c r="B283" s="1" t="s">
        <v>569</v>
      </c>
      <c r="C283" s="1">
        <v>116</v>
      </c>
      <c r="D283" s="1" t="s">
        <v>8</v>
      </c>
      <c r="E283" s="1">
        <v>5510</v>
      </c>
      <c r="F283" s="1" t="s">
        <v>581</v>
      </c>
      <c r="G283" s="1" t="s">
        <v>4</v>
      </c>
      <c r="H283" s="1">
        <v>56063</v>
      </c>
      <c r="I283" s="1">
        <v>56653</v>
      </c>
      <c r="J283" s="1">
        <v>56697</v>
      </c>
    </row>
    <row r="284" spans="1:10" ht="15" customHeight="1" x14ac:dyDescent="0.2">
      <c r="A284" s="1">
        <v>44</v>
      </c>
      <c r="B284" s="1" t="s">
        <v>58</v>
      </c>
      <c r="C284" s="1">
        <v>116</v>
      </c>
      <c r="D284" s="1" t="s">
        <v>8</v>
      </c>
      <c r="E284" s="1">
        <v>5510</v>
      </c>
      <c r="F284" s="1" t="s">
        <v>581</v>
      </c>
      <c r="G284" s="1" t="s">
        <v>4</v>
      </c>
      <c r="H284" s="1">
        <v>2157568</v>
      </c>
      <c r="I284" s="1">
        <v>2582147</v>
      </c>
      <c r="J284" s="1">
        <v>2354862</v>
      </c>
    </row>
    <row r="285" spans="1:10" ht="15" customHeight="1" x14ac:dyDescent="0.2">
      <c r="A285" s="1">
        <v>45</v>
      </c>
      <c r="B285" s="1" t="s">
        <v>59</v>
      </c>
      <c r="C285" s="1">
        <v>116</v>
      </c>
      <c r="D285" s="1" t="s">
        <v>8</v>
      </c>
      <c r="E285" s="1">
        <v>5510</v>
      </c>
      <c r="F285" s="1" t="s">
        <v>581</v>
      </c>
      <c r="G285" s="1" t="s">
        <v>4</v>
      </c>
      <c r="H285" s="1">
        <v>730</v>
      </c>
      <c r="I285" s="1">
        <v>671</v>
      </c>
      <c r="J285" s="1">
        <v>619</v>
      </c>
    </row>
    <row r="286" spans="1:10" ht="15" customHeight="1" x14ac:dyDescent="0.2">
      <c r="A286" s="1">
        <v>46</v>
      </c>
      <c r="B286" s="1" t="s">
        <v>60</v>
      </c>
      <c r="C286" s="1">
        <v>116</v>
      </c>
      <c r="D286" s="1" t="s">
        <v>8</v>
      </c>
      <c r="E286" s="1">
        <v>5510</v>
      </c>
      <c r="F286" s="1" t="s">
        <v>581</v>
      </c>
      <c r="G286" s="1" t="s">
        <v>4</v>
      </c>
      <c r="H286" s="1">
        <v>5384</v>
      </c>
      <c r="I286" s="1">
        <v>5467</v>
      </c>
      <c r="J286" s="1">
        <v>5551</v>
      </c>
    </row>
    <row r="287" spans="1:10" ht="15" customHeight="1" x14ac:dyDescent="0.2">
      <c r="A287" s="1">
        <v>48</v>
      </c>
      <c r="B287" s="1" t="s">
        <v>62</v>
      </c>
      <c r="C287" s="1">
        <v>116</v>
      </c>
      <c r="D287" s="1" t="s">
        <v>8</v>
      </c>
      <c r="E287" s="1">
        <v>5510</v>
      </c>
      <c r="F287" s="1" t="s">
        <v>581</v>
      </c>
      <c r="G287" s="1" t="s">
        <v>4</v>
      </c>
      <c r="H287" s="1">
        <v>76749</v>
      </c>
      <c r="I287" s="1">
        <v>90576</v>
      </c>
      <c r="J287" s="1">
        <v>98012</v>
      </c>
    </row>
    <row r="288" spans="1:10" ht="15" customHeight="1" x14ac:dyDescent="0.2">
      <c r="A288" s="1">
        <v>107</v>
      </c>
      <c r="B288" s="1" t="s">
        <v>63</v>
      </c>
      <c r="C288" s="1">
        <v>116</v>
      </c>
      <c r="D288" s="1" t="s">
        <v>8</v>
      </c>
      <c r="E288" s="1">
        <v>5510</v>
      </c>
      <c r="F288" s="1" t="s">
        <v>581</v>
      </c>
      <c r="G288" s="1" t="s">
        <v>4</v>
      </c>
    </row>
    <row r="289" spans="1:10" ht="15" customHeight="1" x14ac:dyDescent="0.2">
      <c r="A289" s="1">
        <v>98</v>
      </c>
      <c r="B289" s="1" t="s">
        <v>64</v>
      </c>
      <c r="C289" s="1">
        <v>116</v>
      </c>
      <c r="D289" s="1" t="s">
        <v>8</v>
      </c>
      <c r="E289" s="1">
        <v>5510</v>
      </c>
      <c r="F289" s="1" t="s">
        <v>581</v>
      </c>
      <c r="G289" s="1" t="s">
        <v>4</v>
      </c>
      <c r="H289" s="1">
        <v>160847</v>
      </c>
      <c r="I289" s="1">
        <v>171179</v>
      </c>
      <c r="J289" s="1">
        <v>193962</v>
      </c>
    </row>
    <row r="290" spans="1:10" ht="15" customHeight="1" x14ac:dyDescent="0.2">
      <c r="A290" s="1">
        <v>49</v>
      </c>
      <c r="B290" s="1" t="s">
        <v>65</v>
      </c>
      <c r="C290" s="1">
        <v>116</v>
      </c>
      <c r="D290" s="1" t="s">
        <v>8</v>
      </c>
      <c r="E290" s="1">
        <v>5510</v>
      </c>
      <c r="F290" s="1" t="s">
        <v>581</v>
      </c>
      <c r="G290" s="1" t="s">
        <v>4</v>
      </c>
      <c r="H290" s="1">
        <v>53308</v>
      </c>
      <c r="I290" s="1">
        <v>123938</v>
      </c>
      <c r="J290" s="1">
        <v>95663</v>
      </c>
    </row>
    <row r="291" spans="1:10" ht="15" customHeight="1" x14ac:dyDescent="0.2">
      <c r="A291" s="1">
        <v>50</v>
      </c>
      <c r="B291" s="1" t="s">
        <v>66</v>
      </c>
      <c r="C291" s="1">
        <v>116</v>
      </c>
      <c r="D291" s="1" t="s">
        <v>8</v>
      </c>
      <c r="E291" s="1">
        <v>5510</v>
      </c>
      <c r="F291" s="1" t="s">
        <v>581</v>
      </c>
      <c r="G291" s="1" t="s">
        <v>4</v>
      </c>
      <c r="H291" s="1">
        <v>114997</v>
      </c>
      <c r="I291" s="1">
        <v>95921</v>
      </c>
      <c r="J291" s="1">
        <v>74312</v>
      </c>
    </row>
    <row r="292" spans="1:10" ht="15" customHeight="1" x14ac:dyDescent="0.2">
      <c r="A292" s="1">
        <v>167</v>
      </c>
      <c r="B292" s="1" t="s">
        <v>570</v>
      </c>
      <c r="C292" s="1">
        <v>116</v>
      </c>
      <c r="D292" s="1" t="s">
        <v>8</v>
      </c>
      <c r="E292" s="1">
        <v>5510</v>
      </c>
      <c r="F292" s="1" t="s">
        <v>581</v>
      </c>
      <c r="G292" s="1" t="s">
        <v>4</v>
      </c>
      <c r="H292" s="1">
        <v>697539</v>
      </c>
      <c r="I292" s="1">
        <v>504955</v>
      </c>
      <c r="J292" s="1">
        <v>699605</v>
      </c>
    </row>
    <row r="293" spans="1:10" ht="15" customHeight="1" x14ac:dyDescent="0.2">
      <c r="A293" s="1">
        <v>51</v>
      </c>
      <c r="B293" s="1" t="s">
        <v>68</v>
      </c>
      <c r="C293" s="1">
        <v>116</v>
      </c>
      <c r="D293" s="1" t="s">
        <v>8</v>
      </c>
      <c r="E293" s="1">
        <v>5510</v>
      </c>
      <c r="F293" s="1" t="s">
        <v>581</v>
      </c>
      <c r="G293" s="1" t="s">
        <v>4</v>
      </c>
    </row>
    <row r="294" spans="1:10" ht="15" customHeight="1" x14ac:dyDescent="0.2">
      <c r="A294" s="1">
        <v>116</v>
      </c>
      <c r="B294" s="1" t="s">
        <v>69</v>
      </c>
      <c r="C294" s="1">
        <v>116</v>
      </c>
      <c r="D294" s="1" t="s">
        <v>8</v>
      </c>
      <c r="E294" s="1">
        <v>5510</v>
      </c>
      <c r="F294" s="1" t="s">
        <v>581</v>
      </c>
      <c r="G294" s="1" t="s">
        <v>4</v>
      </c>
      <c r="H294" s="1">
        <v>1575000</v>
      </c>
      <c r="I294" s="1">
        <v>1683000</v>
      </c>
      <c r="J294" s="1">
        <v>1698511</v>
      </c>
    </row>
    <row r="295" spans="1:10" ht="15" customHeight="1" x14ac:dyDescent="0.2">
      <c r="A295" s="1">
        <v>250</v>
      </c>
      <c r="B295" s="1" t="s">
        <v>70</v>
      </c>
      <c r="C295" s="1">
        <v>116</v>
      </c>
      <c r="D295" s="1" t="s">
        <v>8</v>
      </c>
      <c r="E295" s="1">
        <v>5510</v>
      </c>
      <c r="F295" s="1" t="s">
        <v>581</v>
      </c>
      <c r="G295" s="1" t="s">
        <v>4</v>
      </c>
      <c r="H295" s="1">
        <v>99572</v>
      </c>
      <c r="I295" s="1">
        <v>100819</v>
      </c>
      <c r="J295" s="1">
        <v>100159</v>
      </c>
    </row>
    <row r="296" spans="1:10" ht="15" customHeight="1" x14ac:dyDescent="0.2">
      <c r="A296" s="1">
        <v>54</v>
      </c>
      <c r="B296" s="1" t="s">
        <v>71</v>
      </c>
      <c r="C296" s="1">
        <v>116</v>
      </c>
      <c r="D296" s="1" t="s">
        <v>8</v>
      </c>
      <c r="E296" s="1">
        <v>5510</v>
      </c>
      <c r="F296" s="1" t="s">
        <v>581</v>
      </c>
      <c r="G296" s="1" t="s">
        <v>4</v>
      </c>
      <c r="H296" s="1">
        <v>1733400</v>
      </c>
      <c r="I296" s="1">
        <v>1772466</v>
      </c>
      <c r="J296" s="1">
        <v>1954016</v>
      </c>
    </row>
    <row r="297" spans="1:10" ht="15" customHeight="1" x14ac:dyDescent="0.2">
      <c r="A297" s="1">
        <v>55</v>
      </c>
      <c r="B297" s="1" t="s">
        <v>73</v>
      </c>
      <c r="C297" s="1">
        <v>116</v>
      </c>
      <c r="D297" s="1" t="s">
        <v>8</v>
      </c>
      <c r="E297" s="1">
        <v>5510</v>
      </c>
      <c r="F297" s="1" t="s">
        <v>581</v>
      </c>
      <c r="G297" s="1" t="s">
        <v>4</v>
      </c>
      <c r="H297" s="1">
        <v>134</v>
      </c>
      <c r="I297" s="1">
        <v>134</v>
      </c>
      <c r="J297" s="1">
        <v>135</v>
      </c>
    </row>
    <row r="298" spans="1:10" ht="15" customHeight="1" x14ac:dyDescent="0.2">
      <c r="A298" s="1">
        <v>56</v>
      </c>
      <c r="B298" s="1" t="s">
        <v>74</v>
      </c>
      <c r="C298" s="1">
        <v>116</v>
      </c>
      <c r="D298" s="1" t="s">
        <v>8</v>
      </c>
      <c r="E298" s="1">
        <v>5510</v>
      </c>
      <c r="F298" s="1" t="s">
        <v>581</v>
      </c>
      <c r="G298" s="1" t="s">
        <v>4</v>
      </c>
      <c r="H298" s="1">
        <v>67195</v>
      </c>
      <c r="I298" s="1">
        <v>72861</v>
      </c>
      <c r="J298" s="1">
        <v>84127</v>
      </c>
    </row>
    <row r="299" spans="1:10" ht="15" customHeight="1" x14ac:dyDescent="0.2">
      <c r="A299" s="1">
        <v>58</v>
      </c>
      <c r="B299" s="1" t="s">
        <v>75</v>
      </c>
      <c r="C299" s="1">
        <v>116</v>
      </c>
      <c r="D299" s="1" t="s">
        <v>8</v>
      </c>
      <c r="E299" s="1">
        <v>5510</v>
      </c>
      <c r="F299" s="1" t="s">
        <v>581</v>
      </c>
      <c r="G299" s="1" t="s">
        <v>4</v>
      </c>
      <c r="H299" s="1">
        <v>421061</v>
      </c>
      <c r="I299" s="1">
        <v>397521</v>
      </c>
      <c r="J299" s="1">
        <v>422589</v>
      </c>
    </row>
    <row r="300" spans="1:10" ht="15" customHeight="1" x14ac:dyDescent="0.2">
      <c r="A300" s="1">
        <v>59</v>
      </c>
      <c r="B300" s="1" t="s">
        <v>76</v>
      </c>
      <c r="C300" s="1">
        <v>116</v>
      </c>
      <c r="D300" s="1" t="s">
        <v>8</v>
      </c>
      <c r="E300" s="1">
        <v>5510</v>
      </c>
      <c r="F300" s="1" t="s">
        <v>581</v>
      </c>
      <c r="G300" s="1" t="s">
        <v>4</v>
      </c>
      <c r="H300" s="1">
        <v>4611065</v>
      </c>
      <c r="I300" s="1">
        <v>4955445</v>
      </c>
      <c r="J300" s="1">
        <v>5029022</v>
      </c>
    </row>
    <row r="301" spans="1:10" ht="15" customHeight="1" x14ac:dyDescent="0.2">
      <c r="A301" s="1">
        <v>60</v>
      </c>
      <c r="B301" s="1" t="s">
        <v>77</v>
      </c>
      <c r="C301" s="1">
        <v>116</v>
      </c>
      <c r="D301" s="1" t="s">
        <v>8</v>
      </c>
      <c r="E301" s="1">
        <v>5510</v>
      </c>
      <c r="F301" s="1" t="s">
        <v>581</v>
      </c>
      <c r="G301" s="1" t="s">
        <v>4</v>
      </c>
      <c r="H301" s="1">
        <v>6642</v>
      </c>
      <c r="I301" s="1">
        <v>7127</v>
      </c>
      <c r="J301" s="1">
        <v>13304</v>
      </c>
    </row>
    <row r="302" spans="1:10" ht="15" customHeight="1" x14ac:dyDescent="0.2">
      <c r="A302" s="1">
        <v>178</v>
      </c>
      <c r="B302" s="1" t="s">
        <v>79</v>
      </c>
      <c r="C302" s="1">
        <v>116</v>
      </c>
      <c r="D302" s="1" t="s">
        <v>8</v>
      </c>
      <c r="E302" s="1">
        <v>5510</v>
      </c>
      <c r="F302" s="1" t="s">
        <v>581</v>
      </c>
      <c r="G302" s="1" t="s">
        <v>4</v>
      </c>
      <c r="H302" s="1">
        <v>148</v>
      </c>
      <c r="I302" s="1">
        <v>148</v>
      </c>
      <c r="J302" s="1">
        <v>148</v>
      </c>
    </row>
    <row r="303" spans="1:10" ht="15" customHeight="1" x14ac:dyDescent="0.2">
      <c r="A303" s="1">
        <v>63</v>
      </c>
      <c r="B303" s="1" t="s">
        <v>80</v>
      </c>
      <c r="C303" s="1">
        <v>116</v>
      </c>
      <c r="D303" s="1" t="s">
        <v>8</v>
      </c>
      <c r="E303" s="1">
        <v>5510</v>
      </c>
      <c r="F303" s="1" t="s">
        <v>581</v>
      </c>
      <c r="G303" s="1" t="s">
        <v>4</v>
      </c>
      <c r="H303" s="1">
        <v>117300</v>
      </c>
      <c r="I303" s="1">
        <v>117200</v>
      </c>
      <c r="J303" s="1">
        <v>89842</v>
      </c>
    </row>
    <row r="304" spans="1:10" ht="15" customHeight="1" x14ac:dyDescent="0.2">
      <c r="A304" s="1">
        <v>238</v>
      </c>
      <c r="B304" s="1" t="s">
        <v>81</v>
      </c>
      <c r="C304" s="1">
        <v>116</v>
      </c>
      <c r="D304" s="1" t="s">
        <v>8</v>
      </c>
      <c r="E304" s="1">
        <v>5510</v>
      </c>
      <c r="F304" s="1" t="s">
        <v>581</v>
      </c>
      <c r="G304" s="1" t="s">
        <v>4</v>
      </c>
      <c r="H304" s="1">
        <v>921832</v>
      </c>
      <c r="I304" s="1">
        <v>1039737</v>
      </c>
      <c r="J304" s="1">
        <v>921403</v>
      </c>
    </row>
    <row r="305" spans="1:10" ht="15" customHeight="1" x14ac:dyDescent="0.2">
      <c r="A305" s="1">
        <v>62</v>
      </c>
      <c r="B305" s="1" t="s">
        <v>82</v>
      </c>
      <c r="C305" s="1">
        <v>116</v>
      </c>
      <c r="D305" s="1" t="s">
        <v>8</v>
      </c>
      <c r="E305" s="1">
        <v>5510</v>
      </c>
      <c r="F305" s="1" t="s">
        <v>581</v>
      </c>
      <c r="G305" s="1" t="s">
        <v>4</v>
      </c>
    </row>
    <row r="306" spans="1:10" ht="15" customHeight="1" x14ac:dyDescent="0.2">
      <c r="A306" s="1">
        <v>64</v>
      </c>
      <c r="B306" s="1" t="s">
        <v>83</v>
      </c>
      <c r="C306" s="1">
        <v>116</v>
      </c>
      <c r="D306" s="1" t="s">
        <v>8</v>
      </c>
      <c r="E306" s="1">
        <v>5510</v>
      </c>
      <c r="F306" s="1" t="s">
        <v>581</v>
      </c>
      <c r="G306" s="1" t="s">
        <v>4</v>
      </c>
      <c r="H306" s="1">
        <v>1620</v>
      </c>
      <c r="I306" s="1">
        <v>1493</v>
      </c>
      <c r="J306" s="1">
        <v>1494</v>
      </c>
    </row>
    <row r="307" spans="1:10" ht="15" customHeight="1" x14ac:dyDescent="0.2">
      <c r="A307" s="1">
        <v>66</v>
      </c>
      <c r="B307" s="1" t="s">
        <v>84</v>
      </c>
      <c r="C307" s="1">
        <v>116</v>
      </c>
      <c r="D307" s="1" t="s">
        <v>8</v>
      </c>
      <c r="E307" s="1">
        <v>5510</v>
      </c>
      <c r="F307" s="1" t="s">
        <v>581</v>
      </c>
      <c r="G307" s="1" t="s">
        <v>4</v>
      </c>
      <c r="H307" s="1">
        <v>45</v>
      </c>
      <c r="I307" s="1">
        <v>200</v>
      </c>
      <c r="J307" s="1">
        <v>293</v>
      </c>
    </row>
    <row r="308" spans="1:10" ht="15" customHeight="1" x14ac:dyDescent="0.2">
      <c r="A308" s="1">
        <v>67</v>
      </c>
      <c r="B308" s="1" t="s">
        <v>85</v>
      </c>
      <c r="C308" s="1">
        <v>116</v>
      </c>
      <c r="D308" s="1" t="s">
        <v>8</v>
      </c>
      <c r="E308" s="1">
        <v>5510</v>
      </c>
      <c r="F308" s="1" t="s">
        <v>581</v>
      </c>
      <c r="G308" s="1" t="s">
        <v>4</v>
      </c>
      <c r="H308" s="1">
        <v>600300</v>
      </c>
      <c r="I308" s="1">
        <v>532100</v>
      </c>
      <c r="J308" s="1">
        <v>587600</v>
      </c>
    </row>
    <row r="309" spans="1:10" ht="15" customHeight="1" x14ac:dyDescent="0.2">
      <c r="A309" s="1">
        <v>68</v>
      </c>
      <c r="B309" s="1" t="s">
        <v>86</v>
      </c>
      <c r="C309" s="1">
        <v>116</v>
      </c>
      <c r="D309" s="1" t="s">
        <v>8</v>
      </c>
      <c r="E309" s="1">
        <v>5510</v>
      </c>
      <c r="F309" s="1" t="s">
        <v>581</v>
      </c>
      <c r="G309" s="1" t="s">
        <v>4</v>
      </c>
      <c r="H309" s="1">
        <v>8085184</v>
      </c>
      <c r="I309" s="1">
        <v>7119837</v>
      </c>
      <c r="J309" s="1">
        <v>6834680</v>
      </c>
    </row>
    <row r="310" spans="1:10" ht="15" customHeight="1" x14ac:dyDescent="0.2">
      <c r="A310" s="1">
        <v>70</v>
      </c>
      <c r="B310" s="1" t="s">
        <v>88</v>
      </c>
      <c r="C310" s="1">
        <v>116</v>
      </c>
      <c r="D310" s="1" t="s">
        <v>8</v>
      </c>
      <c r="E310" s="1">
        <v>5510</v>
      </c>
      <c r="F310" s="1" t="s">
        <v>581</v>
      </c>
      <c r="G310" s="1" t="s">
        <v>4</v>
      </c>
      <c r="H310" s="1">
        <v>563</v>
      </c>
      <c r="I310" s="1">
        <v>564</v>
      </c>
      <c r="J310" s="1">
        <v>575</v>
      </c>
    </row>
    <row r="311" spans="1:10" ht="15" customHeight="1" x14ac:dyDescent="0.2">
      <c r="A311" s="1">
        <v>73</v>
      </c>
      <c r="B311" s="1" t="s">
        <v>91</v>
      </c>
      <c r="C311" s="1">
        <v>116</v>
      </c>
      <c r="D311" s="1" t="s">
        <v>8</v>
      </c>
      <c r="E311" s="1">
        <v>5510</v>
      </c>
      <c r="F311" s="1" t="s">
        <v>581</v>
      </c>
      <c r="G311" s="1" t="s">
        <v>4</v>
      </c>
      <c r="H311" s="1">
        <v>215300</v>
      </c>
      <c r="I311" s="1">
        <v>186500</v>
      </c>
      <c r="J311" s="1">
        <v>249000</v>
      </c>
    </row>
    <row r="312" spans="1:10" ht="15" customHeight="1" x14ac:dyDescent="0.2">
      <c r="A312" s="1">
        <v>79</v>
      </c>
      <c r="B312" s="1" t="s">
        <v>92</v>
      </c>
      <c r="C312" s="1">
        <v>116</v>
      </c>
      <c r="D312" s="1" t="s">
        <v>8</v>
      </c>
      <c r="E312" s="1">
        <v>5510</v>
      </c>
      <c r="F312" s="1" t="s">
        <v>581</v>
      </c>
      <c r="G312" s="1" t="s">
        <v>4</v>
      </c>
      <c r="H312" s="1">
        <v>11607300</v>
      </c>
      <c r="I312" s="1">
        <v>10370200</v>
      </c>
      <c r="J312" s="1">
        <v>10772100</v>
      </c>
    </row>
    <row r="313" spans="1:10" ht="15" customHeight="1" x14ac:dyDescent="0.2">
      <c r="A313" s="1">
        <v>84</v>
      </c>
      <c r="B313" s="1" t="s">
        <v>94</v>
      </c>
      <c r="C313" s="1">
        <v>116</v>
      </c>
      <c r="D313" s="1" t="s">
        <v>8</v>
      </c>
      <c r="E313" s="1">
        <v>5510</v>
      </c>
      <c r="F313" s="1" t="s">
        <v>581</v>
      </c>
      <c r="G313" s="1" t="s">
        <v>4</v>
      </c>
      <c r="H313" s="1">
        <v>615429</v>
      </c>
      <c r="I313" s="1">
        <v>586750</v>
      </c>
      <c r="J313" s="1">
        <v>634209</v>
      </c>
    </row>
    <row r="314" spans="1:10" ht="15" customHeight="1" x14ac:dyDescent="0.2">
      <c r="A314" s="1">
        <v>87</v>
      </c>
      <c r="B314" s="1" t="s">
        <v>96</v>
      </c>
      <c r="C314" s="1">
        <v>116</v>
      </c>
      <c r="D314" s="1" t="s">
        <v>8</v>
      </c>
      <c r="E314" s="1">
        <v>5510</v>
      </c>
      <c r="F314" s="1" t="s">
        <v>581</v>
      </c>
      <c r="G314" s="1" t="s">
        <v>4</v>
      </c>
    </row>
    <row r="315" spans="1:10" ht="15" customHeight="1" x14ac:dyDescent="0.2">
      <c r="A315" s="1">
        <v>89</v>
      </c>
      <c r="B315" s="1" t="s">
        <v>98</v>
      </c>
      <c r="C315" s="1">
        <v>116</v>
      </c>
      <c r="D315" s="1" t="s">
        <v>8</v>
      </c>
      <c r="E315" s="1">
        <v>5510</v>
      </c>
      <c r="F315" s="1" t="s">
        <v>581</v>
      </c>
      <c r="G315" s="1" t="s">
        <v>4</v>
      </c>
      <c r="H315" s="1">
        <v>523251</v>
      </c>
      <c r="I315" s="1">
        <v>534785</v>
      </c>
      <c r="J315" s="1">
        <v>538532</v>
      </c>
    </row>
    <row r="316" spans="1:10" ht="15" customHeight="1" x14ac:dyDescent="0.2">
      <c r="A316" s="1">
        <v>90</v>
      </c>
      <c r="B316" s="1" t="s">
        <v>99</v>
      </c>
      <c r="C316" s="1">
        <v>116</v>
      </c>
      <c r="D316" s="1" t="s">
        <v>8</v>
      </c>
      <c r="E316" s="1">
        <v>5510</v>
      </c>
      <c r="F316" s="1" t="s">
        <v>581</v>
      </c>
      <c r="G316" s="1" t="s">
        <v>4</v>
      </c>
      <c r="H316" s="1">
        <v>39948</v>
      </c>
      <c r="I316" s="1">
        <v>46886</v>
      </c>
      <c r="J316" s="1">
        <v>60690</v>
      </c>
    </row>
    <row r="317" spans="1:10" ht="15" customHeight="1" x14ac:dyDescent="0.2">
      <c r="A317" s="1">
        <v>93</v>
      </c>
      <c r="B317" s="1" t="s">
        <v>102</v>
      </c>
      <c r="C317" s="1">
        <v>116</v>
      </c>
      <c r="D317" s="1" t="s">
        <v>8</v>
      </c>
      <c r="E317" s="1">
        <v>5510</v>
      </c>
      <c r="F317" s="1" t="s">
        <v>581</v>
      </c>
      <c r="G317" s="1" t="s">
        <v>4</v>
      </c>
      <c r="H317" s="1">
        <v>32597</v>
      </c>
      <c r="I317" s="1">
        <v>33352</v>
      </c>
      <c r="J317" s="1">
        <v>36036</v>
      </c>
    </row>
    <row r="318" spans="1:10" ht="15" customHeight="1" x14ac:dyDescent="0.2">
      <c r="A318" s="1">
        <v>95</v>
      </c>
      <c r="B318" s="1" t="s">
        <v>103</v>
      </c>
      <c r="C318" s="1">
        <v>116</v>
      </c>
      <c r="D318" s="1" t="s">
        <v>8</v>
      </c>
      <c r="E318" s="1">
        <v>5510</v>
      </c>
      <c r="F318" s="1" t="s">
        <v>581</v>
      </c>
      <c r="G318" s="1" t="s">
        <v>4</v>
      </c>
      <c r="H318" s="1">
        <v>25952</v>
      </c>
      <c r="I318" s="1">
        <v>26208</v>
      </c>
      <c r="J318" s="1">
        <v>26502</v>
      </c>
    </row>
    <row r="319" spans="1:10" ht="15" customHeight="1" x14ac:dyDescent="0.2">
      <c r="A319" s="1">
        <v>97</v>
      </c>
      <c r="B319" s="1" t="s">
        <v>104</v>
      </c>
      <c r="C319" s="1">
        <v>116</v>
      </c>
      <c r="D319" s="1" t="s">
        <v>8</v>
      </c>
      <c r="E319" s="1">
        <v>5510</v>
      </c>
      <c r="F319" s="1" t="s">
        <v>581</v>
      </c>
      <c r="G319" s="1" t="s">
        <v>4</v>
      </c>
      <c r="H319" s="1">
        <v>567430</v>
      </c>
      <c r="I319" s="1">
        <v>452008</v>
      </c>
      <c r="J319" s="1">
        <v>404702</v>
      </c>
    </row>
    <row r="320" spans="1:10" ht="15" customHeight="1" x14ac:dyDescent="0.2">
      <c r="A320" s="1">
        <v>99</v>
      </c>
      <c r="B320" s="1" t="s">
        <v>105</v>
      </c>
      <c r="C320" s="1">
        <v>116</v>
      </c>
      <c r="D320" s="1" t="s">
        <v>8</v>
      </c>
      <c r="E320" s="1">
        <v>5510</v>
      </c>
      <c r="F320" s="1" t="s">
        <v>581</v>
      </c>
      <c r="G320" s="1" t="s">
        <v>4</v>
      </c>
      <c r="H320" s="1">
        <v>8300</v>
      </c>
      <c r="I320" s="1">
        <v>9050</v>
      </c>
      <c r="J320" s="1">
        <v>9930</v>
      </c>
    </row>
    <row r="321" spans="1:10" ht="15" customHeight="1" x14ac:dyDescent="0.2">
      <c r="A321" s="1">
        <v>100</v>
      </c>
      <c r="B321" s="1" t="s">
        <v>106</v>
      </c>
      <c r="C321" s="1">
        <v>116</v>
      </c>
      <c r="D321" s="1" t="s">
        <v>8</v>
      </c>
      <c r="E321" s="1">
        <v>5510</v>
      </c>
      <c r="F321" s="1" t="s">
        <v>581</v>
      </c>
      <c r="G321" s="1" t="s">
        <v>4</v>
      </c>
      <c r="H321" s="1">
        <v>46395000</v>
      </c>
      <c r="I321" s="1">
        <v>48009000</v>
      </c>
      <c r="J321" s="1">
        <v>43770000</v>
      </c>
    </row>
    <row r="322" spans="1:10" ht="15" customHeight="1" x14ac:dyDescent="0.2">
      <c r="A322" s="1">
        <v>101</v>
      </c>
      <c r="B322" s="1" t="s">
        <v>107</v>
      </c>
      <c r="C322" s="1">
        <v>116</v>
      </c>
      <c r="D322" s="1" t="s">
        <v>8</v>
      </c>
      <c r="E322" s="1">
        <v>5510</v>
      </c>
      <c r="F322" s="1" t="s">
        <v>581</v>
      </c>
      <c r="G322" s="1" t="s">
        <v>4</v>
      </c>
      <c r="H322" s="1">
        <v>1347818</v>
      </c>
      <c r="I322" s="1">
        <v>1219270</v>
      </c>
      <c r="J322" s="1">
        <v>1213041</v>
      </c>
    </row>
    <row r="323" spans="1:10" ht="15" customHeight="1" x14ac:dyDescent="0.2">
      <c r="A323" s="1">
        <v>102</v>
      </c>
      <c r="B323" s="1" t="s">
        <v>108</v>
      </c>
      <c r="C323" s="1">
        <v>116</v>
      </c>
      <c r="D323" s="1" t="s">
        <v>8</v>
      </c>
      <c r="E323" s="1">
        <v>5510</v>
      </c>
      <c r="F323" s="1" t="s">
        <v>581</v>
      </c>
      <c r="G323" s="1" t="s">
        <v>4</v>
      </c>
      <c r="H323" s="1">
        <v>4988655</v>
      </c>
      <c r="I323" s="1">
        <v>5140623</v>
      </c>
      <c r="J323" s="1">
        <v>5164891</v>
      </c>
    </row>
    <row r="324" spans="1:10" ht="15" customHeight="1" x14ac:dyDescent="0.2">
      <c r="A324" s="1">
        <v>103</v>
      </c>
      <c r="B324" s="1" t="s">
        <v>109</v>
      </c>
      <c r="C324" s="1">
        <v>116</v>
      </c>
      <c r="D324" s="1" t="s">
        <v>8</v>
      </c>
      <c r="E324" s="1">
        <v>5510</v>
      </c>
      <c r="F324" s="1" t="s">
        <v>581</v>
      </c>
      <c r="G324" s="1" t="s">
        <v>4</v>
      </c>
      <c r="H324" s="1">
        <v>402302</v>
      </c>
      <c r="I324" s="1">
        <v>162915</v>
      </c>
      <c r="J324" s="1">
        <v>190702</v>
      </c>
    </row>
    <row r="325" spans="1:10" ht="15" customHeight="1" x14ac:dyDescent="0.2">
      <c r="A325" s="1">
        <v>104</v>
      </c>
      <c r="B325" s="1" t="s">
        <v>110</v>
      </c>
      <c r="C325" s="1">
        <v>116</v>
      </c>
      <c r="D325" s="1" t="s">
        <v>8</v>
      </c>
      <c r="E325" s="1">
        <v>5510</v>
      </c>
      <c r="F325" s="1" t="s">
        <v>581</v>
      </c>
      <c r="G325" s="1" t="s">
        <v>4</v>
      </c>
      <c r="H325" s="1">
        <v>383000</v>
      </c>
      <c r="I325" s="1">
        <v>360100</v>
      </c>
      <c r="J325" s="1">
        <v>352000</v>
      </c>
    </row>
    <row r="326" spans="1:10" ht="15" customHeight="1" x14ac:dyDescent="0.2">
      <c r="A326" s="1">
        <v>105</v>
      </c>
      <c r="B326" s="1" t="s">
        <v>111</v>
      </c>
      <c r="C326" s="1">
        <v>116</v>
      </c>
      <c r="D326" s="1" t="s">
        <v>8</v>
      </c>
      <c r="E326" s="1">
        <v>5510</v>
      </c>
      <c r="F326" s="1" t="s">
        <v>581</v>
      </c>
      <c r="G326" s="1" t="s">
        <v>4</v>
      </c>
      <c r="H326" s="1">
        <v>627734</v>
      </c>
      <c r="I326" s="1">
        <v>562014</v>
      </c>
      <c r="J326" s="1">
        <v>597677</v>
      </c>
    </row>
    <row r="327" spans="1:10" ht="15" customHeight="1" x14ac:dyDescent="0.2">
      <c r="A327" s="1">
        <v>106</v>
      </c>
      <c r="B327" s="1" t="s">
        <v>112</v>
      </c>
      <c r="C327" s="1">
        <v>116</v>
      </c>
      <c r="D327" s="1" t="s">
        <v>8</v>
      </c>
      <c r="E327" s="1">
        <v>5510</v>
      </c>
      <c r="F327" s="1" t="s">
        <v>581</v>
      </c>
      <c r="G327" s="1" t="s">
        <v>4</v>
      </c>
      <c r="H327" s="1">
        <v>1365440</v>
      </c>
      <c r="I327" s="1">
        <v>1369101</v>
      </c>
      <c r="J327" s="1">
        <v>1368920</v>
      </c>
    </row>
    <row r="328" spans="1:10" ht="15" customHeight="1" x14ac:dyDescent="0.2">
      <c r="A328" s="1">
        <v>109</v>
      </c>
      <c r="B328" s="1" t="s">
        <v>113</v>
      </c>
      <c r="C328" s="1">
        <v>116</v>
      </c>
      <c r="D328" s="1" t="s">
        <v>8</v>
      </c>
      <c r="E328" s="1">
        <v>5510</v>
      </c>
      <c r="F328" s="1" t="s">
        <v>581</v>
      </c>
      <c r="G328" s="1" t="s">
        <v>4</v>
      </c>
      <c r="H328" s="1">
        <v>19577</v>
      </c>
      <c r="I328" s="1">
        <v>18215</v>
      </c>
      <c r="J328" s="1">
        <v>17007</v>
      </c>
    </row>
    <row r="329" spans="1:10" ht="15" customHeight="1" x14ac:dyDescent="0.2">
      <c r="A329" s="1">
        <v>110</v>
      </c>
      <c r="B329" s="1" t="s">
        <v>114</v>
      </c>
      <c r="C329" s="1">
        <v>116</v>
      </c>
      <c r="D329" s="1" t="s">
        <v>8</v>
      </c>
      <c r="E329" s="1">
        <v>5510</v>
      </c>
      <c r="F329" s="1" t="s">
        <v>581</v>
      </c>
      <c r="G329" s="1" t="s">
        <v>4</v>
      </c>
      <c r="H329" s="1">
        <v>2456000</v>
      </c>
      <c r="I329" s="1">
        <v>2354000</v>
      </c>
      <c r="J329" s="1">
        <v>2158000</v>
      </c>
    </row>
    <row r="330" spans="1:10" ht="15" customHeight="1" x14ac:dyDescent="0.2">
      <c r="A330" s="1">
        <v>112</v>
      </c>
      <c r="B330" s="1" t="s">
        <v>115</v>
      </c>
      <c r="C330" s="1">
        <v>116</v>
      </c>
      <c r="D330" s="1" t="s">
        <v>8</v>
      </c>
      <c r="E330" s="1">
        <v>5510</v>
      </c>
      <c r="F330" s="1" t="s">
        <v>581</v>
      </c>
      <c r="G330" s="1" t="s">
        <v>4</v>
      </c>
      <c r="H330" s="1">
        <v>204084</v>
      </c>
      <c r="I330" s="1">
        <v>188326</v>
      </c>
      <c r="J330" s="1">
        <v>273907</v>
      </c>
    </row>
    <row r="331" spans="1:10" ht="15" customHeight="1" x14ac:dyDescent="0.2">
      <c r="A331" s="1">
        <v>108</v>
      </c>
      <c r="B331" s="1" t="s">
        <v>116</v>
      </c>
      <c r="C331" s="1">
        <v>116</v>
      </c>
      <c r="D331" s="1" t="s">
        <v>8</v>
      </c>
      <c r="E331" s="1">
        <v>5510</v>
      </c>
      <c r="F331" s="1" t="s">
        <v>581</v>
      </c>
      <c r="G331" s="1" t="s">
        <v>4</v>
      </c>
      <c r="H331" s="1">
        <v>3410536</v>
      </c>
      <c r="I331" s="1">
        <v>3521048</v>
      </c>
      <c r="J331" s="1">
        <v>3545695</v>
      </c>
    </row>
    <row r="332" spans="1:10" ht="15" customHeight="1" x14ac:dyDescent="0.2">
      <c r="A332" s="1">
        <v>114</v>
      </c>
      <c r="B332" s="1" t="s">
        <v>117</v>
      </c>
      <c r="C332" s="1">
        <v>116</v>
      </c>
      <c r="D332" s="1" t="s">
        <v>8</v>
      </c>
      <c r="E332" s="1">
        <v>5510</v>
      </c>
      <c r="F332" s="1" t="s">
        <v>581</v>
      </c>
      <c r="G332" s="1" t="s">
        <v>4</v>
      </c>
      <c r="H332" s="1">
        <v>1626027</v>
      </c>
      <c r="I332" s="1">
        <v>1963495</v>
      </c>
      <c r="J332" s="1">
        <v>1335883</v>
      </c>
    </row>
    <row r="333" spans="1:10" ht="15" customHeight="1" x14ac:dyDescent="0.2">
      <c r="A333" s="1">
        <v>118</v>
      </c>
      <c r="B333" s="1" t="s">
        <v>119</v>
      </c>
      <c r="C333" s="1">
        <v>116</v>
      </c>
      <c r="D333" s="1" t="s">
        <v>8</v>
      </c>
      <c r="E333" s="1">
        <v>5510</v>
      </c>
      <c r="F333" s="1" t="s">
        <v>581</v>
      </c>
      <c r="G333" s="1" t="s">
        <v>4</v>
      </c>
      <c r="H333" s="1">
        <v>47545</v>
      </c>
      <c r="I333" s="1">
        <v>59486</v>
      </c>
      <c r="J333" s="1">
        <v>66590</v>
      </c>
    </row>
    <row r="334" spans="1:10" ht="15" customHeight="1" x14ac:dyDescent="0.2">
      <c r="A334" s="1">
        <v>113</v>
      </c>
      <c r="B334" s="1" t="s">
        <v>120</v>
      </c>
      <c r="C334" s="1">
        <v>116</v>
      </c>
      <c r="D334" s="1" t="s">
        <v>8</v>
      </c>
      <c r="E334" s="1">
        <v>5510</v>
      </c>
      <c r="F334" s="1" t="s">
        <v>581</v>
      </c>
      <c r="G334" s="1" t="s">
        <v>4</v>
      </c>
      <c r="H334" s="1">
        <v>1320700</v>
      </c>
      <c r="I334" s="1">
        <v>1416370</v>
      </c>
      <c r="J334" s="1">
        <v>1388369</v>
      </c>
    </row>
    <row r="335" spans="1:10" ht="15" customHeight="1" x14ac:dyDescent="0.2">
      <c r="A335" s="1">
        <v>120</v>
      </c>
      <c r="B335" s="1" t="s">
        <v>121</v>
      </c>
      <c r="C335" s="1">
        <v>116</v>
      </c>
      <c r="D335" s="1" t="s">
        <v>8</v>
      </c>
      <c r="E335" s="1">
        <v>5510</v>
      </c>
      <c r="F335" s="1" t="s">
        <v>581</v>
      </c>
      <c r="G335" s="1" t="s">
        <v>4</v>
      </c>
      <c r="H335" s="1">
        <v>31095</v>
      </c>
      <c r="I335" s="1">
        <v>33465</v>
      </c>
      <c r="J335" s="1">
        <v>34320</v>
      </c>
    </row>
    <row r="336" spans="1:10" ht="15" customHeight="1" x14ac:dyDescent="0.2">
      <c r="A336" s="1">
        <v>119</v>
      </c>
      <c r="B336" s="1" t="s">
        <v>122</v>
      </c>
      <c r="C336" s="1">
        <v>116</v>
      </c>
      <c r="D336" s="1" t="s">
        <v>8</v>
      </c>
      <c r="E336" s="1">
        <v>5510</v>
      </c>
      <c r="F336" s="1" t="s">
        <v>581</v>
      </c>
      <c r="G336" s="1" t="s">
        <v>4</v>
      </c>
      <c r="H336" s="1">
        <v>505688</v>
      </c>
      <c r="I336" s="1">
        <v>497320</v>
      </c>
      <c r="J336" s="1">
        <v>491600</v>
      </c>
    </row>
    <row r="337" spans="1:10" ht="15" customHeight="1" x14ac:dyDescent="0.2">
      <c r="A337" s="1">
        <v>121</v>
      </c>
      <c r="B337" s="1" t="s">
        <v>123</v>
      </c>
      <c r="C337" s="1">
        <v>116</v>
      </c>
      <c r="D337" s="1" t="s">
        <v>8</v>
      </c>
      <c r="E337" s="1">
        <v>5510</v>
      </c>
      <c r="F337" s="1" t="s">
        <v>581</v>
      </c>
      <c r="G337" s="1" t="s">
        <v>4</v>
      </c>
      <c r="H337" s="1">
        <v>451860</v>
      </c>
      <c r="I337" s="1">
        <v>470049</v>
      </c>
      <c r="J337" s="1">
        <v>400637</v>
      </c>
    </row>
    <row r="338" spans="1:10" ht="15" customHeight="1" x14ac:dyDescent="0.2">
      <c r="A338" s="1">
        <v>122</v>
      </c>
      <c r="B338" s="1" t="s">
        <v>124</v>
      </c>
      <c r="C338" s="1">
        <v>116</v>
      </c>
      <c r="D338" s="1" t="s">
        <v>8</v>
      </c>
      <c r="E338" s="1">
        <v>5510</v>
      </c>
      <c r="F338" s="1" t="s">
        <v>581</v>
      </c>
      <c r="G338" s="1" t="s">
        <v>4</v>
      </c>
      <c r="H338" s="1">
        <v>130587</v>
      </c>
      <c r="I338" s="1">
        <v>121421</v>
      </c>
      <c r="J338" s="1">
        <v>122272</v>
      </c>
    </row>
    <row r="339" spans="1:10" ht="15" customHeight="1" x14ac:dyDescent="0.2">
      <c r="A339" s="1">
        <v>124</v>
      </c>
      <c r="B339" s="1" t="s">
        <v>126</v>
      </c>
      <c r="C339" s="1">
        <v>116</v>
      </c>
      <c r="D339" s="1" t="s">
        <v>8</v>
      </c>
      <c r="E339" s="1">
        <v>5510</v>
      </c>
      <c r="F339" s="1" t="s">
        <v>581</v>
      </c>
      <c r="G339" s="1" t="s">
        <v>4</v>
      </c>
      <c r="H339" s="1">
        <v>283385</v>
      </c>
      <c r="I339" s="1">
        <v>336485</v>
      </c>
      <c r="J339" s="1">
        <v>337465</v>
      </c>
    </row>
    <row r="340" spans="1:10" ht="15" customHeight="1" x14ac:dyDescent="0.2">
      <c r="A340" s="1">
        <v>126</v>
      </c>
      <c r="B340" s="1" t="s">
        <v>128</v>
      </c>
      <c r="C340" s="1">
        <v>116</v>
      </c>
      <c r="D340" s="1" t="s">
        <v>8</v>
      </c>
      <c r="E340" s="1">
        <v>5510</v>
      </c>
      <c r="F340" s="1" t="s">
        <v>581</v>
      </c>
      <c r="G340" s="1" t="s">
        <v>4</v>
      </c>
      <c r="H340" s="1">
        <v>468500</v>
      </c>
      <c r="I340" s="1">
        <v>399191</v>
      </c>
      <c r="J340" s="1">
        <v>340245</v>
      </c>
    </row>
    <row r="341" spans="1:10" ht="15" customHeight="1" x14ac:dyDescent="0.2">
      <c r="A341" s="1">
        <v>256</v>
      </c>
      <c r="B341" s="1" t="s">
        <v>129</v>
      </c>
      <c r="C341" s="1">
        <v>116</v>
      </c>
      <c r="D341" s="1" t="s">
        <v>8</v>
      </c>
      <c r="E341" s="1">
        <v>5510</v>
      </c>
      <c r="F341" s="1" t="s">
        <v>581</v>
      </c>
      <c r="G341" s="1" t="s">
        <v>4</v>
      </c>
      <c r="H341" s="1">
        <v>18979</v>
      </c>
      <c r="I341" s="1">
        <v>12971</v>
      </c>
      <c r="J341" s="1">
        <v>18714</v>
      </c>
    </row>
    <row r="342" spans="1:10" ht="15" customHeight="1" x14ac:dyDescent="0.2">
      <c r="A342" s="1">
        <v>129</v>
      </c>
      <c r="B342" s="1" t="s">
        <v>130</v>
      </c>
      <c r="C342" s="1">
        <v>116</v>
      </c>
      <c r="D342" s="1" t="s">
        <v>8</v>
      </c>
      <c r="E342" s="1">
        <v>5510</v>
      </c>
      <c r="F342" s="1" t="s">
        <v>581</v>
      </c>
      <c r="G342" s="1" t="s">
        <v>4</v>
      </c>
      <c r="H342" s="1">
        <v>236646</v>
      </c>
      <c r="I342" s="1">
        <v>239643</v>
      </c>
      <c r="J342" s="1">
        <v>238420</v>
      </c>
    </row>
    <row r="343" spans="1:10" ht="15" customHeight="1" x14ac:dyDescent="0.2">
      <c r="A343" s="1">
        <v>130</v>
      </c>
      <c r="B343" s="1" t="s">
        <v>131</v>
      </c>
      <c r="C343" s="1">
        <v>116</v>
      </c>
      <c r="D343" s="1" t="s">
        <v>8</v>
      </c>
      <c r="E343" s="1">
        <v>5510</v>
      </c>
      <c r="F343" s="1" t="s">
        <v>581</v>
      </c>
      <c r="G343" s="1" t="s">
        <v>4</v>
      </c>
      <c r="H343" s="1">
        <v>1023981</v>
      </c>
      <c r="I343" s="1">
        <v>1065833</v>
      </c>
      <c r="J343" s="1">
        <v>1043338</v>
      </c>
    </row>
    <row r="344" spans="1:10" ht="15" customHeight="1" x14ac:dyDescent="0.2">
      <c r="A344" s="1">
        <v>133</v>
      </c>
      <c r="B344" s="1" t="s">
        <v>134</v>
      </c>
      <c r="C344" s="1">
        <v>116</v>
      </c>
      <c r="D344" s="1" t="s">
        <v>8</v>
      </c>
      <c r="E344" s="1">
        <v>5510</v>
      </c>
      <c r="F344" s="1" t="s">
        <v>581</v>
      </c>
      <c r="G344" s="1" t="s">
        <v>4</v>
      </c>
      <c r="H344" s="1">
        <v>157439</v>
      </c>
      <c r="I344" s="1">
        <v>183410</v>
      </c>
      <c r="J344" s="1">
        <v>210209</v>
      </c>
    </row>
    <row r="345" spans="1:10" ht="15" customHeight="1" x14ac:dyDescent="0.2">
      <c r="A345" s="1">
        <v>134</v>
      </c>
      <c r="B345" s="1" t="s">
        <v>135</v>
      </c>
      <c r="C345" s="1">
        <v>116</v>
      </c>
      <c r="D345" s="1" t="s">
        <v>8</v>
      </c>
      <c r="E345" s="1">
        <v>5510</v>
      </c>
      <c r="F345" s="1" t="s">
        <v>581</v>
      </c>
      <c r="G345" s="1" t="s">
        <v>4</v>
      </c>
      <c r="H345" s="1">
        <v>12559</v>
      </c>
      <c r="I345" s="1">
        <v>8017</v>
      </c>
      <c r="J345" s="1">
        <v>6825</v>
      </c>
    </row>
    <row r="346" spans="1:10" ht="15" customHeight="1" x14ac:dyDescent="0.2">
      <c r="A346" s="1">
        <v>135</v>
      </c>
      <c r="B346" s="1" t="s">
        <v>137</v>
      </c>
      <c r="C346" s="1">
        <v>116</v>
      </c>
      <c r="D346" s="1" t="s">
        <v>8</v>
      </c>
      <c r="E346" s="1">
        <v>5510</v>
      </c>
      <c r="F346" s="1" t="s">
        <v>581</v>
      </c>
      <c r="G346" s="1" t="s">
        <v>4</v>
      </c>
    </row>
    <row r="347" spans="1:10" ht="15" customHeight="1" x14ac:dyDescent="0.2">
      <c r="A347" s="1">
        <v>136</v>
      </c>
      <c r="B347" s="1" t="s">
        <v>138</v>
      </c>
      <c r="C347" s="1">
        <v>116</v>
      </c>
      <c r="D347" s="1" t="s">
        <v>8</v>
      </c>
      <c r="E347" s="1">
        <v>5510</v>
      </c>
      <c r="F347" s="1" t="s">
        <v>581</v>
      </c>
      <c r="G347" s="1" t="s">
        <v>4</v>
      </c>
      <c r="H347" s="1">
        <v>2220</v>
      </c>
      <c r="I347" s="1">
        <v>2233</v>
      </c>
      <c r="J347" s="1">
        <v>2333</v>
      </c>
    </row>
    <row r="348" spans="1:10" ht="15" customHeight="1" x14ac:dyDescent="0.2">
      <c r="A348" s="1">
        <v>137</v>
      </c>
      <c r="B348" s="1" t="s">
        <v>139</v>
      </c>
      <c r="C348" s="1">
        <v>116</v>
      </c>
      <c r="D348" s="1" t="s">
        <v>8</v>
      </c>
      <c r="E348" s="1">
        <v>5510</v>
      </c>
      <c r="F348" s="1" t="s">
        <v>581</v>
      </c>
      <c r="G348" s="1" t="s">
        <v>4</v>
      </c>
      <c r="H348" s="1">
        <v>19404</v>
      </c>
      <c r="I348" s="1">
        <v>16427</v>
      </c>
      <c r="J348" s="1">
        <v>16854</v>
      </c>
    </row>
    <row r="349" spans="1:10" ht="15" customHeight="1" x14ac:dyDescent="0.2">
      <c r="A349" s="1">
        <v>138</v>
      </c>
      <c r="B349" s="1" t="s">
        <v>140</v>
      </c>
      <c r="C349" s="1">
        <v>116</v>
      </c>
      <c r="D349" s="1" t="s">
        <v>8</v>
      </c>
      <c r="E349" s="1">
        <v>5510</v>
      </c>
      <c r="F349" s="1" t="s">
        <v>581</v>
      </c>
      <c r="G349" s="1" t="s">
        <v>4</v>
      </c>
      <c r="H349" s="1">
        <v>1678833</v>
      </c>
      <c r="I349" s="1">
        <v>1727346</v>
      </c>
      <c r="J349" s="1">
        <v>1796814</v>
      </c>
    </row>
    <row r="350" spans="1:10" ht="15" customHeight="1" x14ac:dyDescent="0.2">
      <c r="A350" s="1">
        <v>141</v>
      </c>
      <c r="B350" s="1" t="s">
        <v>142</v>
      </c>
      <c r="C350" s="1">
        <v>116</v>
      </c>
      <c r="D350" s="1" t="s">
        <v>8</v>
      </c>
      <c r="E350" s="1">
        <v>5510</v>
      </c>
      <c r="F350" s="1" t="s">
        <v>581</v>
      </c>
      <c r="G350" s="1" t="s">
        <v>4</v>
      </c>
      <c r="H350" s="1">
        <v>161489</v>
      </c>
      <c r="I350" s="1">
        <v>164000</v>
      </c>
      <c r="J350" s="1">
        <v>165329</v>
      </c>
    </row>
    <row r="351" spans="1:10" ht="15" customHeight="1" x14ac:dyDescent="0.2">
      <c r="A351" s="1">
        <v>273</v>
      </c>
      <c r="B351" s="1" t="s">
        <v>143</v>
      </c>
      <c r="C351" s="1">
        <v>116</v>
      </c>
      <c r="D351" s="1" t="s">
        <v>8</v>
      </c>
      <c r="E351" s="1">
        <v>5510</v>
      </c>
      <c r="F351" s="1" t="s">
        <v>581</v>
      </c>
      <c r="G351" s="1" t="s">
        <v>4</v>
      </c>
      <c r="H351" s="1">
        <v>24313</v>
      </c>
      <c r="I351" s="1">
        <v>27193</v>
      </c>
      <c r="J351" s="1">
        <v>29917</v>
      </c>
    </row>
    <row r="352" spans="1:10" ht="15" customHeight="1" x14ac:dyDescent="0.2">
      <c r="A352" s="1">
        <v>142</v>
      </c>
      <c r="B352" s="1" t="s">
        <v>144</v>
      </c>
      <c r="C352" s="1">
        <v>116</v>
      </c>
      <c r="D352" s="1" t="s">
        <v>8</v>
      </c>
      <c r="E352" s="1">
        <v>5510</v>
      </c>
      <c r="F352" s="1" t="s">
        <v>581</v>
      </c>
      <c r="G352" s="1" t="s">
        <v>4</v>
      </c>
      <c r="H352" s="1">
        <v>228</v>
      </c>
      <c r="I352" s="1">
        <v>208</v>
      </c>
      <c r="J352" s="1">
        <v>210</v>
      </c>
    </row>
    <row r="353" spans="1:10" ht="15" customHeight="1" x14ac:dyDescent="0.2">
      <c r="A353" s="1">
        <v>143</v>
      </c>
      <c r="B353" s="1" t="s">
        <v>145</v>
      </c>
      <c r="C353" s="1">
        <v>116</v>
      </c>
      <c r="D353" s="1" t="s">
        <v>8</v>
      </c>
      <c r="E353" s="1">
        <v>5510</v>
      </c>
      <c r="F353" s="1" t="s">
        <v>581</v>
      </c>
      <c r="G353" s="1" t="s">
        <v>4</v>
      </c>
      <c r="H353" s="1">
        <v>1950982</v>
      </c>
      <c r="I353" s="1">
        <v>1924430</v>
      </c>
      <c r="J353" s="1">
        <v>1743617</v>
      </c>
    </row>
    <row r="354" spans="1:10" ht="15" customHeight="1" x14ac:dyDescent="0.2">
      <c r="A354" s="1">
        <v>144</v>
      </c>
      <c r="B354" s="1" t="s">
        <v>146</v>
      </c>
      <c r="C354" s="1">
        <v>116</v>
      </c>
      <c r="D354" s="1" t="s">
        <v>8</v>
      </c>
      <c r="E354" s="1">
        <v>5510</v>
      </c>
      <c r="F354" s="1" t="s">
        <v>581</v>
      </c>
      <c r="G354" s="1" t="s">
        <v>4</v>
      </c>
      <c r="H354" s="1">
        <v>214267</v>
      </c>
      <c r="I354" s="1">
        <v>235700</v>
      </c>
      <c r="J354" s="1">
        <v>246500</v>
      </c>
    </row>
    <row r="355" spans="1:10" ht="15" customHeight="1" x14ac:dyDescent="0.2">
      <c r="A355" s="1">
        <v>28</v>
      </c>
      <c r="B355" s="1" t="s">
        <v>147</v>
      </c>
      <c r="C355" s="1">
        <v>116</v>
      </c>
      <c r="D355" s="1" t="s">
        <v>8</v>
      </c>
      <c r="E355" s="1">
        <v>5510</v>
      </c>
      <c r="F355" s="1" t="s">
        <v>581</v>
      </c>
      <c r="G355" s="1" t="s">
        <v>4</v>
      </c>
      <c r="H355" s="1">
        <v>542300</v>
      </c>
      <c r="I355" s="1">
        <v>560300</v>
      </c>
      <c r="J355" s="1">
        <v>554309</v>
      </c>
    </row>
    <row r="356" spans="1:10" ht="15" customHeight="1" x14ac:dyDescent="0.2">
      <c r="A356" s="1">
        <v>147</v>
      </c>
      <c r="B356" s="1" t="s">
        <v>148</v>
      </c>
      <c r="C356" s="1">
        <v>116</v>
      </c>
      <c r="D356" s="1" t="s">
        <v>8</v>
      </c>
      <c r="E356" s="1">
        <v>5510</v>
      </c>
      <c r="F356" s="1" t="s">
        <v>581</v>
      </c>
      <c r="G356" s="1" t="s">
        <v>4</v>
      </c>
      <c r="H356" s="1">
        <v>13651</v>
      </c>
      <c r="I356" s="1">
        <v>15477</v>
      </c>
      <c r="J356" s="1">
        <v>16115</v>
      </c>
    </row>
    <row r="357" spans="1:10" ht="15" customHeight="1" x14ac:dyDescent="0.2">
      <c r="A357" s="1">
        <v>149</v>
      </c>
      <c r="B357" s="1" t="s">
        <v>150</v>
      </c>
      <c r="C357" s="1">
        <v>116</v>
      </c>
      <c r="D357" s="1" t="s">
        <v>8</v>
      </c>
      <c r="E357" s="1">
        <v>5510</v>
      </c>
      <c r="F357" s="1" t="s">
        <v>581</v>
      </c>
      <c r="G357" s="1" t="s">
        <v>4</v>
      </c>
      <c r="H357" s="1">
        <v>2817512</v>
      </c>
      <c r="I357" s="1">
        <v>2586287</v>
      </c>
      <c r="J357" s="1">
        <v>2805582</v>
      </c>
    </row>
    <row r="358" spans="1:10" ht="15" customHeight="1" x14ac:dyDescent="0.2">
      <c r="A358" s="1">
        <v>150</v>
      </c>
      <c r="B358" s="1" t="s">
        <v>151</v>
      </c>
      <c r="C358" s="1">
        <v>116</v>
      </c>
      <c r="D358" s="1" t="s">
        <v>8</v>
      </c>
      <c r="E358" s="1">
        <v>5510</v>
      </c>
      <c r="F358" s="1" t="s">
        <v>581</v>
      </c>
      <c r="G358" s="1" t="s">
        <v>4</v>
      </c>
      <c r="H358" s="1">
        <v>7100258</v>
      </c>
      <c r="I358" s="1">
        <v>6651692</v>
      </c>
      <c r="J358" s="1">
        <v>6534338</v>
      </c>
    </row>
    <row r="359" spans="1:10" ht="15" customHeight="1" x14ac:dyDescent="0.2">
      <c r="A359" s="1">
        <v>153</v>
      </c>
      <c r="B359" s="1" t="s">
        <v>152</v>
      </c>
      <c r="C359" s="1">
        <v>116</v>
      </c>
      <c r="D359" s="1" t="s">
        <v>8</v>
      </c>
      <c r="E359" s="1">
        <v>5510</v>
      </c>
      <c r="F359" s="1" t="s">
        <v>581</v>
      </c>
      <c r="G359" s="1" t="s">
        <v>4</v>
      </c>
      <c r="H359" s="1">
        <v>1400</v>
      </c>
      <c r="I359" s="1">
        <v>565</v>
      </c>
      <c r="J359" s="1">
        <v>1323</v>
      </c>
    </row>
    <row r="360" spans="1:10" ht="15" customHeight="1" x14ac:dyDescent="0.2">
      <c r="A360" s="1">
        <v>156</v>
      </c>
      <c r="B360" s="1" t="s">
        <v>153</v>
      </c>
      <c r="C360" s="1">
        <v>116</v>
      </c>
      <c r="D360" s="1" t="s">
        <v>8</v>
      </c>
      <c r="E360" s="1">
        <v>5510</v>
      </c>
      <c r="F360" s="1" t="s">
        <v>581</v>
      </c>
      <c r="G360" s="1" t="s">
        <v>4</v>
      </c>
      <c r="H360" s="1">
        <v>444483</v>
      </c>
      <c r="I360" s="1">
        <v>477044</v>
      </c>
      <c r="J360" s="1">
        <v>526773</v>
      </c>
    </row>
    <row r="361" spans="1:10" ht="15" customHeight="1" x14ac:dyDescent="0.2">
      <c r="A361" s="1">
        <v>157</v>
      </c>
      <c r="B361" s="1" t="s">
        <v>154</v>
      </c>
      <c r="C361" s="1">
        <v>116</v>
      </c>
      <c r="D361" s="1" t="s">
        <v>8</v>
      </c>
      <c r="E361" s="1">
        <v>5510</v>
      </c>
      <c r="F361" s="1" t="s">
        <v>581</v>
      </c>
      <c r="G361" s="1" t="s">
        <v>4</v>
      </c>
      <c r="H361" s="1">
        <v>33276</v>
      </c>
      <c r="I361" s="1">
        <v>34748</v>
      </c>
      <c r="J361" s="1">
        <v>39921</v>
      </c>
    </row>
    <row r="362" spans="1:10" ht="15" customHeight="1" x14ac:dyDescent="0.2">
      <c r="A362" s="1">
        <v>158</v>
      </c>
      <c r="B362" s="1" t="s">
        <v>155</v>
      </c>
      <c r="C362" s="1">
        <v>116</v>
      </c>
      <c r="D362" s="1" t="s">
        <v>8</v>
      </c>
      <c r="E362" s="1">
        <v>5510</v>
      </c>
      <c r="F362" s="1" t="s">
        <v>581</v>
      </c>
      <c r="G362" s="1" t="s">
        <v>4</v>
      </c>
      <c r="H362" s="1">
        <v>79760</v>
      </c>
      <c r="I362" s="1">
        <v>143493</v>
      </c>
      <c r="J362" s="1">
        <v>161181</v>
      </c>
    </row>
    <row r="363" spans="1:10" ht="15" customHeight="1" x14ac:dyDescent="0.2">
      <c r="A363" s="1">
        <v>159</v>
      </c>
      <c r="B363" s="1" t="s">
        <v>156</v>
      </c>
      <c r="C363" s="1">
        <v>116</v>
      </c>
      <c r="D363" s="1" t="s">
        <v>8</v>
      </c>
      <c r="E363" s="1">
        <v>5510</v>
      </c>
      <c r="F363" s="1" t="s">
        <v>581</v>
      </c>
      <c r="G363" s="1" t="s">
        <v>4</v>
      </c>
      <c r="H363" s="1">
        <v>1166171</v>
      </c>
      <c r="I363" s="1">
        <v>1206276</v>
      </c>
      <c r="J363" s="1">
        <v>1246380</v>
      </c>
    </row>
    <row r="364" spans="1:10" ht="15" customHeight="1" x14ac:dyDescent="0.2">
      <c r="A364" s="1">
        <v>162</v>
      </c>
      <c r="B364" s="1" t="s">
        <v>158</v>
      </c>
      <c r="C364" s="1">
        <v>116</v>
      </c>
      <c r="D364" s="1" t="s">
        <v>8</v>
      </c>
      <c r="E364" s="1">
        <v>5510</v>
      </c>
      <c r="F364" s="1" t="s">
        <v>581</v>
      </c>
      <c r="G364" s="1" t="s">
        <v>4</v>
      </c>
      <c r="H364" s="1">
        <v>357700</v>
      </c>
      <c r="I364" s="1">
        <v>305200</v>
      </c>
      <c r="J364" s="1">
        <v>363200</v>
      </c>
    </row>
    <row r="365" spans="1:10" ht="15" customHeight="1" x14ac:dyDescent="0.2">
      <c r="A365" s="1">
        <v>299</v>
      </c>
      <c r="B365" s="1" t="s">
        <v>159</v>
      </c>
      <c r="C365" s="1">
        <v>116</v>
      </c>
      <c r="D365" s="1" t="s">
        <v>8</v>
      </c>
      <c r="E365" s="1">
        <v>5510</v>
      </c>
      <c r="F365" s="1" t="s">
        <v>581</v>
      </c>
      <c r="G365" s="1" t="s">
        <v>4</v>
      </c>
      <c r="H365" s="1">
        <v>62588</v>
      </c>
      <c r="I365" s="1">
        <v>56829</v>
      </c>
      <c r="J365" s="1">
        <v>57013</v>
      </c>
    </row>
    <row r="366" spans="1:10" ht="15" customHeight="1" x14ac:dyDescent="0.2">
      <c r="A366" s="1">
        <v>221</v>
      </c>
      <c r="B366" s="1" t="s">
        <v>160</v>
      </c>
      <c r="C366" s="1">
        <v>116</v>
      </c>
      <c r="D366" s="1" t="s">
        <v>8</v>
      </c>
      <c r="E366" s="1">
        <v>5510</v>
      </c>
      <c r="F366" s="1" t="s">
        <v>581</v>
      </c>
      <c r="G366" s="1" t="s">
        <v>4</v>
      </c>
      <c r="H366" s="1">
        <v>5392</v>
      </c>
      <c r="I366" s="1">
        <v>23144</v>
      </c>
      <c r="J366" s="1">
        <v>13233</v>
      </c>
    </row>
    <row r="367" spans="1:10" ht="15" customHeight="1" x14ac:dyDescent="0.2">
      <c r="A367" s="1">
        <v>165</v>
      </c>
      <c r="B367" s="1" t="s">
        <v>162</v>
      </c>
      <c r="C367" s="1">
        <v>116</v>
      </c>
      <c r="D367" s="1" t="s">
        <v>8</v>
      </c>
      <c r="E367" s="1">
        <v>5510</v>
      </c>
      <c r="F367" s="1" t="s">
        <v>581</v>
      </c>
      <c r="G367" s="1" t="s">
        <v>4</v>
      </c>
      <c r="H367" s="1">
        <v>2901029</v>
      </c>
      <c r="I367" s="1">
        <v>3997579</v>
      </c>
      <c r="J367" s="1">
        <v>4000361</v>
      </c>
    </row>
    <row r="368" spans="1:10" ht="15" customHeight="1" x14ac:dyDescent="0.2">
      <c r="A368" s="1">
        <v>166</v>
      </c>
      <c r="B368" s="1" t="s">
        <v>163</v>
      </c>
      <c r="C368" s="1">
        <v>116</v>
      </c>
      <c r="D368" s="1" t="s">
        <v>8</v>
      </c>
      <c r="E368" s="1">
        <v>5510</v>
      </c>
      <c r="F368" s="1" t="s">
        <v>581</v>
      </c>
      <c r="G368" s="1" t="s">
        <v>4</v>
      </c>
      <c r="H368" s="1">
        <v>21695</v>
      </c>
      <c r="I368" s="1">
        <v>27382</v>
      </c>
      <c r="J368" s="1">
        <v>26475</v>
      </c>
    </row>
    <row r="369" spans="1:10" ht="15" customHeight="1" x14ac:dyDescent="0.2">
      <c r="A369" s="1">
        <v>168</v>
      </c>
      <c r="B369" s="1" t="s">
        <v>164</v>
      </c>
      <c r="C369" s="1">
        <v>116</v>
      </c>
      <c r="D369" s="1" t="s">
        <v>8</v>
      </c>
      <c r="E369" s="1">
        <v>5510</v>
      </c>
      <c r="F369" s="1" t="s">
        <v>581</v>
      </c>
      <c r="G369" s="1" t="s">
        <v>4</v>
      </c>
      <c r="H369" s="1">
        <v>1220</v>
      </c>
      <c r="I369" s="1">
        <v>1241</v>
      </c>
      <c r="J369" s="1">
        <v>1251</v>
      </c>
    </row>
    <row r="370" spans="1:10" ht="15" customHeight="1" x14ac:dyDescent="0.2">
      <c r="A370" s="1">
        <v>169</v>
      </c>
      <c r="B370" s="1" t="s">
        <v>165</v>
      </c>
      <c r="C370" s="1">
        <v>116</v>
      </c>
      <c r="D370" s="1" t="s">
        <v>8</v>
      </c>
      <c r="E370" s="1">
        <v>5510</v>
      </c>
      <c r="F370" s="1" t="s">
        <v>581</v>
      </c>
      <c r="G370" s="1" t="s">
        <v>4</v>
      </c>
      <c r="H370" s="1">
        <v>3600</v>
      </c>
      <c r="I370" s="1">
        <v>3497</v>
      </c>
      <c r="J370" s="1">
        <v>3625</v>
      </c>
    </row>
    <row r="371" spans="1:10" ht="15" customHeight="1" x14ac:dyDescent="0.2">
      <c r="A371" s="1">
        <v>170</v>
      </c>
      <c r="B371" s="1" t="s">
        <v>166</v>
      </c>
      <c r="C371" s="1">
        <v>116</v>
      </c>
      <c r="D371" s="1" t="s">
        <v>8</v>
      </c>
      <c r="E371" s="1">
        <v>5510</v>
      </c>
      <c r="F371" s="1" t="s">
        <v>581</v>
      </c>
      <c r="G371" s="1" t="s">
        <v>4</v>
      </c>
      <c r="H371" s="1">
        <v>4704987</v>
      </c>
      <c r="I371" s="1">
        <v>4704976</v>
      </c>
      <c r="J371" s="1">
        <v>4400295</v>
      </c>
    </row>
    <row r="372" spans="1:10" ht="15" customHeight="1" x14ac:dyDescent="0.2">
      <c r="A372" s="1">
        <v>171</v>
      </c>
      <c r="B372" s="1" t="s">
        <v>167</v>
      </c>
      <c r="C372" s="1">
        <v>116</v>
      </c>
      <c r="D372" s="1" t="s">
        <v>8</v>
      </c>
      <c r="E372" s="1">
        <v>5510</v>
      </c>
      <c r="F372" s="1" t="s">
        <v>581</v>
      </c>
      <c r="G372" s="1" t="s">
        <v>4</v>
      </c>
      <c r="H372" s="1">
        <v>119140</v>
      </c>
      <c r="I372" s="1">
        <v>118479</v>
      </c>
      <c r="J372" s="1">
        <v>116783</v>
      </c>
    </row>
    <row r="373" spans="1:10" ht="15" customHeight="1" x14ac:dyDescent="0.2">
      <c r="A373" s="1">
        <v>173</v>
      </c>
      <c r="B373" s="1" t="s">
        <v>168</v>
      </c>
      <c r="C373" s="1">
        <v>116</v>
      </c>
      <c r="D373" s="1" t="s">
        <v>8</v>
      </c>
      <c r="E373" s="1">
        <v>5510</v>
      </c>
      <c r="F373" s="1" t="s">
        <v>581</v>
      </c>
      <c r="G373" s="1" t="s">
        <v>4</v>
      </c>
      <c r="H373" s="1">
        <v>7689180</v>
      </c>
      <c r="I373" s="1">
        <v>6313669</v>
      </c>
      <c r="J373" s="1">
        <v>8872445</v>
      </c>
    </row>
    <row r="374" spans="1:10" ht="15" customHeight="1" x14ac:dyDescent="0.2">
      <c r="A374" s="1">
        <v>174</v>
      </c>
      <c r="B374" s="1" t="s">
        <v>169</v>
      </c>
      <c r="C374" s="1">
        <v>116</v>
      </c>
      <c r="D374" s="1" t="s">
        <v>8</v>
      </c>
      <c r="E374" s="1">
        <v>5510</v>
      </c>
      <c r="F374" s="1" t="s">
        <v>581</v>
      </c>
      <c r="G374" s="1" t="s">
        <v>4</v>
      </c>
      <c r="H374" s="1">
        <v>539872</v>
      </c>
      <c r="I374" s="1">
        <v>486790</v>
      </c>
      <c r="J374" s="1">
        <v>412953</v>
      </c>
    </row>
    <row r="375" spans="1:10" ht="15" customHeight="1" x14ac:dyDescent="0.2">
      <c r="A375" s="1">
        <v>179</v>
      </c>
      <c r="B375" s="1" t="s">
        <v>171</v>
      </c>
      <c r="C375" s="1">
        <v>116</v>
      </c>
      <c r="D375" s="1" t="s">
        <v>8</v>
      </c>
      <c r="E375" s="1">
        <v>5510</v>
      </c>
      <c r="F375" s="1" t="s">
        <v>581</v>
      </c>
      <c r="G375" s="1" t="s">
        <v>4</v>
      </c>
      <c r="H375" s="1">
        <v>29</v>
      </c>
      <c r="I375" s="1">
        <v>69</v>
      </c>
      <c r="J375" s="1">
        <v>69</v>
      </c>
    </row>
    <row r="376" spans="1:10" ht="15" customHeight="1" x14ac:dyDescent="0.2">
      <c r="A376" s="1">
        <v>117</v>
      </c>
      <c r="B376" s="1" t="s">
        <v>172</v>
      </c>
      <c r="C376" s="1">
        <v>116</v>
      </c>
      <c r="D376" s="1" t="s">
        <v>8</v>
      </c>
      <c r="E376" s="1">
        <v>5510</v>
      </c>
      <c r="F376" s="1" t="s">
        <v>581</v>
      </c>
      <c r="G376" s="1" t="s">
        <v>4</v>
      </c>
      <c r="H376" s="1">
        <v>590532</v>
      </c>
      <c r="I376" s="1">
        <v>537738</v>
      </c>
      <c r="J376" s="1">
        <v>631596</v>
      </c>
    </row>
    <row r="377" spans="1:10" ht="15" customHeight="1" x14ac:dyDescent="0.2">
      <c r="A377" s="1">
        <v>146</v>
      </c>
      <c r="B377" s="1" t="s">
        <v>173</v>
      </c>
      <c r="C377" s="1">
        <v>116</v>
      </c>
      <c r="D377" s="1" t="s">
        <v>8</v>
      </c>
      <c r="E377" s="1">
        <v>5510</v>
      </c>
      <c r="F377" s="1" t="s">
        <v>581</v>
      </c>
      <c r="G377" s="1" t="s">
        <v>4</v>
      </c>
      <c r="H377" s="1">
        <v>268018</v>
      </c>
      <c r="I377" s="1">
        <v>158222</v>
      </c>
      <c r="J377" s="1">
        <v>213975</v>
      </c>
    </row>
    <row r="378" spans="1:10" ht="15" customHeight="1" x14ac:dyDescent="0.2">
      <c r="A378" s="1">
        <v>182</v>
      </c>
      <c r="B378" s="1" t="s">
        <v>174</v>
      </c>
      <c r="C378" s="1">
        <v>116</v>
      </c>
      <c r="D378" s="1" t="s">
        <v>8</v>
      </c>
      <c r="E378" s="1">
        <v>5510</v>
      </c>
      <c r="F378" s="1" t="s">
        <v>581</v>
      </c>
      <c r="G378" s="1" t="s">
        <v>4</v>
      </c>
      <c r="H378" s="1">
        <v>6045</v>
      </c>
      <c r="I378" s="1">
        <v>6087</v>
      </c>
      <c r="J378" s="1">
        <v>6130</v>
      </c>
    </row>
    <row r="379" spans="1:10" ht="15" customHeight="1" x14ac:dyDescent="0.2">
      <c r="A379" s="1">
        <v>183</v>
      </c>
      <c r="B379" s="1" t="s">
        <v>175</v>
      </c>
      <c r="C379" s="1">
        <v>116</v>
      </c>
      <c r="D379" s="1" t="s">
        <v>8</v>
      </c>
      <c r="E379" s="1">
        <v>5510</v>
      </c>
      <c r="F379" s="1" t="s">
        <v>581</v>
      </c>
      <c r="G379" s="1" t="s">
        <v>4</v>
      </c>
      <c r="H379" s="1">
        <v>3519329</v>
      </c>
      <c r="I379" s="1">
        <v>2699684</v>
      </c>
      <c r="J379" s="1">
        <v>2689733</v>
      </c>
    </row>
    <row r="380" spans="1:10" ht="15" customHeight="1" x14ac:dyDescent="0.2">
      <c r="A380" s="1">
        <v>185</v>
      </c>
      <c r="B380" s="1" t="s">
        <v>176</v>
      </c>
      <c r="C380" s="1">
        <v>116</v>
      </c>
      <c r="D380" s="1" t="s">
        <v>8</v>
      </c>
      <c r="E380" s="1">
        <v>5510</v>
      </c>
      <c r="F380" s="1" t="s">
        <v>581</v>
      </c>
      <c r="G380" s="1" t="s">
        <v>4</v>
      </c>
      <c r="H380" s="1">
        <v>31501354</v>
      </c>
      <c r="I380" s="1">
        <v>33645799</v>
      </c>
      <c r="J380" s="1">
        <v>31107797</v>
      </c>
    </row>
    <row r="381" spans="1:10" ht="15" customHeight="1" x14ac:dyDescent="0.2">
      <c r="A381" s="1">
        <v>184</v>
      </c>
      <c r="B381" s="1" t="s">
        <v>177</v>
      </c>
      <c r="C381" s="1">
        <v>116</v>
      </c>
      <c r="D381" s="1" t="s">
        <v>8</v>
      </c>
      <c r="E381" s="1">
        <v>5510</v>
      </c>
      <c r="F381" s="1" t="s">
        <v>581</v>
      </c>
      <c r="G381" s="1" t="s">
        <v>4</v>
      </c>
      <c r="H381" s="1">
        <v>1886082</v>
      </c>
      <c r="I381" s="1">
        <v>1502759</v>
      </c>
      <c r="J381" s="1">
        <v>751284</v>
      </c>
    </row>
    <row r="382" spans="1:10" ht="15" customHeight="1" x14ac:dyDescent="0.2">
      <c r="A382" s="1">
        <v>188</v>
      </c>
      <c r="B382" s="1" t="s">
        <v>178</v>
      </c>
      <c r="C382" s="1">
        <v>116</v>
      </c>
      <c r="D382" s="1" t="s">
        <v>8</v>
      </c>
      <c r="E382" s="1">
        <v>5510</v>
      </c>
      <c r="F382" s="1" t="s">
        <v>581</v>
      </c>
      <c r="G382" s="1" t="s">
        <v>4</v>
      </c>
      <c r="H382" s="1">
        <v>165</v>
      </c>
      <c r="I382" s="1">
        <v>0</v>
      </c>
      <c r="J382" s="1">
        <v>73</v>
      </c>
    </row>
    <row r="383" spans="1:10" ht="15" customHeight="1" x14ac:dyDescent="0.2">
      <c r="A383" s="1">
        <v>190</v>
      </c>
      <c r="B383" s="1" t="s">
        <v>180</v>
      </c>
      <c r="C383" s="1">
        <v>116</v>
      </c>
      <c r="D383" s="1" t="s">
        <v>8</v>
      </c>
      <c r="E383" s="1">
        <v>5510</v>
      </c>
      <c r="F383" s="1" t="s">
        <v>581</v>
      </c>
      <c r="G383" s="1" t="s">
        <v>4</v>
      </c>
      <c r="H383" s="1">
        <v>1</v>
      </c>
      <c r="I383" s="1">
        <v>1</v>
      </c>
      <c r="J383" s="1">
        <v>1</v>
      </c>
    </row>
    <row r="384" spans="1:10" ht="15" customHeight="1" x14ac:dyDescent="0.2">
      <c r="A384" s="1">
        <v>194</v>
      </c>
      <c r="B384" s="1" t="s">
        <v>184</v>
      </c>
      <c r="C384" s="1">
        <v>116</v>
      </c>
      <c r="D384" s="1" t="s">
        <v>8</v>
      </c>
      <c r="E384" s="1">
        <v>5510</v>
      </c>
      <c r="F384" s="1" t="s">
        <v>581</v>
      </c>
      <c r="G384" s="1" t="s">
        <v>4</v>
      </c>
      <c r="H384" s="1">
        <v>442846</v>
      </c>
      <c r="I384" s="1">
        <v>476976</v>
      </c>
      <c r="J384" s="1">
        <v>432772</v>
      </c>
    </row>
    <row r="385" spans="1:10" x14ac:dyDescent="0.2">
      <c r="A385" s="1">
        <v>195</v>
      </c>
      <c r="B385" s="1" t="s">
        <v>185</v>
      </c>
      <c r="C385" s="1">
        <v>116</v>
      </c>
      <c r="D385" s="1" t="s">
        <v>8</v>
      </c>
      <c r="E385" s="1">
        <v>5510</v>
      </c>
      <c r="F385" s="1" t="s">
        <v>581</v>
      </c>
      <c r="G385" s="1" t="s">
        <v>4</v>
      </c>
      <c r="H385" s="1">
        <v>29680</v>
      </c>
      <c r="I385" s="1">
        <v>52230</v>
      </c>
      <c r="J385" s="1">
        <v>63828</v>
      </c>
    </row>
    <row r="386" spans="1:10" x14ac:dyDescent="0.2">
      <c r="A386" s="1">
        <v>272</v>
      </c>
      <c r="B386" s="1" t="s">
        <v>186</v>
      </c>
      <c r="C386" s="1">
        <v>116</v>
      </c>
      <c r="D386" s="1" t="s">
        <v>8</v>
      </c>
      <c r="E386" s="1">
        <v>5510</v>
      </c>
      <c r="F386" s="1" t="s">
        <v>581</v>
      </c>
      <c r="G386" s="1" t="s">
        <v>4</v>
      </c>
      <c r="H386" s="1">
        <v>592046</v>
      </c>
      <c r="I386" s="1">
        <v>639410</v>
      </c>
      <c r="J386" s="1">
        <v>714350</v>
      </c>
    </row>
    <row r="387" spans="1:10" x14ac:dyDescent="0.2">
      <c r="A387" s="1">
        <v>186</v>
      </c>
      <c r="B387" s="1" t="s">
        <v>187</v>
      </c>
      <c r="C387" s="1">
        <v>116</v>
      </c>
      <c r="D387" s="1" t="s">
        <v>8</v>
      </c>
      <c r="E387" s="1">
        <v>5510</v>
      </c>
      <c r="F387" s="1" t="s">
        <v>581</v>
      </c>
      <c r="G387" s="1" t="s">
        <v>4</v>
      </c>
    </row>
    <row r="388" spans="1:10" x14ac:dyDescent="0.2">
      <c r="A388" s="1">
        <v>199</v>
      </c>
      <c r="B388" s="1" t="s">
        <v>191</v>
      </c>
      <c r="C388" s="1">
        <v>116</v>
      </c>
      <c r="D388" s="1" t="s">
        <v>8</v>
      </c>
      <c r="E388" s="1">
        <v>5510</v>
      </c>
      <c r="F388" s="1" t="s">
        <v>581</v>
      </c>
      <c r="G388" s="1" t="s">
        <v>4</v>
      </c>
      <c r="H388" s="1">
        <v>178817</v>
      </c>
      <c r="I388" s="1">
        <v>144625</v>
      </c>
      <c r="J388" s="1">
        <v>177145</v>
      </c>
    </row>
    <row r="389" spans="1:10" x14ac:dyDescent="0.2">
      <c r="A389" s="1">
        <v>198</v>
      </c>
      <c r="B389" s="1" t="s">
        <v>192</v>
      </c>
      <c r="C389" s="1">
        <v>116</v>
      </c>
      <c r="D389" s="1" t="s">
        <v>8</v>
      </c>
      <c r="E389" s="1">
        <v>5510</v>
      </c>
      <c r="F389" s="1" t="s">
        <v>581</v>
      </c>
      <c r="G389" s="1" t="s">
        <v>4</v>
      </c>
      <c r="H389" s="1">
        <v>96820</v>
      </c>
      <c r="I389" s="1">
        <v>91036</v>
      </c>
      <c r="J389" s="1">
        <v>84897</v>
      </c>
    </row>
    <row r="390" spans="1:10" x14ac:dyDescent="0.2">
      <c r="A390" s="1">
        <v>202</v>
      </c>
      <c r="B390" s="1" t="s">
        <v>195</v>
      </c>
      <c r="C390" s="1">
        <v>116</v>
      </c>
      <c r="D390" s="1" t="s">
        <v>8</v>
      </c>
      <c r="E390" s="1">
        <v>5510</v>
      </c>
      <c r="F390" s="1" t="s">
        <v>581</v>
      </c>
      <c r="G390" s="1" t="s">
        <v>4</v>
      </c>
      <c r="H390" s="1">
        <v>2247495</v>
      </c>
      <c r="I390" s="1">
        <v>2486647</v>
      </c>
      <c r="J390" s="1">
        <v>2150844</v>
      </c>
    </row>
    <row r="391" spans="1:10" x14ac:dyDescent="0.2">
      <c r="A391" s="1">
        <v>277</v>
      </c>
      <c r="B391" s="1" t="s">
        <v>571</v>
      </c>
      <c r="C391" s="1">
        <v>116</v>
      </c>
      <c r="D391" s="1" t="s">
        <v>8</v>
      </c>
      <c r="E391" s="1">
        <v>5510</v>
      </c>
      <c r="F391" s="1" t="s">
        <v>581</v>
      </c>
      <c r="G391" s="1" t="s">
        <v>4</v>
      </c>
    </row>
    <row r="392" spans="1:10" x14ac:dyDescent="0.2">
      <c r="A392" s="1">
        <v>203</v>
      </c>
      <c r="B392" s="1" t="s">
        <v>196</v>
      </c>
      <c r="C392" s="1">
        <v>116</v>
      </c>
      <c r="D392" s="1" t="s">
        <v>8</v>
      </c>
      <c r="E392" s="1">
        <v>5510</v>
      </c>
      <c r="F392" s="1" t="s">
        <v>581</v>
      </c>
      <c r="G392" s="1" t="s">
        <v>4</v>
      </c>
      <c r="H392" s="1">
        <v>2543930</v>
      </c>
      <c r="I392" s="1">
        <v>2284073</v>
      </c>
      <c r="J392" s="1">
        <v>2096475</v>
      </c>
    </row>
    <row r="393" spans="1:10" x14ac:dyDescent="0.2">
      <c r="A393" s="1">
        <v>38</v>
      </c>
      <c r="B393" s="1" t="s">
        <v>197</v>
      </c>
      <c r="C393" s="1">
        <v>116</v>
      </c>
      <c r="D393" s="1" t="s">
        <v>8</v>
      </c>
      <c r="E393" s="1">
        <v>5510</v>
      </c>
      <c r="F393" s="1" t="s">
        <v>581</v>
      </c>
      <c r="G393" s="1" t="s">
        <v>4</v>
      </c>
      <c r="H393" s="1">
        <v>82372</v>
      </c>
      <c r="I393" s="1">
        <v>79271</v>
      </c>
      <c r="J393" s="1">
        <v>66534</v>
      </c>
    </row>
    <row r="394" spans="1:10" x14ac:dyDescent="0.2">
      <c r="A394" s="1">
        <v>276</v>
      </c>
      <c r="B394" s="1" t="s">
        <v>198</v>
      </c>
      <c r="C394" s="1">
        <v>116</v>
      </c>
      <c r="D394" s="1" t="s">
        <v>8</v>
      </c>
      <c r="E394" s="1">
        <v>5510</v>
      </c>
      <c r="F394" s="1" t="s">
        <v>581</v>
      </c>
      <c r="G394" s="1" t="s">
        <v>4</v>
      </c>
      <c r="H394" s="1">
        <v>407600</v>
      </c>
      <c r="I394" s="1">
        <v>413800</v>
      </c>
      <c r="J394" s="1">
        <v>415300</v>
      </c>
    </row>
    <row r="395" spans="1:10" x14ac:dyDescent="0.2">
      <c r="A395" s="1">
        <v>206</v>
      </c>
      <c r="B395" s="1" t="s">
        <v>572</v>
      </c>
      <c r="C395" s="1">
        <v>116</v>
      </c>
      <c r="D395" s="1" t="s">
        <v>8</v>
      </c>
      <c r="E395" s="1">
        <v>5510</v>
      </c>
      <c r="F395" s="1" t="s">
        <v>581</v>
      </c>
      <c r="G395" s="1" t="s">
        <v>4</v>
      </c>
    </row>
    <row r="396" spans="1:10" x14ac:dyDescent="0.2">
      <c r="A396" s="1">
        <v>209</v>
      </c>
      <c r="B396" s="1" t="s">
        <v>200</v>
      </c>
      <c r="C396" s="1">
        <v>116</v>
      </c>
      <c r="D396" s="1" t="s">
        <v>8</v>
      </c>
      <c r="E396" s="1">
        <v>5510</v>
      </c>
      <c r="F396" s="1" t="s">
        <v>581</v>
      </c>
      <c r="G396" s="1" t="s">
        <v>4</v>
      </c>
      <c r="H396" s="1">
        <v>8025</v>
      </c>
      <c r="I396" s="1">
        <v>8179</v>
      </c>
      <c r="J396" s="1">
        <v>8382</v>
      </c>
    </row>
    <row r="397" spans="1:10" x14ac:dyDescent="0.2">
      <c r="A397" s="1">
        <v>210</v>
      </c>
      <c r="B397" s="1" t="s">
        <v>201</v>
      </c>
      <c r="C397" s="1">
        <v>116</v>
      </c>
      <c r="D397" s="1" t="s">
        <v>8</v>
      </c>
      <c r="E397" s="1">
        <v>5510</v>
      </c>
      <c r="F397" s="1" t="s">
        <v>581</v>
      </c>
      <c r="G397" s="1" t="s">
        <v>4</v>
      </c>
      <c r="H397" s="1">
        <v>822100</v>
      </c>
      <c r="I397" s="1">
        <v>802500</v>
      </c>
      <c r="J397" s="1">
        <v>862500</v>
      </c>
    </row>
    <row r="398" spans="1:10" x14ac:dyDescent="0.2">
      <c r="A398" s="1">
        <v>211</v>
      </c>
      <c r="B398" s="1" t="s">
        <v>202</v>
      </c>
      <c r="C398" s="1">
        <v>116</v>
      </c>
      <c r="D398" s="1" t="s">
        <v>8</v>
      </c>
      <c r="E398" s="1">
        <v>5510</v>
      </c>
      <c r="F398" s="1" t="s">
        <v>581</v>
      </c>
      <c r="G398" s="1" t="s">
        <v>4</v>
      </c>
      <c r="H398" s="1">
        <v>503800</v>
      </c>
      <c r="I398" s="1">
        <v>388800</v>
      </c>
      <c r="J398" s="1">
        <v>374300</v>
      </c>
    </row>
    <row r="399" spans="1:10" x14ac:dyDescent="0.2">
      <c r="A399" s="1">
        <v>212</v>
      </c>
      <c r="B399" s="1" t="s">
        <v>203</v>
      </c>
      <c r="C399" s="1">
        <v>116</v>
      </c>
      <c r="D399" s="1" t="s">
        <v>8</v>
      </c>
      <c r="E399" s="1">
        <v>5510</v>
      </c>
      <c r="F399" s="1" t="s">
        <v>581</v>
      </c>
      <c r="G399" s="1" t="s">
        <v>4</v>
      </c>
      <c r="H399" s="1">
        <v>539611</v>
      </c>
      <c r="I399" s="1">
        <v>617320</v>
      </c>
      <c r="J399" s="1">
        <v>632218</v>
      </c>
    </row>
    <row r="400" spans="1:10" x14ac:dyDescent="0.2">
      <c r="A400" s="1">
        <v>208</v>
      </c>
      <c r="B400" s="1" t="s">
        <v>204</v>
      </c>
      <c r="C400" s="1">
        <v>116</v>
      </c>
      <c r="D400" s="1" t="s">
        <v>8</v>
      </c>
      <c r="E400" s="1">
        <v>5510</v>
      </c>
      <c r="F400" s="1" t="s">
        <v>581</v>
      </c>
      <c r="G400" s="1" t="s">
        <v>4</v>
      </c>
      <c r="H400" s="1">
        <v>853738</v>
      </c>
      <c r="I400" s="1">
        <v>887418</v>
      </c>
      <c r="J400" s="1">
        <v>898116</v>
      </c>
    </row>
    <row r="401" spans="1:10" x14ac:dyDescent="0.2">
      <c r="A401" s="1">
        <v>216</v>
      </c>
      <c r="B401" s="1" t="s">
        <v>205</v>
      </c>
      <c r="C401" s="1">
        <v>116</v>
      </c>
      <c r="D401" s="1" t="s">
        <v>8</v>
      </c>
      <c r="E401" s="1">
        <v>5510</v>
      </c>
      <c r="F401" s="1" t="s">
        <v>581</v>
      </c>
      <c r="G401" s="1" t="s">
        <v>4</v>
      </c>
      <c r="H401" s="1">
        <v>99175</v>
      </c>
      <c r="I401" s="1">
        <v>125665</v>
      </c>
      <c r="J401" s="1">
        <v>140977</v>
      </c>
    </row>
    <row r="402" spans="1:10" x14ac:dyDescent="0.2">
      <c r="A402" s="1">
        <v>154</v>
      </c>
      <c r="B402" s="1" t="s">
        <v>206</v>
      </c>
      <c r="C402" s="1">
        <v>116</v>
      </c>
      <c r="D402" s="1" t="s">
        <v>8</v>
      </c>
      <c r="E402" s="1">
        <v>5510</v>
      </c>
      <c r="F402" s="1" t="s">
        <v>581</v>
      </c>
      <c r="G402" s="1" t="s">
        <v>4</v>
      </c>
      <c r="H402" s="1">
        <v>199651</v>
      </c>
      <c r="I402" s="1">
        <v>190406</v>
      </c>
      <c r="J402" s="1">
        <v>198529</v>
      </c>
    </row>
    <row r="403" spans="1:10" x14ac:dyDescent="0.2">
      <c r="A403" s="1">
        <v>176</v>
      </c>
      <c r="B403" s="1" t="s">
        <v>207</v>
      </c>
      <c r="C403" s="1">
        <v>116</v>
      </c>
      <c r="D403" s="1" t="s">
        <v>8</v>
      </c>
      <c r="E403" s="1">
        <v>5510</v>
      </c>
      <c r="F403" s="1" t="s">
        <v>581</v>
      </c>
      <c r="G403" s="1" t="s">
        <v>4</v>
      </c>
      <c r="H403" s="1">
        <v>394</v>
      </c>
      <c r="I403" s="1">
        <v>345</v>
      </c>
      <c r="J403" s="1">
        <v>325</v>
      </c>
    </row>
    <row r="404" spans="1:10" x14ac:dyDescent="0.2">
      <c r="A404" s="1">
        <v>222</v>
      </c>
      <c r="B404" s="1" t="s">
        <v>212</v>
      </c>
      <c r="C404" s="1">
        <v>116</v>
      </c>
      <c r="D404" s="1" t="s">
        <v>8</v>
      </c>
      <c r="E404" s="1">
        <v>5510</v>
      </c>
      <c r="F404" s="1" t="s">
        <v>581</v>
      </c>
      <c r="G404" s="1" t="s">
        <v>4</v>
      </c>
      <c r="H404" s="1">
        <v>385000</v>
      </c>
      <c r="I404" s="1">
        <v>400000</v>
      </c>
      <c r="J404" s="1">
        <v>440000</v>
      </c>
    </row>
    <row r="405" spans="1:10" x14ac:dyDescent="0.2">
      <c r="A405" s="1">
        <v>223</v>
      </c>
      <c r="B405" s="1" t="s">
        <v>213</v>
      </c>
      <c r="C405" s="1">
        <v>116</v>
      </c>
      <c r="D405" s="1" t="s">
        <v>8</v>
      </c>
      <c r="E405" s="1">
        <v>5510</v>
      </c>
      <c r="F405" s="1" t="s">
        <v>581</v>
      </c>
      <c r="G405" s="1" t="s">
        <v>4</v>
      </c>
      <c r="H405" s="1">
        <v>4166000</v>
      </c>
      <c r="I405" s="1">
        <v>4760000</v>
      </c>
      <c r="J405" s="1">
        <v>4750000</v>
      </c>
    </row>
    <row r="406" spans="1:10" x14ac:dyDescent="0.2">
      <c r="A406" s="1">
        <v>213</v>
      </c>
      <c r="B406" s="1" t="s">
        <v>214</v>
      </c>
      <c r="C406" s="1">
        <v>116</v>
      </c>
      <c r="D406" s="1" t="s">
        <v>8</v>
      </c>
      <c r="E406" s="1">
        <v>5510</v>
      </c>
      <c r="F406" s="1" t="s">
        <v>581</v>
      </c>
      <c r="G406" s="1" t="s">
        <v>4</v>
      </c>
      <c r="H406" s="1">
        <v>296102</v>
      </c>
      <c r="I406" s="1">
        <v>306295</v>
      </c>
      <c r="J406" s="1">
        <v>316488</v>
      </c>
    </row>
    <row r="407" spans="1:10" x14ac:dyDescent="0.2">
      <c r="A407" s="1">
        <v>226</v>
      </c>
      <c r="B407" s="1" t="s">
        <v>216</v>
      </c>
      <c r="C407" s="1">
        <v>116</v>
      </c>
      <c r="D407" s="1" t="s">
        <v>8</v>
      </c>
      <c r="E407" s="1">
        <v>5510</v>
      </c>
      <c r="F407" s="1" t="s">
        <v>581</v>
      </c>
      <c r="G407" s="1" t="s">
        <v>4</v>
      </c>
      <c r="H407" s="1">
        <v>180956</v>
      </c>
      <c r="I407" s="1">
        <v>177027</v>
      </c>
      <c r="J407" s="1">
        <v>169490</v>
      </c>
    </row>
    <row r="408" spans="1:10" x14ac:dyDescent="0.2">
      <c r="A408" s="1">
        <v>230</v>
      </c>
      <c r="B408" s="1" t="s">
        <v>217</v>
      </c>
      <c r="C408" s="1">
        <v>116</v>
      </c>
      <c r="D408" s="1" t="s">
        <v>8</v>
      </c>
      <c r="E408" s="1">
        <v>5510</v>
      </c>
      <c r="F408" s="1" t="s">
        <v>581</v>
      </c>
      <c r="G408" s="1" t="s">
        <v>4</v>
      </c>
      <c r="H408" s="1">
        <v>23693350</v>
      </c>
      <c r="I408" s="1">
        <v>20839270</v>
      </c>
      <c r="J408" s="1">
        <v>21750290</v>
      </c>
    </row>
    <row r="409" spans="1:10" x14ac:dyDescent="0.2">
      <c r="A409" s="1">
        <v>225</v>
      </c>
      <c r="B409" s="1" t="s">
        <v>218</v>
      </c>
      <c r="C409" s="1">
        <v>116</v>
      </c>
      <c r="D409" s="1" t="s">
        <v>8</v>
      </c>
      <c r="E409" s="1">
        <v>5510</v>
      </c>
      <c r="F409" s="1" t="s">
        <v>581</v>
      </c>
      <c r="G409" s="1" t="s">
        <v>4</v>
      </c>
      <c r="H409" s="1">
        <v>914</v>
      </c>
      <c r="I409" s="1">
        <v>3447</v>
      </c>
      <c r="J409" s="1">
        <v>3663</v>
      </c>
    </row>
    <row r="410" spans="1:10" x14ac:dyDescent="0.2">
      <c r="A410" s="1">
        <v>229</v>
      </c>
      <c r="B410" s="1" t="s">
        <v>219</v>
      </c>
      <c r="C410" s="1">
        <v>116</v>
      </c>
      <c r="D410" s="1" t="s">
        <v>8</v>
      </c>
      <c r="E410" s="1">
        <v>5510</v>
      </c>
      <c r="F410" s="1" t="s">
        <v>581</v>
      </c>
      <c r="G410" s="1" t="s">
        <v>4</v>
      </c>
      <c r="H410" s="1">
        <v>5911000</v>
      </c>
      <c r="I410" s="1">
        <v>5588000</v>
      </c>
      <c r="J410" s="1">
        <v>5373000</v>
      </c>
    </row>
    <row r="411" spans="1:10" x14ac:dyDescent="0.2">
      <c r="A411" s="1">
        <v>215</v>
      </c>
      <c r="B411" s="1" t="s">
        <v>220</v>
      </c>
      <c r="C411" s="1">
        <v>116</v>
      </c>
      <c r="D411" s="1" t="s">
        <v>8</v>
      </c>
      <c r="E411" s="1">
        <v>5510</v>
      </c>
      <c r="F411" s="1" t="s">
        <v>581</v>
      </c>
      <c r="G411" s="1" t="s">
        <v>4</v>
      </c>
      <c r="H411" s="1">
        <v>1738017</v>
      </c>
      <c r="I411" s="1">
        <v>1480716</v>
      </c>
      <c r="J411" s="1">
        <v>1499508</v>
      </c>
    </row>
    <row r="412" spans="1:10" x14ac:dyDescent="0.2">
      <c r="A412" s="1">
        <v>231</v>
      </c>
      <c r="B412" s="1" t="s">
        <v>221</v>
      </c>
      <c r="C412" s="1">
        <v>116</v>
      </c>
      <c r="D412" s="1" t="s">
        <v>8</v>
      </c>
      <c r="E412" s="1">
        <v>5510</v>
      </c>
      <c r="F412" s="1" t="s">
        <v>581</v>
      </c>
      <c r="G412" s="1" t="s">
        <v>4</v>
      </c>
      <c r="H412" s="1">
        <v>20056500</v>
      </c>
      <c r="I412" s="1">
        <v>20012720</v>
      </c>
      <c r="J412" s="1">
        <v>19990950</v>
      </c>
    </row>
    <row r="413" spans="1:10" x14ac:dyDescent="0.2">
      <c r="A413" s="1">
        <v>234</v>
      </c>
      <c r="B413" s="1" t="s">
        <v>223</v>
      </c>
      <c r="C413" s="1">
        <v>116</v>
      </c>
      <c r="D413" s="1" t="s">
        <v>8</v>
      </c>
      <c r="E413" s="1">
        <v>5510</v>
      </c>
      <c r="F413" s="1" t="s">
        <v>581</v>
      </c>
      <c r="G413" s="1" t="s">
        <v>4</v>
      </c>
      <c r="H413" s="1">
        <v>82561</v>
      </c>
      <c r="I413" s="1">
        <v>72913</v>
      </c>
      <c r="J413" s="1">
        <v>89000</v>
      </c>
    </row>
    <row r="414" spans="1:10" x14ac:dyDescent="0.2">
      <c r="A414" s="1">
        <v>228</v>
      </c>
      <c r="B414" s="1" t="s">
        <v>224</v>
      </c>
      <c r="C414" s="1">
        <v>116</v>
      </c>
      <c r="D414" s="1" t="s">
        <v>8</v>
      </c>
      <c r="E414" s="1">
        <v>5510</v>
      </c>
      <c r="F414" s="1" t="s">
        <v>581</v>
      </c>
      <c r="G414" s="1" t="s">
        <v>4</v>
      </c>
    </row>
    <row r="415" spans="1:10" x14ac:dyDescent="0.2">
      <c r="A415" s="1">
        <v>235</v>
      </c>
      <c r="B415" s="1" t="s">
        <v>225</v>
      </c>
      <c r="C415" s="1">
        <v>116</v>
      </c>
      <c r="D415" s="1" t="s">
        <v>8</v>
      </c>
      <c r="E415" s="1">
        <v>5510</v>
      </c>
      <c r="F415" s="1" t="s">
        <v>581</v>
      </c>
      <c r="G415" s="1" t="s">
        <v>4</v>
      </c>
      <c r="H415" s="1">
        <v>2452400</v>
      </c>
      <c r="I415" s="1">
        <v>2696914</v>
      </c>
      <c r="J415" s="1">
        <v>2925020</v>
      </c>
    </row>
    <row r="416" spans="1:10" x14ac:dyDescent="0.2">
      <c r="A416" s="1">
        <v>236</v>
      </c>
      <c r="B416" s="1" t="s">
        <v>227</v>
      </c>
      <c r="C416" s="1">
        <v>116</v>
      </c>
      <c r="D416" s="1" t="s">
        <v>8</v>
      </c>
      <c r="E416" s="1">
        <v>5510</v>
      </c>
      <c r="F416" s="1" t="s">
        <v>581</v>
      </c>
      <c r="G416" s="1" t="s">
        <v>4</v>
      </c>
      <c r="H416" s="1">
        <v>503733</v>
      </c>
      <c r="I416" s="1">
        <v>523800</v>
      </c>
      <c r="J416" s="1">
        <v>391433</v>
      </c>
    </row>
    <row r="417" spans="1:10" x14ac:dyDescent="0.2">
      <c r="A417" s="1">
        <v>237</v>
      </c>
      <c r="B417" s="1" t="s">
        <v>228</v>
      </c>
      <c r="C417" s="1">
        <v>116</v>
      </c>
      <c r="D417" s="1" t="s">
        <v>8</v>
      </c>
      <c r="E417" s="1">
        <v>5510</v>
      </c>
      <c r="F417" s="1" t="s">
        <v>581</v>
      </c>
      <c r="G417" s="1" t="s">
        <v>4</v>
      </c>
      <c r="H417" s="1">
        <v>321700</v>
      </c>
      <c r="I417" s="1">
        <v>318321</v>
      </c>
      <c r="J417" s="1">
        <v>302229</v>
      </c>
    </row>
    <row r="418" spans="1:10" x14ac:dyDescent="0.2">
      <c r="A418" s="1">
        <v>5000</v>
      </c>
      <c r="B418" s="1" t="s">
        <v>461</v>
      </c>
      <c r="C418" s="1">
        <v>116</v>
      </c>
      <c r="D418" s="1" t="s">
        <v>8</v>
      </c>
      <c r="E418" s="1">
        <v>5510</v>
      </c>
      <c r="F418" s="1" t="s">
        <v>581</v>
      </c>
      <c r="G418" s="1" t="s">
        <v>4</v>
      </c>
      <c r="H418" s="1">
        <v>380967206</v>
      </c>
      <c r="I418" s="1">
        <v>376811720</v>
      </c>
      <c r="J418" s="1">
        <v>376826967</v>
      </c>
    </row>
    <row r="419" spans="1:10" x14ac:dyDescent="0.2">
      <c r="A419" s="1">
        <v>249</v>
      </c>
      <c r="B419" s="1" t="s">
        <v>231</v>
      </c>
      <c r="C419" s="1">
        <v>116</v>
      </c>
      <c r="D419" s="1" t="s">
        <v>8</v>
      </c>
      <c r="E419" s="1">
        <v>5510</v>
      </c>
      <c r="F419" s="1" t="s">
        <v>581</v>
      </c>
      <c r="G419" s="1" t="s">
        <v>4</v>
      </c>
      <c r="H419" s="1">
        <v>264986</v>
      </c>
      <c r="I419" s="1">
        <v>277547</v>
      </c>
      <c r="J419" s="1">
        <v>294608</v>
      </c>
    </row>
    <row r="420" spans="1:10" x14ac:dyDescent="0.2">
      <c r="A420" s="1">
        <v>248</v>
      </c>
      <c r="B420" s="1" t="s">
        <v>232</v>
      </c>
      <c r="C420" s="1">
        <v>116</v>
      </c>
      <c r="D420" s="1" t="s">
        <v>8</v>
      </c>
      <c r="E420" s="1">
        <v>5510</v>
      </c>
      <c r="F420" s="1" t="s">
        <v>581</v>
      </c>
      <c r="G420" s="1" t="s">
        <v>4</v>
      </c>
    </row>
    <row r="421" spans="1:10" x14ac:dyDescent="0.2">
      <c r="A421" s="1">
        <v>251</v>
      </c>
      <c r="B421" s="1" t="s">
        <v>233</v>
      </c>
      <c r="C421" s="1">
        <v>116</v>
      </c>
      <c r="D421" s="1" t="s">
        <v>8</v>
      </c>
      <c r="E421" s="1">
        <v>5510</v>
      </c>
      <c r="F421" s="1" t="s">
        <v>581</v>
      </c>
      <c r="G421" s="1" t="s">
        <v>4</v>
      </c>
      <c r="H421" s="1">
        <v>31203</v>
      </c>
      <c r="I421" s="1">
        <v>45902</v>
      </c>
      <c r="J421" s="1">
        <v>24428</v>
      </c>
    </row>
    <row r="422" spans="1:10" x14ac:dyDescent="0.2">
      <c r="A422" s="1">
        <v>181</v>
      </c>
      <c r="B422" s="1" t="s">
        <v>234</v>
      </c>
      <c r="C422" s="1">
        <v>116</v>
      </c>
      <c r="D422" s="1" t="s">
        <v>8</v>
      </c>
      <c r="E422" s="1">
        <v>5510</v>
      </c>
      <c r="F422" s="1" t="s">
        <v>581</v>
      </c>
      <c r="G422" s="1" t="s">
        <v>4</v>
      </c>
      <c r="H422" s="1">
        <v>57700</v>
      </c>
      <c r="I422" s="1">
        <v>61908</v>
      </c>
      <c r="J422" s="1">
        <v>64127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422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559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63127</v>
      </c>
      <c r="I4" s="2">
        <f t="shared" si="0"/>
        <v>69361</v>
      </c>
      <c r="J4" s="2">
        <f t="shared" si="0"/>
        <v>59582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14641</v>
      </c>
      <c r="I5" s="2">
        <f t="shared" si="0"/>
        <v>22499</v>
      </c>
      <c r="J5" s="2">
        <f t="shared" si="0"/>
        <v>23794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1148</v>
      </c>
      <c r="I6" s="2">
        <f t="shared" si="0"/>
        <v>1466</v>
      </c>
      <c r="J6" s="2">
        <f t="shared" si="0"/>
        <v>1652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629</v>
      </c>
      <c r="I7" s="2">
        <f t="shared" si="0"/>
        <v>640</v>
      </c>
      <c r="J7" s="2">
        <f t="shared" si="0"/>
        <v>650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21498</v>
      </c>
      <c r="I8" s="2">
        <f t="shared" si="0"/>
        <v>21762</v>
      </c>
      <c r="J8" s="2">
        <f t="shared" si="0"/>
        <v>21613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24442</v>
      </c>
      <c r="I12" s="2">
        <f t="shared" si="0"/>
        <v>12705</v>
      </c>
      <c r="J12" s="2">
        <f t="shared" si="0"/>
        <v>14923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115604</v>
      </c>
      <c r="I13" s="2">
        <f t="shared" si="0"/>
        <v>133532</v>
      </c>
      <c r="J13" s="2">
        <f t="shared" si="0"/>
        <v>145967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159086</v>
      </c>
      <c r="I14" s="2">
        <f t="shared" si="0"/>
        <v>148440</v>
      </c>
      <c r="J14" s="2">
        <f t="shared" si="0"/>
        <v>106236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189635</v>
      </c>
      <c r="I16" s="2">
        <f t="shared" si="0"/>
        <v>175420</v>
      </c>
      <c r="J16" s="2">
        <f t="shared" si="0"/>
        <v>186905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38949</v>
      </c>
      <c r="I17" s="2">
        <f t="shared" si="0"/>
        <v>39338</v>
      </c>
      <c r="J17" s="2">
        <f t="shared" si="0"/>
        <v>39107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67492</v>
      </c>
      <c r="I19" s="9">
        <f t="shared" si="1"/>
        <v>70278</v>
      </c>
      <c r="J19" s="9">
        <f t="shared" si="1"/>
        <v>67079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23941</v>
      </c>
      <c r="I21" s="9">
        <f t="shared" si="3"/>
        <v>27006</v>
      </c>
      <c r="J21" s="9">
        <f t="shared" si="3"/>
        <v>31374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746</v>
      </c>
      <c r="I22" s="2">
        <f t="shared" si="2"/>
        <v>739</v>
      </c>
      <c r="J22" s="2">
        <f t="shared" si="2"/>
        <v>734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269</v>
      </c>
      <c r="I23" s="2">
        <f t="shared" si="2"/>
        <v>240</v>
      </c>
      <c r="J23" s="2">
        <f t="shared" si="2"/>
        <v>274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4317</v>
      </c>
      <c r="I24" s="2">
        <f t="shared" si="2"/>
        <v>3438</v>
      </c>
      <c r="J24" s="2">
        <f t="shared" si="2"/>
        <v>3803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8543</v>
      </c>
      <c r="I26" s="2">
        <f t="shared" si="2"/>
        <v>9396</v>
      </c>
      <c r="J26" s="2">
        <f t="shared" si="2"/>
        <v>10525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380</v>
      </c>
      <c r="I27" s="2">
        <f t="shared" si="2"/>
        <v>380</v>
      </c>
      <c r="J27" s="2">
        <f t="shared" si="2"/>
        <v>391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2889</v>
      </c>
      <c r="I28" s="2">
        <f t="shared" si="2"/>
        <v>5018</v>
      </c>
      <c r="J28" s="2">
        <f t="shared" si="2"/>
        <v>5590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1410</v>
      </c>
      <c r="I29" s="2">
        <f t="shared" si="2"/>
        <v>2407</v>
      </c>
      <c r="J29" s="2">
        <f t="shared" si="2"/>
        <v>2899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106180</v>
      </c>
      <c r="I30" s="2">
        <f t="shared" si="2"/>
        <v>106347</v>
      </c>
      <c r="J30" s="2">
        <f t="shared" si="2"/>
        <v>122465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49</v>
      </c>
      <c r="I32" s="2">
        <f t="shared" si="2"/>
        <v>45</v>
      </c>
      <c r="J32" s="2">
        <f t="shared" si="2"/>
        <v>41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7670</v>
      </c>
      <c r="I33" s="2">
        <f t="shared" si="2"/>
        <v>7246</v>
      </c>
      <c r="J33" s="2">
        <f t="shared" si="2"/>
        <v>7309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39785</v>
      </c>
      <c r="I34" s="2">
        <f t="shared" si="2"/>
        <v>40216</v>
      </c>
      <c r="J34" s="2">
        <f t="shared" si="2"/>
        <v>39939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58604</v>
      </c>
      <c r="I35" s="2">
        <f t="shared" si="2"/>
        <v>61655</v>
      </c>
      <c r="J35" s="2">
        <f t="shared" si="2"/>
        <v>63040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821</v>
      </c>
      <c r="I36" s="2">
        <f t="shared" si="4"/>
        <v>707</v>
      </c>
      <c r="J36" s="2">
        <f t="shared" si="4"/>
        <v>789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18300</v>
      </c>
      <c r="I37" s="2">
        <f t="shared" si="4"/>
        <v>15580</v>
      </c>
      <c r="J37" s="2">
        <f t="shared" si="4"/>
        <v>14500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1131</v>
      </c>
      <c r="I38" s="2">
        <f t="shared" si="4"/>
        <v>1284</v>
      </c>
      <c r="J38" s="2">
        <f t="shared" si="4"/>
        <v>1337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982</v>
      </c>
      <c r="I39" s="2">
        <f t="shared" si="4"/>
        <v>1121</v>
      </c>
      <c r="J39" s="2">
        <f t="shared" si="4"/>
        <v>1230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3806</v>
      </c>
      <c r="I40" s="2">
        <f t="shared" si="4"/>
        <v>3929</v>
      </c>
      <c r="J40" s="2">
        <f t="shared" si="4"/>
        <v>4018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1933</v>
      </c>
      <c r="I41" s="2">
        <f t="shared" si="4"/>
        <v>2993</v>
      </c>
      <c r="J41" s="2">
        <f t="shared" si="4"/>
        <v>1304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3448</v>
      </c>
      <c r="I42" s="2">
        <f t="shared" si="4"/>
        <v>3674</v>
      </c>
      <c r="J42" s="2">
        <f t="shared" si="4"/>
        <v>3787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13</v>
      </c>
      <c r="I43" s="2">
        <f t="shared" si="4"/>
        <v>6</v>
      </c>
      <c r="J43" s="2">
        <f t="shared" si="4"/>
        <v>325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7435</v>
      </c>
      <c r="I46" s="2">
        <f t="shared" si="4"/>
        <v>7610</v>
      </c>
      <c r="J46" s="2">
        <f t="shared" si="4"/>
        <v>9392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316526</v>
      </c>
      <c r="I49" s="2">
        <f t="shared" si="4"/>
        <v>324877</v>
      </c>
      <c r="J49" s="2">
        <f t="shared" si="4"/>
        <v>333100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0</v>
      </c>
      <c r="I51" s="2">
        <f t="shared" si="4"/>
        <v>0</v>
      </c>
      <c r="J51" s="2">
        <f t="shared" si="4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2568</v>
      </c>
      <c r="I53" s="2">
        <f t="shared" si="5"/>
        <v>5455</v>
      </c>
      <c r="J53" s="2">
        <f t="shared" si="5"/>
        <v>4403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2516</v>
      </c>
      <c r="I54" s="2">
        <f t="shared" si="5"/>
        <v>2731</v>
      </c>
      <c r="J54" s="2">
        <f t="shared" si="5"/>
        <v>3149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2565</v>
      </c>
      <c r="I55" s="2">
        <f t="shared" si="5"/>
        <v>2625</v>
      </c>
      <c r="J55" s="2">
        <f t="shared" si="5"/>
        <v>2838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1155</v>
      </c>
      <c r="I56" s="2">
        <f t="shared" si="5"/>
        <v>1107</v>
      </c>
      <c r="J56" s="2">
        <f t="shared" si="5"/>
        <v>1017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58</v>
      </c>
      <c r="I57" s="9">
        <f t="shared" si="6"/>
        <v>50</v>
      </c>
      <c r="J57" s="9">
        <f t="shared" si="6"/>
        <v>52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91</v>
      </c>
      <c r="I60" s="2">
        <f t="shared" si="7"/>
        <v>87</v>
      </c>
      <c r="J60" s="2">
        <f t="shared" si="7"/>
        <v>99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3392</v>
      </c>
      <c r="I61" s="2">
        <f t="shared" si="7"/>
        <v>3674</v>
      </c>
      <c r="J61" s="2">
        <f t="shared" si="7"/>
        <v>3967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253</v>
      </c>
      <c r="I62" s="2">
        <f t="shared" si="7"/>
        <v>274</v>
      </c>
      <c r="J62" s="2">
        <f t="shared" si="7"/>
        <v>521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20967</v>
      </c>
      <c r="I63" s="2">
        <f t="shared" si="7"/>
        <v>21177</v>
      </c>
      <c r="J63" s="2">
        <f t="shared" si="7"/>
        <v>20967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1576</v>
      </c>
      <c r="I64" s="2">
        <f t="shared" si="7"/>
        <v>1621</v>
      </c>
      <c r="J64" s="2">
        <f t="shared" si="7"/>
        <v>1636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61409</v>
      </c>
      <c r="I65" s="2">
        <f t="shared" si="7"/>
        <v>63638</v>
      </c>
      <c r="J65" s="2">
        <f t="shared" si="7"/>
        <v>64342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1972</v>
      </c>
      <c r="I66" s="2">
        <f t="shared" si="7"/>
        <v>1869</v>
      </c>
      <c r="J66" s="2">
        <f t="shared" si="7"/>
        <v>2380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916</v>
      </c>
      <c r="I67" s="2">
        <f t="shared" si="7"/>
        <v>1146</v>
      </c>
      <c r="J67" s="2">
        <f t="shared" si="7"/>
        <v>1100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176363</v>
      </c>
      <c r="I68" s="2">
        <f t="shared" si="7"/>
        <v>179553</v>
      </c>
      <c r="J68" s="2">
        <f t="shared" si="7"/>
        <v>181708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107598</v>
      </c>
      <c r="I69" s="2">
        <f t="shared" si="7"/>
        <v>132563</v>
      </c>
      <c r="J69" s="2">
        <f t="shared" si="7"/>
        <v>121920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33208</v>
      </c>
      <c r="I70" s="2">
        <f t="shared" si="7"/>
        <v>29703</v>
      </c>
      <c r="J70" s="2">
        <f t="shared" si="7"/>
        <v>29635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318380</v>
      </c>
      <c r="I71" s="2">
        <f t="shared" si="7"/>
        <v>315511</v>
      </c>
      <c r="J71" s="2">
        <f t="shared" si="7"/>
        <v>310698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26240</v>
      </c>
      <c r="I72" s="2">
        <f t="shared" si="7"/>
        <v>28292</v>
      </c>
      <c r="J72" s="2">
        <f t="shared" si="7"/>
        <v>20202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132058</v>
      </c>
      <c r="I73" s="2">
        <f t="shared" si="7"/>
        <v>131931</v>
      </c>
      <c r="J73" s="2">
        <f t="shared" si="7"/>
        <v>129842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62890</v>
      </c>
      <c r="I77" s="2">
        <f t="shared" si="8"/>
        <v>61799</v>
      </c>
      <c r="J77" s="2">
        <f t="shared" si="8"/>
        <v>59834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48965</v>
      </c>
      <c r="I78" s="2">
        <f t="shared" si="8"/>
        <v>50526</v>
      </c>
      <c r="J78" s="2">
        <f t="shared" si="8"/>
        <v>53485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240</v>
      </c>
      <c r="I79" s="2">
        <f t="shared" si="8"/>
        <v>242</v>
      </c>
      <c r="J79" s="2">
        <f t="shared" si="8"/>
        <v>250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4041</v>
      </c>
      <c r="I80" s="2">
        <f t="shared" si="8"/>
        <v>4234</v>
      </c>
      <c r="J80" s="2">
        <f t="shared" si="8"/>
        <v>4424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342426</v>
      </c>
      <c r="I81" s="2">
        <f t="shared" si="8"/>
        <v>342951</v>
      </c>
      <c r="J81" s="2">
        <f t="shared" si="8"/>
        <v>342409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425370</v>
      </c>
      <c r="I82" s="2">
        <f t="shared" si="8"/>
        <v>426710</v>
      </c>
      <c r="J82" s="2">
        <f t="shared" si="8"/>
        <v>407810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78300</v>
      </c>
      <c r="I83" s="2">
        <f t="shared" si="8"/>
        <v>74600</v>
      </c>
      <c r="J83" s="2">
        <f t="shared" si="8"/>
        <v>69178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21472</v>
      </c>
      <c r="I84" s="2">
        <f t="shared" si="8"/>
        <v>20234</v>
      </c>
      <c r="J84" s="2">
        <f t="shared" si="8"/>
        <v>24041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2250</v>
      </c>
      <c r="I86" s="2">
        <f t="shared" si="8"/>
        <v>2285</v>
      </c>
      <c r="J86" s="2">
        <f t="shared" si="8"/>
        <v>2275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5573300</v>
      </c>
      <c r="I87" s="2">
        <f t="shared" si="8"/>
        <v>5518200</v>
      </c>
      <c r="J87" s="2">
        <f t="shared" si="8"/>
        <v>5812865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129320</v>
      </c>
      <c r="I88" s="2">
        <f t="shared" si="8"/>
        <v>141206</v>
      </c>
      <c r="J88" s="2">
        <f t="shared" si="8"/>
        <v>140168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13205</v>
      </c>
      <c r="I89" s="2">
        <f t="shared" si="8"/>
        <v>12839</v>
      </c>
      <c r="J89" s="2">
        <f t="shared" si="8"/>
        <v>15024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76291</v>
      </c>
      <c r="I92" s="2">
        <f t="shared" si="9"/>
        <v>66983</v>
      </c>
      <c r="J92" s="2">
        <f t="shared" si="9"/>
        <v>66450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1035</v>
      </c>
      <c r="I93" s="2">
        <f t="shared" si="9"/>
        <v>1030</v>
      </c>
      <c r="J93" s="2">
        <f t="shared" si="9"/>
        <v>1065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36422</v>
      </c>
      <c r="I95" s="2">
        <f t="shared" si="9"/>
        <v>36826</v>
      </c>
      <c r="J95" s="2">
        <f t="shared" si="9"/>
        <v>36534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7868</v>
      </c>
      <c r="I96" s="2">
        <f t="shared" si="9"/>
        <v>7843</v>
      </c>
      <c r="J96" s="2">
        <f t="shared" si="9"/>
        <v>7744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6168</v>
      </c>
      <c r="I97" s="2">
        <f t="shared" si="9"/>
        <v>7603</v>
      </c>
      <c r="J97" s="2">
        <f t="shared" si="9"/>
        <v>8605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278</v>
      </c>
      <c r="I98" s="2">
        <f t="shared" si="9"/>
        <v>255</v>
      </c>
      <c r="J98" s="2">
        <f t="shared" si="9"/>
        <v>249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22823</v>
      </c>
      <c r="I99" s="2">
        <f t="shared" si="9"/>
        <v>21767</v>
      </c>
      <c r="J99" s="2">
        <f t="shared" si="9"/>
        <v>21173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7</v>
      </c>
      <c r="I100" s="2">
        <f t="shared" si="9"/>
        <v>29</v>
      </c>
      <c r="J100" s="2">
        <f t="shared" si="9"/>
        <v>43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234</v>
      </c>
      <c r="I102" s="2">
        <f t="shared" si="11"/>
        <v>92</v>
      </c>
      <c r="J102" s="2">
        <f t="shared" si="11"/>
        <v>227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209</v>
      </c>
      <c r="I103" s="2">
        <f t="shared" si="11"/>
        <v>231</v>
      </c>
      <c r="J103" s="2">
        <f t="shared" si="11"/>
        <v>229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60</v>
      </c>
      <c r="I104" s="9">
        <f t="shared" si="12"/>
        <v>60</v>
      </c>
      <c r="J104" s="9">
        <f t="shared" si="12"/>
        <v>61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25009</v>
      </c>
      <c r="I107" s="2">
        <f t="shared" si="13"/>
        <v>25019</v>
      </c>
      <c r="J107" s="2">
        <f t="shared" si="13"/>
        <v>35699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81728</v>
      </c>
      <c r="I108" s="9">
        <f t="shared" si="14"/>
        <v>79210</v>
      </c>
      <c r="J108" s="9">
        <f t="shared" si="14"/>
        <v>89779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5249</v>
      </c>
      <c r="I109" s="2">
        <f t="shared" si="15"/>
        <v>4862</v>
      </c>
      <c r="J109" s="2">
        <f t="shared" si="15"/>
        <v>5021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2024000</v>
      </c>
      <c r="I110" s="2">
        <f t="shared" si="15"/>
        <v>2076000</v>
      </c>
      <c r="J110" s="2">
        <f t="shared" si="15"/>
        <v>2130000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205725</v>
      </c>
      <c r="I111" s="2">
        <f t="shared" si="15"/>
        <v>197037</v>
      </c>
      <c r="J111" s="2">
        <f t="shared" si="15"/>
        <v>199971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159831</v>
      </c>
      <c r="I112" s="2">
        <f t="shared" si="15"/>
        <v>170517</v>
      </c>
      <c r="J112" s="2">
        <f t="shared" si="15"/>
        <v>178223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5365</v>
      </c>
      <c r="I113" s="2">
        <f t="shared" si="15"/>
        <v>5136</v>
      </c>
      <c r="J113" s="2">
        <f t="shared" si="15"/>
        <v>4239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21384</v>
      </c>
      <c r="I114" s="2">
        <f t="shared" si="15"/>
        <v>20368</v>
      </c>
      <c r="J114" s="2">
        <f t="shared" si="15"/>
        <v>21221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81728</v>
      </c>
      <c r="I115" s="9">
        <f t="shared" si="16"/>
        <v>79210</v>
      </c>
      <c r="J115" s="9">
        <f t="shared" si="16"/>
        <v>89779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40200</v>
      </c>
      <c r="I116" s="2">
        <f t="shared" si="15"/>
        <v>42000</v>
      </c>
      <c r="J116" s="2">
        <f t="shared" si="15"/>
        <v>46000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22000</v>
      </c>
      <c r="I117" s="2">
        <f t="shared" si="15"/>
        <v>21900</v>
      </c>
      <c r="J117" s="2">
        <f t="shared" si="15"/>
        <v>21700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168519</v>
      </c>
      <c r="I118" s="2">
        <f t="shared" si="15"/>
        <v>167505</v>
      </c>
      <c r="J118" s="2">
        <f t="shared" si="15"/>
        <v>175225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244800</v>
      </c>
      <c r="I119" s="2">
        <f t="shared" si="15"/>
        <v>236700</v>
      </c>
      <c r="J119" s="2">
        <f t="shared" si="15"/>
        <v>242500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600</v>
      </c>
      <c r="I120" s="2">
        <f t="shared" si="15"/>
        <v>600</v>
      </c>
      <c r="J120" s="2">
        <f t="shared" si="15"/>
        <v>600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9500</v>
      </c>
      <c r="I121" s="2">
        <f t="shared" si="15"/>
        <v>8500</v>
      </c>
      <c r="J121" s="2">
        <f t="shared" si="15"/>
        <v>9000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155502</v>
      </c>
      <c r="I122" s="2">
        <f t="shared" si="15"/>
        <v>155661</v>
      </c>
      <c r="J122" s="2">
        <f t="shared" si="15"/>
        <v>155594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12345</v>
      </c>
      <c r="I123" s="2">
        <f t="shared" si="15"/>
        <v>11836</v>
      </c>
      <c r="J123" s="2">
        <f t="shared" si="15"/>
        <v>11972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23800</v>
      </c>
      <c r="I124" s="2">
        <f t="shared" si="15"/>
        <v>23100</v>
      </c>
      <c r="J124" s="2">
        <f t="shared" si="15"/>
        <v>24140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11341</v>
      </c>
      <c r="I125" s="2">
        <f t="shared" si="17"/>
        <v>10891</v>
      </c>
      <c r="J125" s="2">
        <f t="shared" si="17"/>
        <v>10995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141000</v>
      </c>
      <c r="I126" s="2">
        <f t="shared" si="17"/>
        <v>129000</v>
      </c>
      <c r="J126" s="2">
        <f t="shared" si="17"/>
        <v>139000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4912</v>
      </c>
      <c r="I127" s="2">
        <f t="shared" si="17"/>
        <v>4735</v>
      </c>
      <c r="J127" s="2">
        <f t="shared" si="17"/>
        <v>3466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26100</v>
      </c>
      <c r="I128" s="2">
        <f t="shared" si="17"/>
        <v>24200</v>
      </c>
      <c r="J128" s="2">
        <f t="shared" si="17"/>
        <v>26670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52349</v>
      </c>
      <c r="I129" s="2">
        <f t="shared" si="17"/>
        <v>50416</v>
      </c>
      <c r="J129" s="2">
        <f t="shared" si="17"/>
        <v>48138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700</v>
      </c>
      <c r="I130" s="2">
        <f t="shared" si="17"/>
        <v>700</v>
      </c>
      <c r="J130" s="2">
        <f t="shared" si="17"/>
        <v>700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27214</v>
      </c>
      <c r="I131" s="2">
        <f t="shared" si="17"/>
        <v>24622</v>
      </c>
      <c r="J131" s="2">
        <f t="shared" si="17"/>
        <v>21575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75956</v>
      </c>
      <c r="I132" s="2">
        <f t="shared" si="17"/>
        <v>71676</v>
      </c>
      <c r="J132" s="2">
        <f t="shared" si="17"/>
        <v>64068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9600</v>
      </c>
      <c r="I133" s="2">
        <f t="shared" ref="I133:J146" si="18">+SUMIF($A$250:$A$500,$B133,I$250:I$500)</f>
        <v>10100</v>
      </c>
      <c r="J133" s="2">
        <f t="shared" si="18"/>
        <v>9693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10200</v>
      </c>
      <c r="I134" s="2">
        <f t="shared" si="18"/>
        <v>11018</v>
      </c>
      <c r="J134" s="2">
        <f t="shared" si="18"/>
        <v>8376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33098</v>
      </c>
      <c r="I135" s="9">
        <f t="shared" si="20"/>
        <v>30747</v>
      </c>
      <c r="J135" s="9">
        <f t="shared" si="20"/>
        <v>31670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20980</v>
      </c>
      <c r="I136" s="2">
        <f t="shared" si="18"/>
        <v>18735</v>
      </c>
      <c r="J136" s="2">
        <f t="shared" si="18"/>
        <v>16058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276927</v>
      </c>
      <c r="I137" s="2">
        <f t="shared" si="18"/>
        <v>300355</v>
      </c>
      <c r="J137" s="2">
        <f t="shared" si="18"/>
        <v>311620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202657</v>
      </c>
      <c r="I138" s="2">
        <f t="shared" si="18"/>
        <v>196058</v>
      </c>
      <c r="J138" s="2">
        <f t="shared" si="18"/>
        <v>186233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115083</v>
      </c>
      <c r="I139" s="9">
        <f t="shared" si="21"/>
        <v>105876</v>
      </c>
      <c r="J139" s="9">
        <f t="shared" si="21"/>
        <v>103231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156176</v>
      </c>
      <c r="I140" s="2">
        <f t="shared" si="18"/>
        <v>153313</v>
      </c>
      <c r="J140" s="2">
        <f t="shared" si="18"/>
        <v>156196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172005</v>
      </c>
      <c r="I141" s="2">
        <f t="shared" si="18"/>
        <v>183776</v>
      </c>
      <c r="J141" s="2">
        <f t="shared" si="18"/>
        <v>184592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14128</v>
      </c>
      <c r="I142" s="2">
        <f t="shared" si="18"/>
        <v>16970</v>
      </c>
      <c r="J142" s="2">
        <f t="shared" si="18"/>
        <v>17235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63515</v>
      </c>
      <c r="I143" s="2">
        <f t="shared" si="18"/>
        <v>64515</v>
      </c>
      <c r="J143" s="2">
        <f t="shared" si="18"/>
        <v>59435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24280</v>
      </c>
      <c r="I144" s="2">
        <f t="shared" si="18"/>
        <v>23240</v>
      </c>
      <c r="J144" s="2">
        <f t="shared" si="18"/>
        <v>24830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2</v>
      </c>
      <c r="I145" s="2">
        <f t="shared" si="18"/>
        <v>2</v>
      </c>
      <c r="J145" s="2">
        <f t="shared" si="18"/>
        <v>2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159079</v>
      </c>
      <c r="I146" s="2">
        <f t="shared" si="18"/>
        <v>160217</v>
      </c>
      <c r="J146" s="2">
        <f t="shared" si="18"/>
        <v>161771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25745</v>
      </c>
      <c r="I147" s="2">
        <f t="shared" si="22"/>
        <v>6122</v>
      </c>
      <c r="J147" s="2">
        <f t="shared" si="22"/>
        <v>7778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17550</v>
      </c>
      <c r="I148" s="2">
        <f t="shared" si="22"/>
        <v>17610</v>
      </c>
      <c r="J148" s="2">
        <f t="shared" si="22"/>
        <v>17586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6389</v>
      </c>
      <c r="I149" s="2">
        <f t="shared" si="22"/>
        <v>7256</v>
      </c>
      <c r="J149" s="2">
        <f t="shared" si="22"/>
        <v>6839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1826</v>
      </c>
      <c r="I150" s="2">
        <f t="shared" si="22"/>
        <v>2092</v>
      </c>
      <c r="J150" s="2">
        <f t="shared" si="22"/>
        <v>2360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17910</v>
      </c>
      <c r="I151" s="2">
        <f t="shared" si="22"/>
        <v>18847</v>
      </c>
      <c r="J151" s="2">
        <f t="shared" si="22"/>
        <v>15919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200</v>
      </c>
      <c r="I152" s="2">
        <f t="shared" si="22"/>
        <v>875</v>
      </c>
      <c r="J152" s="2">
        <f t="shared" si="22"/>
        <v>500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3</v>
      </c>
      <c r="I153" s="2">
        <f t="shared" si="22"/>
        <v>7</v>
      </c>
      <c r="J153" s="2">
        <f t="shared" si="22"/>
        <v>7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17073</v>
      </c>
      <c r="I154" s="2">
        <f t="shared" si="22"/>
        <v>18114</v>
      </c>
      <c r="J154" s="2">
        <f t="shared" si="22"/>
        <v>16579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29878</v>
      </c>
      <c r="I155" s="2">
        <f t="shared" si="22"/>
        <v>31466</v>
      </c>
      <c r="J155" s="2">
        <f t="shared" si="22"/>
        <v>31819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128392</v>
      </c>
      <c r="I156" s="2">
        <f t="shared" si="22"/>
        <v>153802</v>
      </c>
      <c r="J156" s="2">
        <f t="shared" si="22"/>
        <v>144706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63</v>
      </c>
      <c r="I157" s="2">
        <f t="shared" si="22"/>
        <v>115</v>
      </c>
      <c r="J157" s="2">
        <f t="shared" si="22"/>
        <v>138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20591</v>
      </c>
      <c r="I158" s="2">
        <f t="shared" si="22"/>
        <v>21436</v>
      </c>
      <c r="J158" s="2">
        <f t="shared" si="22"/>
        <v>22816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29505</v>
      </c>
      <c r="I159" s="2">
        <f t="shared" si="22"/>
        <v>29414</v>
      </c>
      <c r="J159" s="2">
        <f t="shared" si="22"/>
        <v>27968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9163</v>
      </c>
      <c r="I160" s="2">
        <f t="shared" si="22"/>
        <v>9785</v>
      </c>
      <c r="J160" s="2">
        <f t="shared" si="22"/>
        <v>10753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6400</v>
      </c>
      <c r="I161" s="2">
        <f t="shared" si="22"/>
        <v>5800</v>
      </c>
      <c r="J161" s="2">
        <f t="shared" si="22"/>
        <v>5643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26800</v>
      </c>
      <c r="I162" s="2">
        <f t="shared" si="22"/>
        <v>24804</v>
      </c>
      <c r="J162" s="2">
        <f t="shared" si="22"/>
        <v>23100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27300</v>
      </c>
      <c r="I163" s="2">
        <f t="shared" si="23"/>
        <v>23505</v>
      </c>
      <c r="J163" s="2">
        <f t="shared" si="23"/>
        <v>21284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30042</v>
      </c>
      <c r="I164" s="2">
        <f t="shared" si="23"/>
        <v>27769</v>
      </c>
      <c r="J164" s="2">
        <f t="shared" si="23"/>
        <v>28829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61658</v>
      </c>
      <c r="I165" s="2">
        <f t="shared" si="23"/>
        <v>60974</v>
      </c>
      <c r="J165" s="2">
        <f t="shared" si="23"/>
        <v>62791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18100</v>
      </c>
      <c r="I166" s="2">
        <f t="shared" si="23"/>
        <v>21800</v>
      </c>
      <c r="J166" s="2">
        <f t="shared" si="23"/>
        <v>20000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78892</v>
      </c>
      <c r="I167" s="2">
        <f t="shared" si="23"/>
        <v>84488</v>
      </c>
      <c r="J167" s="2">
        <f t="shared" si="23"/>
        <v>82155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35543</v>
      </c>
      <c r="I168" s="2">
        <f t="shared" si="23"/>
        <v>39782</v>
      </c>
      <c r="J168" s="2">
        <f t="shared" si="23"/>
        <v>41577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15041</v>
      </c>
      <c r="I169" s="2">
        <f t="shared" si="23"/>
        <v>15212</v>
      </c>
      <c r="J169" s="2">
        <f t="shared" si="23"/>
        <v>15376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80300</v>
      </c>
      <c r="I170" s="2">
        <f t="shared" si="23"/>
        <v>80600</v>
      </c>
      <c r="J170" s="2">
        <f t="shared" si="23"/>
        <v>84142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307943</v>
      </c>
      <c r="I171" s="2">
        <f t="shared" si="23"/>
        <v>309626</v>
      </c>
      <c r="J171" s="2">
        <f t="shared" si="23"/>
        <v>292401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185103</v>
      </c>
      <c r="I172" s="2">
        <f t="shared" si="23"/>
        <v>189814</v>
      </c>
      <c r="J172" s="2">
        <f t="shared" si="23"/>
        <v>186242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22751</v>
      </c>
      <c r="I173" s="2">
        <f t="shared" si="23"/>
        <v>22128</v>
      </c>
      <c r="J173" s="2">
        <f t="shared" si="23"/>
        <v>20532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2101461</v>
      </c>
      <c r="I174" s="2">
        <f t="shared" si="23"/>
        <v>2111613</v>
      </c>
      <c r="J174" s="2">
        <f t="shared" si="23"/>
        <v>2030858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1342800</v>
      </c>
      <c r="I175" s="2">
        <f t="shared" si="23"/>
        <v>1291000</v>
      </c>
      <c r="J175" s="2">
        <f t="shared" si="23"/>
        <v>1311600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4340134</v>
      </c>
      <c r="I176" s="9">
        <f t="shared" si="24"/>
        <v>4308915</v>
      </c>
      <c r="J176" s="9">
        <f t="shared" si="24"/>
        <v>4226530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18580897</v>
      </c>
      <c r="I178" s="9">
        <f t="shared" si="25"/>
        <v>18585086</v>
      </c>
      <c r="J178" s="9">
        <f t="shared" si="25"/>
        <v>18858808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130</v>
      </c>
      <c r="I182" s="2">
        <f t="shared" si="26"/>
        <v>147</v>
      </c>
      <c r="J182" s="2">
        <f t="shared" si="26"/>
        <v>156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67362</v>
      </c>
      <c r="I183" s="2">
        <f t="shared" si="26"/>
        <v>70131</v>
      </c>
      <c r="J183" s="2">
        <f t="shared" si="26"/>
        <v>66923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9</v>
      </c>
      <c r="I189" s="2">
        <f t="shared" si="26"/>
        <v>9</v>
      </c>
      <c r="J189" s="2">
        <f t="shared" si="26"/>
        <v>9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42</v>
      </c>
      <c r="I193" s="2">
        <f t="shared" si="26"/>
        <v>41</v>
      </c>
      <c r="J193" s="2">
        <f t="shared" si="26"/>
        <v>40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7</v>
      </c>
      <c r="I195" s="2">
        <f t="shared" si="26"/>
        <v>0</v>
      </c>
      <c r="J195" s="2">
        <f t="shared" si="26"/>
        <v>3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81121</v>
      </c>
      <c r="I199" s="2">
        <f t="shared" si="27"/>
        <v>78640</v>
      </c>
      <c r="J199" s="2">
        <f t="shared" si="27"/>
        <v>89164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607</v>
      </c>
      <c r="I200" s="2">
        <f t="shared" si="27"/>
        <v>570</v>
      </c>
      <c r="J200" s="2">
        <f t="shared" si="27"/>
        <v>615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23993</v>
      </c>
      <c r="I201" s="2">
        <f t="shared" si="27"/>
        <v>22681</v>
      </c>
      <c r="J201" s="2">
        <f t="shared" si="27"/>
        <v>23414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9105</v>
      </c>
      <c r="I202" s="2">
        <f t="shared" si="27"/>
        <v>8066</v>
      </c>
      <c r="J202" s="2">
        <f t="shared" si="27"/>
        <v>8256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34175</v>
      </c>
      <c r="I203" s="2">
        <f t="shared" si="27"/>
        <v>35653</v>
      </c>
      <c r="J203" s="2">
        <f t="shared" si="27"/>
        <v>34930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10310</v>
      </c>
      <c r="I204" s="2">
        <f t="shared" si="27"/>
        <v>10047</v>
      </c>
      <c r="J204" s="2">
        <f t="shared" si="27"/>
        <v>9866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13366</v>
      </c>
      <c r="I205" s="2">
        <f t="shared" si="27"/>
        <v>13584</v>
      </c>
      <c r="J205" s="2">
        <f t="shared" si="27"/>
        <v>13554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3600</v>
      </c>
      <c r="I206" s="2">
        <f t="shared" si="27"/>
        <v>3318</v>
      </c>
      <c r="J206" s="2">
        <f t="shared" si="27"/>
        <v>3163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1645</v>
      </c>
      <c r="I208" s="2">
        <f t="shared" si="27"/>
        <v>1616</v>
      </c>
      <c r="J208" s="2">
        <f t="shared" si="27"/>
        <v>1613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51987</v>
      </c>
      <c r="I209" s="2">
        <f t="shared" si="27"/>
        <v>41658</v>
      </c>
      <c r="J209" s="2">
        <f t="shared" si="27"/>
        <v>40105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60</v>
      </c>
      <c r="I220" s="2">
        <f t="shared" si="28"/>
        <v>60</v>
      </c>
      <c r="J220" s="2">
        <f t="shared" si="28"/>
        <v>61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113</v>
      </c>
      <c r="I227" s="2">
        <f t="shared" si="28"/>
        <v>105</v>
      </c>
      <c r="J227" s="2">
        <f t="shared" si="28"/>
        <v>105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45</v>
      </c>
      <c r="I234" s="2">
        <f t="shared" si="29"/>
        <v>41</v>
      </c>
      <c r="J234" s="2">
        <f t="shared" si="29"/>
        <v>38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1784</v>
      </c>
      <c r="I244" s="2">
        <f t="shared" si="29"/>
        <v>1585</v>
      </c>
      <c r="J244" s="2">
        <f t="shared" si="29"/>
        <v>1594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23941</v>
      </c>
      <c r="I245" s="2">
        <f t="shared" si="29"/>
        <v>27006</v>
      </c>
      <c r="J245" s="2">
        <f t="shared" si="29"/>
        <v>31374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</v>
      </c>
      <c r="B250" s="1" t="s">
        <v>3</v>
      </c>
      <c r="C250" s="1">
        <v>116</v>
      </c>
      <c r="D250" s="1" t="s">
        <v>8</v>
      </c>
      <c r="E250" s="1">
        <v>5312</v>
      </c>
      <c r="F250" s="1" t="s">
        <v>598</v>
      </c>
      <c r="G250" s="1" t="s">
        <v>599</v>
      </c>
      <c r="H250" s="1">
        <v>25009</v>
      </c>
      <c r="I250" s="1">
        <v>25019</v>
      </c>
      <c r="J250" s="1">
        <v>35699</v>
      </c>
    </row>
    <row r="251" spans="1:10" ht="15" customHeight="1" x14ac:dyDescent="0.2">
      <c r="A251" s="1">
        <v>3</v>
      </c>
      <c r="B251" s="1" t="s">
        <v>19</v>
      </c>
      <c r="C251" s="1">
        <v>116</v>
      </c>
      <c r="D251" s="1" t="s">
        <v>8</v>
      </c>
      <c r="E251" s="1">
        <v>5312</v>
      </c>
      <c r="F251" s="1" t="s">
        <v>598</v>
      </c>
      <c r="G251" s="1" t="s">
        <v>599</v>
      </c>
      <c r="H251" s="1">
        <v>9600</v>
      </c>
      <c r="I251" s="1">
        <v>10100</v>
      </c>
      <c r="J251" s="1">
        <v>9693</v>
      </c>
    </row>
    <row r="252" spans="1:10" ht="15" customHeight="1" x14ac:dyDescent="0.2">
      <c r="A252" s="1">
        <v>4</v>
      </c>
      <c r="B252" s="1" t="s">
        <v>20</v>
      </c>
      <c r="C252" s="1">
        <v>116</v>
      </c>
      <c r="D252" s="1" t="s">
        <v>8</v>
      </c>
      <c r="E252" s="1">
        <v>5312</v>
      </c>
      <c r="F252" s="1" t="s">
        <v>598</v>
      </c>
      <c r="G252" s="1" t="s">
        <v>599</v>
      </c>
      <c r="H252" s="1">
        <v>156176</v>
      </c>
      <c r="I252" s="1">
        <v>153313</v>
      </c>
      <c r="J252" s="1">
        <v>156196</v>
      </c>
    </row>
    <row r="253" spans="1:10" ht="15" customHeight="1" x14ac:dyDescent="0.2">
      <c r="A253" s="1">
        <v>7</v>
      </c>
      <c r="B253" s="1" t="s">
        <v>22</v>
      </c>
      <c r="C253" s="1">
        <v>116</v>
      </c>
      <c r="D253" s="1" t="s">
        <v>8</v>
      </c>
      <c r="E253" s="1">
        <v>5312</v>
      </c>
      <c r="F253" s="1" t="s">
        <v>598</v>
      </c>
      <c r="G253" s="1" t="s">
        <v>599</v>
      </c>
      <c r="H253" s="1">
        <v>106180</v>
      </c>
      <c r="I253" s="1">
        <v>106347</v>
      </c>
      <c r="J253" s="1">
        <v>122465</v>
      </c>
    </row>
    <row r="254" spans="1:10" ht="15" customHeight="1" x14ac:dyDescent="0.2">
      <c r="A254" s="1">
        <v>9</v>
      </c>
      <c r="B254" s="1" t="s">
        <v>24</v>
      </c>
      <c r="C254" s="1">
        <v>116</v>
      </c>
      <c r="D254" s="1" t="s">
        <v>8</v>
      </c>
      <c r="E254" s="1">
        <v>5312</v>
      </c>
      <c r="F254" s="1" t="s">
        <v>598</v>
      </c>
      <c r="G254" s="1" t="s">
        <v>599</v>
      </c>
      <c r="H254" s="1">
        <v>62890</v>
      </c>
      <c r="I254" s="1">
        <v>61799</v>
      </c>
      <c r="J254" s="1">
        <v>59834</v>
      </c>
    </row>
    <row r="255" spans="1:10" ht="15" customHeight="1" x14ac:dyDescent="0.2">
      <c r="A255" s="1">
        <v>1</v>
      </c>
      <c r="B255" s="1" t="s">
        <v>25</v>
      </c>
      <c r="C255" s="1">
        <v>116</v>
      </c>
      <c r="D255" s="1" t="s">
        <v>8</v>
      </c>
      <c r="E255" s="1">
        <v>5312</v>
      </c>
      <c r="F255" s="1" t="s">
        <v>598</v>
      </c>
      <c r="G255" s="1" t="s">
        <v>599</v>
      </c>
      <c r="H255" s="1">
        <v>30042</v>
      </c>
      <c r="I255" s="1">
        <v>27769</v>
      </c>
      <c r="J255" s="1">
        <v>28829</v>
      </c>
    </row>
    <row r="256" spans="1:10" ht="15" customHeight="1" x14ac:dyDescent="0.2">
      <c r="A256" s="1">
        <v>10</v>
      </c>
      <c r="B256" s="1" t="s">
        <v>26</v>
      </c>
      <c r="C256" s="1">
        <v>116</v>
      </c>
      <c r="D256" s="1" t="s">
        <v>8</v>
      </c>
      <c r="E256" s="1">
        <v>5312</v>
      </c>
      <c r="F256" s="1" t="s">
        <v>598</v>
      </c>
      <c r="G256" s="1" t="s">
        <v>599</v>
      </c>
      <c r="H256" s="1">
        <v>29505</v>
      </c>
      <c r="I256" s="1">
        <v>29414</v>
      </c>
      <c r="J256" s="1">
        <v>27968</v>
      </c>
    </row>
    <row r="257" spans="1:10" ht="15" customHeight="1" x14ac:dyDescent="0.2">
      <c r="A257" s="1">
        <v>11</v>
      </c>
      <c r="B257" s="1" t="s">
        <v>27</v>
      </c>
      <c r="C257" s="1">
        <v>116</v>
      </c>
      <c r="D257" s="1" t="s">
        <v>8</v>
      </c>
      <c r="E257" s="1">
        <v>5312</v>
      </c>
      <c r="F257" s="1" t="s">
        <v>598</v>
      </c>
      <c r="G257" s="1" t="s">
        <v>599</v>
      </c>
      <c r="H257" s="1">
        <v>21384</v>
      </c>
      <c r="I257" s="1">
        <v>20368</v>
      </c>
      <c r="J257" s="1">
        <v>21221</v>
      </c>
    </row>
    <row r="258" spans="1:10" ht="15" customHeight="1" x14ac:dyDescent="0.2">
      <c r="A258" s="1">
        <v>52</v>
      </c>
      <c r="B258" s="1" t="s">
        <v>28</v>
      </c>
      <c r="C258" s="1">
        <v>116</v>
      </c>
      <c r="D258" s="1" t="s">
        <v>8</v>
      </c>
      <c r="E258" s="1">
        <v>5312</v>
      </c>
      <c r="F258" s="1" t="s">
        <v>598</v>
      </c>
      <c r="G258" s="1" t="s">
        <v>599</v>
      </c>
      <c r="H258" s="1">
        <v>61658</v>
      </c>
      <c r="I258" s="1">
        <v>60974</v>
      </c>
      <c r="J258" s="1">
        <v>62791</v>
      </c>
    </row>
    <row r="259" spans="1:10" ht="15" customHeight="1" x14ac:dyDescent="0.2">
      <c r="A259" s="1">
        <v>12</v>
      </c>
      <c r="B259" s="1" t="s">
        <v>29</v>
      </c>
      <c r="C259" s="1">
        <v>116</v>
      </c>
      <c r="D259" s="1" t="s">
        <v>8</v>
      </c>
      <c r="E259" s="1">
        <v>5312</v>
      </c>
      <c r="F259" s="1" t="s">
        <v>598</v>
      </c>
      <c r="G259" s="1" t="s">
        <v>599</v>
      </c>
    </row>
    <row r="260" spans="1:10" ht="15" customHeight="1" x14ac:dyDescent="0.2">
      <c r="A260" s="1">
        <v>13</v>
      </c>
      <c r="B260" s="1" t="s">
        <v>30</v>
      </c>
      <c r="C260" s="1">
        <v>116</v>
      </c>
      <c r="D260" s="1" t="s">
        <v>8</v>
      </c>
      <c r="E260" s="1">
        <v>5312</v>
      </c>
      <c r="F260" s="1" t="s">
        <v>598</v>
      </c>
      <c r="G260" s="1" t="s">
        <v>599</v>
      </c>
      <c r="H260" s="1">
        <v>2</v>
      </c>
      <c r="I260" s="1">
        <v>2</v>
      </c>
      <c r="J260" s="1">
        <v>2</v>
      </c>
    </row>
    <row r="261" spans="1:10" ht="15" customHeight="1" x14ac:dyDescent="0.2">
      <c r="A261" s="1">
        <v>16</v>
      </c>
      <c r="B261" s="1" t="s">
        <v>31</v>
      </c>
      <c r="C261" s="1">
        <v>116</v>
      </c>
      <c r="D261" s="1" t="s">
        <v>8</v>
      </c>
      <c r="E261" s="1">
        <v>5312</v>
      </c>
      <c r="F261" s="1" t="s">
        <v>598</v>
      </c>
      <c r="G261" s="1" t="s">
        <v>599</v>
      </c>
      <c r="H261" s="1">
        <v>461710</v>
      </c>
      <c r="I261" s="1">
        <v>471013</v>
      </c>
      <c r="J261" s="1">
        <v>475699</v>
      </c>
    </row>
    <row r="262" spans="1:10" ht="15" customHeight="1" x14ac:dyDescent="0.2">
      <c r="A262" s="1">
        <v>57</v>
      </c>
      <c r="B262" s="1" t="s">
        <v>33</v>
      </c>
      <c r="C262" s="1">
        <v>116</v>
      </c>
      <c r="D262" s="1" t="s">
        <v>8</v>
      </c>
      <c r="E262" s="1">
        <v>5312</v>
      </c>
      <c r="F262" s="1" t="s">
        <v>598</v>
      </c>
      <c r="G262" s="1" t="s">
        <v>599</v>
      </c>
      <c r="H262" s="1">
        <v>307943</v>
      </c>
      <c r="I262" s="1">
        <v>309626</v>
      </c>
      <c r="J262" s="1">
        <v>292401</v>
      </c>
    </row>
    <row r="263" spans="1:10" ht="15" customHeight="1" x14ac:dyDescent="0.2">
      <c r="A263" s="1">
        <v>255</v>
      </c>
      <c r="B263" s="1" t="s">
        <v>34</v>
      </c>
      <c r="C263" s="1">
        <v>116</v>
      </c>
      <c r="D263" s="1" t="s">
        <v>8</v>
      </c>
      <c r="E263" s="1">
        <v>5312</v>
      </c>
      <c r="F263" s="1" t="s">
        <v>598</v>
      </c>
      <c r="G263" s="1" t="s">
        <v>599</v>
      </c>
      <c r="H263" s="1">
        <v>81121</v>
      </c>
      <c r="I263" s="1">
        <v>78640</v>
      </c>
      <c r="J263" s="1">
        <v>89164</v>
      </c>
    </row>
    <row r="264" spans="1:10" ht="15" customHeight="1" x14ac:dyDescent="0.2">
      <c r="A264" s="1">
        <v>15</v>
      </c>
      <c r="B264" s="1" t="s">
        <v>35</v>
      </c>
      <c r="C264" s="1">
        <v>116</v>
      </c>
      <c r="D264" s="1" t="s">
        <v>8</v>
      </c>
      <c r="E264" s="1">
        <v>5312</v>
      </c>
      <c r="F264" s="1" t="s">
        <v>598</v>
      </c>
      <c r="G264" s="1" t="s">
        <v>599</v>
      </c>
    </row>
    <row r="265" spans="1:10" ht="15" customHeight="1" x14ac:dyDescent="0.2">
      <c r="A265" s="1">
        <v>23</v>
      </c>
      <c r="B265" s="1" t="s">
        <v>36</v>
      </c>
      <c r="C265" s="1">
        <v>116</v>
      </c>
      <c r="D265" s="1" t="s">
        <v>8</v>
      </c>
      <c r="E265" s="1">
        <v>5312</v>
      </c>
      <c r="F265" s="1" t="s">
        <v>598</v>
      </c>
      <c r="G265" s="1" t="s">
        <v>599</v>
      </c>
      <c r="H265" s="1">
        <v>91</v>
      </c>
      <c r="I265" s="1">
        <v>87</v>
      </c>
      <c r="J265" s="1">
        <v>99</v>
      </c>
    </row>
    <row r="266" spans="1:10" ht="15" customHeight="1" x14ac:dyDescent="0.2">
      <c r="A266" s="1">
        <v>53</v>
      </c>
      <c r="B266" s="1" t="s">
        <v>37</v>
      </c>
      <c r="C266" s="1">
        <v>116</v>
      </c>
      <c r="D266" s="1" t="s">
        <v>8</v>
      </c>
      <c r="E266" s="1">
        <v>5312</v>
      </c>
      <c r="F266" s="1" t="s">
        <v>598</v>
      </c>
      <c r="G266" s="1" t="s">
        <v>599</v>
      </c>
      <c r="H266" s="1">
        <v>13</v>
      </c>
      <c r="I266" s="1">
        <v>6</v>
      </c>
      <c r="J266" s="1">
        <v>325</v>
      </c>
    </row>
    <row r="267" spans="1:10" ht="15" customHeight="1" x14ac:dyDescent="0.2">
      <c r="A267" s="1">
        <v>17</v>
      </c>
      <c r="B267" s="1" t="s">
        <v>38</v>
      </c>
      <c r="C267" s="1">
        <v>116</v>
      </c>
      <c r="D267" s="1" t="s">
        <v>8</v>
      </c>
      <c r="E267" s="1">
        <v>5312</v>
      </c>
      <c r="F267" s="1" t="s">
        <v>598</v>
      </c>
      <c r="G267" s="1" t="s">
        <v>599</v>
      </c>
      <c r="H267" s="1">
        <v>45</v>
      </c>
      <c r="I267" s="1">
        <v>41</v>
      </c>
      <c r="J267" s="1">
        <v>38</v>
      </c>
    </row>
    <row r="268" spans="1:10" ht="15" customHeight="1" x14ac:dyDescent="0.2">
      <c r="A268" s="1">
        <v>18</v>
      </c>
      <c r="B268" s="1" t="s">
        <v>39</v>
      </c>
      <c r="C268" s="1">
        <v>116</v>
      </c>
      <c r="D268" s="1" t="s">
        <v>8</v>
      </c>
      <c r="E268" s="1">
        <v>5312</v>
      </c>
      <c r="F268" s="1" t="s">
        <v>598</v>
      </c>
      <c r="G268" s="1" t="s">
        <v>599</v>
      </c>
      <c r="H268" s="1">
        <v>5249</v>
      </c>
      <c r="I268" s="1">
        <v>4862</v>
      </c>
      <c r="J268" s="1">
        <v>5021</v>
      </c>
    </row>
    <row r="269" spans="1:10" ht="15" customHeight="1" x14ac:dyDescent="0.2">
      <c r="A269" s="1">
        <v>19</v>
      </c>
      <c r="B269" s="1" t="s">
        <v>40</v>
      </c>
      <c r="C269" s="1">
        <v>116</v>
      </c>
      <c r="D269" s="1" t="s">
        <v>8</v>
      </c>
      <c r="E269" s="1">
        <v>5312</v>
      </c>
      <c r="F269" s="1" t="s">
        <v>598</v>
      </c>
      <c r="G269" s="1" t="s">
        <v>599</v>
      </c>
      <c r="H269" s="1">
        <v>176363</v>
      </c>
      <c r="I269" s="1">
        <v>179553</v>
      </c>
      <c r="J269" s="1">
        <v>181708</v>
      </c>
    </row>
    <row r="270" spans="1:10" ht="15" customHeight="1" x14ac:dyDescent="0.2">
      <c r="A270" s="1">
        <v>80</v>
      </c>
      <c r="B270" s="1" t="s">
        <v>41</v>
      </c>
      <c r="C270" s="1">
        <v>116</v>
      </c>
      <c r="D270" s="1" t="s">
        <v>8</v>
      </c>
      <c r="E270" s="1">
        <v>5312</v>
      </c>
      <c r="F270" s="1" t="s">
        <v>598</v>
      </c>
      <c r="G270" s="1" t="s">
        <v>599</v>
      </c>
      <c r="H270" s="1">
        <v>34175</v>
      </c>
      <c r="I270" s="1">
        <v>35653</v>
      </c>
      <c r="J270" s="1">
        <v>34930</v>
      </c>
    </row>
    <row r="271" spans="1:10" ht="15" customHeight="1" x14ac:dyDescent="0.2">
      <c r="A271" s="1">
        <v>21</v>
      </c>
      <c r="B271" s="1" t="s">
        <v>43</v>
      </c>
      <c r="C271" s="1">
        <v>116</v>
      </c>
      <c r="D271" s="1" t="s">
        <v>8</v>
      </c>
      <c r="E271" s="1">
        <v>5312</v>
      </c>
      <c r="F271" s="1" t="s">
        <v>598</v>
      </c>
      <c r="G271" s="1" t="s">
        <v>599</v>
      </c>
      <c r="H271" s="1">
        <v>132058</v>
      </c>
      <c r="I271" s="1">
        <v>131931</v>
      </c>
      <c r="J271" s="1">
        <v>129842</v>
      </c>
    </row>
    <row r="272" spans="1:10" ht="15" customHeight="1" x14ac:dyDescent="0.2">
      <c r="A272" s="1">
        <v>27</v>
      </c>
      <c r="B272" s="1" t="s">
        <v>46</v>
      </c>
      <c r="C272" s="1">
        <v>116</v>
      </c>
      <c r="D272" s="1" t="s">
        <v>8</v>
      </c>
      <c r="E272" s="1">
        <v>5312</v>
      </c>
      <c r="F272" s="1" t="s">
        <v>598</v>
      </c>
      <c r="G272" s="1" t="s">
        <v>599</v>
      </c>
      <c r="H272" s="1">
        <v>10200</v>
      </c>
      <c r="I272" s="1">
        <v>11018</v>
      </c>
      <c r="J272" s="1">
        <v>8376</v>
      </c>
    </row>
    <row r="273" spans="1:10" ht="15" customHeight="1" x14ac:dyDescent="0.2">
      <c r="A273" s="1">
        <v>233</v>
      </c>
      <c r="B273" s="1" t="s">
        <v>47</v>
      </c>
      <c r="C273" s="1">
        <v>116</v>
      </c>
      <c r="D273" s="1" t="s">
        <v>8</v>
      </c>
      <c r="E273" s="1">
        <v>5312</v>
      </c>
      <c r="F273" s="1" t="s">
        <v>598</v>
      </c>
      <c r="G273" s="1" t="s">
        <v>599</v>
      </c>
      <c r="H273" s="1">
        <v>746</v>
      </c>
      <c r="I273" s="1">
        <v>739</v>
      </c>
      <c r="J273" s="1">
        <v>734</v>
      </c>
    </row>
    <row r="274" spans="1:10" ht="15" customHeight="1" x14ac:dyDescent="0.2">
      <c r="A274" s="1">
        <v>29</v>
      </c>
      <c r="B274" s="1" t="s">
        <v>48</v>
      </c>
      <c r="C274" s="1">
        <v>116</v>
      </c>
      <c r="D274" s="1" t="s">
        <v>8</v>
      </c>
      <c r="E274" s="1">
        <v>5312</v>
      </c>
      <c r="F274" s="1" t="s">
        <v>598</v>
      </c>
      <c r="G274" s="1" t="s">
        <v>599</v>
      </c>
      <c r="H274" s="1">
        <v>24442</v>
      </c>
      <c r="I274" s="1">
        <v>12705</v>
      </c>
      <c r="J274" s="1">
        <v>14923</v>
      </c>
    </row>
    <row r="275" spans="1:10" ht="15" customHeight="1" x14ac:dyDescent="0.2">
      <c r="A275" s="1">
        <v>35</v>
      </c>
      <c r="B275" s="1" t="s">
        <v>574</v>
      </c>
      <c r="C275" s="1">
        <v>116</v>
      </c>
      <c r="D275" s="1" t="s">
        <v>8</v>
      </c>
      <c r="E275" s="1">
        <v>5312</v>
      </c>
      <c r="F275" s="1" t="s">
        <v>598</v>
      </c>
      <c r="G275" s="1" t="s">
        <v>599</v>
      </c>
      <c r="H275" s="1">
        <v>269</v>
      </c>
      <c r="I275" s="1">
        <v>240</v>
      </c>
      <c r="J275" s="1">
        <v>274</v>
      </c>
    </row>
    <row r="276" spans="1:10" ht="15" customHeight="1" x14ac:dyDescent="0.2">
      <c r="A276" s="1">
        <v>32</v>
      </c>
      <c r="B276" s="1" t="s">
        <v>50</v>
      </c>
      <c r="C276" s="1">
        <v>116</v>
      </c>
      <c r="D276" s="1" t="s">
        <v>8</v>
      </c>
      <c r="E276" s="1">
        <v>5312</v>
      </c>
      <c r="F276" s="1" t="s">
        <v>598</v>
      </c>
      <c r="G276" s="1" t="s">
        <v>599</v>
      </c>
      <c r="H276" s="1">
        <v>14641</v>
      </c>
      <c r="I276" s="1">
        <v>22499</v>
      </c>
      <c r="J276" s="1">
        <v>23794</v>
      </c>
    </row>
    <row r="277" spans="1:10" ht="15" customHeight="1" x14ac:dyDescent="0.2">
      <c r="A277" s="1">
        <v>33</v>
      </c>
      <c r="B277" s="1" t="s">
        <v>51</v>
      </c>
      <c r="C277" s="1">
        <v>116</v>
      </c>
      <c r="D277" s="1" t="s">
        <v>8</v>
      </c>
      <c r="E277" s="1">
        <v>5312</v>
      </c>
      <c r="F277" s="1" t="s">
        <v>598</v>
      </c>
      <c r="G277" s="1" t="s">
        <v>599</v>
      </c>
      <c r="H277" s="1">
        <v>342426</v>
      </c>
      <c r="I277" s="1">
        <v>342951</v>
      </c>
      <c r="J277" s="1">
        <v>342409</v>
      </c>
    </row>
    <row r="278" spans="1:10" ht="15" customHeight="1" x14ac:dyDescent="0.2">
      <c r="A278" s="1">
        <v>37</v>
      </c>
      <c r="B278" s="1" t="s">
        <v>54</v>
      </c>
      <c r="C278" s="1">
        <v>116</v>
      </c>
      <c r="D278" s="1" t="s">
        <v>8</v>
      </c>
      <c r="E278" s="1">
        <v>5312</v>
      </c>
      <c r="F278" s="1" t="s">
        <v>598</v>
      </c>
      <c r="G278" s="1" t="s">
        <v>599</v>
      </c>
      <c r="H278" s="1">
        <v>1148</v>
      </c>
      <c r="I278" s="1">
        <v>1466</v>
      </c>
      <c r="J278" s="1">
        <v>1652</v>
      </c>
    </row>
    <row r="279" spans="1:10" ht="15" customHeight="1" x14ac:dyDescent="0.2">
      <c r="A279" s="1">
        <v>39</v>
      </c>
      <c r="B279" s="1" t="s">
        <v>55</v>
      </c>
      <c r="C279" s="1">
        <v>116</v>
      </c>
      <c r="D279" s="1" t="s">
        <v>8</v>
      </c>
      <c r="E279" s="1">
        <v>5312</v>
      </c>
      <c r="F279" s="1" t="s">
        <v>598</v>
      </c>
      <c r="G279" s="1" t="s">
        <v>599</v>
      </c>
      <c r="H279" s="1">
        <v>4317</v>
      </c>
      <c r="I279" s="1">
        <v>3438</v>
      </c>
      <c r="J279" s="1">
        <v>3803</v>
      </c>
    </row>
    <row r="280" spans="1:10" ht="15" customHeight="1" x14ac:dyDescent="0.2">
      <c r="A280" s="1">
        <v>40</v>
      </c>
      <c r="B280" s="1" t="s">
        <v>56</v>
      </c>
      <c r="C280" s="1">
        <v>116</v>
      </c>
      <c r="D280" s="1" t="s">
        <v>8</v>
      </c>
      <c r="E280" s="1">
        <v>5312</v>
      </c>
      <c r="F280" s="1" t="s">
        <v>598</v>
      </c>
      <c r="G280" s="1" t="s">
        <v>599</v>
      </c>
      <c r="H280" s="1">
        <v>48965</v>
      </c>
      <c r="I280" s="1">
        <v>50526</v>
      </c>
      <c r="J280" s="1">
        <v>53485</v>
      </c>
    </row>
    <row r="281" spans="1:10" ht="15" customHeight="1" x14ac:dyDescent="0.2">
      <c r="A281" s="1">
        <v>351</v>
      </c>
      <c r="B281" s="1" t="s">
        <v>57</v>
      </c>
      <c r="C281" s="1">
        <v>116</v>
      </c>
      <c r="D281" s="1" t="s">
        <v>8</v>
      </c>
      <c r="E281" s="1">
        <v>5312</v>
      </c>
      <c r="F281" s="1" t="s">
        <v>598</v>
      </c>
      <c r="G281" s="1" t="s">
        <v>599</v>
      </c>
      <c r="H281" s="1">
        <v>5575550</v>
      </c>
      <c r="I281" s="1">
        <v>5520485</v>
      </c>
      <c r="J281" s="1">
        <v>5815140</v>
      </c>
    </row>
    <row r="282" spans="1:10" ht="15" customHeight="1" x14ac:dyDescent="0.2">
      <c r="A282" s="1">
        <v>41</v>
      </c>
      <c r="B282" s="1" t="s">
        <v>568</v>
      </c>
      <c r="C282" s="1">
        <v>116</v>
      </c>
      <c r="D282" s="1" t="s">
        <v>8</v>
      </c>
      <c r="E282" s="1">
        <v>5312</v>
      </c>
      <c r="F282" s="1" t="s">
        <v>598</v>
      </c>
      <c r="G282" s="1" t="s">
        <v>599</v>
      </c>
      <c r="H282" s="1">
        <v>5573300</v>
      </c>
      <c r="I282" s="1">
        <v>5518200</v>
      </c>
      <c r="J282" s="1">
        <v>5812865</v>
      </c>
    </row>
    <row r="283" spans="1:10" ht="15" customHeight="1" x14ac:dyDescent="0.2">
      <c r="A283" s="1">
        <v>214</v>
      </c>
      <c r="B283" s="1" t="s">
        <v>569</v>
      </c>
      <c r="C283" s="1">
        <v>116</v>
      </c>
      <c r="D283" s="1" t="s">
        <v>8</v>
      </c>
      <c r="E283" s="1">
        <v>5312</v>
      </c>
      <c r="F283" s="1" t="s">
        <v>598</v>
      </c>
      <c r="G283" s="1" t="s">
        <v>599</v>
      </c>
      <c r="H283" s="1">
        <v>2250</v>
      </c>
      <c r="I283" s="1">
        <v>2285</v>
      </c>
      <c r="J283" s="1">
        <v>2275</v>
      </c>
    </row>
    <row r="284" spans="1:10" ht="15" customHeight="1" x14ac:dyDescent="0.2">
      <c r="A284" s="1">
        <v>44</v>
      </c>
      <c r="B284" s="1" t="s">
        <v>58</v>
      </c>
      <c r="C284" s="1">
        <v>116</v>
      </c>
      <c r="D284" s="1" t="s">
        <v>8</v>
      </c>
      <c r="E284" s="1">
        <v>5312</v>
      </c>
      <c r="F284" s="1" t="s">
        <v>598</v>
      </c>
      <c r="G284" s="1" t="s">
        <v>599</v>
      </c>
      <c r="H284" s="1">
        <v>107598</v>
      </c>
      <c r="I284" s="1">
        <v>132563</v>
      </c>
      <c r="J284" s="1">
        <v>121920</v>
      </c>
    </row>
    <row r="285" spans="1:10" ht="15" customHeight="1" x14ac:dyDescent="0.2">
      <c r="A285" s="1">
        <v>45</v>
      </c>
      <c r="B285" s="1" t="s">
        <v>59</v>
      </c>
      <c r="C285" s="1">
        <v>116</v>
      </c>
      <c r="D285" s="1" t="s">
        <v>8</v>
      </c>
      <c r="E285" s="1">
        <v>5312</v>
      </c>
      <c r="F285" s="1" t="s">
        <v>598</v>
      </c>
      <c r="G285" s="1" t="s">
        <v>599</v>
      </c>
      <c r="H285" s="1">
        <v>49</v>
      </c>
      <c r="I285" s="1">
        <v>45</v>
      </c>
      <c r="J285" s="1">
        <v>41</v>
      </c>
    </row>
    <row r="286" spans="1:10" ht="15" customHeight="1" x14ac:dyDescent="0.2">
      <c r="A286" s="1">
        <v>46</v>
      </c>
      <c r="B286" s="1" t="s">
        <v>60</v>
      </c>
      <c r="C286" s="1">
        <v>116</v>
      </c>
      <c r="D286" s="1" t="s">
        <v>8</v>
      </c>
      <c r="E286" s="1">
        <v>5312</v>
      </c>
      <c r="F286" s="1" t="s">
        <v>598</v>
      </c>
      <c r="G286" s="1" t="s">
        <v>599</v>
      </c>
      <c r="H286" s="1">
        <v>629</v>
      </c>
      <c r="I286" s="1">
        <v>640</v>
      </c>
      <c r="J286" s="1">
        <v>650</v>
      </c>
    </row>
    <row r="287" spans="1:10" ht="15" customHeight="1" x14ac:dyDescent="0.2">
      <c r="A287" s="1">
        <v>48</v>
      </c>
      <c r="B287" s="1" t="s">
        <v>62</v>
      </c>
      <c r="C287" s="1">
        <v>116</v>
      </c>
      <c r="D287" s="1" t="s">
        <v>8</v>
      </c>
      <c r="E287" s="1">
        <v>5312</v>
      </c>
      <c r="F287" s="1" t="s">
        <v>598</v>
      </c>
      <c r="G287" s="1" t="s">
        <v>599</v>
      </c>
      <c r="H287" s="1">
        <v>3392</v>
      </c>
      <c r="I287" s="1">
        <v>3674</v>
      </c>
      <c r="J287" s="1">
        <v>3967</v>
      </c>
    </row>
    <row r="288" spans="1:10" ht="15" customHeight="1" x14ac:dyDescent="0.2">
      <c r="A288" s="1">
        <v>107</v>
      </c>
      <c r="B288" s="1" t="s">
        <v>63</v>
      </c>
      <c r="C288" s="1">
        <v>116</v>
      </c>
      <c r="D288" s="1" t="s">
        <v>8</v>
      </c>
      <c r="E288" s="1">
        <v>5312</v>
      </c>
      <c r="F288" s="1" t="s">
        <v>598</v>
      </c>
      <c r="G288" s="1" t="s">
        <v>599</v>
      </c>
    </row>
    <row r="289" spans="1:10" ht="15" customHeight="1" x14ac:dyDescent="0.2">
      <c r="A289" s="1">
        <v>98</v>
      </c>
      <c r="B289" s="1" t="s">
        <v>64</v>
      </c>
      <c r="C289" s="1">
        <v>116</v>
      </c>
      <c r="D289" s="1" t="s">
        <v>8</v>
      </c>
      <c r="E289" s="1">
        <v>5312</v>
      </c>
      <c r="F289" s="1" t="s">
        <v>598</v>
      </c>
      <c r="G289" s="1" t="s">
        <v>599</v>
      </c>
      <c r="H289" s="1">
        <v>10310</v>
      </c>
      <c r="I289" s="1">
        <v>10047</v>
      </c>
      <c r="J289" s="1">
        <v>9866</v>
      </c>
    </row>
    <row r="290" spans="1:10" ht="15" customHeight="1" x14ac:dyDescent="0.2">
      <c r="A290" s="1">
        <v>49</v>
      </c>
      <c r="B290" s="1" t="s">
        <v>65</v>
      </c>
      <c r="C290" s="1">
        <v>116</v>
      </c>
      <c r="D290" s="1" t="s">
        <v>8</v>
      </c>
      <c r="E290" s="1">
        <v>5312</v>
      </c>
      <c r="F290" s="1" t="s">
        <v>598</v>
      </c>
      <c r="G290" s="1" t="s">
        <v>599</v>
      </c>
      <c r="H290" s="1">
        <v>2568</v>
      </c>
      <c r="I290" s="1">
        <v>5455</v>
      </c>
      <c r="J290" s="1">
        <v>4403</v>
      </c>
    </row>
    <row r="291" spans="1:10" ht="15" customHeight="1" x14ac:dyDescent="0.2">
      <c r="A291" s="1">
        <v>50</v>
      </c>
      <c r="B291" s="1" t="s">
        <v>66</v>
      </c>
      <c r="C291" s="1">
        <v>116</v>
      </c>
      <c r="D291" s="1" t="s">
        <v>8</v>
      </c>
      <c r="E291" s="1">
        <v>5312</v>
      </c>
      <c r="F291" s="1" t="s">
        <v>598</v>
      </c>
      <c r="G291" s="1" t="s">
        <v>599</v>
      </c>
      <c r="H291" s="1">
        <v>4912</v>
      </c>
      <c r="I291" s="1">
        <v>4735</v>
      </c>
      <c r="J291" s="1">
        <v>3466</v>
      </c>
    </row>
    <row r="292" spans="1:10" ht="15" customHeight="1" x14ac:dyDescent="0.2">
      <c r="A292" s="1">
        <v>167</v>
      </c>
      <c r="B292" s="1" t="s">
        <v>570</v>
      </c>
      <c r="C292" s="1">
        <v>116</v>
      </c>
      <c r="D292" s="1" t="s">
        <v>8</v>
      </c>
      <c r="E292" s="1">
        <v>5312</v>
      </c>
      <c r="F292" s="1" t="s">
        <v>598</v>
      </c>
      <c r="G292" s="1" t="s">
        <v>599</v>
      </c>
      <c r="H292" s="1">
        <v>23993</v>
      </c>
      <c r="I292" s="1">
        <v>22681</v>
      </c>
      <c r="J292" s="1">
        <v>23414</v>
      </c>
    </row>
    <row r="293" spans="1:10" ht="15" customHeight="1" x14ac:dyDescent="0.2">
      <c r="A293" s="1">
        <v>51</v>
      </c>
      <c r="B293" s="1" t="s">
        <v>68</v>
      </c>
      <c r="C293" s="1">
        <v>116</v>
      </c>
      <c r="D293" s="1" t="s">
        <v>8</v>
      </c>
      <c r="E293" s="1">
        <v>5312</v>
      </c>
      <c r="F293" s="1" t="s">
        <v>598</v>
      </c>
      <c r="G293" s="1" t="s">
        <v>599</v>
      </c>
    </row>
    <row r="294" spans="1:10" ht="15" customHeight="1" x14ac:dyDescent="0.2">
      <c r="A294" s="1">
        <v>116</v>
      </c>
      <c r="B294" s="1" t="s">
        <v>69</v>
      </c>
      <c r="C294" s="1">
        <v>116</v>
      </c>
      <c r="D294" s="1" t="s">
        <v>8</v>
      </c>
      <c r="E294" s="1">
        <v>5312</v>
      </c>
      <c r="F294" s="1" t="s">
        <v>598</v>
      </c>
      <c r="G294" s="1" t="s">
        <v>599</v>
      </c>
      <c r="H294" s="1">
        <v>129320</v>
      </c>
      <c r="I294" s="1">
        <v>141206</v>
      </c>
      <c r="J294" s="1">
        <v>140168</v>
      </c>
    </row>
    <row r="295" spans="1:10" ht="15" customHeight="1" x14ac:dyDescent="0.2">
      <c r="A295" s="1">
        <v>250</v>
      </c>
      <c r="B295" s="1" t="s">
        <v>70</v>
      </c>
      <c r="C295" s="1">
        <v>116</v>
      </c>
      <c r="D295" s="1" t="s">
        <v>8</v>
      </c>
      <c r="E295" s="1">
        <v>5312</v>
      </c>
      <c r="F295" s="1" t="s">
        <v>598</v>
      </c>
      <c r="G295" s="1" t="s">
        <v>599</v>
      </c>
      <c r="H295" s="1">
        <v>21498</v>
      </c>
      <c r="I295" s="1">
        <v>21762</v>
      </c>
      <c r="J295" s="1">
        <v>21613</v>
      </c>
    </row>
    <row r="296" spans="1:10" ht="15" customHeight="1" x14ac:dyDescent="0.2">
      <c r="A296" s="1">
        <v>54</v>
      </c>
      <c r="B296" s="1" t="s">
        <v>71</v>
      </c>
      <c r="C296" s="1">
        <v>116</v>
      </c>
      <c r="D296" s="1" t="s">
        <v>8</v>
      </c>
      <c r="E296" s="1">
        <v>5312</v>
      </c>
      <c r="F296" s="1" t="s">
        <v>598</v>
      </c>
      <c r="G296" s="1" t="s">
        <v>599</v>
      </c>
      <c r="H296" s="1">
        <v>40200</v>
      </c>
      <c r="I296" s="1">
        <v>42000</v>
      </c>
      <c r="J296" s="1">
        <v>46000</v>
      </c>
    </row>
    <row r="297" spans="1:10" ht="15" customHeight="1" x14ac:dyDescent="0.2">
      <c r="A297" s="1">
        <v>55</v>
      </c>
      <c r="B297" s="1" t="s">
        <v>73</v>
      </c>
      <c r="C297" s="1">
        <v>116</v>
      </c>
      <c r="D297" s="1" t="s">
        <v>8</v>
      </c>
      <c r="E297" s="1">
        <v>5312</v>
      </c>
      <c r="F297" s="1" t="s">
        <v>598</v>
      </c>
      <c r="G297" s="1" t="s">
        <v>599</v>
      </c>
      <c r="H297" s="1">
        <v>9</v>
      </c>
      <c r="I297" s="1">
        <v>9</v>
      </c>
      <c r="J297" s="1">
        <v>9</v>
      </c>
    </row>
    <row r="298" spans="1:10" ht="15" customHeight="1" x14ac:dyDescent="0.2">
      <c r="A298" s="1">
        <v>56</v>
      </c>
      <c r="B298" s="1" t="s">
        <v>74</v>
      </c>
      <c r="C298" s="1">
        <v>116</v>
      </c>
      <c r="D298" s="1" t="s">
        <v>8</v>
      </c>
      <c r="E298" s="1">
        <v>5312</v>
      </c>
      <c r="F298" s="1" t="s">
        <v>598</v>
      </c>
      <c r="G298" s="1" t="s">
        <v>599</v>
      </c>
      <c r="H298" s="1">
        <v>2516</v>
      </c>
      <c r="I298" s="1">
        <v>2731</v>
      </c>
      <c r="J298" s="1">
        <v>3149</v>
      </c>
    </row>
    <row r="299" spans="1:10" ht="15" customHeight="1" x14ac:dyDescent="0.2">
      <c r="A299" s="1">
        <v>58</v>
      </c>
      <c r="B299" s="1" t="s">
        <v>75</v>
      </c>
      <c r="C299" s="1">
        <v>116</v>
      </c>
      <c r="D299" s="1" t="s">
        <v>8</v>
      </c>
      <c r="E299" s="1">
        <v>5312</v>
      </c>
      <c r="F299" s="1" t="s">
        <v>598</v>
      </c>
      <c r="G299" s="1" t="s">
        <v>599</v>
      </c>
      <c r="H299" s="1">
        <v>33208</v>
      </c>
      <c r="I299" s="1">
        <v>29703</v>
      </c>
      <c r="J299" s="1">
        <v>29635</v>
      </c>
    </row>
    <row r="300" spans="1:10" ht="15" customHeight="1" x14ac:dyDescent="0.2">
      <c r="A300" s="1">
        <v>59</v>
      </c>
      <c r="B300" s="1" t="s">
        <v>76</v>
      </c>
      <c r="C300" s="1">
        <v>116</v>
      </c>
      <c r="D300" s="1" t="s">
        <v>8</v>
      </c>
      <c r="E300" s="1">
        <v>5312</v>
      </c>
      <c r="F300" s="1" t="s">
        <v>598</v>
      </c>
      <c r="G300" s="1" t="s">
        <v>599</v>
      </c>
      <c r="H300" s="1">
        <v>172005</v>
      </c>
      <c r="I300" s="1">
        <v>183776</v>
      </c>
      <c r="J300" s="1">
        <v>184592</v>
      </c>
    </row>
    <row r="301" spans="1:10" ht="15" customHeight="1" x14ac:dyDescent="0.2">
      <c r="A301" s="1">
        <v>60</v>
      </c>
      <c r="B301" s="1" t="s">
        <v>77</v>
      </c>
      <c r="C301" s="1">
        <v>116</v>
      </c>
      <c r="D301" s="1" t="s">
        <v>8</v>
      </c>
      <c r="E301" s="1">
        <v>5312</v>
      </c>
      <c r="F301" s="1" t="s">
        <v>598</v>
      </c>
      <c r="G301" s="1" t="s">
        <v>599</v>
      </c>
      <c r="H301" s="1">
        <v>253</v>
      </c>
      <c r="I301" s="1">
        <v>274</v>
      </c>
      <c r="J301" s="1">
        <v>521</v>
      </c>
    </row>
    <row r="302" spans="1:10" ht="15" customHeight="1" x14ac:dyDescent="0.2">
      <c r="A302" s="1">
        <v>178</v>
      </c>
      <c r="B302" s="1" t="s">
        <v>79</v>
      </c>
      <c r="C302" s="1">
        <v>116</v>
      </c>
      <c r="D302" s="1" t="s">
        <v>8</v>
      </c>
      <c r="E302" s="1">
        <v>5312</v>
      </c>
      <c r="F302" s="1" t="s">
        <v>598</v>
      </c>
      <c r="G302" s="1" t="s">
        <v>599</v>
      </c>
      <c r="H302" s="1">
        <v>130</v>
      </c>
      <c r="I302" s="1">
        <v>147</v>
      </c>
      <c r="J302" s="1">
        <v>156</v>
      </c>
    </row>
    <row r="303" spans="1:10" ht="15" customHeight="1" x14ac:dyDescent="0.2">
      <c r="A303" s="1">
        <v>63</v>
      </c>
      <c r="B303" s="1" t="s">
        <v>80</v>
      </c>
      <c r="C303" s="1">
        <v>116</v>
      </c>
      <c r="D303" s="1" t="s">
        <v>8</v>
      </c>
      <c r="E303" s="1">
        <v>5312</v>
      </c>
      <c r="F303" s="1" t="s">
        <v>598</v>
      </c>
      <c r="G303" s="1" t="s">
        <v>599</v>
      </c>
      <c r="H303" s="1">
        <v>6400</v>
      </c>
      <c r="I303" s="1">
        <v>5800</v>
      </c>
      <c r="J303" s="1">
        <v>5643</v>
      </c>
    </row>
    <row r="304" spans="1:10" ht="15" customHeight="1" x14ac:dyDescent="0.2">
      <c r="A304" s="1">
        <v>238</v>
      </c>
      <c r="B304" s="1" t="s">
        <v>81</v>
      </c>
      <c r="C304" s="1">
        <v>116</v>
      </c>
      <c r="D304" s="1" t="s">
        <v>8</v>
      </c>
      <c r="E304" s="1">
        <v>5312</v>
      </c>
      <c r="F304" s="1" t="s">
        <v>598</v>
      </c>
      <c r="G304" s="1" t="s">
        <v>599</v>
      </c>
      <c r="H304" s="1">
        <v>67362</v>
      </c>
      <c r="I304" s="1">
        <v>70131</v>
      </c>
      <c r="J304" s="1">
        <v>66923</v>
      </c>
    </row>
    <row r="305" spans="1:10" ht="15" customHeight="1" x14ac:dyDescent="0.2">
      <c r="A305" s="1">
        <v>62</v>
      </c>
      <c r="B305" s="1" t="s">
        <v>82</v>
      </c>
      <c r="C305" s="1">
        <v>116</v>
      </c>
      <c r="D305" s="1" t="s">
        <v>8</v>
      </c>
      <c r="E305" s="1">
        <v>5312</v>
      </c>
      <c r="F305" s="1" t="s">
        <v>598</v>
      </c>
      <c r="G305" s="1" t="s">
        <v>599</v>
      </c>
    </row>
    <row r="306" spans="1:10" ht="15" customHeight="1" x14ac:dyDescent="0.2">
      <c r="A306" s="1">
        <v>64</v>
      </c>
      <c r="B306" s="1" t="s">
        <v>83</v>
      </c>
      <c r="C306" s="1">
        <v>116</v>
      </c>
      <c r="D306" s="1" t="s">
        <v>8</v>
      </c>
      <c r="E306" s="1">
        <v>5312</v>
      </c>
      <c r="F306" s="1" t="s">
        <v>598</v>
      </c>
      <c r="G306" s="1" t="s">
        <v>599</v>
      </c>
      <c r="H306" s="1">
        <v>113</v>
      </c>
      <c r="I306" s="1">
        <v>105</v>
      </c>
      <c r="J306" s="1">
        <v>105</v>
      </c>
    </row>
    <row r="307" spans="1:10" ht="15" customHeight="1" x14ac:dyDescent="0.2">
      <c r="A307" s="1">
        <v>66</v>
      </c>
      <c r="B307" s="1" t="s">
        <v>84</v>
      </c>
      <c r="C307" s="1">
        <v>116</v>
      </c>
      <c r="D307" s="1" t="s">
        <v>8</v>
      </c>
      <c r="E307" s="1">
        <v>5312</v>
      </c>
      <c r="F307" s="1" t="s">
        <v>598</v>
      </c>
      <c r="G307" s="1" t="s">
        <v>599</v>
      </c>
      <c r="H307" s="1">
        <v>7</v>
      </c>
      <c r="I307" s="1">
        <v>29</v>
      </c>
      <c r="J307" s="1">
        <v>43</v>
      </c>
    </row>
    <row r="308" spans="1:10" ht="15" customHeight="1" x14ac:dyDescent="0.2">
      <c r="A308" s="1">
        <v>67</v>
      </c>
      <c r="B308" s="1" t="s">
        <v>85</v>
      </c>
      <c r="C308" s="1">
        <v>116</v>
      </c>
      <c r="D308" s="1" t="s">
        <v>8</v>
      </c>
      <c r="E308" s="1">
        <v>5312</v>
      </c>
      <c r="F308" s="1" t="s">
        <v>598</v>
      </c>
      <c r="G308" s="1" t="s">
        <v>599</v>
      </c>
      <c r="H308" s="1">
        <v>22000</v>
      </c>
      <c r="I308" s="1">
        <v>21900</v>
      </c>
      <c r="J308" s="1">
        <v>21700</v>
      </c>
    </row>
    <row r="309" spans="1:10" ht="15" customHeight="1" x14ac:dyDescent="0.2">
      <c r="A309" s="1">
        <v>68</v>
      </c>
      <c r="B309" s="1" t="s">
        <v>86</v>
      </c>
      <c r="C309" s="1">
        <v>116</v>
      </c>
      <c r="D309" s="1" t="s">
        <v>8</v>
      </c>
      <c r="E309" s="1">
        <v>5312</v>
      </c>
      <c r="F309" s="1" t="s">
        <v>598</v>
      </c>
      <c r="G309" s="1" t="s">
        <v>599</v>
      </c>
      <c r="H309" s="1">
        <v>168519</v>
      </c>
      <c r="I309" s="1">
        <v>167505</v>
      </c>
      <c r="J309" s="1">
        <v>175225</v>
      </c>
    </row>
    <row r="310" spans="1:10" ht="15" customHeight="1" x14ac:dyDescent="0.2">
      <c r="A310" s="1">
        <v>70</v>
      </c>
      <c r="B310" s="1" t="s">
        <v>88</v>
      </c>
      <c r="C310" s="1">
        <v>116</v>
      </c>
      <c r="D310" s="1" t="s">
        <v>8</v>
      </c>
      <c r="E310" s="1">
        <v>5312</v>
      </c>
      <c r="F310" s="1" t="s">
        <v>598</v>
      </c>
      <c r="G310" s="1" t="s">
        <v>599</v>
      </c>
      <c r="H310" s="1">
        <v>60</v>
      </c>
      <c r="I310" s="1">
        <v>60</v>
      </c>
      <c r="J310" s="1">
        <v>61</v>
      </c>
    </row>
    <row r="311" spans="1:10" ht="15" customHeight="1" x14ac:dyDescent="0.2">
      <c r="A311" s="1">
        <v>73</v>
      </c>
      <c r="B311" s="1" t="s">
        <v>91</v>
      </c>
      <c r="C311" s="1">
        <v>116</v>
      </c>
      <c r="D311" s="1" t="s">
        <v>8</v>
      </c>
      <c r="E311" s="1">
        <v>5312</v>
      </c>
      <c r="F311" s="1" t="s">
        <v>598</v>
      </c>
      <c r="G311" s="1" t="s">
        <v>599</v>
      </c>
      <c r="H311" s="1">
        <v>18100</v>
      </c>
      <c r="I311" s="1">
        <v>21800</v>
      </c>
      <c r="J311" s="1">
        <v>20000</v>
      </c>
    </row>
    <row r="312" spans="1:10" ht="15" customHeight="1" x14ac:dyDescent="0.2">
      <c r="A312" s="1">
        <v>79</v>
      </c>
      <c r="B312" s="1" t="s">
        <v>92</v>
      </c>
      <c r="C312" s="1">
        <v>116</v>
      </c>
      <c r="D312" s="1" t="s">
        <v>8</v>
      </c>
      <c r="E312" s="1">
        <v>5312</v>
      </c>
      <c r="F312" s="1" t="s">
        <v>598</v>
      </c>
      <c r="G312" s="1" t="s">
        <v>599</v>
      </c>
      <c r="H312" s="1">
        <v>244800</v>
      </c>
      <c r="I312" s="1">
        <v>236700</v>
      </c>
      <c r="J312" s="1">
        <v>242500</v>
      </c>
    </row>
    <row r="313" spans="1:10" ht="15" customHeight="1" x14ac:dyDescent="0.2">
      <c r="A313" s="1">
        <v>84</v>
      </c>
      <c r="B313" s="1" t="s">
        <v>94</v>
      </c>
      <c r="C313" s="1">
        <v>116</v>
      </c>
      <c r="D313" s="1" t="s">
        <v>8</v>
      </c>
      <c r="E313" s="1">
        <v>5312</v>
      </c>
      <c r="F313" s="1" t="s">
        <v>598</v>
      </c>
      <c r="G313" s="1" t="s">
        <v>599</v>
      </c>
      <c r="H313" s="1">
        <v>26100</v>
      </c>
      <c r="I313" s="1">
        <v>24200</v>
      </c>
      <c r="J313" s="1">
        <v>26670</v>
      </c>
    </row>
    <row r="314" spans="1:10" ht="15" customHeight="1" x14ac:dyDescent="0.2">
      <c r="A314" s="1">
        <v>87</v>
      </c>
      <c r="B314" s="1" t="s">
        <v>96</v>
      </c>
      <c r="C314" s="1">
        <v>116</v>
      </c>
      <c r="D314" s="1" t="s">
        <v>8</v>
      </c>
      <c r="E314" s="1">
        <v>5312</v>
      </c>
      <c r="F314" s="1" t="s">
        <v>598</v>
      </c>
      <c r="G314" s="1" t="s">
        <v>599</v>
      </c>
    </row>
    <row r="315" spans="1:10" ht="15" customHeight="1" x14ac:dyDescent="0.2">
      <c r="A315" s="1">
        <v>89</v>
      </c>
      <c r="B315" s="1" t="s">
        <v>98</v>
      </c>
      <c r="C315" s="1">
        <v>116</v>
      </c>
      <c r="D315" s="1" t="s">
        <v>8</v>
      </c>
      <c r="E315" s="1">
        <v>5312</v>
      </c>
      <c r="F315" s="1" t="s">
        <v>598</v>
      </c>
      <c r="G315" s="1" t="s">
        <v>599</v>
      </c>
      <c r="H315" s="1">
        <v>20967</v>
      </c>
      <c r="I315" s="1">
        <v>21177</v>
      </c>
      <c r="J315" s="1">
        <v>20967</v>
      </c>
    </row>
    <row r="316" spans="1:10" ht="15" customHeight="1" x14ac:dyDescent="0.2">
      <c r="A316" s="1">
        <v>90</v>
      </c>
      <c r="B316" s="1" t="s">
        <v>99</v>
      </c>
      <c r="C316" s="1">
        <v>116</v>
      </c>
      <c r="D316" s="1" t="s">
        <v>8</v>
      </c>
      <c r="E316" s="1">
        <v>5312</v>
      </c>
      <c r="F316" s="1" t="s">
        <v>598</v>
      </c>
      <c r="G316" s="1" t="s">
        <v>599</v>
      </c>
      <c r="H316" s="1">
        <v>7435</v>
      </c>
      <c r="I316" s="1">
        <v>7610</v>
      </c>
      <c r="J316" s="1">
        <v>9392</v>
      </c>
    </row>
    <row r="317" spans="1:10" ht="15" customHeight="1" x14ac:dyDescent="0.2">
      <c r="A317" s="1">
        <v>93</v>
      </c>
      <c r="B317" s="1" t="s">
        <v>102</v>
      </c>
      <c r="C317" s="1">
        <v>116</v>
      </c>
      <c r="D317" s="1" t="s">
        <v>8</v>
      </c>
      <c r="E317" s="1">
        <v>5312</v>
      </c>
      <c r="F317" s="1" t="s">
        <v>598</v>
      </c>
      <c r="G317" s="1" t="s">
        <v>599</v>
      </c>
      <c r="H317" s="1">
        <v>2565</v>
      </c>
      <c r="I317" s="1">
        <v>2625</v>
      </c>
      <c r="J317" s="1">
        <v>2838</v>
      </c>
    </row>
    <row r="318" spans="1:10" ht="15" customHeight="1" x14ac:dyDescent="0.2">
      <c r="A318" s="1">
        <v>95</v>
      </c>
      <c r="B318" s="1" t="s">
        <v>103</v>
      </c>
      <c r="C318" s="1">
        <v>116</v>
      </c>
      <c r="D318" s="1" t="s">
        <v>8</v>
      </c>
      <c r="E318" s="1">
        <v>5312</v>
      </c>
      <c r="F318" s="1" t="s">
        <v>598</v>
      </c>
      <c r="G318" s="1" t="s">
        <v>599</v>
      </c>
      <c r="H318" s="1">
        <v>1576</v>
      </c>
      <c r="I318" s="1">
        <v>1621</v>
      </c>
      <c r="J318" s="1">
        <v>1636</v>
      </c>
    </row>
    <row r="319" spans="1:10" ht="15" customHeight="1" x14ac:dyDescent="0.2">
      <c r="A319" s="1">
        <v>97</v>
      </c>
      <c r="B319" s="1" t="s">
        <v>104</v>
      </c>
      <c r="C319" s="1">
        <v>116</v>
      </c>
      <c r="D319" s="1" t="s">
        <v>8</v>
      </c>
      <c r="E319" s="1">
        <v>5312</v>
      </c>
      <c r="F319" s="1" t="s">
        <v>598</v>
      </c>
      <c r="G319" s="1" t="s">
        <v>599</v>
      </c>
      <c r="H319" s="1">
        <v>20980</v>
      </c>
      <c r="I319" s="1">
        <v>18735</v>
      </c>
      <c r="J319" s="1">
        <v>16058</v>
      </c>
    </row>
    <row r="320" spans="1:10" ht="15" customHeight="1" x14ac:dyDescent="0.2">
      <c r="A320" s="1">
        <v>99</v>
      </c>
      <c r="B320" s="1" t="s">
        <v>105</v>
      </c>
      <c r="C320" s="1">
        <v>116</v>
      </c>
      <c r="D320" s="1" t="s">
        <v>8</v>
      </c>
      <c r="E320" s="1">
        <v>5312</v>
      </c>
      <c r="F320" s="1" t="s">
        <v>598</v>
      </c>
      <c r="G320" s="1" t="s">
        <v>599</v>
      </c>
      <c r="H320" s="1">
        <v>600</v>
      </c>
      <c r="I320" s="1">
        <v>600</v>
      </c>
      <c r="J320" s="1">
        <v>600</v>
      </c>
    </row>
    <row r="321" spans="1:10" ht="15" customHeight="1" x14ac:dyDescent="0.2">
      <c r="A321" s="1">
        <v>100</v>
      </c>
      <c r="B321" s="1" t="s">
        <v>106</v>
      </c>
      <c r="C321" s="1">
        <v>116</v>
      </c>
      <c r="D321" s="1" t="s">
        <v>8</v>
      </c>
      <c r="E321" s="1">
        <v>5312</v>
      </c>
      <c r="F321" s="1" t="s">
        <v>598</v>
      </c>
      <c r="G321" s="1" t="s">
        <v>599</v>
      </c>
      <c r="H321" s="1">
        <v>2024000</v>
      </c>
      <c r="I321" s="1">
        <v>2076000</v>
      </c>
      <c r="J321" s="1">
        <v>2130000</v>
      </c>
    </row>
    <row r="322" spans="1:10" ht="15" customHeight="1" x14ac:dyDescent="0.2">
      <c r="A322" s="1">
        <v>101</v>
      </c>
      <c r="B322" s="1" t="s">
        <v>107</v>
      </c>
      <c r="C322" s="1">
        <v>116</v>
      </c>
      <c r="D322" s="1" t="s">
        <v>8</v>
      </c>
      <c r="E322" s="1">
        <v>5312</v>
      </c>
      <c r="F322" s="1" t="s">
        <v>598</v>
      </c>
      <c r="G322" s="1" t="s">
        <v>599</v>
      </c>
      <c r="H322" s="1">
        <v>76291</v>
      </c>
      <c r="I322" s="1">
        <v>66983</v>
      </c>
      <c r="J322" s="1">
        <v>66450</v>
      </c>
    </row>
    <row r="323" spans="1:10" ht="15" customHeight="1" x14ac:dyDescent="0.2">
      <c r="A323" s="1">
        <v>102</v>
      </c>
      <c r="B323" s="1" t="s">
        <v>108</v>
      </c>
      <c r="C323" s="1">
        <v>116</v>
      </c>
      <c r="D323" s="1" t="s">
        <v>8</v>
      </c>
      <c r="E323" s="1">
        <v>5312</v>
      </c>
      <c r="F323" s="1" t="s">
        <v>598</v>
      </c>
      <c r="G323" s="1" t="s">
        <v>599</v>
      </c>
      <c r="H323" s="1">
        <v>159079</v>
      </c>
      <c r="I323" s="1">
        <v>160217</v>
      </c>
      <c r="J323" s="1">
        <v>161771</v>
      </c>
    </row>
    <row r="324" spans="1:10" ht="15" customHeight="1" x14ac:dyDescent="0.2">
      <c r="A324" s="1">
        <v>103</v>
      </c>
      <c r="B324" s="1" t="s">
        <v>109</v>
      </c>
      <c r="C324" s="1">
        <v>116</v>
      </c>
      <c r="D324" s="1" t="s">
        <v>8</v>
      </c>
      <c r="E324" s="1">
        <v>5312</v>
      </c>
      <c r="F324" s="1" t="s">
        <v>598</v>
      </c>
      <c r="G324" s="1" t="s">
        <v>599</v>
      </c>
      <c r="H324" s="1">
        <v>25745</v>
      </c>
      <c r="I324" s="1">
        <v>6122</v>
      </c>
      <c r="J324" s="1">
        <v>7778</v>
      </c>
    </row>
    <row r="325" spans="1:10" ht="15" customHeight="1" x14ac:dyDescent="0.2">
      <c r="A325" s="1">
        <v>104</v>
      </c>
      <c r="B325" s="1" t="s">
        <v>110</v>
      </c>
      <c r="C325" s="1">
        <v>116</v>
      </c>
      <c r="D325" s="1" t="s">
        <v>8</v>
      </c>
      <c r="E325" s="1">
        <v>5312</v>
      </c>
      <c r="F325" s="1" t="s">
        <v>598</v>
      </c>
      <c r="G325" s="1" t="s">
        <v>599</v>
      </c>
      <c r="H325" s="1">
        <v>9500</v>
      </c>
      <c r="I325" s="1">
        <v>8500</v>
      </c>
      <c r="J325" s="1">
        <v>9000</v>
      </c>
    </row>
    <row r="326" spans="1:10" ht="15" customHeight="1" x14ac:dyDescent="0.2">
      <c r="A326" s="1">
        <v>105</v>
      </c>
      <c r="B326" s="1" t="s">
        <v>111</v>
      </c>
      <c r="C326" s="1">
        <v>116</v>
      </c>
      <c r="D326" s="1" t="s">
        <v>8</v>
      </c>
      <c r="E326" s="1">
        <v>5312</v>
      </c>
      <c r="F326" s="1" t="s">
        <v>598</v>
      </c>
      <c r="G326" s="1" t="s">
        <v>599</v>
      </c>
      <c r="H326" s="1">
        <v>17550</v>
      </c>
      <c r="I326" s="1">
        <v>17610</v>
      </c>
      <c r="J326" s="1">
        <v>17586</v>
      </c>
    </row>
    <row r="327" spans="1:10" ht="15" customHeight="1" x14ac:dyDescent="0.2">
      <c r="A327" s="1">
        <v>106</v>
      </c>
      <c r="B327" s="1" t="s">
        <v>112</v>
      </c>
      <c r="C327" s="1">
        <v>116</v>
      </c>
      <c r="D327" s="1" t="s">
        <v>8</v>
      </c>
      <c r="E327" s="1">
        <v>5312</v>
      </c>
      <c r="F327" s="1" t="s">
        <v>598</v>
      </c>
      <c r="G327" s="1" t="s">
        <v>599</v>
      </c>
      <c r="H327" s="1">
        <v>52349</v>
      </c>
      <c r="I327" s="1">
        <v>50416</v>
      </c>
      <c r="J327" s="1">
        <v>48138</v>
      </c>
    </row>
    <row r="328" spans="1:10" ht="15" customHeight="1" x14ac:dyDescent="0.2">
      <c r="A328" s="1">
        <v>109</v>
      </c>
      <c r="B328" s="1" t="s">
        <v>113</v>
      </c>
      <c r="C328" s="1">
        <v>116</v>
      </c>
      <c r="D328" s="1" t="s">
        <v>8</v>
      </c>
      <c r="E328" s="1">
        <v>5312</v>
      </c>
      <c r="F328" s="1" t="s">
        <v>598</v>
      </c>
      <c r="G328" s="1" t="s">
        <v>599</v>
      </c>
      <c r="H328" s="1">
        <v>1155</v>
      </c>
      <c r="I328" s="1">
        <v>1107</v>
      </c>
      <c r="J328" s="1">
        <v>1017</v>
      </c>
    </row>
    <row r="329" spans="1:10" ht="15" customHeight="1" x14ac:dyDescent="0.2">
      <c r="A329" s="1">
        <v>110</v>
      </c>
      <c r="B329" s="1" t="s">
        <v>114</v>
      </c>
      <c r="C329" s="1">
        <v>116</v>
      </c>
      <c r="D329" s="1" t="s">
        <v>8</v>
      </c>
      <c r="E329" s="1">
        <v>5312</v>
      </c>
      <c r="F329" s="1" t="s">
        <v>598</v>
      </c>
      <c r="G329" s="1" t="s">
        <v>599</v>
      </c>
      <c r="H329" s="1">
        <v>78300</v>
      </c>
      <c r="I329" s="1">
        <v>74600</v>
      </c>
      <c r="J329" s="1">
        <v>69178</v>
      </c>
    </row>
    <row r="330" spans="1:10" ht="15" customHeight="1" x14ac:dyDescent="0.2">
      <c r="A330" s="1">
        <v>112</v>
      </c>
      <c r="B330" s="1" t="s">
        <v>115</v>
      </c>
      <c r="C330" s="1">
        <v>116</v>
      </c>
      <c r="D330" s="1" t="s">
        <v>8</v>
      </c>
      <c r="E330" s="1">
        <v>5312</v>
      </c>
      <c r="F330" s="1" t="s">
        <v>598</v>
      </c>
      <c r="G330" s="1" t="s">
        <v>599</v>
      </c>
      <c r="H330" s="1">
        <v>6389</v>
      </c>
      <c r="I330" s="1">
        <v>7256</v>
      </c>
      <c r="J330" s="1">
        <v>6839</v>
      </c>
    </row>
    <row r="331" spans="1:10" ht="15" customHeight="1" x14ac:dyDescent="0.2">
      <c r="A331" s="1">
        <v>108</v>
      </c>
      <c r="B331" s="1" t="s">
        <v>116</v>
      </c>
      <c r="C331" s="1">
        <v>116</v>
      </c>
      <c r="D331" s="1" t="s">
        <v>8</v>
      </c>
      <c r="E331" s="1">
        <v>5312</v>
      </c>
      <c r="F331" s="1" t="s">
        <v>598</v>
      </c>
      <c r="G331" s="1" t="s">
        <v>599</v>
      </c>
      <c r="H331" s="1">
        <v>185103</v>
      </c>
      <c r="I331" s="1">
        <v>189814</v>
      </c>
      <c r="J331" s="1">
        <v>186242</v>
      </c>
    </row>
    <row r="332" spans="1:10" ht="15" customHeight="1" x14ac:dyDescent="0.2">
      <c r="A332" s="1">
        <v>114</v>
      </c>
      <c r="B332" s="1" t="s">
        <v>117</v>
      </c>
      <c r="C332" s="1">
        <v>116</v>
      </c>
      <c r="D332" s="1" t="s">
        <v>8</v>
      </c>
      <c r="E332" s="1">
        <v>5312</v>
      </c>
      <c r="F332" s="1" t="s">
        <v>598</v>
      </c>
      <c r="G332" s="1" t="s">
        <v>599</v>
      </c>
      <c r="H332" s="1">
        <v>115604</v>
      </c>
      <c r="I332" s="1">
        <v>133532</v>
      </c>
      <c r="J332" s="1">
        <v>145967</v>
      </c>
    </row>
    <row r="333" spans="1:10" ht="15" customHeight="1" x14ac:dyDescent="0.2">
      <c r="A333" s="1">
        <v>118</v>
      </c>
      <c r="B333" s="1" t="s">
        <v>119</v>
      </c>
      <c r="C333" s="1">
        <v>116</v>
      </c>
      <c r="D333" s="1" t="s">
        <v>8</v>
      </c>
      <c r="E333" s="1">
        <v>5312</v>
      </c>
      <c r="F333" s="1" t="s">
        <v>598</v>
      </c>
      <c r="G333" s="1" t="s">
        <v>599</v>
      </c>
      <c r="H333" s="1">
        <v>1826</v>
      </c>
      <c r="I333" s="1">
        <v>2092</v>
      </c>
      <c r="J333" s="1">
        <v>2360</v>
      </c>
    </row>
    <row r="334" spans="1:10" ht="15" customHeight="1" x14ac:dyDescent="0.2">
      <c r="A334" s="1">
        <v>113</v>
      </c>
      <c r="B334" s="1" t="s">
        <v>120</v>
      </c>
      <c r="C334" s="1">
        <v>116</v>
      </c>
      <c r="D334" s="1" t="s">
        <v>8</v>
      </c>
      <c r="E334" s="1">
        <v>5312</v>
      </c>
      <c r="F334" s="1" t="s">
        <v>598</v>
      </c>
      <c r="G334" s="1" t="s">
        <v>599</v>
      </c>
      <c r="H334" s="1">
        <v>78892</v>
      </c>
      <c r="I334" s="1">
        <v>84488</v>
      </c>
      <c r="J334" s="1">
        <v>82155</v>
      </c>
    </row>
    <row r="335" spans="1:10" ht="15" customHeight="1" x14ac:dyDescent="0.2">
      <c r="A335" s="1">
        <v>120</v>
      </c>
      <c r="B335" s="1" t="s">
        <v>121</v>
      </c>
      <c r="C335" s="1">
        <v>116</v>
      </c>
      <c r="D335" s="1" t="s">
        <v>8</v>
      </c>
      <c r="E335" s="1">
        <v>5312</v>
      </c>
      <c r="F335" s="1" t="s">
        <v>598</v>
      </c>
      <c r="G335" s="1" t="s">
        <v>599</v>
      </c>
      <c r="H335" s="1">
        <v>1035</v>
      </c>
      <c r="I335" s="1">
        <v>1030</v>
      </c>
      <c r="J335" s="1">
        <v>1065</v>
      </c>
    </row>
    <row r="336" spans="1:10" ht="15" customHeight="1" x14ac:dyDescent="0.2">
      <c r="A336" s="1">
        <v>119</v>
      </c>
      <c r="B336" s="1" t="s">
        <v>122</v>
      </c>
      <c r="C336" s="1">
        <v>116</v>
      </c>
      <c r="D336" s="1" t="s">
        <v>8</v>
      </c>
      <c r="E336" s="1">
        <v>5312</v>
      </c>
      <c r="F336" s="1" t="s">
        <v>598</v>
      </c>
      <c r="G336" s="1" t="s">
        <v>599</v>
      </c>
      <c r="H336" s="1">
        <v>26800</v>
      </c>
      <c r="I336" s="1">
        <v>24804</v>
      </c>
      <c r="J336" s="1">
        <v>23100</v>
      </c>
    </row>
    <row r="337" spans="1:10" ht="15" customHeight="1" x14ac:dyDescent="0.2">
      <c r="A337" s="1">
        <v>121</v>
      </c>
      <c r="B337" s="1" t="s">
        <v>123</v>
      </c>
      <c r="C337" s="1">
        <v>116</v>
      </c>
      <c r="D337" s="1" t="s">
        <v>8</v>
      </c>
      <c r="E337" s="1">
        <v>5312</v>
      </c>
      <c r="F337" s="1" t="s">
        <v>598</v>
      </c>
      <c r="G337" s="1" t="s">
        <v>599</v>
      </c>
      <c r="H337" s="1">
        <v>17910</v>
      </c>
      <c r="I337" s="1">
        <v>18847</v>
      </c>
      <c r="J337" s="1">
        <v>15919</v>
      </c>
    </row>
    <row r="338" spans="1:10" ht="15" customHeight="1" x14ac:dyDescent="0.2">
      <c r="A338" s="1">
        <v>122</v>
      </c>
      <c r="B338" s="1" t="s">
        <v>124</v>
      </c>
      <c r="C338" s="1">
        <v>116</v>
      </c>
      <c r="D338" s="1" t="s">
        <v>8</v>
      </c>
      <c r="E338" s="1">
        <v>5312</v>
      </c>
      <c r="F338" s="1" t="s">
        <v>598</v>
      </c>
      <c r="G338" s="1" t="s">
        <v>599</v>
      </c>
      <c r="H338" s="1">
        <v>7670</v>
      </c>
      <c r="I338" s="1">
        <v>7246</v>
      </c>
      <c r="J338" s="1">
        <v>7309</v>
      </c>
    </row>
    <row r="339" spans="1:10" ht="15" customHeight="1" x14ac:dyDescent="0.2">
      <c r="A339" s="1">
        <v>124</v>
      </c>
      <c r="B339" s="1" t="s">
        <v>126</v>
      </c>
      <c r="C339" s="1">
        <v>116</v>
      </c>
      <c r="D339" s="1" t="s">
        <v>8</v>
      </c>
      <c r="E339" s="1">
        <v>5312</v>
      </c>
      <c r="F339" s="1" t="s">
        <v>598</v>
      </c>
      <c r="G339" s="1" t="s">
        <v>599</v>
      </c>
      <c r="H339" s="1">
        <v>14128</v>
      </c>
      <c r="I339" s="1">
        <v>16970</v>
      </c>
      <c r="J339" s="1">
        <v>17235</v>
      </c>
    </row>
    <row r="340" spans="1:10" ht="15" customHeight="1" x14ac:dyDescent="0.2">
      <c r="A340" s="1">
        <v>126</v>
      </c>
      <c r="B340" s="1" t="s">
        <v>128</v>
      </c>
      <c r="C340" s="1">
        <v>116</v>
      </c>
      <c r="D340" s="1" t="s">
        <v>8</v>
      </c>
      <c r="E340" s="1">
        <v>5312</v>
      </c>
      <c r="F340" s="1" t="s">
        <v>598</v>
      </c>
      <c r="G340" s="1" t="s">
        <v>599</v>
      </c>
      <c r="H340" s="1">
        <v>27300</v>
      </c>
      <c r="I340" s="1">
        <v>23505</v>
      </c>
      <c r="J340" s="1">
        <v>21284</v>
      </c>
    </row>
    <row r="341" spans="1:10" ht="15" customHeight="1" x14ac:dyDescent="0.2">
      <c r="A341" s="1">
        <v>256</v>
      </c>
      <c r="B341" s="1" t="s">
        <v>129</v>
      </c>
      <c r="C341" s="1">
        <v>116</v>
      </c>
      <c r="D341" s="1" t="s">
        <v>8</v>
      </c>
      <c r="E341" s="1">
        <v>5312</v>
      </c>
      <c r="F341" s="1" t="s">
        <v>598</v>
      </c>
      <c r="G341" s="1" t="s">
        <v>599</v>
      </c>
      <c r="H341" s="1">
        <v>607</v>
      </c>
      <c r="I341" s="1">
        <v>570</v>
      </c>
      <c r="J341" s="1">
        <v>615</v>
      </c>
    </row>
    <row r="342" spans="1:10" ht="15" customHeight="1" x14ac:dyDescent="0.2">
      <c r="A342" s="1">
        <v>129</v>
      </c>
      <c r="B342" s="1" t="s">
        <v>130</v>
      </c>
      <c r="C342" s="1">
        <v>116</v>
      </c>
      <c r="D342" s="1" t="s">
        <v>8</v>
      </c>
      <c r="E342" s="1">
        <v>5312</v>
      </c>
      <c r="F342" s="1" t="s">
        <v>598</v>
      </c>
      <c r="G342" s="1" t="s">
        <v>599</v>
      </c>
      <c r="H342" s="1">
        <v>39785</v>
      </c>
      <c r="I342" s="1">
        <v>40216</v>
      </c>
      <c r="J342" s="1">
        <v>39939</v>
      </c>
    </row>
    <row r="343" spans="1:10" ht="15" customHeight="1" x14ac:dyDescent="0.2">
      <c r="A343" s="1">
        <v>130</v>
      </c>
      <c r="B343" s="1" t="s">
        <v>131</v>
      </c>
      <c r="C343" s="1">
        <v>116</v>
      </c>
      <c r="D343" s="1" t="s">
        <v>8</v>
      </c>
      <c r="E343" s="1">
        <v>5312</v>
      </c>
      <c r="F343" s="1" t="s">
        <v>598</v>
      </c>
      <c r="G343" s="1" t="s">
        <v>599</v>
      </c>
      <c r="H343" s="1">
        <v>58604</v>
      </c>
      <c r="I343" s="1">
        <v>61655</v>
      </c>
      <c r="J343" s="1">
        <v>63040</v>
      </c>
    </row>
    <row r="344" spans="1:10" ht="15" customHeight="1" x14ac:dyDescent="0.2">
      <c r="A344" s="1">
        <v>133</v>
      </c>
      <c r="B344" s="1" t="s">
        <v>134</v>
      </c>
      <c r="C344" s="1">
        <v>116</v>
      </c>
      <c r="D344" s="1" t="s">
        <v>8</v>
      </c>
      <c r="E344" s="1">
        <v>5312</v>
      </c>
      <c r="F344" s="1" t="s">
        <v>598</v>
      </c>
      <c r="G344" s="1" t="s">
        <v>599</v>
      </c>
      <c r="H344" s="1">
        <v>8543</v>
      </c>
      <c r="I344" s="1">
        <v>9396</v>
      </c>
      <c r="J344" s="1">
        <v>10525</v>
      </c>
    </row>
    <row r="345" spans="1:10" ht="15" customHeight="1" x14ac:dyDescent="0.2">
      <c r="A345" s="1">
        <v>134</v>
      </c>
      <c r="B345" s="1" t="s">
        <v>135</v>
      </c>
      <c r="C345" s="1">
        <v>116</v>
      </c>
      <c r="D345" s="1" t="s">
        <v>8</v>
      </c>
      <c r="E345" s="1">
        <v>5312</v>
      </c>
      <c r="F345" s="1" t="s">
        <v>598</v>
      </c>
      <c r="G345" s="1" t="s">
        <v>599</v>
      </c>
      <c r="H345" s="1">
        <v>700</v>
      </c>
      <c r="I345" s="1">
        <v>700</v>
      </c>
      <c r="J345" s="1">
        <v>700</v>
      </c>
    </row>
    <row r="346" spans="1:10" ht="15" customHeight="1" x14ac:dyDescent="0.2">
      <c r="A346" s="1">
        <v>135</v>
      </c>
      <c r="B346" s="1" t="s">
        <v>137</v>
      </c>
      <c r="C346" s="1">
        <v>116</v>
      </c>
      <c r="D346" s="1" t="s">
        <v>8</v>
      </c>
      <c r="E346" s="1">
        <v>5312</v>
      </c>
      <c r="F346" s="1" t="s">
        <v>598</v>
      </c>
      <c r="G346" s="1" t="s">
        <v>599</v>
      </c>
    </row>
    <row r="347" spans="1:10" ht="15" customHeight="1" x14ac:dyDescent="0.2">
      <c r="A347" s="1">
        <v>136</v>
      </c>
      <c r="B347" s="1" t="s">
        <v>138</v>
      </c>
      <c r="C347" s="1">
        <v>116</v>
      </c>
      <c r="D347" s="1" t="s">
        <v>8</v>
      </c>
      <c r="E347" s="1">
        <v>5312</v>
      </c>
      <c r="F347" s="1" t="s">
        <v>598</v>
      </c>
      <c r="G347" s="1" t="s">
        <v>599</v>
      </c>
      <c r="H347" s="1">
        <v>380</v>
      </c>
      <c r="I347" s="1">
        <v>380</v>
      </c>
      <c r="J347" s="1">
        <v>391</v>
      </c>
    </row>
    <row r="348" spans="1:10" ht="15" customHeight="1" x14ac:dyDescent="0.2">
      <c r="A348" s="1">
        <v>137</v>
      </c>
      <c r="B348" s="1" t="s">
        <v>139</v>
      </c>
      <c r="C348" s="1">
        <v>116</v>
      </c>
      <c r="D348" s="1" t="s">
        <v>8</v>
      </c>
      <c r="E348" s="1">
        <v>5312</v>
      </c>
      <c r="F348" s="1" t="s">
        <v>598</v>
      </c>
      <c r="G348" s="1" t="s">
        <v>599</v>
      </c>
      <c r="H348" s="1">
        <v>821</v>
      </c>
      <c r="I348" s="1">
        <v>707</v>
      </c>
      <c r="J348" s="1">
        <v>789</v>
      </c>
    </row>
    <row r="349" spans="1:10" ht="15" customHeight="1" x14ac:dyDescent="0.2">
      <c r="A349" s="1">
        <v>138</v>
      </c>
      <c r="B349" s="1" t="s">
        <v>140</v>
      </c>
      <c r="C349" s="1">
        <v>116</v>
      </c>
      <c r="D349" s="1" t="s">
        <v>8</v>
      </c>
      <c r="E349" s="1">
        <v>5312</v>
      </c>
      <c r="F349" s="1" t="s">
        <v>598</v>
      </c>
      <c r="G349" s="1" t="s">
        <v>599</v>
      </c>
      <c r="H349" s="1">
        <v>61409</v>
      </c>
      <c r="I349" s="1">
        <v>63638</v>
      </c>
      <c r="J349" s="1">
        <v>64342</v>
      </c>
    </row>
    <row r="350" spans="1:10" ht="15" customHeight="1" x14ac:dyDescent="0.2">
      <c r="A350" s="1">
        <v>141</v>
      </c>
      <c r="B350" s="1" t="s">
        <v>142</v>
      </c>
      <c r="C350" s="1">
        <v>116</v>
      </c>
      <c r="D350" s="1" t="s">
        <v>8</v>
      </c>
      <c r="E350" s="1">
        <v>5312</v>
      </c>
      <c r="F350" s="1" t="s">
        <v>598</v>
      </c>
      <c r="G350" s="1" t="s">
        <v>599</v>
      </c>
      <c r="H350" s="1">
        <v>13205</v>
      </c>
      <c r="I350" s="1">
        <v>12839</v>
      </c>
      <c r="J350" s="1">
        <v>15024</v>
      </c>
    </row>
    <row r="351" spans="1:10" ht="15" customHeight="1" x14ac:dyDescent="0.2">
      <c r="A351" s="1">
        <v>273</v>
      </c>
      <c r="B351" s="1" t="s">
        <v>143</v>
      </c>
      <c r="C351" s="1">
        <v>116</v>
      </c>
      <c r="D351" s="1" t="s">
        <v>8</v>
      </c>
      <c r="E351" s="1">
        <v>5312</v>
      </c>
      <c r="F351" s="1" t="s">
        <v>598</v>
      </c>
      <c r="G351" s="1" t="s">
        <v>599</v>
      </c>
      <c r="H351" s="1">
        <v>1645</v>
      </c>
      <c r="I351" s="1">
        <v>1616</v>
      </c>
      <c r="J351" s="1">
        <v>1613</v>
      </c>
    </row>
    <row r="352" spans="1:10" ht="15" customHeight="1" x14ac:dyDescent="0.2">
      <c r="A352" s="1">
        <v>142</v>
      </c>
      <c r="B352" s="1" t="s">
        <v>144</v>
      </c>
      <c r="C352" s="1">
        <v>116</v>
      </c>
      <c r="D352" s="1" t="s">
        <v>8</v>
      </c>
      <c r="E352" s="1">
        <v>5312</v>
      </c>
      <c r="F352" s="1" t="s">
        <v>598</v>
      </c>
      <c r="G352" s="1" t="s">
        <v>599</v>
      </c>
      <c r="H352" s="1">
        <v>42</v>
      </c>
      <c r="I352" s="1">
        <v>41</v>
      </c>
      <c r="J352" s="1">
        <v>40</v>
      </c>
    </row>
    <row r="353" spans="1:10" ht="15" customHeight="1" x14ac:dyDescent="0.2">
      <c r="A353" s="1">
        <v>143</v>
      </c>
      <c r="B353" s="1" t="s">
        <v>145</v>
      </c>
      <c r="C353" s="1">
        <v>116</v>
      </c>
      <c r="D353" s="1" t="s">
        <v>8</v>
      </c>
      <c r="E353" s="1">
        <v>5312</v>
      </c>
      <c r="F353" s="1" t="s">
        <v>598</v>
      </c>
      <c r="G353" s="1" t="s">
        <v>599</v>
      </c>
      <c r="H353" s="1">
        <v>63515</v>
      </c>
      <c r="I353" s="1">
        <v>64515</v>
      </c>
      <c r="J353" s="1">
        <v>59435</v>
      </c>
    </row>
    <row r="354" spans="1:10" ht="15" customHeight="1" x14ac:dyDescent="0.2">
      <c r="A354" s="1">
        <v>144</v>
      </c>
      <c r="B354" s="1" t="s">
        <v>146</v>
      </c>
      <c r="C354" s="1">
        <v>116</v>
      </c>
      <c r="D354" s="1" t="s">
        <v>8</v>
      </c>
      <c r="E354" s="1">
        <v>5312</v>
      </c>
      <c r="F354" s="1" t="s">
        <v>598</v>
      </c>
      <c r="G354" s="1" t="s">
        <v>599</v>
      </c>
      <c r="H354" s="1">
        <v>18300</v>
      </c>
      <c r="I354" s="1">
        <v>15580</v>
      </c>
      <c r="J354" s="1">
        <v>14500</v>
      </c>
    </row>
    <row r="355" spans="1:10" ht="15" customHeight="1" x14ac:dyDescent="0.2">
      <c r="A355" s="1">
        <v>28</v>
      </c>
      <c r="B355" s="1" t="s">
        <v>147</v>
      </c>
      <c r="C355" s="1">
        <v>116</v>
      </c>
      <c r="D355" s="1" t="s">
        <v>8</v>
      </c>
      <c r="E355" s="1">
        <v>5312</v>
      </c>
      <c r="F355" s="1" t="s">
        <v>598</v>
      </c>
      <c r="G355" s="1" t="s">
        <v>599</v>
      </c>
      <c r="H355" s="1">
        <v>36422</v>
      </c>
      <c r="I355" s="1">
        <v>36826</v>
      </c>
      <c r="J355" s="1">
        <v>36534</v>
      </c>
    </row>
    <row r="356" spans="1:10" ht="15" customHeight="1" x14ac:dyDescent="0.2">
      <c r="A356" s="1">
        <v>147</v>
      </c>
      <c r="B356" s="1" t="s">
        <v>148</v>
      </c>
      <c r="C356" s="1">
        <v>116</v>
      </c>
      <c r="D356" s="1" t="s">
        <v>8</v>
      </c>
      <c r="E356" s="1">
        <v>5312</v>
      </c>
      <c r="F356" s="1" t="s">
        <v>598</v>
      </c>
      <c r="G356" s="1" t="s">
        <v>599</v>
      </c>
      <c r="H356" s="1">
        <v>1131</v>
      </c>
      <c r="I356" s="1">
        <v>1284</v>
      </c>
      <c r="J356" s="1">
        <v>1337</v>
      </c>
    </row>
    <row r="357" spans="1:10" ht="15" customHeight="1" x14ac:dyDescent="0.2">
      <c r="A357" s="1">
        <v>149</v>
      </c>
      <c r="B357" s="1" t="s">
        <v>150</v>
      </c>
      <c r="C357" s="1">
        <v>116</v>
      </c>
      <c r="D357" s="1" t="s">
        <v>8</v>
      </c>
      <c r="E357" s="1">
        <v>5312</v>
      </c>
      <c r="F357" s="1" t="s">
        <v>598</v>
      </c>
      <c r="G357" s="1" t="s">
        <v>599</v>
      </c>
      <c r="H357" s="1">
        <v>205725</v>
      </c>
      <c r="I357" s="1">
        <v>197037</v>
      </c>
      <c r="J357" s="1">
        <v>199971</v>
      </c>
    </row>
    <row r="358" spans="1:10" ht="15" customHeight="1" x14ac:dyDescent="0.2">
      <c r="A358" s="1">
        <v>150</v>
      </c>
      <c r="B358" s="1" t="s">
        <v>151</v>
      </c>
      <c r="C358" s="1">
        <v>116</v>
      </c>
      <c r="D358" s="1" t="s">
        <v>8</v>
      </c>
      <c r="E358" s="1">
        <v>5312</v>
      </c>
      <c r="F358" s="1" t="s">
        <v>598</v>
      </c>
      <c r="G358" s="1" t="s">
        <v>599</v>
      </c>
      <c r="H358" s="1">
        <v>155502</v>
      </c>
      <c r="I358" s="1">
        <v>155661</v>
      </c>
      <c r="J358" s="1">
        <v>155594</v>
      </c>
    </row>
    <row r="359" spans="1:10" ht="15" customHeight="1" x14ac:dyDescent="0.2">
      <c r="A359" s="1">
        <v>153</v>
      </c>
      <c r="B359" s="1" t="s">
        <v>152</v>
      </c>
      <c r="C359" s="1">
        <v>116</v>
      </c>
      <c r="D359" s="1" t="s">
        <v>8</v>
      </c>
      <c r="E359" s="1">
        <v>5312</v>
      </c>
      <c r="F359" s="1" t="s">
        <v>598</v>
      </c>
      <c r="G359" s="1" t="s">
        <v>599</v>
      </c>
      <c r="H359" s="1">
        <v>234</v>
      </c>
      <c r="I359" s="1">
        <v>92</v>
      </c>
      <c r="J359" s="1">
        <v>227</v>
      </c>
    </row>
    <row r="360" spans="1:10" ht="15" customHeight="1" x14ac:dyDescent="0.2">
      <c r="A360" s="1">
        <v>156</v>
      </c>
      <c r="B360" s="1" t="s">
        <v>153</v>
      </c>
      <c r="C360" s="1">
        <v>116</v>
      </c>
      <c r="D360" s="1" t="s">
        <v>8</v>
      </c>
      <c r="E360" s="1">
        <v>5312</v>
      </c>
      <c r="F360" s="1" t="s">
        <v>598</v>
      </c>
      <c r="G360" s="1" t="s">
        <v>599</v>
      </c>
      <c r="H360" s="1">
        <v>9163</v>
      </c>
      <c r="I360" s="1">
        <v>9785</v>
      </c>
      <c r="J360" s="1">
        <v>10753</v>
      </c>
    </row>
    <row r="361" spans="1:10" ht="15" customHeight="1" x14ac:dyDescent="0.2">
      <c r="A361" s="1">
        <v>157</v>
      </c>
      <c r="B361" s="1" t="s">
        <v>154</v>
      </c>
      <c r="C361" s="1">
        <v>116</v>
      </c>
      <c r="D361" s="1" t="s">
        <v>8</v>
      </c>
      <c r="E361" s="1">
        <v>5312</v>
      </c>
      <c r="F361" s="1" t="s">
        <v>598</v>
      </c>
      <c r="G361" s="1" t="s">
        <v>599</v>
      </c>
      <c r="H361" s="1">
        <v>1972</v>
      </c>
      <c r="I361" s="1">
        <v>1869</v>
      </c>
      <c r="J361" s="1">
        <v>2380</v>
      </c>
    </row>
    <row r="362" spans="1:10" ht="15" customHeight="1" x14ac:dyDescent="0.2">
      <c r="A362" s="1">
        <v>158</v>
      </c>
      <c r="B362" s="1" t="s">
        <v>155</v>
      </c>
      <c r="C362" s="1">
        <v>116</v>
      </c>
      <c r="D362" s="1" t="s">
        <v>8</v>
      </c>
      <c r="E362" s="1">
        <v>5312</v>
      </c>
      <c r="F362" s="1" t="s">
        <v>598</v>
      </c>
      <c r="G362" s="1" t="s">
        <v>599</v>
      </c>
      <c r="H362" s="1">
        <v>2889</v>
      </c>
      <c r="I362" s="1">
        <v>5018</v>
      </c>
      <c r="J362" s="1">
        <v>5590</v>
      </c>
    </row>
    <row r="363" spans="1:10" ht="15" customHeight="1" x14ac:dyDescent="0.2">
      <c r="A363" s="1">
        <v>159</v>
      </c>
      <c r="B363" s="1" t="s">
        <v>156</v>
      </c>
      <c r="C363" s="1">
        <v>116</v>
      </c>
      <c r="D363" s="1" t="s">
        <v>8</v>
      </c>
      <c r="E363" s="1">
        <v>5312</v>
      </c>
      <c r="F363" s="1" t="s">
        <v>598</v>
      </c>
      <c r="G363" s="1" t="s">
        <v>599</v>
      </c>
      <c r="H363" s="1">
        <v>316526</v>
      </c>
      <c r="I363" s="1">
        <v>324877</v>
      </c>
      <c r="J363" s="1">
        <v>333100</v>
      </c>
    </row>
    <row r="364" spans="1:10" ht="15" customHeight="1" x14ac:dyDescent="0.2">
      <c r="A364" s="1">
        <v>162</v>
      </c>
      <c r="B364" s="1" t="s">
        <v>158</v>
      </c>
      <c r="C364" s="1">
        <v>116</v>
      </c>
      <c r="D364" s="1" t="s">
        <v>8</v>
      </c>
      <c r="E364" s="1">
        <v>5312</v>
      </c>
      <c r="F364" s="1" t="s">
        <v>598</v>
      </c>
      <c r="G364" s="1" t="s">
        <v>599</v>
      </c>
      <c r="H364" s="1">
        <v>12345</v>
      </c>
      <c r="I364" s="1">
        <v>11836</v>
      </c>
      <c r="J364" s="1">
        <v>11972</v>
      </c>
    </row>
    <row r="365" spans="1:10" ht="15" customHeight="1" x14ac:dyDescent="0.2">
      <c r="A365" s="1">
        <v>299</v>
      </c>
      <c r="B365" s="1" t="s">
        <v>159</v>
      </c>
      <c r="C365" s="1">
        <v>116</v>
      </c>
      <c r="D365" s="1" t="s">
        <v>8</v>
      </c>
      <c r="E365" s="1">
        <v>5312</v>
      </c>
      <c r="F365" s="1" t="s">
        <v>598</v>
      </c>
      <c r="G365" s="1" t="s">
        <v>599</v>
      </c>
      <c r="H365" s="1">
        <v>1784</v>
      </c>
      <c r="I365" s="1">
        <v>1585</v>
      </c>
      <c r="J365" s="1">
        <v>1594</v>
      </c>
    </row>
    <row r="366" spans="1:10" ht="15" customHeight="1" x14ac:dyDescent="0.2">
      <c r="A366" s="1">
        <v>221</v>
      </c>
      <c r="B366" s="1" t="s">
        <v>160</v>
      </c>
      <c r="C366" s="1">
        <v>116</v>
      </c>
      <c r="D366" s="1" t="s">
        <v>8</v>
      </c>
      <c r="E366" s="1">
        <v>5312</v>
      </c>
      <c r="F366" s="1" t="s">
        <v>598</v>
      </c>
      <c r="G366" s="1" t="s">
        <v>599</v>
      </c>
      <c r="H366" s="1">
        <v>200</v>
      </c>
      <c r="I366" s="1">
        <v>875</v>
      </c>
      <c r="J366" s="1">
        <v>500</v>
      </c>
    </row>
    <row r="367" spans="1:10" ht="15" customHeight="1" x14ac:dyDescent="0.2">
      <c r="A367" s="1">
        <v>165</v>
      </c>
      <c r="B367" s="1" t="s">
        <v>162</v>
      </c>
      <c r="C367" s="1">
        <v>116</v>
      </c>
      <c r="D367" s="1" t="s">
        <v>8</v>
      </c>
      <c r="E367" s="1">
        <v>5312</v>
      </c>
      <c r="F367" s="1" t="s">
        <v>598</v>
      </c>
      <c r="G367" s="1" t="s">
        <v>599</v>
      </c>
      <c r="H367" s="1">
        <v>159831</v>
      </c>
      <c r="I367" s="1">
        <v>170517</v>
      </c>
      <c r="J367" s="1">
        <v>178223</v>
      </c>
    </row>
    <row r="368" spans="1:10" ht="15" customHeight="1" x14ac:dyDescent="0.2">
      <c r="A368" s="1">
        <v>166</v>
      </c>
      <c r="B368" s="1" t="s">
        <v>163</v>
      </c>
      <c r="C368" s="1">
        <v>116</v>
      </c>
      <c r="D368" s="1" t="s">
        <v>8</v>
      </c>
      <c r="E368" s="1">
        <v>5312</v>
      </c>
      <c r="F368" s="1" t="s">
        <v>598</v>
      </c>
      <c r="G368" s="1" t="s">
        <v>599</v>
      </c>
      <c r="H368" s="1">
        <v>916</v>
      </c>
      <c r="I368" s="1">
        <v>1146</v>
      </c>
      <c r="J368" s="1">
        <v>1100</v>
      </c>
    </row>
    <row r="369" spans="1:10" ht="15" customHeight="1" x14ac:dyDescent="0.2">
      <c r="A369" s="1">
        <v>168</v>
      </c>
      <c r="B369" s="1" t="s">
        <v>164</v>
      </c>
      <c r="C369" s="1">
        <v>116</v>
      </c>
      <c r="D369" s="1" t="s">
        <v>8</v>
      </c>
      <c r="E369" s="1">
        <v>5312</v>
      </c>
      <c r="F369" s="1" t="s">
        <v>598</v>
      </c>
      <c r="G369" s="1" t="s">
        <v>599</v>
      </c>
      <c r="H369" s="1">
        <v>209</v>
      </c>
      <c r="I369" s="1">
        <v>231</v>
      </c>
      <c r="J369" s="1">
        <v>229</v>
      </c>
    </row>
    <row r="370" spans="1:10" ht="15" customHeight="1" x14ac:dyDescent="0.2">
      <c r="A370" s="1">
        <v>169</v>
      </c>
      <c r="B370" s="1" t="s">
        <v>165</v>
      </c>
      <c r="C370" s="1">
        <v>116</v>
      </c>
      <c r="D370" s="1" t="s">
        <v>8</v>
      </c>
      <c r="E370" s="1">
        <v>5312</v>
      </c>
      <c r="F370" s="1" t="s">
        <v>598</v>
      </c>
      <c r="G370" s="1" t="s">
        <v>599</v>
      </c>
      <c r="H370" s="1">
        <v>240</v>
      </c>
      <c r="I370" s="1">
        <v>242</v>
      </c>
      <c r="J370" s="1">
        <v>250</v>
      </c>
    </row>
    <row r="371" spans="1:10" ht="15" customHeight="1" x14ac:dyDescent="0.2">
      <c r="A371" s="1">
        <v>170</v>
      </c>
      <c r="B371" s="1" t="s">
        <v>166</v>
      </c>
      <c r="C371" s="1">
        <v>116</v>
      </c>
      <c r="D371" s="1" t="s">
        <v>8</v>
      </c>
      <c r="E371" s="1">
        <v>5312</v>
      </c>
      <c r="F371" s="1" t="s">
        <v>598</v>
      </c>
      <c r="G371" s="1" t="s">
        <v>599</v>
      </c>
      <c r="H371" s="1">
        <v>318380</v>
      </c>
      <c r="I371" s="1">
        <v>315511</v>
      </c>
      <c r="J371" s="1">
        <v>310698</v>
      </c>
    </row>
    <row r="372" spans="1:10" ht="15" customHeight="1" x14ac:dyDescent="0.2">
      <c r="A372" s="1">
        <v>171</v>
      </c>
      <c r="B372" s="1" t="s">
        <v>167</v>
      </c>
      <c r="C372" s="1">
        <v>116</v>
      </c>
      <c r="D372" s="1" t="s">
        <v>8</v>
      </c>
      <c r="E372" s="1">
        <v>5312</v>
      </c>
      <c r="F372" s="1" t="s">
        <v>598</v>
      </c>
      <c r="G372" s="1" t="s">
        <v>599</v>
      </c>
      <c r="H372" s="1">
        <v>7868</v>
      </c>
      <c r="I372" s="1">
        <v>7843</v>
      </c>
      <c r="J372" s="1">
        <v>7744</v>
      </c>
    </row>
    <row r="373" spans="1:10" ht="15" customHeight="1" x14ac:dyDescent="0.2">
      <c r="A373" s="1">
        <v>173</v>
      </c>
      <c r="B373" s="1" t="s">
        <v>168</v>
      </c>
      <c r="C373" s="1">
        <v>116</v>
      </c>
      <c r="D373" s="1" t="s">
        <v>8</v>
      </c>
      <c r="E373" s="1">
        <v>5312</v>
      </c>
      <c r="F373" s="1" t="s">
        <v>598</v>
      </c>
      <c r="G373" s="1" t="s">
        <v>599</v>
      </c>
      <c r="H373" s="1">
        <v>276927</v>
      </c>
      <c r="I373" s="1">
        <v>300355</v>
      </c>
      <c r="J373" s="1">
        <v>311620</v>
      </c>
    </row>
    <row r="374" spans="1:10" ht="15" customHeight="1" x14ac:dyDescent="0.2">
      <c r="A374" s="1">
        <v>174</v>
      </c>
      <c r="B374" s="1" t="s">
        <v>169</v>
      </c>
      <c r="C374" s="1">
        <v>116</v>
      </c>
      <c r="D374" s="1" t="s">
        <v>8</v>
      </c>
      <c r="E374" s="1">
        <v>5312</v>
      </c>
      <c r="F374" s="1" t="s">
        <v>598</v>
      </c>
      <c r="G374" s="1" t="s">
        <v>599</v>
      </c>
      <c r="H374" s="1">
        <v>27214</v>
      </c>
      <c r="I374" s="1">
        <v>24622</v>
      </c>
      <c r="J374" s="1">
        <v>21575</v>
      </c>
    </row>
    <row r="375" spans="1:10" ht="15" customHeight="1" x14ac:dyDescent="0.2">
      <c r="A375" s="1">
        <v>179</v>
      </c>
      <c r="B375" s="1" t="s">
        <v>171</v>
      </c>
      <c r="C375" s="1">
        <v>116</v>
      </c>
      <c r="D375" s="1" t="s">
        <v>8</v>
      </c>
      <c r="E375" s="1">
        <v>5312</v>
      </c>
      <c r="F375" s="1" t="s">
        <v>598</v>
      </c>
      <c r="G375" s="1" t="s">
        <v>599</v>
      </c>
      <c r="H375" s="1">
        <v>3</v>
      </c>
      <c r="I375" s="1">
        <v>7</v>
      </c>
      <c r="J375" s="1">
        <v>7</v>
      </c>
    </row>
    <row r="376" spans="1:10" ht="15" customHeight="1" x14ac:dyDescent="0.2">
      <c r="A376" s="1">
        <v>117</v>
      </c>
      <c r="B376" s="1" t="s">
        <v>172</v>
      </c>
      <c r="C376" s="1">
        <v>116</v>
      </c>
      <c r="D376" s="1" t="s">
        <v>8</v>
      </c>
      <c r="E376" s="1">
        <v>5312</v>
      </c>
      <c r="F376" s="1" t="s">
        <v>598</v>
      </c>
      <c r="G376" s="1" t="s">
        <v>599</v>
      </c>
      <c r="H376" s="1">
        <v>21472</v>
      </c>
      <c r="I376" s="1">
        <v>20234</v>
      </c>
      <c r="J376" s="1">
        <v>24041</v>
      </c>
    </row>
    <row r="377" spans="1:10" ht="15" customHeight="1" x14ac:dyDescent="0.2">
      <c r="A377" s="1">
        <v>146</v>
      </c>
      <c r="B377" s="1" t="s">
        <v>173</v>
      </c>
      <c r="C377" s="1">
        <v>116</v>
      </c>
      <c r="D377" s="1" t="s">
        <v>8</v>
      </c>
      <c r="E377" s="1">
        <v>5312</v>
      </c>
      <c r="F377" s="1" t="s">
        <v>598</v>
      </c>
      <c r="G377" s="1" t="s">
        <v>599</v>
      </c>
      <c r="H377" s="1">
        <v>22751</v>
      </c>
      <c r="I377" s="1">
        <v>22128</v>
      </c>
      <c r="J377" s="1">
        <v>20532</v>
      </c>
    </row>
    <row r="378" spans="1:10" ht="15" customHeight="1" x14ac:dyDescent="0.2">
      <c r="A378" s="1">
        <v>182</v>
      </c>
      <c r="B378" s="1" t="s">
        <v>174</v>
      </c>
      <c r="C378" s="1">
        <v>116</v>
      </c>
      <c r="D378" s="1" t="s">
        <v>8</v>
      </c>
      <c r="E378" s="1">
        <v>5312</v>
      </c>
      <c r="F378" s="1" t="s">
        <v>598</v>
      </c>
      <c r="G378" s="1" t="s">
        <v>599</v>
      </c>
      <c r="H378" s="1">
        <v>982</v>
      </c>
      <c r="I378" s="1">
        <v>1121</v>
      </c>
      <c r="J378" s="1">
        <v>1230</v>
      </c>
    </row>
    <row r="379" spans="1:10" ht="15" customHeight="1" x14ac:dyDescent="0.2">
      <c r="A379" s="1">
        <v>183</v>
      </c>
      <c r="B379" s="1" t="s">
        <v>175</v>
      </c>
      <c r="C379" s="1">
        <v>116</v>
      </c>
      <c r="D379" s="1" t="s">
        <v>8</v>
      </c>
      <c r="E379" s="1">
        <v>5312</v>
      </c>
      <c r="F379" s="1" t="s">
        <v>598</v>
      </c>
      <c r="G379" s="1" t="s">
        <v>599</v>
      </c>
      <c r="H379" s="1">
        <v>202657</v>
      </c>
      <c r="I379" s="1">
        <v>196058</v>
      </c>
      <c r="J379" s="1">
        <v>186233</v>
      </c>
    </row>
    <row r="380" spans="1:10" ht="15" customHeight="1" x14ac:dyDescent="0.2">
      <c r="A380" s="1">
        <v>185</v>
      </c>
      <c r="B380" s="1" t="s">
        <v>176</v>
      </c>
      <c r="C380" s="1">
        <v>116</v>
      </c>
      <c r="D380" s="1" t="s">
        <v>8</v>
      </c>
      <c r="E380" s="1">
        <v>5312</v>
      </c>
      <c r="F380" s="1" t="s">
        <v>598</v>
      </c>
      <c r="G380" s="1" t="s">
        <v>599</v>
      </c>
      <c r="H380" s="1">
        <v>2101461</v>
      </c>
      <c r="I380" s="1">
        <v>2111613</v>
      </c>
      <c r="J380" s="1">
        <v>2030858</v>
      </c>
    </row>
    <row r="381" spans="1:10" ht="15" customHeight="1" x14ac:dyDescent="0.2">
      <c r="A381" s="1">
        <v>184</v>
      </c>
      <c r="B381" s="1" t="s">
        <v>177</v>
      </c>
      <c r="C381" s="1">
        <v>116</v>
      </c>
      <c r="D381" s="1" t="s">
        <v>8</v>
      </c>
      <c r="E381" s="1">
        <v>5312</v>
      </c>
      <c r="F381" s="1" t="s">
        <v>598</v>
      </c>
      <c r="G381" s="1" t="s">
        <v>599</v>
      </c>
      <c r="H381" s="1">
        <v>159086</v>
      </c>
      <c r="I381" s="1">
        <v>148440</v>
      </c>
      <c r="J381" s="1">
        <v>106236</v>
      </c>
    </row>
    <row r="382" spans="1:10" ht="15" customHeight="1" x14ac:dyDescent="0.2">
      <c r="A382" s="1">
        <v>188</v>
      </c>
      <c r="B382" s="1" t="s">
        <v>178</v>
      </c>
      <c r="C382" s="1">
        <v>116</v>
      </c>
      <c r="D382" s="1" t="s">
        <v>8</v>
      </c>
      <c r="E382" s="1">
        <v>5312</v>
      </c>
      <c r="F382" s="1" t="s">
        <v>598</v>
      </c>
      <c r="G382" s="1" t="s">
        <v>599</v>
      </c>
      <c r="H382" s="1">
        <v>7</v>
      </c>
      <c r="I382" s="1">
        <v>0</v>
      </c>
      <c r="J382" s="1">
        <v>3</v>
      </c>
    </row>
    <row r="383" spans="1:10" ht="15" customHeight="1" x14ac:dyDescent="0.2">
      <c r="A383" s="1">
        <v>190</v>
      </c>
      <c r="B383" s="1" t="s">
        <v>180</v>
      </c>
      <c r="C383" s="1">
        <v>116</v>
      </c>
      <c r="D383" s="1" t="s">
        <v>8</v>
      </c>
      <c r="E383" s="1">
        <v>5312</v>
      </c>
      <c r="F383" s="1" t="s">
        <v>598</v>
      </c>
      <c r="G383" s="1" t="s">
        <v>599</v>
      </c>
    </row>
    <row r="384" spans="1:10" ht="15" customHeight="1" x14ac:dyDescent="0.2">
      <c r="A384" s="1">
        <v>194</v>
      </c>
      <c r="B384" s="1" t="s">
        <v>184</v>
      </c>
      <c r="C384" s="1">
        <v>116</v>
      </c>
      <c r="D384" s="1" t="s">
        <v>8</v>
      </c>
      <c r="E384" s="1">
        <v>5312</v>
      </c>
      <c r="F384" s="1" t="s">
        <v>598</v>
      </c>
      <c r="G384" s="1" t="s">
        <v>599</v>
      </c>
      <c r="H384" s="1">
        <v>17073</v>
      </c>
      <c r="I384" s="1">
        <v>18114</v>
      </c>
      <c r="J384" s="1">
        <v>16579</v>
      </c>
    </row>
    <row r="385" spans="1:10" x14ac:dyDescent="0.2">
      <c r="A385" s="1">
        <v>195</v>
      </c>
      <c r="B385" s="1" t="s">
        <v>185</v>
      </c>
      <c r="C385" s="1">
        <v>116</v>
      </c>
      <c r="D385" s="1" t="s">
        <v>8</v>
      </c>
      <c r="E385" s="1">
        <v>5312</v>
      </c>
      <c r="F385" s="1" t="s">
        <v>598</v>
      </c>
      <c r="G385" s="1" t="s">
        <v>599</v>
      </c>
      <c r="H385" s="1">
        <v>1410</v>
      </c>
      <c r="I385" s="1">
        <v>2407</v>
      </c>
      <c r="J385" s="1">
        <v>2899</v>
      </c>
    </row>
    <row r="386" spans="1:10" x14ac:dyDescent="0.2">
      <c r="A386" s="1">
        <v>272</v>
      </c>
      <c r="B386" s="1" t="s">
        <v>186</v>
      </c>
      <c r="C386" s="1">
        <v>116</v>
      </c>
      <c r="D386" s="1" t="s">
        <v>8</v>
      </c>
      <c r="E386" s="1">
        <v>5312</v>
      </c>
      <c r="F386" s="1" t="s">
        <v>598</v>
      </c>
      <c r="G386" s="1" t="s">
        <v>599</v>
      </c>
      <c r="H386" s="1">
        <v>51987</v>
      </c>
      <c r="I386" s="1">
        <v>41658</v>
      </c>
      <c r="J386" s="1">
        <v>40105</v>
      </c>
    </row>
    <row r="387" spans="1:10" x14ac:dyDescent="0.2">
      <c r="A387" s="1">
        <v>186</v>
      </c>
      <c r="B387" s="1" t="s">
        <v>187</v>
      </c>
      <c r="C387" s="1">
        <v>116</v>
      </c>
      <c r="D387" s="1" t="s">
        <v>8</v>
      </c>
      <c r="E387" s="1">
        <v>5312</v>
      </c>
      <c r="F387" s="1" t="s">
        <v>598</v>
      </c>
      <c r="G387" s="1" t="s">
        <v>599</v>
      </c>
    </row>
    <row r="388" spans="1:10" x14ac:dyDescent="0.2">
      <c r="A388" s="1">
        <v>199</v>
      </c>
      <c r="B388" s="1" t="s">
        <v>191</v>
      </c>
      <c r="C388" s="1">
        <v>116</v>
      </c>
      <c r="D388" s="1" t="s">
        <v>8</v>
      </c>
      <c r="E388" s="1">
        <v>5312</v>
      </c>
      <c r="F388" s="1" t="s">
        <v>598</v>
      </c>
      <c r="G388" s="1" t="s">
        <v>599</v>
      </c>
      <c r="H388" s="1">
        <v>9105</v>
      </c>
      <c r="I388" s="1">
        <v>8066</v>
      </c>
      <c r="J388" s="1">
        <v>8256</v>
      </c>
    </row>
    <row r="389" spans="1:10" x14ac:dyDescent="0.2">
      <c r="A389" s="1">
        <v>198</v>
      </c>
      <c r="B389" s="1" t="s">
        <v>192</v>
      </c>
      <c r="C389" s="1">
        <v>116</v>
      </c>
      <c r="D389" s="1" t="s">
        <v>8</v>
      </c>
      <c r="E389" s="1">
        <v>5312</v>
      </c>
      <c r="F389" s="1" t="s">
        <v>598</v>
      </c>
      <c r="G389" s="1" t="s">
        <v>599</v>
      </c>
      <c r="H389" s="1">
        <v>3600</v>
      </c>
      <c r="I389" s="1">
        <v>3318</v>
      </c>
      <c r="J389" s="1">
        <v>3163</v>
      </c>
    </row>
    <row r="390" spans="1:10" x14ac:dyDescent="0.2">
      <c r="A390" s="1">
        <v>202</v>
      </c>
      <c r="B390" s="1" t="s">
        <v>195</v>
      </c>
      <c r="C390" s="1">
        <v>116</v>
      </c>
      <c r="D390" s="1" t="s">
        <v>8</v>
      </c>
      <c r="E390" s="1">
        <v>5312</v>
      </c>
      <c r="F390" s="1" t="s">
        <v>598</v>
      </c>
      <c r="G390" s="1" t="s">
        <v>599</v>
      </c>
      <c r="H390" s="1">
        <v>63127</v>
      </c>
      <c r="I390" s="1">
        <v>69361</v>
      </c>
      <c r="J390" s="1">
        <v>59582</v>
      </c>
    </row>
    <row r="391" spans="1:10" x14ac:dyDescent="0.2">
      <c r="A391" s="1">
        <v>277</v>
      </c>
      <c r="B391" s="1" t="s">
        <v>571</v>
      </c>
      <c r="C391" s="1">
        <v>116</v>
      </c>
      <c r="D391" s="1" t="s">
        <v>8</v>
      </c>
      <c r="E391" s="1">
        <v>5312</v>
      </c>
      <c r="F391" s="1" t="s">
        <v>598</v>
      </c>
      <c r="G391" s="1" t="s">
        <v>599</v>
      </c>
    </row>
    <row r="392" spans="1:10" x14ac:dyDescent="0.2">
      <c r="A392" s="1">
        <v>203</v>
      </c>
      <c r="B392" s="1" t="s">
        <v>196</v>
      </c>
      <c r="C392" s="1">
        <v>116</v>
      </c>
      <c r="D392" s="1" t="s">
        <v>8</v>
      </c>
      <c r="E392" s="1">
        <v>5312</v>
      </c>
      <c r="F392" s="1" t="s">
        <v>598</v>
      </c>
      <c r="G392" s="1" t="s">
        <v>599</v>
      </c>
      <c r="H392" s="1">
        <v>75956</v>
      </c>
      <c r="I392" s="1">
        <v>71676</v>
      </c>
      <c r="J392" s="1">
        <v>64068</v>
      </c>
    </row>
    <row r="393" spans="1:10" x14ac:dyDescent="0.2">
      <c r="A393" s="1">
        <v>38</v>
      </c>
      <c r="B393" s="1" t="s">
        <v>197</v>
      </c>
      <c r="C393" s="1">
        <v>116</v>
      </c>
      <c r="D393" s="1" t="s">
        <v>8</v>
      </c>
      <c r="E393" s="1">
        <v>5312</v>
      </c>
      <c r="F393" s="1" t="s">
        <v>598</v>
      </c>
      <c r="G393" s="1" t="s">
        <v>599</v>
      </c>
      <c r="H393" s="1">
        <v>5365</v>
      </c>
      <c r="I393" s="1">
        <v>5136</v>
      </c>
      <c r="J393" s="1">
        <v>4239</v>
      </c>
    </row>
    <row r="394" spans="1:10" x14ac:dyDescent="0.2">
      <c r="A394" s="1">
        <v>276</v>
      </c>
      <c r="B394" s="1" t="s">
        <v>198</v>
      </c>
      <c r="C394" s="1">
        <v>116</v>
      </c>
      <c r="D394" s="1" t="s">
        <v>8</v>
      </c>
      <c r="E394" s="1">
        <v>5312</v>
      </c>
      <c r="F394" s="1" t="s">
        <v>598</v>
      </c>
      <c r="G394" s="1" t="s">
        <v>599</v>
      </c>
      <c r="H394" s="1">
        <v>23941</v>
      </c>
      <c r="I394" s="1">
        <v>27006</v>
      </c>
      <c r="J394" s="1">
        <v>31374</v>
      </c>
    </row>
    <row r="395" spans="1:10" x14ac:dyDescent="0.2">
      <c r="A395" s="1">
        <v>206</v>
      </c>
      <c r="B395" s="1" t="s">
        <v>572</v>
      </c>
      <c r="C395" s="1">
        <v>116</v>
      </c>
      <c r="D395" s="1" t="s">
        <v>8</v>
      </c>
      <c r="E395" s="1">
        <v>5312</v>
      </c>
      <c r="F395" s="1" t="s">
        <v>598</v>
      </c>
      <c r="G395" s="1" t="s">
        <v>599</v>
      </c>
    </row>
    <row r="396" spans="1:10" x14ac:dyDescent="0.2">
      <c r="A396" s="1">
        <v>209</v>
      </c>
      <c r="B396" s="1" t="s">
        <v>200</v>
      </c>
      <c r="C396" s="1">
        <v>116</v>
      </c>
      <c r="D396" s="1" t="s">
        <v>8</v>
      </c>
      <c r="E396" s="1">
        <v>5312</v>
      </c>
      <c r="F396" s="1" t="s">
        <v>598</v>
      </c>
      <c r="G396" s="1" t="s">
        <v>599</v>
      </c>
      <c r="H396" s="1">
        <v>3806</v>
      </c>
      <c r="I396" s="1">
        <v>3929</v>
      </c>
      <c r="J396" s="1">
        <v>4018</v>
      </c>
    </row>
    <row r="397" spans="1:10" x14ac:dyDescent="0.2">
      <c r="A397" s="1">
        <v>210</v>
      </c>
      <c r="B397" s="1" t="s">
        <v>201</v>
      </c>
      <c r="C397" s="1">
        <v>116</v>
      </c>
      <c r="D397" s="1" t="s">
        <v>8</v>
      </c>
      <c r="E397" s="1">
        <v>5312</v>
      </c>
      <c r="F397" s="1" t="s">
        <v>598</v>
      </c>
      <c r="G397" s="1" t="s">
        <v>599</v>
      </c>
      <c r="H397" s="1">
        <v>23800</v>
      </c>
      <c r="I397" s="1">
        <v>23100</v>
      </c>
      <c r="J397" s="1">
        <v>24140</v>
      </c>
    </row>
    <row r="398" spans="1:10" x14ac:dyDescent="0.2">
      <c r="A398" s="1">
        <v>211</v>
      </c>
      <c r="B398" s="1" t="s">
        <v>202</v>
      </c>
      <c r="C398" s="1">
        <v>116</v>
      </c>
      <c r="D398" s="1" t="s">
        <v>8</v>
      </c>
      <c r="E398" s="1">
        <v>5312</v>
      </c>
      <c r="F398" s="1" t="s">
        <v>598</v>
      </c>
      <c r="G398" s="1" t="s">
        <v>599</v>
      </c>
      <c r="H398" s="1">
        <v>11341</v>
      </c>
      <c r="I398" s="1">
        <v>10891</v>
      </c>
      <c r="J398" s="1">
        <v>10995</v>
      </c>
    </row>
    <row r="399" spans="1:10" x14ac:dyDescent="0.2">
      <c r="A399" s="1">
        <v>212</v>
      </c>
      <c r="B399" s="1" t="s">
        <v>203</v>
      </c>
      <c r="C399" s="1">
        <v>116</v>
      </c>
      <c r="D399" s="1" t="s">
        <v>8</v>
      </c>
      <c r="E399" s="1">
        <v>5312</v>
      </c>
      <c r="F399" s="1" t="s">
        <v>598</v>
      </c>
      <c r="G399" s="1" t="s">
        <v>599</v>
      </c>
      <c r="H399" s="1">
        <v>29878</v>
      </c>
      <c r="I399" s="1">
        <v>31466</v>
      </c>
      <c r="J399" s="1">
        <v>31819</v>
      </c>
    </row>
    <row r="400" spans="1:10" x14ac:dyDescent="0.2">
      <c r="A400" s="1">
        <v>208</v>
      </c>
      <c r="B400" s="1" t="s">
        <v>204</v>
      </c>
      <c r="C400" s="1">
        <v>116</v>
      </c>
      <c r="D400" s="1" t="s">
        <v>8</v>
      </c>
      <c r="E400" s="1">
        <v>5312</v>
      </c>
      <c r="F400" s="1" t="s">
        <v>598</v>
      </c>
      <c r="G400" s="1" t="s">
        <v>599</v>
      </c>
      <c r="H400" s="1">
        <v>35543</v>
      </c>
      <c r="I400" s="1">
        <v>39782</v>
      </c>
      <c r="J400" s="1">
        <v>41577</v>
      </c>
    </row>
    <row r="401" spans="1:10" x14ac:dyDescent="0.2">
      <c r="A401" s="1">
        <v>216</v>
      </c>
      <c r="B401" s="1" t="s">
        <v>205</v>
      </c>
      <c r="C401" s="1">
        <v>116</v>
      </c>
      <c r="D401" s="1" t="s">
        <v>8</v>
      </c>
      <c r="E401" s="1">
        <v>5312</v>
      </c>
      <c r="F401" s="1" t="s">
        <v>598</v>
      </c>
      <c r="G401" s="1" t="s">
        <v>599</v>
      </c>
      <c r="H401" s="1">
        <v>6168</v>
      </c>
      <c r="I401" s="1">
        <v>7603</v>
      </c>
      <c r="J401" s="1">
        <v>8605</v>
      </c>
    </row>
    <row r="402" spans="1:10" x14ac:dyDescent="0.2">
      <c r="A402" s="1">
        <v>154</v>
      </c>
      <c r="B402" s="1" t="s">
        <v>206</v>
      </c>
      <c r="C402" s="1">
        <v>116</v>
      </c>
      <c r="D402" s="1" t="s">
        <v>8</v>
      </c>
      <c r="E402" s="1">
        <v>5312</v>
      </c>
      <c r="F402" s="1" t="s">
        <v>598</v>
      </c>
      <c r="G402" s="1" t="s">
        <v>599</v>
      </c>
      <c r="H402" s="1">
        <v>13366</v>
      </c>
      <c r="I402" s="1">
        <v>13584</v>
      </c>
      <c r="J402" s="1">
        <v>13554</v>
      </c>
    </row>
    <row r="403" spans="1:10" x14ac:dyDescent="0.2">
      <c r="A403" s="1">
        <v>176</v>
      </c>
      <c r="B403" s="1" t="s">
        <v>207</v>
      </c>
      <c r="C403" s="1">
        <v>116</v>
      </c>
      <c r="D403" s="1" t="s">
        <v>8</v>
      </c>
      <c r="E403" s="1">
        <v>5312</v>
      </c>
      <c r="F403" s="1" t="s">
        <v>598</v>
      </c>
      <c r="G403" s="1" t="s">
        <v>599</v>
      </c>
      <c r="H403" s="1">
        <v>278</v>
      </c>
      <c r="I403" s="1">
        <v>255</v>
      </c>
      <c r="J403" s="1">
        <v>249</v>
      </c>
    </row>
    <row r="404" spans="1:10" x14ac:dyDescent="0.2">
      <c r="A404" s="1">
        <v>222</v>
      </c>
      <c r="B404" s="1" t="s">
        <v>212</v>
      </c>
      <c r="C404" s="1">
        <v>116</v>
      </c>
      <c r="D404" s="1" t="s">
        <v>8</v>
      </c>
      <c r="E404" s="1">
        <v>5312</v>
      </c>
      <c r="F404" s="1" t="s">
        <v>598</v>
      </c>
      <c r="G404" s="1" t="s">
        <v>599</v>
      </c>
      <c r="H404" s="1">
        <v>24280</v>
      </c>
      <c r="I404" s="1">
        <v>23240</v>
      </c>
      <c r="J404" s="1">
        <v>24830</v>
      </c>
    </row>
    <row r="405" spans="1:10" x14ac:dyDescent="0.2">
      <c r="A405" s="1">
        <v>223</v>
      </c>
      <c r="B405" s="1" t="s">
        <v>213</v>
      </c>
      <c r="C405" s="1">
        <v>116</v>
      </c>
      <c r="D405" s="1" t="s">
        <v>8</v>
      </c>
      <c r="E405" s="1">
        <v>5312</v>
      </c>
      <c r="F405" s="1" t="s">
        <v>598</v>
      </c>
      <c r="G405" s="1" t="s">
        <v>599</v>
      </c>
      <c r="H405" s="1">
        <v>128392</v>
      </c>
      <c r="I405" s="1">
        <v>153802</v>
      </c>
      <c r="J405" s="1">
        <v>144706</v>
      </c>
    </row>
    <row r="406" spans="1:10" x14ac:dyDescent="0.2">
      <c r="A406" s="1">
        <v>213</v>
      </c>
      <c r="B406" s="1" t="s">
        <v>214</v>
      </c>
      <c r="C406" s="1">
        <v>116</v>
      </c>
      <c r="D406" s="1" t="s">
        <v>8</v>
      </c>
      <c r="E406" s="1">
        <v>5312</v>
      </c>
      <c r="F406" s="1" t="s">
        <v>598</v>
      </c>
      <c r="G406" s="1" t="s">
        <v>599</v>
      </c>
      <c r="H406" s="1">
        <v>15041</v>
      </c>
      <c r="I406" s="1">
        <v>15212</v>
      </c>
      <c r="J406" s="1">
        <v>15376</v>
      </c>
    </row>
    <row r="407" spans="1:10" x14ac:dyDescent="0.2">
      <c r="A407" s="1">
        <v>226</v>
      </c>
      <c r="B407" s="1" t="s">
        <v>216</v>
      </c>
      <c r="C407" s="1">
        <v>116</v>
      </c>
      <c r="D407" s="1" t="s">
        <v>8</v>
      </c>
      <c r="E407" s="1">
        <v>5312</v>
      </c>
      <c r="F407" s="1" t="s">
        <v>598</v>
      </c>
      <c r="G407" s="1" t="s">
        <v>599</v>
      </c>
      <c r="H407" s="1">
        <v>38949</v>
      </c>
      <c r="I407" s="1">
        <v>39338</v>
      </c>
      <c r="J407" s="1">
        <v>39107</v>
      </c>
    </row>
    <row r="408" spans="1:10" x14ac:dyDescent="0.2">
      <c r="A408" s="1">
        <v>230</v>
      </c>
      <c r="B408" s="1" t="s">
        <v>217</v>
      </c>
      <c r="C408" s="1">
        <v>116</v>
      </c>
      <c r="D408" s="1" t="s">
        <v>8</v>
      </c>
      <c r="E408" s="1">
        <v>5312</v>
      </c>
      <c r="F408" s="1" t="s">
        <v>598</v>
      </c>
      <c r="G408" s="1" t="s">
        <v>599</v>
      </c>
      <c r="H408" s="1">
        <v>1342800</v>
      </c>
      <c r="I408" s="1">
        <v>1291000</v>
      </c>
      <c r="J408" s="1">
        <v>1311600</v>
      </c>
    </row>
    <row r="409" spans="1:10" x14ac:dyDescent="0.2">
      <c r="A409" s="1">
        <v>225</v>
      </c>
      <c r="B409" s="1" t="s">
        <v>218</v>
      </c>
      <c r="C409" s="1">
        <v>116</v>
      </c>
      <c r="D409" s="1" t="s">
        <v>8</v>
      </c>
      <c r="E409" s="1">
        <v>5312</v>
      </c>
      <c r="F409" s="1" t="s">
        <v>598</v>
      </c>
      <c r="G409" s="1" t="s">
        <v>599</v>
      </c>
      <c r="H409" s="1">
        <v>63</v>
      </c>
      <c r="I409" s="1">
        <v>115</v>
      </c>
      <c r="J409" s="1">
        <v>138</v>
      </c>
    </row>
    <row r="410" spans="1:10" x14ac:dyDescent="0.2">
      <c r="A410" s="1">
        <v>229</v>
      </c>
      <c r="B410" s="1" t="s">
        <v>219</v>
      </c>
      <c r="C410" s="1">
        <v>116</v>
      </c>
      <c r="D410" s="1" t="s">
        <v>8</v>
      </c>
      <c r="E410" s="1">
        <v>5312</v>
      </c>
      <c r="F410" s="1" t="s">
        <v>598</v>
      </c>
      <c r="G410" s="1" t="s">
        <v>599</v>
      </c>
      <c r="H410" s="1">
        <v>141000</v>
      </c>
      <c r="I410" s="1">
        <v>129000</v>
      </c>
      <c r="J410" s="1">
        <v>139000</v>
      </c>
    </row>
    <row r="411" spans="1:10" x14ac:dyDescent="0.2">
      <c r="A411" s="1">
        <v>215</v>
      </c>
      <c r="B411" s="1" t="s">
        <v>220</v>
      </c>
      <c r="C411" s="1">
        <v>116</v>
      </c>
      <c r="D411" s="1" t="s">
        <v>8</v>
      </c>
      <c r="E411" s="1">
        <v>5312</v>
      </c>
      <c r="F411" s="1" t="s">
        <v>598</v>
      </c>
      <c r="G411" s="1" t="s">
        <v>599</v>
      </c>
      <c r="H411" s="1">
        <v>189635</v>
      </c>
      <c r="I411" s="1">
        <v>175420</v>
      </c>
      <c r="J411" s="1">
        <v>186905</v>
      </c>
    </row>
    <row r="412" spans="1:10" x14ac:dyDescent="0.2">
      <c r="A412" s="1">
        <v>231</v>
      </c>
      <c r="B412" s="1" t="s">
        <v>221</v>
      </c>
      <c r="C412" s="1">
        <v>116</v>
      </c>
      <c r="D412" s="1" t="s">
        <v>8</v>
      </c>
      <c r="E412" s="1">
        <v>5312</v>
      </c>
      <c r="F412" s="1" t="s">
        <v>598</v>
      </c>
      <c r="G412" s="1" t="s">
        <v>599</v>
      </c>
      <c r="H412" s="1">
        <v>425370</v>
      </c>
      <c r="I412" s="1">
        <v>426710</v>
      </c>
      <c r="J412" s="1">
        <v>407810</v>
      </c>
    </row>
    <row r="413" spans="1:10" x14ac:dyDescent="0.2">
      <c r="A413" s="1">
        <v>234</v>
      </c>
      <c r="B413" s="1" t="s">
        <v>223</v>
      </c>
      <c r="C413" s="1">
        <v>116</v>
      </c>
      <c r="D413" s="1" t="s">
        <v>8</v>
      </c>
      <c r="E413" s="1">
        <v>5312</v>
      </c>
      <c r="F413" s="1" t="s">
        <v>598</v>
      </c>
      <c r="G413" s="1" t="s">
        <v>599</v>
      </c>
      <c r="H413" s="1">
        <v>4041</v>
      </c>
      <c r="I413" s="1">
        <v>4234</v>
      </c>
      <c r="J413" s="1">
        <v>4424</v>
      </c>
    </row>
    <row r="414" spans="1:10" x14ac:dyDescent="0.2">
      <c r="A414" s="1">
        <v>228</v>
      </c>
      <c r="B414" s="1" t="s">
        <v>224</v>
      </c>
      <c r="C414" s="1">
        <v>116</v>
      </c>
      <c r="D414" s="1" t="s">
        <v>8</v>
      </c>
      <c r="E414" s="1">
        <v>5312</v>
      </c>
      <c r="F414" s="1" t="s">
        <v>598</v>
      </c>
      <c r="G414" s="1" t="s">
        <v>599</v>
      </c>
    </row>
    <row r="415" spans="1:10" x14ac:dyDescent="0.2">
      <c r="A415" s="1">
        <v>235</v>
      </c>
      <c r="B415" s="1" t="s">
        <v>225</v>
      </c>
      <c r="C415" s="1">
        <v>116</v>
      </c>
      <c r="D415" s="1" t="s">
        <v>8</v>
      </c>
      <c r="E415" s="1">
        <v>5312</v>
      </c>
      <c r="F415" s="1" t="s">
        <v>598</v>
      </c>
      <c r="G415" s="1" t="s">
        <v>599</v>
      </c>
      <c r="H415" s="1">
        <v>80300</v>
      </c>
      <c r="I415" s="1">
        <v>80600</v>
      </c>
      <c r="J415" s="1">
        <v>84142</v>
      </c>
    </row>
    <row r="416" spans="1:10" x14ac:dyDescent="0.2">
      <c r="A416" s="1">
        <v>236</v>
      </c>
      <c r="B416" s="1" t="s">
        <v>227</v>
      </c>
      <c r="C416" s="1">
        <v>116</v>
      </c>
      <c r="D416" s="1" t="s">
        <v>8</v>
      </c>
      <c r="E416" s="1">
        <v>5312</v>
      </c>
      <c r="F416" s="1" t="s">
        <v>598</v>
      </c>
      <c r="G416" s="1" t="s">
        <v>599</v>
      </c>
      <c r="H416" s="1">
        <v>26240</v>
      </c>
      <c r="I416" s="1">
        <v>28292</v>
      </c>
      <c r="J416" s="1">
        <v>20202</v>
      </c>
    </row>
    <row r="417" spans="1:10" x14ac:dyDescent="0.2">
      <c r="A417" s="1">
        <v>237</v>
      </c>
      <c r="B417" s="1" t="s">
        <v>228</v>
      </c>
      <c r="C417" s="1">
        <v>116</v>
      </c>
      <c r="D417" s="1" t="s">
        <v>8</v>
      </c>
      <c r="E417" s="1">
        <v>5312</v>
      </c>
      <c r="F417" s="1" t="s">
        <v>598</v>
      </c>
      <c r="G417" s="1" t="s">
        <v>599</v>
      </c>
      <c r="H417" s="1">
        <v>22823</v>
      </c>
      <c r="I417" s="1">
        <v>21767</v>
      </c>
      <c r="J417" s="1">
        <v>21173</v>
      </c>
    </row>
    <row r="418" spans="1:10" x14ac:dyDescent="0.2">
      <c r="A418" s="1">
        <v>5000</v>
      </c>
      <c r="B418" s="1" t="s">
        <v>461</v>
      </c>
      <c r="C418" s="1">
        <v>116</v>
      </c>
      <c r="D418" s="1" t="s">
        <v>8</v>
      </c>
      <c r="E418" s="1">
        <v>5312</v>
      </c>
      <c r="F418" s="1" t="s">
        <v>598</v>
      </c>
      <c r="G418" s="1" t="s">
        <v>599</v>
      </c>
      <c r="H418" s="1">
        <v>18962821</v>
      </c>
      <c r="I418" s="1">
        <v>18978616</v>
      </c>
      <c r="J418" s="1">
        <v>19246462</v>
      </c>
    </row>
    <row r="419" spans="1:10" x14ac:dyDescent="0.2">
      <c r="A419" s="1">
        <v>249</v>
      </c>
      <c r="B419" s="1" t="s">
        <v>231</v>
      </c>
      <c r="C419" s="1">
        <v>116</v>
      </c>
      <c r="D419" s="1" t="s">
        <v>8</v>
      </c>
      <c r="E419" s="1">
        <v>5312</v>
      </c>
      <c r="F419" s="1" t="s">
        <v>598</v>
      </c>
      <c r="G419" s="1" t="s">
        <v>599</v>
      </c>
      <c r="H419" s="1">
        <v>20591</v>
      </c>
      <c r="I419" s="1">
        <v>21436</v>
      </c>
      <c r="J419" s="1">
        <v>22816</v>
      </c>
    </row>
    <row r="420" spans="1:10" x14ac:dyDescent="0.2">
      <c r="A420" s="1">
        <v>248</v>
      </c>
      <c r="B420" s="1" t="s">
        <v>232</v>
      </c>
      <c r="C420" s="1">
        <v>116</v>
      </c>
      <c r="D420" s="1" t="s">
        <v>8</v>
      </c>
      <c r="E420" s="1">
        <v>5312</v>
      </c>
      <c r="F420" s="1" t="s">
        <v>598</v>
      </c>
      <c r="G420" s="1" t="s">
        <v>599</v>
      </c>
    </row>
    <row r="421" spans="1:10" x14ac:dyDescent="0.2">
      <c r="A421" s="1">
        <v>251</v>
      </c>
      <c r="B421" s="1" t="s">
        <v>233</v>
      </c>
      <c r="C421" s="1">
        <v>116</v>
      </c>
      <c r="D421" s="1" t="s">
        <v>8</v>
      </c>
      <c r="E421" s="1">
        <v>5312</v>
      </c>
      <c r="F421" s="1" t="s">
        <v>598</v>
      </c>
      <c r="G421" s="1" t="s">
        <v>599</v>
      </c>
      <c r="H421" s="1">
        <v>1933</v>
      </c>
      <c r="I421" s="1">
        <v>2993</v>
      </c>
      <c r="J421" s="1">
        <v>1304</v>
      </c>
    </row>
    <row r="422" spans="1:10" x14ac:dyDescent="0.2">
      <c r="A422" s="1">
        <v>181</v>
      </c>
      <c r="B422" s="1" t="s">
        <v>234</v>
      </c>
      <c r="C422" s="1">
        <v>116</v>
      </c>
      <c r="D422" s="1" t="s">
        <v>8</v>
      </c>
      <c r="E422" s="1">
        <v>5312</v>
      </c>
      <c r="F422" s="1" t="s">
        <v>598</v>
      </c>
      <c r="G422" s="1" t="s">
        <v>599</v>
      </c>
      <c r="H422" s="1">
        <v>3448</v>
      </c>
      <c r="I422" s="1">
        <v>3674</v>
      </c>
      <c r="J422" s="1">
        <v>3787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620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+Prices!G10</f>
        <v>104.46330696600198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2304.3268386370873</v>
      </c>
      <c r="I5" s="2">
        <f t="shared" si="0"/>
        <v>2333.086422751283</v>
      </c>
      <c r="J5" s="2">
        <f t="shared" si="0"/>
        <v>2365.7181482647879</v>
      </c>
      <c r="L5" s="2">
        <f t="shared" ref="L5:W5" si="2">+$E$2*L48/1000000</f>
        <v>1409.267058801154</v>
      </c>
      <c r="M5" s="2">
        <f t="shared" si="2"/>
        <v>1415.6380628923273</v>
      </c>
      <c r="N5" s="2">
        <f t="shared" si="2"/>
        <v>1422.3440368298889</v>
      </c>
      <c r="O5" s="2">
        <f t="shared" si="2"/>
        <v>498.37488097309637</v>
      </c>
      <c r="P5" s="2">
        <f t="shared" si="2"/>
        <v>498.33579478587541</v>
      </c>
      <c r="Q5" s="2">
        <f t="shared" si="2"/>
        <v>498.26547559482708</v>
      </c>
      <c r="R5" s="2">
        <f t="shared" si="2"/>
        <v>1781.2148902068691</v>
      </c>
      <c r="S5" s="2">
        <f t="shared" si="2"/>
        <v>1794.2056595781403</v>
      </c>
      <c r="T5" s="2">
        <f t="shared" si="2"/>
        <v>1807.9640497734115</v>
      </c>
      <c r="U5" s="2">
        <f t="shared" si="2"/>
        <v>913.75630484953706</v>
      </c>
      <c r="V5" s="2">
        <f t="shared" si="2"/>
        <v>915.5073786882524</v>
      </c>
      <c r="W5" s="2">
        <f t="shared" si="2"/>
        <v>917.31356146314386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971.01965758060362</v>
      </c>
      <c r="I6" s="2">
        <f t="shared" si="0"/>
        <v>1038.7341311789567</v>
      </c>
      <c r="J6" s="2">
        <f t="shared" si="0"/>
        <v>1004.2339749570579</v>
      </c>
      <c r="L6" s="2">
        <f t="shared" ref="L6:W6" si="3">+$E$2*L49/1000000</f>
        <v>475.94880968198555</v>
      </c>
      <c r="M6" s="2">
        <f t="shared" si="3"/>
        <v>530.81612672065842</v>
      </c>
      <c r="N6" s="2">
        <f t="shared" si="3"/>
        <v>513.91564248336556</v>
      </c>
      <c r="O6" s="2">
        <f t="shared" si="3"/>
        <v>113.81288039375953</v>
      </c>
      <c r="P6" s="2">
        <f t="shared" si="3"/>
        <v>129.84368214473284</v>
      </c>
      <c r="Q6" s="2">
        <f t="shared" si="3"/>
        <v>123.46486550837706</v>
      </c>
      <c r="R6" s="2">
        <f t="shared" si="3"/>
        <v>681.5060118794546</v>
      </c>
      <c r="S6" s="2">
        <f t="shared" si="3"/>
        <v>752.35032064629343</v>
      </c>
      <c r="T6" s="2">
        <f t="shared" si="3"/>
        <v>732.86236532858459</v>
      </c>
      <c r="U6" s="2">
        <f t="shared" si="3"/>
        <v>284.56766652197575</v>
      </c>
      <c r="V6" s="2">
        <f t="shared" si="3"/>
        <v>319.13364705860556</v>
      </c>
      <c r="W6" s="2">
        <f t="shared" si="3"/>
        <v>307.49435918644582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3140.5455824224646</v>
      </c>
      <c r="I8" s="2">
        <f t="shared" si="5"/>
        <v>3201.3658956142895</v>
      </c>
      <c r="J8" s="2">
        <f t="shared" si="5"/>
        <v>3519.3396664219631</v>
      </c>
      <c r="L8" s="2">
        <f t="shared" ref="L8:W8" si="6">+$E$2*L51/1000000</f>
        <v>1759.8198921398555</v>
      </c>
      <c r="M8" s="2">
        <f t="shared" si="6"/>
        <v>1776.5759871942603</v>
      </c>
      <c r="N8" s="2">
        <f t="shared" si="6"/>
        <v>1909.484840681057</v>
      </c>
      <c r="O8" s="2">
        <f t="shared" si="6"/>
        <v>482.45020162306065</v>
      </c>
      <c r="P8" s="2">
        <f t="shared" si="6"/>
        <v>478.10091768720781</v>
      </c>
      <c r="Q8" s="2">
        <f t="shared" si="6"/>
        <v>506.6863704508645</v>
      </c>
      <c r="R8" s="2">
        <f t="shared" si="6"/>
        <v>2445.9622032839934</v>
      </c>
      <c r="S8" s="2">
        <f t="shared" si="6"/>
        <v>2486.3052641824884</v>
      </c>
      <c r="T8" s="2">
        <f t="shared" si="6"/>
        <v>2692.4851978507554</v>
      </c>
      <c r="U8" s="2">
        <f t="shared" si="6"/>
        <v>1088.4758684081667</v>
      </c>
      <c r="V8" s="2">
        <f t="shared" si="6"/>
        <v>1094.7878224830861</v>
      </c>
      <c r="W8" s="2">
        <f t="shared" si="6"/>
        <v>1167.6541915830055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9422.5475628408294</v>
      </c>
      <c r="I10" s="2">
        <f t="shared" si="9"/>
        <v>9558.0232051357507</v>
      </c>
      <c r="J10" s="2">
        <f t="shared" si="9"/>
        <v>9539.8297711312425</v>
      </c>
      <c r="L10" s="2">
        <f t="shared" ref="L10:W10" si="10">+$E$2*L53/1000000</f>
        <v>4117.0258879504281</v>
      </c>
      <c r="M10" s="2">
        <f t="shared" si="10"/>
        <v>4221.1928949836265</v>
      </c>
      <c r="N10" s="2">
        <f t="shared" si="10"/>
        <v>4197.6190670717979</v>
      </c>
      <c r="O10" s="2">
        <f t="shared" si="10"/>
        <v>815.91531668298933</v>
      </c>
      <c r="P10" s="2">
        <f t="shared" si="10"/>
        <v>838.97023178467896</v>
      </c>
      <c r="Q10" s="2">
        <f t="shared" si="10"/>
        <v>833.72843695936854</v>
      </c>
      <c r="R10" s="2">
        <f t="shared" si="10"/>
        <v>6413.8455067588548</v>
      </c>
      <c r="S10" s="2">
        <f t="shared" si="10"/>
        <v>6556.2934153168981</v>
      </c>
      <c r="T10" s="2">
        <f t="shared" si="10"/>
        <v>6525.4868746875054</v>
      </c>
      <c r="U10" s="2">
        <f t="shared" si="10"/>
        <v>2327.7233036167809</v>
      </c>
      <c r="V10" s="2">
        <f t="shared" si="10"/>
        <v>2392.649885564017</v>
      </c>
      <c r="W10" s="2">
        <f t="shared" si="10"/>
        <v>2378.2674171508311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15838.439641480983</v>
      </c>
      <c r="I11" s="3">
        <f t="shared" si="11"/>
        <v>16131.209654680279</v>
      </c>
      <c r="J11" s="3">
        <f t="shared" si="11"/>
        <v>16429.121560775053</v>
      </c>
      <c r="K11" s="22"/>
      <c r="L11" s="3">
        <f t="shared" ref="L11:W11" si="12">+$E$2*L54/1000000</f>
        <v>7762.0616485734226</v>
      </c>
      <c r="M11" s="3">
        <f t="shared" si="12"/>
        <v>7944.2230717908715</v>
      </c>
      <c r="N11" s="3">
        <f t="shared" si="12"/>
        <v>8043.3635870661083</v>
      </c>
      <c r="O11" s="3">
        <f t="shared" si="12"/>
        <v>1910.553279672906</v>
      </c>
      <c r="P11" s="3">
        <f t="shared" si="12"/>
        <v>1945.2506264024948</v>
      </c>
      <c r="Q11" s="3">
        <f t="shared" si="12"/>
        <v>1962.1451485134371</v>
      </c>
      <c r="R11" s="3">
        <f t="shared" si="12"/>
        <v>11322.528612129174</v>
      </c>
      <c r="S11" s="3">
        <f t="shared" si="12"/>
        <v>11589.154659723819</v>
      </c>
      <c r="T11" s="3">
        <f t="shared" si="12"/>
        <v>11758.798487640257</v>
      </c>
      <c r="U11" s="3">
        <f t="shared" si="12"/>
        <v>4614.52314339646</v>
      </c>
      <c r="V11" s="3">
        <f t="shared" si="12"/>
        <v>4722.0787337939619</v>
      </c>
      <c r="W11" s="3">
        <f t="shared" si="12"/>
        <v>4770.7295293834268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131.15409974904335</v>
      </c>
      <c r="I12" s="2">
        <f t="shared" si="13"/>
        <v>162.7497581840594</v>
      </c>
      <c r="J12" s="2">
        <f t="shared" si="13"/>
        <v>156.92854040337897</v>
      </c>
      <c r="L12" s="2">
        <f t="shared" ref="L12:W12" si="14">+$E$2*L55/1000000</f>
        <v>16.351021763051367</v>
      </c>
      <c r="M12" s="2">
        <f t="shared" si="14"/>
        <v>14.994655873931745</v>
      </c>
      <c r="N12" s="2">
        <f t="shared" si="14"/>
        <v>13.118570303329978</v>
      </c>
      <c r="O12" s="2">
        <f t="shared" si="14"/>
        <v>1.2815292472331605</v>
      </c>
      <c r="P12" s="2">
        <f t="shared" si="14"/>
        <v>1.1758431100322599</v>
      </c>
      <c r="Q12" s="2">
        <f t="shared" si="14"/>
        <v>1.0245518364053756</v>
      </c>
      <c r="R12" s="2">
        <f t="shared" si="14"/>
        <v>34.050615930206163</v>
      </c>
      <c r="S12" s="2">
        <f t="shared" si="14"/>
        <v>31.212915638013246</v>
      </c>
      <c r="T12" s="2">
        <f t="shared" si="14"/>
        <v>27.3957583958627</v>
      </c>
      <c r="U12" s="2">
        <f t="shared" si="14"/>
        <v>6.6769919886733566</v>
      </c>
      <c r="V12" s="2">
        <f t="shared" si="14"/>
        <v>6.1259547676861335</v>
      </c>
      <c r="W12" s="2">
        <f t="shared" si="14"/>
        <v>5.3403993478189813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46.145412292547782</v>
      </c>
      <c r="I13" s="2">
        <f t="shared" si="15"/>
        <v>53.528878828904801</v>
      </c>
      <c r="J13" s="2">
        <f t="shared" si="15"/>
        <v>46.946645856977014</v>
      </c>
      <c r="L13" s="2">
        <f t="shared" ref="L13:W13" si="16">+$E$2*L56/1000000</f>
        <v>1.5808137656639438</v>
      </c>
      <c r="M13" s="2">
        <f t="shared" si="16"/>
        <v>1.887767597756467</v>
      </c>
      <c r="N13" s="2">
        <f t="shared" si="16"/>
        <v>1.6448834100189458</v>
      </c>
      <c r="O13" s="2">
        <f t="shared" si="16"/>
        <v>3.8822147959995272E-2</v>
      </c>
      <c r="P13" s="2">
        <f t="shared" si="16"/>
        <v>4.1487718106891808E-2</v>
      </c>
      <c r="Q13" s="2">
        <f t="shared" si="16"/>
        <v>3.9522690178546434E-2</v>
      </c>
      <c r="R13" s="2">
        <f t="shared" si="16"/>
        <v>4.8661214649806848</v>
      </c>
      <c r="S13" s="2">
        <f t="shared" si="16"/>
        <v>6.1016814940026247</v>
      </c>
      <c r="T13" s="2">
        <f t="shared" si="16"/>
        <v>5.1430151447872845</v>
      </c>
      <c r="U13" s="2">
        <f t="shared" si="16"/>
        <v>0.26259639495861065</v>
      </c>
      <c r="V13" s="2">
        <f t="shared" si="16"/>
        <v>0.31233086938486521</v>
      </c>
      <c r="W13" s="2">
        <f t="shared" si="16"/>
        <v>0.27530200885605394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427.9977640667833</v>
      </c>
      <c r="I14" s="2">
        <f t="shared" si="17"/>
        <v>417.21662847135713</v>
      </c>
      <c r="J14" s="2">
        <f t="shared" si="17"/>
        <v>405.80046043288451</v>
      </c>
      <c r="L14" s="2">
        <f t="shared" ref="L14:W14" si="18">+$E$2*L57/1000000</f>
        <v>18.689911018041304</v>
      </c>
      <c r="M14" s="2">
        <f t="shared" si="18"/>
        <v>18.124905134966408</v>
      </c>
      <c r="N14" s="2">
        <f t="shared" si="18"/>
        <v>17.739367840038948</v>
      </c>
      <c r="O14" s="2">
        <f t="shared" si="18"/>
        <v>0.38058486566933869</v>
      </c>
      <c r="P14" s="2">
        <f t="shared" si="18"/>
        <v>0.36724852917150452</v>
      </c>
      <c r="Q14" s="2">
        <f t="shared" si="18"/>
        <v>0.35619937332295537</v>
      </c>
      <c r="R14" s="2">
        <f t="shared" si="18"/>
        <v>46.220433556615184</v>
      </c>
      <c r="S14" s="2">
        <f t="shared" si="18"/>
        <v>44.909824162896271</v>
      </c>
      <c r="T14" s="2">
        <f t="shared" si="18"/>
        <v>44.109481879402068</v>
      </c>
      <c r="U14" s="2">
        <f t="shared" si="18"/>
        <v>2.1082287034344049</v>
      </c>
      <c r="V14" s="2">
        <f t="shared" si="18"/>
        <v>2.0392784275566207</v>
      </c>
      <c r="W14" s="2">
        <f t="shared" si="18"/>
        <v>1.9998397450981236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2433.9471036499485</v>
      </c>
      <c r="I15" s="2">
        <f t="shared" si="19"/>
        <v>2413.306825606378</v>
      </c>
      <c r="J15" s="2">
        <f t="shared" si="19"/>
        <v>2206.0104660428856</v>
      </c>
      <c r="L15" s="2">
        <f t="shared" ref="L15:W15" si="20">+$E$2*L58/1000000</f>
        <v>104.45297575386965</v>
      </c>
      <c r="M15" s="2">
        <f t="shared" si="20"/>
        <v>103.58239631237717</v>
      </c>
      <c r="N15" s="2">
        <f t="shared" si="20"/>
        <v>94.702598307208916</v>
      </c>
      <c r="O15" s="2">
        <f t="shared" si="20"/>
        <v>2.089059515077393</v>
      </c>
      <c r="P15" s="2">
        <f t="shared" si="20"/>
        <v>2.0716479262475436</v>
      </c>
      <c r="Q15" s="2">
        <f t="shared" si="20"/>
        <v>1.8940519661441781</v>
      </c>
      <c r="R15" s="2">
        <f t="shared" si="20"/>
        <v>225.90992430488089</v>
      </c>
      <c r="S15" s="2">
        <f t="shared" si="20"/>
        <v>224.02704318723443</v>
      </c>
      <c r="T15" s="2">
        <f t="shared" si="20"/>
        <v>204.8218986644286</v>
      </c>
      <c r="U15" s="2">
        <f t="shared" si="20"/>
        <v>8.8104870478903532</v>
      </c>
      <c r="V15" s="2">
        <f t="shared" si="20"/>
        <v>8.7370546843021426</v>
      </c>
      <c r="W15" s="2">
        <f t="shared" si="20"/>
        <v>7.9880540479127156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339.09384882013944</v>
      </c>
      <c r="I16" s="2">
        <f t="shared" si="21"/>
        <v>350.82016841699408</v>
      </c>
      <c r="J16" s="2">
        <f t="shared" si="21"/>
        <v>350.78705354868589</v>
      </c>
      <c r="L16" s="2">
        <f t="shared" ref="L16:W16" si="22">+$E$2*L59/1000000</f>
        <v>8.3218571844700993</v>
      </c>
      <c r="M16" s="2">
        <f t="shared" si="22"/>
        <v>8.6115068786903191</v>
      </c>
      <c r="N16" s="2">
        <f t="shared" si="22"/>
        <v>8.6098951143271396</v>
      </c>
      <c r="O16" s="2">
        <f t="shared" si="22"/>
        <v>5.9244242896003538E-2</v>
      </c>
      <c r="P16" s="2">
        <f t="shared" si="22"/>
        <v>6.1294156140639877E-2</v>
      </c>
      <c r="Q16" s="2">
        <f t="shared" si="22"/>
        <v>6.1287871105776263E-2</v>
      </c>
      <c r="R16" s="2">
        <f t="shared" si="22"/>
        <v>24.529297057069293</v>
      </c>
      <c r="S16" s="2">
        <f t="shared" si="22"/>
        <v>25.384327135319886</v>
      </c>
      <c r="T16" s="2">
        <f t="shared" si="22"/>
        <v>25.379035024188983</v>
      </c>
      <c r="U16" s="2">
        <f t="shared" si="22"/>
        <v>0.58345537440353634</v>
      </c>
      <c r="V16" s="2">
        <f t="shared" si="22"/>
        <v>0.6038576913016368</v>
      </c>
      <c r="W16" s="2">
        <f t="shared" si="22"/>
        <v>0.60370422425737302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3378.3382285784628</v>
      </c>
      <c r="I17" s="3">
        <f t="shared" si="21"/>
        <v>3397.6222595076938</v>
      </c>
      <c r="J17" s="3">
        <f t="shared" si="21"/>
        <v>3166.4731662848121</v>
      </c>
      <c r="K17" s="22"/>
      <c r="L17" s="3">
        <f t="shared" ref="L17:W17" si="23">+$E$2*L60/1000000</f>
        <v>149.39657948509637</v>
      </c>
      <c r="M17" s="3">
        <f t="shared" si="23"/>
        <v>147.2012317977221</v>
      </c>
      <c r="N17" s="3">
        <f t="shared" si="23"/>
        <v>135.81531497492392</v>
      </c>
      <c r="O17" s="3">
        <f t="shared" si="23"/>
        <v>3.8492400188358906</v>
      </c>
      <c r="P17" s="3">
        <f t="shared" si="23"/>
        <v>3.7175214396988401</v>
      </c>
      <c r="Q17" s="3">
        <f t="shared" si="23"/>
        <v>3.3756137371568316</v>
      </c>
      <c r="R17" s="3">
        <f t="shared" si="23"/>
        <v>335.57639231375225</v>
      </c>
      <c r="S17" s="3">
        <f t="shared" si="23"/>
        <v>331.63579161746645</v>
      </c>
      <c r="T17" s="3">
        <f t="shared" si="23"/>
        <v>306.84918910866969</v>
      </c>
      <c r="U17" s="3">
        <f t="shared" si="23"/>
        <v>18.44175950936026</v>
      </c>
      <c r="V17" s="3">
        <f t="shared" si="23"/>
        <v>17.818476440231397</v>
      </c>
      <c r="W17" s="3">
        <f t="shared" si="23"/>
        <v>16.20729937394325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0</v>
      </c>
      <c r="I18" s="3">
        <f t="shared" si="21"/>
        <v>0</v>
      </c>
      <c r="J18" s="3">
        <f t="shared" si="21"/>
        <v>0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2.0646127988760634</v>
      </c>
      <c r="I19" s="2">
        <f t="shared" si="21"/>
        <v>1.738269427914273</v>
      </c>
      <c r="J19" s="2">
        <f t="shared" si="21"/>
        <v>1.6714129114560317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488.52067022367589</v>
      </c>
      <c r="I20" s="2">
        <f t="shared" si="26"/>
        <v>496.77285362076219</v>
      </c>
      <c r="J20" s="2">
        <f t="shared" si="26"/>
        <v>499.15305006998256</v>
      </c>
      <c r="L20" s="2">
        <f t="shared" si="25"/>
        <v>9.2818927342498423</v>
      </c>
      <c r="M20" s="2">
        <f t="shared" si="25"/>
        <v>9.4386842187944815</v>
      </c>
      <c r="N20" s="2">
        <f t="shared" si="25"/>
        <v>9.4839079513296696</v>
      </c>
      <c r="O20" s="2">
        <f t="shared" si="25"/>
        <v>2.7845678202749524E-2</v>
      </c>
      <c r="P20" s="2">
        <f t="shared" si="25"/>
        <v>2.8316052656383442E-2</v>
      </c>
      <c r="Q20" s="2">
        <f t="shared" si="25"/>
        <v>2.8451723853989003E-2</v>
      </c>
      <c r="R20" s="2">
        <f t="shared" si="25"/>
        <v>59.111001097064786</v>
      </c>
      <c r="S20" s="2">
        <f t="shared" si="25"/>
        <v>60.10951528811222</v>
      </c>
      <c r="T20" s="2">
        <f t="shared" si="25"/>
        <v>60.397519058467878</v>
      </c>
      <c r="U20" s="2">
        <f t="shared" si="25"/>
        <v>1.6551080307178139</v>
      </c>
      <c r="V20" s="2">
        <f t="shared" si="25"/>
        <v>1.6830664280671419</v>
      </c>
      <c r="W20" s="2">
        <f t="shared" si="25"/>
        <v>1.6911305336371005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8042.0446954035615</v>
      </c>
      <c r="I21" s="2">
        <f t="shared" si="26"/>
        <v>8353.2024443583177</v>
      </c>
      <c r="J21" s="2">
        <f t="shared" si="26"/>
        <v>8315.6301267418567</v>
      </c>
      <c r="L21" s="2">
        <f t="shared" si="25"/>
        <v>277.41161943333225</v>
      </c>
      <c r="M21" s="2">
        <f t="shared" si="25"/>
        <v>285.37175904612923</v>
      </c>
      <c r="N21" s="2">
        <f t="shared" si="25"/>
        <v>295.57655344504167</v>
      </c>
      <c r="O21" s="2">
        <f t="shared" si="25"/>
        <v>4.9769167038360829</v>
      </c>
      <c r="P21" s="2">
        <f t="shared" si="25"/>
        <v>5.7697739157075025</v>
      </c>
      <c r="Q21" s="2">
        <f t="shared" si="25"/>
        <v>6.5581420562874948</v>
      </c>
      <c r="R21" s="2">
        <f t="shared" si="25"/>
        <v>1189.9755882395521</v>
      </c>
      <c r="S21" s="2">
        <f t="shared" si="25"/>
        <v>1192.8819338778715</v>
      </c>
      <c r="T21" s="2">
        <f t="shared" si="25"/>
        <v>1204.1124794992465</v>
      </c>
      <c r="U21" s="2">
        <f t="shared" si="25"/>
        <v>109.41721863857379</v>
      </c>
      <c r="V21" s="2">
        <f t="shared" si="25"/>
        <v>113.98464040915859</v>
      </c>
      <c r="W21" s="2">
        <f t="shared" si="25"/>
        <v>119.60066730295677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26.403936542112728</v>
      </c>
      <c r="I22" s="2">
        <f t="shared" si="26"/>
        <v>26.086054699015186</v>
      </c>
      <c r="J22" s="2">
        <f t="shared" si="26"/>
        <v>26.106425043873557</v>
      </c>
      <c r="L22" s="2">
        <f t="shared" si="25"/>
        <v>6.0537702339691242</v>
      </c>
      <c r="M22" s="2">
        <f t="shared" si="25"/>
        <v>6.0862470403983977</v>
      </c>
      <c r="N22" s="2">
        <f t="shared" si="25"/>
        <v>6.1204344334792404</v>
      </c>
      <c r="O22" s="2">
        <f t="shared" si="25"/>
        <v>0.8718446762041816</v>
      </c>
      <c r="P22" s="2">
        <f t="shared" si="25"/>
        <v>0.87710180946815453</v>
      </c>
      <c r="Q22" s="2">
        <f t="shared" si="25"/>
        <v>0.88214890358397646</v>
      </c>
      <c r="R22" s="2">
        <f t="shared" si="25"/>
        <v>11.466520710453164</v>
      </c>
      <c r="S22" s="2">
        <f t="shared" si="25"/>
        <v>11.48270782218408</v>
      </c>
      <c r="T22" s="2">
        <f t="shared" si="25"/>
        <v>11.538790411015077</v>
      </c>
      <c r="U22" s="2">
        <f t="shared" si="25"/>
        <v>3.1263574335251603</v>
      </c>
      <c r="V22" s="2">
        <f t="shared" si="25"/>
        <v>3.144442493325414</v>
      </c>
      <c r="W22" s="2">
        <f t="shared" si="25"/>
        <v>3.1623495265490096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881.7724759072695</v>
      </c>
      <c r="I23" s="2">
        <f t="shared" si="26"/>
        <v>488.79070787218302</v>
      </c>
      <c r="J23" s="2">
        <f t="shared" si="26"/>
        <v>508.89341773810651</v>
      </c>
      <c r="L23" s="2">
        <f t="shared" si="25"/>
        <v>180.85612954356722</v>
      </c>
      <c r="M23" s="2">
        <f t="shared" si="25"/>
        <v>97.452905432500515</v>
      </c>
      <c r="N23" s="2">
        <f t="shared" si="25"/>
        <v>101.48407362219642</v>
      </c>
      <c r="O23" s="2">
        <f t="shared" si="25"/>
        <v>7.7528730373937629</v>
      </c>
      <c r="P23" s="2">
        <f t="shared" si="25"/>
        <v>4.1661757070500318</v>
      </c>
      <c r="Q23" s="2">
        <f t="shared" si="25"/>
        <v>4.3386078522150964</v>
      </c>
      <c r="R23" s="2">
        <f t="shared" si="25"/>
        <v>518.63576477697086</v>
      </c>
      <c r="S23" s="2">
        <f t="shared" si="25"/>
        <v>281.06569629093218</v>
      </c>
      <c r="T23" s="2">
        <f t="shared" si="25"/>
        <v>292.67841392180077</v>
      </c>
      <c r="U23" s="2">
        <f t="shared" si="25"/>
        <v>101.34457275713643</v>
      </c>
      <c r="V23" s="2">
        <f t="shared" si="25"/>
        <v>54.530883482095476</v>
      </c>
      <c r="W23" s="2">
        <f t="shared" si="25"/>
        <v>56.787232372577449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9440.8063908754957</v>
      </c>
      <c r="I24" s="3">
        <f t="shared" si="26"/>
        <v>9366.590329978193</v>
      </c>
      <c r="J24" s="3">
        <f t="shared" si="26"/>
        <v>9351.4544325052757</v>
      </c>
      <c r="K24" s="22"/>
      <c r="L24" s="3">
        <f t="shared" si="25"/>
        <v>473.60341194511841</v>
      </c>
      <c r="M24" s="3">
        <f t="shared" si="25"/>
        <v>398.3495957378226</v>
      </c>
      <c r="N24" s="3">
        <f t="shared" si="25"/>
        <v>412.66496945204699</v>
      </c>
      <c r="O24" s="3">
        <f t="shared" si="25"/>
        <v>13.629480095636776</v>
      </c>
      <c r="P24" s="3">
        <f t="shared" si="25"/>
        <v>10.841367484882072</v>
      </c>
      <c r="Q24" s="3">
        <f t="shared" si="25"/>
        <v>11.807350535940554</v>
      </c>
      <c r="R24" s="3">
        <f t="shared" si="25"/>
        <v>1779.1888748240408</v>
      </c>
      <c r="S24" s="3">
        <f t="shared" si="25"/>
        <v>1545.5398532791</v>
      </c>
      <c r="T24" s="3">
        <f t="shared" si="25"/>
        <v>1568.7272028905304</v>
      </c>
      <c r="U24" s="3">
        <f t="shared" si="25"/>
        <v>215.54325685995317</v>
      </c>
      <c r="V24" s="3">
        <f t="shared" si="25"/>
        <v>173.34303281264658</v>
      </c>
      <c r="W24" s="3">
        <f t="shared" si="25"/>
        <v>181.2413797357203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0</v>
      </c>
      <c r="I26" s="2">
        <f t="shared" si="26"/>
        <v>0</v>
      </c>
      <c r="J26" s="2">
        <f t="shared" si="26"/>
        <v>0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</v>
      </c>
      <c r="I27" s="2">
        <f t="shared" si="26"/>
        <v>0</v>
      </c>
      <c r="J27" s="2">
        <f t="shared" si="26"/>
        <v>0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0</v>
      </c>
      <c r="I28" s="3">
        <f t="shared" si="27"/>
        <v>0</v>
      </c>
      <c r="J28" s="3">
        <f t="shared" si="27"/>
        <v>0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0</v>
      </c>
      <c r="I29" s="2">
        <f t="shared" si="28"/>
        <v>0</v>
      </c>
      <c r="J29" s="2">
        <f t="shared" si="28"/>
        <v>0</v>
      </c>
      <c r="L29" s="2">
        <f t="shared" si="25"/>
        <v>0</v>
      </c>
      <c r="M29" s="2">
        <f t="shared" si="25"/>
        <v>0</v>
      </c>
      <c r="N29" s="2">
        <f t="shared" si="25"/>
        <v>0</v>
      </c>
      <c r="O29" s="2">
        <f t="shared" si="25"/>
        <v>0</v>
      </c>
      <c r="P29" s="2">
        <f t="shared" si="25"/>
        <v>0</v>
      </c>
      <c r="Q29" s="2">
        <f t="shared" si="25"/>
        <v>0</v>
      </c>
      <c r="R29" s="2">
        <f t="shared" si="25"/>
        <v>0</v>
      </c>
      <c r="S29" s="2">
        <f t="shared" si="25"/>
        <v>0</v>
      </c>
      <c r="T29" s="2">
        <f t="shared" si="25"/>
        <v>0</v>
      </c>
      <c r="U29" s="2">
        <f t="shared" si="25"/>
        <v>0</v>
      </c>
      <c r="V29" s="2">
        <f t="shared" si="25"/>
        <v>0</v>
      </c>
      <c r="W29" s="2">
        <f t="shared" si="25"/>
        <v>0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0</v>
      </c>
      <c r="I30" s="2">
        <f t="shared" si="28"/>
        <v>0</v>
      </c>
      <c r="J30" s="2">
        <f t="shared" si="28"/>
        <v>0</v>
      </c>
      <c r="L30" s="2">
        <f t="shared" si="25"/>
        <v>0</v>
      </c>
      <c r="M30" s="2">
        <f t="shared" si="25"/>
        <v>0</v>
      </c>
      <c r="N30" s="2">
        <f t="shared" si="25"/>
        <v>0</v>
      </c>
      <c r="O30" s="2">
        <f t="shared" si="25"/>
        <v>0</v>
      </c>
      <c r="P30" s="2">
        <f t="shared" si="25"/>
        <v>0</v>
      </c>
      <c r="Q30" s="2">
        <f t="shared" si="25"/>
        <v>0</v>
      </c>
      <c r="R30" s="2">
        <f t="shared" si="25"/>
        <v>0</v>
      </c>
      <c r="S30" s="2">
        <f t="shared" si="25"/>
        <v>0</v>
      </c>
      <c r="T30" s="2">
        <f t="shared" si="25"/>
        <v>0</v>
      </c>
      <c r="U30" s="2">
        <f t="shared" si="25"/>
        <v>0</v>
      </c>
      <c r="V30" s="2">
        <f t="shared" si="25"/>
        <v>0</v>
      </c>
      <c r="W30" s="2">
        <f t="shared" si="25"/>
        <v>0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0</v>
      </c>
      <c r="I31" s="3">
        <f t="shared" si="28"/>
        <v>0</v>
      </c>
      <c r="J31" s="3">
        <f t="shared" si="28"/>
        <v>0</v>
      </c>
      <c r="K31" s="22"/>
      <c r="L31" s="3">
        <f t="shared" si="25"/>
        <v>0</v>
      </c>
      <c r="M31" s="3">
        <f t="shared" si="25"/>
        <v>0</v>
      </c>
      <c r="N31" s="3">
        <f t="shared" si="25"/>
        <v>0</v>
      </c>
      <c r="O31" s="3">
        <f t="shared" si="25"/>
        <v>0</v>
      </c>
      <c r="P31" s="3">
        <f t="shared" si="25"/>
        <v>0</v>
      </c>
      <c r="Q31" s="3">
        <f t="shared" si="25"/>
        <v>0</v>
      </c>
      <c r="R31" s="3">
        <f t="shared" si="25"/>
        <v>0</v>
      </c>
      <c r="S31" s="3">
        <f t="shared" si="25"/>
        <v>0</v>
      </c>
      <c r="T31" s="3">
        <f t="shared" si="25"/>
        <v>0</v>
      </c>
      <c r="U31" s="3">
        <f t="shared" si="25"/>
        <v>0</v>
      </c>
      <c r="V31" s="3">
        <f t="shared" si="25"/>
        <v>0</v>
      </c>
      <c r="W31" s="3">
        <f t="shared" si="25"/>
        <v>0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0</v>
      </c>
      <c r="I32" s="3">
        <f t="shared" si="28"/>
        <v>0</v>
      </c>
      <c r="J32" s="3">
        <f t="shared" si="28"/>
        <v>0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</v>
      </c>
      <c r="I34" s="2">
        <f t="shared" si="29"/>
        <v>0</v>
      </c>
      <c r="J34" s="2">
        <f t="shared" si="29"/>
        <v>0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0</v>
      </c>
      <c r="I36" s="3">
        <f t="shared" si="29"/>
        <v>0</v>
      </c>
      <c r="J36" s="3">
        <f t="shared" si="29"/>
        <v>0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</v>
      </c>
      <c r="S36" s="3">
        <f t="shared" ref="S36:W36" si="32">+SUM(S33:S35)</f>
        <v>0</v>
      </c>
      <c r="T36" s="3">
        <f t="shared" si="32"/>
        <v>0</v>
      </c>
      <c r="U36" s="3">
        <f t="shared" si="32"/>
        <v>0</v>
      </c>
      <c r="V36" s="3">
        <f t="shared" si="32"/>
        <v>0</v>
      </c>
      <c r="W36" s="3">
        <f t="shared" si="32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2.0646127988760634</v>
      </c>
      <c r="I38" s="2">
        <f t="shared" si="33"/>
        <v>1.738269427914273</v>
      </c>
      <c r="J38" s="2">
        <f t="shared" si="33"/>
        <v>1.6714129114560317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0</v>
      </c>
      <c r="I39" s="2">
        <f t="shared" si="33"/>
        <v>0</v>
      </c>
      <c r="J39" s="2">
        <f t="shared" si="33"/>
        <v>0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28655.519648136065</v>
      </c>
      <c r="I40" s="2">
        <f t="shared" si="33"/>
        <v>28893.683974738251</v>
      </c>
      <c r="J40" s="2">
        <f t="shared" si="33"/>
        <v>28945.377746653681</v>
      </c>
      <c r="L40" s="2">
        <f t="shared" si="34"/>
        <v>8385.0616400036379</v>
      </c>
      <c r="M40" s="2">
        <f t="shared" si="34"/>
        <v>8489.7738993264138</v>
      </c>
      <c r="N40" s="2">
        <f t="shared" si="34"/>
        <v>8591.8438714930799</v>
      </c>
      <c r="O40" s="2">
        <f t="shared" si="34"/>
        <v>1928.0319997873783</v>
      </c>
      <c r="P40" s="2">
        <f t="shared" si="34"/>
        <v>1959.809515327076</v>
      </c>
      <c r="Q40" s="2">
        <f t="shared" si="34"/>
        <v>1977.3281127865346</v>
      </c>
      <c r="R40" s="2">
        <f t="shared" si="34"/>
        <v>13437.293879266967</v>
      </c>
      <c r="S40" s="2">
        <f t="shared" si="34"/>
        <v>13466.330304620386</v>
      </c>
      <c r="T40" s="2">
        <f t="shared" si="34"/>
        <v>13634.374879639458</v>
      </c>
      <c r="U40" s="2">
        <f t="shared" si="34"/>
        <v>4848.5081597657727</v>
      </c>
      <c r="V40" s="2">
        <f t="shared" si="34"/>
        <v>4913.2402430468401</v>
      </c>
      <c r="W40" s="2">
        <f t="shared" si="34"/>
        <v>4968.178208493091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28655.519648136065</v>
      </c>
      <c r="I41" s="2">
        <f t="shared" si="33"/>
        <v>28893.683974738251</v>
      </c>
      <c r="J41" s="2">
        <f t="shared" si="33"/>
        <v>28945.377746653681</v>
      </c>
      <c r="L41" s="2">
        <f t="shared" si="34"/>
        <v>8385.0616400036379</v>
      </c>
      <c r="M41" s="2">
        <f t="shared" si="34"/>
        <v>8489.7738993264138</v>
      </c>
      <c r="N41" s="2">
        <f t="shared" si="34"/>
        <v>8591.8438714930799</v>
      </c>
      <c r="O41" s="2">
        <f t="shared" si="34"/>
        <v>1928.0319997873783</v>
      </c>
      <c r="P41" s="2">
        <f t="shared" si="34"/>
        <v>1959.809515327076</v>
      </c>
      <c r="Q41" s="2">
        <f t="shared" si="34"/>
        <v>1977.3281127865346</v>
      </c>
      <c r="R41" s="2">
        <f t="shared" si="34"/>
        <v>13437.293879266967</v>
      </c>
      <c r="S41" s="2">
        <f t="shared" si="34"/>
        <v>13466.330304620386</v>
      </c>
      <c r="T41" s="2">
        <f t="shared" si="34"/>
        <v>13634.374879639458</v>
      </c>
      <c r="U41" s="2">
        <f t="shared" si="34"/>
        <v>4848.5081597657727</v>
      </c>
      <c r="V41" s="2">
        <f t="shared" si="34"/>
        <v>4913.2402430468401</v>
      </c>
      <c r="W41" s="2">
        <f t="shared" si="34"/>
        <v>4968.178208493091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28657.584260934946</v>
      </c>
      <c r="I42" s="2">
        <f t="shared" si="35"/>
        <v>28895.422244166166</v>
      </c>
      <c r="J42" s="2">
        <f t="shared" si="35"/>
        <v>28947.04915956514</v>
      </c>
      <c r="L42" s="2">
        <f t="shared" si="34"/>
        <v>8385.0616400036379</v>
      </c>
      <c r="M42" s="2">
        <f t="shared" si="34"/>
        <v>8489.7738993264138</v>
      </c>
      <c r="N42" s="2">
        <f t="shared" si="34"/>
        <v>8591.8438714930799</v>
      </c>
      <c r="O42" s="2">
        <f t="shared" si="34"/>
        <v>1928.0319997873783</v>
      </c>
      <c r="P42" s="2">
        <f t="shared" si="34"/>
        <v>1959.809515327076</v>
      </c>
      <c r="Q42" s="2">
        <f t="shared" si="34"/>
        <v>1977.3281127865346</v>
      </c>
      <c r="R42" s="2">
        <f t="shared" si="34"/>
        <v>13437.293879266967</v>
      </c>
      <c r="S42" s="2">
        <f t="shared" si="34"/>
        <v>13466.330304620386</v>
      </c>
      <c r="T42" s="2">
        <f t="shared" si="34"/>
        <v>13634.374879639458</v>
      </c>
      <c r="U42" s="2">
        <f t="shared" si="34"/>
        <v>4848.5081597657727</v>
      </c>
      <c r="V42" s="2">
        <f t="shared" si="34"/>
        <v>4913.2402430468401</v>
      </c>
      <c r="W42" s="2">
        <f t="shared" si="34"/>
        <v>4968.178208493091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25393.958025442302</v>
      </c>
      <c r="I43" s="53">
        <f t="shared" si="36"/>
        <v>25632.784127094117</v>
      </c>
      <c r="J43" s="53">
        <f t="shared" si="36"/>
        <v>25889.427176992129</v>
      </c>
      <c r="L43" s="53">
        <f t="shared" si="34"/>
        <v>8263.0049143310498</v>
      </c>
      <c r="M43" s="53">
        <f t="shared" si="34"/>
        <v>8368.1413119165536</v>
      </c>
      <c r="N43" s="53">
        <f t="shared" si="34"/>
        <v>8479.0474701202147</v>
      </c>
      <c r="O43" s="53">
        <f t="shared" si="34"/>
        <v>1925.8558503512027</v>
      </c>
      <c r="P43" s="53">
        <f t="shared" si="34"/>
        <v>1957.6482571920315</v>
      </c>
      <c r="Q43" s="53">
        <f t="shared" si="34"/>
        <v>1975.3443212254308</v>
      </c>
      <c r="R43" s="53">
        <f t="shared" si="34"/>
        <v>13127.74365680795</v>
      </c>
      <c r="S43" s="53">
        <f t="shared" si="34"/>
        <v>13156.80941900972</v>
      </c>
      <c r="T43" s="53">
        <f t="shared" si="34"/>
        <v>13343.776426892373</v>
      </c>
      <c r="U43" s="53">
        <f t="shared" si="34"/>
        <v>4837.459109312761</v>
      </c>
      <c r="V43" s="53">
        <f t="shared" si="34"/>
        <v>4902.2162642431695</v>
      </c>
      <c r="W43" s="53">
        <f t="shared" si="34"/>
        <v>4957.8953196872826</v>
      </c>
    </row>
    <row r="44" spans="1:23" ht="13.5" customHeight="1" x14ac:dyDescent="0.35">
      <c r="D44" s="4" t="s">
        <v>13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+SUMIF('Cassava Prod'!$F$4:$F$176,$E47,'Cassava Prod'!H$4:H$176)</f>
        <v>0</v>
      </c>
      <c r="I47" s="2">
        <f>+SUMIF('Cassava Prod'!$F$4:$F$176,$E47,'Cassava Prod'!I$4:I$176)</f>
        <v>0</v>
      </c>
      <c r="J47" s="2">
        <f>+SUMIF('Cassava Prod'!$F$4:$F$176,$E47,'Cassava Prod'!J$4:J$176)</f>
        <v>0</v>
      </c>
      <c r="L47" s="2">
        <f>+SUMIF('Cassava Prod'!$F$4:$F$176,$E47,'Cassava Prod'!L$4:L$176)</f>
        <v>0</v>
      </c>
      <c r="M47" s="2">
        <f>+SUMIF('Cassava Prod'!$F$4:$F$176,$E47,'Cassava Prod'!M$4:M$176)</f>
        <v>0</v>
      </c>
      <c r="N47" s="2">
        <f>+SUMIF('Cassava Prod'!$F$4:$F$176,$E47,'Cassava Prod'!N$4:N$176)</f>
        <v>0</v>
      </c>
      <c r="O47" s="2">
        <f>+SUMIF('Cassava Prod'!$F$4:$F$176,$E47,'Cassava Prod'!O$4:O$176)</f>
        <v>0</v>
      </c>
      <c r="P47" s="2">
        <f>+SUMIF('Cassava Prod'!$F$4:$F$176,$E47,'Cassava Prod'!P$4:P$176)</f>
        <v>0</v>
      </c>
      <c r="Q47" s="2">
        <f>+SUMIF('Cassava Prod'!$F$4:$F$176,$E47,'Cassava Prod'!Q$4:Q$176)</f>
        <v>0</v>
      </c>
      <c r="R47" s="2">
        <f>+SUMIF('Cassava Prod'!$F$4:$F$176,$E47,'Cassava Prod'!R$4:R$176)</f>
        <v>0</v>
      </c>
      <c r="S47" s="2">
        <f>+SUMIF('Cassava Prod'!$F$4:$F$176,$E47,'Cassava Prod'!S$4:S$176)</f>
        <v>0</v>
      </c>
      <c r="T47" s="2">
        <f>+SUMIF('Cassava Prod'!$F$4:$F$176,$E47,'Cassava Prod'!T$4:T$176)</f>
        <v>0</v>
      </c>
      <c r="U47" s="2">
        <f>+SUMIF('Cassava Prod'!$F$4:$F$176,$E47,'Cassava Prod'!U$4:U$176)</f>
        <v>0</v>
      </c>
      <c r="V47" s="2">
        <f>+SUMIF('Cassava Prod'!$F$4:$F$176,$E47,'Cassava Prod'!V$4:V$176)</f>
        <v>0</v>
      </c>
      <c r="W47" s="2">
        <f>+SUMIF('Cassava Prod'!$F$4:$F$176,$E47,'Cassava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+SUMIF('Cassava Prod'!$F$4:$F$176,$E48,'Cassava Prod'!H$4:H$176)</f>
        <v>22058720</v>
      </c>
      <c r="I48" s="2">
        <f>+SUMIF('Cassava Prod'!$F$4:$F$176,$E48,'Cassava Prod'!I$4:I$176)</f>
        <v>22334028</v>
      </c>
      <c r="J48" s="2">
        <f>+SUMIF('Cassava Prod'!$F$4:$F$176,$E48,'Cassava Prod'!J$4:J$176)</f>
        <v>22646403</v>
      </c>
      <c r="L48" s="2">
        <f>+SUMIF('Cassava Prod'!$F$4:$F$176,$E48,'Cassava Prod'!L$4:L$176)</f>
        <v>13490546.103999998</v>
      </c>
      <c r="M48" s="2">
        <f>+SUMIF('Cassava Prod'!$F$4:$F$176,$E48,'Cassava Prod'!M$4:M$176)</f>
        <v>13551534.064999998</v>
      </c>
      <c r="N48" s="2">
        <f>+SUMIF('Cassava Prod'!$F$4:$F$176,$E48,'Cassava Prod'!N$4:N$176)</f>
        <v>13615728.604999999</v>
      </c>
      <c r="O48" s="2">
        <f>+SUMIF('Cassava Prod'!$F$4:$F$176,$E48,'Cassava Prod'!O$4:O$176)</f>
        <v>4770812.7901339997</v>
      </c>
      <c r="P48" s="2">
        <f>+SUMIF('Cassava Prod'!$F$4:$F$176,$E48,'Cassava Prod'!P$4:P$176)</f>
        <v>4770438.6282549994</v>
      </c>
      <c r="Q48" s="2">
        <f>+SUMIF('Cassava Prod'!$F$4:$F$176,$E48,'Cassava Prod'!Q$4:Q$176)</f>
        <v>4769765.4809739999</v>
      </c>
      <c r="R48" s="2">
        <f>+SUMIF('Cassava Prod'!$F$4:$F$176,$E48,'Cassava Prod'!R$4:R$176)</f>
        <v>17051105.713</v>
      </c>
      <c r="S48" s="2">
        <f>+SUMIF('Cassava Prod'!$F$4:$F$176,$E48,'Cassava Prod'!S$4:S$176)</f>
        <v>17175462.960999999</v>
      </c>
      <c r="T48" s="2">
        <f>+SUMIF('Cassava Prod'!$F$4:$F$176,$E48,'Cassava Prod'!T$4:T$176)</f>
        <v>17307168.443</v>
      </c>
      <c r="U48" s="2">
        <f>+SUMIF('Cassava Prod'!$F$4:$F$176,$E48,'Cassava Prod'!U$4:U$176)</f>
        <v>8747150.8550549988</v>
      </c>
      <c r="V48" s="2">
        <f>+SUMIF('Cassava Prod'!$F$4:$F$176,$E48,'Cassava Prod'!V$4:V$176)</f>
        <v>8763913.4283409975</v>
      </c>
      <c r="W48" s="2">
        <f>+SUMIF('Cassava Prod'!$F$4:$F$176,$E48,'Cassava Prod'!W$4:W$176)</f>
        <v>8781203.5451039989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+SUMIF('Cassava Prod'!$F$4:$F$176,$E49,'Cassava Prod'!H$4:H$176)</f>
        <v>9295318</v>
      </c>
      <c r="I49" s="2">
        <f>+SUMIF('Cassava Prod'!$F$4:$F$176,$E49,'Cassava Prod'!I$4:I$176)</f>
        <v>9943531</v>
      </c>
      <c r="J49" s="2">
        <f>+SUMIF('Cassava Prod'!$F$4:$F$176,$E49,'Cassava Prod'!J$4:J$176)</f>
        <v>9613270</v>
      </c>
      <c r="L49" s="2">
        <f>+SUMIF('Cassava Prod'!$F$4:$F$176,$E49,'Cassava Prod'!L$4:L$176)</f>
        <v>4556133.8569999998</v>
      </c>
      <c r="M49" s="2">
        <f>+SUMIF('Cassava Prod'!$F$4:$F$176,$E49,'Cassava Prod'!M$4:M$176)</f>
        <v>5081364.3769999994</v>
      </c>
      <c r="N49" s="2">
        <f>+SUMIF('Cassava Prod'!$F$4:$F$176,$E49,'Cassava Prod'!N$4:N$176)</f>
        <v>4919580.4480000008</v>
      </c>
      <c r="O49" s="2">
        <f>+SUMIF('Cassava Prod'!$F$4:$F$176,$E49,'Cassava Prod'!O$4:O$176)</f>
        <v>1089501.0286320001</v>
      </c>
      <c r="P49" s="2">
        <f>+SUMIF('Cassava Prod'!$F$4:$F$176,$E49,'Cassava Prod'!P$4:P$176)</f>
        <v>1242959.7139499998</v>
      </c>
      <c r="Q49" s="2">
        <f>+SUMIF('Cassava Prod'!$F$4:$F$176,$E49,'Cassava Prod'!Q$4:Q$176)</f>
        <v>1181896.9654920001</v>
      </c>
      <c r="R49" s="2">
        <f>+SUMIF('Cassava Prod'!$F$4:$F$176,$E49,'Cassava Prod'!R$4:R$176)</f>
        <v>6523879.3569999998</v>
      </c>
      <c r="S49" s="2">
        <f>+SUMIF('Cassava Prod'!$F$4:$F$176,$E49,'Cassava Prod'!S$4:S$176)</f>
        <v>7202053.4529999988</v>
      </c>
      <c r="T49" s="2">
        <f>+SUMIF('Cassava Prod'!$F$4:$F$176,$E49,'Cassava Prod'!T$4:T$176)</f>
        <v>7015500.3379999995</v>
      </c>
      <c r="U49" s="2">
        <f>+SUMIF('Cassava Prod'!$F$4:$F$176,$E49,'Cassava Prod'!U$4:U$176)</f>
        <v>2724092.0739239999</v>
      </c>
      <c r="V49" s="2">
        <f>+SUMIF('Cassava Prod'!$F$4:$F$176,$E49,'Cassava Prod'!V$4:V$176)</f>
        <v>3054983.1929259999</v>
      </c>
      <c r="W49" s="2">
        <f>+SUMIF('Cassava Prod'!$F$4:$F$176,$E49,'Cassava Prod'!W$4:W$176)</f>
        <v>2943563.3249339997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+SUMIF('Cassava Prod'!$F$4:$F$176,$E50,'Cassava Prod'!H$4:H$176)</f>
        <v>0</v>
      </c>
      <c r="I50" s="2">
        <f>+SUMIF('Cassava Prod'!$F$4:$F$176,$E50,'Cassava Prod'!I$4:I$176)</f>
        <v>0</v>
      </c>
      <c r="J50" s="2">
        <f>+SUMIF('Cassava Prod'!$F$4:$F$176,$E50,'Cassava Prod'!J$4:J$176)</f>
        <v>0</v>
      </c>
      <c r="L50" s="2">
        <f>+SUMIF('Cassava Prod'!$F$4:$F$176,$E50,'Cassava Prod'!L$4:L$176)</f>
        <v>0</v>
      </c>
      <c r="M50" s="2">
        <f>+SUMIF('Cassava Prod'!$F$4:$F$176,$E50,'Cassava Prod'!M$4:M$176)</f>
        <v>0</v>
      </c>
      <c r="N50" s="2">
        <f>+SUMIF('Cassava Prod'!$F$4:$F$176,$E50,'Cassava Prod'!N$4:N$176)</f>
        <v>0</v>
      </c>
      <c r="O50" s="2">
        <f>+SUMIF('Cassava Prod'!$F$4:$F$176,$E50,'Cassava Prod'!O$4:O$176)</f>
        <v>0</v>
      </c>
      <c r="P50" s="2">
        <f>+SUMIF('Cassava Prod'!$F$4:$F$176,$E50,'Cassava Prod'!P$4:P$176)</f>
        <v>0</v>
      </c>
      <c r="Q50" s="2">
        <f>+SUMIF('Cassava Prod'!$F$4:$F$176,$E50,'Cassava Prod'!Q$4:Q$176)</f>
        <v>0</v>
      </c>
      <c r="R50" s="2">
        <f>+SUMIF('Cassava Prod'!$F$4:$F$176,$E50,'Cassava Prod'!R$4:R$176)</f>
        <v>0</v>
      </c>
      <c r="S50" s="2">
        <f>+SUMIF('Cassava Prod'!$F$4:$F$176,$E50,'Cassava Prod'!S$4:S$176)</f>
        <v>0</v>
      </c>
      <c r="T50" s="2">
        <f>+SUMIF('Cassava Prod'!$F$4:$F$176,$E50,'Cassava Prod'!T$4:T$176)</f>
        <v>0</v>
      </c>
      <c r="U50" s="2">
        <f>+SUMIF('Cassava Prod'!$F$4:$F$176,$E50,'Cassava Prod'!U$4:U$176)</f>
        <v>0</v>
      </c>
      <c r="V50" s="2">
        <f>+SUMIF('Cassava Prod'!$F$4:$F$176,$E50,'Cassava Prod'!V$4:V$176)</f>
        <v>0</v>
      </c>
      <c r="W50" s="2">
        <f>+SUMIF('Cassava Prod'!$F$4:$F$176,$E50,'Cassava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+SUMIF('Cassava Prod'!$F$4:$F$176,$E51,'Cassava Prod'!H$4:H$176)</f>
        <v>30063624</v>
      </c>
      <c r="I51" s="2">
        <f>+SUMIF('Cassava Prod'!$F$4:$F$176,$E51,'Cassava Prod'!I$4:I$176)</f>
        <v>30645841</v>
      </c>
      <c r="J51" s="2">
        <f>+SUMIF('Cassava Prod'!$F$4:$F$176,$E51,'Cassava Prod'!J$4:J$176)</f>
        <v>33689721</v>
      </c>
      <c r="L51" s="2">
        <f>+SUMIF('Cassava Prod'!$F$4:$F$176,$E51,'Cassava Prod'!L$4:L$176)</f>
        <v>16846296.974999998</v>
      </c>
      <c r="M51" s="2">
        <f>+SUMIF('Cassava Prod'!$F$4:$F$176,$E51,'Cassava Prod'!M$4:M$176)</f>
        <v>17006698.704000004</v>
      </c>
      <c r="N51" s="2">
        <f>+SUMIF('Cassava Prod'!$F$4:$F$176,$E51,'Cassava Prod'!N$4:N$176)</f>
        <v>18279000.504000001</v>
      </c>
      <c r="O51" s="2">
        <f>+SUMIF('Cassava Prod'!$F$4:$F$176,$E51,'Cassava Prod'!O$4:O$176)</f>
        <v>4618369.9868900003</v>
      </c>
      <c r="P51" s="2">
        <f>+SUMIF('Cassava Prod'!$F$4:$F$176,$E51,'Cassava Prod'!P$4:P$176)</f>
        <v>4576735.4257970005</v>
      </c>
      <c r="Q51" s="2">
        <f>+SUMIF('Cassava Prod'!$F$4:$F$176,$E51,'Cassava Prod'!Q$4:Q$176)</f>
        <v>4850376.5117809996</v>
      </c>
      <c r="R51" s="2">
        <f>+SUMIF('Cassava Prod'!$F$4:$F$176,$E51,'Cassava Prod'!R$4:R$176)</f>
        <v>23414558.416000001</v>
      </c>
      <c r="S51" s="2">
        <f>+SUMIF('Cassava Prod'!$F$4:$F$176,$E51,'Cassava Prod'!S$4:S$176)</f>
        <v>23800752.019000001</v>
      </c>
      <c r="T51" s="2">
        <f>+SUMIF('Cassava Prod'!$F$4:$F$176,$E51,'Cassava Prod'!T$4:T$176)</f>
        <v>25774458.765000001</v>
      </c>
      <c r="U51" s="2">
        <f>+SUMIF('Cassava Prod'!$F$4:$F$176,$E51,'Cassava Prod'!U$4:U$176)</f>
        <v>10419695.680919001</v>
      </c>
      <c r="V51" s="2">
        <f>+SUMIF('Cassava Prod'!$F$4:$F$176,$E51,'Cassava Prod'!V$4:V$176)</f>
        <v>10480118.371510001</v>
      </c>
      <c r="W51" s="2">
        <f>+SUMIF('Cassava Prod'!$F$4:$F$176,$E51,'Cassava Prod'!W$4:W$176)</f>
        <v>11177649.123849999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+SUMIF('Cassava Prod'!$F$4:$F$176,$E52,'Cassava Prod'!H$4:H$176)</f>
        <v>0</v>
      </c>
      <c r="I52" s="2">
        <f>+SUMIF('Cassava Prod'!$F$4:$F$176,$E52,'Cassava Prod'!I$4:I$176)</f>
        <v>0</v>
      </c>
      <c r="J52" s="2">
        <f>+SUMIF('Cassava Prod'!$F$4:$F$176,$E52,'Cassava Prod'!J$4:J$176)</f>
        <v>0</v>
      </c>
      <c r="L52" s="2">
        <f>+SUMIF('Cassava Prod'!$F$4:$F$176,$E52,'Cassava Prod'!L$4:L$176)</f>
        <v>0</v>
      </c>
      <c r="M52" s="2">
        <f>+SUMIF('Cassava Prod'!$F$4:$F$176,$E52,'Cassava Prod'!M$4:M$176)</f>
        <v>0</v>
      </c>
      <c r="N52" s="2">
        <f>+SUMIF('Cassava Prod'!$F$4:$F$176,$E52,'Cassava Prod'!N$4:N$176)</f>
        <v>0</v>
      </c>
      <c r="O52" s="2">
        <f>+SUMIF('Cassava Prod'!$F$4:$F$176,$E52,'Cassava Prod'!O$4:O$176)</f>
        <v>0</v>
      </c>
      <c r="P52" s="2">
        <f>+SUMIF('Cassava Prod'!$F$4:$F$176,$E52,'Cassava Prod'!P$4:P$176)</f>
        <v>0</v>
      </c>
      <c r="Q52" s="2">
        <f>+SUMIF('Cassava Prod'!$F$4:$F$176,$E52,'Cassava Prod'!Q$4:Q$176)</f>
        <v>0</v>
      </c>
      <c r="R52" s="2">
        <f>+SUMIF('Cassava Prod'!$F$4:$F$176,$E52,'Cassava Prod'!R$4:R$176)</f>
        <v>0</v>
      </c>
      <c r="S52" s="2">
        <f>+SUMIF('Cassava Prod'!$F$4:$F$176,$E52,'Cassava Prod'!S$4:S$176)</f>
        <v>0</v>
      </c>
      <c r="T52" s="2">
        <f>+SUMIF('Cassava Prod'!$F$4:$F$176,$E52,'Cassava Prod'!T$4:T$176)</f>
        <v>0</v>
      </c>
      <c r="U52" s="2">
        <f>+SUMIF('Cassava Prod'!$F$4:$F$176,$E52,'Cassava Prod'!U$4:U$176)</f>
        <v>0</v>
      </c>
      <c r="V52" s="2">
        <f>+SUMIF('Cassava Prod'!$F$4:$F$176,$E52,'Cassava Prod'!V$4:V$176)</f>
        <v>0</v>
      </c>
      <c r="W52" s="2">
        <f>+SUMIF('Cassava Prod'!$F$4:$F$176,$E52,'Cassava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+SUMIF('Cassava Prod'!$F$4:$F$176,$E53,'Cassava Prod'!H$4:H$176)</f>
        <v>90199591</v>
      </c>
      <c r="I53" s="2">
        <f>+SUMIF('Cassava Prod'!$F$4:$F$176,$E53,'Cassava Prod'!I$4:I$176)</f>
        <v>91496464</v>
      </c>
      <c r="J53" s="2">
        <f>+SUMIF('Cassava Prod'!$F$4:$F$176,$E53,'Cassava Prod'!J$4:J$176)</f>
        <v>91322303</v>
      </c>
      <c r="L53" s="2">
        <f>+SUMIF('Cassava Prod'!$F$4:$F$176,$E53,'Cassava Prod'!L$4:L$176)</f>
        <v>39411215.358999997</v>
      </c>
      <c r="M53" s="2">
        <f>+SUMIF('Cassava Prod'!$F$4:$F$176,$E53,'Cassava Prod'!M$4:M$176)</f>
        <v>40408378.957000002</v>
      </c>
      <c r="N53" s="2">
        <f>+SUMIF('Cassava Prod'!$F$4:$F$176,$E53,'Cassava Prod'!N$4:N$176)</f>
        <v>40182712.848999992</v>
      </c>
      <c r="O53" s="2">
        <f>+SUMIF('Cassava Prod'!$F$4:$F$176,$E53,'Cassava Prod'!O$4:O$176)</f>
        <v>7810544.5862299995</v>
      </c>
      <c r="P53" s="2">
        <f>+SUMIF('Cassava Prod'!$F$4:$F$176,$E53,'Cassava Prod'!P$4:P$176)</f>
        <v>8031243.2771990001</v>
      </c>
      <c r="Q53" s="2">
        <f>+SUMIF('Cassava Prod'!$F$4:$F$176,$E53,'Cassava Prod'!Q$4:Q$176)</f>
        <v>7981064.9420729997</v>
      </c>
      <c r="R53" s="2">
        <f>+SUMIF('Cassava Prod'!$F$4:$F$176,$E53,'Cassava Prod'!R$4:R$176)</f>
        <v>61398070.700999998</v>
      </c>
      <c r="S53" s="2">
        <f>+SUMIF('Cassava Prod'!$F$4:$F$176,$E53,'Cassava Prod'!S$4:S$176)</f>
        <v>62761687.387999997</v>
      </c>
      <c r="T53" s="2">
        <f>+SUMIF('Cassava Prod'!$F$4:$F$176,$E53,'Cassava Prod'!T$4:T$176)</f>
        <v>62466784.40699999</v>
      </c>
      <c r="U53" s="2">
        <f>+SUMIF('Cassava Prod'!$F$4:$F$176,$E53,'Cassava Prod'!U$4:U$176)</f>
        <v>22282688.258895997</v>
      </c>
      <c r="V53" s="2">
        <f>+SUMIF('Cassava Prod'!$F$4:$F$176,$E53,'Cassava Prod'!V$4:V$176)</f>
        <v>22904213.499029998</v>
      </c>
      <c r="W53" s="2">
        <f>+SUMIF('Cassava Prod'!$F$4:$F$176,$E53,'Cassava Prod'!W$4:W$176)</f>
        <v>22766533.878970999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151617253</v>
      </c>
      <c r="I54" s="3">
        <f t="shared" si="37"/>
        <v>154419864</v>
      </c>
      <c r="J54" s="3">
        <f t="shared" si="37"/>
        <v>157271697</v>
      </c>
      <c r="L54" s="3">
        <f t="shared" ref="L54:W54" si="38">+SUM(L48:L53)</f>
        <v>74304192.294999987</v>
      </c>
      <c r="M54" s="3">
        <f t="shared" si="38"/>
        <v>76047976.103</v>
      </c>
      <c r="N54" s="3">
        <f t="shared" si="38"/>
        <v>76997022.405999988</v>
      </c>
      <c r="O54" s="3">
        <f t="shared" si="38"/>
        <v>18289228.391886</v>
      </c>
      <c r="P54" s="3">
        <f t="shared" si="38"/>
        <v>18621377.045201</v>
      </c>
      <c r="Q54" s="3">
        <f t="shared" si="38"/>
        <v>18783103.900319997</v>
      </c>
      <c r="R54" s="3">
        <f t="shared" si="38"/>
        <v>108387614.18700001</v>
      </c>
      <c r="S54" s="3">
        <f t="shared" si="38"/>
        <v>110939955.82099999</v>
      </c>
      <c r="T54" s="3">
        <f t="shared" si="38"/>
        <v>112563911.95299999</v>
      </c>
      <c r="U54" s="3">
        <f t="shared" si="38"/>
        <v>44173626.868793994</v>
      </c>
      <c r="V54" s="3">
        <f t="shared" si="38"/>
        <v>45203228.491806999</v>
      </c>
      <c r="W54" s="3">
        <f t="shared" si="38"/>
        <v>45668949.872859001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+SUMIF('Cassava Prod'!$F$4:$F$176,$E55,'Cassava Prod'!H$4:H$176)</f>
        <v>1255504</v>
      </c>
      <c r="I55" s="2">
        <f>+SUMIF('Cassava Prod'!$F$4:$F$176,$E55,'Cassava Prod'!I$4:I$176)</f>
        <v>1557961</v>
      </c>
      <c r="J55" s="2">
        <f>+SUMIF('Cassava Prod'!$F$4:$F$176,$E55,'Cassava Prod'!J$4:J$176)</f>
        <v>1502236</v>
      </c>
      <c r="L55" s="2">
        <f>+SUMIF('Cassava Prod'!$F$4:$F$176,$E55,'Cassava Prod'!L$4:L$176)</f>
        <v>156524.068</v>
      </c>
      <c r="M55" s="2">
        <f>+SUMIF('Cassava Prod'!$F$4:$F$176,$E55,'Cassava Prod'!M$4:M$176)</f>
        <v>143539.93100000001</v>
      </c>
      <c r="N55" s="2">
        <f>+SUMIF('Cassava Prod'!$F$4:$F$176,$E55,'Cassava Prod'!N$4:N$176)</f>
        <v>125580.65300000001</v>
      </c>
      <c r="O55" s="2">
        <f>+SUMIF('Cassava Prod'!$F$4:$F$176,$E55,'Cassava Prod'!O$4:O$176)</f>
        <v>12267.745340000001</v>
      </c>
      <c r="P55" s="2">
        <f>+SUMIF('Cassava Prod'!$F$4:$F$176,$E55,'Cassava Prod'!P$4:P$176)</f>
        <v>11256.039505000001</v>
      </c>
      <c r="Q55" s="2">
        <f>+SUMIF('Cassava Prod'!$F$4:$F$176,$E55,'Cassava Prod'!Q$4:Q$176)</f>
        <v>9807.7675900000013</v>
      </c>
      <c r="R55" s="2">
        <f>+SUMIF('Cassava Prod'!$F$4:$F$176,$E55,'Cassava Prod'!R$4:R$176)</f>
        <v>325957.66800000001</v>
      </c>
      <c r="S55" s="2">
        <f>+SUMIF('Cassava Prod'!$F$4:$F$176,$E55,'Cassava Prod'!S$4:S$176)</f>
        <v>298793.103</v>
      </c>
      <c r="T55" s="2">
        <f>+SUMIF('Cassava Prod'!$F$4:$F$176,$E55,'Cassava Prod'!T$4:T$176)</f>
        <v>262252.45199999999</v>
      </c>
      <c r="U55" s="2">
        <f>+SUMIF('Cassava Prod'!$F$4:$F$176,$E55,'Cassava Prod'!U$4:U$176)</f>
        <v>63917.103360000001</v>
      </c>
      <c r="V55" s="2">
        <f>+SUMIF('Cassava Prod'!$F$4:$F$176,$E55,'Cassava Prod'!V$4:V$176)</f>
        <v>58642.167720000005</v>
      </c>
      <c r="W55" s="2">
        <f>+SUMIF('Cassava Prod'!$F$4:$F$176,$E55,'Cassava Prod'!W$4:W$176)</f>
        <v>51122.250509999998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+SUMIF('Cassava Prod'!$F$4:$F$176,$E56,'Cassava Prod'!H$4:H$176)</f>
        <v>441738</v>
      </c>
      <c r="I56" s="2">
        <f>+SUMIF('Cassava Prod'!$F$4:$F$176,$E56,'Cassava Prod'!I$4:I$176)</f>
        <v>512418</v>
      </c>
      <c r="J56" s="2">
        <f>+SUMIF('Cassava Prod'!$F$4:$F$176,$E56,'Cassava Prod'!J$4:J$176)</f>
        <v>449408</v>
      </c>
      <c r="L56" s="2">
        <f>+SUMIF('Cassava Prod'!$F$4:$F$176,$E56,'Cassava Prod'!L$4:L$176)</f>
        <v>15132.718000000001</v>
      </c>
      <c r="M56" s="2">
        <f>+SUMIF('Cassava Prod'!$F$4:$F$176,$E56,'Cassava Prod'!M$4:M$176)</f>
        <v>18071.107</v>
      </c>
      <c r="N56" s="2">
        <f>+SUMIF('Cassava Prod'!$F$4:$F$176,$E56,'Cassava Prod'!N$4:N$176)</f>
        <v>15746.04</v>
      </c>
      <c r="O56" s="2">
        <f>+SUMIF('Cassava Prod'!$F$4:$F$176,$E56,'Cassava Prod'!O$4:O$176)</f>
        <v>371.63430000000005</v>
      </c>
      <c r="P56" s="2">
        <f>+SUMIF('Cassava Prod'!$F$4:$F$176,$E56,'Cassava Prod'!P$4:P$176)</f>
        <v>397.15110800000002</v>
      </c>
      <c r="Q56" s="2">
        <f>+SUMIF('Cassava Prod'!$F$4:$F$176,$E56,'Cassava Prod'!Q$4:Q$176)</f>
        <v>378.34040800000002</v>
      </c>
      <c r="R56" s="2">
        <f>+SUMIF('Cassava Prod'!$F$4:$F$176,$E56,'Cassava Prod'!R$4:R$176)</f>
        <v>46582.112000000008</v>
      </c>
      <c r="S56" s="2">
        <f>+SUMIF('Cassava Prod'!$F$4:$F$176,$E56,'Cassava Prod'!S$4:S$176)</f>
        <v>58409.806000000004</v>
      </c>
      <c r="T56" s="2">
        <f>+SUMIF('Cassava Prod'!$F$4:$F$176,$E56,'Cassava Prod'!T$4:T$176)</f>
        <v>49232.742999999995</v>
      </c>
      <c r="U56" s="2">
        <f>+SUMIF('Cassava Prod'!$F$4:$F$176,$E56,'Cassava Prod'!U$4:U$176)</f>
        <v>2513.7668200000003</v>
      </c>
      <c r="V56" s="2">
        <f>+SUMIF('Cassava Prod'!$F$4:$F$176,$E56,'Cassava Prod'!V$4:V$176)</f>
        <v>2989.8619759999997</v>
      </c>
      <c r="W56" s="2">
        <f>+SUMIF('Cassava Prod'!$F$4:$F$176,$E56,'Cassava Prod'!W$4:W$176)</f>
        <v>2635.3943489999997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+SUMIF('Cassava Prod'!$F$4:$F$176,$E57,'Cassava Prod'!H$4:H$176)</f>
        <v>4097111</v>
      </c>
      <c r="I57" s="2">
        <f>+SUMIF('Cassava Prod'!$F$4:$F$176,$E57,'Cassava Prod'!I$4:I$176)</f>
        <v>3993906</v>
      </c>
      <c r="J57" s="2">
        <f>+SUMIF('Cassava Prod'!$F$4:$F$176,$E57,'Cassava Prod'!J$4:J$176)</f>
        <v>3884622</v>
      </c>
      <c r="L57" s="2">
        <f>+SUMIF('Cassava Prod'!$F$4:$F$176,$E57,'Cassava Prod'!L$4:L$176)</f>
        <v>178913.64499999999</v>
      </c>
      <c r="M57" s="2">
        <f>+SUMIF('Cassava Prod'!$F$4:$F$176,$E57,'Cassava Prod'!M$4:M$176)</f>
        <v>173504.99099999998</v>
      </c>
      <c r="N57" s="2">
        <f>+SUMIF('Cassava Prod'!$F$4:$F$176,$E57,'Cassava Prod'!N$4:N$176)</f>
        <v>169814.34299999999</v>
      </c>
      <c r="O57" s="2">
        <f>+SUMIF('Cassava Prod'!$F$4:$F$176,$E57,'Cassava Prod'!O$4:O$176)</f>
        <v>3643.2396859999999</v>
      </c>
      <c r="P57" s="2">
        <f>+SUMIF('Cassava Prod'!$F$4:$F$176,$E57,'Cassava Prod'!P$4:P$176)</f>
        <v>3515.5744140000002</v>
      </c>
      <c r="Q57" s="2">
        <f>+SUMIF('Cassava Prod'!$F$4:$F$176,$E57,'Cassava Prod'!Q$4:Q$176)</f>
        <v>3409.8037260000006</v>
      </c>
      <c r="R57" s="2">
        <f>+SUMIF('Cassava Prod'!$F$4:$F$176,$E57,'Cassava Prod'!R$4:R$176)</f>
        <v>442456.15900000004</v>
      </c>
      <c r="S57" s="2">
        <f>+SUMIF('Cassava Prod'!$F$4:$F$176,$E57,'Cassava Prod'!S$4:S$176)</f>
        <v>429910.03700000001</v>
      </c>
      <c r="T57" s="2">
        <f>+SUMIF('Cassava Prod'!$F$4:$F$176,$E57,'Cassava Prod'!T$4:T$176)</f>
        <v>422248.56900000002</v>
      </c>
      <c r="U57" s="2">
        <f>+SUMIF('Cassava Prod'!$F$4:$F$176,$E57,'Cassava Prod'!U$4:U$176)</f>
        <v>20181.523682000003</v>
      </c>
      <c r="V57" s="2">
        <f>+SUMIF('Cassava Prod'!$F$4:$F$176,$E57,'Cassava Prod'!V$4:V$176)</f>
        <v>19521.480669</v>
      </c>
      <c r="W57" s="2">
        <f>+SUMIF('Cassava Prod'!$F$4:$F$176,$E57,'Cassava Prod'!W$4:W$176)</f>
        <v>19143.944445000001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+SUMIF('Cassava Prod'!$F$4:$F$176,$E58,'Cassava Prod'!H$4:H$176)</f>
        <v>23299541</v>
      </c>
      <c r="I58" s="2">
        <f>+SUMIF('Cassava Prod'!$F$4:$F$176,$E58,'Cassava Prod'!I$4:I$176)</f>
        <v>23101957</v>
      </c>
      <c r="J58" s="2">
        <f>+SUMIF('Cassava Prod'!$F$4:$F$176,$E58,'Cassava Prod'!J$4:J$176)</f>
        <v>21117563</v>
      </c>
      <c r="L58" s="2">
        <f>+SUMIF('Cassava Prod'!$F$4:$F$176,$E58,'Cassava Prod'!L$4:L$176)</f>
        <v>999901.10199999996</v>
      </c>
      <c r="M58" s="2">
        <f>+SUMIF('Cassava Prod'!$F$4:$F$176,$E58,'Cassava Prod'!M$4:M$176)</f>
        <v>991567.27199999988</v>
      </c>
      <c r="N58" s="2">
        <f>+SUMIF('Cassava Prod'!$F$4:$F$176,$E58,'Cassava Prod'!N$4:N$176)</f>
        <v>906563.28099999996</v>
      </c>
      <c r="O58" s="2">
        <f>+SUMIF('Cassava Prod'!$F$4:$F$176,$E58,'Cassava Prod'!O$4:O$176)</f>
        <v>19998.02204</v>
      </c>
      <c r="P58" s="2">
        <f>+SUMIF('Cassava Prod'!$F$4:$F$176,$E58,'Cassava Prod'!P$4:P$176)</f>
        <v>19831.345439999997</v>
      </c>
      <c r="Q58" s="2">
        <f>+SUMIF('Cassava Prod'!$F$4:$F$176,$E58,'Cassava Prod'!Q$4:Q$176)</f>
        <v>18131.265619999998</v>
      </c>
      <c r="R58" s="2">
        <f>+SUMIF('Cassava Prod'!$F$4:$F$176,$E58,'Cassava Prod'!R$4:R$176)</f>
        <v>2162576.8020000001</v>
      </c>
      <c r="S58" s="2">
        <f>+SUMIF('Cassava Prod'!$F$4:$F$176,$E58,'Cassava Prod'!S$4:S$176)</f>
        <v>2144552.4720000005</v>
      </c>
      <c r="T58" s="2">
        <f>+SUMIF('Cassava Prod'!$F$4:$F$176,$E58,'Cassava Prod'!T$4:T$176)</f>
        <v>1960706.6310000003</v>
      </c>
      <c r="U58" s="2">
        <f>+SUMIF('Cassava Prod'!$F$4:$F$176,$E58,'Cassava Prod'!U$4:U$176)</f>
        <v>84340.495278000002</v>
      </c>
      <c r="V58" s="2">
        <f>+SUMIF('Cassava Prod'!$F$4:$F$176,$E58,'Cassava Prod'!V$4:V$176)</f>
        <v>83637.546408000024</v>
      </c>
      <c r="W58" s="2">
        <f>+SUMIF('Cassava Prod'!$F$4:$F$176,$E58,'Cassava Prod'!W$4:W$176)</f>
        <v>76467.558609000014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+SUMIF('Cassava Prod'!$F$4:$F$176,$E59,'Cassava Prod'!H$4:H$176)</f>
        <v>3246057</v>
      </c>
      <c r="I59" s="2">
        <f>+SUMIF('Cassava Prod'!$F$4:$F$176,$E59,'Cassava Prod'!I$4:I$176)</f>
        <v>3358310</v>
      </c>
      <c r="J59" s="2">
        <f>+SUMIF('Cassava Prod'!$F$4:$F$176,$E59,'Cassava Prod'!J$4:J$176)</f>
        <v>3357993</v>
      </c>
      <c r="L59" s="2">
        <f>+SUMIF('Cassava Prod'!$F$4:$F$176,$E59,'Cassava Prod'!L$4:L$176)</f>
        <v>79662.968999999997</v>
      </c>
      <c r="M59" s="2">
        <f>+SUMIF('Cassava Prod'!$F$4:$F$176,$E59,'Cassava Prod'!M$4:M$176)</f>
        <v>82435.710000000006</v>
      </c>
      <c r="N59" s="2">
        <f>+SUMIF('Cassava Prod'!$F$4:$F$176,$E59,'Cassava Prod'!N$4:N$176)</f>
        <v>82420.281000000003</v>
      </c>
      <c r="O59" s="2">
        <f>+SUMIF('Cassava Prod'!$F$4:$F$176,$E59,'Cassava Prod'!O$4:O$176)</f>
        <v>567.12968999999998</v>
      </c>
      <c r="P59" s="2">
        <f>+SUMIF('Cassava Prod'!$F$4:$F$176,$E59,'Cassava Prod'!P$4:P$176)</f>
        <v>586.75297499999988</v>
      </c>
      <c r="Q59" s="2">
        <f>+SUMIF('Cassava Prod'!$F$4:$F$176,$E59,'Cassava Prod'!Q$4:Q$176)</f>
        <v>586.69280999999989</v>
      </c>
      <c r="R59" s="2">
        <f>+SUMIF('Cassava Prod'!$F$4:$F$176,$E59,'Cassava Prod'!R$4:R$176)</f>
        <v>234812.56500000003</v>
      </c>
      <c r="S59" s="2">
        <f>+SUMIF('Cassava Prod'!$F$4:$F$176,$E59,'Cassava Prod'!S$4:S$176)</f>
        <v>242997.54500000004</v>
      </c>
      <c r="T59" s="2">
        <f>+SUMIF('Cassava Prod'!$F$4:$F$176,$E59,'Cassava Prod'!T$4:T$176)</f>
        <v>242946.88500000004</v>
      </c>
      <c r="U59" s="2">
        <f>+SUMIF('Cassava Prod'!$F$4:$F$176,$E59,'Cassava Prod'!U$4:U$176)</f>
        <v>5585.2661700000008</v>
      </c>
      <c r="V59" s="2">
        <f>+SUMIF('Cassava Prod'!$F$4:$F$176,$E59,'Cassava Prod'!V$4:V$176)</f>
        <v>5780.5722300000016</v>
      </c>
      <c r="W59" s="2">
        <f>+SUMIF('Cassava Prod'!$F$4:$F$176,$E59,'Cassava Prod'!W$4:W$176)</f>
        <v>5779.1031300000013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32339951</v>
      </c>
      <c r="I60" s="3">
        <f t="shared" si="39"/>
        <v>32524552</v>
      </c>
      <c r="J60" s="3">
        <f t="shared" si="39"/>
        <v>30311822</v>
      </c>
      <c r="L60" s="3">
        <f t="shared" ref="L60:W60" si="40">+SUM(L55:L59)</f>
        <v>1430134.5019999999</v>
      </c>
      <c r="M60" s="3">
        <f t="shared" si="40"/>
        <v>1409119.0109999999</v>
      </c>
      <c r="N60" s="3">
        <f t="shared" si="40"/>
        <v>1300124.5979999998</v>
      </c>
      <c r="O60" s="3">
        <f t="shared" si="40"/>
        <v>36847.771055999998</v>
      </c>
      <c r="P60" s="3">
        <f t="shared" si="40"/>
        <v>35586.863442000002</v>
      </c>
      <c r="Q60" s="3">
        <f t="shared" si="40"/>
        <v>32313.870154</v>
      </c>
      <c r="R60" s="3">
        <f t="shared" si="40"/>
        <v>3212385.3060000003</v>
      </c>
      <c r="S60" s="3">
        <f t="shared" si="40"/>
        <v>3174662.9630000005</v>
      </c>
      <c r="T60" s="3">
        <f t="shared" si="40"/>
        <v>2937387.2800000007</v>
      </c>
      <c r="U60" s="3">
        <f t="shared" si="40"/>
        <v>176538.15530999997</v>
      </c>
      <c r="V60" s="3">
        <f t="shared" si="40"/>
        <v>170571.62900300004</v>
      </c>
      <c r="W60" s="3">
        <f t="shared" si="40"/>
        <v>155148.25104300003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+SUMIF('Cassava Prod'!$F$4:$F$176,$E61,'Cassava Prod'!H$4:H$176)</f>
        <v>0</v>
      </c>
      <c r="I61" s="3">
        <f>+SUMIF('Cassava Prod'!$F$4:$F$176,$E61,'Cassava Prod'!I$4:I$176)</f>
        <v>0</v>
      </c>
      <c r="J61" s="3">
        <f>+SUMIF('Cassava Prod'!$F$4:$F$176,$E61,'Cassava Prod'!J$4:J$176)</f>
        <v>0</v>
      </c>
      <c r="L61" s="3">
        <f>+SUMIF('Cassava Prod'!$F$4:$F$176,$E61,'Cassava Prod'!L$4:L$176)</f>
        <v>0</v>
      </c>
      <c r="M61" s="3">
        <f>+SUMIF('Cassava Prod'!$F$4:$F$176,$E61,'Cassava Prod'!M$4:M$176)</f>
        <v>0</v>
      </c>
      <c r="N61" s="3">
        <f>+SUMIF('Cassava Prod'!$F$4:$F$176,$E61,'Cassava Prod'!N$4:N$176)</f>
        <v>0</v>
      </c>
      <c r="O61" s="3">
        <f>+SUMIF('Cassava Prod'!$F$4:$F$176,$E61,'Cassava Prod'!O$4:O$176)</f>
        <v>0</v>
      </c>
      <c r="P61" s="3">
        <f>+SUMIF('Cassava Prod'!$F$4:$F$176,$E61,'Cassava Prod'!P$4:P$176)</f>
        <v>0</v>
      </c>
      <c r="Q61" s="3">
        <f>+SUMIF('Cassava Prod'!$F$4:$F$176,$E61,'Cassava Prod'!Q$4:Q$176)</f>
        <v>0</v>
      </c>
      <c r="R61" s="3">
        <f>+SUMIF('Cassava Prod'!$F$4:$F$176,$E61,'Cassava Prod'!R$4:R$176)</f>
        <v>0</v>
      </c>
      <c r="S61" s="3">
        <f>+SUMIF('Cassava Prod'!$F$4:$F$176,$E61,'Cassava Prod'!S$4:S$176)</f>
        <v>0</v>
      </c>
      <c r="T61" s="3">
        <f>+SUMIF('Cassava Prod'!$F$4:$F$176,$E61,'Cassava Prod'!T$4:T$176)</f>
        <v>0</v>
      </c>
      <c r="U61" s="3">
        <f>+SUMIF('Cassava Prod'!$F$4:$F$176,$E61,'Cassava Prod'!U$4:U$176)</f>
        <v>0</v>
      </c>
      <c r="V61" s="3">
        <f>+SUMIF('Cassava Prod'!$F$4:$F$176,$E61,'Cassava Prod'!V$4:V$176)</f>
        <v>0</v>
      </c>
      <c r="W61" s="3">
        <f>+SUMIF('Cassava Prod'!$F$4:$F$176,$E61,'Cassava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+SUMIF('Cassava Prod'!$F$4:$F$176,$E62,'Cassava Prod'!H$4:H$176)</f>
        <v>19764</v>
      </c>
      <c r="I62" s="2">
        <f>+SUMIF('Cassava Prod'!$F$4:$F$176,$E62,'Cassava Prod'!I$4:I$176)</f>
        <v>16640</v>
      </c>
      <c r="J62" s="2">
        <f>+SUMIF('Cassava Prod'!$F$4:$F$176,$E62,'Cassava Prod'!J$4:J$176)</f>
        <v>16000</v>
      </c>
      <c r="L62" s="2">
        <f>+SUMIF('Cassava Prod'!$F$4:$F$176,$E62,'Cassava Prod'!L$4:L$176)</f>
        <v>0</v>
      </c>
      <c r="M62" s="2">
        <f>+SUMIF('Cassava Prod'!$F$4:$F$176,$E62,'Cassava Prod'!M$4:M$176)</f>
        <v>0</v>
      </c>
      <c r="N62" s="2">
        <f>+SUMIF('Cassava Prod'!$F$4:$F$176,$E62,'Cassava Prod'!N$4:N$176)</f>
        <v>0</v>
      </c>
      <c r="O62" s="2">
        <f>+SUMIF('Cassava Prod'!$F$4:$F$176,$E62,'Cassava Prod'!O$4:O$176)</f>
        <v>0</v>
      </c>
      <c r="P62" s="2">
        <f>+SUMIF('Cassava Prod'!$F$4:$F$176,$E62,'Cassava Prod'!P$4:P$176)</f>
        <v>0</v>
      </c>
      <c r="Q62" s="2">
        <f>+SUMIF('Cassava Prod'!$F$4:$F$176,$E62,'Cassava Prod'!Q$4:Q$176)</f>
        <v>0</v>
      </c>
      <c r="R62" s="2">
        <f>+SUMIF('Cassava Prod'!$F$4:$F$176,$E62,'Cassava Prod'!R$4:R$176)</f>
        <v>0</v>
      </c>
      <c r="S62" s="2">
        <f>+SUMIF('Cassava Prod'!$F$4:$F$176,$E62,'Cassava Prod'!S$4:S$176)</f>
        <v>0</v>
      </c>
      <c r="T62" s="2">
        <f>+SUMIF('Cassava Prod'!$F$4:$F$176,$E62,'Cassava Prod'!T$4:T$176)</f>
        <v>0</v>
      </c>
      <c r="U62" s="2">
        <f>+SUMIF('Cassava Prod'!$F$4:$F$176,$E62,'Cassava Prod'!U$4:U$176)</f>
        <v>0</v>
      </c>
      <c r="V62" s="2">
        <f>+SUMIF('Cassava Prod'!$F$4:$F$176,$E62,'Cassava Prod'!V$4:V$176)</f>
        <v>0</v>
      </c>
      <c r="W62" s="2">
        <f>+SUMIF('Cassava Prod'!$F$4:$F$176,$E62,'Cassava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+SUMIF('Cassava Prod'!$F$4:$F$176,$E63,'Cassava Prod'!H$4:H$176)</f>
        <v>4676481</v>
      </c>
      <c r="I63" s="2">
        <f>+SUMIF('Cassava Prod'!$F$4:$F$176,$E63,'Cassava Prod'!I$4:I$176)</f>
        <v>4755477</v>
      </c>
      <c r="J63" s="2">
        <f>+SUMIF('Cassava Prod'!$F$4:$F$176,$E63,'Cassava Prod'!J$4:J$176)</f>
        <v>4778262</v>
      </c>
      <c r="L63" s="2">
        <f>+SUMIF('Cassava Prod'!$F$4:$F$176,$E63,'Cassava Prod'!L$4:L$176)</f>
        <v>88853.138999999996</v>
      </c>
      <c r="M63" s="2">
        <f>+SUMIF('Cassava Prod'!$F$4:$F$176,$E63,'Cassava Prod'!M$4:M$176)</f>
        <v>90354.062999999995</v>
      </c>
      <c r="N63" s="2">
        <f>+SUMIF('Cassava Prod'!$F$4:$F$176,$E63,'Cassava Prod'!N$4:N$176)</f>
        <v>90786.978000000003</v>
      </c>
      <c r="O63" s="2">
        <f>+SUMIF('Cassava Prod'!$F$4:$F$176,$E63,'Cassava Prod'!O$4:O$176)</f>
        <v>266.559417</v>
      </c>
      <c r="P63" s="2">
        <f>+SUMIF('Cassava Prod'!$F$4:$F$176,$E63,'Cassava Prod'!P$4:P$176)</f>
        <v>271.06218899999999</v>
      </c>
      <c r="Q63" s="2">
        <f>+SUMIF('Cassava Prod'!$F$4:$F$176,$E63,'Cassava Prod'!Q$4:Q$176)</f>
        <v>272.36093399999999</v>
      </c>
      <c r="R63" s="2">
        <f>+SUMIF('Cassava Prod'!$F$4:$F$176,$E63,'Cassava Prod'!R$4:R$176)</f>
        <v>565854.201</v>
      </c>
      <c r="S63" s="2">
        <f>+SUMIF('Cassava Prod'!$F$4:$F$176,$E63,'Cassava Prod'!S$4:S$176)</f>
        <v>575412.71699999995</v>
      </c>
      <c r="T63" s="2">
        <f>+SUMIF('Cassava Prod'!$F$4:$F$176,$E63,'Cassava Prod'!T$4:T$176)</f>
        <v>578169.70199999993</v>
      </c>
      <c r="U63" s="2">
        <f>+SUMIF('Cassava Prod'!$F$4:$F$176,$E63,'Cassava Prod'!U$4:U$176)</f>
        <v>15843.917627999999</v>
      </c>
      <c r="V63" s="2">
        <f>+SUMIF('Cassava Prod'!$F$4:$F$176,$E63,'Cassava Prod'!V$4:V$176)</f>
        <v>16111.556075999997</v>
      </c>
      <c r="W63" s="2">
        <f>+SUMIF('Cassava Prod'!$F$4:$F$176,$E63,'Cassava Prod'!W$4:W$176)</f>
        <v>16188.751655999997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+SUMIF('Cassava Prod'!$F$4:$F$176,$E64,'Cassava Prod'!H$4:H$176)</f>
        <v>76984397</v>
      </c>
      <c r="I64" s="2">
        <f>+SUMIF('Cassava Prod'!$F$4:$F$176,$E64,'Cassava Prod'!I$4:I$176)</f>
        <v>79963029</v>
      </c>
      <c r="J64" s="2">
        <f>+SUMIF('Cassava Prod'!$F$4:$F$176,$E64,'Cassava Prod'!J$4:J$176)</f>
        <v>79603359</v>
      </c>
      <c r="L64" s="2">
        <f>+SUMIF('Cassava Prod'!$F$4:$F$176,$E64,'Cassava Prod'!L$4:L$176)</f>
        <v>2655589.1010000003</v>
      </c>
      <c r="M64" s="2">
        <f>+SUMIF('Cassava Prod'!$F$4:$F$176,$E64,'Cassava Prod'!M$4:M$176)</f>
        <v>2731789.4419999998</v>
      </c>
      <c r="N64" s="2">
        <f>+SUMIF('Cassava Prod'!$F$4:$F$176,$E64,'Cassava Prod'!N$4:N$176)</f>
        <v>2829477.2779999995</v>
      </c>
      <c r="O64" s="2">
        <f>+SUMIF('Cassava Prod'!$F$4:$F$176,$E64,'Cassava Prod'!O$4:O$176)</f>
        <v>47642.725933000002</v>
      </c>
      <c r="P64" s="2">
        <f>+SUMIF('Cassava Prod'!$F$4:$F$176,$E64,'Cassava Prod'!P$4:P$176)</f>
        <v>55232.541294000002</v>
      </c>
      <c r="Q64" s="2">
        <f>+SUMIF('Cassava Prod'!$F$4:$F$176,$E64,'Cassava Prod'!Q$4:Q$176)</f>
        <v>62779.383946000002</v>
      </c>
      <c r="R64" s="2">
        <f>+SUMIF('Cassava Prod'!$F$4:$F$176,$E64,'Cassava Prod'!R$4:R$176)</f>
        <v>11391326.034000002</v>
      </c>
      <c r="S64" s="2">
        <f>+SUMIF('Cassava Prod'!$F$4:$F$176,$E64,'Cassava Prod'!S$4:S$176)</f>
        <v>11419147.722999999</v>
      </c>
      <c r="T64" s="2">
        <f>+SUMIF('Cassava Prod'!$F$4:$F$176,$E64,'Cassava Prod'!T$4:T$176)</f>
        <v>11526654.808</v>
      </c>
      <c r="U64" s="2">
        <f>+SUMIF('Cassava Prod'!$F$4:$F$176,$E64,'Cassava Prod'!U$4:U$176)</f>
        <v>1047422.5047669999</v>
      </c>
      <c r="V64" s="2">
        <f>+SUMIF('Cassava Prod'!$F$4:$F$176,$E64,'Cassava Prod'!V$4:V$176)</f>
        <v>1091145.242475</v>
      </c>
      <c r="W64" s="2">
        <f>+SUMIF('Cassava Prod'!$F$4:$F$176,$E64,'Cassava Prod'!W$4:W$176)</f>
        <v>1144906.0036159998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+SUMIF('Cassava Prod'!$F$4:$F$176,$E65,'Cassava Prod'!H$4:H$176)</f>
        <v>252758</v>
      </c>
      <c r="I65" s="2">
        <f>+SUMIF('Cassava Prod'!$F$4:$F$176,$E65,'Cassava Prod'!I$4:I$176)</f>
        <v>249715</v>
      </c>
      <c r="J65" s="2">
        <f>+SUMIF('Cassava Prod'!$F$4:$F$176,$E65,'Cassava Prod'!J$4:J$176)</f>
        <v>249910</v>
      </c>
      <c r="L65" s="2">
        <f>+SUMIF('Cassava Prod'!$F$4:$F$176,$E65,'Cassava Prod'!L$4:L$176)</f>
        <v>57951.164000000004</v>
      </c>
      <c r="M65" s="2">
        <f>+SUMIF('Cassava Prod'!$F$4:$F$176,$E65,'Cassava Prod'!M$4:M$176)</f>
        <v>58262.055999999997</v>
      </c>
      <c r="N65" s="2">
        <f>+SUMIF('Cassava Prod'!$F$4:$F$176,$E65,'Cassava Prod'!N$4:N$176)</f>
        <v>58589.323000000004</v>
      </c>
      <c r="O65" s="2">
        <f>+SUMIF('Cassava Prod'!$F$4:$F$176,$E65,'Cassava Prod'!O$4:O$176)</f>
        <v>8345.9417620000022</v>
      </c>
      <c r="P65" s="2">
        <f>+SUMIF('Cassava Prod'!$F$4:$F$176,$E65,'Cassava Prod'!P$4:P$176)</f>
        <v>8396.2669280000009</v>
      </c>
      <c r="Q65" s="2">
        <f>+SUMIF('Cassava Prod'!$F$4:$F$176,$E65,'Cassava Prod'!Q$4:Q$176)</f>
        <v>8444.5814440000013</v>
      </c>
      <c r="R65" s="2">
        <f>+SUMIF('Cassava Prod'!$F$4:$F$176,$E65,'Cassava Prod'!R$4:R$176)</f>
        <v>109766.01299999999</v>
      </c>
      <c r="S65" s="2">
        <f>+SUMIF('Cassava Prod'!$F$4:$F$176,$E65,'Cassava Prod'!S$4:S$176)</f>
        <v>109920.96799999999</v>
      </c>
      <c r="T65" s="2">
        <f>+SUMIF('Cassava Prod'!$F$4:$F$176,$E65,'Cassava Prod'!T$4:T$176)</f>
        <v>110457.83199999999</v>
      </c>
      <c r="U65" s="2">
        <f>+SUMIF('Cassava Prod'!$F$4:$F$176,$E65,'Cassava Prod'!U$4:U$176)</f>
        <v>29927.804549999997</v>
      </c>
      <c r="V65" s="2">
        <f>+SUMIF('Cassava Prod'!$F$4:$F$176,$E65,'Cassava Prod'!V$4:V$176)</f>
        <v>30100.928111999998</v>
      </c>
      <c r="W65" s="2">
        <f>+SUMIF('Cassava Prod'!$F$4:$F$176,$E65,'Cassava Prod'!W$4:W$176)</f>
        <v>30272.347471999994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+SUMIF('Cassava Prod'!$F$4:$F$176,$E66,'Cassava Prod'!H$4:H$176)</f>
        <v>8440978</v>
      </c>
      <c r="I66" s="2">
        <f>+SUMIF('Cassava Prod'!$F$4:$F$176,$E66,'Cassava Prod'!I$4:I$176)</f>
        <v>4679066</v>
      </c>
      <c r="J66" s="2">
        <f>+SUMIF('Cassava Prod'!$F$4:$F$176,$E66,'Cassava Prod'!J$4:J$176)</f>
        <v>4871504</v>
      </c>
      <c r="L66" s="2">
        <f>+SUMIF('Cassava Prod'!$F$4:$F$176,$E66,'Cassava Prod'!L$4:L$176)</f>
        <v>1731288.5719999999</v>
      </c>
      <c r="M66" s="2">
        <f>+SUMIF('Cassava Prod'!$F$4:$F$176,$E66,'Cassava Prod'!M$4:M$176)</f>
        <v>932891.25399999996</v>
      </c>
      <c r="N66" s="2">
        <f>+SUMIF('Cassava Prod'!$F$4:$F$176,$E66,'Cassava Prod'!N$4:N$176)</f>
        <v>971480.576</v>
      </c>
      <c r="O66" s="2">
        <f>+SUMIF('Cassava Prod'!$F$4:$F$176,$E66,'Cassava Prod'!O$4:O$176)</f>
        <v>74216.232115999999</v>
      </c>
      <c r="P66" s="2">
        <f>+SUMIF('Cassava Prod'!$F$4:$F$176,$E66,'Cassava Prod'!P$4:P$176)</f>
        <v>39881.713761999999</v>
      </c>
      <c r="Q66" s="2">
        <f>+SUMIF('Cassava Prod'!$F$4:$F$176,$E66,'Cassava Prod'!Q$4:Q$176)</f>
        <v>41532.361727999996</v>
      </c>
      <c r="R66" s="2">
        <f>+SUMIF('Cassava Prod'!$F$4:$F$176,$E66,'Cassava Prod'!R$4:R$176)</f>
        <v>4964764.9479999999</v>
      </c>
      <c r="S66" s="2">
        <f>+SUMIF('Cassava Prod'!$F$4:$F$176,$E66,'Cassava Prod'!S$4:S$176)</f>
        <v>2690568.6260000002</v>
      </c>
      <c r="T66" s="2">
        <f>+SUMIF('Cassava Prod'!$F$4:$F$176,$E66,'Cassava Prod'!T$4:T$176)</f>
        <v>2801734.1439999999</v>
      </c>
      <c r="U66" s="2">
        <f>+SUMIF('Cassava Prod'!$F$4:$F$176,$E66,'Cassava Prod'!U$4:U$176)</f>
        <v>970145.17059199978</v>
      </c>
      <c r="V66" s="2">
        <f>+SUMIF('Cassava Prod'!$F$4:$F$176,$E66,'Cassava Prod'!V$4:V$176)</f>
        <v>522009.92928399995</v>
      </c>
      <c r="W66" s="2">
        <f>+SUMIF('Cassava Prod'!$F$4:$F$176,$E66,'Cassava Prod'!W$4:W$176)</f>
        <v>543609.36889599997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90374378</v>
      </c>
      <c r="I67" s="3">
        <f t="shared" si="41"/>
        <v>89663927</v>
      </c>
      <c r="J67" s="3">
        <f t="shared" si="41"/>
        <v>89519035</v>
      </c>
      <c r="L67" s="3">
        <f t="shared" ref="L67:W67" si="42">+SUM(L62:L66)</f>
        <v>4533681.9759999998</v>
      </c>
      <c r="M67" s="3">
        <f t="shared" si="42"/>
        <v>3813296.8149999995</v>
      </c>
      <c r="N67" s="3">
        <f t="shared" si="42"/>
        <v>3950334.1549999993</v>
      </c>
      <c r="O67" s="3">
        <f t="shared" si="42"/>
        <v>130471.45922799999</v>
      </c>
      <c r="P67" s="3">
        <f t="shared" si="42"/>
        <v>103781.584173</v>
      </c>
      <c r="Q67" s="3">
        <f t="shared" si="42"/>
        <v>113028.68805199998</v>
      </c>
      <c r="R67" s="3">
        <f t="shared" si="42"/>
        <v>17031711.196000002</v>
      </c>
      <c r="S67" s="3">
        <f t="shared" si="42"/>
        <v>14795050.034</v>
      </c>
      <c r="T67" s="3">
        <f t="shared" si="42"/>
        <v>15017016.486</v>
      </c>
      <c r="U67" s="3">
        <f t="shared" si="42"/>
        <v>2063339.3975369995</v>
      </c>
      <c r="V67" s="3">
        <f t="shared" si="42"/>
        <v>1659367.6559469998</v>
      </c>
      <c r="W67" s="3">
        <f t="shared" si="42"/>
        <v>1734976.4716399997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+SUMIF('Cassava Prod'!$F$4:$F$176,$E68,'Cassava Prod'!H$4:H$176)</f>
        <v>0</v>
      </c>
      <c r="I68" s="2">
        <f>+SUMIF('Cassava Prod'!$F$4:$F$176,$E68,'Cassava Prod'!I$4:I$176)</f>
        <v>0</v>
      </c>
      <c r="J68" s="2">
        <f>+SUMIF('Cassava Prod'!$F$4:$F$176,$E68,'Cassava Prod'!J$4:J$176)</f>
        <v>0</v>
      </c>
      <c r="L68" s="2">
        <f>+SUMIF('Cassava Prod'!$F$4:$F$176,$E68,'Cassava Prod'!L$4:L$176)</f>
        <v>0</v>
      </c>
      <c r="M68" s="2">
        <f>+SUMIF('Cassava Prod'!$F$4:$F$176,$E68,'Cassava Prod'!M$4:M$176)</f>
        <v>0</v>
      </c>
      <c r="N68" s="2">
        <f>+SUMIF('Cassava Prod'!$F$4:$F$176,$E68,'Cassava Prod'!N$4:N$176)</f>
        <v>0</v>
      </c>
      <c r="O68" s="2">
        <f>+SUMIF('Cassava Prod'!$F$4:$F$176,$E68,'Cassava Prod'!O$4:O$176)</f>
        <v>0</v>
      </c>
      <c r="P68" s="2">
        <f>+SUMIF('Cassava Prod'!$F$4:$F$176,$E68,'Cassava Prod'!P$4:P$176)</f>
        <v>0</v>
      </c>
      <c r="Q68" s="2">
        <f>+SUMIF('Cassava Prod'!$F$4:$F$176,$E68,'Cassava Prod'!Q$4:Q$176)</f>
        <v>0</v>
      </c>
      <c r="R68" s="2">
        <f>+SUMIF('Cassava Prod'!$F$4:$F$176,$E68,'Cassava Prod'!R$4:R$176)</f>
        <v>0</v>
      </c>
      <c r="S68" s="2">
        <f>+SUMIF('Cassava Prod'!$F$4:$F$176,$E68,'Cassava Prod'!S$4:S$176)</f>
        <v>0</v>
      </c>
      <c r="T68" s="2">
        <f>+SUMIF('Cassava Prod'!$F$4:$F$176,$E68,'Cassava Prod'!T$4:T$176)</f>
        <v>0</v>
      </c>
      <c r="U68" s="2">
        <f>+SUMIF('Cassava Prod'!$F$4:$F$176,$E68,'Cassava Prod'!U$4:U$176)</f>
        <v>0</v>
      </c>
      <c r="V68" s="2">
        <f>+SUMIF('Cassava Prod'!$F$4:$F$176,$E68,'Cassava Prod'!V$4:V$176)</f>
        <v>0</v>
      </c>
      <c r="W68" s="2">
        <f>+SUMIF('Cassava Prod'!$F$4:$F$176,$E68,'Cassava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+SUMIF('Cassava Prod'!$F$4:$F$176,$E69,'Cassava Prod'!H$4:H$176)</f>
        <v>0</v>
      </c>
      <c r="I69" s="2">
        <f>+SUMIF('Cassava Prod'!$F$4:$F$176,$E69,'Cassava Prod'!I$4:I$176)</f>
        <v>0</v>
      </c>
      <c r="J69" s="2">
        <f>+SUMIF('Cassava Prod'!$F$4:$F$176,$E69,'Cassava Prod'!J$4:J$176)</f>
        <v>0</v>
      </c>
      <c r="L69" s="2">
        <f>+SUMIF('Cassava Prod'!$F$4:$F$176,$E69,'Cassava Prod'!L$4:L$176)</f>
        <v>0</v>
      </c>
      <c r="M69" s="2">
        <f>+SUMIF('Cassava Prod'!$F$4:$F$176,$E69,'Cassava Prod'!M$4:M$176)</f>
        <v>0</v>
      </c>
      <c r="N69" s="2">
        <f>+SUMIF('Cassava Prod'!$F$4:$F$176,$E69,'Cassava Prod'!N$4:N$176)</f>
        <v>0</v>
      </c>
      <c r="O69" s="2">
        <f>+SUMIF('Cassava Prod'!$F$4:$F$176,$E69,'Cassava Prod'!O$4:O$176)</f>
        <v>0</v>
      </c>
      <c r="P69" s="2">
        <f>+SUMIF('Cassava Prod'!$F$4:$F$176,$E69,'Cassava Prod'!P$4:P$176)</f>
        <v>0</v>
      </c>
      <c r="Q69" s="2">
        <f>+SUMIF('Cassava Prod'!$F$4:$F$176,$E69,'Cassava Prod'!Q$4:Q$176)</f>
        <v>0</v>
      </c>
      <c r="R69" s="2">
        <f>+SUMIF('Cassava Prod'!$F$4:$F$176,$E69,'Cassava Prod'!R$4:R$176)</f>
        <v>0</v>
      </c>
      <c r="S69" s="2">
        <f>+SUMIF('Cassava Prod'!$F$4:$F$176,$E69,'Cassava Prod'!S$4:S$176)</f>
        <v>0</v>
      </c>
      <c r="T69" s="2">
        <f>+SUMIF('Cassava Prod'!$F$4:$F$176,$E69,'Cassava Prod'!T$4:T$176)</f>
        <v>0</v>
      </c>
      <c r="U69" s="2">
        <f>+SUMIF('Cassava Prod'!$F$4:$F$176,$E69,'Cassava Prod'!U$4:U$176)</f>
        <v>0</v>
      </c>
      <c r="V69" s="2">
        <f>+SUMIF('Cassava Prod'!$F$4:$F$176,$E69,'Cassava Prod'!V$4:V$176)</f>
        <v>0</v>
      </c>
      <c r="W69" s="2">
        <f>+SUMIF('Cassava Prod'!$F$4:$F$176,$E69,'Cassava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+SUMIF('Cassava Prod'!$F$4:$F$176,$E70,'Cassava Prod'!H$4:H$176)</f>
        <v>0</v>
      </c>
      <c r="I70" s="2">
        <f>+SUMIF('Cassava Prod'!$F$4:$F$176,$E70,'Cassava Prod'!I$4:I$176)</f>
        <v>0</v>
      </c>
      <c r="J70" s="2">
        <f>+SUMIF('Cassava Prod'!$F$4:$F$176,$E70,'Cassava Prod'!J$4:J$176)</f>
        <v>0</v>
      </c>
      <c r="L70" s="2">
        <f>+SUMIF('Cassava Prod'!$F$4:$F$176,$E70,'Cassava Prod'!L$4:L$176)</f>
        <v>0</v>
      </c>
      <c r="M70" s="2">
        <f>+SUMIF('Cassava Prod'!$F$4:$F$176,$E70,'Cassava Prod'!M$4:M$176)</f>
        <v>0</v>
      </c>
      <c r="N70" s="2">
        <f>+SUMIF('Cassava Prod'!$F$4:$F$176,$E70,'Cassava Prod'!N$4:N$176)</f>
        <v>0</v>
      </c>
      <c r="O70" s="2">
        <f>+SUMIF('Cassava Prod'!$F$4:$F$176,$E70,'Cassava Prod'!O$4:O$176)</f>
        <v>0</v>
      </c>
      <c r="P70" s="2">
        <f>+SUMIF('Cassava Prod'!$F$4:$F$176,$E70,'Cassava Prod'!P$4:P$176)</f>
        <v>0</v>
      </c>
      <c r="Q70" s="2">
        <f>+SUMIF('Cassava Prod'!$F$4:$F$176,$E70,'Cassava Prod'!Q$4:Q$176)</f>
        <v>0</v>
      </c>
      <c r="R70" s="2">
        <f>+SUMIF('Cassava Prod'!$F$4:$F$176,$E70,'Cassava Prod'!R$4:R$176)</f>
        <v>0</v>
      </c>
      <c r="S70" s="2">
        <f>+SUMIF('Cassava Prod'!$F$4:$F$176,$E70,'Cassava Prod'!S$4:S$176)</f>
        <v>0</v>
      </c>
      <c r="T70" s="2">
        <f>+SUMIF('Cassava Prod'!$F$4:$F$176,$E70,'Cassava Prod'!T$4:T$176)</f>
        <v>0</v>
      </c>
      <c r="U70" s="2">
        <f>+SUMIF('Cassava Prod'!$F$4:$F$176,$E70,'Cassava Prod'!U$4:U$176)</f>
        <v>0</v>
      </c>
      <c r="V70" s="2">
        <f>+SUMIF('Cassava Prod'!$F$4:$F$176,$E70,'Cassava Prod'!V$4:V$176)</f>
        <v>0</v>
      </c>
      <c r="W70" s="2">
        <f>+SUMIF('Cassava Prod'!$F$4:$F$176,$E70,'Cassava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0</v>
      </c>
      <c r="I71" s="3">
        <f t="shared" si="43"/>
        <v>0</v>
      </c>
      <c r="J71" s="3">
        <f t="shared" si="43"/>
        <v>0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+SUMIF('Cassava Prod'!$F$4:$F$176,$E72,'Cassava Prod'!H$4:H$176)</f>
        <v>0</v>
      </c>
      <c r="I72" s="2">
        <f>+SUMIF('Cassava Prod'!$F$4:$F$176,$E72,'Cassava Prod'!I$4:I$176)</f>
        <v>0</v>
      </c>
      <c r="J72" s="2">
        <f>+SUMIF('Cassava Prod'!$F$4:$F$176,$E72,'Cassava Prod'!J$4:J$176)</f>
        <v>0</v>
      </c>
      <c r="L72" s="2">
        <f>+SUMIF('Cassava Prod'!$F$4:$F$176,$E72,'Cassava Prod'!L$4:L$176)</f>
        <v>0</v>
      </c>
      <c r="M72" s="2">
        <f>+SUMIF('Cassava Prod'!$F$4:$F$176,$E72,'Cassava Prod'!M$4:M$176)</f>
        <v>0</v>
      </c>
      <c r="N72" s="2">
        <f>+SUMIF('Cassava Prod'!$F$4:$F$176,$E72,'Cassava Prod'!N$4:N$176)</f>
        <v>0</v>
      </c>
      <c r="O72" s="2">
        <f>+SUMIF('Cassava Prod'!$F$4:$F$176,$E72,'Cassava Prod'!O$4:O$176)</f>
        <v>0</v>
      </c>
      <c r="P72" s="2">
        <f>+SUMIF('Cassava Prod'!$F$4:$F$176,$E72,'Cassava Prod'!P$4:P$176)</f>
        <v>0</v>
      </c>
      <c r="Q72" s="2">
        <f>+SUMIF('Cassava Prod'!$F$4:$F$176,$E72,'Cassava Prod'!Q$4:Q$176)</f>
        <v>0</v>
      </c>
      <c r="R72" s="2">
        <f>+SUMIF('Cassava Prod'!$F$4:$F$176,$E72,'Cassava Prod'!R$4:R$176)</f>
        <v>0</v>
      </c>
      <c r="S72" s="2">
        <f>+SUMIF('Cassava Prod'!$F$4:$F$176,$E72,'Cassava Prod'!S$4:S$176)</f>
        <v>0</v>
      </c>
      <c r="T72" s="2">
        <f>+SUMIF('Cassava Prod'!$F$4:$F$176,$E72,'Cassava Prod'!T$4:T$176)</f>
        <v>0</v>
      </c>
      <c r="U72" s="2">
        <f>+SUMIF('Cassava Prod'!$F$4:$F$176,$E72,'Cassava Prod'!U$4:U$176)</f>
        <v>0</v>
      </c>
      <c r="V72" s="2">
        <f>+SUMIF('Cassava Prod'!$F$4:$F$176,$E72,'Cassava Prod'!V$4:V$176)</f>
        <v>0</v>
      </c>
      <c r="W72" s="2">
        <f>+SUMIF('Cassava Prod'!$F$4:$F$176,$E72,'Cassava Prod'!W$4:W$176)</f>
        <v>0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+SUMIF('Cassava Prod'!$F$4:$F$176,$E73,'Cassava Prod'!H$4:H$176)</f>
        <v>0</v>
      </c>
      <c r="I73" s="2">
        <f>+SUMIF('Cassava Prod'!$F$4:$F$176,$E73,'Cassava Prod'!I$4:I$176)</f>
        <v>0</v>
      </c>
      <c r="J73" s="2">
        <f>+SUMIF('Cassava Prod'!$F$4:$F$176,$E73,'Cassava Prod'!J$4:J$176)</f>
        <v>0</v>
      </c>
      <c r="L73" s="2">
        <f>+SUMIF('Cassava Prod'!$F$4:$F$176,$E73,'Cassava Prod'!L$4:L$176)</f>
        <v>0</v>
      </c>
      <c r="M73" s="2">
        <f>+SUMIF('Cassava Prod'!$F$4:$F$176,$E73,'Cassava Prod'!M$4:M$176)</f>
        <v>0</v>
      </c>
      <c r="N73" s="2">
        <f>+SUMIF('Cassava Prod'!$F$4:$F$176,$E73,'Cassava Prod'!N$4:N$176)</f>
        <v>0</v>
      </c>
      <c r="O73" s="2">
        <f>+SUMIF('Cassava Prod'!$F$4:$F$176,$E73,'Cassava Prod'!O$4:O$176)</f>
        <v>0</v>
      </c>
      <c r="P73" s="2">
        <f>+SUMIF('Cassava Prod'!$F$4:$F$176,$E73,'Cassava Prod'!P$4:P$176)</f>
        <v>0</v>
      </c>
      <c r="Q73" s="2">
        <f>+SUMIF('Cassava Prod'!$F$4:$F$176,$E73,'Cassava Prod'!Q$4:Q$176)</f>
        <v>0</v>
      </c>
      <c r="R73" s="2">
        <f>+SUMIF('Cassava Prod'!$F$4:$F$176,$E73,'Cassava Prod'!R$4:R$176)</f>
        <v>0</v>
      </c>
      <c r="S73" s="2">
        <f>+SUMIF('Cassava Prod'!$F$4:$F$176,$E73,'Cassava Prod'!S$4:S$176)</f>
        <v>0</v>
      </c>
      <c r="T73" s="2">
        <f>+SUMIF('Cassava Prod'!$F$4:$F$176,$E73,'Cassava Prod'!T$4:T$176)</f>
        <v>0</v>
      </c>
      <c r="U73" s="2">
        <f>+SUMIF('Cassava Prod'!$F$4:$F$176,$E73,'Cassava Prod'!U$4:U$176)</f>
        <v>0</v>
      </c>
      <c r="V73" s="2">
        <f>+SUMIF('Cassava Prod'!$F$4:$F$176,$E73,'Cassava Prod'!V$4:V$176)</f>
        <v>0</v>
      </c>
      <c r="W73" s="2">
        <f>+SUMIF('Cassava Prod'!$F$4:$F$176,$E73,'Cassava Prod'!W$4:W$176)</f>
        <v>0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0</v>
      </c>
      <c r="I74" s="3">
        <f t="shared" si="45"/>
        <v>0</v>
      </c>
      <c r="J74" s="3">
        <f t="shared" si="45"/>
        <v>0</v>
      </c>
      <c r="L74" s="3">
        <f t="shared" ref="L74:W74" si="46">+SUM(L72:L73)</f>
        <v>0</v>
      </c>
      <c r="M74" s="3">
        <f t="shared" si="46"/>
        <v>0</v>
      </c>
      <c r="N74" s="3">
        <f t="shared" si="46"/>
        <v>0</v>
      </c>
      <c r="O74" s="3">
        <f t="shared" si="46"/>
        <v>0</v>
      </c>
      <c r="P74" s="3">
        <f t="shared" si="46"/>
        <v>0</v>
      </c>
      <c r="Q74" s="3">
        <f t="shared" si="46"/>
        <v>0</v>
      </c>
      <c r="R74" s="3">
        <f t="shared" si="46"/>
        <v>0</v>
      </c>
      <c r="S74" s="3">
        <f t="shared" si="46"/>
        <v>0</v>
      </c>
      <c r="T74" s="3">
        <f t="shared" si="46"/>
        <v>0</v>
      </c>
      <c r="U74" s="3">
        <f t="shared" si="46"/>
        <v>0</v>
      </c>
      <c r="V74" s="3">
        <f t="shared" si="46"/>
        <v>0</v>
      </c>
      <c r="W74" s="3">
        <f t="shared" si="46"/>
        <v>0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+SUMIF('Cassava Prod'!$F$4:$F$176,$E75,'Cassava Prod'!H$4:H$176)</f>
        <v>0</v>
      </c>
      <c r="I75" s="3">
        <f>+SUMIF('Cassava Prod'!$F$4:$F$176,$E75,'Cassava Prod'!I$4:I$176)</f>
        <v>0</v>
      </c>
      <c r="J75" s="3">
        <f>+SUMIF('Cassava Prod'!$F$4:$F$176,$E75,'Cassava Prod'!J$4:J$176)</f>
        <v>0</v>
      </c>
      <c r="K75" s="22"/>
      <c r="L75" s="3">
        <f>+SUMIF('Cassava Prod'!$F$4:$F$176,$E75,'Cassava Prod'!L$4:L$176)</f>
        <v>0</v>
      </c>
      <c r="M75" s="3">
        <f>+SUMIF('Cassava Prod'!$F$4:$F$176,$E75,'Cassava Prod'!M$4:M$176)</f>
        <v>0</v>
      </c>
      <c r="N75" s="3">
        <f>+SUMIF('Cassava Prod'!$F$4:$F$176,$E75,'Cassava Prod'!N$4:N$176)</f>
        <v>0</v>
      </c>
      <c r="O75" s="3">
        <f>+SUMIF('Cassava Prod'!$F$4:$F$176,$E75,'Cassava Prod'!O$4:O$176)</f>
        <v>0</v>
      </c>
      <c r="P75" s="3">
        <f>+SUMIF('Cassava Prod'!$F$4:$F$176,$E75,'Cassava Prod'!P$4:P$176)</f>
        <v>0</v>
      </c>
      <c r="Q75" s="3">
        <f>+SUMIF('Cassava Prod'!$F$4:$F$176,$E75,'Cassava Prod'!Q$4:Q$176)</f>
        <v>0</v>
      </c>
      <c r="R75" s="3">
        <f>+SUMIF('Cassava Prod'!$F$4:$F$176,$E75,'Cassava Prod'!R$4:R$176)</f>
        <v>0</v>
      </c>
      <c r="S75" s="3">
        <f>+SUMIF('Cassava Prod'!$F$4:$F$176,$E75,'Cassava Prod'!S$4:S$176)</f>
        <v>0</v>
      </c>
      <c r="T75" s="3">
        <f>+SUMIF('Cassava Prod'!$F$4:$F$176,$E75,'Cassava Prod'!T$4:T$176)</f>
        <v>0</v>
      </c>
      <c r="U75" s="3">
        <f>+SUMIF('Cassava Prod'!$F$4:$F$176,$E75,'Cassava Prod'!U$4:U$176)</f>
        <v>0</v>
      </c>
      <c r="V75" s="3">
        <f>+SUMIF('Cassava Prod'!$F$4:$F$176,$E75,'Cassava Prod'!V$4:V$176)</f>
        <v>0</v>
      </c>
      <c r="W75" s="3">
        <f>+SUMIF('Cassava Prod'!$F$4:$F$176,$E75,'Cassava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+SUMIF('Cassava Prod'!$F$4:$F$176,$E76,'Cassava Prod'!H$4:H$176)</f>
        <v>0</v>
      </c>
      <c r="I76" s="2">
        <f>+SUMIF('Cassava Prod'!$F$4:$F$176,$E76,'Cassava Prod'!I$4:I$176)</f>
        <v>0</v>
      </c>
      <c r="J76" s="2">
        <f>+SUMIF('Cassava Prod'!$F$4:$F$176,$E76,'Cassava Prod'!J$4:J$176)</f>
        <v>0</v>
      </c>
      <c r="L76" s="2">
        <f>+SUMIF('Cassava Prod'!$F$4:$F$176,$E76,'Cassava Prod'!L$4:L$176)</f>
        <v>0</v>
      </c>
      <c r="M76" s="2">
        <f>+SUMIF('Cassava Prod'!$F$4:$F$176,$E76,'Cassava Prod'!M$4:M$176)</f>
        <v>0</v>
      </c>
      <c r="N76" s="2">
        <f>+SUMIF('Cassava Prod'!$F$4:$F$176,$E76,'Cassava Prod'!N$4:N$176)</f>
        <v>0</v>
      </c>
      <c r="O76" s="2">
        <f>+SUMIF('Cassava Prod'!$F$4:$F$176,$E76,'Cassava Prod'!O$4:O$176)</f>
        <v>0</v>
      </c>
      <c r="P76" s="2">
        <f>+SUMIF('Cassava Prod'!$F$4:$F$176,$E76,'Cassava Prod'!P$4:P$176)</f>
        <v>0</v>
      </c>
      <c r="Q76" s="2">
        <f>+SUMIF('Cassava Prod'!$F$4:$F$176,$E76,'Cassava Prod'!Q$4:Q$176)</f>
        <v>0</v>
      </c>
      <c r="R76" s="2">
        <f>+SUMIF('Cassava Prod'!$F$4:$F$176,$E76,'Cassava Prod'!R$4:R$176)</f>
        <v>0</v>
      </c>
      <c r="S76" s="2">
        <f>+SUMIF('Cassava Prod'!$F$4:$F$176,$E76,'Cassava Prod'!S$4:S$176)</f>
        <v>0</v>
      </c>
      <c r="T76" s="2">
        <f>+SUMIF('Cassava Prod'!$F$4:$F$176,$E76,'Cassava Prod'!T$4:T$176)</f>
        <v>0</v>
      </c>
      <c r="U76" s="2">
        <f>+SUMIF('Cassava Prod'!$F$4:$F$176,$E76,'Cassava Prod'!U$4:U$176)</f>
        <v>0</v>
      </c>
      <c r="V76" s="2">
        <f>+SUMIF('Cassava Prod'!$F$4:$F$176,$E76,'Cassava Prod'!V$4:V$176)</f>
        <v>0</v>
      </c>
      <c r="W76" s="2">
        <f>+SUMIF('Cassava Prod'!$F$4:$F$176,$E76,'Cassava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+SUMIF('Cassava Prod'!$F$4:$F$176,$E77,'Cassava Prod'!H$4:H$176)</f>
        <v>0</v>
      </c>
      <c r="I77" s="2">
        <f>+SUMIF('Cassava Prod'!$F$4:$F$176,$E77,'Cassava Prod'!I$4:I$176)</f>
        <v>0</v>
      </c>
      <c r="J77" s="2">
        <f>+SUMIF('Cassava Prod'!$F$4:$F$176,$E77,'Cassava Prod'!J$4:J$176)</f>
        <v>0</v>
      </c>
      <c r="L77" s="2">
        <f>+SUMIF('Cassava Prod'!$F$4:$F$176,$E77,'Cassava Prod'!L$4:L$176)</f>
        <v>0</v>
      </c>
      <c r="M77" s="2">
        <f>+SUMIF('Cassava Prod'!$F$4:$F$176,$E77,'Cassava Prod'!M$4:M$176)</f>
        <v>0</v>
      </c>
      <c r="N77" s="2">
        <f>+SUMIF('Cassava Prod'!$F$4:$F$176,$E77,'Cassava Prod'!N$4:N$176)</f>
        <v>0</v>
      </c>
      <c r="O77" s="2">
        <f>+SUMIF('Cassava Prod'!$F$4:$F$176,$E77,'Cassava Prod'!O$4:O$176)</f>
        <v>0</v>
      </c>
      <c r="P77" s="2">
        <f>+SUMIF('Cassava Prod'!$F$4:$F$176,$E77,'Cassava Prod'!P$4:P$176)</f>
        <v>0</v>
      </c>
      <c r="Q77" s="2">
        <f>+SUMIF('Cassava Prod'!$F$4:$F$176,$E77,'Cassava Prod'!Q$4:Q$176)</f>
        <v>0</v>
      </c>
      <c r="R77" s="2">
        <f>+SUMIF('Cassava Prod'!$F$4:$F$176,$E77,'Cassava Prod'!R$4:R$176)</f>
        <v>0</v>
      </c>
      <c r="S77" s="2">
        <f>+SUMIF('Cassava Prod'!$F$4:$F$176,$E77,'Cassava Prod'!S$4:S$176)</f>
        <v>0</v>
      </c>
      <c r="T77" s="2">
        <f>+SUMIF('Cassava Prod'!$F$4:$F$176,$E77,'Cassava Prod'!T$4:T$176)</f>
        <v>0</v>
      </c>
      <c r="U77" s="2">
        <f>+SUMIF('Cassava Prod'!$F$4:$F$176,$E77,'Cassava Prod'!U$4:U$176)</f>
        <v>0</v>
      </c>
      <c r="V77" s="2">
        <f>+SUMIF('Cassava Prod'!$F$4:$F$176,$E77,'Cassava Prod'!V$4:V$176)</f>
        <v>0</v>
      </c>
      <c r="W77" s="2">
        <f>+SUMIF('Cassava Prod'!$F$4:$F$176,$E77,'Cassava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+SUMIF('Cassava Prod'!$F$4:$F$176,$E78,'Cassava Prod'!H$4:H$176)</f>
        <v>0</v>
      </c>
      <c r="I78" s="2">
        <f>+SUMIF('Cassava Prod'!$F$4:$F$176,$E78,'Cassava Prod'!I$4:I$176)</f>
        <v>0</v>
      </c>
      <c r="J78" s="2">
        <f>+SUMIF('Cassava Prod'!$F$4:$F$176,$E78,'Cassava Prod'!J$4:J$176)</f>
        <v>0</v>
      </c>
      <c r="L78" s="2">
        <f>+SUMIF('Cassava Prod'!$F$4:$F$176,$E78,'Cassava Prod'!L$4:L$176)</f>
        <v>0</v>
      </c>
      <c r="M78" s="2">
        <f>+SUMIF('Cassava Prod'!$F$4:$F$176,$E78,'Cassava Prod'!M$4:M$176)</f>
        <v>0</v>
      </c>
      <c r="N78" s="2">
        <f>+SUMIF('Cassava Prod'!$F$4:$F$176,$E78,'Cassava Prod'!N$4:N$176)</f>
        <v>0</v>
      </c>
      <c r="O78" s="2">
        <f>+SUMIF('Cassava Prod'!$F$4:$F$176,$E78,'Cassava Prod'!O$4:O$176)</f>
        <v>0</v>
      </c>
      <c r="P78" s="2">
        <f>+SUMIF('Cassava Prod'!$F$4:$F$176,$E78,'Cassava Prod'!P$4:P$176)</f>
        <v>0</v>
      </c>
      <c r="Q78" s="2">
        <f>+SUMIF('Cassava Prod'!$F$4:$F$176,$E78,'Cassava Prod'!Q$4:Q$176)</f>
        <v>0</v>
      </c>
      <c r="R78" s="2">
        <f>+SUMIF('Cassava Prod'!$F$4:$F$176,$E78,'Cassava Prod'!R$4:R$176)</f>
        <v>0</v>
      </c>
      <c r="S78" s="2">
        <f>+SUMIF('Cassava Prod'!$F$4:$F$176,$E78,'Cassava Prod'!S$4:S$176)</f>
        <v>0</v>
      </c>
      <c r="T78" s="2">
        <f>+SUMIF('Cassava Prod'!$F$4:$F$176,$E78,'Cassava Prod'!T$4:T$176)</f>
        <v>0</v>
      </c>
      <c r="U78" s="2">
        <f>+SUMIF('Cassava Prod'!$F$4:$F$176,$E78,'Cassava Prod'!U$4:U$176)</f>
        <v>0</v>
      </c>
      <c r="V78" s="2">
        <f>+SUMIF('Cassava Prod'!$F$4:$F$176,$E78,'Cassava Prod'!V$4:V$176)</f>
        <v>0</v>
      </c>
      <c r="W78" s="2">
        <f>+SUMIF('Cassava Prod'!$F$4:$F$176,$E78,'Cassava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+SUMIF('Cassava Prod'!$F$4:$F$176,$E79,'Cassava Prod'!H$4:H$176)</f>
        <v>0</v>
      </c>
      <c r="I79" s="3">
        <f>+SUMIF('Cassava Prod'!$F$4:$F$176,$E79,'Cassava Prod'!I$4:I$176)</f>
        <v>0</v>
      </c>
      <c r="J79" s="3">
        <f>+SUMIF('Cassava Prod'!$F$4:$F$176,$E79,'Cassava Prod'!J$4:J$176)</f>
        <v>0</v>
      </c>
      <c r="K79" s="22"/>
      <c r="L79" s="3">
        <f>+SUMIF('Cassava Prod'!$F$4:$F$176,$E79,'Cassava Prod'!L$4:L$176)</f>
        <v>0</v>
      </c>
      <c r="M79" s="3">
        <f>+SUMIF('Cassava Prod'!$F$4:$F$176,$E79,'Cassava Prod'!M$4:M$176)</f>
        <v>0</v>
      </c>
      <c r="N79" s="3">
        <f>+SUMIF('Cassava Prod'!$F$4:$F$176,$E79,'Cassava Prod'!N$4:N$176)</f>
        <v>0</v>
      </c>
      <c r="O79" s="3">
        <f>+SUMIF('Cassava Prod'!$F$4:$F$176,$E79,'Cassava Prod'!O$4:O$176)</f>
        <v>0</v>
      </c>
      <c r="P79" s="3">
        <f>+SUMIF('Cassava Prod'!$F$4:$F$176,$E79,'Cassava Prod'!P$4:P$176)</f>
        <v>0</v>
      </c>
      <c r="Q79" s="3">
        <f>+SUMIF('Cassava Prod'!$F$4:$F$176,$E79,'Cassava Prod'!Q$4:Q$176)</f>
        <v>0</v>
      </c>
      <c r="R79" s="3">
        <f>+SUMIF('Cassava Prod'!$F$4:$F$176,$E79,'Cassava Prod'!R$4:R$176)</f>
        <v>0</v>
      </c>
      <c r="S79" s="3">
        <f>+SUMIF('Cassava Prod'!$F$4:$F$176,$E79,'Cassava Prod'!S$4:S$176)</f>
        <v>0</v>
      </c>
      <c r="T79" s="3">
        <f>+SUMIF('Cassava Prod'!$F$4:$F$176,$E79,'Cassava Prod'!T$4:T$176)</f>
        <v>0</v>
      </c>
      <c r="U79" s="3">
        <f>+SUMIF('Cassava Prod'!$F$4:$F$176,$E79,'Cassava Prod'!U$4:U$176)</f>
        <v>0</v>
      </c>
      <c r="V79" s="3">
        <f>+SUMIF('Cassava Prod'!$F$4:$F$176,$E79,'Cassava Prod'!V$4:V$176)</f>
        <v>0</v>
      </c>
      <c r="W79" s="3">
        <f>+SUMIF('Cassava Prod'!$F$4:$F$176,$E79,'Cassava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19764</v>
      </c>
      <c r="I81" s="2">
        <f t="shared" si="47"/>
        <v>16640</v>
      </c>
      <c r="J81" s="2">
        <f t="shared" si="47"/>
        <v>16000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0</v>
      </c>
      <c r="I82" s="2">
        <f t="shared" si="49"/>
        <v>0</v>
      </c>
      <c r="J82" s="2">
        <f t="shared" si="49"/>
        <v>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274311818</v>
      </c>
      <c r="I83" s="2">
        <f t="shared" si="51"/>
        <v>276591703</v>
      </c>
      <c r="J83" s="2">
        <f t="shared" si="51"/>
        <v>277086554</v>
      </c>
      <c r="L83" s="2">
        <f t="shared" ref="L83:W83" si="52">+SUM(L54,L60,L63,L64,L65,L66,L74)</f>
        <v>80268008.772999987</v>
      </c>
      <c r="M83" s="2">
        <f t="shared" si="52"/>
        <v>81270391.928999975</v>
      </c>
      <c r="N83" s="2">
        <f t="shared" si="52"/>
        <v>82247481.158999994</v>
      </c>
      <c r="O83" s="2">
        <f t="shared" si="52"/>
        <v>18456547.622169998</v>
      </c>
      <c r="P83" s="2">
        <f t="shared" si="52"/>
        <v>18760745.492816001</v>
      </c>
      <c r="Q83" s="2">
        <f t="shared" si="52"/>
        <v>18928446.458526</v>
      </c>
      <c r="R83" s="2">
        <f t="shared" si="52"/>
        <v>128631710.68900001</v>
      </c>
      <c r="S83" s="2">
        <f t="shared" si="52"/>
        <v>128909668.81799999</v>
      </c>
      <c r="T83" s="2">
        <f t="shared" si="52"/>
        <v>130518315.719</v>
      </c>
      <c r="U83" s="2">
        <f t="shared" si="52"/>
        <v>46413504.421640992</v>
      </c>
      <c r="V83" s="2">
        <f t="shared" si="52"/>
        <v>47033167.776757002</v>
      </c>
      <c r="W83" s="2">
        <f t="shared" si="52"/>
        <v>47559074.595541999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274311818</v>
      </c>
      <c r="I84" s="2">
        <f t="shared" si="53"/>
        <v>276591703</v>
      </c>
      <c r="J84" s="2">
        <f t="shared" si="53"/>
        <v>277086554</v>
      </c>
      <c r="L84" s="2">
        <f t="shared" ref="L84:W84" si="54">+L83+L77+L47</f>
        <v>80268008.772999987</v>
      </c>
      <c r="M84" s="2">
        <f t="shared" si="54"/>
        <v>81270391.928999975</v>
      </c>
      <c r="N84" s="2">
        <f t="shared" si="54"/>
        <v>82247481.158999994</v>
      </c>
      <c r="O84" s="2">
        <f t="shared" si="54"/>
        <v>18456547.622169998</v>
      </c>
      <c r="P84" s="2">
        <f t="shared" si="54"/>
        <v>18760745.492816001</v>
      </c>
      <c r="Q84" s="2">
        <f t="shared" si="54"/>
        <v>18928446.458526</v>
      </c>
      <c r="R84" s="2">
        <f t="shared" si="54"/>
        <v>128631710.68900001</v>
      </c>
      <c r="S84" s="2">
        <f t="shared" si="54"/>
        <v>128909668.81799999</v>
      </c>
      <c r="T84" s="2">
        <f t="shared" si="54"/>
        <v>130518315.719</v>
      </c>
      <c r="U84" s="2">
        <f t="shared" si="54"/>
        <v>46413504.421640992</v>
      </c>
      <c r="V84" s="2">
        <f t="shared" si="54"/>
        <v>47033167.776757002</v>
      </c>
      <c r="W84" s="2">
        <f t="shared" si="54"/>
        <v>47559074.595541999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274331582</v>
      </c>
      <c r="I85" s="2">
        <f t="shared" si="55"/>
        <v>276608343</v>
      </c>
      <c r="J85" s="2">
        <f t="shared" si="55"/>
        <v>277102554</v>
      </c>
      <c r="L85" s="2">
        <f t="shared" ref="L85:W85" si="56">+SUM(L81:L83)</f>
        <v>80268008.772999987</v>
      </c>
      <c r="M85" s="2">
        <f t="shared" si="56"/>
        <v>81270391.928999975</v>
      </c>
      <c r="N85" s="2">
        <f t="shared" si="56"/>
        <v>82247481.158999994</v>
      </c>
      <c r="O85" s="2">
        <f t="shared" si="56"/>
        <v>18456547.622169998</v>
      </c>
      <c r="P85" s="2">
        <f t="shared" si="56"/>
        <v>18760745.492816001</v>
      </c>
      <c r="Q85" s="2">
        <f t="shared" si="56"/>
        <v>18928446.458526</v>
      </c>
      <c r="R85" s="2">
        <f t="shared" si="56"/>
        <v>128631710.68900001</v>
      </c>
      <c r="S85" s="2">
        <f t="shared" si="56"/>
        <v>128909668.81799999</v>
      </c>
      <c r="T85" s="2">
        <f t="shared" si="56"/>
        <v>130518315.719</v>
      </c>
      <c r="U85" s="2">
        <f t="shared" si="56"/>
        <v>46413504.421640992</v>
      </c>
      <c r="V85" s="2">
        <f t="shared" si="56"/>
        <v>47033167.776757002</v>
      </c>
      <c r="W85" s="2">
        <f t="shared" si="56"/>
        <v>47559074.595541999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243089739</v>
      </c>
      <c r="I86" s="52">
        <f t="shared" si="57"/>
        <v>245375959</v>
      </c>
      <c r="J86" s="52">
        <f t="shared" si="57"/>
        <v>247832736</v>
      </c>
      <c r="L86" s="61">
        <f t="shared" ref="L86:W86" si="58">+L84-L63-L58-L59</f>
        <v>79099591.562999994</v>
      </c>
      <c r="M86" s="61">
        <f t="shared" si="58"/>
        <v>80106034.883999988</v>
      </c>
      <c r="N86" s="61">
        <f t="shared" si="58"/>
        <v>81167710.618999988</v>
      </c>
      <c r="O86" s="61">
        <f t="shared" si="58"/>
        <v>18435715.911023002</v>
      </c>
      <c r="P86" s="61">
        <f t="shared" si="58"/>
        <v>18740056.332212001</v>
      </c>
      <c r="Q86" s="61">
        <f t="shared" si="58"/>
        <v>18909456.139162</v>
      </c>
      <c r="R86" s="61">
        <f t="shared" si="58"/>
        <v>125668467.12100001</v>
      </c>
      <c r="S86" s="61">
        <f t="shared" si="58"/>
        <v>125946706.08399999</v>
      </c>
      <c r="T86" s="61">
        <f t="shared" si="58"/>
        <v>127736492.50099999</v>
      </c>
      <c r="U86" s="61">
        <f t="shared" si="58"/>
        <v>46307734.742564991</v>
      </c>
      <c r="V86" s="61">
        <f t="shared" si="58"/>
        <v>46927638.10204301</v>
      </c>
      <c r="W86" s="61">
        <f t="shared" si="58"/>
        <v>47460639.182146996</v>
      </c>
    </row>
    <row r="87" spans="4:23" ht="13.5" customHeight="1" x14ac:dyDescent="0.35">
      <c r="D87" s="4" t="s">
        <v>13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+SUMIF('Cassava Area'!$F$4:$F$176,$E90,'Cassava Area'!H$4:H$176)</f>
        <v>0</v>
      </c>
      <c r="I90" s="2">
        <f>+SUMIF('Cassava Area'!$F$4:$F$176,$E90,'Cassava Area'!I$4:I$176)</f>
        <v>0</v>
      </c>
      <c r="J90" s="2">
        <f>+SUMIF('Cassava Area'!$F$4:$F$176,$E90,'Cassava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+SUMIF('Cassava Area'!$F$4:$F$176,$E91,'Cassava Area'!H$4:H$176)</f>
        <v>2592425</v>
      </c>
      <c r="I91" s="2">
        <f>+SUMIF('Cassava Area'!$F$4:$F$176,$E91,'Cassava Area'!I$4:I$176)</f>
        <v>2626336</v>
      </c>
      <c r="J91" s="2">
        <f>+SUMIF('Cassava Area'!$F$4:$F$176,$E91,'Cassava Area'!J$4:J$176)</f>
        <v>2638565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+SUMIF('Cassava Area'!$F$4:$F$176,$E92,'Cassava Area'!H$4:H$176)</f>
        <v>1528083</v>
      </c>
      <c r="I92" s="2">
        <f>+SUMIF('Cassava Area'!$F$4:$F$176,$E92,'Cassava Area'!I$4:I$176)</f>
        <v>1539231</v>
      </c>
      <c r="J92" s="2">
        <f>+SUMIF('Cassava Area'!$F$4:$F$176,$E92,'Cassava Area'!J$4:J$176)</f>
        <v>1575076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+SUMIF('Cassava Area'!$F$4:$F$176,$E93,'Cassava Area'!H$4:H$176)</f>
        <v>0</v>
      </c>
      <c r="I93" s="2">
        <f>+SUMIF('Cassava Area'!$F$4:$F$176,$E93,'Cassava Area'!I$4:I$176)</f>
        <v>0</v>
      </c>
      <c r="J93" s="2">
        <f>+SUMIF('Cassava Area'!$F$4:$F$176,$E93,'Cassava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+SUMIF('Cassava Area'!$F$4:$F$176,$E94,'Cassava Area'!H$4:H$176)</f>
        <v>3241516</v>
      </c>
      <c r="I94" s="2">
        <f>+SUMIF('Cassava Area'!$F$4:$F$176,$E94,'Cassava Area'!I$4:I$176)</f>
        <v>3650536</v>
      </c>
      <c r="J94" s="2">
        <f>+SUMIF('Cassava Area'!$F$4:$F$176,$E94,'Cassava Area'!J$4:J$176)</f>
        <v>3776656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+SUMIF('Cassava Area'!$F$4:$F$176,$E95,'Cassava Area'!H$4:H$176)</f>
        <v>0</v>
      </c>
      <c r="I95" s="2">
        <f>+SUMIF('Cassava Area'!$F$4:$F$176,$E95,'Cassava Area'!I$4:I$176)</f>
        <v>0</v>
      </c>
      <c r="J95" s="2">
        <f>+SUMIF('Cassava Area'!$F$4:$F$176,$E95,'Cassava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+SUMIF('Cassava Area'!$F$4:$F$176,$E96,'Cassava Area'!H$4:H$176)</f>
        <v>9291371</v>
      </c>
      <c r="I96" s="2">
        <f>+SUMIF('Cassava Area'!$F$4:$F$176,$E96,'Cassava Area'!I$4:I$176)</f>
        <v>9014686</v>
      </c>
      <c r="J96" s="2">
        <f>+SUMIF('Cassava Area'!$F$4:$F$176,$E96,'Cassava Area'!J$4:J$176)</f>
        <v>9015925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16653395</v>
      </c>
      <c r="I97" s="3">
        <f t="shared" si="59"/>
        <v>16830789</v>
      </c>
      <c r="J97" s="3">
        <f t="shared" si="59"/>
        <v>17006222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+SUMIF('Cassava Area'!$F$4:$F$176,$E98,'Cassava Area'!H$4:H$176)</f>
        <v>232060</v>
      </c>
      <c r="I98" s="2">
        <f>+SUMIF('Cassava Area'!$F$4:$F$176,$E98,'Cassava Area'!I$4:I$176)</f>
        <v>237766</v>
      </c>
      <c r="J98" s="2">
        <f>+SUMIF('Cassava Area'!$F$4:$F$176,$E98,'Cassava Area'!J$4:J$176)</f>
        <v>226551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+SUMIF('Cassava Area'!$F$4:$F$176,$E99,'Cassava Area'!H$4:H$176)</f>
        <v>46248</v>
      </c>
      <c r="I99" s="2">
        <f>+SUMIF('Cassava Area'!$F$4:$F$176,$E99,'Cassava Area'!I$4:I$176)</f>
        <v>43583</v>
      </c>
      <c r="J99" s="2">
        <f>+SUMIF('Cassava Area'!$F$4:$F$176,$E99,'Cassava Area'!J$4:J$176)</f>
        <v>45817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+SUMIF('Cassava Area'!$F$4:$F$176,$E100,'Cassava Area'!H$4:H$176)</f>
        <v>373634</v>
      </c>
      <c r="I100" s="2">
        <f>+SUMIF('Cassava Area'!$F$4:$F$176,$E100,'Cassava Area'!I$4:I$176)</f>
        <v>416919</v>
      </c>
      <c r="J100" s="2">
        <f>+SUMIF('Cassava Area'!$F$4:$F$176,$E100,'Cassava Area'!J$4:J$176)</f>
        <v>381864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+SUMIF('Cassava Area'!$F$4:$F$176,$E101,'Cassava Area'!H$4:H$176)</f>
        <v>1575218</v>
      </c>
      <c r="I101" s="2">
        <f>+SUMIF('Cassava Area'!$F$4:$F$176,$E101,'Cassava Area'!I$4:I$176)</f>
        <v>1519563</v>
      </c>
      <c r="J101" s="2">
        <f>+SUMIF('Cassava Area'!$F$4:$F$176,$E101,'Cassava Area'!J$4:J$176)</f>
        <v>1411963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+SUMIF('Cassava Area'!$F$4:$F$176,$E102,'Cassava Area'!H$4:H$176)</f>
        <v>198642</v>
      </c>
      <c r="I102" s="2">
        <f>+SUMIF('Cassava Area'!$F$4:$F$176,$E102,'Cassava Area'!I$4:I$176)</f>
        <v>200998</v>
      </c>
      <c r="J102" s="2">
        <f>+SUMIF('Cassava Area'!$F$4:$F$176,$E102,'Cassava Area'!J$4:J$176)</f>
        <v>201095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2425802</v>
      </c>
      <c r="I103" s="3">
        <f t="shared" si="60"/>
        <v>2418829</v>
      </c>
      <c r="J103" s="3">
        <f t="shared" si="60"/>
        <v>2267290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+SUMIF('Cassava Area'!$F$4:$F$176,$E104,'Cassava Area'!H$4:H$176)</f>
        <v>0</v>
      </c>
      <c r="I104" s="3">
        <f>+SUMIF('Cassava Area'!$F$4:$F$176,$E104,'Cassava Area'!I$4:I$176)</f>
        <v>0</v>
      </c>
      <c r="J104" s="3">
        <f>+SUMIF('Cassava Area'!$F$4:$F$176,$E104,'Cassava Area'!J$4:J$176)</f>
        <v>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+SUMIF('Cassava Area'!$F$4:$F$176,$E105,'Cassava Area'!H$4:H$176)</f>
        <v>782</v>
      </c>
      <c r="I105" s="2">
        <f>+SUMIF('Cassava Area'!$F$4:$F$176,$E105,'Cassava Area'!I$4:I$176)</f>
        <v>660</v>
      </c>
      <c r="J105" s="2">
        <f>+SUMIF('Cassava Area'!$F$4:$F$176,$E105,'Cassava Area'!J$4:J$176)</f>
        <v>641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+SUMIF('Cassava Area'!$F$4:$F$176,$E106,'Cassava Area'!H$4:H$176)</f>
        <v>287131</v>
      </c>
      <c r="I106" s="2">
        <f>+SUMIF('Cassava Area'!$F$4:$F$176,$E106,'Cassava Area'!I$4:I$176)</f>
        <v>288908</v>
      </c>
      <c r="J106" s="2">
        <f>+SUMIF('Cassava Area'!$F$4:$F$176,$E106,'Cassava Area'!J$4:J$176)</f>
        <v>290463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+SUMIF('Cassava Area'!$F$4:$F$176,$E107,'Cassava Area'!H$4:H$176)</f>
        <v>3563160</v>
      </c>
      <c r="I107" s="2">
        <f>+SUMIF('Cassava Area'!$F$4:$F$176,$E107,'Cassava Area'!I$4:I$176)</f>
        <v>3666274</v>
      </c>
      <c r="J107" s="2">
        <f>+SUMIF('Cassava Area'!$F$4:$F$176,$E107,'Cassava Area'!J$4:J$176)</f>
        <v>3664612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+SUMIF('Cassava Area'!$F$4:$F$176,$E108,'Cassava Area'!H$4:H$176)</f>
        <v>25035</v>
      </c>
      <c r="I108" s="2">
        <f>+SUMIF('Cassava Area'!$F$4:$F$176,$E108,'Cassava Area'!I$4:I$176)</f>
        <v>24991</v>
      </c>
      <c r="J108" s="2">
        <f>+SUMIF('Cassava Area'!$F$4:$F$176,$E108,'Cassava Area'!J$4:J$176)</f>
        <v>25579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+SUMIF('Cassava Area'!$F$4:$F$176,$E109,'Cassava Area'!H$4:H$176)</f>
        <v>252069</v>
      </c>
      <c r="I109" s="2">
        <f>+SUMIF('Cassava Area'!$F$4:$F$176,$E109,'Cassava Area'!I$4:I$176)</f>
        <v>231541</v>
      </c>
      <c r="J109" s="2">
        <f>+SUMIF('Cassava Area'!$F$4:$F$176,$E109,'Cassava Area'!J$4:J$176)</f>
        <v>227235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4128177</v>
      </c>
      <c r="I110" s="3">
        <f t="shared" si="61"/>
        <v>4212374</v>
      </c>
      <c r="J110" s="3">
        <f t="shared" si="61"/>
        <v>4208530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+SUMIF('Cassava Area'!$F$4:$F$176,$E111,'Cassava Area'!H$4:H$176)</f>
        <v>0</v>
      </c>
      <c r="I111" s="2">
        <f>+SUMIF('Cassava Area'!$F$4:$F$176,$E111,'Cassava Area'!I$4:I$176)</f>
        <v>0</v>
      </c>
      <c r="J111" s="2">
        <f>+SUMIF('Cassava Area'!$F$4:$F$176,$E111,'Cassava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+SUMIF('Cassava Area'!$F$4:$F$176,$E112,'Cassava Area'!H$4:H$176)</f>
        <v>0</v>
      </c>
      <c r="I112" s="2">
        <f>+SUMIF('Cassava Area'!$F$4:$F$176,$E112,'Cassava Area'!I$4:I$176)</f>
        <v>0</v>
      </c>
      <c r="J112" s="2">
        <f>+SUMIF('Cassava Area'!$F$4:$F$176,$E112,'Cassava Area'!J$4:J$176)</f>
        <v>0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+SUMIF('Cassava Area'!$F$4:$F$176,$E113,'Cassava Area'!H$4:H$176)</f>
        <v>0</v>
      </c>
      <c r="I113" s="2">
        <f>+SUMIF('Cassava Area'!$F$4:$F$176,$E113,'Cassava Area'!I$4:I$176)</f>
        <v>0</v>
      </c>
      <c r="J113" s="2">
        <f>+SUMIF('Cassava Area'!$F$4:$F$176,$E113,'Cassava Area'!J$4:J$176)</f>
        <v>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0</v>
      </c>
      <c r="I114" s="3">
        <f t="shared" si="62"/>
        <v>0</v>
      </c>
      <c r="J114" s="3">
        <f t="shared" si="62"/>
        <v>0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+SUMIF('Cassava Area'!$F$4:$F$176,$E115,'Cassava Area'!H$4:H$176)</f>
        <v>0</v>
      </c>
      <c r="I115" s="2">
        <f>+SUMIF('Cassava Area'!$F$4:$F$176,$E115,'Cassava Area'!I$4:I$176)</f>
        <v>0</v>
      </c>
      <c r="J115" s="2">
        <f>+SUMIF('Cassava Area'!$F$4:$F$176,$E115,'Cassava Area'!J$4:J$176)</f>
        <v>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+SUMIF('Cassava Area'!$F$4:$F$176,$E116,'Cassava Area'!H$4:H$176)</f>
        <v>0</v>
      </c>
      <c r="I116" s="2">
        <f>+SUMIF('Cassava Area'!$F$4:$F$176,$E116,'Cassava Area'!I$4:I$176)</f>
        <v>0</v>
      </c>
      <c r="J116" s="2">
        <f>+SUMIF('Cassava Area'!$F$4:$F$176,$E116,'Cassava Area'!J$4:J$176)</f>
        <v>0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0</v>
      </c>
      <c r="I117" s="3">
        <f t="shared" si="63"/>
        <v>0</v>
      </c>
      <c r="J117" s="3">
        <f t="shared" si="63"/>
        <v>0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+SUMIF('Cassava Area'!$F$4:$F$176,$E118,'Cassava Area'!H$4:H$176)</f>
        <v>0</v>
      </c>
      <c r="I118" s="2">
        <f>+SUMIF('Cassava Area'!$F$4:$F$176,$E118,'Cassava Area'!I$4:I$176)</f>
        <v>0</v>
      </c>
      <c r="J118" s="2">
        <f>+SUMIF('Cassava Area'!$F$4:$F$176,$E118,'Cassava Area'!J$4:J$176)</f>
        <v>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+SUMIF('Cassava Area'!$F$4:$F$176,$E119,'Cassava Area'!H$4:H$176)</f>
        <v>0</v>
      </c>
      <c r="I119" s="2">
        <f>+SUMIF('Cassava Area'!$F$4:$F$176,$E119,'Cassava Area'!I$4:I$176)</f>
        <v>0</v>
      </c>
      <c r="J119" s="2">
        <f>+SUMIF('Cassava Area'!$F$4:$F$176,$E119,'Cassava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+SUMIF('Cassava Area'!$F$4:$F$176,$E120,'Cassava Area'!H$4:H$176)</f>
        <v>0</v>
      </c>
      <c r="I120" s="2">
        <f>+SUMIF('Cassava Area'!$F$4:$F$176,$E120,'Cassava Area'!I$4:I$176)</f>
        <v>0</v>
      </c>
      <c r="J120" s="2">
        <f>+SUMIF('Cassava Area'!$F$4:$F$176,$E120,'Cassava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+SUMIF('Cassava Area'!$F$4:$F$176,$E121,'Cassava Area'!H$4:H$176)</f>
        <v>0</v>
      </c>
      <c r="I121" s="2">
        <f>+SUMIF('Cassava Area'!$F$4:$F$176,$E121,'Cassava Area'!I$4:I$176)</f>
        <v>0</v>
      </c>
      <c r="J121" s="2">
        <f>+SUMIF('Cassava Area'!$F$4:$F$176,$E121,'Cassava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+SUMIF('Cassava Area'!$F$4:$F$176,$E122,'Cassava Area'!H$4:H$176)</f>
        <v>0</v>
      </c>
      <c r="I122" s="2">
        <f>+SUMIF('Cassava Area'!$F$4:$F$176,$E122,'Cassava Area'!I$4:I$176)</f>
        <v>0</v>
      </c>
      <c r="J122" s="2">
        <f>+SUMIF('Cassava Area'!$F$4:$F$176,$E122,'Cassava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782</v>
      </c>
      <c r="I124" s="2">
        <f t="shared" si="64"/>
        <v>660</v>
      </c>
      <c r="J124" s="2">
        <f t="shared" si="64"/>
        <v>641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0</v>
      </c>
      <c r="I125" s="2">
        <f t="shared" si="65"/>
        <v>0</v>
      </c>
      <c r="J125" s="2">
        <f t="shared" si="65"/>
        <v>0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23206592</v>
      </c>
      <c r="I126" s="2">
        <f t="shared" si="66"/>
        <v>23461332</v>
      </c>
      <c r="J126" s="2">
        <f t="shared" si="66"/>
        <v>23481401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23206592</v>
      </c>
      <c r="I127" s="2">
        <f t="shared" si="67"/>
        <v>23461332</v>
      </c>
      <c r="J127" s="2">
        <f t="shared" si="67"/>
        <v>23481401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23207374</v>
      </c>
      <c r="I128" s="2">
        <f t="shared" si="69"/>
        <v>23461992</v>
      </c>
      <c r="J128" s="2">
        <f t="shared" si="69"/>
        <v>23482042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21145601</v>
      </c>
      <c r="I129" s="52">
        <f t="shared" si="71"/>
        <v>21451863</v>
      </c>
      <c r="J129" s="52">
        <f t="shared" si="71"/>
        <v>21577880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13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8508.9134690492501</v>
      </c>
      <c r="I134" s="2">
        <f t="shared" si="74"/>
        <v>8503.8730764075881</v>
      </c>
      <c r="J134" s="2">
        <f t="shared" si="74"/>
        <v>8582.8482527434426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6082.9928740781752</v>
      </c>
      <c r="I135" s="2">
        <f t="shared" si="75"/>
        <v>6460.0641489159198</v>
      </c>
      <c r="J135" s="2">
        <f t="shared" si="75"/>
        <v>6103.3689802904746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9274.5567197570526</v>
      </c>
      <c r="I137" s="2">
        <f t="shared" si="77"/>
        <v>8394.8880383592987</v>
      </c>
      <c r="J137" s="2">
        <f t="shared" si="77"/>
        <v>8920.5161921022191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9707.8882115459601</v>
      </c>
      <c r="I139" s="2">
        <f t="shared" si="79"/>
        <v>10149.711703768717</v>
      </c>
      <c r="J139" s="2">
        <f t="shared" si="79"/>
        <v>10128.99985303782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9104.2849220834541</v>
      </c>
      <c r="I140" s="2">
        <f t="shared" si="80"/>
        <v>9174.8440313760693</v>
      </c>
      <c r="J140" s="2">
        <f t="shared" si="80"/>
        <v>9247.8915658045626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5410.2559682840647</v>
      </c>
      <c r="I141" s="2">
        <f t="shared" si="81"/>
        <v>6552.4969928417013</v>
      </c>
      <c r="J141" s="2">
        <f t="shared" si="81"/>
        <v>6630.8954716598028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9551.5049299429156</v>
      </c>
      <c r="I142" s="2">
        <f t="shared" si="82"/>
        <v>11757.290686735654</v>
      </c>
      <c r="J142" s="2">
        <f t="shared" si="82"/>
        <v>9808.7609402623475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10965.573261534015</v>
      </c>
      <c r="I143" s="2">
        <f t="shared" si="83"/>
        <v>9579.5730105847906</v>
      </c>
      <c r="J143" s="2">
        <f t="shared" si="83"/>
        <v>10172.789265288166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14791.312059664122</v>
      </c>
      <c r="I144" s="2">
        <f t="shared" si="84"/>
        <v>15203.026791255117</v>
      </c>
      <c r="J144" s="2">
        <f t="shared" si="84"/>
        <v>14956.173072523856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16341.242033406832</v>
      </c>
      <c r="I145" s="2">
        <f t="shared" si="85"/>
        <v>16708.176200758215</v>
      </c>
      <c r="J145" s="2">
        <f t="shared" si="85"/>
        <v>16698.5404908128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13331.653201704014</v>
      </c>
      <c r="I146" s="2">
        <f t="shared" si="86"/>
        <v>13446.404024426696</v>
      </c>
      <c r="J146" s="2">
        <f t="shared" si="86"/>
        <v>13369.186120875584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 t="e">
        <f t="shared" ref="H147:J147" si="87">+H61*1000/H104</f>
        <v>#DIV/0!</v>
      </c>
      <c r="I147" s="2" t="e">
        <f t="shared" si="87"/>
        <v>#DIV/0!</v>
      </c>
      <c r="J147" s="2" t="e">
        <f t="shared" si="87"/>
        <v>#DIV/0!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25273.657289002556</v>
      </c>
      <c r="I148" s="2">
        <f t="shared" si="88"/>
        <v>25212.121212121212</v>
      </c>
      <c r="J148" s="2">
        <f t="shared" si="88"/>
        <v>24960.998439937597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16286.924783461207</v>
      </c>
      <c r="I149" s="2">
        <f t="shared" si="89"/>
        <v>16460.177634402648</v>
      </c>
      <c r="J149" s="2">
        <f t="shared" si="89"/>
        <v>16450.501440803131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21605.652566822708</v>
      </c>
      <c r="I150" s="2">
        <f t="shared" si="90"/>
        <v>21810.434517441958</v>
      </c>
      <c r="J150" s="2">
        <f t="shared" si="90"/>
        <v>21722.179319393159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10096.185340523267</v>
      </c>
      <c r="I151" s="2">
        <f t="shared" si="91"/>
        <v>9992.1971909887561</v>
      </c>
      <c r="J151" s="2">
        <f t="shared" si="91"/>
        <v>9770.1239297861521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33486.775446405547</v>
      </c>
      <c r="I152" s="2">
        <f t="shared" si="92"/>
        <v>20208.369144125663</v>
      </c>
      <c r="J152" s="2">
        <f t="shared" si="92"/>
        <v>21438.176337271987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21892.079239819417</v>
      </c>
      <c r="I153" s="2">
        <f t="shared" si="93"/>
        <v>21285.84190292695</v>
      </c>
      <c r="J153" s="2">
        <f t="shared" si="93"/>
        <v>21270.855857033217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 t="e">
        <f t="shared" ref="H155:J155" si="95">+H69*1000/H112</f>
        <v>#DIV/0!</v>
      </c>
      <c r="I155" s="2" t="e">
        <f t="shared" si="95"/>
        <v>#DIV/0!</v>
      </c>
      <c r="J155" s="2" t="e">
        <f t="shared" si="95"/>
        <v>#DIV/0!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 t="e">
        <f t="shared" ref="H156:J156" si="96">+H70*1000/H113</f>
        <v>#DIV/0!</v>
      </c>
      <c r="I156" s="2" t="e">
        <f t="shared" si="96"/>
        <v>#DIV/0!</v>
      </c>
      <c r="J156" s="2" t="e">
        <f t="shared" si="96"/>
        <v>#DIV/0!</v>
      </c>
    </row>
    <row r="157" spans="4:10" ht="13.5" customHeight="1" x14ac:dyDescent="0.35">
      <c r="D157" s="19" t="s">
        <v>605</v>
      </c>
      <c r="E157" s="19"/>
      <c r="F157" s="5"/>
      <c r="G157" s="5"/>
      <c r="H157" s="2" t="e">
        <f t="shared" ref="H157:J157" si="97">+H71*1000/H114</f>
        <v>#DIV/0!</v>
      </c>
      <c r="I157" s="2" t="e">
        <f t="shared" si="97"/>
        <v>#DIV/0!</v>
      </c>
      <c r="J157" s="2" t="e">
        <f t="shared" si="97"/>
        <v>#DIV/0!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 t="e">
        <f t="shared" ref="H158:J158" si="98">+H72*1000/H115</f>
        <v>#DIV/0!</v>
      </c>
      <c r="I158" s="2" t="e">
        <f t="shared" si="98"/>
        <v>#DIV/0!</v>
      </c>
      <c r="J158" s="2" t="e">
        <f t="shared" si="98"/>
        <v>#DIV/0!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 t="e">
        <f t="shared" ref="H159:J159" si="99">+H73*1000/H116</f>
        <v>#DIV/0!</v>
      </c>
      <c r="I159" s="2" t="e">
        <f t="shared" si="99"/>
        <v>#DIV/0!</v>
      </c>
      <c r="J159" s="2" t="e">
        <f t="shared" si="99"/>
        <v>#DIV/0!</v>
      </c>
    </row>
    <row r="160" spans="4:10" ht="13.5" customHeight="1" x14ac:dyDescent="0.35">
      <c r="D160" s="19" t="s">
        <v>588</v>
      </c>
      <c r="E160" s="19"/>
      <c r="F160" s="5"/>
      <c r="G160" s="5"/>
      <c r="H160" s="2" t="e">
        <f t="shared" ref="H160:J160" si="100">+H74*1000/H117</f>
        <v>#DIV/0!</v>
      </c>
      <c r="I160" s="2" t="e">
        <f t="shared" si="100"/>
        <v>#DIV/0!</v>
      </c>
      <c r="J160" s="2" t="e">
        <f t="shared" si="100"/>
        <v>#DIV/0!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 t="e">
        <f t="shared" ref="H161:J161" si="101">+H75*1000/H118</f>
        <v>#DIV/0!</v>
      </c>
      <c r="I161" s="2" t="e">
        <f t="shared" si="101"/>
        <v>#DIV/0!</v>
      </c>
      <c r="J161" s="2" t="e">
        <f t="shared" si="101"/>
        <v>#DIV/0!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03">+H77*1000/H120</f>
        <v>#DIV/0!</v>
      </c>
      <c r="I163" s="2" t="e">
        <f t="shared" si="103"/>
        <v>#DIV/0!</v>
      </c>
      <c r="J163" s="2" t="e">
        <f t="shared" si="103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05">+H79*1000/H122</f>
        <v>#DIV/0!</v>
      </c>
      <c r="I165" s="2" t="e">
        <f t="shared" si="105"/>
        <v>#DIV/0!</v>
      </c>
      <c r="J165" s="2" t="e">
        <f t="shared" si="105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25273.657289002556</v>
      </c>
      <c r="I167" s="2">
        <f t="shared" si="106"/>
        <v>25212.121212121212</v>
      </c>
      <c r="J167" s="2">
        <f t="shared" si="106"/>
        <v>24960.998439937597</v>
      </c>
    </row>
    <row r="168" spans="4:17" ht="13.5" customHeight="1" x14ac:dyDescent="0.35">
      <c r="D168" s="6" t="s">
        <v>607</v>
      </c>
      <c r="E168" s="6"/>
      <c r="F168" s="6"/>
      <c r="G168" s="6"/>
      <c r="H168" s="2" t="e">
        <f t="shared" ref="H168:J168" si="107">+H82*1000/H125</f>
        <v>#DIV/0!</v>
      </c>
      <c r="I168" s="2" t="e">
        <f t="shared" si="107"/>
        <v>#DIV/0!</v>
      </c>
      <c r="J168" s="2" t="e">
        <f t="shared" si="107"/>
        <v>#DIV/0!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11820.426627054934</v>
      </c>
      <c r="I169" s="2">
        <f t="shared" si="108"/>
        <v>11789.258299571396</v>
      </c>
      <c r="J169" s="2">
        <f t="shared" si="108"/>
        <v>11800.256466809626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11820.426627054934</v>
      </c>
      <c r="I170" s="2">
        <f t="shared" si="109"/>
        <v>11789.258299571396</v>
      </c>
      <c r="J170" s="2">
        <f t="shared" si="109"/>
        <v>11800.256466809626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11820.879949622909</v>
      </c>
      <c r="I171" s="2">
        <f t="shared" si="111"/>
        <v>11789.635892809101</v>
      </c>
      <c r="J171" s="2">
        <f t="shared" si="111"/>
        <v>11800.615721579921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11495.99573925565</v>
      </c>
      <c r="I172" s="53">
        <f t="shared" si="112"/>
        <v>11438.445183059392</v>
      </c>
      <c r="J172" s="53">
        <f t="shared" si="112"/>
        <v>11485.499780330598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13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4917263</v>
      </c>
      <c r="I5" s="2">
        <f t="shared" si="0"/>
        <v>5198348</v>
      </c>
      <c r="J5" s="2">
        <f t="shared" si="0"/>
        <v>5501749</v>
      </c>
      <c r="K5" s="27"/>
      <c r="L5" s="2">
        <f>+IFERROR(('Regions &amp; Poverty'!$G3/100)*H5,0)</f>
        <v>1180143.1199999999</v>
      </c>
      <c r="M5" s="2">
        <f>+IFERROR(('Regions &amp; Poverty'!$G3/100)*I5,0)</f>
        <v>1247603.52</v>
      </c>
      <c r="N5" s="2">
        <f>+IFERROR(('Regions &amp; Poverty'!$G3/100)*J5,0)</f>
        <v>1320419.76</v>
      </c>
      <c r="O5" s="2">
        <f>+IFERROR(L5*('Regions &amp; Poverty'!$I3/100),0)</f>
        <v>90871.020239999983</v>
      </c>
      <c r="P5" s="2">
        <f>+IFERROR(M5*('Regions &amp; Poverty'!$I3/100),0)</f>
        <v>96065.471040000004</v>
      </c>
      <c r="Q5" s="2">
        <f>+IFERROR(N5*('Regions &amp; Poverty'!$I3/100),0)</f>
        <v>101672.32152</v>
      </c>
      <c r="R5" s="2">
        <f>+IFERROR(('Regions &amp; Poverty'!$K3/100)*H5,0)</f>
        <v>2212768.35</v>
      </c>
      <c r="S5" s="2">
        <f>+IFERROR(('Regions &amp; Poverty'!$K3/100)*I5,0)</f>
        <v>2339256.6</v>
      </c>
      <c r="T5" s="2">
        <f>+IFERROR(('Regions &amp; Poverty'!$K3/100)*J5,0)</f>
        <v>2475787.0500000003</v>
      </c>
      <c r="U5" s="2">
        <f>+IFERROR(R5*('Regions &amp; Poverty'!$M3/100),0)</f>
        <v>416000.4498</v>
      </c>
      <c r="V5" s="2">
        <f>+IFERROR(S5*('Regions &amp; Poverty'!$M3/100),0)</f>
        <v>439780.24080000003</v>
      </c>
      <c r="W5" s="2">
        <f>+IFERROR(T5*('Regions &amp; Poverty'!$M3/100),0)</f>
        <v>465447.96540000004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695188</v>
      </c>
      <c r="I6" s="2">
        <f t="shared" si="0"/>
        <v>706235</v>
      </c>
      <c r="J6" s="2">
        <f t="shared" si="0"/>
        <v>714042</v>
      </c>
      <c r="K6" s="27"/>
      <c r="L6" s="2">
        <f>+IFERROR(('Regions &amp; Poverty'!$G4/100)*H6,0)</f>
        <v>460909.64399999997</v>
      </c>
      <c r="M6" s="2">
        <f>+IFERROR(('Regions &amp; Poverty'!$G4/100)*I6,0)</f>
        <v>468233.80499999993</v>
      </c>
      <c r="N6" s="2">
        <f>+IFERROR(('Regions &amp; Poverty'!$G4/100)*J6,0)</f>
        <v>473409.84599999996</v>
      </c>
      <c r="O6" s="2">
        <f>+IFERROR(L6*('Regions &amp; Poverty'!$I4/100),0)</f>
        <v>152561.092164</v>
      </c>
      <c r="P6" s="2">
        <f>+IFERROR(M6*('Regions &amp; Poverty'!$I4/100),0)</f>
        <v>154985.389455</v>
      </c>
      <c r="Q6" s="2">
        <f>+IFERROR(N6*('Regions &amp; Poverty'!$I4/100),0)</f>
        <v>156698.65902600001</v>
      </c>
      <c r="R6" s="2">
        <f>+IFERROR(('Regions &amp; Poverty'!$K4/100)*H6,0)</f>
        <v>577701.228</v>
      </c>
      <c r="S6" s="2">
        <f>+IFERROR(('Regions &amp; Poverty'!$K4/100)*I6,0)</f>
        <v>586881.28499999992</v>
      </c>
      <c r="T6" s="2">
        <f>+IFERROR(('Regions &amp; Poverty'!$K4/100)*J6,0)</f>
        <v>593368.902</v>
      </c>
      <c r="U6" s="2">
        <f>+IFERROR(R6*('Regions &amp; Poverty'!$M4/100),0)</f>
        <v>291739.12014000001</v>
      </c>
      <c r="V6" s="2">
        <f>+IFERROR(S6*('Regions &amp; Poverty'!$M4/100),0)</f>
        <v>296375.04892499995</v>
      </c>
      <c r="W6" s="2">
        <f>+IFERROR(T6*('Regions &amp; Poverty'!$M4/100),0)</f>
        <v>299651.29551000003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1308205</v>
      </c>
      <c r="I7" s="2">
        <f t="shared" si="0"/>
        <v>1336952</v>
      </c>
      <c r="J7" s="2">
        <f t="shared" si="0"/>
        <v>1365698</v>
      </c>
      <c r="K7" s="27"/>
      <c r="L7" s="2">
        <f>+IFERROR(('Regions &amp; Poverty'!$G5/100)*H7,0)</f>
        <v>484035.85</v>
      </c>
      <c r="M7" s="2">
        <f>+IFERROR(('Regions &amp; Poverty'!$G5/100)*I7,0)</f>
        <v>494672.24</v>
      </c>
      <c r="N7" s="2">
        <f>+IFERROR(('Regions &amp; Poverty'!$G5/100)*J7,0)</f>
        <v>505308.26</v>
      </c>
      <c r="O7" s="2">
        <f>+IFERROR(L7*('Regions &amp; Poverty'!$I5/100),0)</f>
        <v>72121.341649999988</v>
      </c>
      <c r="P7" s="2">
        <f>+IFERROR(M7*('Regions &amp; Poverty'!$I5/100),0)</f>
        <v>73706.163759999996</v>
      </c>
      <c r="Q7" s="2">
        <f>+IFERROR(N7*('Regions &amp; Poverty'!$I5/100),0)</f>
        <v>75290.930739999996</v>
      </c>
      <c r="R7" s="2">
        <f>+IFERROR(('Regions &amp; Poverty'!$K5/100)*H7,0)</f>
        <v>801929.66500000004</v>
      </c>
      <c r="S7" s="2">
        <f>+IFERROR(('Regions &amp; Poverty'!$K5/100)*I7,0)</f>
        <v>819551.576</v>
      </c>
      <c r="T7" s="2">
        <f>+IFERROR(('Regions &amp; Poverty'!$K5/100)*J7,0)</f>
        <v>837172.87399999995</v>
      </c>
      <c r="U7" s="2">
        <f>+IFERROR(R7*('Regions &amp; Poverty'!$M5/100),0)</f>
        <v>233361.53251500003</v>
      </c>
      <c r="V7" s="2">
        <f>+IFERROR(S7*('Regions &amp; Poverty'!$M5/100),0)</f>
        <v>238489.50861600004</v>
      </c>
      <c r="W7" s="2">
        <f>+IFERROR(T7*('Regions &amp; Poverty'!$M5/100),0)</f>
        <v>243617.30633400002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14741190</v>
      </c>
      <c r="I8" s="2">
        <f t="shared" si="0"/>
        <v>14709500</v>
      </c>
      <c r="J8" s="2">
        <f t="shared" si="0"/>
        <v>14677809</v>
      </c>
      <c r="K8" s="27"/>
      <c r="L8" s="2">
        <f>+IFERROR(('Regions &amp; Poverty'!$G6/100)*H8,0)</f>
        <v>11365457.489999998</v>
      </c>
      <c r="M8" s="2">
        <f>+IFERROR(('Regions &amp; Poverty'!$G6/100)*I8,0)</f>
        <v>11341024.499999998</v>
      </c>
      <c r="N8" s="2">
        <f>+IFERROR(('Regions &amp; Poverty'!$G6/100)*J8,0)</f>
        <v>11316590.738999998</v>
      </c>
      <c r="O8" s="2">
        <f>+IFERROR(L8*('Regions &amp; Poverty'!$I6/100),0)</f>
        <v>4455259.3360799998</v>
      </c>
      <c r="P8" s="2">
        <f>+IFERROR(M8*('Regions &amp; Poverty'!$I6/100),0)</f>
        <v>4445681.6039999994</v>
      </c>
      <c r="Q8" s="2">
        <f>+IFERROR(N8*('Regions &amp; Poverty'!$I6/100),0)</f>
        <v>4436103.5696879998</v>
      </c>
      <c r="R8" s="2">
        <f>+IFERROR(('Regions &amp; Poverty'!$K6/100)*H8,0)</f>
        <v>13458706.469999999</v>
      </c>
      <c r="S8" s="2">
        <f>+IFERROR(('Regions &amp; Poverty'!$K6/100)*I8,0)</f>
        <v>13429773.499999998</v>
      </c>
      <c r="T8" s="2">
        <f>+IFERROR(('Regions &amp; Poverty'!$K6/100)*J8,0)</f>
        <v>13400839.616999999</v>
      </c>
      <c r="U8" s="2">
        <f>+IFERROR(R8*('Regions &amp; Poverty'!$M6/100),0)</f>
        <v>7806049.7525999984</v>
      </c>
      <c r="V8" s="2">
        <f>+IFERROR(S8*('Regions &amp; Poverty'!$M6/100),0)</f>
        <v>7789268.629999998</v>
      </c>
      <c r="W8" s="2">
        <f>+IFERROR(T8*('Regions &amp; Poverty'!$M6/100),0)</f>
        <v>7772486.9778599991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71673</v>
      </c>
      <c r="I9" s="2">
        <f t="shared" si="0"/>
        <v>71411</v>
      </c>
      <c r="J9" s="2">
        <f t="shared" si="0"/>
        <v>72378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323762</v>
      </c>
      <c r="I10" s="2">
        <f t="shared" si="0"/>
        <v>310431</v>
      </c>
      <c r="J10" s="2">
        <f t="shared" si="0"/>
        <v>313738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1439</v>
      </c>
      <c r="I11" s="2">
        <f t="shared" si="0"/>
        <v>1151</v>
      </c>
      <c r="J11" s="2">
        <f t="shared" si="0"/>
        <v>989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2242352</v>
      </c>
      <c r="I12" s="2">
        <f t="shared" si="0"/>
        <v>2757583</v>
      </c>
      <c r="J12" s="2">
        <f t="shared" si="0"/>
        <v>2394982</v>
      </c>
      <c r="K12" s="27"/>
      <c r="L12" s="2">
        <f>+IFERROR(('Regions &amp; Poverty'!$G10/100)*H12,0)</f>
        <v>1652613.4239999999</v>
      </c>
      <c r="M12" s="2">
        <f>+IFERROR(('Regions &amp; Poverty'!$G10/100)*I12,0)</f>
        <v>2032338.6709999999</v>
      </c>
      <c r="N12" s="2">
        <f>+IFERROR(('Regions &amp; Poverty'!$G10/100)*J12,0)</f>
        <v>1765101.7339999999</v>
      </c>
      <c r="O12" s="2">
        <f>+IFERROR(L12*('Regions &amp; Poverty'!$I10/100),0)</f>
        <v>535446.74937600002</v>
      </c>
      <c r="P12" s="2">
        <f>+IFERROR(M12*('Regions &amp; Poverty'!$I10/100),0)</f>
        <v>658477.72940399998</v>
      </c>
      <c r="Q12" s="2">
        <f>+IFERROR(N12*('Regions &amp; Poverty'!$I10/100),0)</f>
        <v>571892.96181600005</v>
      </c>
      <c r="R12" s="2">
        <f>+IFERROR(('Regions &amp; Poverty'!$K10/100)*H12,0)</f>
        <v>2020359.1519999998</v>
      </c>
      <c r="S12" s="2">
        <f>+IFERROR(('Regions &amp; Poverty'!$K10/100)*I12,0)</f>
        <v>2484582.2829999998</v>
      </c>
      <c r="T12" s="2">
        <f>+IFERROR(('Regions &amp; Poverty'!$K10/100)*J12,0)</f>
        <v>2157878.7819999997</v>
      </c>
      <c r="U12" s="2">
        <f>+IFERROR(R12*('Regions &amp; Poverty'!$M10/100),0)</f>
        <v>1074831.068864</v>
      </c>
      <c r="V12" s="2">
        <f>+IFERROR(S12*('Regions &amp; Poverty'!$M10/100),0)</f>
        <v>1321797.774556</v>
      </c>
      <c r="W12" s="2">
        <f>+IFERROR(T12*('Regions &amp; Poverty'!$M10/100),0)</f>
        <v>1147991.5120239998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858461</v>
      </c>
      <c r="I13" s="2">
        <f t="shared" si="0"/>
        <v>709926</v>
      </c>
      <c r="J13" s="2">
        <f t="shared" si="0"/>
        <v>571848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3165172</v>
      </c>
      <c r="I14" s="2">
        <f t="shared" si="0"/>
        <v>3356232</v>
      </c>
      <c r="J14" s="2">
        <f t="shared" si="0"/>
        <v>3537566</v>
      </c>
      <c r="K14" s="27"/>
      <c r="L14" s="2">
        <f>+IFERROR(('Regions &amp; Poverty'!$G12/100)*H14,0)</f>
        <v>1911763.888</v>
      </c>
      <c r="M14" s="2">
        <f>+IFERROR(('Regions &amp; Poverty'!$G12/100)*I14,0)</f>
        <v>2027164.128</v>
      </c>
      <c r="N14" s="2">
        <f>+IFERROR(('Regions &amp; Poverty'!$G12/100)*J14,0)</f>
        <v>2136689.8640000001</v>
      </c>
      <c r="O14" s="2">
        <f>+IFERROR(L14*('Regions &amp; Poverty'!$I12/100),0)</f>
        <v>453088.04145600001</v>
      </c>
      <c r="P14" s="2">
        <f>+IFERROR(M14*('Regions &amp; Poverty'!$I12/100),0)</f>
        <v>480437.89833599998</v>
      </c>
      <c r="Q14" s="2">
        <f>+IFERROR(N14*('Regions &amp; Poverty'!$I12/100),0)</f>
        <v>506395.497768</v>
      </c>
      <c r="R14" s="2">
        <f>+IFERROR(('Regions &amp; Poverty'!$K12/100)*H14,0)</f>
        <v>2579615.1799999997</v>
      </c>
      <c r="S14" s="2">
        <f>+IFERROR(('Regions &amp; Poverty'!$K12/100)*I14,0)</f>
        <v>2735329.0799999996</v>
      </c>
      <c r="T14" s="2">
        <f>+IFERROR(('Regions &amp; Poverty'!$K12/100)*J14,0)</f>
        <v>2883116.29</v>
      </c>
      <c r="U14" s="2">
        <f>+IFERROR(R14*('Regions &amp; Poverty'!$M12/100),0)</f>
        <v>1127291.83366</v>
      </c>
      <c r="V14" s="2">
        <f>+IFERROR(S14*('Regions &amp; Poverty'!$M12/100),0)</f>
        <v>1195338.8079599999</v>
      </c>
      <c r="W14" s="2">
        <f>+IFERROR(T14*('Regions &amp; Poverty'!$M12/100),0)</f>
        <v>1259921.8187300002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223</v>
      </c>
      <c r="I15" s="2">
        <f t="shared" si="0"/>
        <v>233</v>
      </c>
      <c r="J15" s="2">
        <f t="shared" si="0"/>
        <v>236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4992759</v>
      </c>
      <c r="I16" s="2">
        <f t="shared" si="0"/>
        <v>5886440</v>
      </c>
      <c r="J16" s="2">
        <f t="shared" si="0"/>
        <v>5575304</v>
      </c>
      <c r="K16" s="27"/>
      <c r="L16" s="2">
        <f>+IFERROR(('Regions &amp; Poverty'!$G14/100)*H16,0)</f>
        <v>2451444.6689999998</v>
      </c>
      <c r="M16" s="2">
        <f>+IFERROR(('Regions &amp; Poverty'!$G14/100)*I16,0)</f>
        <v>2890242.04</v>
      </c>
      <c r="N16" s="2">
        <f>+IFERROR(('Regions &amp; Poverty'!$G14/100)*J16,0)</f>
        <v>2737474.264</v>
      </c>
      <c r="O16" s="2">
        <f>+IFERROR(L16*('Regions &amp; Poverty'!$I14/100),0)</f>
        <v>377522.47902599996</v>
      </c>
      <c r="P16" s="2">
        <f>+IFERROR(M16*('Regions &amp; Poverty'!$I14/100),0)</f>
        <v>445097.27415999997</v>
      </c>
      <c r="Q16" s="2">
        <f>+IFERROR(N16*('Regions &amp; Poverty'!$I14/100),0)</f>
        <v>421571.03665600001</v>
      </c>
      <c r="R16" s="2">
        <f>+IFERROR(('Regions &amp; Poverty'!$K14/100)*H16,0)</f>
        <v>3944279.6100000003</v>
      </c>
      <c r="S16" s="2">
        <f>+IFERROR(('Regions &amp; Poverty'!$K14/100)*I16,0)</f>
        <v>4650287.6000000006</v>
      </c>
      <c r="T16" s="2">
        <f>+IFERROR(('Regions &amp; Poverty'!$K14/100)*J16,0)</f>
        <v>4404490.16</v>
      </c>
      <c r="U16" s="2">
        <f>+IFERROR(R16*('Regions &amp; Poverty'!$M14/100),0)</f>
        <v>1431773.4984300002</v>
      </c>
      <c r="V16" s="2">
        <f>+IFERROR(S16*('Regions &amp; Poverty'!$M14/100),0)</f>
        <v>1688054.3988000001</v>
      </c>
      <c r="W16" s="2">
        <f>+IFERROR(T16*('Regions &amp; Poverty'!$M14/100),0)</f>
        <v>1598829.92808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2812000</v>
      </c>
      <c r="I17" s="2">
        <f t="shared" si="0"/>
        <v>2897955</v>
      </c>
      <c r="J17" s="2">
        <f t="shared" si="0"/>
        <v>2885446</v>
      </c>
      <c r="K17" s="27"/>
      <c r="L17" s="2">
        <f>+IFERROR(('Regions &amp; Poverty'!$G15/100)*H17,0)</f>
        <v>972952.00000000012</v>
      </c>
      <c r="M17" s="2">
        <f>+IFERROR(('Regions &amp; Poverty'!$G15/100)*I17,0)</f>
        <v>1002692.43</v>
      </c>
      <c r="N17" s="2">
        <f>+IFERROR(('Regions &amp; Poverty'!$G15/100)*J17,0)</f>
        <v>998364.31600000011</v>
      </c>
      <c r="O17" s="2">
        <f>+IFERROR(L17*('Regions &amp; Poverty'!$I15/100),0)</f>
        <v>100214.05600000003</v>
      </c>
      <c r="P17" s="2">
        <f>+IFERROR(M17*('Regions &amp; Poverty'!$I15/100),0)</f>
        <v>103277.32029000002</v>
      </c>
      <c r="Q17" s="2">
        <f>+IFERROR(N17*('Regions &amp; Poverty'!$I15/100),0)</f>
        <v>102831.52454800002</v>
      </c>
      <c r="R17" s="2">
        <f>+IFERROR(('Regions &amp; Poverty'!$K15/100)*H17,0)</f>
        <v>1872791.9999999998</v>
      </c>
      <c r="S17" s="2">
        <f>+IFERROR(('Regions &amp; Poverty'!$K15/100)*I17,0)</f>
        <v>1930038.0299999998</v>
      </c>
      <c r="T17" s="2">
        <f>+IFERROR(('Regions &amp; Poverty'!$K15/100)*J17,0)</f>
        <v>1921707.0359999998</v>
      </c>
      <c r="U17" s="2">
        <f>+IFERROR(R17*('Regions &amp; Poverty'!$M15/100),0)</f>
        <v>515017.8</v>
      </c>
      <c r="V17" s="2">
        <f>+IFERROR(S17*('Regions &amp; Poverty'!$M15/100),0)</f>
        <v>530760.45825000003</v>
      </c>
      <c r="W17" s="2">
        <f>+IFERROR(T17*('Regions &amp; Poverty'!$M15/100),0)</f>
        <v>528469.43489999999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  <c r="K19" s="27"/>
      <c r="L19" s="2">
        <f>+IFERROR(('Regions &amp; Poverty'!$G17/100)*H19,0)</f>
        <v>0</v>
      </c>
      <c r="M19" s="2">
        <f>+IFERROR(('Regions &amp; Poverty'!$G17/100)*I19,0)</f>
        <v>0</v>
      </c>
      <c r="N19" s="2">
        <f>+IFERROR(('Regions &amp; Poverty'!$G17/100)*J19,0)</f>
        <v>0</v>
      </c>
      <c r="O19" s="2">
        <f>+IFERROR(L19*('Regions &amp; Poverty'!$I17/100),0)</f>
        <v>0</v>
      </c>
      <c r="P19" s="2">
        <f>+IFERROR(M19*('Regions &amp; Poverty'!$I17/100),0)</f>
        <v>0</v>
      </c>
      <c r="Q19" s="2">
        <f>+IFERROR(N19*('Regions &amp; Poverty'!$I17/100),0)</f>
        <v>0</v>
      </c>
      <c r="R19" s="2">
        <f>+IFERROR(('Regions &amp; Poverty'!$K17/100)*H19,0)</f>
        <v>0</v>
      </c>
      <c r="S19" s="2">
        <f>+IFERROR(('Regions &amp; Poverty'!$K17/100)*I19,0)</f>
        <v>0</v>
      </c>
      <c r="T19" s="2">
        <f>+IFERROR(('Regions &amp; Poverty'!$K17/100)*J19,0)</f>
        <v>0</v>
      </c>
      <c r="U19" s="2">
        <f>+IFERROR(R19*('Regions &amp; Poverty'!$M17/100),0)</f>
        <v>0</v>
      </c>
      <c r="V19" s="2">
        <f>+IFERROR(S19*('Regions &amp; Poverty'!$M17/100),0)</f>
        <v>0</v>
      </c>
      <c r="W19" s="2">
        <f>+IFERROR(T19*('Regions &amp; Poverty'!$M17/100),0)</f>
        <v>0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90905</v>
      </c>
      <c r="I20" s="2">
        <f t="shared" si="2"/>
        <v>92950</v>
      </c>
      <c r="J20" s="2">
        <f t="shared" si="2"/>
        <v>92826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126205</v>
      </c>
      <c r="I21" s="9">
        <f t="shared" si="3"/>
        <v>128652</v>
      </c>
      <c r="J21" s="9">
        <f t="shared" si="3"/>
        <v>130366</v>
      </c>
      <c r="K21" s="27"/>
      <c r="L21" s="2">
        <f>+IFERROR(('Regions &amp; Poverty'!$G19/100)*H21,0)</f>
        <v>18804.544999999998</v>
      </c>
      <c r="M21" s="2">
        <f>+IFERROR(('Regions &amp; Poverty'!$G19/100)*I21,0)</f>
        <v>19169.147999999997</v>
      </c>
      <c r="N21" s="2">
        <f>+IFERROR(('Regions &amp; Poverty'!$G19/100)*J21,0)</f>
        <v>19424.534</v>
      </c>
      <c r="O21" s="2">
        <f>+IFERROR(L21*('Regions &amp; Poverty'!$I19/100),0)</f>
        <v>752.18179999999995</v>
      </c>
      <c r="P21" s="2">
        <f>+IFERROR(M21*('Regions &amp; Poverty'!$I19/100),0)</f>
        <v>766.76591999999994</v>
      </c>
      <c r="Q21" s="2">
        <f>+IFERROR(N21*('Regions &amp; Poverty'!$I19/100),0)</f>
        <v>776.98136</v>
      </c>
      <c r="R21" s="2">
        <f>+IFERROR(('Regions &amp; Poverty'!$K19/100)*H21,0)</f>
        <v>51113.025000000001</v>
      </c>
      <c r="S21" s="2">
        <f>+IFERROR(('Regions &amp; Poverty'!$K19/100)*I21,0)</f>
        <v>52104.060000000005</v>
      </c>
      <c r="T21" s="2">
        <f>+IFERROR(('Regions &amp; Poverty'!$K19/100)*J21,0)</f>
        <v>52798.23</v>
      </c>
      <c r="U21" s="2">
        <f>+IFERROR(R21*('Regions &amp; Poverty'!$M19/100),0)</f>
        <v>6951.3714000000009</v>
      </c>
      <c r="V21" s="2">
        <f>+IFERROR(S21*('Regions &amp; Poverty'!$M19/100),0)</f>
        <v>7086.1521600000015</v>
      </c>
      <c r="W21" s="2">
        <f>+IFERROR(T21*('Regions &amp; Poverty'!$M19/100),0)</f>
        <v>7180.5592800000013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4103</v>
      </c>
      <c r="I22" s="2">
        <f t="shared" si="2"/>
        <v>4765</v>
      </c>
      <c r="J22" s="2">
        <f t="shared" si="2"/>
        <v>4757</v>
      </c>
      <c r="K22" s="27"/>
      <c r="L22" s="2">
        <f>+IFERROR(('Regions &amp; Poverty'!$G20/100)*H22,0)</f>
        <v>1793.0110000000002</v>
      </c>
      <c r="M22" s="2">
        <f>+IFERROR(('Regions &amp; Poverty'!$G20/100)*I22,0)</f>
        <v>2082.3050000000003</v>
      </c>
      <c r="N22" s="2">
        <f>+IFERROR(('Regions &amp; Poverty'!$G20/100)*J22,0)</f>
        <v>2078.8090000000002</v>
      </c>
      <c r="O22" s="2">
        <f>+IFERROR(L22*('Regions &amp; Poverty'!$I20/100),0)</f>
        <v>199.02422100000001</v>
      </c>
      <c r="P22" s="2">
        <f>+IFERROR(M22*('Regions &amp; Poverty'!$I20/100),0)</f>
        <v>231.13585500000005</v>
      </c>
      <c r="Q22" s="2">
        <f>+IFERROR(N22*('Regions &amp; Poverty'!$I20/100),0)</f>
        <v>230.74779900000001</v>
      </c>
      <c r="R22" s="2">
        <f>+IFERROR(('Regions &amp; Poverty'!$K20/100)*H22,0)</f>
        <v>3134.692</v>
      </c>
      <c r="S22" s="2">
        <f>+IFERROR(('Regions &amp; Poverty'!$K20/100)*I22,0)</f>
        <v>3640.46</v>
      </c>
      <c r="T22" s="2">
        <f>+IFERROR(('Regions &amp; Poverty'!$K20/100)*J22,0)</f>
        <v>3634.348</v>
      </c>
      <c r="U22" s="2">
        <f>+IFERROR(R22*('Regions &amp; Poverty'!$M20/100),0)</f>
        <v>1009.3708240000001</v>
      </c>
      <c r="V22" s="2">
        <f>+IFERROR(S22*('Regions &amp; Poverty'!$M20/100),0)</f>
        <v>1172.22812</v>
      </c>
      <c r="W22" s="2">
        <f>+IFERROR(T22*('Regions &amp; Poverty'!$M20/100),0)</f>
        <v>1170.2600560000001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3724</v>
      </c>
      <c r="I23" s="2">
        <f t="shared" si="2"/>
        <v>5214</v>
      </c>
      <c r="J23" s="2">
        <f t="shared" si="2"/>
        <v>5348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166888</v>
      </c>
      <c r="I24" s="2">
        <f t="shared" si="2"/>
        <v>254822</v>
      </c>
      <c r="J24" s="2">
        <f t="shared" si="2"/>
        <v>263961</v>
      </c>
      <c r="K24" s="27"/>
      <c r="L24" s="2">
        <f>+IFERROR(('Regions &amp; Poverty'!$G22/100)*H24,0)</f>
        <v>64084.991999999998</v>
      </c>
      <c r="M24" s="2">
        <f>+IFERROR(('Regions &amp; Poverty'!$G22/100)*I24,0)</f>
        <v>97851.648000000001</v>
      </c>
      <c r="N24" s="2">
        <f>+IFERROR(('Regions &amp; Poverty'!$G22/100)*J24,0)</f>
        <v>101361.024</v>
      </c>
      <c r="O24" s="2">
        <f>+IFERROR(L24*('Regions &amp; Poverty'!$I22/100),0)</f>
        <v>9805.0037759999996</v>
      </c>
      <c r="P24" s="2">
        <f>+IFERROR(M24*('Regions &amp; Poverty'!$I22/100),0)</f>
        <v>14971.302143999999</v>
      </c>
      <c r="Q24" s="2">
        <f>+IFERROR(N24*('Regions &amp; Poverty'!$I22/100),0)</f>
        <v>15508.236672000001</v>
      </c>
      <c r="R24" s="2">
        <f>+IFERROR(('Regions &amp; Poverty'!$K22/100)*H24,0)</f>
        <v>110980.52</v>
      </c>
      <c r="S24" s="2">
        <f>+IFERROR(('Regions &amp; Poverty'!$K22/100)*I24,0)</f>
        <v>169456.63</v>
      </c>
      <c r="T24" s="2">
        <f>+IFERROR(('Regions &amp; Poverty'!$K22/100)*J24,0)</f>
        <v>175534.065</v>
      </c>
      <c r="U24" s="2">
        <f>+IFERROR(R24*('Regions &amp; Poverty'!$M22/100),0)</f>
        <v>34182.000160000003</v>
      </c>
      <c r="V24" s="2">
        <f>+IFERROR(S24*('Regions &amp; Poverty'!$M22/100),0)</f>
        <v>52192.642039999999</v>
      </c>
      <c r="W24" s="2">
        <f>+IFERROR(T24*('Regions &amp; Poverty'!$M22/100),0)</f>
        <v>54064.492019999998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11620</v>
      </c>
      <c r="I25" s="2">
        <f t="shared" si="2"/>
        <v>11064</v>
      </c>
      <c r="J25" s="2">
        <f t="shared" si="2"/>
        <v>11185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52152</v>
      </c>
      <c r="I26" s="2">
        <f t="shared" si="2"/>
        <v>42345</v>
      </c>
      <c r="J26" s="2">
        <f t="shared" si="2"/>
        <v>118863</v>
      </c>
      <c r="K26" s="27"/>
      <c r="L26" s="2">
        <f>+IFERROR(('Regions &amp; Poverty'!$G24/100)*H26,0)</f>
        <v>25710.935999999998</v>
      </c>
      <c r="M26" s="2">
        <f>+IFERROR(('Regions &amp; Poverty'!$G24/100)*I26,0)</f>
        <v>20876.084999999999</v>
      </c>
      <c r="N26" s="2">
        <f>+IFERROR(('Regions &amp; Poverty'!$G24/100)*J26,0)</f>
        <v>58599.459000000003</v>
      </c>
      <c r="O26" s="2">
        <f>+IFERROR(L26*('Regions &amp; Poverty'!$I24/100),0)</f>
        <v>3908.0622719999997</v>
      </c>
      <c r="P26" s="2">
        <f>+IFERROR(M26*('Regions &amp; Poverty'!$I24/100),0)</f>
        <v>3173.1649199999997</v>
      </c>
      <c r="Q26" s="2">
        <f>+IFERROR(N26*('Regions &amp; Poverty'!$I24/100),0)</f>
        <v>8907.1177680000001</v>
      </c>
      <c r="R26" s="2">
        <f>+IFERROR(('Regions &amp; Poverty'!$K24/100)*H26,0)</f>
        <v>41200.080000000002</v>
      </c>
      <c r="S26" s="2">
        <f>+IFERROR(('Regions &amp; Poverty'!$K24/100)*I26,0)</f>
        <v>33452.550000000003</v>
      </c>
      <c r="T26" s="2">
        <f>+IFERROR(('Regions &amp; Poverty'!$K24/100)*J26,0)</f>
        <v>93901.77</v>
      </c>
      <c r="U26" s="2">
        <f>+IFERROR(R26*('Regions &amp; Poverty'!$M24/100),0)</f>
        <v>14790.82872</v>
      </c>
      <c r="V26" s="2">
        <f>+IFERROR(S26*('Regions &amp; Poverty'!$M24/100),0)</f>
        <v>12009.46545</v>
      </c>
      <c r="W26" s="2">
        <f>+IFERROR(T26*('Regions &amp; Poverty'!$M24/100),0)</f>
        <v>33710.735430000001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133099</v>
      </c>
      <c r="I28" s="2">
        <f t="shared" si="2"/>
        <v>184612</v>
      </c>
      <c r="J28" s="2">
        <f t="shared" si="2"/>
        <v>146563</v>
      </c>
      <c r="K28" s="27"/>
      <c r="L28" s="2">
        <f>+IFERROR(('Regions &amp; Poverty'!$G26/100)*H28,0)</f>
        <v>60560.045000000006</v>
      </c>
      <c r="M28" s="2">
        <f>+IFERROR(('Regions &amp; Poverty'!$G26/100)*I28,0)</f>
        <v>83998.46</v>
      </c>
      <c r="N28" s="2">
        <f>+IFERROR(('Regions &amp; Poverty'!$G26/100)*J28,0)</f>
        <v>66686.165000000008</v>
      </c>
      <c r="O28" s="2">
        <f>+IFERROR(L28*('Regions &amp; Poverty'!$I26/100),0)</f>
        <v>8236.1661200000017</v>
      </c>
      <c r="P28" s="2">
        <f>+IFERROR(M28*('Regions &amp; Poverty'!$I26/100),0)</f>
        <v>11423.790560000001</v>
      </c>
      <c r="Q28" s="2">
        <f>+IFERROR(N28*('Regions &amp; Poverty'!$I26/100),0)</f>
        <v>9069.3184400000009</v>
      </c>
      <c r="R28" s="2">
        <f>+IFERROR(('Regions &amp; Poverty'!$K26/100)*H28,0)</f>
        <v>103151.72500000001</v>
      </c>
      <c r="S28" s="2">
        <f>+IFERROR(('Regions &amp; Poverty'!$K26/100)*I28,0)</f>
        <v>143074.30000000002</v>
      </c>
      <c r="T28" s="2">
        <f>+IFERROR(('Regions &amp; Poverty'!$K26/100)*J28,0)</f>
        <v>113586.325</v>
      </c>
      <c r="U28" s="2">
        <f>+IFERROR(R28*('Regions &amp; Poverty'!$M26/100),0)</f>
        <v>34968.434775000002</v>
      </c>
      <c r="V28" s="2">
        <f>+IFERROR(S28*('Regions &amp; Poverty'!$M26/100),0)</f>
        <v>48502.187700000002</v>
      </c>
      <c r="W28" s="2">
        <f>+IFERROR(T28*('Regions &amp; Poverty'!$M26/100),0)</f>
        <v>38505.764174999997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257259</v>
      </c>
      <c r="I29" s="2">
        <f t="shared" si="2"/>
        <v>439571</v>
      </c>
      <c r="J29" s="2">
        <f t="shared" si="2"/>
        <v>420772</v>
      </c>
      <c r="K29" s="27"/>
      <c r="L29" s="2">
        <f>+IFERROR(('Regions &amp; Poverty'!$G27/100)*H29,0)</f>
        <v>97758.42</v>
      </c>
      <c r="M29" s="2">
        <f>+IFERROR(('Regions &amp; Poverty'!$G27/100)*I29,0)</f>
        <v>167036.98000000001</v>
      </c>
      <c r="N29" s="2">
        <f>+IFERROR(('Regions &amp; Poverty'!$G27/100)*J29,0)</f>
        <v>159893.36000000002</v>
      </c>
      <c r="O29" s="2">
        <f>+IFERROR(L29*('Regions &amp; Poverty'!$I27/100),0)</f>
        <v>12513.07776</v>
      </c>
      <c r="P29" s="2">
        <f>+IFERROR(M29*('Regions &amp; Poverty'!$I27/100),0)</f>
        <v>21380.73344</v>
      </c>
      <c r="Q29" s="2">
        <f>+IFERROR(N29*('Regions &amp; Poverty'!$I27/100),0)</f>
        <v>20466.350080000004</v>
      </c>
      <c r="R29" s="2">
        <f>+IFERROR(('Regions &amp; Poverty'!$K27/100)*H29,0)</f>
        <v>173649.82500000001</v>
      </c>
      <c r="S29" s="2">
        <f>+IFERROR(('Regions &amp; Poverty'!$K27/100)*I29,0)</f>
        <v>296710.42500000005</v>
      </c>
      <c r="T29" s="2">
        <f>+IFERROR(('Regions &amp; Poverty'!$K27/100)*J29,0)</f>
        <v>284021.10000000003</v>
      </c>
      <c r="U29" s="2">
        <f>+IFERROR(R29*('Regions &amp; Poverty'!$M27/100),0)</f>
        <v>51400.348200000008</v>
      </c>
      <c r="V29" s="2">
        <f>+IFERROR(S29*('Regions &amp; Poverty'!$M27/100),0)</f>
        <v>87826.285800000027</v>
      </c>
      <c r="W29" s="2">
        <f>+IFERROR(T29*('Regions &amp; Poverty'!$M27/100),0)</f>
        <v>84070.245600000024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7638880</v>
      </c>
      <c r="I30" s="2">
        <f t="shared" si="2"/>
        <v>7727413</v>
      </c>
      <c r="J30" s="2">
        <f t="shared" si="2"/>
        <v>9981245</v>
      </c>
      <c r="K30" s="27"/>
      <c r="L30" s="2">
        <f>+IFERROR(('Regions &amp; Poverty'!$G28/100)*H30,0)</f>
        <v>2299302.88</v>
      </c>
      <c r="M30" s="2">
        <f>+IFERROR(('Regions &amp; Poverty'!$G28/100)*I30,0)</f>
        <v>2325951.3130000001</v>
      </c>
      <c r="N30" s="2">
        <f>+IFERROR(('Regions &amp; Poverty'!$G28/100)*J30,0)</f>
        <v>3004354.7450000001</v>
      </c>
      <c r="O30" s="2">
        <f>+IFERROR(L30*('Regions &amp; Poverty'!$I28/100),0)</f>
        <v>220733.07647999999</v>
      </c>
      <c r="P30" s="2">
        <f>+IFERROR(M30*('Regions &amp; Poverty'!$I28/100),0)</f>
        <v>223291.32604800002</v>
      </c>
      <c r="Q30" s="2">
        <f>+IFERROR(N30*('Regions &amp; Poverty'!$I28/100),0)</f>
        <v>288418.05551999999</v>
      </c>
      <c r="R30" s="2">
        <f>+IFERROR(('Regions &amp; Poverty'!$K28/100)*H30,0)</f>
        <v>4254856.16</v>
      </c>
      <c r="S30" s="2">
        <f>+IFERROR(('Regions &amp; Poverty'!$K28/100)*I30,0)</f>
        <v>4304169.0410000002</v>
      </c>
      <c r="T30" s="2">
        <f>+IFERROR(('Regions &amp; Poverty'!$K28/100)*J30,0)</f>
        <v>5559553.4650000008</v>
      </c>
      <c r="U30" s="2">
        <f>+IFERROR(R30*('Regions &amp; Poverty'!$M28/100),0)</f>
        <v>1004146.0537600002</v>
      </c>
      <c r="V30" s="2">
        <f>+IFERROR(S30*('Regions &amp; Poverty'!$M28/100),0)</f>
        <v>1015783.8936760001</v>
      </c>
      <c r="W30" s="2">
        <f>+IFERROR(T30*('Regions &amp; Poverty'!$M28/100),0)</f>
        <v>1312054.6177400004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62267</v>
      </c>
      <c r="I32" s="2">
        <f t="shared" si="2"/>
        <v>65643</v>
      </c>
      <c r="J32" s="2">
        <f t="shared" si="2"/>
        <v>65718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2929743</v>
      </c>
      <c r="I34" s="2">
        <f t="shared" si="2"/>
        <v>2676952</v>
      </c>
      <c r="J34" s="2">
        <f t="shared" si="2"/>
        <v>2629478</v>
      </c>
      <c r="K34" s="27"/>
      <c r="L34" s="2">
        <f>+IFERROR(('Regions &amp; Poverty'!$G32/100)*H34,0)</f>
        <v>2279340.054</v>
      </c>
      <c r="M34" s="2">
        <f>+IFERROR(('Regions &amp; Poverty'!$G32/100)*I34,0)</f>
        <v>2082668.656</v>
      </c>
      <c r="N34" s="2">
        <f>+IFERROR(('Regions &amp; Poverty'!$G32/100)*J34,0)</f>
        <v>2045733.8840000001</v>
      </c>
      <c r="O34" s="2">
        <f>+IFERROR(L34*('Regions &amp; Poverty'!$I32/100),0)</f>
        <v>893501.30116800009</v>
      </c>
      <c r="P34" s="2">
        <f>+IFERROR(M34*('Regions &amp; Poverty'!$I32/100),0)</f>
        <v>816406.11315200001</v>
      </c>
      <c r="Q34" s="2">
        <f>+IFERROR(N34*('Regions &amp; Poverty'!$I32/100),0)</f>
        <v>801927.68252800009</v>
      </c>
      <c r="R34" s="2">
        <f>+IFERROR(('Regions &amp; Poverty'!$K32/100)*H34,0)</f>
        <v>2668995.8729999997</v>
      </c>
      <c r="S34" s="2">
        <f>+IFERROR(('Regions &amp; Poverty'!$K32/100)*I34,0)</f>
        <v>2438703.2719999999</v>
      </c>
      <c r="T34" s="2">
        <f>+IFERROR(('Regions &amp; Poverty'!$K32/100)*J34,0)</f>
        <v>2395454.4579999996</v>
      </c>
      <c r="U34" s="2">
        <f>+IFERROR(R34*('Regions &amp; Poverty'!$M32/100),0)</f>
        <v>1553355.598086</v>
      </c>
      <c r="V34" s="2">
        <f>+IFERROR(S34*('Regions &amp; Poverty'!$M32/100),0)</f>
        <v>1419325.3043040002</v>
      </c>
      <c r="W34" s="2">
        <f>+IFERROR(T34*('Regions &amp; Poverty'!$M32/100),0)</f>
        <v>1394154.494556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5012763</v>
      </c>
      <c r="I35" s="2">
        <f t="shared" si="2"/>
        <v>4996843</v>
      </c>
      <c r="J35" s="2">
        <f t="shared" si="2"/>
        <v>5088595</v>
      </c>
      <c r="K35" s="27"/>
      <c r="L35" s="2">
        <f>+IFERROR(('Regions &amp; Poverty'!$G33/100)*H35,0)</f>
        <v>3554048.9670000002</v>
      </c>
      <c r="M35" s="2">
        <f>+IFERROR(('Regions &amp; Poverty'!$G33/100)*I35,0)</f>
        <v>3542761.6870000004</v>
      </c>
      <c r="N35" s="2">
        <f>+IFERROR(('Regions &amp; Poverty'!$G33/100)*J35,0)</f>
        <v>3607813.8550000004</v>
      </c>
      <c r="O35" s="2">
        <f>+IFERROR(L35*('Regions &amp; Poverty'!$I33/100),0)</f>
        <v>1183498.3060109999</v>
      </c>
      <c r="P35" s="2">
        <f>+IFERROR(M35*('Regions &amp; Poverty'!$I33/100),0)</f>
        <v>1179739.6417710001</v>
      </c>
      <c r="Q35" s="2">
        <f>+IFERROR(N35*('Regions &amp; Poverty'!$I33/100),0)</f>
        <v>1201402.0137150001</v>
      </c>
      <c r="R35" s="2">
        <f>+IFERROR(('Regions &amp; Poverty'!$K33/100)*H35,0)</f>
        <v>4431282.4919999996</v>
      </c>
      <c r="S35" s="2">
        <f>+IFERROR(('Regions &amp; Poverty'!$K33/100)*I35,0)</f>
        <v>4417209.2120000003</v>
      </c>
      <c r="T35" s="2">
        <f>+IFERROR(('Regions &amp; Poverty'!$K33/100)*J35,0)</f>
        <v>4498317.9800000004</v>
      </c>
      <c r="U35" s="2">
        <f>+IFERROR(R35*('Regions &amp; Poverty'!$M33/100),0)</f>
        <v>2344148.4382679998</v>
      </c>
      <c r="V35" s="2">
        <f>+IFERROR(S35*('Regions &amp; Poverty'!$M33/100),0)</f>
        <v>2336703.6731480001</v>
      </c>
      <c r="W35" s="2">
        <f>+IFERROR(T35*('Regions &amp; Poverty'!$M33/100),0)</f>
        <v>2379610.2114200005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466</v>
      </c>
      <c r="I36" s="2">
        <f t="shared" si="4"/>
        <v>894</v>
      </c>
      <c r="J36" s="2">
        <f t="shared" si="4"/>
        <v>715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8272530</v>
      </c>
      <c r="I37" s="2">
        <f t="shared" si="4"/>
        <v>8103000</v>
      </c>
      <c r="J37" s="2">
        <f t="shared" si="4"/>
        <v>9100000</v>
      </c>
      <c r="K37" s="27"/>
      <c r="L37" s="2">
        <f>+IFERROR(('Regions &amp; Poverty'!$G35/100)*H37,0)</f>
        <v>5683228.1100000003</v>
      </c>
      <c r="M37" s="2">
        <f>+IFERROR(('Regions &amp; Poverty'!$G35/100)*I37,0)</f>
        <v>5566761</v>
      </c>
      <c r="N37" s="2">
        <f>+IFERROR(('Regions &amp; Poverty'!$G35/100)*J37,0)</f>
        <v>6251700.0000000009</v>
      </c>
      <c r="O37" s="2">
        <f>+IFERROR(L37*('Regions &amp; Poverty'!$I35/100),0)</f>
        <v>1784533.6265400001</v>
      </c>
      <c r="P37" s="2">
        <f>+IFERROR(M37*('Regions &amp; Poverty'!$I35/100),0)</f>
        <v>1747962.9539999999</v>
      </c>
      <c r="Q37" s="2">
        <f>+IFERROR(N37*('Regions &amp; Poverty'!$I35/100),0)</f>
        <v>1963033.8000000003</v>
      </c>
      <c r="R37" s="2">
        <f>+IFERROR(('Regions &amp; Poverty'!$K35/100)*H37,0)</f>
        <v>7321189.0499999998</v>
      </c>
      <c r="S37" s="2">
        <f>+IFERROR(('Regions &amp; Poverty'!$K35/100)*I37,0)</f>
        <v>7171155</v>
      </c>
      <c r="T37" s="2">
        <f>+IFERROR(('Regions &amp; Poverty'!$K35/100)*J37,0)</f>
        <v>8053500</v>
      </c>
      <c r="U37" s="2">
        <f>+IFERROR(R37*('Regions &amp; Poverty'!$M35/100),0)</f>
        <v>3763091.1716999998</v>
      </c>
      <c r="V37" s="2">
        <f>+IFERROR(S37*('Regions &amp; Poverty'!$M35/100),0)</f>
        <v>3685973.67</v>
      </c>
      <c r="W37" s="2">
        <f>+IFERROR(T37*('Regions &amp; Poverty'!$M35/100),0)</f>
        <v>4139499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39</v>
      </c>
      <c r="I39" s="2">
        <f t="shared" si="4"/>
        <v>39</v>
      </c>
      <c r="J39" s="2">
        <f t="shared" si="4"/>
        <v>39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919497</v>
      </c>
      <c r="I41" s="2">
        <f t="shared" si="4"/>
        <v>952770</v>
      </c>
      <c r="J41" s="2">
        <f t="shared" si="4"/>
        <v>1010298</v>
      </c>
      <c r="K41" s="27"/>
      <c r="L41" s="2">
        <f>+IFERROR(('Regions &amp; Poverty'!$G39/100)*H41,0)</f>
        <v>528710.77499999991</v>
      </c>
      <c r="M41" s="2">
        <f>+IFERROR(('Regions &amp; Poverty'!$G39/100)*I41,0)</f>
        <v>547842.75</v>
      </c>
      <c r="N41" s="2">
        <f>+IFERROR(('Regions &amp; Poverty'!$G39/100)*J41,0)</f>
        <v>580921.35</v>
      </c>
      <c r="O41" s="2">
        <f>+IFERROR(L41*('Regions &amp; Poverty'!$I39/100),0)</f>
        <v>155969.67862499997</v>
      </c>
      <c r="P41" s="2">
        <f>+IFERROR(M41*('Regions &amp; Poverty'!$I39/100),0)</f>
        <v>161613.61124999999</v>
      </c>
      <c r="Q41" s="2">
        <f>+IFERROR(N41*('Regions &amp; Poverty'!$I39/100),0)</f>
        <v>171371.79824999999</v>
      </c>
      <c r="R41" s="2">
        <f>+IFERROR(('Regions &amp; Poverty'!$K39/100)*H41,0)</f>
        <v>683186.27099999995</v>
      </c>
      <c r="S41" s="2">
        <f>+IFERROR(('Regions &amp; Poverty'!$K39/100)*I41,0)</f>
        <v>707908.11</v>
      </c>
      <c r="T41" s="2">
        <f>+IFERROR(('Regions &amp; Poverty'!$K39/100)*J41,0)</f>
        <v>750651.41399999999</v>
      </c>
      <c r="U41" s="2">
        <f>+IFERROR(R41*('Regions &amp; Poverty'!$M39/100),0)</f>
        <v>304017.890595</v>
      </c>
      <c r="V41" s="2">
        <f>+IFERROR(S41*('Regions &amp; Poverty'!$M39/100),0)</f>
        <v>315019.10895000002</v>
      </c>
      <c r="W41" s="2">
        <f>+IFERROR(T41*('Regions &amp; Poverty'!$M39/100),0)</f>
        <v>334039.87923000002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234680</v>
      </c>
      <c r="I42" s="2">
        <f t="shared" si="4"/>
        <v>235847</v>
      </c>
      <c r="J42" s="2">
        <f t="shared" si="4"/>
        <v>238329</v>
      </c>
      <c r="K42" s="27"/>
      <c r="L42" s="2">
        <f>+IFERROR(('Regions &amp; Poverty'!$G40/100)*H42,0)</f>
        <v>50221.52</v>
      </c>
      <c r="M42" s="2">
        <f>+IFERROR(('Regions &amp; Poverty'!$G40/100)*I42,0)</f>
        <v>50471.258000000002</v>
      </c>
      <c r="N42" s="2">
        <f>+IFERROR(('Regions &amp; Poverty'!$G40/100)*J42,0)</f>
        <v>51002.405999999995</v>
      </c>
      <c r="O42" s="2">
        <f>+IFERROR(L42*('Regions &amp; Poverty'!$I40/100),0)</f>
        <v>2611.5190400000001</v>
      </c>
      <c r="P42" s="2">
        <f>+IFERROR(M42*('Regions &amp; Poverty'!$I40/100),0)</f>
        <v>2624.5054160000004</v>
      </c>
      <c r="Q42" s="2">
        <f>+IFERROR(N42*('Regions &amp; Poverty'!$I40/100),0)</f>
        <v>2652.1251120000002</v>
      </c>
      <c r="R42" s="2">
        <f>+IFERROR(('Regions &amp; Poverty'!$K40/100)*H42,0)</f>
        <v>110768.96000000001</v>
      </c>
      <c r="S42" s="2">
        <f>+IFERROR(('Regions &amp; Poverty'!$K40/100)*I42,0)</f>
        <v>111319.78400000001</v>
      </c>
      <c r="T42" s="2">
        <f>+IFERROR(('Regions &amp; Poverty'!$K40/100)*J42,0)</f>
        <v>112491.288</v>
      </c>
      <c r="U42" s="2">
        <f>+IFERROR(R42*('Regions &amp; Poverty'!$M40/100),0)</f>
        <v>19163.030080000004</v>
      </c>
      <c r="V42" s="2">
        <f>+IFERROR(S42*('Regions &amp; Poverty'!$M40/100),0)</f>
        <v>19258.322632000003</v>
      </c>
      <c r="W42" s="2">
        <f>+IFERROR(T42*('Regions &amp; Poverty'!$M40/100),0)</f>
        <v>19460.992824000001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4066711</v>
      </c>
      <c r="I43" s="2">
        <f t="shared" si="4"/>
        <v>4193982</v>
      </c>
      <c r="J43" s="2">
        <f t="shared" si="4"/>
        <v>4317642</v>
      </c>
      <c r="K43" s="27"/>
      <c r="L43" s="2">
        <f>+IFERROR(('Regions &amp; Poverty'!$G41/100)*H43,0)</f>
        <v>2013021.9450000001</v>
      </c>
      <c r="M43" s="2">
        <f>+IFERROR(('Regions &amp; Poverty'!$G41/100)*I43,0)</f>
        <v>2076021.09</v>
      </c>
      <c r="N43" s="2">
        <f>+IFERROR(('Regions &amp; Poverty'!$G41/100)*J43,0)</f>
        <v>2137232.79</v>
      </c>
      <c r="O43" s="2">
        <f>+IFERROR(L43*('Regions &amp; Poverty'!$I41/100),0)</f>
        <v>450916.91567999998</v>
      </c>
      <c r="P43" s="2">
        <f>+IFERROR(M43*('Regions &amp; Poverty'!$I41/100),0)</f>
        <v>465028.72415999998</v>
      </c>
      <c r="Q43" s="2">
        <f>+IFERROR(N43*('Regions &amp; Poverty'!$I41/100),0)</f>
        <v>478740.14495999995</v>
      </c>
      <c r="R43" s="2">
        <f>+IFERROR(('Regions &amp; Poverty'!$K41/100)*H43,0)</f>
        <v>3098833.7820000001</v>
      </c>
      <c r="S43" s="2">
        <f>+IFERROR(('Regions &amp; Poverty'!$K41/100)*I43,0)</f>
        <v>3195814.284</v>
      </c>
      <c r="T43" s="2">
        <f>+IFERROR(('Regions &amp; Poverty'!$K41/100)*J43,0)</f>
        <v>3290043.2039999999</v>
      </c>
      <c r="U43" s="2">
        <f>+IFERROR(R43*('Regions &amp; Poverty'!$M41/100),0)</f>
        <v>1224039.3438900001</v>
      </c>
      <c r="V43" s="2">
        <f>+IFERROR(S43*('Regions &amp; Poverty'!$M41/100),0)</f>
        <v>1262346.64218</v>
      </c>
      <c r="W43" s="2">
        <f>+IFERROR(T43*('Regions &amp; Poverty'!$M41/100),0)</f>
        <v>1299567.0655799999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4239303</v>
      </c>
      <c r="I44" s="2">
        <f t="shared" si="4"/>
        <v>3674818</v>
      </c>
      <c r="J44" s="2">
        <f t="shared" si="4"/>
        <v>3210614</v>
      </c>
      <c r="K44" s="27"/>
      <c r="L44" s="2">
        <f>+IFERROR(('Regions &amp; Poverty'!$G42/100)*H44,0)</f>
        <v>1182765.5369999998</v>
      </c>
      <c r="M44" s="2">
        <f>+IFERROR(('Regions &amp; Poverty'!$G42/100)*I44,0)</f>
        <v>1025274.2219999998</v>
      </c>
      <c r="N44" s="2">
        <f>+IFERROR(('Regions &amp; Poverty'!$G42/100)*J44,0)</f>
        <v>895761.30599999987</v>
      </c>
      <c r="O44" s="2">
        <f>+IFERROR(L44*('Regions &amp; Poverty'!$I42/100),0)</f>
        <v>106448.89832999998</v>
      </c>
      <c r="P44" s="2">
        <f>+IFERROR(M44*('Regions &amp; Poverty'!$I42/100),0)</f>
        <v>92274.679979999986</v>
      </c>
      <c r="Q44" s="2">
        <f>+IFERROR(N44*('Regions &amp; Poverty'!$I42/100),0)</f>
        <v>80618.517539999986</v>
      </c>
      <c r="R44" s="2">
        <f>+IFERROR(('Regions &amp; Poverty'!$K42/100)*H44,0)</f>
        <v>2416402.71</v>
      </c>
      <c r="S44" s="2">
        <f>+IFERROR(('Regions &amp; Poverty'!$K42/100)*I44,0)</f>
        <v>2094646.2599999998</v>
      </c>
      <c r="T44" s="2">
        <f>+IFERROR(('Regions &amp; Poverty'!$K42/100)*J44,0)</f>
        <v>1830049.9799999997</v>
      </c>
      <c r="U44" s="2">
        <f>+IFERROR(R44*('Regions &amp; Poverty'!$M42/100),0)</f>
        <v>558189.02601000003</v>
      </c>
      <c r="V44" s="2">
        <f>+IFERROR(S44*('Regions &amp; Poverty'!$M42/100),0)</f>
        <v>483863.28605999995</v>
      </c>
      <c r="W44" s="2">
        <f>+IFERROR(T44*('Regions &amp; Poverty'!$M42/100),0)</f>
        <v>422741.54537999997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17798217</v>
      </c>
      <c r="I45" s="2">
        <f t="shared" si="4"/>
        <v>17212756</v>
      </c>
      <c r="J45" s="2">
        <f t="shared" si="4"/>
        <v>17798217</v>
      </c>
      <c r="K45" s="27"/>
      <c r="L45" s="2">
        <f>+IFERROR(('Regions &amp; Poverty'!$G43/100)*H45,0)</f>
        <v>2420557.5120000001</v>
      </c>
      <c r="M45" s="2">
        <f>+IFERROR(('Regions &amp; Poverty'!$G43/100)*I45,0)</f>
        <v>2340934.8160000001</v>
      </c>
      <c r="N45" s="2">
        <f>+IFERROR(('Regions &amp; Poverty'!$G43/100)*J45,0)</f>
        <v>2420557.5120000001</v>
      </c>
      <c r="O45" s="2">
        <f>+IFERROR(L45*('Regions &amp; Poverty'!$I43/100),0)</f>
        <v>96822.300480000005</v>
      </c>
      <c r="P45" s="2">
        <f>+IFERROR(M45*('Regions &amp; Poverty'!$I43/100),0)</f>
        <v>93637.392640000005</v>
      </c>
      <c r="Q45" s="2">
        <f>+IFERROR(N45*('Regions &amp; Poverty'!$I43/100),0)</f>
        <v>96822.300480000005</v>
      </c>
      <c r="R45" s="2">
        <f>+IFERROR(('Regions &amp; Poverty'!$K43/100)*H45,0)</f>
        <v>6211577.733</v>
      </c>
      <c r="S45" s="2">
        <f>+IFERROR(('Regions &amp; Poverty'!$K43/100)*I45,0)</f>
        <v>6007251.8439999996</v>
      </c>
      <c r="T45" s="2">
        <f>+IFERROR(('Regions &amp; Poverty'!$K43/100)*J45,0)</f>
        <v>6211577.733</v>
      </c>
      <c r="U45" s="2">
        <f>+IFERROR(R45*('Regions &amp; Poverty'!$M43/100),0)</f>
        <v>764024.06115900003</v>
      </c>
      <c r="V45" s="2">
        <f>+IFERROR(S45*('Regions &amp; Poverty'!$M43/100),0)</f>
        <v>738891.97681200004</v>
      </c>
      <c r="W45" s="2">
        <f>+IFERROR(T45*('Regions &amp; Poverty'!$M43/100),0)</f>
        <v>764024.06115900003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1308948</v>
      </c>
      <c r="I46" s="2">
        <f t="shared" si="4"/>
        <v>1426625</v>
      </c>
      <c r="J46" s="2">
        <f t="shared" si="4"/>
        <v>1501755</v>
      </c>
      <c r="K46" s="27"/>
      <c r="L46" s="2">
        <f>+IFERROR(('Regions &amp; Poverty'!$G44/100)*H46,0)</f>
        <v>462058.64399999997</v>
      </c>
      <c r="M46" s="2">
        <f>+IFERROR(('Regions &amp; Poverty'!$G44/100)*I46,0)</f>
        <v>503598.625</v>
      </c>
      <c r="N46" s="2">
        <f>+IFERROR(('Regions &amp; Poverty'!$G44/100)*J46,0)</f>
        <v>530119.51500000001</v>
      </c>
      <c r="O46" s="2">
        <f>+IFERROR(L46*('Regions &amp; Poverty'!$I44/100),0)</f>
        <v>47592.040332000004</v>
      </c>
      <c r="P46" s="2">
        <f>+IFERROR(M46*('Regions &amp; Poverty'!$I44/100),0)</f>
        <v>51870.658375000006</v>
      </c>
      <c r="Q46" s="2">
        <f>+IFERROR(N46*('Regions &amp; Poverty'!$I44/100),0)</f>
        <v>54602.310045000006</v>
      </c>
      <c r="R46" s="2">
        <f>+IFERROR(('Regions &amp; Poverty'!$K44/100)*H46,0)</f>
        <v>920190.4439999999</v>
      </c>
      <c r="S46" s="2">
        <f>+IFERROR(('Regions &amp; Poverty'!$K44/100)*I46,0)</f>
        <v>1002917.3749999999</v>
      </c>
      <c r="T46" s="2">
        <f>+IFERROR(('Regions &amp; Poverty'!$K44/100)*J46,0)</f>
        <v>1055733.7649999999</v>
      </c>
      <c r="U46" s="2">
        <f>+IFERROR(R46*('Regions &amp; Poverty'!$M44/100),0)</f>
        <v>261334.08609599996</v>
      </c>
      <c r="V46" s="2">
        <f>+IFERROR(S46*('Regions &amp; Poverty'!$M44/100),0)</f>
        <v>284828.53449999995</v>
      </c>
      <c r="W46" s="2">
        <f>+IFERROR(T46*('Regions &amp; Poverty'!$M44/100),0)</f>
        <v>299828.38925999997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46144</v>
      </c>
      <c r="I47" s="2">
        <f t="shared" si="4"/>
        <v>55236</v>
      </c>
      <c r="J47" s="2">
        <f t="shared" si="4"/>
        <v>53078</v>
      </c>
      <c r="K47" s="27"/>
      <c r="L47" s="2">
        <f>+IFERROR(('Regions &amp; Poverty'!$G45/100)*H47,0)</f>
        <v>30962.623999999996</v>
      </c>
      <c r="M47" s="2">
        <f>+IFERROR(('Regions &amp; Poverty'!$G45/100)*I47,0)</f>
        <v>37063.355999999992</v>
      </c>
      <c r="N47" s="2">
        <f>+IFERROR(('Regions &amp; Poverty'!$G45/100)*J47,0)</f>
        <v>35615.337999999996</v>
      </c>
      <c r="O47" s="2">
        <f>+IFERROR(L47*('Regions &amp; Poverty'!$I45/100),0)</f>
        <v>9443.6003199999977</v>
      </c>
      <c r="P47" s="2">
        <f>+IFERROR(M47*('Regions &amp; Poverty'!$I45/100),0)</f>
        <v>11304.323579999997</v>
      </c>
      <c r="Q47" s="2">
        <f>+IFERROR(N47*('Regions &amp; Poverty'!$I45/100),0)</f>
        <v>10862.678089999999</v>
      </c>
      <c r="R47" s="2">
        <f>+IFERROR(('Regions &amp; Poverty'!$K45/100)*H47,0)</f>
        <v>38991.68</v>
      </c>
      <c r="S47" s="2">
        <f>+IFERROR(('Regions &amp; Poverty'!$K45/100)*I47,0)</f>
        <v>46674.42</v>
      </c>
      <c r="T47" s="2">
        <f>+IFERROR(('Regions &amp; Poverty'!$K45/100)*J47,0)</f>
        <v>44850.909999999996</v>
      </c>
      <c r="U47" s="2">
        <f>+IFERROR(R47*('Regions &amp; Poverty'!$M45/100),0)</f>
        <v>19339.87328</v>
      </c>
      <c r="V47" s="2">
        <f>+IFERROR(S47*('Regions &amp; Poverty'!$M45/100),0)</f>
        <v>23150.512319999998</v>
      </c>
      <c r="W47" s="2">
        <f>+IFERROR(T47*('Regions &amp; Poverty'!$M45/100),0)</f>
        <v>22246.051359999998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520984</v>
      </c>
      <c r="I48" s="2">
        <f t="shared" si="4"/>
        <v>525092</v>
      </c>
      <c r="J48" s="2">
        <f t="shared" si="4"/>
        <v>529201</v>
      </c>
      <c r="K48" s="27"/>
      <c r="L48" s="2">
        <f>+IFERROR(('Regions &amp; Poverty'!$G46/100)*H48,0)</f>
        <v>201099.82399999999</v>
      </c>
      <c r="M48" s="2">
        <f>+IFERROR(('Regions &amp; Poverty'!$G46/100)*I48,0)</f>
        <v>202685.51200000002</v>
      </c>
      <c r="N48" s="2">
        <f>+IFERROR(('Regions &amp; Poverty'!$G46/100)*J48,0)</f>
        <v>204271.58600000001</v>
      </c>
      <c r="O48" s="2">
        <f>+IFERROR(L48*('Regions &amp; Poverty'!$I46/100),0)</f>
        <v>23528.679407999996</v>
      </c>
      <c r="P48" s="2">
        <f>+IFERROR(M48*('Regions &amp; Poverty'!$I46/100),0)</f>
        <v>23714.204904000002</v>
      </c>
      <c r="Q48" s="2">
        <f>+IFERROR(N48*('Regions &amp; Poverty'!$I46/100),0)</f>
        <v>23899.775561999999</v>
      </c>
      <c r="R48" s="2">
        <f>+IFERROR(('Regions &amp; Poverty'!$K46/100)*H48,0)</f>
        <v>384486.19199999998</v>
      </c>
      <c r="S48" s="2">
        <f>+IFERROR(('Regions &amp; Poverty'!$K46/100)*I48,0)</f>
        <v>387517.89600000001</v>
      </c>
      <c r="T48" s="2">
        <f>+IFERROR(('Regions &amp; Poverty'!$K46/100)*J48,0)</f>
        <v>390550.33799999999</v>
      </c>
      <c r="U48" s="2">
        <f>+IFERROR(R48*('Regions &amp; Poverty'!$M46/100),0)</f>
        <v>118037.26094399999</v>
      </c>
      <c r="V48" s="2">
        <f>+IFERROR(S48*('Regions &amp; Poverty'!$M46/100),0)</f>
        <v>118967.994072</v>
      </c>
      <c r="W48" s="2">
        <f>+IFERROR(T48*('Regions &amp; Poverty'!$M46/100),0)</f>
        <v>119898.95376599999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56328480</v>
      </c>
      <c r="I49" s="2">
        <f t="shared" si="4"/>
        <v>57643271</v>
      </c>
      <c r="J49" s="2">
        <f t="shared" si="4"/>
        <v>57134478</v>
      </c>
      <c r="K49" s="27"/>
      <c r="L49" s="2">
        <f>+IFERROR(('Regions &amp; Poverty'!$G47/100)*H49,0)</f>
        <v>30135736.800000001</v>
      </c>
      <c r="M49" s="2">
        <f>+IFERROR(('Regions &amp; Poverty'!$G47/100)*I49,0)</f>
        <v>30839149.985000003</v>
      </c>
      <c r="N49" s="2">
        <f>+IFERROR(('Regions &amp; Poverty'!$G47/100)*J49,0)</f>
        <v>30566945.73</v>
      </c>
      <c r="O49" s="2">
        <f>+IFERROR(L49*('Regions &amp; Poverty'!$I47/100),0)</f>
        <v>6569590.6223999998</v>
      </c>
      <c r="P49" s="2">
        <f>+IFERROR(M49*('Regions &amp; Poverty'!$I47/100),0)</f>
        <v>6722934.6967300009</v>
      </c>
      <c r="Q49" s="2">
        <f>+IFERROR(N49*('Regions &amp; Poverty'!$I47/100),0)</f>
        <v>6663594.1691399999</v>
      </c>
      <c r="R49" s="2">
        <f>+IFERROR(('Regions &amp; Poverty'!$K47/100)*H49,0)</f>
        <v>43710900.479999997</v>
      </c>
      <c r="S49" s="2">
        <f>+IFERROR(('Regions &amp; Poverty'!$K47/100)*I49,0)</f>
        <v>44731178.295999996</v>
      </c>
      <c r="T49" s="2">
        <f>+IFERROR(('Regions &amp; Poverty'!$K47/100)*J49,0)</f>
        <v>44336354.927999996</v>
      </c>
      <c r="U49" s="2">
        <f>+IFERROR(R49*('Regions &amp; Poverty'!$M47/100),0)</f>
        <v>17615492.893439997</v>
      </c>
      <c r="V49" s="2">
        <f>+IFERROR(S49*('Regions &amp; Poverty'!$M47/100),0)</f>
        <v>18026664.853287999</v>
      </c>
      <c r="W49" s="2">
        <f>+IFERROR(T49*('Regions &amp; Poverty'!$M47/100),0)</f>
        <v>17867551.035983998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4108850</v>
      </c>
      <c r="I50" s="2">
        <f t="shared" si="4"/>
        <v>4783156</v>
      </c>
      <c r="J50" s="2">
        <f t="shared" si="4"/>
        <v>4778393</v>
      </c>
      <c r="K50" s="27"/>
      <c r="L50" s="2">
        <f>+IFERROR(('Regions &amp; Poverty'!$G48/100)*H50,0)</f>
        <v>2148928.5500000003</v>
      </c>
      <c r="M50" s="2">
        <f>+IFERROR(('Regions &amp; Poverty'!$G48/100)*I50,0)</f>
        <v>2501590.588</v>
      </c>
      <c r="N50" s="2">
        <f>+IFERROR(('Regions &amp; Poverty'!$G48/100)*J50,0)</f>
        <v>2499099.5389999999</v>
      </c>
      <c r="O50" s="2">
        <f>+IFERROR(L50*('Regions &amp; Poverty'!$I48/100),0)</f>
        <v>358871.06784999999</v>
      </c>
      <c r="P50" s="2">
        <f>+IFERROR(M50*('Regions &amp; Poverty'!$I48/100),0)</f>
        <v>417765.62819599995</v>
      </c>
      <c r="Q50" s="2">
        <f>+IFERROR(N50*('Regions &amp; Poverty'!$I48/100),0)</f>
        <v>417349.62301299995</v>
      </c>
      <c r="R50" s="2">
        <f>+IFERROR(('Regions &amp; Poverty'!$K48/100)*H50,0)</f>
        <v>3340495.05</v>
      </c>
      <c r="S50" s="2">
        <f>+IFERROR(('Regions &amp; Poverty'!$K48/100)*I50,0)</f>
        <v>3888705.8279999997</v>
      </c>
      <c r="T50" s="2">
        <f>+IFERROR(('Regions &amp; Poverty'!$K48/100)*J50,0)</f>
        <v>3884833.5089999996</v>
      </c>
      <c r="U50" s="2">
        <f>+IFERROR(R50*('Regions &amp; Poverty'!$M48/100),0)</f>
        <v>1272728.61405</v>
      </c>
      <c r="V50" s="2">
        <f>+IFERROR(S50*('Regions &amp; Poverty'!$M48/100),0)</f>
        <v>1481596.920468</v>
      </c>
      <c r="W50" s="2">
        <f>+IFERROR(T50*('Regions &amp; Poverty'!$M48/100),0)</f>
        <v>1480121.566929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1153109</v>
      </c>
      <c r="I51" s="2">
        <f t="shared" si="4"/>
        <v>1039135</v>
      </c>
      <c r="J51" s="2">
        <f t="shared" si="4"/>
        <v>1027476</v>
      </c>
      <c r="K51" s="27"/>
      <c r="L51" s="2">
        <f>+IFERROR(('Regions &amp; Poverty'!$G49/100)*H51,0)</f>
        <v>566176.51899999997</v>
      </c>
      <c r="M51" s="2">
        <f>+IFERROR(('Regions &amp; Poverty'!$G49/100)*I51,0)</f>
        <v>510215.28499999997</v>
      </c>
      <c r="N51" s="2">
        <f>+IFERROR(('Regions &amp; Poverty'!$G49/100)*J51,0)</f>
        <v>504490.71600000001</v>
      </c>
      <c r="O51" s="2">
        <f>+IFERROR(L51*('Regions &amp; Poverty'!$I49/100),0)</f>
        <v>112669.12728099998</v>
      </c>
      <c r="P51" s="2">
        <f>+IFERROR(M51*('Regions &amp; Poverty'!$I49/100),0)</f>
        <v>101532.84171499999</v>
      </c>
      <c r="Q51" s="2">
        <f>+IFERROR(N51*('Regions &amp; Poverty'!$I49/100),0)</f>
        <v>100393.65248399999</v>
      </c>
      <c r="R51" s="2">
        <f>+IFERROR(('Regions &amp; Poverty'!$K49/100)*H51,0)</f>
        <v>844075.78799999994</v>
      </c>
      <c r="S51" s="2">
        <f>+IFERROR(('Regions &amp; Poverty'!$K49/100)*I51,0)</f>
        <v>760646.82</v>
      </c>
      <c r="T51" s="2">
        <f>+IFERROR(('Regions &amp; Poverty'!$K49/100)*J51,0)</f>
        <v>752112.43200000003</v>
      </c>
      <c r="U51" s="2">
        <f>+IFERROR(R51*('Regions &amp; Poverty'!$M49/100),0)</f>
        <v>313152.117348</v>
      </c>
      <c r="V51" s="2">
        <f>+IFERROR(S51*('Regions &amp; Poverty'!$M49/100),0)</f>
        <v>282199.97021999996</v>
      </c>
      <c r="W51" s="2">
        <f>+IFERROR(T51*('Regions &amp; Poverty'!$M49/100),0)</f>
        <v>279033.71227200003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951</v>
      </c>
      <c r="I52" s="2">
        <f t="shared" si="5"/>
        <v>1030</v>
      </c>
      <c r="J52" s="2">
        <f t="shared" si="5"/>
        <v>1098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435772</v>
      </c>
      <c r="I53" s="2">
        <f t="shared" si="5"/>
        <v>805568</v>
      </c>
      <c r="J53" s="2">
        <f t="shared" si="5"/>
        <v>815071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178372</v>
      </c>
      <c r="I54" s="2">
        <f t="shared" si="5"/>
        <v>159407</v>
      </c>
      <c r="J54" s="2">
        <f t="shared" si="5"/>
        <v>167498</v>
      </c>
      <c r="K54" s="27"/>
      <c r="L54" s="2">
        <f>+IFERROR(('Regions &amp; Poverty'!$G52/100)*H54,0)</f>
        <v>3389.0679999999998</v>
      </c>
      <c r="M54" s="2">
        <f>+IFERROR(('Regions &amp; Poverty'!$G52/100)*I54,0)</f>
        <v>3028.7329999999997</v>
      </c>
      <c r="N54" s="2">
        <f>+IFERROR(('Regions &amp; Poverty'!$G52/100)*J54,0)</f>
        <v>3182.462</v>
      </c>
      <c r="O54" s="2">
        <f>+IFERROR(L54*('Regions &amp; Poverty'!$I52/100),0)</f>
        <v>16.945339999999998</v>
      </c>
      <c r="P54" s="2">
        <f>+IFERROR(M54*('Regions &amp; Poverty'!$I52/100),0)</f>
        <v>15.143664999999999</v>
      </c>
      <c r="Q54" s="2">
        <f>+IFERROR(N54*('Regions &amp; Poverty'!$I52/100),0)</f>
        <v>15.91231</v>
      </c>
      <c r="R54" s="2">
        <f>+IFERROR(('Regions &amp; Poverty'!$K52/100)*H54,0)</f>
        <v>12307.668000000001</v>
      </c>
      <c r="S54" s="2">
        <f>+IFERROR(('Regions &amp; Poverty'!$K52/100)*I54,0)</f>
        <v>10999.083000000001</v>
      </c>
      <c r="T54" s="2">
        <f>+IFERROR(('Regions &amp; Poverty'!$K52/100)*J54,0)</f>
        <v>11557.362000000001</v>
      </c>
      <c r="U54" s="2">
        <f>+IFERROR(R54*('Regions &amp; Poverty'!$M52/100),0)</f>
        <v>246.15336000000005</v>
      </c>
      <c r="V54" s="2">
        <f>+IFERROR(S54*('Regions &amp; Poverty'!$M52/100),0)</f>
        <v>219.98166000000001</v>
      </c>
      <c r="W54" s="2">
        <f>+IFERROR(T54*('Regions &amp; Poverty'!$M52/100),0)</f>
        <v>231.14724000000001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615000</v>
      </c>
      <c r="I55" s="2">
        <f t="shared" si="5"/>
        <v>564302</v>
      </c>
      <c r="J55" s="2">
        <f t="shared" si="5"/>
        <v>491559</v>
      </c>
      <c r="K55" s="27"/>
      <c r="L55" s="2">
        <f>+IFERROR(('Regions &amp; Poverty'!$G53/100)*H55,0)</f>
        <v>153135</v>
      </c>
      <c r="M55" s="2">
        <f>+IFERROR(('Regions &amp; Poverty'!$G53/100)*I55,0)</f>
        <v>140511.198</v>
      </c>
      <c r="N55" s="2">
        <f>+IFERROR(('Regions &amp; Poverty'!$G53/100)*J55,0)</f>
        <v>122398.19100000001</v>
      </c>
      <c r="O55" s="2">
        <f>+IFERROR(L55*('Regions &amp; Poverty'!$I53/100),0)</f>
        <v>12250.800000000001</v>
      </c>
      <c r="P55" s="2">
        <f>+IFERROR(M55*('Regions &amp; Poverty'!$I53/100),0)</f>
        <v>11240.895840000001</v>
      </c>
      <c r="Q55" s="2">
        <f>+IFERROR(N55*('Regions &amp; Poverty'!$I53/100),0)</f>
        <v>9791.8552800000016</v>
      </c>
      <c r="R55" s="2">
        <f>+IFERROR(('Regions &amp; Poverty'!$K53/100)*H55,0)</f>
        <v>313650</v>
      </c>
      <c r="S55" s="2">
        <f>+IFERROR(('Regions &amp; Poverty'!$K53/100)*I55,0)</f>
        <v>287794.02</v>
      </c>
      <c r="T55" s="2">
        <f>+IFERROR(('Regions &amp; Poverty'!$K53/100)*J55,0)</f>
        <v>250695.09</v>
      </c>
      <c r="U55" s="2">
        <f>+IFERROR(R55*('Regions &amp; Poverty'!$M53/100),0)</f>
        <v>63670.950000000004</v>
      </c>
      <c r="V55" s="2">
        <f>+IFERROR(S55*('Regions &amp; Poverty'!$M53/100),0)</f>
        <v>58422.186060000007</v>
      </c>
      <c r="W55" s="2">
        <f>+IFERROR(T55*('Regions &amp; Poverty'!$M53/100),0)</f>
        <v>50891.10327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16559</v>
      </c>
      <c r="I56" s="2">
        <f t="shared" si="5"/>
        <v>19785</v>
      </c>
      <c r="J56" s="2">
        <f t="shared" si="5"/>
        <v>18868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5550</v>
      </c>
      <c r="I57" s="9">
        <f t="shared" si="6"/>
        <v>5420</v>
      </c>
      <c r="J57" s="9">
        <f t="shared" si="6"/>
        <v>5388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106</v>
      </c>
      <c r="I58" s="2">
        <f t="shared" si="7"/>
        <v>124</v>
      </c>
      <c r="J58" s="2">
        <f t="shared" si="7"/>
        <v>224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3194</v>
      </c>
      <c r="I59" s="2">
        <f t="shared" si="7"/>
        <v>2325</v>
      </c>
      <c r="J59" s="2">
        <f t="shared" si="7"/>
        <v>2530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927</v>
      </c>
      <c r="I60" s="2">
        <f t="shared" si="7"/>
        <v>681</v>
      </c>
      <c r="J60" s="2">
        <f t="shared" si="7"/>
        <v>538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175500</v>
      </c>
      <c r="I61" s="2">
        <f t="shared" si="7"/>
        <v>157755</v>
      </c>
      <c r="J61" s="2">
        <f t="shared" si="7"/>
        <v>163118</v>
      </c>
      <c r="K61" s="27"/>
      <c r="L61" s="2">
        <f>+IFERROR(('Regions &amp; Poverty'!$G59/100)*H61,0)</f>
        <v>2808</v>
      </c>
      <c r="M61" s="2">
        <f>+IFERROR(('Regions &amp; Poverty'!$G59/100)*I61,0)</f>
        <v>2524.08</v>
      </c>
      <c r="N61" s="2">
        <f>+IFERROR(('Regions &amp; Poverty'!$G59/100)*J61,0)</f>
        <v>2609.8879999999999</v>
      </c>
      <c r="O61" s="2">
        <f>+IFERROR(L61*('Regions &amp; Poverty'!$I59/100),0)</f>
        <v>16.847999999999999</v>
      </c>
      <c r="P61" s="2">
        <f>+IFERROR(M61*('Regions &amp; Poverty'!$I59/100),0)</f>
        <v>15.14448</v>
      </c>
      <c r="Q61" s="2">
        <f>+IFERROR(N61*('Regions &amp; Poverty'!$I59/100),0)</f>
        <v>15.659328</v>
      </c>
      <c r="R61" s="2">
        <f>+IFERROR(('Regions &amp; Poverty'!$K59/100)*H61,0)</f>
        <v>7371.0000000000009</v>
      </c>
      <c r="S61" s="2">
        <f>+IFERROR(('Regions &amp; Poverty'!$K59/100)*I61,0)</f>
        <v>6625.71</v>
      </c>
      <c r="T61" s="2">
        <f>+IFERROR(('Regions &amp; Poverty'!$K59/100)*J61,0)</f>
        <v>6850.9560000000001</v>
      </c>
      <c r="U61" s="2">
        <f>+IFERROR(R61*('Regions &amp; Poverty'!$M59/100),0)</f>
        <v>110.56500000000001</v>
      </c>
      <c r="V61" s="2">
        <f>+IFERROR(S61*('Regions &amp; Poverty'!$M59/100),0)</f>
        <v>99.385649999999998</v>
      </c>
      <c r="W61" s="2">
        <f>+IFERROR(T61*('Regions &amp; Poverty'!$M59/100),0)</f>
        <v>102.76434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36026</v>
      </c>
      <c r="I62" s="2">
        <f t="shared" si="7"/>
        <v>37533</v>
      </c>
      <c r="J62" s="2">
        <f t="shared" si="7"/>
        <v>34765</v>
      </c>
      <c r="K62" s="27"/>
      <c r="L62" s="2">
        <f>+IFERROR(('Regions &amp; Poverty'!$G60/100)*H62,0)</f>
        <v>684.49400000000003</v>
      </c>
      <c r="M62" s="2">
        <f>+IFERROR(('Regions &amp; Poverty'!$G60/100)*I62,0)</f>
        <v>713.12699999999995</v>
      </c>
      <c r="N62" s="2">
        <f>+IFERROR(('Regions &amp; Poverty'!$G60/100)*J62,0)</f>
        <v>660.53499999999997</v>
      </c>
      <c r="O62" s="2">
        <f>+IFERROR(L62*('Regions &amp; Poverty'!$I60/100),0)</f>
        <v>2.7379760000000002</v>
      </c>
      <c r="P62" s="2">
        <f>+IFERROR(M62*('Regions &amp; Poverty'!$I60/100),0)</f>
        <v>2.8525079999999998</v>
      </c>
      <c r="Q62" s="2">
        <f>+IFERROR(N62*('Regions &amp; Poverty'!$I60/100),0)</f>
        <v>2.6421399999999999</v>
      </c>
      <c r="R62" s="2">
        <f>+IFERROR(('Regions &amp; Poverty'!$K60/100)*H62,0)</f>
        <v>3530.5480000000002</v>
      </c>
      <c r="S62" s="2">
        <f>+IFERROR(('Regions &amp; Poverty'!$K60/100)*I62,0)</f>
        <v>3678.2339999999999</v>
      </c>
      <c r="T62" s="2">
        <f>+IFERROR(('Regions &amp; Poverty'!$K60/100)*J62,0)</f>
        <v>3406.9700000000003</v>
      </c>
      <c r="U62" s="2">
        <f>+IFERROR(R62*('Regions &amp; Poverty'!$M60/100),0)</f>
        <v>84.733152000000004</v>
      </c>
      <c r="V62" s="2">
        <f>+IFERROR(S62*('Regions &amp; Poverty'!$M60/100),0)</f>
        <v>88.277615999999995</v>
      </c>
      <c r="W62" s="2">
        <f>+IFERROR(T62*('Regions &amp; Poverty'!$M60/100),0)</f>
        <v>81.767280000000014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4428</v>
      </c>
      <c r="I63" s="2">
        <f t="shared" si="7"/>
        <v>4550</v>
      </c>
      <c r="J63" s="2">
        <f t="shared" si="7"/>
        <v>4185</v>
      </c>
      <c r="K63" s="27"/>
      <c r="L63" s="2">
        <f>+IFERROR(('Regions &amp; Poverty'!$G61/100)*H63,0)</f>
        <v>420.66</v>
      </c>
      <c r="M63" s="2">
        <f>+IFERROR(('Regions &amp; Poverty'!$G61/100)*I63,0)</f>
        <v>432.25</v>
      </c>
      <c r="N63" s="2">
        <f>+IFERROR(('Regions &amp; Poverty'!$G61/100)*J63,0)</f>
        <v>397.57499999999999</v>
      </c>
      <c r="O63" s="2">
        <f>+IFERROR(L63*('Regions &amp; Poverty'!$I61/100),0)</f>
        <v>11.77848</v>
      </c>
      <c r="P63" s="2">
        <f>+IFERROR(M63*('Regions &amp; Poverty'!$I61/100),0)</f>
        <v>12.102999999999998</v>
      </c>
      <c r="Q63" s="2">
        <f>+IFERROR(N63*('Regions &amp; Poverty'!$I61/100),0)</f>
        <v>11.132099999999998</v>
      </c>
      <c r="R63" s="2">
        <f>+IFERROR(('Regions &amp; Poverty'!$K61/100)*H63,0)</f>
        <v>1120.2840000000001</v>
      </c>
      <c r="S63" s="2">
        <f>+IFERROR(('Regions &amp; Poverty'!$K61/100)*I63,0)</f>
        <v>1151.1500000000001</v>
      </c>
      <c r="T63" s="2">
        <f>+IFERROR(('Regions &amp; Poverty'!$K61/100)*J63,0)</f>
        <v>1058.8050000000001</v>
      </c>
      <c r="U63" s="2">
        <f>+IFERROR(R63*('Regions &amp; Poverty'!$M61/100),0)</f>
        <v>97.464708000000002</v>
      </c>
      <c r="V63" s="2">
        <f>+IFERROR(S63*('Regions &amp; Poverty'!$M61/100),0)</f>
        <v>100.15005000000001</v>
      </c>
      <c r="W63" s="2">
        <f>+IFERROR(T63*('Regions &amp; Poverty'!$M61/100),0)</f>
        <v>92.116034999999997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24625</v>
      </c>
      <c r="I64" s="2">
        <f t="shared" si="7"/>
        <v>24397</v>
      </c>
      <c r="J64" s="2">
        <f t="shared" si="7"/>
        <v>24690</v>
      </c>
      <c r="K64" s="27"/>
      <c r="L64" s="2">
        <f>+IFERROR(('Regions &amp; Poverty'!$G62/100)*H64,0)</f>
        <v>4383.2500000000009</v>
      </c>
      <c r="M64" s="2">
        <f>+IFERROR(('Regions &amp; Poverty'!$G62/100)*I64,0)</f>
        <v>4342.6660000000002</v>
      </c>
      <c r="N64" s="2">
        <f>+IFERROR(('Regions &amp; Poverty'!$G62/100)*J64,0)</f>
        <v>4394.8200000000006</v>
      </c>
      <c r="O64" s="2">
        <f>+IFERROR(L64*('Regions &amp; Poverty'!$I62/100),0)</f>
        <v>280.52800000000008</v>
      </c>
      <c r="P64" s="2">
        <f>+IFERROR(M64*('Regions &amp; Poverty'!$I62/100),0)</f>
        <v>277.93062400000002</v>
      </c>
      <c r="Q64" s="2">
        <f>+IFERROR(N64*('Regions &amp; Poverty'!$I62/100),0)</f>
        <v>281.26848000000007</v>
      </c>
      <c r="R64" s="2">
        <f>+IFERROR(('Regions &amp; Poverty'!$K62/100)*H64,0)</f>
        <v>8569.5</v>
      </c>
      <c r="S64" s="2">
        <f>+IFERROR(('Regions &amp; Poverty'!$K62/100)*I64,0)</f>
        <v>8490.155999999999</v>
      </c>
      <c r="T64" s="2">
        <f>+IFERROR(('Regions &amp; Poverty'!$K62/100)*J64,0)</f>
        <v>8592.119999999999</v>
      </c>
      <c r="U64" s="2">
        <f>+IFERROR(R64*('Regions &amp; Poverty'!$M62/100),0)</f>
        <v>1242.5774999999999</v>
      </c>
      <c r="V64" s="2">
        <f>+IFERROR(S64*('Regions &amp; Poverty'!$M62/100),0)</f>
        <v>1231.0726199999997</v>
      </c>
      <c r="W64" s="2">
        <f>+IFERROR(T64*('Regions &amp; Poverty'!$M62/100),0)</f>
        <v>1245.8573999999999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18135</v>
      </c>
      <c r="I65" s="2">
        <f t="shared" si="7"/>
        <v>22218</v>
      </c>
      <c r="J65" s="2">
        <f t="shared" si="7"/>
        <v>20978</v>
      </c>
      <c r="K65" s="27"/>
      <c r="L65" s="2">
        <f>+IFERROR(('Regions &amp; Poverty'!$G63/100)*H65,0)</f>
        <v>544.04999999999995</v>
      </c>
      <c r="M65" s="2">
        <f>+IFERROR(('Regions &amp; Poverty'!$G63/100)*I65,0)</f>
        <v>666.54</v>
      </c>
      <c r="N65" s="2">
        <f>+IFERROR(('Regions &amp; Poverty'!$G63/100)*J65,0)</f>
        <v>629.34</v>
      </c>
      <c r="O65" s="2">
        <f>+IFERROR(L65*('Regions &amp; Poverty'!$I63/100),0)</f>
        <v>4.3523999999999994</v>
      </c>
      <c r="P65" s="2">
        <f>+IFERROR(M65*('Regions &amp; Poverty'!$I63/100),0)</f>
        <v>5.3323200000000002</v>
      </c>
      <c r="Q65" s="2">
        <f>+IFERROR(N65*('Regions &amp; Poverty'!$I63/100),0)</f>
        <v>5.0347200000000001</v>
      </c>
      <c r="R65" s="2">
        <f>+IFERROR(('Regions &amp; Poverty'!$K63/100)*H65,0)</f>
        <v>2139.9300000000003</v>
      </c>
      <c r="S65" s="2">
        <f>+IFERROR(('Regions &amp; Poverty'!$K63/100)*I65,0)</f>
        <v>2621.7240000000002</v>
      </c>
      <c r="T65" s="2">
        <f>+IFERROR(('Regions &amp; Poverty'!$K63/100)*J65,0)</f>
        <v>2475.404</v>
      </c>
      <c r="U65" s="2">
        <f>+IFERROR(R65*('Regions &amp; Poverty'!$M63/100),0)</f>
        <v>70.61769000000001</v>
      </c>
      <c r="V65" s="2">
        <f>+IFERROR(S65*('Regions &amp; Poverty'!$M63/100),0)</f>
        <v>86.516892000000013</v>
      </c>
      <c r="W65" s="2">
        <f>+IFERROR(T65*('Regions &amp; Poverty'!$M63/100),0)</f>
        <v>81.688332000000003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163295</v>
      </c>
      <c r="I66" s="2">
        <f t="shared" si="7"/>
        <v>254014</v>
      </c>
      <c r="J66" s="2">
        <f t="shared" si="7"/>
        <v>187781</v>
      </c>
      <c r="K66" s="27"/>
      <c r="L66" s="2">
        <f>+IFERROR(('Regions &amp; Poverty'!$G64/100)*H66,0)</f>
        <v>5878.6200000000008</v>
      </c>
      <c r="M66" s="2">
        <f>+IFERROR(('Regions &amp; Poverty'!$G64/100)*I66,0)</f>
        <v>9144.5040000000008</v>
      </c>
      <c r="N66" s="2">
        <f>+IFERROR(('Regions &amp; Poverty'!$G64/100)*J66,0)</f>
        <v>6760.1160000000009</v>
      </c>
      <c r="O66" s="2">
        <f>+IFERROR(L66*('Regions &amp; Poverty'!$I64/100),0)</f>
        <v>52.90758000000001</v>
      </c>
      <c r="P66" s="2">
        <f>+IFERROR(M66*('Regions &amp; Poverty'!$I64/100),0)</f>
        <v>82.300536000000022</v>
      </c>
      <c r="Q66" s="2">
        <f>+IFERROR(N66*('Regions &amp; Poverty'!$I64/100),0)</f>
        <v>60.841044000000018</v>
      </c>
      <c r="R66" s="2">
        <f>+IFERROR(('Regions &amp; Poverty'!$K64/100)*H66,0)</f>
        <v>22534.710000000003</v>
      </c>
      <c r="S66" s="2">
        <f>+IFERROR(('Regions &amp; Poverty'!$K64/100)*I66,0)</f>
        <v>35053.932000000001</v>
      </c>
      <c r="T66" s="2">
        <f>+IFERROR(('Regions &amp; Poverty'!$K64/100)*J66,0)</f>
        <v>25913.778000000002</v>
      </c>
      <c r="U66" s="2">
        <f>+IFERROR(R66*('Regions &amp; Poverty'!$M64/100),0)</f>
        <v>878.85369000000014</v>
      </c>
      <c r="V66" s="2">
        <f>+IFERROR(S66*('Regions &amp; Poverty'!$M64/100),0)</f>
        <v>1367.1033480000001</v>
      </c>
      <c r="W66" s="2">
        <f>+IFERROR(T66*('Regions &amp; Poverty'!$M64/100),0)</f>
        <v>1010.6373420000001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18802</v>
      </c>
      <c r="I67" s="2">
        <f t="shared" si="7"/>
        <v>11270</v>
      </c>
      <c r="J67" s="2">
        <f t="shared" si="7"/>
        <v>13353</v>
      </c>
      <c r="K67" s="27"/>
      <c r="L67" s="2">
        <f>+IFERROR(('Regions &amp; Poverty'!$G65/100)*H67,0)</f>
        <v>413.64400000000006</v>
      </c>
      <c r="M67" s="2">
        <f>+IFERROR(('Regions &amp; Poverty'!$G65/100)*I67,0)</f>
        <v>247.94000000000003</v>
      </c>
      <c r="N67" s="2">
        <f>+IFERROR(('Regions &amp; Poverty'!$G65/100)*J67,0)</f>
        <v>293.76600000000002</v>
      </c>
      <c r="O67" s="2">
        <f>+IFERROR(L67*('Regions &amp; Poverty'!$I65/100),0)</f>
        <v>2.4818640000000003</v>
      </c>
      <c r="P67" s="2">
        <f>+IFERROR(M67*('Regions &amp; Poverty'!$I65/100),0)</f>
        <v>1.4876400000000003</v>
      </c>
      <c r="Q67" s="2">
        <f>+IFERROR(N67*('Regions &amp; Poverty'!$I65/100),0)</f>
        <v>1.7625960000000001</v>
      </c>
      <c r="R67" s="2">
        <f>+IFERROR(('Regions &amp; Poverty'!$K65/100)*H67,0)</f>
        <v>1316.14</v>
      </c>
      <c r="S67" s="2">
        <f>+IFERROR(('Regions &amp; Poverty'!$K65/100)*I67,0)</f>
        <v>788.90000000000009</v>
      </c>
      <c r="T67" s="2">
        <f>+IFERROR(('Regions &amp; Poverty'!$K65/100)*J67,0)</f>
        <v>934.71</v>
      </c>
      <c r="U67" s="2">
        <f>+IFERROR(R67*('Regions &amp; Poverty'!$M65/100),0)</f>
        <v>28.955080000000006</v>
      </c>
      <c r="V67" s="2">
        <f>+IFERROR(S67*('Regions &amp; Poverty'!$M65/100),0)</f>
        <v>17.355800000000002</v>
      </c>
      <c r="W67" s="2">
        <f>+IFERROR(T67*('Regions &amp; Poverty'!$M65/100),0)</f>
        <v>20.563620000000004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245808</v>
      </c>
      <c r="I68" s="2">
        <f t="shared" si="7"/>
        <v>252441</v>
      </c>
      <c r="J68" s="2">
        <f t="shared" si="7"/>
        <v>199965</v>
      </c>
      <c r="K68" s="27"/>
      <c r="L68" s="2">
        <f>+IFERROR(('Regions &amp; Poverty'!$G66/100)*H68,0)</f>
        <v>17452.367999999999</v>
      </c>
      <c r="M68" s="2">
        <f>+IFERROR(('Regions &amp; Poverty'!$G66/100)*I68,0)</f>
        <v>17923.310999999998</v>
      </c>
      <c r="N68" s="2">
        <f>+IFERROR(('Regions &amp; Poverty'!$G66/100)*J68,0)</f>
        <v>14197.514999999999</v>
      </c>
      <c r="O68" s="2">
        <f>+IFERROR(L68*('Regions &amp; Poverty'!$I66/100),0)</f>
        <v>593.38051199999995</v>
      </c>
      <c r="P68" s="2">
        <f>+IFERROR(M68*('Regions &amp; Poverty'!$I66/100),0)</f>
        <v>609.39257399999997</v>
      </c>
      <c r="Q68" s="2">
        <f>+IFERROR(N68*('Regions &amp; Poverty'!$I66/100),0)</f>
        <v>482.71550999999999</v>
      </c>
      <c r="R68" s="2">
        <f>+IFERROR(('Regions &amp; Poverty'!$K66/100)*H68,0)</f>
        <v>31709.232</v>
      </c>
      <c r="S68" s="2">
        <f>+IFERROR(('Regions &amp; Poverty'!$K66/100)*I68,0)</f>
        <v>32564.888999999999</v>
      </c>
      <c r="T68" s="2">
        <f>+IFERROR(('Regions &amp; Poverty'!$K66/100)*J68,0)</f>
        <v>25795.485000000001</v>
      </c>
      <c r="U68" s="2">
        <f>+IFERROR(R68*('Regions &amp; Poverty'!$M66/100),0)</f>
        <v>1934.263152</v>
      </c>
      <c r="V68" s="2">
        <f>+IFERROR(S68*('Regions &amp; Poverty'!$M66/100),0)</f>
        <v>1986.4582289999998</v>
      </c>
      <c r="W68" s="2">
        <f>+IFERROR(T68*('Regions &amp; Poverty'!$M66/100),0)</f>
        <v>1573.5245849999999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2186207</v>
      </c>
      <c r="I69" s="2">
        <f t="shared" si="7"/>
        <v>2092200</v>
      </c>
      <c r="J69" s="2">
        <f t="shared" si="7"/>
        <v>2105436</v>
      </c>
      <c r="K69" s="27"/>
      <c r="L69" s="2">
        <f>+IFERROR(('Regions &amp; Poverty'!$G67/100)*H69,0)</f>
        <v>120241.38499999999</v>
      </c>
      <c r="M69" s="2">
        <f>+IFERROR(('Regions &amp; Poverty'!$G67/100)*I69,0)</f>
        <v>115071</v>
      </c>
      <c r="N69" s="2">
        <f>+IFERROR(('Regions &amp; Poverty'!$G67/100)*J69,0)</f>
        <v>115798.98</v>
      </c>
      <c r="O69" s="2">
        <f>+IFERROR(L69*('Regions &amp; Poverty'!$I67/100),0)</f>
        <v>2645.3104700000004</v>
      </c>
      <c r="P69" s="2">
        <f>+IFERROR(M69*('Regions &amp; Poverty'!$I67/100),0)</f>
        <v>2531.5620000000004</v>
      </c>
      <c r="Q69" s="2">
        <f>+IFERROR(N69*('Regions &amp; Poverty'!$I67/100),0)</f>
        <v>2547.5775600000002</v>
      </c>
      <c r="R69" s="2">
        <f>+IFERROR(('Regions &amp; Poverty'!$K67/100)*H69,0)</f>
        <v>286393.11700000003</v>
      </c>
      <c r="S69" s="2">
        <f>+IFERROR(('Regions &amp; Poverty'!$K67/100)*I69,0)</f>
        <v>274078.2</v>
      </c>
      <c r="T69" s="2">
        <f>+IFERROR(('Regions &amp; Poverty'!$K67/100)*J69,0)</f>
        <v>275812.11600000004</v>
      </c>
      <c r="U69" s="2">
        <f>+IFERROR(R69*('Regions &amp; Poverty'!$M67/100),0)</f>
        <v>14319.655850000003</v>
      </c>
      <c r="V69" s="2">
        <f>+IFERROR(S69*('Regions &amp; Poverty'!$M67/100),0)</f>
        <v>13703.910000000002</v>
      </c>
      <c r="W69" s="2">
        <f>+IFERROR(T69*('Regions &amp; Poverty'!$M67/100),0)</f>
        <v>13790.605800000003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111294</v>
      </c>
      <c r="I70" s="2">
        <f t="shared" si="7"/>
        <v>75200</v>
      </c>
      <c r="J70" s="2">
        <f t="shared" si="7"/>
        <v>90726</v>
      </c>
      <c r="K70" s="27"/>
      <c r="L70" s="2">
        <f>+IFERROR(('Regions &amp; Poverty'!$G68/100)*H70,0)</f>
        <v>5342.1120000000001</v>
      </c>
      <c r="M70" s="2">
        <f>+IFERROR(('Regions &amp; Poverty'!$G68/100)*I70,0)</f>
        <v>3609.6</v>
      </c>
      <c r="N70" s="2">
        <f>+IFERROR(('Regions &amp; Poverty'!$G68/100)*J70,0)</f>
        <v>4354.848</v>
      </c>
      <c r="O70" s="2">
        <f>+IFERROR(L70*('Regions &amp; Poverty'!$I68/100),0)</f>
        <v>117.52646400000002</v>
      </c>
      <c r="P70" s="2">
        <f>+IFERROR(M70*('Regions &amp; Poverty'!$I68/100),0)</f>
        <v>79.411200000000008</v>
      </c>
      <c r="Q70" s="2">
        <f>+IFERROR(N70*('Regions &amp; Poverty'!$I68/100),0)</f>
        <v>95.806656000000004</v>
      </c>
      <c r="R70" s="2">
        <f>+IFERROR(('Regions &amp; Poverty'!$K68/100)*H70,0)</f>
        <v>13132.692000000001</v>
      </c>
      <c r="S70" s="2">
        <f>+IFERROR(('Regions &amp; Poverty'!$K68/100)*I70,0)</f>
        <v>8873.6</v>
      </c>
      <c r="T70" s="2">
        <f>+IFERROR(('Regions &amp; Poverty'!$K68/100)*J70,0)</f>
        <v>10705.668000000001</v>
      </c>
      <c r="U70" s="2">
        <f>+IFERROR(R70*('Regions &amp; Poverty'!$M68/100),0)</f>
        <v>590.97113999999999</v>
      </c>
      <c r="V70" s="2">
        <f>+IFERROR(S70*('Regions &amp; Poverty'!$M68/100),0)</f>
        <v>399.31200000000001</v>
      </c>
      <c r="W70" s="2">
        <f>+IFERROR(T70*('Regions &amp; Poverty'!$M68/100),0)</f>
        <v>481.75506000000007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1195926</v>
      </c>
      <c r="I71" s="2">
        <f t="shared" si="7"/>
        <v>1230036</v>
      </c>
      <c r="J71" s="2">
        <f t="shared" si="7"/>
        <v>1182100</v>
      </c>
      <c r="K71" s="27"/>
      <c r="L71" s="2">
        <f>+IFERROR(('Regions &amp; Poverty'!$G69/100)*H71,0)</f>
        <v>35877.78</v>
      </c>
      <c r="M71" s="2">
        <f>+IFERROR(('Regions &amp; Poverty'!$G69/100)*I71,0)</f>
        <v>36901.08</v>
      </c>
      <c r="N71" s="2">
        <f>+IFERROR(('Regions &amp; Poverty'!$G69/100)*J71,0)</f>
        <v>35463</v>
      </c>
      <c r="O71" s="2">
        <f>+IFERROR(L71*('Regions &amp; Poverty'!$I69/100),0)</f>
        <v>287.02224000000001</v>
      </c>
      <c r="P71" s="2">
        <f>+IFERROR(M71*('Regions &amp; Poverty'!$I69/100),0)</f>
        <v>295.20864</v>
      </c>
      <c r="Q71" s="2">
        <f>+IFERROR(N71*('Regions &amp; Poverty'!$I69/100),0)</f>
        <v>283.70400000000001</v>
      </c>
      <c r="R71" s="2">
        <f>+IFERROR(('Regions &amp; Poverty'!$K69/100)*H71,0)</f>
        <v>111221.11800000002</v>
      </c>
      <c r="S71" s="2">
        <f>+IFERROR(('Regions &amp; Poverty'!$K69/100)*I71,0)</f>
        <v>114393.34800000001</v>
      </c>
      <c r="T71" s="2">
        <f>+IFERROR(('Regions &amp; Poverty'!$K69/100)*J71,0)</f>
        <v>109935.30000000002</v>
      </c>
      <c r="U71" s="2">
        <f>+IFERROR(R71*('Regions &amp; Poverty'!$M69/100),0)</f>
        <v>3336.6335400000003</v>
      </c>
      <c r="V71" s="2">
        <f>+IFERROR(S71*('Regions &amp; Poverty'!$M69/100),0)</f>
        <v>3431.8004400000004</v>
      </c>
      <c r="W71" s="2">
        <f>+IFERROR(T71*('Regions &amp; Poverty'!$M69/100),0)</f>
        <v>3298.0590000000002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357876</v>
      </c>
      <c r="I72" s="2">
        <f t="shared" si="7"/>
        <v>344029</v>
      </c>
      <c r="J72" s="2">
        <f t="shared" si="7"/>
        <v>306395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23253514</v>
      </c>
      <c r="I73" s="2">
        <f t="shared" si="7"/>
        <v>23059704</v>
      </c>
      <c r="J73" s="2">
        <f t="shared" si="7"/>
        <v>21082867</v>
      </c>
      <c r="K73" s="27"/>
      <c r="L73" s="2">
        <f>+IFERROR(('Regions &amp; Poverty'!$G71/100)*H73,0)</f>
        <v>999901.10199999996</v>
      </c>
      <c r="M73" s="2">
        <f>+IFERROR(('Regions &amp; Poverty'!$G71/100)*I73,0)</f>
        <v>991567.27199999988</v>
      </c>
      <c r="N73" s="2">
        <f>+IFERROR(('Regions &amp; Poverty'!$G71/100)*J73,0)</f>
        <v>906563.28099999996</v>
      </c>
      <c r="O73" s="2">
        <f>+IFERROR(L73*('Regions &amp; Poverty'!$I71/100),0)</f>
        <v>19998.02204</v>
      </c>
      <c r="P73" s="2">
        <f>+IFERROR(M73*('Regions &amp; Poverty'!$I71/100),0)</f>
        <v>19831.345439999997</v>
      </c>
      <c r="Q73" s="2">
        <f>+IFERROR(N73*('Regions &amp; Poverty'!$I71/100),0)</f>
        <v>18131.265619999998</v>
      </c>
      <c r="R73" s="2">
        <f>+IFERROR(('Regions &amp; Poverty'!$K71/100)*H73,0)</f>
        <v>2162576.8020000001</v>
      </c>
      <c r="S73" s="2">
        <f>+IFERROR(('Regions &amp; Poverty'!$K71/100)*I73,0)</f>
        <v>2144552.4720000005</v>
      </c>
      <c r="T73" s="2">
        <f>+IFERROR(('Regions &amp; Poverty'!$K71/100)*J73,0)</f>
        <v>1960706.6310000003</v>
      </c>
      <c r="U73" s="2">
        <f>+IFERROR(R73*('Regions &amp; Poverty'!$M71/100),0)</f>
        <v>84340.495278000002</v>
      </c>
      <c r="V73" s="2">
        <f>+IFERROR(S73*('Regions &amp; Poverty'!$M71/100),0)</f>
        <v>83637.546408000024</v>
      </c>
      <c r="W73" s="2">
        <f>+IFERROR(T73*('Regions &amp; Poverty'!$M71/100),0)</f>
        <v>76467.558609000014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31044</v>
      </c>
      <c r="I74" s="2">
        <f t="shared" si="8"/>
        <v>31926</v>
      </c>
      <c r="J74" s="2">
        <f t="shared" si="8"/>
        <v>25712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7854</v>
      </c>
      <c r="I75" s="2">
        <f t="shared" si="8"/>
        <v>4448</v>
      </c>
      <c r="J75" s="2">
        <f t="shared" si="8"/>
        <v>4069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7129</v>
      </c>
      <c r="I76" s="2">
        <f t="shared" si="8"/>
        <v>5879</v>
      </c>
      <c r="J76" s="2">
        <f t="shared" si="8"/>
        <v>4915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186057</v>
      </c>
      <c r="I77" s="2">
        <f t="shared" si="8"/>
        <v>190255</v>
      </c>
      <c r="J77" s="2">
        <f t="shared" si="8"/>
        <v>191193</v>
      </c>
      <c r="K77" s="27"/>
      <c r="L77" s="2">
        <f>+IFERROR(('Regions &amp; Poverty'!$G75/100)*H77,0)</f>
        <v>3162.9690000000001</v>
      </c>
      <c r="M77" s="2">
        <f>+IFERROR(('Regions &amp; Poverty'!$G75/100)*I77,0)</f>
        <v>3234.335</v>
      </c>
      <c r="N77" s="2">
        <f>+IFERROR(('Regions &amp; Poverty'!$G75/100)*J77,0)</f>
        <v>3250.2810000000004</v>
      </c>
      <c r="O77" s="2">
        <f>+IFERROR(L77*('Regions &amp; Poverty'!$I75/100),0)</f>
        <v>31.62969</v>
      </c>
      <c r="P77" s="2">
        <f>+IFERROR(M77*('Regions &amp; Poverty'!$I75/100),0)</f>
        <v>32.343350000000001</v>
      </c>
      <c r="Q77" s="2">
        <f>+IFERROR(N77*('Regions &amp; Poverty'!$I75/100),0)</f>
        <v>32.502810000000004</v>
      </c>
      <c r="R77" s="2">
        <f>+IFERROR(('Regions &amp; Poverty'!$K75/100)*H77,0)</f>
        <v>8372.5650000000005</v>
      </c>
      <c r="S77" s="2">
        <f>+IFERROR(('Regions &amp; Poverty'!$K75/100)*I77,0)</f>
        <v>8561.4750000000004</v>
      </c>
      <c r="T77" s="2">
        <f>+IFERROR(('Regions &amp; Poverty'!$K75/100)*J77,0)</f>
        <v>8603.6849999999995</v>
      </c>
      <c r="U77" s="2">
        <f>+IFERROR(R77*('Regions &amp; Poverty'!$M75/100),0)</f>
        <v>150.70617000000001</v>
      </c>
      <c r="V77" s="2">
        <f>+IFERROR(S77*('Regions &amp; Poverty'!$M75/100),0)</f>
        <v>154.10655000000003</v>
      </c>
      <c r="W77" s="2">
        <f>+IFERROR(T77*('Regions &amp; Poverty'!$M75/100),0)</f>
        <v>154.86633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3060000</v>
      </c>
      <c r="I79" s="2">
        <f t="shared" si="8"/>
        <v>3168055</v>
      </c>
      <c r="J79" s="2">
        <f t="shared" si="8"/>
        <v>3166800</v>
      </c>
      <c r="K79" s="27"/>
      <c r="L79" s="2">
        <f>+IFERROR(('Regions &amp; Poverty'!$G77/100)*H79,0)</f>
        <v>76500</v>
      </c>
      <c r="M79" s="2">
        <f>+IFERROR(('Regions &amp; Poverty'!$G77/100)*I79,0)</f>
        <v>79201.375</v>
      </c>
      <c r="N79" s="2">
        <f>+IFERROR(('Regions &amp; Poverty'!$G77/100)*J79,0)</f>
        <v>79170</v>
      </c>
      <c r="O79" s="2">
        <f>+IFERROR(L79*('Regions &amp; Poverty'!$I77/100),0)</f>
        <v>535.5</v>
      </c>
      <c r="P79" s="2">
        <f>+IFERROR(M79*('Regions &amp; Poverty'!$I77/100),0)</f>
        <v>554.40962499999989</v>
      </c>
      <c r="Q79" s="2">
        <f>+IFERROR(N79*('Regions &amp; Poverty'!$I77/100),0)</f>
        <v>554.18999999999994</v>
      </c>
      <c r="R79" s="2">
        <f>+IFERROR(('Regions &amp; Poverty'!$K77/100)*H79,0)</f>
        <v>226440.00000000003</v>
      </c>
      <c r="S79" s="2">
        <f>+IFERROR(('Regions &amp; Poverty'!$K77/100)*I79,0)</f>
        <v>234436.07000000004</v>
      </c>
      <c r="T79" s="2">
        <f>+IFERROR(('Regions &amp; Poverty'!$K77/100)*J79,0)</f>
        <v>234343.20000000004</v>
      </c>
      <c r="U79" s="2">
        <f>+IFERROR(R79*('Regions &amp; Poverty'!$M77/100),0)</f>
        <v>5434.56</v>
      </c>
      <c r="V79" s="2">
        <f>+IFERROR(S79*('Regions &amp; Poverty'!$M77/100),0)</f>
        <v>5626.4656800000012</v>
      </c>
      <c r="W79" s="2">
        <f>+IFERROR(T79*('Regions &amp; Poverty'!$M77/100),0)</f>
        <v>5624.2368000000015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0</v>
      </c>
      <c r="I80" s="2">
        <f t="shared" si="8"/>
        <v>0</v>
      </c>
      <c r="J80" s="2">
        <f t="shared" si="8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0</v>
      </c>
      <c r="I82" s="2">
        <f t="shared" si="8"/>
        <v>0</v>
      </c>
      <c r="J82" s="2">
        <f t="shared" si="8"/>
        <v>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0</v>
      </c>
      <c r="I83" s="2">
        <f t="shared" si="8"/>
        <v>0</v>
      </c>
      <c r="J83" s="2">
        <f t="shared" si="8"/>
        <v>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0</v>
      </c>
      <c r="I84" s="2">
        <f t="shared" si="8"/>
        <v>0</v>
      </c>
      <c r="J84" s="2">
        <f t="shared" si="8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19764</v>
      </c>
      <c r="I86" s="2">
        <f t="shared" si="8"/>
        <v>16640</v>
      </c>
      <c r="J86" s="2">
        <f t="shared" si="8"/>
        <v>16000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4676481</v>
      </c>
      <c r="I87" s="2">
        <f t="shared" si="8"/>
        <v>4755477</v>
      </c>
      <c r="J87" s="2">
        <f t="shared" si="8"/>
        <v>4778262</v>
      </c>
      <c r="K87" s="27"/>
      <c r="L87" s="2">
        <f>+IFERROR(('Regions &amp; Poverty'!$G85/100)*H87,0)</f>
        <v>88853.138999999996</v>
      </c>
      <c r="M87" s="2">
        <f>+IFERROR(('Regions &amp; Poverty'!$G85/100)*I87,0)</f>
        <v>90354.062999999995</v>
      </c>
      <c r="N87" s="2">
        <f>+IFERROR(('Regions &amp; Poverty'!$G85/100)*J87,0)</f>
        <v>90786.978000000003</v>
      </c>
      <c r="O87" s="2">
        <f>+IFERROR(L87*('Regions &amp; Poverty'!$I85/100),0)</f>
        <v>266.559417</v>
      </c>
      <c r="P87" s="2">
        <f>+IFERROR(M87*('Regions &amp; Poverty'!$I85/100),0)</f>
        <v>271.06218899999999</v>
      </c>
      <c r="Q87" s="2">
        <f>+IFERROR(N87*('Regions &amp; Poverty'!$I85/100),0)</f>
        <v>272.36093399999999</v>
      </c>
      <c r="R87" s="2">
        <f>+IFERROR(('Regions &amp; Poverty'!$K85/100)*H87,0)</f>
        <v>565854.201</v>
      </c>
      <c r="S87" s="2">
        <f>+IFERROR(('Regions &amp; Poverty'!$K85/100)*I87,0)</f>
        <v>575412.71699999995</v>
      </c>
      <c r="T87" s="2">
        <f>+IFERROR(('Regions &amp; Poverty'!$K85/100)*J87,0)</f>
        <v>578169.70199999993</v>
      </c>
      <c r="U87" s="2">
        <f>+IFERROR(R87*('Regions &amp; Poverty'!$M85/100),0)</f>
        <v>15843.917627999999</v>
      </c>
      <c r="V87" s="2">
        <f>+IFERROR(S87*('Regions &amp; Poverty'!$M85/100),0)</f>
        <v>16111.556075999997</v>
      </c>
      <c r="W87" s="2">
        <f>+IFERROR(T87*('Regions &amp; Poverty'!$M85/100),0)</f>
        <v>16188.751655999997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0</v>
      </c>
      <c r="I88" s="2">
        <f t="shared" si="8"/>
        <v>0</v>
      </c>
      <c r="J88" s="2">
        <f t="shared" si="8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3049</v>
      </c>
      <c r="I90" s="2">
        <f t="shared" si="9"/>
        <v>3242</v>
      </c>
      <c r="J90" s="2">
        <f t="shared" si="9"/>
        <v>3221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8584605</v>
      </c>
      <c r="I91" s="2">
        <f t="shared" si="9"/>
        <v>9410691</v>
      </c>
      <c r="J91" s="2">
        <f t="shared" si="9"/>
        <v>10206514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23436384</v>
      </c>
      <c r="I92" s="2">
        <f t="shared" si="9"/>
        <v>21801415</v>
      </c>
      <c r="J92" s="2">
        <f t="shared" si="9"/>
        <v>20744674</v>
      </c>
      <c r="K92" s="27"/>
      <c r="L92" s="2">
        <f>+IFERROR(('Regions &amp; Poverty'!$G90/100)*H92,0)</f>
        <v>1757728.8</v>
      </c>
      <c r="M92" s="2">
        <f>+IFERROR(('Regions &amp; Poverty'!$G90/100)*I92,0)</f>
        <v>1635106.125</v>
      </c>
      <c r="N92" s="2">
        <f>+IFERROR(('Regions &amp; Poverty'!$G90/100)*J92,0)</f>
        <v>1555850.55</v>
      </c>
      <c r="O92" s="2">
        <f>+IFERROR(L92*('Regions &amp; Poverty'!$I90/100),0)</f>
        <v>22850.474400000003</v>
      </c>
      <c r="P92" s="2">
        <f>+IFERROR(M92*('Regions &amp; Poverty'!$I90/100),0)</f>
        <v>21256.379625000001</v>
      </c>
      <c r="Q92" s="2">
        <f>+IFERROR(N92*('Regions &amp; Poverty'!$I90/100),0)</f>
        <v>20226.057150000004</v>
      </c>
      <c r="R92" s="2">
        <f>+IFERROR(('Regions &amp; Poverty'!$K90/100)*H92,0)</f>
        <v>7921497.7919999994</v>
      </c>
      <c r="S92" s="2">
        <f>+IFERROR(('Regions &amp; Poverty'!$K90/100)*I92,0)</f>
        <v>7368878.2699999996</v>
      </c>
      <c r="T92" s="2">
        <f>+IFERROR(('Regions &amp; Poverty'!$K90/100)*J92,0)</f>
        <v>7011699.811999999</v>
      </c>
      <c r="U92" s="2">
        <f>+IFERROR(R92*('Regions &amp; Poverty'!$M90/100),0)</f>
        <v>728777.79686399992</v>
      </c>
      <c r="V92" s="2">
        <f>+IFERROR(S92*('Regions &amp; Poverty'!$M90/100),0)</f>
        <v>677936.80083999992</v>
      </c>
      <c r="W92" s="2">
        <f>+IFERROR(T92*('Regions &amp; Poverty'!$M90/100),0)</f>
        <v>645076.38270399987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1629805</v>
      </c>
      <c r="I93" s="2">
        <f t="shared" si="9"/>
        <v>2382478</v>
      </c>
      <c r="J93" s="2">
        <f t="shared" si="9"/>
        <v>3095864</v>
      </c>
      <c r="K93" s="27"/>
      <c r="L93" s="2">
        <f>+IFERROR(('Regions &amp; Poverty'!$G91/100)*H93,0)</f>
        <v>369965.73499999999</v>
      </c>
      <c r="M93" s="2">
        <f>+IFERROR(('Regions &amp; Poverty'!$G91/100)*I93,0)</f>
        <v>540822.50599999994</v>
      </c>
      <c r="N93" s="2">
        <f>+IFERROR(('Regions &amp; Poverty'!$G91/100)*J93,0)</f>
        <v>702761.12799999991</v>
      </c>
      <c r="O93" s="2">
        <f>+IFERROR(L93*('Regions &amp; Poverty'!$I91/100),0)</f>
        <v>19238.218220000002</v>
      </c>
      <c r="P93" s="2">
        <f>+IFERROR(M93*('Regions &amp; Poverty'!$I91/100),0)</f>
        <v>28122.770312000001</v>
      </c>
      <c r="Q93" s="2">
        <f>+IFERROR(N93*('Regions &amp; Poverty'!$I91/100),0)</f>
        <v>36543.578655999998</v>
      </c>
      <c r="R93" s="2">
        <f>+IFERROR(('Regions &amp; Poverty'!$K91/100)*H93,0)</f>
        <v>953435.92499999993</v>
      </c>
      <c r="S93" s="2">
        <f>+IFERROR(('Regions &amp; Poverty'!$K91/100)*I93,0)</f>
        <v>1393749.63</v>
      </c>
      <c r="T93" s="2">
        <f>+IFERROR(('Regions &amp; Poverty'!$K91/100)*J93,0)</f>
        <v>1811080.44</v>
      </c>
      <c r="U93" s="2">
        <f>+IFERROR(R93*('Regions &amp; Poverty'!$M91/100),0)</f>
        <v>189733.74907499997</v>
      </c>
      <c r="V93" s="2">
        <f>+IFERROR(S93*('Regions &amp; Poverty'!$M91/100),0)</f>
        <v>277356.17636999994</v>
      </c>
      <c r="W93" s="2">
        <f>+IFERROR(T93*('Regions &amp; Poverty'!$M91/100),0)</f>
        <v>360405.00755999994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51911</v>
      </c>
      <c r="I94" s="2">
        <f t="shared" si="9"/>
        <v>67713</v>
      </c>
      <c r="J94" s="2">
        <f t="shared" si="9"/>
        <v>77980</v>
      </c>
      <c r="K94" s="27"/>
      <c r="L94" s="2">
        <f>+IFERROR(('Regions &amp; Poverty'!$G92/100)*H94,0)</f>
        <v>155.733</v>
      </c>
      <c r="M94" s="2">
        <f>+IFERROR(('Regions &amp; Poverty'!$G92/100)*I94,0)</f>
        <v>203.13900000000001</v>
      </c>
      <c r="N94" s="2">
        <f>+IFERROR(('Regions &amp; Poverty'!$G92/100)*J94,0)</f>
        <v>233.94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1609.241</v>
      </c>
      <c r="S94" s="2">
        <f>+IFERROR(('Regions &amp; Poverty'!$K92/100)*I94,0)</f>
        <v>2099.1030000000001</v>
      </c>
      <c r="T94" s="2">
        <f>+IFERROR(('Regions &amp; Poverty'!$K92/100)*J94,0)</f>
        <v>2417.38</v>
      </c>
      <c r="U94" s="2">
        <f>+IFERROR(R94*('Regions &amp; Poverty'!$M92/100),0)</f>
        <v>9.6554459999999995</v>
      </c>
      <c r="V94" s="2">
        <f>+IFERROR(S94*('Regions &amp; Poverty'!$M92/100),0)</f>
        <v>12.594618000000001</v>
      </c>
      <c r="W94" s="2">
        <f>+IFERROR(T94*('Regions &amp; Poverty'!$M92/100),0)</f>
        <v>14.504280000000001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477247</v>
      </c>
      <c r="I95" s="2">
        <f t="shared" si="9"/>
        <v>460483</v>
      </c>
      <c r="J95" s="2">
        <f t="shared" si="9"/>
        <v>426260</v>
      </c>
      <c r="K95" s="27"/>
      <c r="L95" s="2">
        <f>+IFERROR(('Regions &amp; Poverty'!$G93/100)*H95,0)</f>
        <v>31021.055</v>
      </c>
      <c r="M95" s="2">
        <f>+IFERROR(('Regions &amp; Poverty'!$G93/100)*I95,0)</f>
        <v>29931.395</v>
      </c>
      <c r="N95" s="2">
        <f>+IFERROR(('Regions &amp; Poverty'!$G93/100)*J95,0)</f>
        <v>27706.9</v>
      </c>
      <c r="O95" s="2">
        <f>+IFERROR(L95*('Regions &amp; Poverty'!$I93/100),0)</f>
        <v>465.31582499999996</v>
      </c>
      <c r="P95" s="2">
        <f>+IFERROR(M95*('Regions &amp; Poverty'!$I93/100),0)</f>
        <v>448.97092499999997</v>
      </c>
      <c r="Q95" s="2">
        <f>+IFERROR(N95*('Regions &amp; Poverty'!$I93/100),0)</f>
        <v>415.6035</v>
      </c>
      <c r="R95" s="2">
        <f>+IFERROR(('Regions &amp; Poverty'!$K93/100)*H95,0)</f>
        <v>144128.59399999998</v>
      </c>
      <c r="S95" s="2">
        <f>+IFERROR(('Regions &amp; Poverty'!$K93/100)*I95,0)</f>
        <v>139065.86600000001</v>
      </c>
      <c r="T95" s="2">
        <f>+IFERROR(('Regions &amp; Poverty'!$K93/100)*J95,0)</f>
        <v>128730.51999999999</v>
      </c>
      <c r="U95" s="2">
        <f>+IFERROR(R95*('Regions &amp; Poverty'!$M93/100),0)</f>
        <v>11386.158925999998</v>
      </c>
      <c r="V95" s="2">
        <f>+IFERROR(S95*('Regions &amp; Poverty'!$M93/100),0)</f>
        <v>10986.203414000001</v>
      </c>
      <c r="W95" s="2">
        <f>+IFERROR(T95*('Regions &amp; Poverty'!$M93/100),0)</f>
        <v>10169.711079999999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2540254</v>
      </c>
      <c r="I96" s="2">
        <f t="shared" si="9"/>
        <v>2710919</v>
      </c>
      <c r="J96" s="2">
        <f t="shared" si="9"/>
        <v>2815176</v>
      </c>
      <c r="K96" s="27"/>
      <c r="L96" s="2">
        <f>+IFERROR(('Regions &amp; Poverty'!$G94/100)*H96,0)</f>
        <v>210841.08200000002</v>
      </c>
      <c r="M96" s="2">
        <f>+IFERROR(('Regions &amp; Poverty'!$G94/100)*I96,0)</f>
        <v>225006.277</v>
      </c>
      <c r="N96" s="2">
        <f>+IFERROR(('Regions &amp; Poverty'!$G94/100)*J96,0)</f>
        <v>233659.60800000001</v>
      </c>
      <c r="O96" s="2">
        <f>+IFERROR(L96*('Regions &amp; Poverty'!$I94/100),0)</f>
        <v>3373.4573120000005</v>
      </c>
      <c r="P96" s="2">
        <f>+IFERROR(M96*('Regions &amp; Poverty'!$I94/100),0)</f>
        <v>3600.1004320000002</v>
      </c>
      <c r="Q96" s="2">
        <f>+IFERROR(N96*('Regions &amp; Poverty'!$I94/100),0)</f>
        <v>3738.5537280000003</v>
      </c>
      <c r="R96" s="2">
        <f>+IFERROR(('Regions &amp; Poverty'!$K94/100)*H96,0)</f>
        <v>856065.598</v>
      </c>
      <c r="S96" s="2">
        <f>+IFERROR(('Regions &amp; Poverty'!$K94/100)*I96,0)</f>
        <v>913579.7030000001</v>
      </c>
      <c r="T96" s="2">
        <f>+IFERROR(('Regions &amp; Poverty'!$K94/100)*J96,0)</f>
        <v>948714.31200000003</v>
      </c>
      <c r="U96" s="2">
        <f>+IFERROR(R96*('Regions &amp; Poverty'!$M94/100),0)</f>
        <v>80470.166211999996</v>
      </c>
      <c r="V96" s="2">
        <f>+IFERROR(S96*('Regions &amp; Poverty'!$M94/100),0)</f>
        <v>85876.492082000012</v>
      </c>
      <c r="W96" s="2">
        <f>+IFERROR(T96*('Regions &amp; Poverty'!$M94/100),0)</f>
        <v>89179.145327999999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30022052</v>
      </c>
      <c r="I97" s="2">
        <f t="shared" si="9"/>
        <v>32357741</v>
      </c>
      <c r="J97" s="2">
        <f t="shared" si="9"/>
        <v>31161000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330242.57200000004</v>
      </c>
      <c r="S97" s="2">
        <f>+IFERROR(('Regions &amp; Poverty'!$K95/100)*I97,0)</f>
        <v>355935.15100000001</v>
      </c>
      <c r="T97" s="2">
        <f>+IFERROR(('Regions &amp; Poverty'!$K95/100)*J97,0)</f>
        <v>342771.00000000006</v>
      </c>
      <c r="U97" s="2">
        <f>+IFERROR(R97*('Regions &amp; Poverty'!$M95/100),0)</f>
        <v>330.24257200000005</v>
      </c>
      <c r="V97" s="2">
        <f>+IFERROR(S97*('Regions &amp; Poverty'!$M95/100),0)</f>
        <v>355.93515100000002</v>
      </c>
      <c r="W97" s="2">
        <f>+IFERROR(T97*('Regions &amp; Poverty'!$M95/100),0)</f>
        <v>342.77100000000007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29208</v>
      </c>
      <c r="I98" s="2">
        <f t="shared" si="9"/>
        <v>28347</v>
      </c>
      <c r="J98" s="2">
        <f t="shared" si="9"/>
        <v>27486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10209882</v>
      </c>
      <c r="I99" s="2">
        <f t="shared" si="9"/>
        <v>10740000</v>
      </c>
      <c r="J99" s="2">
        <f t="shared" si="9"/>
        <v>11045184</v>
      </c>
      <c r="K99" s="27"/>
      <c r="L99" s="2">
        <f>+IFERROR(('Regions &amp; Poverty'!$G97/100)*H99,0)</f>
        <v>285876.696</v>
      </c>
      <c r="M99" s="2">
        <f>+IFERROR(('Regions &amp; Poverty'!$G97/100)*I99,0)</f>
        <v>300719.99999999994</v>
      </c>
      <c r="N99" s="2">
        <f>+IFERROR(('Regions &amp; Poverty'!$G97/100)*J99,0)</f>
        <v>309265.15199999994</v>
      </c>
      <c r="O99" s="2">
        <f>+IFERROR(L99*('Regions &amp; Poverty'!$I97/100),0)</f>
        <v>1715.260176</v>
      </c>
      <c r="P99" s="2">
        <f>+IFERROR(M99*('Regions &amp; Poverty'!$I97/100),0)</f>
        <v>1804.3199999999997</v>
      </c>
      <c r="Q99" s="2">
        <f>+IFERROR(N99*('Regions &amp; Poverty'!$I97/100),0)</f>
        <v>1855.5909119999997</v>
      </c>
      <c r="R99" s="2">
        <f>+IFERROR(('Regions &amp; Poverty'!$K97/100)*H99,0)</f>
        <v>1184346.3119999999</v>
      </c>
      <c r="S99" s="2">
        <f>+IFERROR(('Regions &amp; Poverty'!$K97/100)*I99,0)</f>
        <v>1245840</v>
      </c>
      <c r="T99" s="2">
        <f>+IFERROR(('Regions &amp; Poverty'!$K97/100)*J99,0)</f>
        <v>1281241.3439999998</v>
      </c>
      <c r="U99" s="2">
        <f>+IFERROR(R99*('Regions &amp; Poverty'!$M97/100),0)</f>
        <v>36714.735671999995</v>
      </c>
      <c r="V99" s="2">
        <f>+IFERROR(S99*('Regions &amp; Poverty'!$M97/100),0)</f>
        <v>38621.040000000001</v>
      </c>
      <c r="W99" s="2">
        <f>+IFERROR(T99*('Regions &amp; Poverty'!$M97/100),0)</f>
        <v>39718.481663999992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77721</v>
      </c>
      <c r="I100" s="2">
        <f t="shared" si="9"/>
        <v>74312</v>
      </c>
      <c r="J100" s="2">
        <f t="shared" si="9"/>
        <v>74028</v>
      </c>
      <c r="K100" s="27"/>
      <c r="L100" s="2">
        <f>+IFERROR(('Regions &amp; Poverty'!$G98/100)*H100,0)</f>
        <v>1165.8150000000001</v>
      </c>
      <c r="M100" s="2">
        <f>+IFERROR(('Regions &amp; Poverty'!$G98/100)*I100,0)</f>
        <v>1114.68</v>
      </c>
      <c r="N100" s="2">
        <f>+IFERROR(('Regions &amp; Poverty'!$G98/100)*J100,0)</f>
        <v>1110.4199999999998</v>
      </c>
      <c r="O100" s="2">
        <f>+IFERROR(L100*('Regions &amp; Poverty'!$I98/100),0)</f>
        <v>2.3316300000000001</v>
      </c>
      <c r="P100" s="2">
        <f>+IFERROR(M100*('Regions &amp; Poverty'!$I98/100),0)</f>
        <v>2.2293600000000002</v>
      </c>
      <c r="Q100" s="2">
        <f>+IFERROR(N100*('Regions &amp; Poverty'!$I98/100),0)</f>
        <v>2.2208399999999999</v>
      </c>
      <c r="R100" s="2">
        <f>+IFERROR(('Regions &amp; Poverty'!$K98/100)*H100,0)</f>
        <v>11269.545</v>
      </c>
      <c r="S100" s="2">
        <f>+IFERROR(('Regions &amp; Poverty'!$K98/100)*I100,0)</f>
        <v>10775.24</v>
      </c>
      <c r="T100" s="2">
        <f>+IFERROR(('Regions &amp; Poverty'!$K98/100)*J100,0)</f>
        <v>10734.06</v>
      </c>
      <c r="U100" s="2">
        <f>+IFERROR(R100*('Regions &amp; Poverty'!$M98/100),0)</f>
        <v>338.08634999999998</v>
      </c>
      <c r="V100" s="2">
        <f>+IFERROR(S100*('Regions &amp; Poverty'!$M98/100),0)</f>
        <v>323.25719999999995</v>
      </c>
      <c r="W100" s="2">
        <f>+IFERROR(T100*('Regions &amp; Poverty'!$M98/100),0)</f>
        <v>322.02179999999998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8807</v>
      </c>
      <c r="I101" s="9">
        <f t="shared" si="10"/>
        <v>10238</v>
      </c>
      <c r="J101" s="9">
        <f t="shared" si="10"/>
        <v>10228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725</v>
      </c>
      <c r="I102" s="2">
        <f t="shared" si="11"/>
        <v>571</v>
      </c>
      <c r="J102" s="2">
        <f t="shared" si="11"/>
        <v>528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147441</v>
      </c>
      <c r="I103" s="2">
        <f t="shared" si="11"/>
        <v>148290</v>
      </c>
      <c r="J103" s="2">
        <f t="shared" si="11"/>
        <v>149138</v>
      </c>
      <c r="K103" s="27"/>
      <c r="L103" s="2">
        <f>+IFERROR(('Regions &amp; Poverty'!$G101/100)*H103,0)</f>
        <v>56027.58</v>
      </c>
      <c r="M103" s="2">
        <f>+IFERROR(('Regions &amp; Poverty'!$G101/100)*I103,0)</f>
        <v>56350.2</v>
      </c>
      <c r="N103" s="2">
        <f>+IFERROR(('Regions &amp; Poverty'!$G101/100)*J103,0)</f>
        <v>56672.44</v>
      </c>
      <c r="O103" s="2">
        <f>+IFERROR(L103*('Regions &amp; Poverty'!$I101/100),0)</f>
        <v>8292.0818400000007</v>
      </c>
      <c r="P103" s="2">
        <f>+IFERROR(M103*('Regions &amp; Poverty'!$I101/100),0)</f>
        <v>8339.8296000000009</v>
      </c>
      <c r="Q103" s="2">
        <f>+IFERROR(N103*('Regions &amp; Poverty'!$I101/100),0)</f>
        <v>8387.5211200000012</v>
      </c>
      <c r="R103" s="2">
        <f>+IFERROR(('Regions &amp; Poverty'!$K101/100)*H103,0)</f>
        <v>96721.295999999988</v>
      </c>
      <c r="S103" s="2">
        <f>+IFERROR(('Regions &amp; Poverty'!$K101/100)*I103,0)</f>
        <v>97278.239999999991</v>
      </c>
      <c r="T103" s="2">
        <f>+IFERROR(('Regions &amp; Poverty'!$K101/100)*J103,0)</f>
        <v>97834.527999999991</v>
      </c>
      <c r="U103" s="2">
        <f>+IFERROR(R103*('Regions &amp; Poverty'!$M101/100),0)</f>
        <v>29209.831391999996</v>
      </c>
      <c r="V103" s="2">
        <f>+IFERROR(S103*('Regions &amp; Poverty'!$M101/100),0)</f>
        <v>29378.028479999997</v>
      </c>
      <c r="W103" s="2">
        <f>+IFERROR(T103*('Regions &amp; Poverty'!$M101/100),0)</f>
        <v>29546.027455999996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15045</v>
      </c>
      <c r="I104" s="9">
        <f t="shared" si="12"/>
        <v>13128</v>
      </c>
      <c r="J104" s="9">
        <f t="shared" si="12"/>
        <v>12775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3019</v>
      </c>
      <c r="I105" s="2">
        <f t="shared" si="9"/>
        <v>3176</v>
      </c>
      <c r="J105" s="2">
        <f t="shared" si="9"/>
        <v>3213</v>
      </c>
      <c r="K105" s="27"/>
      <c r="L105" s="2">
        <f>+IFERROR(('Regions &amp; Poverty'!$G103/100)*H105,0)</f>
        <v>757.76900000000001</v>
      </c>
      <c r="M105" s="2">
        <f>+IFERROR(('Regions &amp; Poverty'!$G103/100)*I105,0)</f>
        <v>797.17600000000004</v>
      </c>
      <c r="N105" s="2">
        <f>+IFERROR(('Regions &amp; Poverty'!$G103/100)*J105,0)</f>
        <v>806.46299999999997</v>
      </c>
      <c r="O105" s="2">
        <f>+IFERROR(L105*('Regions &amp; Poverty'!$I103/100),0)</f>
        <v>51.528292000000008</v>
      </c>
      <c r="P105" s="2">
        <f>+IFERROR(M105*('Regions &amp; Poverty'!$I103/100),0)</f>
        <v>54.207968000000008</v>
      </c>
      <c r="Q105" s="2">
        <f>+IFERROR(N105*('Regions &amp; Poverty'!$I103/100),0)</f>
        <v>54.839483999999999</v>
      </c>
      <c r="R105" s="2">
        <f>+IFERROR(('Regions &amp; Poverty'!$K103/100)*H105,0)</f>
        <v>1775.1719999999998</v>
      </c>
      <c r="S105" s="2">
        <f>+IFERROR(('Regions &amp; Poverty'!$K103/100)*I105,0)</f>
        <v>1867.4879999999998</v>
      </c>
      <c r="T105" s="2">
        <f>+IFERROR(('Regions &amp; Poverty'!$K103/100)*J105,0)</f>
        <v>1889.2439999999999</v>
      </c>
      <c r="U105" s="2">
        <f>+IFERROR(R105*('Regions &amp; Poverty'!$M103/100),0)</f>
        <v>379.88680799999997</v>
      </c>
      <c r="V105" s="2">
        <f>+IFERROR(S105*('Regions &amp; Poverty'!$M103/100),0)</f>
        <v>399.64243199999993</v>
      </c>
      <c r="W105" s="2">
        <f>+IFERROR(T105*('Regions &amp; Poverty'!$M103/100),0)</f>
        <v>404.29821599999997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0</v>
      </c>
      <c r="I109" s="2">
        <f t="shared" si="15"/>
        <v>0</v>
      </c>
      <c r="J109" s="2">
        <f t="shared" si="15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8139430</v>
      </c>
      <c r="I110" s="2">
        <f t="shared" si="15"/>
        <v>4373000</v>
      </c>
      <c r="J110" s="2">
        <f t="shared" si="15"/>
        <v>4554000</v>
      </c>
      <c r="K110" s="27"/>
      <c r="L110" s="2">
        <f>+IFERROR(('Regions &amp; Poverty'!$G108/100)*H110,0)</f>
        <v>1725559.16</v>
      </c>
      <c r="M110" s="2">
        <f>+IFERROR(('Regions &amp; Poverty'!$G108/100)*I110,0)</f>
        <v>927076</v>
      </c>
      <c r="N110" s="2">
        <f>+IFERROR(('Regions &amp; Poverty'!$G108/100)*J110,0)</f>
        <v>965448</v>
      </c>
      <c r="O110" s="2">
        <f>+IFERROR(L110*('Regions &amp; Poverty'!$I108/100),0)</f>
        <v>74199.043879999997</v>
      </c>
      <c r="P110" s="2">
        <f>+IFERROR(M110*('Regions &amp; Poverty'!$I108/100),0)</f>
        <v>39864.267999999996</v>
      </c>
      <c r="Q110" s="2">
        <f>+IFERROR(N110*('Regions &amp; Poverty'!$I108/100),0)</f>
        <v>41514.263999999996</v>
      </c>
      <c r="R110" s="2">
        <f>+IFERROR(('Regions &amp; Poverty'!$K108/100)*H110,0)</f>
        <v>4916215.72</v>
      </c>
      <c r="S110" s="2">
        <f>+IFERROR(('Regions &amp; Poverty'!$K108/100)*I110,0)</f>
        <v>2641292</v>
      </c>
      <c r="T110" s="2">
        <f>+IFERROR(('Regions &amp; Poverty'!$K108/100)*J110,0)</f>
        <v>2750616</v>
      </c>
      <c r="U110" s="2">
        <f>+IFERROR(R110*('Regions &amp; Poverty'!$M108/100),0)</f>
        <v>968494.4968399998</v>
      </c>
      <c r="V110" s="2">
        <f>+IFERROR(S110*('Regions &amp; Poverty'!$M108/100),0)</f>
        <v>520334.52399999998</v>
      </c>
      <c r="W110" s="2">
        <f>+IFERROR(T110*('Regions &amp; Poverty'!$M108/100),0)</f>
        <v>541871.35199999996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0</v>
      </c>
      <c r="I112" s="2">
        <f t="shared" si="15"/>
        <v>0</v>
      </c>
      <c r="J112" s="2">
        <f t="shared" si="15"/>
        <v>0</v>
      </c>
      <c r="K112" s="27"/>
      <c r="L112" s="2">
        <f>+IFERROR(('Regions &amp; Poverty'!$G110/100)*H112,0)</f>
        <v>0</v>
      </c>
      <c r="M112" s="2">
        <f>+IFERROR(('Regions &amp; Poverty'!$G110/100)*I112,0)</f>
        <v>0</v>
      </c>
      <c r="N112" s="2">
        <f>+IFERROR(('Regions &amp; Poverty'!$G110/100)*J112,0)</f>
        <v>0</v>
      </c>
      <c r="O112" s="2">
        <f>+IFERROR(L112*('Regions &amp; Poverty'!$I110/100),0)</f>
        <v>0</v>
      </c>
      <c r="P112" s="2">
        <f>+IFERROR(M112*('Regions &amp; Poverty'!$I110/100),0)</f>
        <v>0</v>
      </c>
      <c r="Q112" s="2">
        <f>+IFERROR(N112*('Regions &amp; Poverty'!$I110/100),0)</f>
        <v>0</v>
      </c>
      <c r="R112" s="2">
        <f>+IFERROR(('Regions &amp; Poverty'!$K110/100)*H112,0)</f>
        <v>0</v>
      </c>
      <c r="S112" s="2">
        <f>+IFERROR(('Regions &amp; Poverty'!$K110/100)*I112,0)</f>
        <v>0</v>
      </c>
      <c r="T112" s="2">
        <f>+IFERROR(('Regions &amp; Poverty'!$K110/100)*J112,0)</f>
        <v>0</v>
      </c>
      <c r="U112" s="2">
        <f>+IFERROR(R112*('Regions &amp; Poverty'!$M110/100),0)</f>
        <v>0</v>
      </c>
      <c r="V112" s="2">
        <f>+IFERROR(S112*('Regions &amp; Poverty'!$M110/100),0)</f>
        <v>0</v>
      </c>
      <c r="W112" s="2">
        <f>+IFERROR(T112*('Regions &amp; Poverty'!$M110/100),0)</f>
        <v>0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301548</v>
      </c>
      <c r="I113" s="2">
        <f t="shared" si="15"/>
        <v>306066</v>
      </c>
      <c r="J113" s="2">
        <f t="shared" si="15"/>
        <v>317504</v>
      </c>
      <c r="K113" s="27"/>
      <c r="L113" s="2">
        <f>+IFERROR(('Regions &amp; Poverty'!$G111/100)*H113,0)</f>
        <v>5729.4120000000003</v>
      </c>
      <c r="M113" s="2">
        <f>+IFERROR(('Regions &amp; Poverty'!$G111/100)*I113,0)</f>
        <v>5815.2539999999999</v>
      </c>
      <c r="N113" s="2">
        <f>+IFERROR(('Regions &amp; Poverty'!$G111/100)*J113,0)</f>
        <v>6032.576</v>
      </c>
      <c r="O113" s="2">
        <f>+IFERROR(L113*('Regions &amp; Poverty'!$I111/100),0)</f>
        <v>17.188236</v>
      </c>
      <c r="P113" s="2">
        <f>+IFERROR(M113*('Regions &amp; Poverty'!$I111/100),0)</f>
        <v>17.445761999999998</v>
      </c>
      <c r="Q113" s="2">
        <f>+IFERROR(N113*('Regions &amp; Poverty'!$I111/100),0)</f>
        <v>18.097728</v>
      </c>
      <c r="R113" s="2">
        <f>+IFERROR(('Regions &amp; Poverty'!$K111/100)*H113,0)</f>
        <v>48549.228000000003</v>
      </c>
      <c r="S113" s="2">
        <f>+IFERROR(('Regions &amp; Poverty'!$K111/100)*I113,0)</f>
        <v>49276.626000000004</v>
      </c>
      <c r="T113" s="2">
        <f>+IFERROR(('Regions &amp; Poverty'!$K111/100)*J113,0)</f>
        <v>51118.144</v>
      </c>
      <c r="U113" s="2">
        <f>+IFERROR(R113*('Regions &amp; Poverty'!$M111/100),0)</f>
        <v>1650.6737520000001</v>
      </c>
      <c r="V113" s="2">
        <f>+IFERROR(S113*('Regions &amp; Poverty'!$M111/100),0)</f>
        <v>1675.4052840000002</v>
      </c>
      <c r="W113" s="2">
        <f>+IFERROR(T113*('Regions &amp; Poverty'!$M111/100),0)</f>
        <v>1738.0168960000001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0</v>
      </c>
      <c r="I118" s="2">
        <f t="shared" si="15"/>
        <v>0</v>
      </c>
      <c r="J118" s="2">
        <f t="shared" si="15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0</v>
      </c>
      <c r="I128" s="2">
        <f t="shared" si="17"/>
        <v>0</v>
      </c>
      <c r="J128" s="2">
        <f t="shared" si="17"/>
        <v>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0</v>
      </c>
      <c r="I129" s="2">
        <f t="shared" si="17"/>
        <v>0</v>
      </c>
      <c r="J129" s="2">
        <f t="shared" si="17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0</v>
      </c>
      <c r="I132" s="2">
        <f t="shared" si="17"/>
        <v>0</v>
      </c>
      <c r="J132" s="2">
        <f t="shared" si="17"/>
        <v>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0</v>
      </c>
      <c r="I134" s="2">
        <f t="shared" si="18"/>
        <v>0</v>
      </c>
      <c r="J134" s="2">
        <f t="shared" si="18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0</v>
      </c>
      <c r="I136" s="2">
        <f t="shared" si="18"/>
        <v>0</v>
      </c>
      <c r="J136" s="2">
        <f t="shared" si="18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0</v>
      </c>
      <c r="I139" s="9">
        <f t="shared" si="21"/>
        <v>0</v>
      </c>
      <c r="J139" s="9">
        <f t="shared" si="21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0</v>
      </c>
      <c r="I141" s="2">
        <f t="shared" si="18"/>
        <v>0</v>
      </c>
      <c r="J141" s="2">
        <f t="shared" si="18"/>
        <v>0</v>
      </c>
      <c r="K141" s="27"/>
      <c r="L141" s="2">
        <f>+IFERROR(('Regions &amp; Poverty'!$G139/100)*H141,0)</f>
        <v>0</v>
      </c>
      <c r="M141" s="2">
        <f>+IFERROR(('Regions &amp; Poverty'!$G139/100)*I141,0)</f>
        <v>0</v>
      </c>
      <c r="N141" s="2">
        <f>+IFERROR(('Regions &amp; Poverty'!$G139/100)*J141,0)</f>
        <v>0</v>
      </c>
      <c r="O141" s="2">
        <f>+IFERROR(L141*('Regions &amp; Poverty'!$I139/100),0)</f>
        <v>0</v>
      </c>
      <c r="P141" s="2">
        <f>+IFERROR(M141*('Regions &amp; Poverty'!$I139/100),0)</f>
        <v>0</v>
      </c>
      <c r="Q141" s="2">
        <f>+IFERROR(N141*('Regions &amp; Poverty'!$I139/100),0)</f>
        <v>0</v>
      </c>
      <c r="R141" s="2">
        <f>+IFERROR(('Regions &amp; Poverty'!$K139/100)*H141,0)</f>
        <v>0</v>
      </c>
      <c r="S141" s="2">
        <f>+IFERROR(('Regions &amp; Poverty'!$K139/100)*I141,0)</f>
        <v>0</v>
      </c>
      <c r="T141" s="2">
        <f>+IFERROR(('Regions &amp; Poverty'!$K139/100)*J141,0)</f>
        <v>0</v>
      </c>
      <c r="U141" s="2">
        <f>+IFERROR(R141*('Regions &amp; Poverty'!$M139/100),0)</f>
        <v>0</v>
      </c>
      <c r="V141" s="2">
        <f>+IFERROR(S141*('Regions &amp; Poverty'!$M139/100),0)</f>
        <v>0</v>
      </c>
      <c r="W141" s="2">
        <f>+IFERROR(T141*('Regions &amp; Poverty'!$M139/100),0)</f>
        <v>0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0</v>
      </c>
      <c r="I143" s="2">
        <f t="shared" si="18"/>
        <v>0</v>
      </c>
      <c r="J143" s="2">
        <f t="shared" si="18"/>
        <v>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0</v>
      </c>
      <c r="I146" s="2">
        <f t="shared" si="18"/>
        <v>0</v>
      </c>
      <c r="J146" s="2">
        <f t="shared" si="18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0</v>
      </c>
      <c r="I147" s="2">
        <f t="shared" si="22"/>
        <v>0</v>
      </c>
      <c r="J147" s="2">
        <f t="shared" si="22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0</v>
      </c>
      <c r="I155" s="2">
        <f t="shared" si="22"/>
        <v>0</v>
      </c>
      <c r="J155" s="2">
        <f t="shared" si="22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0</v>
      </c>
      <c r="I156" s="2">
        <f t="shared" si="22"/>
        <v>0</v>
      </c>
      <c r="J156" s="2">
        <f t="shared" si="22"/>
        <v>0</v>
      </c>
      <c r="K156" s="27"/>
      <c r="L156" s="2">
        <f>+IFERROR(('Regions &amp; Poverty'!$G154/100)*H156,0)</f>
        <v>0</v>
      </c>
      <c r="M156" s="2">
        <f>+IFERROR(('Regions &amp; Poverty'!$G154/100)*I156,0)</f>
        <v>0</v>
      </c>
      <c r="N156" s="2">
        <f>+IFERROR(('Regions &amp; Poverty'!$G154/100)*J156,0)</f>
        <v>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0</v>
      </c>
      <c r="S156" s="2">
        <f>+IFERROR(('Regions &amp; Poverty'!$K154/100)*I156,0)</f>
        <v>0</v>
      </c>
      <c r="T156" s="2">
        <f>+IFERROR(('Regions &amp; Poverty'!$K154/100)*J156,0)</f>
        <v>0</v>
      </c>
      <c r="U156" s="2">
        <f>+IFERROR(R156*('Regions &amp; Poverty'!$M154/100),0)</f>
        <v>0</v>
      </c>
      <c r="V156" s="2">
        <f>+IFERROR(S156*('Regions &amp; Poverty'!$M154/100),0)</f>
        <v>0</v>
      </c>
      <c r="W156" s="2">
        <f>+IFERROR(T156*('Regions &amp; Poverty'!$M154/100),0)</f>
        <v>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0</v>
      </c>
      <c r="I159" s="2">
        <f t="shared" si="22"/>
        <v>0</v>
      </c>
      <c r="J159" s="2">
        <f t="shared" si="22"/>
        <v>0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0</v>
      </c>
      <c r="I165" s="2">
        <f t="shared" si="23"/>
        <v>0</v>
      </c>
      <c r="J165" s="2">
        <f t="shared" si="23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0</v>
      </c>
      <c r="I167" s="2">
        <f t="shared" si="23"/>
        <v>0</v>
      </c>
      <c r="J167" s="2">
        <f t="shared" si="23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0</v>
      </c>
      <c r="I168" s="2">
        <f t="shared" si="23"/>
        <v>0</v>
      </c>
      <c r="J168" s="2">
        <f t="shared" si="23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0</v>
      </c>
      <c r="I172" s="2">
        <f t="shared" si="23"/>
        <v>0</v>
      </c>
      <c r="J172" s="2">
        <f t="shared" si="23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0</v>
      </c>
      <c r="I174" s="2">
        <f t="shared" si="23"/>
        <v>0</v>
      </c>
      <c r="J174" s="2">
        <f t="shared" si="23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0</v>
      </c>
      <c r="I175" s="2">
        <f t="shared" si="23"/>
        <v>0</v>
      </c>
      <c r="J175" s="2">
        <f t="shared" si="23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0</v>
      </c>
      <c r="I176" s="9">
        <f t="shared" si="24"/>
        <v>0</v>
      </c>
      <c r="J176" s="9">
        <f t="shared" si="24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274331582</v>
      </c>
      <c r="I178" s="9">
        <f t="shared" si="25"/>
        <v>276608343</v>
      </c>
      <c r="J178" s="9">
        <f t="shared" si="25"/>
        <v>277102554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0</v>
      </c>
      <c r="I183" s="2">
        <f t="shared" si="26"/>
        <v>0</v>
      </c>
      <c r="J183" s="2">
        <f t="shared" si="26"/>
        <v>0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131</v>
      </c>
      <c r="I185" s="2">
        <f t="shared" si="26"/>
        <v>137</v>
      </c>
      <c r="J185" s="2">
        <f t="shared" si="26"/>
        <v>144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553</v>
      </c>
      <c r="I187" s="2">
        <f t="shared" si="26"/>
        <v>379</v>
      </c>
      <c r="J187" s="2">
        <f t="shared" si="26"/>
        <v>311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1201</v>
      </c>
      <c r="I189" s="2">
        <f t="shared" si="26"/>
        <v>1204</v>
      </c>
      <c r="J189" s="2">
        <f t="shared" si="26"/>
        <v>1213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216</v>
      </c>
      <c r="I190" s="2">
        <f t="shared" si="26"/>
        <v>224</v>
      </c>
      <c r="J190" s="2">
        <f t="shared" si="26"/>
        <v>226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1237</v>
      </c>
      <c r="I191" s="2">
        <f t="shared" si="26"/>
        <v>1228</v>
      </c>
      <c r="J191" s="2">
        <f t="shared" si="26"/>
        <v>1220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258</v>
      </c>
      <c r="I192" s="2">
        <f t="shared" si="26"/>
        <v>260</v>
      </c>
      <c r="J192" s="2">
        <f t="shared" si="26"/>
        <v>261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1233</v>
      </c>
      <c r="I196" s="2">
        <f t="shared" si="26"/>
        <v>1283</v>
      </c>
      <c r="J196" s="2">
        <f t="shared" si="26"/>
        <v>1320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721</v>
      </c>
      <c r="I197" s="2">
        <f t="shared" si="27"/>
        <v>705</v>
      </c>
      <c r="J197" s="2">
        <f t="shared" si="27"/>
        <v>693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0</v>
      </c>
      <c r="I205" s="2">
        <f t="shared" si="27"/>
        <v>0</v>
      </c>
      <c r="J205" s="2">
        <f t="shared" si="27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8807</v>
      </c>
      <c r="I213" s="2">
        <f t="shared" si="28"/>
        <v>10238</v>
      </c>
      <c r="J213" s="2">
        <f t="shared" si="28"/>
        <v>10228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101</v>
      </c>
      <c r="I218" s="2">
        <f t="shared" si="28"/>
        <v>108</v>
      </c>
      <c r="J218" s="2">
        <f t="shared" si="28"/>
        <v>101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785</v>
      </c>
      <c r="I219" s="2">
        <f t="shared" si="28"/>
        <v>647</v>
      </c>
      <c r="J219" s="2">
        <f t="shared" si="28"/>
        <v>498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3825</v>
      </c>
      <c r="I220" s="2">
        <f t="shared" si="28"/>
        <v>3821</v>
      </c>
      <c r="J220" s="2">
        <f t="shared" si="28"/>
        <v>3843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43</v>
      </c>
      <c r="I221" s="2">
        <f t="shared" si="28"/>
        <v>43</v>
      </c>
      <c r="J221" s="2">
        <f t="shared" si="28"/>
        <v>43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422</v>
      </c>
      <c r="I222" s="2">
        <f t="shared" si="28"/>
        <v>434</v>
      </c>
      <c r="J222" s="2">
        <f t="shared" si="28"/>
        <v>443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7929</v>
      </c>
      <c r="I224" s="2">
        <f t="shared" si="28"/>
        <v>6142</v>
      </c>
      <c r="J224" s="2">
        <f t="shared" si="28"/>
        <v>6066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1940</v>
      </c>
      <c r="I226" s="2">
        <f t="shared" si="28"/>
        <v>1933</v>
      </c>
      <c r="J226" s="2">
        <f t="shared" si="28"/>
        <v>1781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8</v>
      </c>
      <c r="I235" s="2">
        <f t="shared" si="29"/>
        <v>7</v>
      </c>
      <c r="J235" s="2">
        <f t="shared" si="29"/>
        <v>7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7</v>
      </c>
      <c r="I240" s="2">
        <f t="shared" si="29"/>
        <v>7</v>
      </c>
      <c r="J240" s="2">
        <f t="shared" si="29"/>
        <v>7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0</v>
      </c>
      <c r="I245" s="2">
        <f t="shared" si="29"/>
        <v>0</v>
      </c>
      <c r="J245" s="2">
        <f t="shared" si="29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126205</v>
      </c>
      <c r="I246" s="2">
        <f t="shared" si="30"/>
        <v>128652</v>
      </c>
      <c r="J246" s="2">
        <f t="shared" si="30"/>
        <v>130366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4</v>
      </c>
      <c r="B250" s="1" t="s">
        <v>20</v>
      </c>
      <c r="C250" s="1">
        <v>125</v>
      </c>
      <c r="D250" s="1" t="s">
        <v>13</v>
      </c>
      <c r="E250" s="1">
        <v>5510</v>
      </c>
      <c r="F250" s="1" t="s">
        <v>581</v>
      </c>
      <c r="G250" s="1" t="s">
        <v>4</v>
      </c>
    </row>
    <row r="251" spans="1:11" ht="15" customHeight="1" x14ac:dyDescent="0.2">
      <c r="A251" s="1">
        <v>5</v>
      </c>
      <c r="B251" s="1" t="s">
        <v>21</v>
      </c>
      <c r="C251" s="1">
        <v>125</v>
      </c>
      <c r="D251" s="1" t="s">
        <v>13</v>
      </c>
      <c r="E251" s="1">
        <v>5510</v>
      </c>
      <c r="F251" s="1" t="s">
        <v>581</v>
      </c>
      <c r="G251" s="1" t="s">
        <v>4</v>
      </c>
      <c r="H251" s="1">
        <v>101</v>
      </c>
      <c r="I251" s="1">
        <v>108</v>
      </c>
      <c r="J251" s="1">
        <v>101</v>
      </c>
    </row>
    <row r="252" spans="1:11" ht="15" customHeight="1" x14ac:dyDescent="0.2">
      <c r="A252" s="1">
        <v>7</v>
      </c>
      <c r="B252" s="1" t="s">
        <v>22</v>
      </c>
      <c r="C252" s="1">
        <v>125</v>
      </c>
      <c r="D252" s="1" t="s">
        <v>13</v>
      </c>
      <c r="E252" s="1">
        <v>5510</v>
      </c>
      <c r="F252" s="1" t="s">
        <v>581</v>
      </c>
      <c r="G252" s="1" t="s">
        <v>4</v>
      </c>
      <c r="H252" s="1">
        <v>7638880</v>
      </c>
      <c r="I252" s="1">
        <v>7727413</v>
      </c>
      <c r="J252" s="1">
        <v>9981245</v>
      </c>
    </row>
    <row r="253" spans="1:11" ht="15" customHeight="1" x14ac:dyDescent="0.2">
      <c r="A253" s="1">
        <v>8</v>
      </c>
      <c r="B253" s="1" t="s">
        <v>23</v>
      </c>
      <c r="C253" s="1">
        <v>125</v>
      </c>
      <c r="D253" s="1" t="s">
        <v>13</v>
      </c>
      <c r="E253" s="1">
        <v>5510</v>
      </c>
      <c r="F253" s="1" t="s">
        <v>581</v>
      </c>
      <c r="G253" s="1" t="s">
        <v>4</v>
      </c>
      <c r="H253" s="1">
        <v>131</v>
      </c>
      <c r="I253" s="1">
        <v>137</v>
      </c>
      <c r="J253" s="1">
        <v>144</v>
      </c>
    </row>
    <row r="254" spans="1:11" ht="15" customHeight="1" x14ac:dyDescent="0.2">
      <c r="A254" s="1">
        <v>9</v>
      </c>
      <c r="B254" s="1" t="s">
        <v>24</v>
      </c>
      <c r="C254" s="1">
        <v>125</v>
      </c>
      <c r="D254" s="1" t="s">
        <v>13</v>
      </c>
      <c r="E254" s="1">
        <v>5510</v>
      </c>
      <c r="F254" s="1" t="s">
        <v>581</v>
      </c>
      <c r="G254" s="1" t="s">
        <v>4</v>
      </c>
      <c r="H254" s="1">
        <v>186057</v>
      </c>
      <c r="I254" s="1">
        <v>190255</v>
      </c>
      <c r="J254" s="1">
        <v>191193</v>
      </c>
    </row>
    <row r="255" spans="1:11" ht="15" customHeight="1" x14ac:dyDescent="0.2">
      <c r="A255" s="1">
        <v>12</v>
      </c>
      <c r="B255" s="1" t="s">
        <v>29</v>
      </c>
      <c r="C255" s="1">
        <v>125</v>
      </c>
      <c r="D255" s="1" t="s">
        <v>13</v>
      </c>
      <c r="E255" s="1">
        <v>5510</v>
      </c>
      <c r="F255" s="1" t="s">
        <v>581</v>
      </c>
      <c r="G255" s="1" t="s">
        <v>4</v>
      </c>
      <c r="H255" s="1">
        <v>951</v>
      </c>
      <c r="I255" s="1">
        <v>1030</v>
      </c>
      <c r="J255" s="1">
        <v>1098</v>
      </c>
    </row>
    <row r="256" spans="1:11" ht="15" customHeight="1" x14ac:dyDescent="0.2">
      <c r="A256" s="1">
        <v>14</v>
      </c>
      <c r="B256" s="1" t="s">
        <v>32</v>
      </c>
      <c r="C256" s="1">
        <v>125</v>
      </c>
      <c r="D256" s="1" t="s">
        <v>13</v>
      </c>
      <c r="E256" s="1">
        <v>5510</v>
      </c>
      <c r="F256" s="1" t="s">
        <v>581</v>
      </c>
      <c r="G256" s="1" t="s">
        <v>4</v>
      </c>
      <c r="H256" s="1">
        <v>553</v>
      </c>
      <c r="I256" s="1">
        <v>379</v>
      </c>
      <c r="J256" s="1">
        <v>311</v>
      </c>
    </row>
    <row r="257" spans="1:10" ht="15" customHeight="1" x14ac:dyDescent="0.2">
      <c r="A257" s="1">
        <v>23</v>
      </c>
      <c r="B257" s="1" t="s">
        <v>36</v>
      </c>
      <c r="C257" s="1">
        <v>125</v>
      </c>
      <c r="D257" s="1" t="s">
        <v>13</v>
      </c>
      <c r="E257" s="1">
        <v>5510</v>
      </c>
      <c r="F257" s="1" t="s">
        <v>581</v>
      </c>
      <c r="G257" s="1" t="s">
        <v>4</v>
      </c>
      <c r="H257" s="1">
        <v>927</v>
      </c>
      <c r="I257" s="1">
        <v>681</v>
      </c>
      <c r="J257" s="1">
        <v>538</v>
      </c>
    </row>
    <row r="258" spans="1:10" ht="15" customHeight="1" x14ac:dyDescent="0.2">
      <c r="A258" s="1">
        <v>53</v>
      </c>
      <c r="B258" s="1" t="s">
        <v>37</v>
      </c>
      <c r="C258" s="1">
        <v>125</v>
      </c>
      <c r="D258" s="1" t="s">
        <v>13</v>
      </c>
      <c r="E258" s="1">
        <v>5510</v>
      </c>
      <c r="F258" s="1" t="s">
        <v>581</v>
      </c>
      <c r="G258" s="1" t="s">
        <v>4</v>
      </c>
      <c r="H258" s="1">
        <v>4066711</v>
      </c>
      <c r="I258" s="1">
        <v>4193982</v>
      </c>
      <c r="J258" s="1">
        <v>4317642</v>
      </c>
    </row>
    <row r="259" spans="1:10" ht="15" customHeight="1" x14ac:dyDescent="0.2">
      <c r="A259" s="1">
        <v>19</v>
      </c>
      <c r="B259" s="1" t="s">
        <v>40</v>
      </c>
      <c r="C259" s="1">
        <v>125</v>
      </c>
      <c r="D259" s="1" t="s">
        <v>13</v>
      </c>
      <c r="E259" s="1">
        <v>5510</v>
      </c>
      <c r="F259" s="1" t="s">
        <v>581</v>
      </c>
      <c r="G259" s="1" t="s">
        <v>4</v>
      </c>
      <c r="H259" s="1">
        <v>245808</v>
      </c>
      <c r="I259" s="1">
        <v>252441</v>
      </c>
      <c r="J259" s="1">
        <v>199965</v>
      </c>
    </row>
    <row r="260" spans="1:10" ht="15" customHeight="1" x14ac:dyDescent="0.2">
      <c r="A260" s="1">
        <v>21</v>
      </c>
      <c r="B260" s="1" t="s">
        <v>43</v>
      </c>
      <c r="C260" s="1">
        <v>125</v>
      </c>
      <c r="D260" s="1" t="s">
        <v>13</v>
      </c>
      <c r="E260" s="1">
        <v>5510</v>
      </c>
      <c r="F260" s="1" t="s">
        <v>581</v>
      </c>
      <c r="G260" s="1" t="s">
        <v>4</v>
      </c>
      <c r="H260" s="1">
        <v>23253514</v>
      </c>
      <c r="I260" s="1">
        <v>23059704</v>
      </c>
      <c r="J260" s="1">
        <v>21082867</v>
      </c>
    </row>
    <row r="261" spans="1:10" ht="15" customHeight="1" x14ac:dyDescent="0.2">
      <c r="A261" s="1">
        <v>26</v>
      </c>
      <c r="B261" s="1" t="s">
        <v>45</v>
      </c>
      <c r="C261" s="1">
        <v>125</v>
      </c>
      <c r="D261" s="1" t="s">
        <v>13</v>
      </c>
      <c r="E261" s="1">
        <v>5510</v>
      </c>
      <c r="F261" s="1" t="s">
        <v>581</v>
      </c>
      <c r="G261" s="1" t="s">
        <v>4</v>
      </c>
      <c r="H261" s="1">
        <v>3049</v>
      </c>
      <c r="I261" s="1">
        <v>3242</v>
      </c>
      <c r="J261" s="1">
        <v>3221</v>
      </c>
    </row>
    <row r="262" spans="1:10" ht="15" customHeight="1" x14ac:dyDescent="0.2">
      <c r="A262" s="1">
        <v>233</v>
      </c>
      <c r="B262" s="1" t="s">
        <v>47</v>
      </c>
      <c r="C262" s="1">
        <v>125</v>
      </c>
      <c r="D262" s="1" t="s">
        <v>13</v>
      </c>
      <c r="E262" s="1">
        <v>5510</v>
      </c>
      <c r="F262" s="1" t="s">
        <v>581</v>
      </c>
      <c r="G262" s="1" t="s">
        <v>4</v>
      </c>
      <c r="H262" s="1">
        <v>4103</v>
      </c>
      <c r="I262" s="1">
        <v>4765</v>
      </c>
      <c r="J262" s="1">
        <v>4757</v>
      </c>
    </row>
    <row r="263" spans="1:10" ht="15" customHeight="1" x14ac:dyDescent="0.2">
      <c r="A263" s="1">
        <v>29</v>
      </c>
      <c r="B263" s="1" t="s">
        <v>48</v>
      </c>
      <c r="C263" s="1">
        <v>125</v>
      </c>
      <c r="D263" s="1" t="s">
        <v>13</v>
      </c>
      <c r="E263" s="1">
        <v>5510</v>
      </c>
      <c r="F263" s="1" t="s">
        <v>581</v>
      </c>
      <c r="G263" s="1" t="s">
        <v>4</v>
      </c>
      <c r="H263" s="1">
        <v>2242352</v>
      </c>
      <c r="I263" s="1">
        <v>2757583</v>
      </c>
      <c r="J263" s="1">
        <v>2394982</v>
      </c>
    </row>
    <row r="264" spans="1:10" ht="15" customHeight="1" x14ac:dyDescent="0.2">
      <c r="A264" s="1">
        <v>35</v>
      </c>
      <c r="B264" s="1" t="s">
        <v>574</v>
      </c>
      <c r="C264" s="1">
        <v>125</v>
      </c>
      <c r="D264" s="1" t="s">
        <v>13</v>
      </c>
      <c r="E264" s="1">
        <v>5510</v>
      </c>
      <c r="F264" s="1" t="s">
        <v>581</v>
      </c>
      <c r="G264" s="1" t="s">
        <v>4</v>
      </c>
      <c r="H264" s="1">
        <v>3724</v>
      </c>
      <c r="I264" s="1">
        <v>5214</v>
      </c>
      <c r="J264" s="1">
        <v>5348</v>
      </c>
    </row>
    <row r="265" spans="1:10" ht="15" customHeight="1" x14ac:dyDescent="0.2">
      <c r="A265" s="1">
        <v>115</v>
      </c>
      <c r="B265" s="1" t="s">
        <v>49</v>
      </c>
      <c r="C265" s="1">
        <v>125</v>
      </c>
      <c r="D265" s="1" t="s">
        <v>13</v>
      </c>
      <c r="E265" s="1">
        <v>5510</v>
      </c>
      <c r="F265" s="1" t="s">
        <v>581</v>
      </c>
      <c r="G265" s="1" t="s">
        <v>4</v>
      </c>
      <c r="H265" s="1">
        <v>8584605</v>
      </c>
      <c r="I265" s="1">
        <v>9410691</v>
      </c>
      <c r="J265" s="1">
        <v>10206514</v>
      </c>
    </row>
    <row r="266" spans="1:10" ht="15" customHeight="1" x14ac:dyDescent="0.2">
      <c r="A266" s="1">
        <v>32</v>
      </c>
      <c r="B266" s="1" t="s">
        <v>50</v>
      </c>
      <c r="C266" s="1">
        <v>125</v>
      </c>
      <c r="D266" s="1" t="s">
        <v>13</v>
      </c>
      <c r="E266" s="1">
        <v>5510</v>
      </c>
      <c r="F266" s="1" t="s">
        <v>581</v>
      </c>
      <c r="G266" s="1" t="s">
        <v>4</v>
      </c>
      <c r="H266" s="1">
        <v>4917263</v>
      </c>
      <c r="I266" s="1">
        <v>5198348</v>
      </c>
      <c r="J266" s="1">
        <v>5501749</v>
      </c>
    </row>
    <row r="267" spans="1:10" ht="15" customHeight="1" x14ac:dyDescent="0.2">
      <c r="A267" s="1">
        <v>36</v>
      </c>
      <c r="B267" s="1" t="s">
        <v>53</v>
      </c>
      <c r="C267" s="1">
        <v>125</v>
      </c>
      <c r="D267" s="1" t="s">
        <v>13</v>
      </c>
      <c r="E267" s="1">
        <v>5510</v>
      </c>
      <c r="F267" s="1" t="s">
        <v>581</v>
      </c>
      <c r="G267" s="1" t="s">
        <v>4</v>
      </c>
      <c r="H267" s="1">
        <v>8</v>
      </c>
      <c r="I267" s="1">
        <v>7</v>
      </c>
      <c r="J267" s="1">
        <v>7</v>
      </c>
    </row>
    <row r="268" spans="1:10" ht="15" customHeight="1" x14ac:dyDescent="0.2">
      <c r="A268" s="1">
        <v>37</v>
      </c>
      <c r="B268" s="1" t="s">
        <v>54</v>
      </c>
      <c r="C268" s="1">
        <v>125</v>
      </c>
      <c r="D268" s="1" t="s">
        <v>13</v>
      </c>
      <c r="E268" s="1">
        <v>5510</v>
      </c>
      <c r="F268" s="1" t="s">
        <v>581</v>
      </c>
      <c r="G268" s="1" t="s">
        <v>4</v>
      </c>
      <c r="H268" s="1">
        <v>695188</v>
      </c>
      <c r="I268" s="1">
        <v>706235</v>
      </c>
      <c r="J268" s="1">
        <v>714042</v>
      </c>
    </row>
    <row r="269" spans="1:10" ht="15" customHeight="1" x14ac:dyDescent="0.2">
      <c r="A269" s="1">
        <v>39</v>
      </c>
      <c r="B269" s="1" t="s">
        <v>55</v>
      </c>
      <c r="C269" s="1">
        <v>125</v>
      </c>
      <c r="D269" s="1" t="s">
        <v>13</v>
      </c>
      <c r="E269" s="1">
        <v>5510</v>
      </c>
      <c r="F269" s="1" t="s">
        <v>581</v>
      </c>
      <c r="G269" s="1" t="s">
        <v>4</v>
      </c>
      <c r="H269" s="1">
        <v>166888</v>
      </c>
      <c r="I269" s="1">
        <v>254822</v>
      </c>
      <c r="J269" s="1">
        <v>263961</v>
      </c>
    </row>
    <row r="270" spans="1:10" ht="15" customHeight="1" x14ac:dyDescent="0.2">
      <c r="A270" s="1">
        <v>351</v>
      </c>
      <c r="B270" s="1" t="s">
        <v>57</v>
      </c>
      <c r="C270" s="1">
        <v>125</v>
      </c>
      <c r="D270" s="1" t="s">
        <v>13</v>
      </c>
      <c r="E270" s="1">
        <v>5510</v>
      </c>
      <c r="F270" s="1" t="s">
        <v>581</v>
      </c>
      <c r="G270" s="1" t="s">
        <v>4</v>
      </c>
      <c r="H270" s="1">
        <v>4696245</v>
      </c>
      <c r="I270" s="1">
        <v>4772117</v>
      </c>
      <c r="J270" s="1">
        <v>4794262</v>
      </c>
    </row>
    <row r="271" spans="1:10" ht="15" customHeight="1" x14ac:dyDescent="0.2">
      <c r="A271" s="1">
        <v>41</v>
      </c>
      <c r="B271" s="1" t="s">
        <v>568</v>
      </c>
      <c r="C271" s="1">
        <v>125</v>
      </c>
      <c r="D271" s="1" t="s">
        <v>13</v>
      </c>
      <c r="E271" s="1">
        <v>5510</v>
      </c>
      <c r="F271" s="1" t="s">
        <v>581</v>
      </c>
      <c r="G271" s="1" t="s">
        <v>4</v>
      </c>
      <c r="H271" s="1">
        <v>4676481</v>
      </c>
      <c r="I271" s="1">
        <v>4755477</v>
      </c>
      <c r="J271" s="1">
        <v>4778262</v>
      </c>
    </row>
    <row r="272" spans="1:10" ht="15" customHeight="1" x14ac:dyDescent="0.2">
      <c r="A272" s="1">
        <v>214</v>
      </c>
      <c r="B272" s="1" t="s">
        <v>569</v>
      </c>
      <c r="C272" s="1">
        <v>125</v>
      </c>
      <c r="D272" s="1" t="s">
        <v>13</v>
      </c>
      <c r="E272" s="1">
        <v>5510</v>
      </c>
      <c r="F272" s="1" t="s">
        <v>581</v>
      </c>
      <c r="G272" s="1" t="s">
        <v>4</v>
      </c>
      <c r="H272" s="1">
        <v>19764</v>
      </c>
      <c r="I272" s="1">
        <v>16640</v>
      </c>
      <c r="J272" s="1">
        <v>16000</v>
      </c>
    </row>
    <row r="273" spans="1:10" ht="15" customHeight="1" x14ac:dyDescent="0.2">
      <c r="A273" s="1">
        <v>44</v>
      </c>
      <c r="B273" s="1" t="s">
        <v>58</v>
      </c>
      <c r="C273" s="1">
        <v>125</v>
      </c>
      <c r="D273" s="1" t="s">
        <v>13</v>
      </c>
      <c r="E273" s="1">
        <v>5510</v>
      </c>
      <c r="F273" s="1" t="s">
        <v>581</v>
      </c>
      <c r="G273" s="1" t="s">
        <v>4</v>
      </c>
      <c r="H273" s="1">
        <v>2186207</v>
      </c>
      <c r="I273" s="1">
        <v>2092200</v>
      </c>
      <c r="J273" s="1">
        <v>2105436</v>
      </c>
    </row>
    <row r="274" spans="1:10" ht="15" customHeight="1" x14ac:dyDescent="0.2">
      <c r="A274" s="1">
        <v>45</v>
      </c>
      <c r="B274" s="1" t="s">
        <v>59</v>
      </c>
      <c r="C274" s="1">
        <v>125</v>
      </c>
      <c r="D274" s="1" t="s">
        <v>13</v>
      </c>
      <c r="E274" s="1">
        <v>5510</v>
      </c>
      <c r="F274" s="1" t="s">
        <v>581</v>
      </c>
      <c r="G274" s="1" t="s">
        <v>4</v>
      </c>
      <c r="H274" s="1">
        <v>62267</v>
      </c>
      <c r="I274" s="1">
        <v>65643</v>
      </c>
      <c r="J274" s="1">
        <v>65718</v>
      </c>
    </row>
    <row r="275" spans="1:10" ht="15" customHeight="1" x14ac:dyDescent="0.2">
      <c r="A275" s="1">
        <v>46</v>
      </c>
      <c r="B275" s="1" t="s">
        <v>60</v>
      </c>
      <c r="C275" s="1">
        <v>125</v>
      </c>
      <c r="D275" s="1" t="s">
        <v>13</v>
      </c>
      <c r="E275" s="1">
        <v>5510</v>
      </c>
      <c r="F275" s="1" t="s">
        <v>581</v>
      </c>
      <c r="G275" s="1" t="s">
        <v>4</v>
      </c>
      <c r="H275" s="1">
        <v>1308205</v>
      </c>
      <c r="I275" s="1">
        <v>1336952</v>
      </c>
      <c r="J275" s="1">
        <v>1365698</v>
      </c>
    </row>
    <row r="276" spans="1:10" ht="15" customHeight="1" x14ac:dyDescent="0.2">
      <c r="A276" s="1">
        <v>47</v>
      </c>
      <c r="B276" s="1" t="s">
        <v>61</v>
      </c>
      <c r="C276" s="1">
        <v>125</v>
      </c>
      <c r="D276" s="1" t="s">
        <v>13</v>
      </c>
      <c r="E276" s="1">
        <v>5510</v>
      </c>
      <c r="F276" s="1" t="s">
        <v>581</v>
      </c>
      <c r="G276" s="1" t="s">
        <v>4</v>
      </c>
      <c r="H276" s="1">
        <v>785</v>
      </c>
      <c r="I276" s="1">
        <v>647</v>
      </c>
      <c r="J276" s="1">
        <v>498</v>
      </c>
    </row>
    <row r="277" spans="1:10" ht="15" customHeight="1" x14ac:dyDescent="0.2">
      <c r="A277" s="1">
        <v>48</v>
      </c>
      <c r="B277" s="1" t="s">
        <v>62</v>
      </c>
      <c r="C277" s="1">
        <v>125</v>
      </c>
      <c r="D277" s="1" t="s">
        <v>13</v>
      </c>
      <c r="E277" s="1">
        <v>5510</v>
      </c>
      <c r="F277" s="1" t="s">
        <v>581</v>
      </c>
      <c r="G277" s="1" t="s">
        <v>4</v>
      </c>
      <c r="H277" s="1">
        <v>175500</v>
      </c>
      <c r="I277" s="1">
        <v>157755</v>
      </c>
      <c r="J277" s="1">
        <v>163118</v>
      </c>
    </row>
    <row r="278" spans="1:10" ht="15" customHeight="1" x14ac:dyDescent="0.2">
      <c r="A278" s="1">
        <v>107</v>
      </c>
      <c r="B278" s="1" t="s">
        <v>63</v>
      </c>
      <c r="C278" s="1">
        <v>125</v>
      </c>
      <c r="D278" s="1" t="s">
        <v>13</v>
      </c>
      <c r="E278" s="1">
        <v>5510</v>
      </c>
      <c r="F278" s="1" t="s">
        <v>581</v>
      </c>
      <c r="G278" s="1" t="s">
        <v>4</v>
      </c>
      <c r="H278" s="1">
        <v>4239303</v>
      </c>
      <c r="I278" s="1">
        <v>3674818</v>
      </c>
      <c r="J278" s="1">
        <v>3210614</v>
      </c>
    </row>
    <row r="279" spans="1:10" ht="15" customHeight="1" x14ac:dyDescent="0.2">
      <c r="A279" s="1">
        <v>49</v>
      </c>
      <c r="B279" s="1" t="s">
        <v>65</v>
      </c>
      <c r="C279" s="1">
        <v>125</v>
      </c>
      <c r="D279" s="1" t="s">
        <v>13</v>
      </c>
      <c r="E279" s="1">
        <v>5510</v>
      </c>
      <c r="F279" s="1" t="s">
        <v>581</v>
      </c>
      <c r="G279" s="1" t="s">
        <v>4</v>
      </c>
      <c r="H279" s="1">
        <v>435772</v>
      </c>
      <c r="I279" s="1">
        <v>805568</v>
      </c>
      <c r="J279" s="1">
        <v>815071</v>
      </c>
    </row>
    <row r="280" spans="1:10" ht="15" customHeight="1" x14ac:dyDescent="0.2">
      <c r="A280" s="1">
        <v>250</v>
      </c>
      <c r="B280" s="1" t="s">
        <v>70</v>
      </c>
      <c r="C280" s="1">
        <v>125</v>
      </c>
      <c r="D280" s="1" t="s">
        <v>13</v>
      </c>
      <c r="E280" s="1">
        <v>5510</v>
      </c>
      <c r="F280" s="1" t="s">
        <v>581</v>
      </c>
      <c r="G280" s="1" t="s">
        <v>4</v>
      </c>
      <c r="H280" s="1">
        <v>14741190</v>
      </c>
      <c r="I280" s="1">
        <v>14709500</v>
      </c>
      <c r="J280" s="1">
        <v>14677809</v>
      </c>
    </row>
    <row r="281" spans="1:10" ht="15" customHeight="1" x14ac:dyDescent="0.2">
      <c r="A281" s="1">
        <v>55</v>
      </c>
      <c r="B281" s="1" t="s">
        <v>73</v>
      </c>
      <c r="C281" s="1">
        <v>125</v>
      </c>
      <c r="D281" s="1" t="s">
        <v>13</v>
      </c>
      <c r="E281" s="1">
        <v>5510</v>
      </c>
      <c r="F281" s="1" t="s">
        <v>581</v>
      </c>
      <c r="G281" s="1" t="s">
        <v>4</v>
      </c>
      <c r="H281" s="1">
        <v>1201</v>
      </c>
      <c r="I281" s="1">
        <v>1204</v>
      </c>
      <c r="J281" s="1">
        <v>1213</v>
      </c>
    </row>
    <row r="282" spans="1:10" ht="15" customHeight="1" x14ac:dyDescent="0.2">
      <c r="A282" s="1">
        <v>56</v>
      </c>
      <c r="B282" s="1" t="s">
        <v>74</v>
      </c>
      <c r="C282" s="1">
        <v>125</v>
      </c>
      <c r="D282" s="1" t="s">
        <v>13</v>
      </c>
      <c r="E282" s="1">
        <v>5510</v>
      </c>
      <c r="F282" s="1" t="s">
        <v>581</v>
      </c>
      <c r="G282" s="1" t="s">
        <v>4</v>
      </c>
      <c r="H282" s="1">
        <v>178372</v>
      </c>
      <c r="I282" s="1">
        <v>159407</v>
      </c>
      <c r="J282" s="1">
        <v>167498</v>
      </c>
    </row>
    <row r="283" spans="1:10" ht="15" customHeight="1" x14ac:dyDescent="0.2">
      <c r="A283" s="1">
        <v>58</v>
      </c>
      <c r="B283" s="1" t="s">
        <v>75</v>
      </c>
      <c r="C283" s="1">
        <v>125</v>
      </c>
      <c r="D283" s="1" t="s">
        <v>13</v>
      </c>
      <c r="E283" s="1">
        <v>5510</v>
      </c>
      <c r="F283" s="1" t="s">
        <v>581</v>
      </c>
      <c r="G283" s="1" t="s">
        <v>4</v>
      </c>
      <c r="H283" s="1">
        <v>111294</v>
      </c>
      <c r="I283" s="1">
        <v>75200</v>
      </c>
      <c r="J283" s="1">
        <v>90726</v>
      </c>
    </row>
    <row r="284" spans="1:10" ht="15" customHeight="1" x14ac:dyDescent="0.2">
      <c r="A284" s="1">
        <v>60</v>
      </c>
      <c r="B284" s="1" t="s">
        <v>77</v>
      </c>
      <c r="C284" s="1">
        <v>125</v>
      </c>
      <c r="D284" s="1" t="s">
        <v>13</v>
      </c>
      <c r="E284" s="1">
        <v>5510</v>
      </c>
      <c r="F284" s="1" t="s">
        <v>581</v>
      </c>
      <c r="G284" s="1" t="s">
        <v>4</v>
      </c>
      <c r="H284" s="1">
        <v>36026</v>
      </c>
      <c r="I284" s="1">
        <v>37533</v>
      </c>
      <c r="J284" s="1">
        <v>34765</v>
      </c>
    </row>
    <row r="285" spans="1:10" ht="15" customHeight="1" x14ac:dyDescent="0.2">
      <c r="A285" s="1">
        <v>61</v>
      </c>
      <c r="B285" s="1" t="s">
        <v>78</v>
      </c>
      <c r="C285" s="1">
        <v>125</v>
      </c>
      <c r="D285" s="1" t="s">
        <v>13</v>
      </c>
      <c r="E285" s="1">
        <v>5510</v>
      </c>
      <c r="F285" s="1" t="s">
        <v>581</v>
      </c>
      <c r="G285" s="1" t="s">
        <v>4</v>
      </c>
      <c r="H285" s="1">
        <v>71673</v>
      </c>
      <c r="I285" s="1">
        <v>71411</v>
      </c>
      <c r="J285" s="1">
        <v>72378</v>
      </c>
    </row>
    <row r="286" spans="1:10" ht="15" customHeight="1" x14ac:dyDescent="0.2">
      <c r="A286" s="1">
        <v>66</v>
      </c>
      <c r="B286" s="1" t="s">
        <v>84</v>
      </c>
      <c r="C286" s="1">
        <v>125</v>
      </c>
      <c r="D286" s="1" t="s">
        <v>13</v>
      </c>
      <c r="E286" s="1">
        <v>5510</v>
      </c>
      <c r="F286" s="1" t="s">
        <v>581</v>
      </c>
      <c r="G286" s="1" t="s">
        <v>4</v>
      </c>
      <c r="H286" s="1">
        <v>77721</v>
      </c>
      <c r="I286" s="1">
        <v>74312</v>
      </c>
      <c r="J286" s="1">
        <v>74028</v>
      </c>
    </row>
    <row r="287" spans="1:10" ht="15" customHeight="1" x14ac:dyDescent="0.2">
      <c r="A287" s="1">
        <v>69</v>
      </c>
      <c r="B287" s="1" t="s">
        <v>87</v>
      </c>
      <c r="C287" s="1">
        <v>125</v>
      </c>
      <c r="D287" s="1" t="s">
        <v>13</v>
      </c>
      <c r="E287" s="1">
        <v>5510</v>
      </c>
      <c r="F287" s="1" t="s">
        <v>581</v>
      </c>
      <c r="G287" s="1" t="s">
        <v>4</v>
      </c>
      <c r="H287" s="1">
        <v>31044</v>
      </c>
      <c r="I287" s="1">
        <v>31926</v>
      </c>
      <c r="J287" s="1">
        <v>25712</v>
      </c>
    </row>
    <row r="288" spans="1:10" ht="15" customHeight="1" x14ac:dyDescent="0.2">
      <c r="A288" s="1">
        <v>70</v>
      </c>
      <c r="B288" s="1" t="s">
        <v>88</v>
      </c>
      <c r="C288" s="1">
        <v>125</v>
      </c>
      <c r="D288" s="1" t="s">
        <v>13</v>
      </c>
      <c r="E288" s="1">
        <v>5510</v>
      </c>
      <c r="F288" s="1" t="s">
        <v>581</v>
      </c>
      <c r="G288" s="1" t="s">
        <v>4</v>
      </c>
      <c r="H288" s="1">
        <v>3825</v>
      </c>
      <c r="I288" s="1">
        <v>3821</v>
      </c>
      <c r="J288" s="1">
        <v>3843</v>
      </c>
    </row>
    <row r="289" spans="1:10" ht="15" customHeight="1" x14ac:dyDescent="0.2">
      <c r="A289" s="1">
        <v>74</v>
      </c>
      <c r="B289" s="1" t="s">
        <v>89</v>
      </c>
      <c r="C289" s="1">
        <v>125</v>
      </c>
      <c r="D289" s="1" t="s">
        <v>13</v>
      </c>
      <c r="E289" s="1">
        <v>5510</v>
      </c>
      <c r="F289" s="1" t="s">
        <v>581</v>
      </c>
      <c r="G289" s="1" t="s">
        <v>4</v>
      </c>
      <c r="H289" s="1">
        <v>323762</v>
      </c>
      <c r="I289" s="1">
        <v>310431</v>
      </c>
      <c r="J289" s="1">
        <v>313738</v>
      </c>
    </row>
    <row r="290" spans="1:10" ht="15" customHeight="1" x14ac:dyDescent="0.2">
      <c r="A290" s="1">
        <v>75</v>
      </c>
      <c r="B290" s="1" t="s">
        <v>90</v>
      </c>
      <c r="C290" s="1">
        <v>125</v>
      </c>
      <c r="D290" s="1" t="s">
        <v>13</v>
      </c>
      <c r="E290" s="1">
        <v>5510</v>
      </c>
      <c r="F290" s="1" t="s">
        <v>581</v>
      </c>
      <c r="G290" s="1" t="s">
        <v>4</v>
      </c>
      <c r="H290" s="1">
        <v>11620</v>
      </c>
      <c r="I290" s="1">
        <v>11064</v>
      </c>
      <c r="J290" s="1">
        <v>11185</v>
      </c>
    </row>
    <row r="291" spans="1:10" ht="15" customHeight="1" x14ac:dyDescent="0.2">
      <c r="A291" s="1">
        <v>81</v>
      </c>
      <c r="B291" s="1" t="s">
        <v>93</v>
      </c>
      <c r="C291" s="1">
        <v>125</v>
      </c>
      <c r="D291" s="1" t="s">
        <v>13</v>
      </c>
      <c r="E291" s="1">
        <v>5510</v>
      </c>
      <c r="F291" s="1" t="s">
        <v>581</v>
      </c>
      <c r="G291" s="1" t="s">
        <v>4</v>
      </c>
      <c r="H291" s="1">
        <v>17798217</v>
      </c>
      <c r="I291" s="1">
        <v>17212756</v>
      </c>
      <c r="J291" s="1">
        <v>17798217</v>
      </c>
    </row>
    <row r="292" spans="1:10" ht="15" customHeight="1" x14ac:dyDescent="0.2">
      <c r="A292" s="1">
        <v>86</v>
      </c>
      <c r="B292" s="1" t="s">
        <v>95</v>
      </c>
      <c r="C292" s="1">
        <v>125</v>
      </c>
      <c r="D292" s="1" t="s">
        <v>13</v>
      </c>
      <c r="E292" s="1">
        <v>5510</v>
      </c>
      <c r="F292" s="1" t="s">
        <v>581</v>
      </c>
      <c r="G292" s="1" t="s">
        <v>4</v>
      </c>
      <c r="H292" s="1">
        <v>216</v>
      </c>
      <c r="I292" s="1">
        <v>224</v>
      </c>
      <c r="J292" s="1">
        <v>226</v>
      </c>
    </row>
    <row r="293" spans="1:10" ht="15" customHeight="1" x14ac:dyDescent="0.2">
      <c r="A293" s="1">
        <v>87</v>
      </c>
      <c r="B293" s="1" t="s">
        <v>96</v>
      </c>
      <c r="C293" s="1">
        <v>125</v>
      </c>
      <c r="D293" s="1" t="s">
        <v>13</v>
      </c>
      <c r="E293" s="1">
        <v>5510</v>
      </c>
      <c r="F293" s="1" t="s">
        <v>581</v>
      </c>
      <c r="G293" s="1" t="s">
        <v>4</v>
      </c>
      <c r="H293" s="1">
        <v>1237</v>
      </c>
      <c r="I293" s="1">
        <v>1228</v>
      </c>
      <c r="J293" s="1">
        <v>1220</v>
      </c>
    </row>
    <row r="294" spans="1:10" ht="15" customHeight="1" x14ac:dyDescent="0.2">
      <c r="A294" s="1">
        <v>89</v>
      </c>
      <c r="B294" s="1" t="s">
        <v>98</v>
      </c>
      <c r="C294" s="1">
        <v>125</v>
      </c>
      <c r="D294" s="1" t="s">
        <v>13</v>
      </c>
      <c r="E294" s="1">
        <v>5510</v>
      </c>
      <c r="F294" s="1" t="s">
        <v>581</v>
      </c>
      <c r="G294" s="1" t="s">
        <v>4</v>
      </c>
      <c r="H294" s="1">
        <v>4428</v>
      </c>
      <c r="I294" s="1">
        <v>4550</v>
      </c>
      <c r="J294" s="1">
        <v>4185</v>
      </c>
    </row>
    <row r="295" spans="1:10" ht="15" customHeight="1" x14ac:dyDescent="0.2">
      <c r="A295" s="1">
        <v>90</v>
      </c>
      <c r="B295" s="1" t="s">
        <v>99</v>
      </c>
      <c r="C295" s="1">
        <v>125</v>
      </c>
      <c r="D295" s="1" t="s">
        <v>13</v>
      </c>
      <c r="E295" s="1">
        <v>5510</v>
      </c>
      <c r="F295" s="1" t="s">
        <v>581</v>
      </c>
      <c r="G295" s="1" t="s">
        <v>4</v>
      </c>
      <c r="H295" s="1">
        <v>1308948</v>
      </c>
      <c r="I295" s="1">
        <v>1426625</v>
      </c>
      <c r="J295" s="1">
        <v>1501755</v>
      </c>
    </row>
    <row r="296" spans="1:10" ht="15" customHeight="1" x14ac:dyDescent="0.2">
      <c r="A296" s="1">
        <v>175</v>
      </c>
      <c r="B296" s="1" t="s">
        <v>100</v>
      </c>
      <c r="C296" s="1">
        <v>125</v>
      </c>
      <c r="D296" s="1" t="s">
        <v>13</v>
      </c>
      <c r="E296" s="1">
        <v>5510</v>
      </c>
      <c r="F296" s="1" t="s">
        <v>581</v>
      </c>
      <c r="G296" s="1" t="s">
        <v>4</v>
      </c>
      <c r="H296" s="1">
        <v>46144</v>
      </c>
      <c r="I296" s="1">
        <v>55236</v>
      </c>
      <c r="J296" s="1">
        <v>53078</v>
      </c>
    </row>
    <row r="297" spans="1:10" ht="15" customHeight="1" x14ac:dyDescent="0.2">
      <c r="A297" s="1">
        <v>91</v>
      </c>
      <c r="B297" s="1" t="s">
        <v>101</v>
      </c>
      <c r="C297" s="1">
        <v>125</v>
      </c>
      <c r="D297" s="1" t="s">
        <v>13</v>
      </c>
      <c r="E297" s="1">
        <v>5510</v>
      </c>
      <c r="F297" s="1" t="s">
        <v>581</v>
      </c>
      <c r="G297" s="1" t="s">
        <v>4</v>
      </c>
      <c r="H297" s="1">
        <v>7854</v>
      </c>
      <c r="I297" s="1">
        <v>4448</v>
      </c>
      <c r="J297" s="1">
        <v>4069</v>
      </c>
    </row>
    <row r="298" spans="1:10" ht="15" customHeight="1" x14ac:dyDescent="0.2">
      <c r="A298" s="1">
        <v>93</v>
      </c>
      <c r="B298" s="1" t="s">
        <v>102</v>
      </c>
      <c r="C298" s="1">
        <v>125</v>
      </c>
      <c r="D298" s="1" t="s">
        <v>13</v>
      </c>
      <c r="E298" s="1">
        <v>5510</v>
      </c>
      <c r="F298" s="1" t="s">
        <v>581</v>
      </c>
      <c r="G298" s="1" t="s">
        <v>4</v>
      </c>
      <c r="H298" s="1">
        <v>615000</v>
      </c>
      <c r="I298" s="1">
        <v>564302</v>
      </c>
      <c r="J298" s="1">
        <v>491559</v>
      </c>
    </row>
    <row r="299" spans="1:10" ht="15" customHeight="1" x14ac:dyDescent="0.2">
      <c r="A299" s="1">
        <v>95</v>
      </c>
      <c r="B299" s="1" t="s">
        <v>103</v>
      </c>
      <c r="C299" s="1">
        <v>125</v>
      </c>
      <c r="D299" s="1" t="s">
        <v>13</v>
      </c>
      <c r="E299" s="1">
        <v>5510</v>
      </c>
      <c r="F299" s="1" t="s">
        <v>581</v>
      </c>
      <c r="G299" s="1" t="s">
        <v>4</v>
      </c>
      <c r="H299" s="1">
        <v>24625</v>
      </c>
      <c r="I299" s="1">
        <v>24397</v>
      </c>
      <c r="J299" s="1">
        <v>24690</v>
      </c>
    </row>
    <row r="300" spans="1:10" ht="15" customHeight="1" x14ac:dyDescent="0.2">
      <c r="A300" s="1">
        <v>100</v>
      </c>
      <c r="B300" s="1" t="s">
        <v>106</v>
      </c>
      <c r="C300" s="1">
        <v>125</v>
      </c>
      <c r="D300" s="1" t="s">
        <v>13</v>
      </c>
      <c r="E300" s="1">
        <v>5510</v>
      </c>
      <c r="F300" s="1" t="s">
        <v>581</v>
      </c>
      <c r="G300" s="1" t="s">
        <v>4</v>
      </c>
      <c r="H300" s="1">
        <v>8139430</v>
      </c>
      <c r="I300" s="1">
        <v>4373000</v>
      </c>
      <c r="J300" s="1">
        <v>4554000</v>
      </c>
    </row>
    <row r="301" spans="1:10" ht="15" customHeight="1" x14ac:dyDescent="0.2">
      <c r="A301" s="1">
        <v>101</v>
      </c>
      <c r="B301" s="1" t="s">
        <v>107</v>
      </c>
      <c r="C301" s="1">
        <v>125</v>
      </c>
      <c r="D301" s="1" t="s">
        <v>13</v>
      </c>
      <c r="E301" s="1">
        <v>5510</v>
      </c>
      <c r="F301" s="1" t="s">
        <v>581</v>
      </c>
      <c r="G301" s="1" t="s">
        <v>4</v>
      </c>
      <c r="H301" s="1">
        <v>23436384</v>
      </c>
      <c r="I301" s="1">
        <v>21801415</v>
      </c>
      <c r="J301" s="1">
        <v>20744674</v>
      </c>
    </row>
    <row r="302" spans="1:10" ht="15" customHeight="1" x14ac:dyDescent="0.2">
      <c r="A302" s="1">
        <v>109</v>
      </c>
      <c r="B302" s="1" t="s">
        <v>113</v>
      </c>
      <c r="C302" s="1">
        <v>125</v>
      </c>
      <c r="D302" s="1" t="s">
        <v>13</v>
      </c>
      <c r="E302" s="1">
        <v>5510</v>
      </c>
      <c r="F302" s="1" t="s">
        <v>581</v>
      </c>
      <c r="G302" s="1" t="s">
        <v>4</v>
      </c>
      <c r="H302" s="1">
        <v>16559</v>
      </c>
      <c r="I302" s="1">
        <v>19785</v>
      </c>
      <c r="J302" s="1">
        <v>18868</v>
      </c>
    </row>
    <row r="303" spans="1:10" ht="15" customHeight="1" x14ac:dyDescent="0.2">
      <c r="A303" s="1">
        <v>114</v>
      </c>
      <c r="B303" s="1" t="s">
        <v>117</v>
      </c>
      <c r="C303" s="1">
        <v>125</v>
      </c>
      <c r="D303" s="1" t="s">
        <v>13</v>
      </c>
      <c r="E303" s="1">
        <v>5510</v>
      </c>
      <c r="F303" s="1" t="s">
        <v>581</v>
      </c>
      <c r="G303" s="1" t="s">
        <v>4</v>
      </c>
      <c r="H303" s="1">
        <v>858461</v>
      </c>
      <c r="I303" s="1">
        <v>709926</v>
      </c>
      <c r="J303" s="1">
        <v>571848</v>
      </c>
    </row>
    <row r="304" spans="1:10" ht="15" customHeight="1" x14ac:dyDescent="0.2">
      <c r="A304" s="1">
        <v>120</v>
      </c>
      <c r="B304" s="1" t="s">
        <v>121</v>
      </c>
      <c r="C304" s="1">
        <v>125</v>
      </c>
      <c r="D304" s="1" t="s">
        <v>13</v>
      </c>
      <c r="E304" s="1">
        <v>5510</v>
      </c>
      <c r="F304" s="1" t="s">
        <v>581</v>
      </c>
      <c r="G304" s="1" t="s">
        <v>4</v>
      </c>
      <c r="H304" s="1">
        <v>1629805</v>
      </c>
      <c r="I304" s="1">
        <v>2382478</v>
      </c>
      <c r="J304" s="1">
        <v>3095864</v>
      </c>
    </row>
    <row r="305" spans="1:10" ht="15" customHeight="1" x14ac:dyDescent="0.2">
      <c r="A305" s="1">
        <v>123</v>
      </c>
      <c r="B305" s="1" t="s">
        <v>125</v>
      </c>
      <c r="C305" s="1">
        <v>125</v>
      </c>
      <c r="D305" s="1" t="s">
        <v>13</v>
      </c>
      <c r="E305" s="1">
        <v>5510</v>
      </c>
      <c r="F305" s="1" t="s">
        <v>581</v>
      </c>
      <c r="G305" s="1" t="s">
        <v>4</v>
      </c>
      <c r="H305" s="1">
        <v>520984</v>
      </c>
      <c r="I305" s="1">
        <v>525092</v>
      </c>
      <c r="J305" s="1">
        <v>529201</v>
      </c>
    </row>
    <row r="306" spans="1:10" ht="15" customHeight="1" x14ac:dyDescent="0.2">
      <c r="A306" s="1">
        <v>129</v>
      </c>
      <c r="B306" s="1" t="s">
        <v>130</v>
      </c>
      <c r="C306" s="1">
        <v>125</v>
      </c>
      <c r="D306" s="1" t="s">
        <v>13</v>
      </c>
      <c r="E306" s="1">
        <v>5510</v>
      </c>
      <c r="F306" s="1" t="s">
        <v>581</v>
      </c>
      <c r="G306" s="1" t="s">
        <v>4</v>
      </c>
      <c r="H306" s="1">
        <v>2929743</v>
      </c>
      <c r="I306" s="1">
        <v>2676952</v>
      </c>
      <c r="J306" s="1">
        <v>2629478</v>
      </c>
    </row>
    <row r="307" spans="1:10" ht="15" customHeight="1" x14ac:dyDescent="0.2">
      <c r="A307" s="1">
        <v>130</v>
      </c>
      <c r="B307" s="1" t="s">
        <v>131</v>
      </c>
      <c r="C307" s="1">
        <v>125</v>
      </c>
      <c r="D307" s="1" t="s">
        <v>13</v>
      </c>
      <c r="E307" s="1">
        <v>5510</v>
      </c>
      <c r="F307" s="1" t="s">
        <v>581</v>
      </c>
      <c r="G307" s="1" t="s">
        <v>4</v>
      </c>
      <c r="H307" s="1">
        <v>5012763</v>
      </c>
      <c r="I307" s="1">
        <v>4996843</v>
      </c>
      <c r="J307" s="1">
        <v>5088595</v>
      </c>
    </row>
    <row r="308" spans="1:10" ht="15" customHeight="1" x14ac:dyDescent="0.2">
      <c r="A308" s="1">
        <v>131</v>
      </c>
      <c r="B308" s="1" t="s">
        <v>132</v>
      </c>
      <c r="C308" s="1">
        <v>125</v>
      </c>
      <c r="D308" s="1" t="s">
        <v>13</v>
      </c>
      <c r="E308" s="1">
        <v>5510</v>
      </c>
      <c r="F308" s="1" t="s">
        <v>581</v>
      </c>
      <c r="G308" s="1" t="s">
        <v>4</v>
      </c>
      <c r="H308" s="1">
        <v>51911</v>
      </c>
      <c r="I308" s="1">
        <v>67713</v>
      </c>
      <c r="J308" s="1">
        <v>77980</v>
      </c>
    </row>
    <row r="309" spans="1:10" ht="15" customHeight="1" x14ac:dyDescent="0.2">
      <c r="A309" s="1">
        <v>132</v>
      </c>
      <c r="B309" s="1" t="s">
        <v>133</v>
      </c>
      <c r="C309" s="1">
        <v>125</v>
      </c>
      <c r="D309" s="1" t="s">
        <v>13</v>
      </c>
      <c r="E309" s="1">
        <v>5510</v>
      </c>
      <c r="F309" s="1" t="s">
        <v>581</v>
      </c>
      <c r="G309" s="1" t="s">
        <v>4</v>
      </c>
      <c r="H309" s="1">
        <v>7</v>
      </c>
      <c r="I309" s="1">
        <v>7</v>
      </c>
      <c r="J309" s="1">
        <v>7</v>
      </c>
    </row>
    <row r="310" spans="1:10" ht="15" customHeight="1" x14ac:dyDescent="0.2">
      <c r="A310" s="1">
        <v>133</v>
      </c>
      <c r="B310" s="1" t="s">
        <v>134</v>
      </c>
      <c r="C310" s="1">
        <v>125</v>
      </c>
      <c r="D310" s="1" t="s">
        <v>13</v>
      </c>
      <c r="E310" s="1">
        <v>5510</v>
      </c>
      <c r="F310" s="1" t="s">
        <v>581</v>
      </c>
      <c r="G310" s="1" t="s">
        <v>4</v>
      </c>
      <c r="H310" s="1">
        <v>52152</v>
      </c>
      <c r="I310" s="1">
        <v>42345</v>
      </c>
      <c r="J310" s="1">
        <v>118863</v>
      </c>
    </row>
    <row r="311" spans="1:10" ht="15" customHeight="1" x14ac:dyDescent="0.2">
      <c r="A311" s="1">
        <v>135</v>
      </c>
      <c r="B311" s="1" t="s">
        <v>137</v>
      </c>
      <c r="C311" s="1">
        <v>125</v>
      </c>
      <c r="D311" s="1" t="s">
        <v>13</v>
      </c>
      <c r="E311" s="1">
        <v>5510</v>
      </c>
      <c r="F311" s="1" t="s">
        <v>581</v>
      </c>
      <c r="G311" s="1" t="s">
        <v>4</v>
      </c>
      <c r="H311" s="1">
        <v>258</v>
      </c>
      <c r="I311" s="1">
        <v>260</v>
      </c>
      <c r="J311" s="1">
        <v>261</v>
      </c>
    </row>
    <row r="312" spans="1:10" ht="15" customHeight="1" x14ac:dyDescent="0.2">
      <c r="A312" s="1">
        <v>137</v>
      </c>
      <c r="B312" s="1" t="s">
        <v>139</v>
      </c>
      <c r="C312" s="1">
        <v>125</v>
      </c>
      <c r="D312" s="1" t="s">
        <v>13</v>
      </c>
      <c r="E312" s="1">
        <v>5510</v>
      </c>
      <c r="F312" s="1" t="s">
        <v>581</v>
      </c>
      <c r="G312" s="1" t="s">
        <v>4</v>
      </c>
      <c r="H312" s="1">
        <v>466</v>
      </c>
      <c r="I312" s="1">
        <v>894</v>
      </c>
      <c r="J312" s="1">
        <v>715</v>
      </c>
    </row>
    <row r="313" spans="1:10" ht="15" customHeight="1" x14ac:dyDescent="0.2">
      <c r="A313" s="1">
        <v>138</v>
      </c>
      <c r="B313" s="1" t="s">
        <v>140</v>
      </c>
      <c r="C313" s="1">
        <v>125</v>
      </c>
      <c r="D313" s="1" t="s">
        <v>13</v>
      </c>
      <c r="E313" s="1">
        <v>5510</v>
      </c>
      <c r="F313" s="1" t="s">
        <v>581</v>
      </c>
      <c r="G313" s="1" t="s">
        <v>4</v>
      </c>
      <c r="H313" s="1">
        <v>18135</v>
      </c>
      <c r="I313" s="1">
        <v>22218</v>
      </c>
      <c r="J313" s="1">
        <v>20978</v>
      </c>
    </row>
    <row r="314" spans="1:10" ht="15" customHeight="1" x14ac:dyDescent="0.2">
      <c r="A314" s="1">
        <v>145</v>
      </c>
      <c r="B314" s="1" t="s">
        <v>141</v>
      </c>
      <c r="C314" s="1">
        <v>125</v>
      </c>
      <c r="D314" s="1" t="s">
        <v>13</v>
      </c>
      <c r="E314" s="1">
        <v>5510</v>
      </c>
      <c r="F314" s="1" t="s">
        <v>581</v>
      </c>
      <c r="G314" s="1" t="s">
        <v>4</v>
      </c>
      <c r="H314" s="1">
        <v>8807</v>
      </c>
      <c r="I314" s="1">
        <v>10238</v>
      </c>
      <c r="J314" s="1">
        <v>10228</v>
      </c>
    </row>
    <row r="315" spans="1:10" ht="15" customHeight="1" x14ac:dyDescent="0.2">
      <c r="A315" s="1">
        <v>144</v>
      </c>
      <c r="B315" s="1" t="s">
        <v>146</v>
      </c>
      <c r="C315" s="1">
        <v>125</v>
      </c>
      <c r="D315" s="1" t="s">
        <v>13</v>
      </c>
      <c r="E315" s="1">
        <v>5510</v>
      </c>
      <c r="F315" s="1" t="s">
        <v>581</v>
      </c>
      <c r="G315" s="1" t="s">
        <v>4</v>
      </c>
      <c r="H315" s="1">
        <v>8272530</v>
      </c>
      <c r="I315" s="1">
        <v>8103000</v>
      </c>
      <c r="J315" s="1">
        <v>9100000</v>
      </c>
    </row>
    <row r="316" spans="1:10" ht="15" customHeight="1" x14ac:dyDescent="0.2">
      <c r="A316" s="1">
        <v>28</v>
      </c>
      <c r="B316" s="1" t="s">
        <v>147</v>
      </c>
      <c r="C316" s="1">
        <v>125</v>
      </c>
      <c r="D316" s="1" t="s">
        <v>13</v>
      </c>
      <c r="E316" s="1">
        <v>5510</v>
      </c>
      <c r="F316" s="1" t="s">
        <v>581</v>
      </c>
      <c r="G316" s="1" t="s">
        <v>4</v>
      </c>
      <c r="H316" s="1">
        <v>477247</v>
      </c>
      <c r="I316" s="1">
        <v>460483</v>
      </c>
      <c r="J316" s="1">
        <v>426260</v>
      </c>
    </row>
    <row r="317" spans="1:10" ht="15" customHeight="1" x14ac:dyDescent="0.2">
      <c r="A317" s="1">
        <v>153</v>
      </c>
      <c r="B317" s="1" t="s">
        <v>152</v>
      </c>
      <c r="C317" s="1">
        <v>125</v>
      </c>
      <c r="D317" s="1" t="s">
        <v>13</v>
      </c>
      <c r="E317" s="1">
        <v>5510</v>
      </c>
      <c r="F317" s="1" t="s">
        <v>581</v>
      </c>
      <c r="G317" s="1" t="s">
        <v>4</v>
      </c>
      <c r="H317" s="1">
        <v>725</v>
      </c>
      <c r="I317" s="1">
        <v>571</v>
      </c>
      <c r="J317" s="1">
        <v>528</v>
      </c>
    </row>
    <row r="318" spans="1:10" ht="15" customHeight="1" x14ac:dyDescent="0.2">
      <c r="A318" s="1">
        <v>157</v>
      </c>
      <c r="B318" s="1" t="s">
        <v>154</v>
      </c>
      <c r="C318" s="1">
        <v>125</v>
      </c>
      <c r="D318" s="1" t="s">
        <v>13</v>
      </c>
      <c r="E318" s="1">
        <v>5510</v>
      </c>
      <c r="F318" s="1" t="s">
        <v>581</v>
      </c>
      <c r="G318" s="1" t="s">
        <v>4</v>
      </c>
      <c r="H318" s="1">
        <v>163295</v>
      </c>
      <c r="I318" s="1">
        <v>254014</v>
      </c>
      <c r="J318" s="1">
        <v>187781</v>
      </c>
    </row>
    <row r="319" spans="1:10" ht="15" customHeight="1" x14ac:dyDescent="0.2">
      <c r="A319" s="1">
        <v>158</v>
      </c>
      <c r="B319" s="1" t="s">
        <v>155</v>
      </c>
      <c r="C319" s="1">
        <v>125</v>
      </c>
      <c r="D319" s="1" t="s">
        <v>13</v>
      </c>
      <c r="E319" s="1">
        <v>5510</v>
      </c>
      <c r="F319" s="1" t="s">
        <v>581</v>
      </c>
      <c r="G319" s="1" t="s">
        <v>4</v>
      </c>
      <c r="H319" s="1">
        <v>133099</v>
      </c>
      <c r="I319" s="1">
        <v>184612</v>
      </c>
      <c r="J319" s="1">
        <v>146563</v>
      </c>
    </row>
    <row r="320" spans="1:10" ht="15" customHeight="1" x14ac:dyDescent="0.2">
      <c r="A320" s="1">
        <v>159</v>
      </c>
      <c r="B320" s="1" t="s">
        <v>156</v>
      </c>
      <c r="C320" s="1">
        <v>125</v>
      </c>
      <c r="D320" s="1" t="s">
        <v>13</v>
      </c>
      <c r="E320" s="1">
        <v>5510</v>
      </c>
      <c r="F320" s="1" t="s">
        <v>581</v>
      </c>
      <c r="G320" s="1" t="s">
        <v>4</v>
      </c>
      <c r="H320" s="1">
        <v>56328480</v>
      </c>
      <c r="I320" s="1">
        <v>57643271</v>
      </c>
      <c r="J320" s="1">
        <v>57134478</v>
      </c>
    </row>
    <row r="321" spans="1:10" ht="15" customHeight="1" x14ac:dyDescent="0.2">
      <c r="A321" s="1">
        <v>160</v>
      </c>
      <c r="B321" s="1" t="s">
        <v>157</v>
      </c>
      <c r="C321" s="1">
        <v>125</v>
      </c>
      <c r="D321" s="1" t="s">
        <v>13</v>
      </c>
      <c r="E321" s="1">
        <v>5510</v>
      </c>
      <c r="F321" s="1" t="s">
        <v>581</v>
      </c>
      <c r="G321" s="1" t="s">
        <v>4</v>
      </c>
      <c r="H321" s="1">
        <v>43</v>
      </c>
      <c r="I321" s="1">
        <v>43</v>
      </c>
      <c r="J321" s="1">
        <v>43</v>
      </c>
    </row>
    <row r="322" spans="1:10" ht="15" customHeight="1" x14ac:dyDescent="0.2">
      <c r="A322" s="1">
        <v>164</v>
      </c>
      <c r="B322" s="1" t="s">
        <v>161</v>
      </c>
      <c r="C322" s="1">
        <v>125</v>
      </c>
      <c r="D322" s="1" t="s">
        <v>13</v>
      </c>
      <c r="E322" s="1">
        <v>5510</v>
      </c>
      <c r="F322" s="1" t="s">
        <v>581</v>
      </c>
      <c r="G322" s="1" t="s">
        <v>4</v>
      </c>
    </row>
    <row r="323" spans="1:10" ht="15" customHeight="1" x14ac:dyDescent="0.2">
      <c r="A323" s="1">
        <v>166</v>
      </c>
      <c r="B323" s="1" t="s">
        <v>163</v>
      </c>
      <c r="C323" s="1">
        <v>125</v>
      </c>
      <c r="D323" s="1" t="s">
        <v>13</v>
      </c>
      <c r="E323" s="1">
        <v>5510</v>
      </c>
      <c r="F323" s="1" t="s">
        <v>581</v>
      </c>
      <c r="G323" s="1" t="s">
        <v>4</v>
      </c>
      <c r="H323" s="1">
        <v>18802</v>
      </c>
      <c r="I323" s="1">
        <v>11270</v>
      </c>
      <c r="J323" s="1">
        <v>13353</v>
      </c>
    </row>
    <row r="324" spans="1:10" ht="15" customHeight="1" x14ac:dyDescent="0.2">
      <c r="A324" s="1">
        <v>168</v>
      </c>
      <c r="B324" s="1" t="s">
        <v>164</v>
      </c>
      <c r="C324" s="1">
        <v>125</v>
      </c>
      <c r="D324" s="1" t="s">
        <v>13</v>
      </c>
      <c r="E324" s="1">
        <v>5510</v>
      </c>
      <c r="F324" s="1" t="s">
        <v>581</v>
      </c>
      <c r="G324" s="1" t="s">
        <v>4</v>
      </c>
      <c r="H324" s="1">
        <v>147441</v>
      </c>
      <c r="I324" s="1">
        <v>148290</v>
      </c>
      <c r="J324" s="1">
        <v>149138</v>
      </c>
    </row>
    <row r="325" spans="1:10" ht="15" customHeight="1" x14ac:dyDescent="0.2">
      <c r="A325" s="1">
        <v>169</v>
      </c>
      <c r="B325" s="1" t="s">
        <v>165</v>
      </c>
      <c r="C325" s="1">
        <v>125</v>
      </c>
      <c r="D325" s="1" t="s">
        <v>13</v>
      </c>
      <c r="E325" s="1">
        <v>5510</v>
      </c>
      <c r="F325" s="1" t="s">
        <v>581</v>
      </c>
      <c r="G325" s="1" t="s">
        <v>4</v>
      </c>
      <c r="H325" s="1">
        <v>3060000</v>
      </c>
      <c r="I325" s="1">
        <v>3168055</v>
      </c>
      <c r="J325" s="1">
        <v>3166800</v>
      </c>
    </row>
    <row r="326" spans="1:10" ht="15" customHeight="1" x14ac:dyDescent="0.2">
      <c r="A326" s="1">
        <v>170</v>
      </c>
      <c r="B326" s="1" t="s">
        <v>166</v>
      </c>
      <c r="C326" s="1">
        <v>125</v>
      </c>
      <c r="D326" s="1" t="s">
        <v>13</v>
      </c>
      <c r="E326" s="1">
        <v>5510</v>
      </c>
      <c r="F326" s="1" t="s">
        <v>581</v>
      </c>
      <c r="G326" s="1" t="s">
        <v>4</v>
      </c>
      <c r="H326" s="1">
        <v>1195926</v>
      </c>
      <c r="I326" s="1">
        <v>1230036</v>
      </c>
      <c r="J326" s="1">
        <v>1182100</v>
      </c>
    </row>
    <row r="327" spans="1:10" ht="15" customHeight="1" x14ac:dyDescent="0.2">
      <c r="A327" s="1">
        <v>171</v>
      </c>
      <c r="B327" s="1" t="s">
        <v>167</v>
      </c>
      <c r="C327" s="1">
        <v>125</v>
      </c>
      <c r="D327" s="1" t="s">
        <v>13</v>
      </c>
      <c r="E327" s="1">
        <v>5510</v>
      </c>
      <c r="F327" s="1" t="s">
        <v>581</v>
      </c>
      <c r="G327" s="1" t="s">
        <v>4</v>
      </c>
      <c r="H327" s="1">
        <v>2540254</v>
      </c>
      <c r="I327" s="1">
        <v>2710919</v>
      </c>
      <c r="J327" s="1">
        <v>2815176</v>
      </c>
    </row>
    <row r="328" spans="1:10" ht="15" customHeight="1" x14ac:dyDescent="0.2">
      <c r="A328" s="1">
        <v>177</v>
      </c>
      <c r="B328" s="1" t="s">
        <v>170</v>
      </c>
      <c r="C328" s="1">
        <v>125</v>
      </c>
      <c r="D328" s="1" t="s">
        <v>13</v>
      </c>
      <c r="E328" s="1">
        <v>5510</v>
      </c>
      <c r="F328" s="1" t="s">
        <v>581</v>
      </c>
      <c r="G328" s="1" t="s">
        <v>4</v>
      </c>
      <c r="H328" s="1">
        <v>106</v>
      </c>
      <c r="I328" s="1">
        <v>124</v>
      </c>
      <c r="J328" s="1">
        <v>224</v>
      </c>
    </row>
    <row r="329" spans="1:10" ht="15" customHeight="1" x14ac:dyDescent="0.2">
      <c r="A329" s="1">
        <v>179</v>
      </c>
      <c r="B329" s="1" t="s">
        <v>171</v>
      </c>
      <c r="C329" s="1">
        <v>125</v>
      </c>
      <c r="D329" s="1" t="s">
        <v>13</v>
      </c>
      <c r="E329" s="1">
        <v>5510</v>
      </c>
      <c r="F329" s="1" t="s">
        <v>581</v>
      </c>
      <c r="G329" s="1" t="s">
        <v>4</v>
      </c>
    </row>
    <row r="330" spans="1:10" ht="15" customHeight="1" x14ac:dyDescent="0.2">
      <c r="A330" s="1">
        <v>182</v>
      </c>
      <c r="B330" s="1" t="s">
        <v>174</v>
      </c>
      <c r="C330" s="1">
        <v>125</v>
      </c>
      <c r="D330" s="1" t="s">
        <v>13</v>
      </c>
      <c r="E330" s="1">
        <v>5510</v>
      </c>
      <c r="F330" s="1" t="s">
        <v>581</v>
      </c>
      <c r="G330" s="1" t="s">
        <v>4</v>
      </c>
      <c r="H330" s="1">
        <v>39</v>
      </c>
      <c r="I330" s="1">
        <v>39</v>
      </c>
      <c r="J330" s="1">
        <v>39</v>
      </c>
    </row>
    <row r="331" spans="1:10" ht="15" customHeight="1" x14ac:dyDescent="0.2">
      <c r="A331" s="1">
        <v>184</v>
      </c>
      <c r="B331" s="1" t="s">
        <v>177</v>
      </c>
      <c r="C331" s="1">
        <v>125</v>
      </c>
      <c r="D331" s="1" t="s">
        <v>13</v>
      </c>
      <c r="E331" s="1">
        <v>5510</v>
      </c>
      <c r="F331" s="1" t="s">
        <v>581</v>
      </c>
      <c r="G331" s="1" t="s">
        <v>4</v>
      </c>
      <c r="H331" s="1">
        <v>3165172</v>
      </c>
      <c r="I331" s="1">
        <v>3356232</v>
      </c>
      <c r="J331" s="1">
        <v>3537566</v>
      </c>
    </row>
    <row r="332" spans="1:10" ht="15" customHeight="1" x14ac:dyDescent="0.2">
      <c r="A332" s="1">
        <v>189</v>
      </c>
      <c r="B332" s="1" t="s">
        <v>179</v>
      </c>
      <c r="C332" s="1">
        <v>125</v>
      </c>
      <c r="D332" s="1" t="s">
        <v>13</v>
      </c>
      <c r="E332" s="1">
        <v>5510</v>
      </c>
      <c r="F332" s="1" t="s">
        <v>581</v>
      </c>
      <c r="G332" s="1" t="s">
        <v>4</v>
      </c>
      <c r="H332" s="1">
        <v>1233</v>
      </c>
      <c r="I332" s="1">
        <v>1283</v>
      </c>
      <c r="J332" s="1">
        <v>1320</v>
      </c>
    </row>
    <row r="333" spans="1:10" ht="15" customHeight="1" x14ac:dyDescent="0.2">
      <c r="A333" s="1">
        <v>191</v>
      </c>
      <c r="B333" s="1" t="s">
        <v>181</v>
      </c>
      <c r="C333" s="1">
        <v>125</v>
      </c>
      <c r="D333" s="1" t="s">
        <v>13</v>
      </c>
      <c r="E333" s="1">
        <v>5510</v>
      </c>
      <c r="F333" s="1" t="s">
        <v>581</v>
      </c>
      <c r="G333" s="1" t="s">
        <v>4</v>
      </c>
      <c r="H333" s="1">
        <v>721</v>
      </c>
      <c r="I333" s="1">
        <v>705</v>
      </c>
      <c r="J333" s="1">
        <v>693</v>
      </c>
    </row>
    <row r="334" spans="1:10" ht="15" customHeight="1" x14ac:dyDescent="0.2">
      <c r="A334" s="1">
        <v>244</v>
      </c>
      <c r="B334" s="1" t="s">
        <v>182</v>
      </c>
      <c r="C334" s="1">
        <v>125</v>
      </c>
      <c r="D334" s="1" t="s">
        <v>13</v>
      </c>
      <c r="E334" s="1">
        <v>5510</v>
      </c>
      <c r="F334" s="1" t="s">
        <v>581</v>
      </c>
      <c r="G334" s="1" t="s">
        <v>4</v>
      </c>
      <c r="H334" s="1">
        <v>422</v>
      </c>
      <c r="I334" s="1">
        <v>434</v>
      </c>
      <c r="J334" s="1">
        <v>443</v>
      </c>
    </row>
    <row r="335" spans="1:10" ht="15" customHeight="1" x14ac:dyDescent="0.2">
      <c r="A335" s="1">
        <v>193</v>
      </c>
      <c r="B335" s="1" t="s">
        <v>183</v>
      </c>
      <c r="C335" s="1">
        <v>125</v>
      </c>
      <c r="D335" s="1" t="s">
        <v>13</v>
      </c>
      <c r="E335" s="1">
        <v>5510</v>
      </c>
      <c r="F335" s="1" t="s">
        <v>581</v>
      </c>
      <c r="G335" s="1" t="s">
        <v>4</v>
      </c>
      <c r="H335" s="1">
        <v>1439</v>
      </c>
      <c r="I335" s="1">
        <v>1151</v>
      </c>
      <c r="J335" s="1">
        <v>989</v>
      </c>
    </row>
    <row r="336" spans="1:10" ht="15" customHeight="1" x14ac:dyDescent="0.2">
      <c r="A336" s="1">
        <v>195</v>
      </c>
      <c r="B336" s="1" t="s">
        <v>185</v>
      </c>
      <c r="C336" s="1">
        <v>125</v>
      </c>
      <c r="D336" s="1" t="s">
        <v>13</v>
      </c>
      <c r="E336" s="1">
        <v>5510</v>
      </c>
      <c r="F336" s="1" t="s">
        <v>581</v>
      </c>
      <c r="G336" s="1" t="s">
        <v>4</v>
      </c>
      <c r="H336" s="1">
        <v>257259</v>
      </c>
      <c r="I336" s="1">
        <v>439571</v>
      </c>
      <c r="J336" s="1">
        <v>420772</v>
      </c>
    </row>
    <row r="337" spans="1:10" ht="15" customHeight="1" x14ac:dyDescent="0.2">
      <c r="A337" s="1">
        <v>196</v>
      </c>
      <c r="B337" s="1" t="s">
        <v>188</v>
      </c>
      <c r="C337" s="1">
        <v>125</v>
      </c>
      <c r="D337" s="1" t="s">
        <v>13</v>
      </c>
      <c r="E337" s="1">
        <v>5510</v>
      </c>
      <c r="F337" s="1" t="s">
        <v>581</v>
      </c>
      <c r="G337" s="1" t="s">
        <v>4</v>
      </c>
      <c r="H337" s="1">
        <v>223</v>
      </c>
      <c r="I337" s="1">
        <v>233</v>
      </c>
      <c r="J337" s="1">
        <v>236</v>
      </c>
    </row>
    <row r="338" spans="1:10" ht="15" customHeight="1" x14ac:dyDescent="0.2">
      <c r="A338" s="1">
        <v>197</v>
      </c>
      <c r="B338" s="1" t="s">
        <v>189</v>
      </c>
      <c r="C338" s="1">
        <v>125</v>
      </c>
      <c r="D338" s="1" t="s">
        <v>13</v>
      </c>
      <c r="E338" s="1">
        <v>5510</v>
      </c>
      <c r="F338" s="1" t="s">
        <v>581</v>
      </c>
      <c r="G338" s="1" t="s">
        <v>4</v>
      </c>
      <c r="H338" s="1">
        <v>4108850</v>
      </c>
      <c r="I338" s="1">
        <v>4783156</v>
      </c>
      <c r="J338" s="1">
        <v>4778393</v>
      </c>
    </row>
    <row r="339" spans="1:10" ht="15" customHeight="1" x14ac:dyDescent="0.2">
      <c r="A339" s="1">
        <v>200</v>
      </c>
      <c r="B339" s="1" t="s">
        <v>190</v>
      </c>
      <c r="C339" s="1">
        <v>125</v>
      </c>
      <c r="D339" s="1" t="s">
        <v>13</v>
      </c>
      <c r="E339" s="1">
        <v>5510</v>
      </c>
      <c r="F339" s="1" t="s">
        <v>581</v>
      </c>
      <c r="G339" s="1" t="s">
        <v>4</v>
      </c>
      <c r="H339" s="1">
        <v>0</v>
      </c>
      <c r="I339" s="1">
        <v>0</v>
      </c>
      <c r="J339" s="1">
        <v>0</v>
      </c>
    </row>
    <row r="340" spans="1:10" ht="15" customHeight="1" x14ac:dyDescent="0.2">
      <c r="A340" s="1">
        <v>25</v>
      </c>
      <c r="B340" s="1" t="s">
        <v>193</v>
      </c>
      <c r="C340" s="1">
        <v>125</v>
      </c>
      <c r="D340" s="1" t="s">
        <v>13</v>
      </c>
      <c r="E340" s="1">
        <v>5510</v>
      </c>
      <c r="F340" s="1" t="s">
        <v>581</v>
      </c>
      <c r="G340" s="1" t="s">
        <v>4</v>
      </c>
      <c r="H340" s="1">
        <v>3019</v>
      </c>
      <c r="I340" s="1">
        <v>3176</v>
      </c>
      <c r="J340" s="1">
        <v>3213</v>
      </c>
    </row>
    <row r="341" spans="1:10" ht="15" customHeight="1" x14ac:dyDescent="0.2">
      <c r="A341" s="1">
        <v>201</v>
      </c>
      <c r="B341" s="1" t="s">
        <v>194</v>
      </c>
      <c r="C341" s="1">
        <v>125</v>
      </c>
      <c r="D341" s="1" t="s">
        <v>13</v>
      </c>
      <c r="E341" s="1">
        <v>5510</v>
      </c>
      <c r="F341" s="1" t="s">
        <v>581</v>
      </c>
      <c r="G341" s="1" t="s">
        <v>4</v>
      </c>
      <c r="H341" s="1">
        <v>90905</v>
      </c>
      <c r="I341" s="1">
        <v>92950</v>
      </c>
      <c r="J341" s="1">
        <v>92826</v>
      </c>
    </row>
    <row r="342" spans="1:10" ht="15" customHeight="1" x14ac:dyDescent="0.2">
      <c r="A342" s="1">
        <v>277</v>
      </c>
      <c r="B342" s="1" t="s">
        <v>571</v>
      </c>
      <c r="C342" s="1">
        <v>125</v>
      </c>
      <c r="D342" s="1" t="s">
        <v>13</v>
      </c>
      <c r="E342" s="1">
        <v>5510</v>
      </c>
      <c r="F342" s="1" t="s">
        <v>581</v>
      </c>
      <c r="G342" s="1" t="s">
        <v>4</v>
      </c>
      <c r="H342" s="1">
        <v>126205</v>
      </c>
      <c r="I342" s="1">
        <v>128652</v>
      </c>
      <c r="J342" s="1">
        <v>130366</v>
      </c>
    </row>
    <row r="343" spans="1:10" ht="15" customHeight="1" x14ac:dyDescent="0.2">
      <c r="A343" s="1">
        <v>38</v>
      </c>
      <c r="B343" s="1" t="s">
        <v>197</v>
      </c>
      <c r="C343" s="1">
        <v>125</v>
      </c>
      <c r="D343" s="1" t="s">
        <v>13</v>
      </c>
      <c r="E343" s="1">
        <v>5510</v>
      </c>
      <c r="F343" s="1" t="s">
        <v>581</v>
      </c>
      <c r="G343" s="1" t="s">
        <v>4</v>
      </c>
      <c r="H343" s="1">
        <v>301548</v>
      </c>
      <c r="I343" s="1">
        <v>306066</v>
      </c>
      <c r="J343" s="1">
        <v>317504</v>
      </c>
    </row>
    <row r="344" spans="1:10" ht="15" customHeight="1" x14ac:dyDescent="0.2">
      <c r="A344" s="1">
        <v>276</v>
      </c>
      <c r="B344" s="1" t="s">
        <v>198</v>
      </c>
      <c r="C344" s="1">
        <v>125</v>
      </c>
      <c r="D344" s="1" t="s">
        <v>13</v>
      </c>
      <c r="E344" s="1">
        <v>5510</v>
      </c>
      <c r="F344" s="1" t="s">
        <v>581</v>
      </c>
      <c r="G344" s="1" t="s">
        <v>4</v>
      </c>
      <c r="H344" s="1">
        <v>0</v>
      </c>
    </row>
    <row r="345" spans="1:10" ht="15" customHeight="1" x14ac:dyDescent="0.2">
      <c r="A345" s="1">
        <v>206</v>
      </c>
      <c r="B345" s="1" t="s">
        <v>572</v>
      </c>
      <c r="C345" s="1">
        <v>125</v>
      </c>
      <c r="D345" s="1" t="s">
        <v>13</v>
      </c>
      <c r="E345" s="1">
        <v>5510</v>
      </c>
      <c r="F345" s="1" t="s">
        <v>581</v>
      </c>
      <c r="G345" s="1" t="s">
        <v>4</v>
      </c>
    </row>
    <row r="346" spans="1:10" ht="15" customHeight="1" x14ac:dyDescent="0.2">
      <c r="A346" s="1">
        <v>207</v>
      </c>
      <c r="B346" s="1" t="s">
        <v>199</v>
      </c>
      <c r="C346" s="1">
        <v>125</v>
      </c>
      <c r="D346" s="1" t="s">
        <v>13</v>
      </c>
      <c r="E346" s="1">
        <v>5510</v>
      </c>
      <c r="F346" s="1" t="s">
        <v>581</v>
      </c>
      <c r="G346" s="1" t="s">
        <v>4</v>
      </c>
      <c r="H346" s="1">
        <v>7129</v>
      </c>
      <c r="I346" s="1">
        <v>5879</v>
      </c>
      <c r="J346" s="1">
        <v>4915</v>
      </c>
    </row>
    <row r="347" spans="1:10" ht="15" customHeight="1" x14ac:dyDescent="0.2">
      <c r="A347" s="1">
        <v>216</v>
      </c>
      <c r="B347" s="1" t="s">
        <v>205</v>
      </c>
      <c r="C347" s="1">
        <v>125</v>
      </c>
      <c r="D347" s="1" t="s">
        <v>13</v>
      </c>
      <c r="E347" s="1">
        <v>5510</v>
      </c>
      <c r="F347" s="1" t="s">
        <v>581</v>
      </c>
      <c r="G347" s="1" t="s">
        <v>4</v>
      </c>
      <c r="H347" s="1">
        <v>30022052</v>
      </c>
      <c r="I347" s="1">
        <v>32357741</v>
      </c>
      <c r="J347" s="1">
        <v>31161000</v>
      </c>
    </row>
    <row r="348" spans="1:10" ht="15" customHeight="1" x14ac:dyDescent="0.2">
      <c r="A348" s="1">
        <v>176</v>
      </c>
      <c r="B348" s="1" t="s">
        <v>207</v>
      </c>
      <c r="C348" s="1">
        <v>125</v>
      </c>
      <c r="D348" s="1" t="s">
        <v>13</v>
      </c>
      <c r="E348" s="1">
        <v>5510</v>
      </c>
      <c r="F348" s="1" t="s">
        <v>581</v>
      </c>
      <c r="G348" s="1" t="s">
        <v>4</v>
      </c>
      <c r="H348" s="1">
        <v>29208</v>
      </c>
      <c r="I348" s="1">
        <v>28347</v>
      </c>
      <c r="J348" s="1">
        <v>27486</v>
      </c>
    </row>
    <row r="349" spans="1:10" ht="15" customHeight="1" x14ac:dyDescent="0.2">
      <c r="A349" s="1">
        <v>217</v>
      </c>
      <c r="B349" s="1" t="s">
        <v>208</v>
      </c>
      <c r="C349" s="1">
        <v>125</v>
      </c>
      <c r="D349" s="1" t="s">
        <v>13</v>
      </c>
      <c r="E349" s="1">
        <v>5510</v>
      </c>
      <c r="F349" s="1" t="s">
        <v>581</v>
      </c>
      <c r="G349" s="1" t="s">
        <v>4</v>
      </c>
      <c r="H349" s="1">
        <v>1153109</v>
      </c>
      <c r="I349" s="1">
        <v>1039135</v>
      </c>
      <c r="J349" s="1">
        <v>1027476</v>
      </c>
    </row>
    <row r="350" spans="1:10" ht="15" customHeight="1" x14ac:dyDescent="0.2">
      <c r="A350" s="1">
        <v>219</v>
      </c>
      <c r="B350" s="1" t="s">
        <v>210</v>
      </c>
      <c r="C350" s="1">
        <v>125</v>
      </c>
      <c r="D350" s="1" t="s">
        <v>13</v>
      </c>
      <c r="E350" s="1">
        <v>5510</v>
      </c>
      <c r="F350" s="1" t="s">
        <v>581</v>
      </c>
      <c r="G350" s="1" t="s">
        <v>4</v>
      </c>
      <c r="H350" s="1">
        <v>7929</v>
      </c>
      <c r="I350" s="1">
        <v>6142</v>
      </c>
      <c r="J350" s="1">
        <v>6066</v>
      </c>
    </row>
    <row r="351" spans="1:10" ht="15" customHeight="1" x14ac:dyDescent="0.2">
      <c r="A351" s="1">
        <v>220</v>
      </c>
      <c r="B351" s="1" t="s">
        <v>211</v>
      </c>
      <c r="C351" s="1">
        <v>125</v>
      </c>
      <c r="D351" s="1" t="s">
        <v>13</v>
      </c>
      <c r="E351" s="1">
        <v>5510</v>
      </c>
      <c r="F351" s="1" t="s">
        <v>581</v>
      </c>
      <c r="G351" s="1" t="s">
        <v>4</v>
      </c>
      <c r="H351" s="1">
        <v>3194</v>
      </c>
      <c r="I351" s="1">
        <v>2325</v>
      </c>
      <c r="J351" s="1">
        <v>2530</v>
      </c>
    </row>
    <row r="352" spans="1:10" ht="15" customHeight="1" x14ac:dyDescent="0.2">
      <c r="A352" s="1">
        <v>226</v>
      </c>
      <c r="B352" s="1" t="s">
        <v>216</v>
      </c>
      <c r="C352" s="1">
        <v>125</v>
      </c>
      <c r="D352" s="1" t="s">
        <v>13</v>
      </c>
      <c r="E352" s="1">
        <v>5510</v>
      </c>
      <c r="F352" s="1" t="s">
        <v>581</v>
      </c>
      <c r="G352" s="1" t="s">
        <v>4</v>
      </c>
      <c r="H352" s="1">
        <v>2812000</v>
      </c>
      <c r="I352" s="1">
        <v>2897955</v>
      </c>
      <c r="J352" s="1">
        <v>2885446</v>
      </c>
    </row>
    <row r="353" spans="1:10" ht="15" customHeight="1" x14ac:dyDescent="0.2">
      <c r="A353" s="1">
        <v>215</v>
      </c>
      <c r="B353" s="1" t="s">
        <v>220</v>
      </c>
      <c r="C353" s="1">
        <v>125</v>
      </c>
      <c r="D353" s="1" t="s">
        <v>13</v>
      </c>
      <c r="E353" s="1">
        <v>5510</v>
      </c>
      <c r="F353" s="1" t="s">
        <v>581</v>
      </c>
      <c r="G353" s="1" t="s">
        <v>4</v>
      </c>
      <c r="H353" s="1">
        <v>4992759</v>
      </c>
      <c r="I353" s="1">
        <v>5886440</v>
      </c>
      <c r="J353" s="1">
        <v>5575304</v>
      </c>
    </row>
    <row r="354" spans="1:10" ht="15" customHeight="1" x14ac:dyDescent="0.2">
      <c r="A354" s="1">
        <v>236</v>
      </c>
      <c r="B354" s="1" t="s">
        <v>227</v>
      </c>
      <c r="C354" s="1">
        <v>125</v>
      </c>
      <c r="D354" s="1" t="s">
        <v>13</v>
      </c>
      <c r="E354" s="1">
        <v>5510</v>
      </c>
      <c r="F354" s="1" t="s">
        <v>581</v>
      </c>
      <c r="G354" s="1" t="s">
        <v>4</v>
      </c>
      <c r="H354" s="1">
        <v>357876</v>
      </c>
      <c r="I354" s="1">
        <v>344029</v>
      </c>
      <c r="J354" s="1">
        <v>306395</v>
      </c>
    </row>
    <row r="355" spans="1:10" ht="15" customHeight="1" x14ac:dyDescent="0.2">
      <c r="A355" s="1">
        <v>237</v>
      </c>
      <c r="B355" s="1" t="s">
        <v>228</v>
      </c>
      <c r="C355" s="1">
        <v>125</v>
      </c>
      <c r="D355" s="1" t="s">
        <v>13</v>
      </c>
      <c r="E355" s="1">
        <v>5510</v>
      </c>
      <c r="F355" s="1" t="s">
        <v>581</v>
      </c>
      <c r="G355" s="1" t="s">
        <v>4</v>
      </c>
      <c r="H355" s="1">
        <v>10209882</v>
      </c>
      <c r="I355" s="1">
        <v>10740000</v>
      </c>
      <c r="J355" s="1">
        <v>11045184</v>
      </c>
    </row>
    <row r="356" spans="1:10" ht="15" customHeight="1" x14ac:dyDescent="0.2">
      <c r="A356" s="1">
        <v>243</v>
      </c>
      <c r="B356" s="1" t="s">
        <v>229</v>
      </c>
      <c r="C356" s="1">
        <v>125</v>
      </c>
      <c r="D356" s="1" t="s">
        <v>13</v>
      </c>
      <c r="E356" s="1">
        <v>5510</v>
      </c>
      <c r="F356" s="1" t="s">
        <v>581</v>
      </c>
      <c r="G356" s="1" t="s">
        <v>4</v>
      </c>
      <c r="H356" s="1">
        <v>1940</v>
      </c>
      <c r="I356" s="1">
        <v>1933</v>
      </c>
      <c r="J356" s="1">
        <v>1781</v>
      </c>
    </row>
    <row r="357" spans="1:10" ht="15" customHeight="1" x14ac:dyDescent="0.2">
      <c r="A357" s="1">
        <v>5000</v>
      </c>
      <c r="B357" s="1" t="s">
        <v>461</v>
      </c>
      <c r="C357" s="1">
        <v>125</v>
      </c>
      <c r="D357" s="1" t="s">
        <v>13</v>
      </c>
      <c r="E357" s="1">
        <v>5510</v>
      </c>
      <c r="F357" s="1" t="s">
        <v>581</v>
      </c>
      <c r="G357" s="1" t="s">
        <v>4</v>
      </c>
      <c r="H357" s="1">
        <v>274331598</v>
      </c>
      <c r="I357" s="1">
        <v>276608356</v>
      </c>
      <c r="J357" s="1">
        <v>277102564</v>
      </c>
    </row>
    <row r="358" spans="1:10" ht="15" customHeight="1" x14ac:dyDescent="0.2">
      <c r="A358" s="1">
        <v>251</v>
      </c>
      <c r="B358" s="1" t="s">
        <v>233</v>
      </c>
      <c r="C358" s="1">
        <v>125</v>
      </c>
      <c r="D358" s="1" t="s">
        <v>13</v>
      </c>
      <c r="E358" s="1">
        <v>5510</v>
      </c>
      <c r="F358" s="1" t="s">
        <v>581</v>
      </c>
      <c r="G358" s="1" t="s">
        <v>4</v>
      </c>
      <c r="H358" s="1">
        <v>919497</v>
      </c>
      <c r="I358" s="1">
        <v>952770</v>
      </c>
      <c r="J358" s="1">
        <v>1010298</v>
      </c>
    </row>
    <row r="359" spans="1:10" ht="15" customHeight="1" x14ac:dyDescent="0.2">
      <c r="A359" s="1">
        <v>181</v>
      </c>
      <c r="B359" s="1" t="s">
        <v>234</v>
      </c>
      <c r="C359" s="1">
        <v>125</v>
      </c>
      <c r="D359" s="1" t="s">
        <v>13</v>
      </c>
      <c r="E359" s="1">
        <v>5510</v>
      </c>
      <c r="F359" s="1" t="s">
        <v>581</v>
      </c>
      <c r="G359" s="1" t="s">
        <v>4</v>
      </c>
      <c r="H359" s="1">
        <v>234680</v>
      </c>
      <c r="I359" s="1">
        <v>235847</v>
      </c>
      <c r="J359" s="1">
        <v>238329</v>
      </c>
    </row>
    <row r="360" spans="1:10" ht="15" customHeight="1" x14ac:dyDescent="0.2"/>
    <row r="361" spans="1:10" ht="15" customHeight="1" x14ac:dyDescent="0.2"/>
    <row r="362" spans="1:10" ht="15" customHeight="1" x14ac:dyDescent="0.2"/>
    <row r="363" spans="1:10" ht="15" customHeight="1" x14ac:dyDescent="0.2"/>
    <row r="364" spans="1:10" ht="15" customHeight="1" x14ac:dyDescent="0.2"/>
    <row r="365" spans="1:10" ht="15" customHeight="1" x14ac:dyDescent="0.2"/>
    <row r="366" spans="1:10" ht="15" customHeight="1" x14ac:dyDescent="0.2"/>
    <row r="367" spans="1:10" ht="15" customHeight="1" x14ac:dyDescent="0.2"/>
    <row r="368" spans="1:10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13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326342</v>
      </c>
      <c r="I5" s="2">
        <f t="shared" si="0"/>
        <v>362704</v>
      </c>
      <c r="J5" s="2">
        <f t="shared" si="0"/>
        <v>374655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243329</v>
      </c>
      <c r="I6" s="2">
        <f t="shared" si="0"/>
        <v>247457</v>
      </c>
      <c r="J6" s="2">
        <f t="shared" si="0"/>
        <v>250896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126758</v>
      </c>
      <c r="I7" s="2">
        <f t="shared" si="0"/>
        <v>128288</v>
      </c>
      <c r="J7" s="2">
        <f t="shared" si="0"/>
        <v>129788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1811141</v>
      </c>
      <c r="I8" s="2">
        <f t="shared" si="0"/>
        <v>1806235</v>
      </c>
      <c r="J8" s="2">
        <f t="shared" si="0"/>
        <v>1801335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23464</v>
      </c>
      <c r="I9" s="2">
        <f t="shared" si="0"/>
        <v>23215</v>
      </c>
      <c r="J9" s="2">
        <f t="shared" si="0"/>
        <v>23246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61060</v>
      </c>
      <c r="I10" s="2">
        <f t="shared" si="0"/>
        <v>58149</v>
      </c>
      <c r="J10" s="2">
        <f t="shared" si="0"/>
        <v>58373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331</v>
      </c>
      <c r="I11" s="2">
        <f t="shared" si="0"/>
        <v>288</v>
      </c>
      <c r="J11" s="2">
        <f t="shared" si="0"/>
        <v>272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304546</v>
      </c>
      <c r="I12" s="2">
        <f t="shared" si="0"/>
        <v>340441</v>
      </c>
      <c r="J12" s="2">
        <f t="shared" si="0"/>
        <v>283146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63725</v>
      </c>
      <c r="I13" s="2">
        <f t="shared" si="0"/>
        <v>50354</v>
      </c>
      <c r="J13" s="2">
        <f t="shared" si="0"/>
        <v>46535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198717</v>
      </c>
      <c r="I14" s="2">
        <f t="shared" si="0"/>
        <v>202142</v>
      </c>
      <c r="J14" s="2">
        <f t="shared" si="0"/>
        <v>205661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26</v>
      </c>
      <c r="I15" s="2">
        <f t="shared" si="0"/>
        <v>19</v>
      </c>
      <c r="J15" s="2">
        <f t="shared" si="0"/>
        <v>19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800454</v>
      </c>
      <c r="I16" s="2">
        <f t="shared" si="0"/>
        <v>1094900</v>
      </c>
      <c r="J16" s="2">
        <f t="shared" si="0"/>
        <v>1061043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852000</v>
      </c>
      <c r="I17" s="2">
        <f t="shared" si="0"/>
        <v>852340</v>
      </c>
      <c r="J17" s="2">
        <f t="shared" si="0"/>
        <v>945595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9546</v>
      </c>
      <c r="I20" s="2">
        <f t="shared" si="2"/>
        <v>9733</v>
      </c>
      <c r="J20" s="2">
        <f t="shared" si="2"/>
        <v>9667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99523</v>
      </c>
      <c r="I21" s="9">
        <f t="shared" si="3"/>
        <v>84202</v>
      </c>
      <c r="J21" s="9">
        <f t="shared" si="3"/>
        <v>84453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2987</v>
      </c>
      <c r="I22" s="2">
        <f t="shared" si="2"/>
        <v>3524</v>
      </c>
      <c r="J22" s="2">
        <f t="shared" si="2"/>
        <v>3646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348</v>
      </c>
      <c r="I23" s="2">
        <f t="shared" si="2"/>
        <v>423</v>
      </c>
      <c r="J23" s="2">
        <f t="shared" si="2"/>
        <v>432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30682</v>
      </c>
      <c r="I24" s="2">
        <f t="shared" si="2"/>
        <v>46064</v>
      </c>
      <c r="J24" s="2">
        <f t="shared" si="2"/>
        <v>46391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3050</v>
      </c>
      <c r="I25" s="2">
        <f t="shared" si="2"/>
        <v>2851</v>
      </c>
      <c r="J25" s="2">
        <f t="shared" si="2"/>
        <v>2836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3597</v>
      </c>
      <c r="I26" s="2">
        <f t="shared" si="2"/>
        <v>2691</v>
      </c>
      <c r="J26" s="2">
        <f t="shared" si="2"/>
        <v>7768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6651</v>
      </c>
      <c r="I28" s="2">
        <f t="shared" si="2"/>
        <v>7844</v>
      </c>
      <c r="J28" s="2">
        <f t="shared" si="2"/>
        <v>6272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31394</v>
      </c>
      <c r="I29" s="2">
        <f t="shared" si="2"/>
        <v>40268</v>
      </c>
      <c r="J29" s="2">
        <f t="shared" si="2"/>
        <v>39276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755874</v>
      </c>
      <c r="I30" s="2">
        <f t="shared" si="2"/>
        <v>762593</v>
      </c>
      <c r="J30" s="2">
        <f t="shared" si="2"/>
        <v>919779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11094</v>
      </c>
      <c r="I32" s="2">
        <f t="shared" si="2"/>
        <v>11676</v>
      </c>
      <c r="J32" s="2">
        <f t="shared" si="2"/>
        <v>11669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372787</v>
      </c>
      <c r="I34" s="2">
        <f t="shared" si="2"/>
        <v>336833</v>
      </c>
      <c r="J34" s="2">
        <f t="shared" si="2"/>
        <v>327220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222750</v>
      </c>
      <c r="I35" s="2">
        <f t="shared" si="2"/>
        <v>228283</v>
      </c>
      <c r="J35" s="2">
        <f t="shared" si="2"/>
        <v>231058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31</v>
      </c>
      <c r="I36" s="2">
        <f t="shared" si="4"/>
        <v>71</v>
      </c>
      <c r="J36" s="2">
        <f t="shared" si="4"/>
        <v>55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870300</v>
      </c>
      <c r="I37" s="2">
        <f t="shared" si="4"/>
        <v>1002556</v>
      </c>
      <c r="J37" s="2">
        <f t="shared" si="4"/>
        <v>1002305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4</v>
      </c>
      <c r="I39" s="2">
        <f t="shared" si="4"/>
        <v>4</v>
      </c>
      <c r="J39" s="2">
        <f t="shared" si="4"/>
        <v>4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157694</v>
      </c>
      <c r="I41" s="2">
        <f t="shared" si="4"/>
        <v>163231</v>
      </c>
      <c r="J41" s="2">
        <f t="shared" si="4"/>
        <v>172907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50528</v>
      </c>
      <c r="I42" s="2">
        <f t="shared" si="4"/>
        <v>50389</v>
      </c>
      <c r="J42" s="2">
        <f t="shared" si="4"/>
        <v>50616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296641</v>
      </c>
      <c r="I43" s="2">
        <f t="shared" si="4"/>
        <v>279232</v>
      </c>
      <c r="J43" s="2">
        <f t="shared" si="4"/>
        <v>275558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652729</v>
      </c>
      <c r="I44" s="2">
        <f t="shared" si="4"/>
        <v>573319</v>
      </c>
      <c r="J44" s="2">
        <f t="shared" si="4"/>
        <v>505876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888847</v>
      </c>
      <c r="I45" s="2">
        <f t="shared" si="4"/>
        <v>916544</v>
      </c>
      <c r="J45" s="2">
        <f t="shared" si="4"/>
        <v>938725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173885</v>
      </c>
      <c r="I46" s="2">
        <f t="shared" si="4"/>
        <v>180365</v>
      </c>
      <c r="J46" s="2">
        <f t="shared" si="4"/>
        <v>189845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4883</v>
      </c>
      <c r="I47" s="2">
        <f t="shared" si="4"/>
        <v>6006</v>
      </c>
      <c r="J47" s="2">
        <f t="shared" si="4"/>
        <v>5935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67050</v>
      </c>
      <c r="I48" s="2">
        <f t="shared" si="4"/>
        <v>66772</v>
      </c>
      <c r="J48" s="2">
        <f t="shared" si="4"/>
        <v>66502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6458435</v>
      </c>
      <c r="I49" s="2">
        <f t="shared" si="4"/>
        <v>6216434</v>
      </c>
      <c r="J49" s="2">
        <f t="shared" si="4"/>
        <v>6261047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387603</v>
      </c>
      <c r="I50" s="2">
        <f t="shared" si="4"/>
        <v>407056</v>
      </c>
      <c r="J50" s="2">
        <f t="shared" si="4"/>
        <v>395394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282589</v>
      </c>
      <c r="I51" s="2">
        <f t="shared" si="4"/>
        <v>265293</v>
      </c>
      <c r="J51" s="2">
        <f t="shared" si="4"/>
        <v>270422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42</v>
      </c>
      <c r="I52" s="2">
        <f t="shared" si="5"/>
        <v>44</v>
      </c>
      <c r="J52" s="2">
        <f t="shared" si="5"/>
        <v>46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68700</v>
      </c>
      <c r="I53" s="2">
        <f t="shared" si="5"/>
        <v>86994</v>
      </c>
      <c r="J53" s="2">
        <f t="shared" si="5"/>
        <v>91550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23442</v>
      </c>
      <c r="I54" s="2">
        <f t="shared" si="5"/>
        <v>22456</v>
      </c>
      <c r="J54" s="2">
        <f t="shared" si="5"/>
        <v>23103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137382</v>
      </c>
      <c r="I55" s="2">
        <f t="shared" si="5"/>
        <v>125809</v>
      </c>
      <c r="J55" s="2">
        <f t="shared" si="5"/>
        <v>109377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900</v>
      </c>
      <c r="I56" s="2">
        <f t="shared" si="5"/>
        <v>1072</v>
      </c>
      <c r="J56" s="2">
        <f t="shared" si="5"/>
        <v>1020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1108</v>
      </c>
      <c r="I57" s="9">
        <f t="shared" si="6"/>
        <v>1089</v>
      </c>
      <c r="J57" s="9">
        <f t="shared" si="6"/>
        <v>1128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54</v>
      </c>
      <c r="I58" s="2">
        <f t="shared" si="7"/>
        <v>26</v>
      </c>
      <c r="J58" s="2">
        <f t="shared" si="7"/>
        <v>36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432</v>
      </c>
      <c r="I59" s="2">
        <f t="shared" si="7"/>
        <v>276</v>
      </c>
      <c r="J59" s="2">
        <f t="shared" si="7"/>
        <v>291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57</v>
      </c>
      <c r="I60" s="2">
        <f t="shared" si="7"/>
        <v>42</v>
      </c>
      <c r="J60" s="2">
        <f t="shared" si="7"/>
        <v>33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11700</v>
      </c>
      <c r="I61" s="2">
        <f t="shared" si="7"/>
        <v>10517</v>
      </c>
      <c r="J61" s="2">
        <f t="shared" si="7"/>
        <v>11777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2216</v>
      </c>
      <c r="I62" s="2">
        <f t="shared" si="7"/>
        <v>2354</v>
      </c>
      <c r="J62" s="2">
        <f t="shared" si="7"/>
        <v>2260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3562</v>
      </c>
      <c r="I63" s="2">
        <f t="shared" si="7"/>
        <v>3666</v>
      </c>
      <c r="J63" s="2">
        <f t="shared" si="7"/>
        <v>3377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2893</v>
      </c>
      <c r="I64" s="2">
        <f t="shared" si="7"/>
        <v>2706</v>
      </c>
      <c r="J64" s="2">
        <f t="shared" si="7"/>
        <v>2595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1381</v>
      </c>
      <c r="I65" s="2">
        <f t="shared" si="7"/>
        <v>1758</v>
      </c>
      <c r="J65" s="2">
        <f t="shared" si="7"/>
        <v>1713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23245</v>
      </c>
      <c r="I66" s="2">
        <f t="shared" si="7"/>
        <v>21836</v>
      </c>
      <c r="J66" s="2">
        <f t="shared" si="7"/>
        <v>23240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1194</v>
      </c>
      <c r="I67" s="2">
        <f t="shared" si="7"/>
        <v>704</v>
      </c>
      <c r="J67" s="2">
        <f t="shared" si="7"/>
        <v>822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30911</v>
      </c>
      <c r="I68" s="2">
        <f t="shared" si="7"/>
        <v>31290</v>
      </c>
      <c r="J68" s="2">
        <f t="shared" si="7"/>
        <v>29471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197309</v>
      </c>
      <c r="I69" s="2">
        <f t="shared" si="7"/>
        <v>238307</v>
      </c>
      <c r="J69" s="2">
        <f t="shared" si="7"/>
        <v>210250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18770</v>
      </c>
      <c r="I70" s="2">
        <f t="shared" si="7"/>
        <v>17904</v>
      </c>
      <c r="J70" s="2">
        <f t="shared" si="7"/>
        <v>18045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97942</v>
      </c>
      <c r="I71" s="2">
        <f t="shared" si="7"/>
        <v>101453</v>
      </c>
      <c r="J71" s="2">
        <f t="shared" si="7"/>
        <v>99100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28702</v>
      </c>
      <c r="I72" s="2">
        <f t="shared" si="7"/>
        <v>27965</v>
      </c>
      <c r="J72" s="2">
        <f t="shared" si="7"/>
        <v>24998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1568253</v>
      </c>
      <c r="I73" s="2">
        <f t="shared" si="7"/>
        <v>1512660</v>
      </c>
      <c r="J73" s="2">
        <f t="shared" si="7"/>
        <v>1406258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5970</v>
      </c>
      <c r="I74" s="2">
        <f t="shared" si="8"/>
        <v>6251</v>
      </c>
      <c r="J74" s="2">
        <f t="shared" si="8"/>
        <v>5142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740</v>
      </c>
      <c r="I75" s="2">
        <f t="shared" si="8"/>
        <v>420</v>
      </c>
      <c r="J75" s="2">
        <f t="shared" si="8"/>
        <v>382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255</v>
      </c>
      <c r="I76" s="2">
        <f t="shared" si="8"/>
        <v>232</v>
      </c>
      <c r="J76" s="2">
        <f t="shared" si="8"/>
        <v>181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18642</v>
      </c>
      <c r="I77" s="2">
        <f t="shared" si="8"/>
        <v>18998</v>
      </c>
      <c r="J77" s="2">
        <f t="shared" si="8"/>
        <v>19095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180000</v>
      </c>
      <c r="I79" s="2">
        <f t="shared" si="8"/>
        <v>182000</v>
      </c>
      <c r="J79" s="2">
        <f t="shared" si="8"/>
        <v>182000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0</v>
      </c>
      <c r="I80" s="2">
        <f t="shared" si="8"/>
        <v>0</v>
      </c>
      <c r="J80" s="2">
        <f t="shared" si="8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0</v>
      </c>
      <c r="I82" s="2">
        <f t="shared" si="8"/>
        <v>0</v>
      </c>
      <c r="J82" s="2">
        <f t="shared" si="8"/>
        <v>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0</v>
      </c>
      <c r="I83" s="2">
        <f t="shared" si="8"/>
        <v>0</v>
      </c>
      <c r="J83" s="2">
        <f t="shared" si="8"/>
        <v>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0</v>
      </c>
      <c r="I84" s="2">
        <f t="shared" si="8"/>
        <v>0</v>
      </c>
      <c r="J84" s="2">
        <f t="shared" si="8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782</v>
      </c>
      <c r="I86" s="2">
        <f t="shared" si="8"/>
        <v>660</v>
      </c>
      <c r="J86" s="2">
        <f t="shared" si="8"/>
        <v>641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287131</v>
      </c>
      <c r="I87" s="2">
        <f t="shared" si="8"/>
        <v>288908</v>
      </c>
      <c r="J87" s="2">
        <f t="shared" si="8"/>
        <v>290463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0</v>
      </c>
      <c r="I88" s="2">
        <f t="shared" si="8"/>
        <v>0</v>
      </c>
      <c r="J88" s="2">
        <f t="shared" si="8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183</v>
      </c>
      <c r="I90" s="2">
        <f t="shared" si="9"/>
        <v>189</v>
      </c>
      <c r="J90" s="2">
        <f t="shared" si="9"/>
        <v>183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332937</v>
      </c>
      <c r="I91" s="2">
        <f t="shared" si="9"/>
        <v>368532</v>
      </c>
      <c r="J91" s="2">
        <f t="shared" si="9"/>
        <v>387636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1003494</v>
      </c>
      <c r="I92" s="2">
        <f t="shared" si="9"/>
        <v>949916</v>
      </c>
      <c r="J92" s="2">
        <f t="shared" si="9"/>
        <v>867495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60475</v>
      </c>
      <c r="I93" s="2">
        <f t="shared" si="9"/>
        <v>75465</v>
      </c>
      <c r="J93" s="2">
        <f t="shared" si="9"/>
        <v>94726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3050</v>
      </c>
      <c r="I94" s="2">
        <f t="shared" si="9"/>
        <v>4030</v>
      </c>
      <c r="J94" s="2">
        <f t="shared" si="9"/>
        <v>4351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37195</v>
      </c>
      <c r="I95" s="2">
        <f t="shared" si="9"/>
        <v>36234</v>
      </c>
      <c r="J95" s="2">
        <f t="shared" si="9"/>
        <v>36609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216775</v>
      </c>
      <c r="I96" s="2">
        <f t="shared" si="9"/>
        <v>222993</v>
      </c>
      <c r="J96" s="2">
        <f t="shared" si="9"/>
        <v>224980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1348996</v>
      </c>
      <c r="I97" s="2">
        <f t="shared" si="9"/>
        <v>1433815</v>
      </c>
      <c r="J97" s="2">
        <f t="shared" si="9"/>
        <v>1461827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7295</v>
      </c>
      <c r="I98" s="2">
        <f t="shared" si="9"/>
        <v>7102</v>
      </c>
      <c r="J98" s="2">
        <f t="shared" si="9"/>
        <v>6907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552760</v>
      </c>
      <c r="I99" s="2">
        <f t="shared" si="9"/>
        <v>567998</v>
      </c>
      <c r="J99" s="2">
        <f t="shared" si="9"/>
        <v>579898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7716</v>
      </c>
      <c r="I100" s="2">
        <f t="shared" si="9"/>
        <v>7594</v>
      </c>
      <c r="J100" s="2">
        <f t="shared" si="9"/>
        <v>8135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829</v>
      </c>
      <c r="I101" s="9">
        <f t="shared" si="10"/>
        <v>963</v>
      </c>
      <c r="J101" s="9">
        <f t="shared" si="10"/>
        <v>962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355</v>
      </c>
      <c r="I102" s="2">
        <f t="shared" si="11"/>
        <v>288</v>
      </c>
      <c r="J102" s="2">
        <f t="shared" si="11"/>
        <v>241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14984</v>
      </c>
      <c r="I103" s="2">
        <f t="shared" si="11"/>
        <v>15111</v>
      </c>
      <c r="J103" s="2">
        <f t="shared" si="11"/>
        <v>15238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963</v>
      </c>
      <c r="I104" s="9">
        <f t="shared" si="12"/>
        <v>845</v>
      </c>
      <c r="J104" s="9">
        <f t="shared" si="12"/>
        <v>811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188</v>
      </c>
      <c r="I105" s="2">
        <f t="shared" si="9"/>
        <v>190</v>
      </c>
      <c r="J105" s="2">
        <f t="shared" si="9"/>
        <v>192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0</v>
      </c>
      <c r="I109" s="2">
        <f t="shared" si="15"/>
        <v>0</v>
      </c>
      <c r="J109" s="2">
        <f t="shared" si="15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228280</v>
      </c>
      <c r="I110" s="2">
        <f t="shared" si="15"/>
        <v>208000</v>
      </c>
      <c r="J110" s="2">
        <f t="shared" si="15"/>
        <v>204000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0</v>
      </c>
      <c r="I112" s="2">
        <f t="shared" si="15"/>
        <v>0</v>
      </c>
      <c r="J112" s="2">
        <f t="shared" si="15"/>
        <v>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23789</v>
      </c>
      <c r="I113" s="2">
        <f t="shared" si="15"/>
        <v>23541</v>
      </c>
      <c r="J113" s="2">
        <f t="shared" si="15"/>
        <v>23235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0</v>
      </c>
      <c r="I118" s="2">
        <f t="shared" si="15"/>
        <v>0</v>
      </c>
      <c r="J118" s="2">
        <f t="shared" si="15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0</v>
      </c>
      <c r="I128" s="2">
        <f t="shared" si="17"/>
        <v>0</v>
      </c>
      <c r="J128" s="2">
        <f t="shared" si="17"/>
        <v>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0</v>
      </c>
      <c r="I129" s="2">
        <f t="shared" si="17"/>
        <v>0</v>
      </c>
      <c r="J129" s="2">
        <f t="shared" si="17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0</v>
      </c>
      <c r="I132" s="2">
        <f t="shared" si="17"/>
        <v>0</v>
      </c>
      <c r="J132" s="2">
        <f t="shared" si="17"/>
        <v>0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0</v>
      </c>
      <c r="I134" s="2">
        <f t="shared" si="18"/>
        <v>0</v>
      </c>
      <c r="J134" s="2">
        <f t="shared" si="18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0</v>
      </c>
      <c r="I136" s="2">
        <f t="shared" si="18"/>
        <v>0</v>
      </c>
      <c r="J136" s="2">
        <f t="shared" si="18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0</v>
      </c>
      <c r="I139" s="9">
        <f t="shared" si="21"/>
        <v>0</v>
      </c>
      <c r="J139" s="9">
        <f t="shared" si="21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0</v>
      </c>
      <c r="I141" s="2">
        <f t="shared" si="18"/>
        <v>0</v>
      </c>
      <c r="J141" s="2">
        <f t="shared" si="18"/>
        <v>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0</v>
      </c>
      <c r="I143" s="2">
        <f t="shared" si="18"/>
        <v>0</v>
      </c>
      <c r="J143" s="2">
        <f t="shared" si="18"/>
        <v>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0</v>
      </c>
      <c r="I146" s="2">
        <f t="shared" si="18"/>
        <v>0</v>
      </c>
      <c r="J146" s="2">
        <f t="shared" si="18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0</v>
      </c>
      <c r="I147" s="2">
        <f t="shared" si="22"/>
        <v>0</v>
      </c>
      <c r="J147" s="2">
        <f t="shared" si="22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0</v>
      </c>
      <c r="I155" s="2">
        <f t="shared" si="22"/>
        <v>0</v>
      </c>
      <c r="J155" s="2">
        <f t="shared" si="22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0</v>
      </c>
      <c r="I156" s="2">
        <f t="shared" si="22"/>
        <v>0</v>
      </c>
      <c r="J156" s="2">
        <f t="shared" si="22"/>
        <v>0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0</v>
      </c>
      <c r="I159" s="2">
        <f t="shared" si="22"/>
        <v>0</v>
      </c>
      <c r="J159" s="2">
        <f t="shared" si="22"/>
        <v>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0</v>
      </c>
      <c r="I165" s="2">
        <f t="shared" si="23"/>
        <v>0</v>
      </c>
      <c r="J165" s="2">
        <f t="shared" si="23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0</v>
      </c>
      <c r="I167" s="2">
        <f t="shared" si="23"/>
        <v>0</v>
      </c>
      <c r="J167" s="2">
        <f t="shared" si="23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0</v>
      </c>
      <c r="I168" s="2">
        <f t="shared" si="23"/>
        <v>0</v>
      </c>
      <c r="J168" s="2">
        <f t="shared" si="23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0</v>
      </c>
      <c r="I172" s="2">
        <f t="shared" si="23"/>
        <v>0</v>
      </c>
      <c r="J172" s="2">
        <f t="shared" si="23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0</v>
      </c>
      <c r="I174" s="2">
        <f t="shared" si="23"/>
        <v>0</v>
      </c>
      <c r="J174" s="2">
        <f t="shared" si="23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0</v>
      </c>
      <c r="I175" s="2">
        <f t="shared" si="23"/>
        <v>0</v>
      </c>
      <c r="J175" s="2">
        <f t="shared" si="23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0</v>
      </c>
      <c r="I176" s="9">
        <f t="shared" si="24"/>
        <v>0</v>
      </c>
      <c r="J176" s="9">
        <f t="shared" si="24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23207374</v>
      </c>
      <c r="I178" s="9">
        <f t="shared" si="25"/>
        <v>23461992</v>
      </c>
      <c r="J178" s="9">
        <f t="shared" si="25"/>
        <v>23482042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0</v>
      </c>
      <c r="I183" s="2">
        <f t="shared" si="26"/>
        <v>0</v>
      </c>
      <c r="J183" s="2">
        <f t="shared" si="26"/>
        <v>0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25</v>
      </c>
      <c r="I185" s="2">
        <f t="shared" si="26"/>
        <v>26</v>
      </c>
      <c r="J185" s="2">
        <f t="shared" si="26"/>
        <v>27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27</v>
      </c>
      <c r="I187" s="2">
        <f t="shared" si="26"/>
        <v>19</v>
      </c>
      <c r="J187" s="2">
        <f t="shared" si="26"/>
        <v>15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153</v>
      </c>
      <c r="I189" s="2">
        <f t="shared" si="26"/>
        <v>152</v>
      </c>
      <c r="J189" s="2">
        <f t="shared" si="26"/>
        <v>154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26</v>
      </c>
      <c r="I190" s="2">
        <f t="shared" si="26"/>
        <v>27</v>
      </c>
      <c r="J190" s="2">
        <f t="shared" si="26"/>
        <v>27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83</v>
      </c>
      <c r="I191" s="2">
        <f t="shared" si="26"/>
        <v>81</v>
      </c>
      <c r="J191" s="2">
        <f t="shared" si="26"/>
        <v>78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104</v>
      </c>
      <c r="I192" s="2">
        <f t="shared" si="26"/>
        <v>105</v>
      </c>
      <c r="J192" s="2">
        <f t="shared" si="26"/>
        <v>106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585</v>
      </c>
      <c r="I196" s="2">
        <f t="shared" si="26"/>
        <v>575</v>
      </c>
      <c r="J196" s="2">
        <f t="shared" si="26"/>
        <v>619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105</v>
      </c>
      <c r="I197" s="2">
        <f t="shared" si="27"/>
        <v>104</v>
      </c>
      <c r="J197" s="2">
        <f t="shared" si="27"/>
        <v>102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0</v>
      </c>
      <c r="I205" s="2">
        <f t="shared" si="27"/>
        <v>0</v>
      </c>
      <c r="J205" s="2">
        <f t="shared" si="27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829</v>
      </c>
      <c r="I213" s="2">
        <f t="shared" si="28"/>
        <v>963</v>
      </c>
      <c r="J213" s="2">
        <f t="shared" si="28"/>
        <v>962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18</v>
      </c>
      <c r="I218" s="2">
        <f t="shared" si="28"/>
        <v>19</v>
      </c>
      <c r="J218" s="2">
        <f t="shared" si="28"/>
        <v>18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30</v>
      </c>
      <c r="I219" s="2">
        <f t="shared" si="28"/>
        <v>24</v>
      </c>
      <c r="J219" s="2">
        <f t="shared" si="28"/>
        <v>18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209</v>
      </c>
      <c r="I220" s="2">
        <f t="shared" si="28"/>
        <v>208</v>
      </c>
      <c r="J220" s="2">
        <f t="shared" si="28"/>
        <v>210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7</v>
      </c>
      <c r="I221" s="2">
        <f t="shared" si="28"/>
        <v>7</v>
      </c>
      <c r="J221" s="2">
        <f t="shared" si="28"/>
        <v>7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34</v>
      </c>
      <c r="I222" s="2">
        <f t="shared" si="28"/>
        <v>35</v>
      </c>
      <c r="J222" s="2">
        <f t="shared" si="28"/>
        <v>36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515</v>
      </c>
      <c r="I224" s="2">
        <f t="shared" si="28"/>
        <v>407</v>
      </c>
      <c r="J224" s="2">
        <f t="shared" si="28"/>
        <v>391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150</v>
      </c>
      <c r="I226" s="2">
        <f t="shared" si="28"/>
        <v>145</v>
      </c>
      <c r="J226" s="2">
        <f t="shared" si="28"/>
        <v>131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2</v>
      </c>
      <c r="I235" s="2">
        <f t="shared" si="29"/>
        <v>2</v>
      </c>
      <c r="J235" s="2">
        <f t="shared" si="29"/>
        <v>2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5</v>
      </c>
      <c r="I240" s="2">
        <f t="shared" si="29"/>
        <v>6</v>
      </c>
      <c r="J240" s="2">
        <f t="shared" si="29"/>
        <v>6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0</v>
      </c>
      <c r="I245" s="2">
        <f t="shared" si="29"/>
        <v>0</v>
      </c>
      <c r="J245" s="2">
        <f t="shared" si="29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99523</v>
      </c>
      <c r="I246" s="2">
        <f t="shared" si="30"/>
        <v>84202</v>
      </c>
      <c r="J246" s="2">
        <f t="shared" si="30"/>
        <v>84453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4</v>
      </c>
      <c r="B250" s="1" t="s">
        <v>20</v>
      </c>
      <c r="C250" s="1">
        <v>125</v>
      </c>
      <c r="D250" s="1" t="s">
        <v>13</v>
      </c>
      <c r="E250" s="1">
        <v>5312</v>
      </c>
      <c r="F250" s="1" t="s">
        <v>598</v>
      </c>
      <c r="G250" s="1" t="s">
        <v>599</v>
      </c>
    </row>
    <row r="251" spans="1:10" ht="15" customHeight="1" x14ac:dyDescent="0.2">
      <c r="A251" s="1">
        <v>5</v>
      </c>
      <c r="B251" s="1" t="s">
        <v>21</v>
      </c>
      <c r="C251" s="1">
        <v>125</v>
      </c>
      <c r="D251" s="1" t="s">
        <v>13</v>
      </c>
      <c r="E251" s="1">
        <v>5312</v>
      </c>
      <c r="F251" s="1" t="s">
        <v>598</v>
      </c>
      <c r="G251" s="1" t="s">
        <v>599</v>
      </c>
      <c r="H251" s="1">
        <v>18</v>
      </c>
      <c r="I251" s="1">
        <v>19</v>
      </c>
      <c r="J251" s="1">
        <v>18</v>
      </c>
    </row>
    <row r="252" spans="1:10" ht="15" customHeight="1" x14ac:dyDescent="0.2">
      <c r="A252" s="1">
        <v>7</v>
      </c>
      <c r="B252" s="1" t="s">
        <v>22</v>
      </c>
      <c r="C252" s="1">
        <v>125</v>
      </c>
      <c r="D252" s="1" t="s">
        <v>13</v>
      </c>
      <c r="E252" s="1">
        <v>5312</v>
      </c>
      <c r="F252" s="1" t="s">
        <v>598</v>
      </c>
      <c r="G252" s="1" t="s">
        <v>599</v>
      </c>
      <c r="H252" s="1">
        <v>755874</v>
      </c>
      <c r="I252" s="1">
        <v>762593</v>
      </c>
      <c r="J252" s="1">
        <v>919779</v>
      </c>
    </row>
    <row r="253" spans="1:10" ht="15" customHeight="1" x14ac:dyDescent="0.2">
      <c r="A253" s="1">
        <v>8</v>
      </c>
      <c r="B253" s="1" t="s">
        <v>23</v>
      </c>
      <c r="C253" s="1">
        <v>125</v>
      </c>
      <c r="D253" s="1" t="s">
        <v>13</v>
      </c>
      <c r="E253" s="1">
        <v>5312</v>
      </c>
      <c r="F253" s="1" t="s">
        <v>598</v>
      </c>
      <c r="G253" s="1" t="s">
        <v>599</v>
      </c>
      <c r="H253" s="1">
        <v>25</v>
      </c>
      <c r="I253" s="1">
        <v>26</v>
      </c>
      <c r="J253" s="1">
        <v>27</v>
      </c>
    </row>
    <row r="254" spans="1:10" ht="15" customHeight="1" x14ac:dyDescent="0.2">
      <c r="A254" s="1">
        <v>9</v>
      </c>
      <c r="B254" s="1" t="s">
        <v>24</v>
      </c>
      <c r="C254" s="1">
        <v>125</v>
      </c>
      <c r="D254" s="1" t="s">
        <v>13</v>
      </c>
      <c r="E254" s="1">
        <v>5312</v>
      </c>
      <c r="F254" s="1" t="s">
        <v>598</v>
      </c>
      <c r="G254" s="1" t="s">
        <v>599</v>
      </c>
      <c r="H254" s="1">
        <v>18642</v>
      </c>
      <c r="I254" s="1">
        <v>18998</v>
      </c>
      <c r="J254" s="1">
        <v>19095</v>
      </c>
    </row>
    <row r="255" spans="1:10" ht="15" customHeight="1" x14ac:dyDescent="0.2">
      <c r="A255" s="1">
        <v>12</v>
      </c>
      <c r="B255" s="1" t="s">
        <v>29</v>
      </c>
      <c r="C255" s="1">
        <v>125</v>
      </c>
      <c r="D255" s="1" t="s">
        <v>13</v>
      </c>
      <c r="E255" s="1">
        <v>5312</v>
      </c>
      <c r="F255" s="1" t="s">
        <v>598</v>
      </c>
      <c r="G255" s="1" t="s">
        <v>599</v>
      </c>
      <c r="H255" s="1">
        <v>42</v>
      </c>
      <c r="I255" s="1">
        <v>44</v>
      </c>
      <c r="J255" s="1">
        <v>46</v>
      </c>
    </row>
    <row r="256" spans="1:10" ht="15" customHeight="1" x14ac:dyDescent="0.2">
      <c r="A256" s="1">
        <v>14</v>
      </c>
      <c r="B256" s="1" t="s">
        <v>32</v>
      </c>
      <c r="C256" s="1">
        <v>125</v>
      </c>
      <c r="D256" s="1" t="s">
        <v>13</v>
      </c>
      <c r="E256" s="1">
        <v>5312</v>
      </c>
      <c r="F256" s="1" t="s">
        <v>598</v>
      </c>
      <c r="G256" s="1" t="s">
        <v>599</v>
      </c>
      <c r="H256" s="1">
        <v>27</v>
      </c>
      <c r="I256" s="1">
        <v>19</v>
      </c>
      <c r="J256" s="1">
        <v>15</v>
      </c>
    </row>
    <row r="257" spans="1:10" ht="15" customHeight="1" x14ac:dyDescent="0.2">
      <c r="A257" s="1">
        <v>23</v>
      </c>
      <c r="B257" s="1" t="s">
        <v>36</v>
      </c>
      <c r="C257" s="1">
        <v>125</v>
      </c>
      <c r="D257" s="1" t="s">
        <v>13</v>
      </c>
      <c r="E257" s="1">
        <v>5312</v>
      </c>
      <c r="F257" s="1" t="s">
        <v>598</v>
      </c>
      <c r="G257" s="1" t="s">
        <v>599</v>
      </c>
      <c r="H257" s="1">
        <v>57</v>
      </c>
      <c r="I257" s="1">
        <v>42</v>
      </c>
      <c r="J257" s="1">
        <v>33</v>
      </c>
    </row>
    <row r="258" spans="1:10" ht="15" customHeight="1" x14ac:dyDescent="0.2">
      <c r="A258" s="1">
        <v>53</v>
      </c>
      <c r="B258" s="1" t="s">
        <v>37</v>
      </c>
      <c r="C258" s="1">
        <v>125</v>
      </c>
      <c r="D258" s="1" t="s">
        <v>13</v>
      </c>
      <c r="E258" s="1">
        <v>5312</v>
      </c>
      <c r="F258" s="1" t="s">
        <v>598</v>
      </c>
      <c r="G258" s="1" t="s">
        <v>599</v>
      </c>
      <c r="H258" s="1">
        <v>296641</v>
      </c>
      <c r="I258" s="1">
        <v>279232</v>
      </c>
      <c r="J258" s="1">
        <v>275558</v>
      </c>
    </row>
    <row r="259" spans="1:10" ht="15" customHeight="1" x14ac:dyDescent="0.2">
      <c r="A259" s="1">
        <v>19</v>
      </c>
      <c r="B259" s="1" t="s">
        <v>40</v>
      </c>
      <c r="C259" s="1">
        <v>125</v>
      </c>
      <c r="D259" s="1" t="s">
        <v>13</v>
      </c>
      <c r="E259" s="1">
        <v>5312</v>
      </c>
      <c r="F259" s="1" t="s">
        <v>598</v>
      </c>
      <c r="G259" s="1" t="s">
        <v>599</v>
      </c>
      <c r="H259" s="1">
        <v>30911</v>
      </c>
      <c r="I259" s="1">
        <v>31290</v>
      </c>
      <c r="J259" s="1">
        <v>29471</v>
      </c>
    </row>
    <row r="260" spans="1:10" ht="15" customHeight="1" x14ac:dyDescent="0.2">
      <c r="A260" s="1">
        <v>21</v>
      </c>
      <c r="B260" s="1" t="s">
        <v>43</v>
      </c>
      <c r="C260" s="1">
        <v>125</v>
      </c>
      <c r="D260" s="1" t="s">
        <v>13</v>
      </c>
      <c r="E260" s="1">
        <v>5312</v>
      </c>
      <c r="F260" s="1" t="s">
        <v>598</v>
      </c>
      <c r="G260" s="1" t="s">
        <v>599</v>
      </c>
      <c r="H260" s="1">
        <v>1568253</v>
      </c>
      <c r="I260" s="1">
        <v>1512660</v>
      </c>
      <c r="J260" s="1">
        <v>1406258</v>
      </c>
    </row>
    <row r="261" spans="1:10" ht="15" customHeight="1" x14ac:dyDescent="0.2">
      <c r="A261" s="1">
        <v>26</v>
      </c>
      <c r="B261" s="1" t="s">
        <v>45</v>
      </c>
      <c r="C261" s="1">
        <v>125</v>
      </c>
      <c r="D261" s="1" t="s">
        <v>13</v>
      </c>
      <c r="E261" s="1">
        <v>5312</v>
      </c>
      <c r="F261" s="1" t="s">
        <v>598</v>
      </c>
      <c r="G261" s="1" t="s">
        <v>599</v>
      </c>
      <c r="H261" s="1">
        <v>183</v>
      </c>
      <c r="I261" s="1">
        <v>189</v>
      </c>
      <c r="J261" s="1">
        <v>183</v>
      </c>
    </row>
    <row r="262" spans="1:10" ht="15" customHeight="1" x14ac:dyDescent="0.2">
      <c r="A262" s="1">
        <v>233</v>
      </c>
      <c r="B262" s="1" t="s">
        <v>47</v>
      </c>
      <c r="C262" s="1">
        <v>125</v>
      </c>
      <c r="D262" s="1" t="s">
        <v>13</v>
      </c>
      <c r="E262" s="1">
        <v>5312</v>
      </c>
      <c r="F262" s="1" t="s">
        <v>598</v>
      </c>
      <c r="G262" s="1" t="s">
        <v>599</v>
      </c>
      <c r="H262" s="1">
        <v>2987</v>
      </c>
      <c r="I262" s="1">
        <v>3524</v>
      </c>
      <c r="J262" s="1">
        <v>3646</v>
      </c>
    </row>
    <row r="263" spans="1:10" ht="15" customHeight="1" x14ac:dyDescent="0.2">
      <c r="A263" s="1">
        <v>29</v>
      </c>
      <c r="B263" s="1" t="s">
        <v>48</v>
      </c>
      <c r="C263" s="1">
        <v>125</v>
      </c>
      <c r="D263" s="1" t="s">
        <v>13</v>
      </c>
      <c r="E263" s="1">
        <v>5312</v>
      </c>
      <c r="F263" s="1" t="s">
        <v>598</v>
      </c>
      <c r="G263" s="1" t="s">
        <v>599</v>
      </c>
      <c r="H263" s="1">
        <v>304546</v>
      </c>
      <c r="I263" s="1">
        <v>340441</v>
      </c>
      <c r="J263" s="1">
        <v>283146</v>
      </c>
    </row>
    <row r="264" spans="1:10" ht="15" customHeight="1" x14ac:dyDescent="0.2">
      <c r="A264" s="1">
        <v>35</v>
      </c>
      <c r="B264" s="1" t="s">
        <v>574</v>
      </c>
      <c r="C264" s="1">
        <v>125</v>
      </c>
      <c r="D264" s="1" t="s">
        <v>13</v>
      </c>
      <c r="E264" s="1">
        <v>5312</v>
      </c>
      <c r="F264" s="1" t="s">
        <v>598</v>
      </c>
      <c r="G264" s="1" t="s">
        <v>599</v>
      </c>
      <c r="H264" s="1">
        <v>348</v>
      </c>
      <c r="I264" s="1">
        <v>423</v>
      </c>
      <c r="J264" s="1">
        <v>432</v>
      </c>
    </row>
    <row r="265" spans="1:10" ht="15" customHeight="1" x14ac:dyDescent="0.2">
      <c r="A265" s="1">
        <v>115</v>
      </c>
      <c r="B265" s="1" t="s">
        <v>49</v>
      </c>
      <c r="C265" s="1">
        <v>125</v>
      </c>
      <c r="D265" s="1" t="s">
        <v>13</v>
      </c>
      <c r="E265" s="1">
        <v>5312</v>
      </c>
      <c r="F265" s="1" t="s">
        <v>598</v>
      </c>
      <c r="G265" s="1" t="s">
        <v>599</v>
      </c>
      <c r="H265" s="1">
        <v>332937</v>
      </c>
      <c r="I265" s="1">
        <v>368532</v>
      </c>
      <c r="J265" s="1">
        <v>387636</v>
      </c>
    </row>
    <row r="266" spans="1:10" ht="15" customHeight="1" x14ac:dyDescent="0.2">
      <c r="A266" s="1">
        <v>32</v>
      </c>
      <c r="B266" s="1" t="s">
        <v>50</v>
      </c>
      <c r="C266" s="1">
        <v>125</v>
      </c>
      <c r="D266" s="1" t="s">
        <v>13</v>
      </c>
      <c r="E266" s="1">
        <v>5312</v>
      </c>
      <c r="F266" s="1" t="s">
        <v>598</v>
      </c>
      <c r="G266" s="1" t="s">
        <v>599</v>
      </c>
      <c r="H266" s="1">
        <v>326342</v>
      </c>
      <c r="I266" s="1">
        <v>362704</v>
      </c>
      <c r="J266" s="1">
        <v>374655</v>
      </c>
    </row>
    <row r="267" spans="1:10" ht="15" customHeight="1" x14ac:dyDescent="0.2">
      <c r="A267" s="1">
        <v>36</v>
      </c>
      <c r="B267" s="1" t="s">
        <v>53</v>
      </c>
      <c r="C267" s="1">
        <v>125</v>
      </c>
      <c r="D267" s="1" t="s">
        <v>13</v>
      </c>
      <c r="E267" s="1">
        <v>5312</v>
      </c>
      <c r="F267" s="1" t="s">
        <v>598</v>
      </c>
      <c r="G267" s="1" t="s">
        <v>599</v>
      </c>
      <c r="H267" s="1">
        <v>2</v>
      </c>
      <c r="I267" s="1">
        <v>2</v>
      </c>
      <c r="J267" s="1">
        <v>2</v>
      </c>
    </row>
    <row r="268" spans="1:10" ht="15" customHeight="1" x14ac:dyDescent="0.2">
      <c r="A268" s="1">
        <v>37</v>
      </c>
      <c r="B268" s="1" t="s">
        <v>54</v>
      </c>
      <c r="C268" s="1">
        <v>125</v>
      </c>
      <c r="D268" s="1" t="s">
        <v>13</v>
      </c>
      <c r="E268" s="1">
        <v>5312</v>
      </c>
      <c r="F268" s="1" t="s">
        <v>598</v>
      </c>
      <c r="G268" s="1" t="s">
        <v>599</v>
      </c>
      <c r="H268" s="1">
        <v>243329</v>
      </c>
      <c r="I268" s="1">
        <v>247457</v>
      </c>
      <c r="J268" s="1">
        <v>250896</v>
      </c>
    </row>
    <row r="269" spans="1:10" ht="15" customHeight="1" x14ac:dyDescent="0.2">
      <c r="A269" s="1">
        <v>39</v>
      </c>
      <c r="B269" s="1" t="s">
        <v>55</v>
      </c>
      <c r="C269" s="1">
        <v>125</v>
      </c>
      <c r="D269" s="1" t="s">
        <v>13</v>
      </c>
      <c r="E269" s="1">
        <v>5312</v>
      </c>
      <c r="F269" s="1" t="s">
        <v>598</v>
      </c>
      <c r="G269" s="1" t="s">
        <v>599</v>
      </c>
      <c r="H269" s="1">
        <v>30682</v>
      </c>
      <c r="I269" s="1">
        <v>46064</v>
      </c>
      <c r="J269" s="1">
        <v>46391</v>
      </c>
    </row>
    <row r="270" spans="1:10" ht="15" customHeight="1" x14ac:dyDescent="0.2">
      <c r="A270" s="1">
        <v>351</v>
      </c>
      <c r="B270" s="1" t="s">
        <v>57</v>
      </c>
      <c r="C270" s="1">
        <v>125</v>
      </c>
      <c r="D270" s="1" t="s">
        <v>13</v>
      </c>
      <c r="E270" s="1">
        <v>5312</v>
      </c>
      <c r="F270" s="1" t="s">
        <v>598</v>
      </c>
      <c r="G270" s="1" t="s">
        <v>599</v>
      </c>
      <c r="H270" s="1">
        <v>287913</v>
      </c>
      <c r="I270" s="1">
        <v>289568</v>
      </c>
      <c r="J270" s="1">
        <v>291105</v>
      </c>
    </row>
    <row r="271" spans="1:10" ht="15" customHeight="1" x14ac:dyDescent="0.2">
      <c r="A271" s="1">
        <v>41</v>
      </c>
      <c r="B271" s="1" t="s">
        <v>568</v>
      </c>
      <c r="C271" s="1">
        <v>125</v>
      </c>
      <c r="D271" s="1" t="s">
        <v>13</v>
      </c>
      <c r="E271" s="1">
        <v>5312</v>
      </c>
      <c r="F271" s="1" t="s">
        <v>598</v>
      </c>
      <c r="G271" s="1" t="s">
        <v>599</v>
      </c>
      <c r="H271" s="1">
        <v>287131</v>
      </c>
      <c r="I271" s="1">
        <v>288908</v>
      </c>
      <c r="J271" s="1">
        <v>290463</v>
      </c>
    </row>
    <row r="272" spans="1:10" ht="15" customHeight="1" x14ac:dyDescent="0.2">
      <c r="A272" s="1">
        <v>214</v>
      </c>
      <c r="B272" s="1" t="s">
        <v>569</v>
      </c>
      <c r="C272" s="1">
        <v>125</v>
      </c>
      <c r="D272" s="1" t="s">
        <v>13</v>
      </c>
      <c r="E272" s="1">
        <v>5312</v>
      </c>
      <c r="F272" s="1" t="s">
        <v>598</v>
      </c>
      <c r="G272" s="1" t="s">
        <v>599</v>
      </c>
      <c r="H272" s="1">
        <v>782</v>
      </c>
      <c r="I272" s="1">
        <v>660</v>
      </c>
      <c r="J272" s="1">
        <v>641</v>
      </c>
    </row>
    <row r="273" spans="1:10" ht="15" customHeight="1" x14ac:dyDescent="0.2">
      <c r="A273" s="1">
        <v>44</v>
      </c>
      <c r="B273" s="1" t="s">
        <v>58</v>
      </c>
      <c r="C273" s="1">
        <v>125</v>
      </c>
      <c r="D273" s="1" t="s">
        <v>13</v>
      </c>
      <c r="E273" s="1">
        <v>5312</v>
      </c>
      <c r="F273" s="1" t="s">
        <v>598</v>
      </c>
      <c r="G273" s="1" t="s">
        <v>599</v>
      </c>
      <c r="H273" s="1">
        <v>197309</v>
      </c>
      <c r="I273" s="1">
        <v>238307</v>
      </c>
      <c r="J273" s="1">
        <v>210250</v>
      </c>
    </row>
    <row r="274" spans="1:10" ht="15" customHeight="1" x14ac:dyDescent="0.2">
      <c r="A274" s="1">
        <v>45</v>
      </c>
      <c r="B274" s="1" t="s">
        <v>59</v>
      </c>
      <c r="C274" s="1">
        <v>125</v>
      </c>
      <c r="D274" s="1" t="s">
        <v>13</v>
      </c>
      <c r="E274" s="1">
        <v>5312</v>
      </c>
      <c r="F274" s="1" t="s">
        <v>598</v>
      </c>
      <c r="G274" s="1" t="s">
        <v>599</v>
      </c>
      <c r="H274" s="1">
        <v>11094</v>
      </c>
      <c r="I274" s="1">
        <v>11676</v>
      </c>
      <c r="J274" s="1">
        <v>11669</v>
      </c>
    </row>
    <row r="275" spans="1:10" ht="15" customHeight="1" x14ac:dyDescent="0.2">
      <c r="A275" s="1">
        <v>46</v>
      </c>
      <c r="B275" s="1" t="s">
        <v>60</v>
      </c>
      <c r="C275" s="1">
        <v>125</v>
      </c>
      <c r="D275" s="1" t="s">
        <v>13</v>
      </c>
      <c r="E275" s="1">
        <v>5312</v>
      </c>
      <c r="F275" s="1" t="s">
        <v>598</v>
      </c>
      <c r="G275" s="1" t="s">
        <v>599</v>
      </c>
      <c r="H275" s="1">
        <v>126758</v>
      </c>
      <c r="I275" s="1">
        <v>128288</v>
      </c>
      <c r="J275" s="1">
        <v>129788</v>
      </c>
    </row>
    <row r="276" spans="1:10" ht="15" customHeight="1" x14ac:dyDescent="0.2">
      <c r="A276" s="1">
        <v>47</v>
      </c>
      <c r="B276" s="1" t="s">
        <v>61</v>
      </c>
      <c r="C276" s="1">
        <v>125</v>
      </c>
      <c r="D276" s="1" t="s">
        <v>13</v>
      </c>
      <c r="E276" s="1">
        <v>5312</v>
      </c>
      <c r="F276" s="1" t="s">
        <v>598</v>
      </c>
      <c r="G276" s="1" t="s">
        <v>599</v>
      </c>
      <c r="H276" s="1">
        <v>30</v>
      </c>
      <c r="I276" s="1">
        <v>24</v>
      </c>
      <c r="J276" s="1">
        <v>18</v>
      </c>
    </row>
    <row r="277" spans="1:10" ht="15" customHeight="1" x14ac:dyDescent="0.2">
      <c r="A277" s="1">
        <v>48</v>
      </c>
      <c r="B277" s="1" t="s">
        <v>62</v>
      </c>
      <c r="C277" s="1">
        <v>125</v>
      </c>
      <c r="D277" s="1" t="s">
        <v>13</v>
      </c>
      <c r="E277" s="1">
        <v>5312</v>
      </c>
      <c r="F277" s="1" t="s">
        <v>598</v>
      </c>
      <c r="G277" s="1" t="s">
        <v>599</v>
      </c>
      <c r="H277" s="1">
        <v>11700</v>
      </c>
      <c r="I277" s="1">
        <v>10517</v>
      </c>
      <c r="J277" s="1">
        <v>11777</v>
      </c>
    </row>
    <row r="278" spans="1:10" ht="15" customHeight="1" x14ac:dyDescent="0.2">
      <c r="A278" s="1">
        <v>107</v>
      </c>
      <c r="B278" s="1" t="s">
        <v>63</v>
      </c>
      <c r="C278" s="1">
        <v>125</v>
      </c>
      <c r="D278" s="1" t="s">
        <v>13</v>
      </c>
      <c r="E278" s="1">
        <v>5312</v>
      </c>
      <c r="F278" s="1" t="s">
        <v>598</v>
      </c>
      <c r="G278" s="1" t="s">
        <v>599</v>
      </c>
      <c r="H278" s="1">
        <v>652729</v>
      </c>
      <c r="I278" s="1">
        <v>573319</v>
      </c>
      <c r="J278" s="1">
        <v>505876</v>
      </c>
    </row>
    <row r="279" spans="1:10" ht="15" customHeight="1" x14ac:dyDescent="0.2">
      <c r="A279" s="1">
        <v>49</v>
      </c>
      <c r="B279" s="1" t="s">
        <v>65</v>
      </c>
      <c r="C279" s="1">
        <v>125</v>
      </c>
      <c r="D279" s="1" t="s">
        <v>13</v>
      </c>
      <c r="E279" s="1">
        <v>5312</v>
      </c>
      <c r="F279" s="1" t="s">
        <v>598</v>
      </c>
      <c r="G279" s="1" t="s">
        <v>599</v>
      </c>
      <c r="H279" s="1">
        <v>68700</v>
      </c>
      <c r="I279" s="1">
        <v>86994</v>
      </c>
      <c r="J279" s="1">
        <v>91550</v>
      </c>
    </row>
    <row r="280" spans="1:10" ht="15" customHeight="1" x14ac:dyDescent="0.2">
      <c r="A280" s="1">
        <v>250</v>
      </c>
      <c r="B280" s="1" t="s">
        <v>70</v>
      </c>
      <c r="C280" s="1">
        <v>125</v>
      </c>
      <c r="D280" s="1" t="s">
        <v>13</v>
      </c>
      <c r="E280" s="1">
        <v>5312</v>
      </c>
      <c r="F280" s="1" t="s">
        <v>598</v>
      </c>
      <c r="G280" s="1" t="s">
        <v>599</v>
      </c>
      <c r="H280" s="1">
        <v>1811141</v>
      </c>
      <c r="I280" s="1">
        <v>1806235</v>
      </c>
      <c r="J280" s="1">
        <v>1801335</v>
      </c>
    </row>
    <row r="281" spans="1:10" ht="15" customHeight="1" x14ac:dyDescent="0.2">
      <c r="A281" s="1">
        <v>55</v>
      </c>
      <c r="B281" s="1" t="s">
        <v>73</v>
      </c>
      <c r="C281" s="1">
        <v>125</v>
      </c>
      <c r="D281" s="1" t="s">
        <v>13</v>
      </c>
      <c r="E281" s="1">
        <v>5312</v>
      </c>
      <c r="F281" s="1" t="s">
        <v>598</v>
      </c>
      <c r="G281" s="1" t="s">
        <v>599</v>
      </c>
      <c r="H281" s="1">
        <v>153</v>
      </c>
      <c r="I281" s="1">
        <v>152</v>
      </c>
      <c r="J281" s="1">
        <v>154</v>
      </c>
    </row>
    <row r="282" spans="1:10" ht="15" customHeight="1" x14ac:dyDescent="0.2">
      <c r="A282" s="1">
        <v>56</v>
      </c>
      <c r="B282" s="1" t="s">
        <v>74</v>
      </c>
      <c r="C282" s="1">
        <v>125</v>
      </c>
      <c r="D282" s="1" t="s">
        <v>13</v>
      </c>
      <c r="E282" s="1">
        <v>5312</v>
      </c>
      <c r="F282" s="1" t="s">
        <v>598</v>
      </c>
      <c r="G282" s="1" t="s">
        <v>599</v>
      </c>
      <c r="H282" s="1">
        <v>23442</v>
      </c>
      <c r="I282" s="1">
        <v>22456</v>
      </c>
      <c r="J282" s="1">
        <v>23103</v>
      </c>
    </row>
    <row r="283" spans="1:10" ht="15" customHeight="1" x14ac:dyDescent="0.2">
      <c r="A283" s="1">
        <v>58</v>
      </c>
      <c r="B283" s="1" t="s">
        <v>75</v>
      </c>
      <c r="C283" s="1">
        <v>125</v>
      </c>
      <c r="D283" s="1" t="s">
        <v>13</v>
      </c>
      <c r="E283" s="1">
        <v>5312</v>
      </c>
      <c r="F283" s="1" t="s">
        <v>598</v>
      </c>
      <c r="G283" s="1" t="s">
        <v>599</v>
      </c>
      <c r="H283" s="1">
        <v>18770</v>
      </c>
      <c r="I283" s="1">
        <v>17904</v>
      </c>
      <c r="J283" s="1">
        <v>18045</v>
      </c>
    </row>
    <row r="284" spans="1:10" ht="15" customHeight="1" x14ac:dyDescent="0.2">
      <c r="A284" s="1">
        <v>60</v>
      </c>
      <c r="B284" s="1" t="s">
        <v>77</v>
      </c>
      <c r="C284" s="1">
        <v>125</v>
      </c>
      <c r="D284" s="1" t="s">
        <v>13</v>
      </c>
      <c r="E284" s="1">
        <v>5312</v>
      </c>
      <c r="F284" s="1" t="s">
        <v>598</v>
      </c>
      <c r="G284" s="1" t="s">
        <v>599</v>
      </c>
      <c r="H284" s="1">
        <v>2216</v>
      </c>
      <c r="I284" s="1">
        <v>2354</v>
      </c>
      <c r="J284" s="1">
        <v>2260</v>
      </c>
    </row>
    <row r="285" spans="1:10" ht="15" customHeight="1" x14ac:dyDescent="0.2">
      <c r="A285" s="1">
        <v>61</v>
      </c>
      <c r="B285" s="1" t="s">
        <v>78</v>
      </c>
      <c r="C285" s="1">
        <v>125</v>
      </c>
      <c r="D285" s="1" t="s">
        <v>13</v>
      </c>
      <c r="E285" s="1">
        <v>5312</v>
      </c>
      <c r="F285" s="1" t="s">
        <v>598</v>
      </c>
      <c r="G285" s="1" t="s">
        <v>599</v>
      </c>
      <c r="H285" s="1">
        <v>23464</v>
      </c>
      <c r="I285" s="1">
        <v>23215</v>
      </c>
      <c r="J285" s="1">
        <v>23246</v>
      </c>
    </row>
    <row r="286" spans="1:10" ht="15" customHeight="1" x14ac:dyDescent="0.2">
      <c r="A286" s="1">
        <v>66</v>
      </c>
      <c r="B286" s="1" t="s">
        <v>84</v>
      </c>
      <c r="C286" s="1">
        <v>125</v>
      </c>
      <c r="D286" s="1" t="s">
        <v>13</v>
      </c>
      <c r="E286" s="1">
        <v>5312</v>
      </c>
      <c r="F286" s="1" t="s">
        <v>598</v>
      </c>
      <c r="G286" s="1" t="s">
        <v>599</v>
      </c>
      <c r="H286" s="1">
        <v>7716</v>
      </c>
      <c r="I286" s="1">
        <v>7594</v>
      </c>
      <c r="J286" s="1">
        <v>8135</v>
      </c>
    </row>
    <row r="287" spans="1:10" ht="15" customHeight="1" x14ac:dyDescent="0.2">
      <c r="A287" s="1">
        <v>69</v>
      </c>
      <c r="B287" s="1" t="s">
        <v>87</v>
      </c>
      <c r="C287" s="1">
        <v>125</v>
      </c>
      <c r="D287" s="1" t="s">
        <v>13</v>
      </c>
      <c r="E287" s="1">
        <v>5312</v>
      </c>
      <c r="F287" s="1" t="s">
        <v>598</v>
      </c>
      <c r="G287" s="1" t="s">
        <v>599</v>
      </c>
      <c r="H287" s="1">
        <v>5970</v>
      </c>
      <c r="I287" s="1">
        <v>6251</v>
      </c>
      <c r="J287" s="1">
        <v>5142</v>
      </c>
    </row>
    <row r="288" spans="1:10" ht="15" customHeight="1" x14ac:dyDescent="0.2">
      <c r="A288" s="1">
        <v>70</v>
      </c>
      <c r="B288" s="1" t="s">
        <v>88</v>
      </c>
      <c r="C288" s="1">
        <v>125</v>
      </c>
      <c r="D288" s="1" t="s">
        <v>13</v>
      </c>
      <c r="E288" s="1">
        <v>5312</v>
      </c>
      <c r="F288" s="1" t="s">
        <v>598</v>
      </c>
      <c r="G288" s="1" t="s">
        <v>599</v>
      </c>
      <c r="H288" s="1">
        <v>209</v>
      </c>
      <c r="I288" s="1">
        <v>208</v>
      </c>
      <c r="J288" s="1">
        <v>210</v>
      </c>
    </row>
    <row r="289" spans="1:10" ht="15" customHeight="1" x14ac:dyDescent="0.2">
      <c r="A289" s="1">
        <v>74</v>
      </c>
      <c r="B289" s="1" t="s">
        <v>89</v>
      </c>
      <c r="C289" s="1">
        <v>125</v>
      </c>
      <c r="D289" s="1" t="s">
        <v>13</v>
      </c>
      <c r="E289" s="1">
        <v>5312</v>
      </c>
      <c r="F289" s="1" t="s">
        <v>598</v>
      </c>
      <c r="G289" s="1" t="s">
        <v>599</v>
      </c>
      <c r="H289" s="1">
        <v>61060</v>
      </c>
      <c r="I289" s="1">
        <v>58149</v>
      </c>
      <c r="J289" s="1">
        <v>58373</v>
      </c>
    </row>
    <row r="290" spans="1:10" ht="15" customHeight="1" x14ac:dyDescent="0.2">
      <c r="A290" s="1">
        <v>75</v>
      </c>
      <c r="B290" s="1" t="s">
        <v>90</v>
      </c>
      <c r="C290" s="1">
        <v>125</v>
      </c>
      <c r="D290" s="1" t="s">
        <v>13</v>
      </c>
      <c r="E290" s="1">
        <v>5312</v>
      </c>
      <c r="F290" s="1" t="s">
        <v>598</v>
      </c>
      <c r="G290" s="1" t="s">
        <v>599</v>
      </c>
      <c r="H290" s="1">
        <v>3050</v>
      </c>
      <c r="I290" s="1">
        <v>2851</v>
      </c>
      <c r="J290" s="1">
        <v>2836</v>
      </c>
    </row>
    <row r="291" spans="1:10" ht="15" customHeight="1" x14ac:dyDescent="0.2">
      <c r="A291" s="1">
        <v>81</v>
      </c>
      <c r="B291" s="1" t="s">
        <v>93</v>
      </c>
      <c r="C291" s="1">
        <v>125</v>
      </c>
      <c r="D291" s="1" t="s">
        <v>13</v>
      </c>
      <c r="E291" s="1">
        <v>5312</v>
      </c>
      <c r="F291" s="1" t="s">
        <v>598</v>
      </c>
      <c r="G291" s="1" t="s">
        <v>599</v>
      </c>
      <c r="H291" s="1">
        <v>888847</v>
      </c>
      <c r="I291" s="1">
        <v>916544</v>
      </c>
      <c r="J291" s="1">
        <v>938725</v>
      </c>
    </row>
    <row r="292" spans="1:10" ht="15" customHeight="1" x14ac:dyDescent="0.2">
      <c r="A292" s="1">
        <v>86</v>
      </c>
      <c r="B292" s="1" t="s">
        <v>95</v>
      </c>
      <c r="C292" s="1">
        <v>125</v>
      </c>
      <c r="D292" s="1" t="s">
        <v>13</v>
      </c>
      <c r="E292" s="1">
        <v>5312</v>
      </c>
      <c r="F292" s="1" t="s">
        <v>598</v>
      </c>
      <c r="G292" s="1" t="s">
        <v>599</v>
      </c>
      <c r="H292" s="1">
        <v>26</v>
      </c>
      <c r="I292" s="1">
        <v>27</v>
      </c>
      <c r="J292" s="1">
        <v>27</v>
      </c>
    </row>
    <row r="293" spans="1:10" ht="15" customHeight="1" x14ac:dyDescent="0.2">
      <c r="A293" s="1">
        <v>87</v>
      </c>
      <c r="B293" s="1" t="s">
        <v>96</v>
      </c>
      <c r="C293" s="1">
        <v>125</v>
      </c>
      <c r="D293" s="1" t="s">
        <v>13</v>
      </c>
      <c r="E293" s="1">
        <v>5312</v>
      </c>
      <c r="F293" s="1" t="s">
        <v>598</v>
      </c>
      <c r="G293" s="1" t="s">
        <v>599</v>
      </c>
      <c r="H293" s="1">
        <v>83</v>
      </c>
      <c r="I293" s="1">
        <v>81</v>
      </c>
      <c r="J293" s="1">
        <v>78</v>
      </c>
    </row>
    <row r="294" spans="1:10" ht="15" customHeight="1" x14ac:dyDescent="0.2">
      <c r="A294" s="1">
        <v>89</v>
      </c>
      <c r="B294" s="1" t="s">
        <v>98</v>
      </c>
      <c r="C294" s="1">
        <v>125</v>
      </c>
      <c r="D294" s="1" t="s">
        <v>13</v>
      </c>
      <c r="E294" s="1">
        <v>5312</v>
      </c>
      <c r="F294" s="1" t="s">
        <v>598</v>
      </c>
      <c r="G294" s="1" t="s">
        <v>599</v>
      </c>
      <c r="H294" s="1">
        <v>3562</v>
      </c>
      <c r="I294" s="1">
        <v>3666</v>
      </c>
      <c r="J294" s="1">
        <v>3377</v>
      </c>
    </row>
    <row r="295" spans="1:10" ht="15" customHeight="1" x14ac:dyDescent="0.2">
      <c r="A295" s="1">
        <v>90</v>
      </c>
      <c r="B295" s="1" t="s">
        <v>99</v>
      </c>
      <c r="C295" s="1">
        <v>125</v>
      </c>
      <c r="D295" s="1" t="s">
        <v>13</v>
      </c>
      <c r="E295" s="1">
        <v>5312</v>
      </c>
      <c r="F295" s="1" t="s">
        <v>598</v>
      </c>
      <c r="G295" s="1" t="s">
        <v>599</v>
      </c>
      <c r="H295" s="1">
        <v>173885</v>
      </c>
      <c r="I295" s="1">
        <v>180365</v>
      </c>
      <c r="J295" s="1">
        <v>189845</v>
      </c>
    </row>
    <row r="296" spans="1:10" ht="15" customHeight="1" x14ac:dyDescent="0.2">
      <c r="A296" s="1">
        <v>175</v>
      </c>
      <c r="B296" s="1" t="s">
        <v>100</v>
      </c>
      <c r="C296" s="1">
        <v>125</v>
      </c>
      <c r="D296" s="1" t="s">
        <v>13</v>
      </c>
      <c r="E296" s="1">
        <v>5312</v>
      </c>
      <c r="F296" s="1" t="s">
        <v>598</v>
      </c>
      <c r="G296" s="1" t="s">
        <v>599</v>
      </c>
      <c r="H296" s="1">
        <v>4883</v>
      </c>
      <c r="I296" s="1">
        <v>6006</v>
      </c>
      <c r="J296" s="1">
        <v>5935</v>
      </c>
    </row>
    <row r="297" spans="1:10" ht="15" customHeight="1" x14ac:dyDescent="0.2">
      <c r="A297" s="1">
        <v>91</v>
      </c>
      <c r="B297" s="1" t="s">
        <v>101</v>
      </c>
      <c r="C297" s="1">
        <v>125</v>
      </c>
      <c r="D297" s="1" t="s">
        <v>13</v>
      </c>
      <c r="E297" s="1">
        <v>5312</v>
      </c>
      <c r="F297" s="1" t="s">
        <v>598</v>
      </c>
      <c r="G297" s="1" t="s">
        <v>599</v>
      </c>
      <c r="H297" s="1">
        <v>740</v>
      </c>
      <c r="I297" s="1">
        <v>420</v>
      </c>
      <c r="J297" s="1">
        <v>382</v>
      </c>
    </row>
    <row r="298" spans="1:10" ht="15" customHeight="1" x14ac:dyDescent="0.2">
      <c r="A298" s="1">
        <v>93</v>
      </c>
      <c r="B298" s="1" t="s">
        <v>102</v>
      </c>
      <c r="C298" s="1">
        <v>125</v>
      </c>
      <c r="D298" s="1" t="s">
        <v>13</v>
      </c>
      <c r="E298" s="1">
        <v>5312</v>
      </c>
      <c r="F298" s="1" t="s">
        <v>598</v>
      </c>
      <c r="G298" s="1" t="s">
        <v>599</v>
      </c>
      <c r="H298" s="1">
        <v>137382</v>
      </c>
      <c r="I298" s="1">
        <v>125809</v>
      </c>
      <c r="J298" s="1">
        <v>109377</v>
      </c>
    </row>
    <row r="299" spans="1:10" ht="15" customHeight="1" x14ac:dyDescent="0.2">
      <c r="A299" s="1">
        <v>95</v>
      </c>
      <c r="B299" s="1" t="s">
        <v>103</v>
      </c>
      <c r="C299" s="1">
        <v>125</v>
      </c>
      <c r="D299" s="1" t="s">
        <v>13</v>
      </c>
      <c r="E299" s="1">
        <v>5312</v>
      </c>
      <c r="F299" s="1" t="s">
        <v>598</v>
      </c>
      <c r="G299" s="1" t="s">
        <v>599</v>
      </c>
      <c r="H299" s="1">
        <v>2893</v>
      </c>
      <c r="I299" s="1">
        <v>2706</v>
      </c>
      <c r="J299" s="1">
        <v>2595</v>
      </c>
    </row>
    <row r="300" spans="1:10" ht="15" customHeight="1" x14ac:dyDescent="0.2">
      <c r="A300" s="1">
        <v>100</v>
      </c>
      <c r="B300" s="1" t="s">
        <v>106</v>
      </c>
      <c r="C300" s="1">
        <v>125</v>
      </c>
      <c r="D300" s="1" t="s">
        <v>13</v>
      </c>
      <c r="E300" s="1">
        <v>5312</v>
      </c>
      <c r="F300" s="1" t="s">
        <v>598</v>
      </c>
      <c r="G300" s="1" t="s">
        <v>599</v>
      </c>
      <c r="H300" s="1">
        <v>228280</v>
      </c>
      <c r="I300" s="1">
        <v>208000</v>
      </c>
      <c r="J300" s="1">
        <v>204000</v>
      </c>
    </row>
    <row r="301" spans="1:10" ht="15" customHeight="1" x14ac:dyDescent="0.2">
      <c r="A301" s="1">
        <v>101</v>
      </c>
      <c r="B301" s="1" t="s">
        <v>107</v>
      </c>
      <c r="C301" s="1">
        <v>125</v>
      </c>
      <c r="D301" s="1" t="s">
        <v>13</v>
      </c>
      <c r="E301" s="1">
        <v>5312</v>
      </c>
      <c r="F301" s="1" t="s">
        <v>598</v>
      </c>
      <c r="G301" s="1" t="s">
        <v>599</v>
      </c>
      <c r="H301" s="1">
        <v>1003494</v>
      </c>
      <c r="I301" s="1">
        <v>949916</v>
      </c>
      <c r="J301" s="1">
        <v>867495</v>
      </c>
    </row>
    <row r="302" spans="1:10" ht="15" customHeight="1" x14ac:dyDescent="0.2">
      <c r="A302" s="1">
        <v>109</v>
      </c>
      <c r="B302" s="1" t="s">
        <v>113</v>
      </c>
      <c r="C302" s="1">
        <v>125</v>
      </c>
      <c r="D302" s="1" t="s">
        <v>13</v>
      </c>
      <c r="E302" s="1">
        <v>5312</v>
      </c>
      <c r="F302" s="1" t="s">
        <v>598</v>
      </c>
      <c r="G302" s="1" t="s">
        <v>599</v>
      </c>
      <c r="H302" s="1">
        <v>900</v>
      </c>
      <c r="I302" s="1">
        <v>1072</v>
      </c>
      <c r="J302" s="1">
        <v>1020</v>
      </c>
    </row>
    <row r="303" spans="1:10" ht="15" customHeight="1" x14ac:dyDescent="0.2">
      <c r="A303" s="1">
        <v>114</v>
      </c>
      <c r="B303" s="1" t="s">
        <v>117</v>
      </c>
      <c r="C303" s="1">
        <v>125</v>
      </c>
      <c r="D303" s="1" t="s">
        <v>13</v>
      </c>
      <c r="E303" s="1">
        <v>5312</v>
      </c>
      <c r="F303" s="1" t="s">
        <v>598</v>
      </c>
      <c r="G303" s="1" t="s">
        <v>599</v>
      </c>
      <c r="H303" s="1">
        <v>63725</v>
      </c>
      <c r="I303" s="1">
        <v>50354</v>
      </c>
      <c r="J303" s="1">
        <v>46535</v>
      </c>
    </row>
    <row r="304" spans="1:10" ht="15" customHeight="1" x14ac:dyDescent="0.2">
      <c r="A304" s="1">
        <v>120</v>
      </c>
      <c r="B304" s="1" t="s">
        <v>121</v>
      </c>
      <c r="C304" s="1">
        <v>125</v>
      </c>
      <c r="D304" s="1" t="s">
        <v>13</v>
      </c>
      <c r="E304" s="1">
        <v>5312</v>
      </c>
      <c r="F304" s="1" t="s">
        <v>598</v>
      </c>
      <c r="G304" s="1" t="s">
        <v>599</v>
      </c>
      <c r="H304" s="1">
        <v>60475</v>
      </c>
      <c r="I304" s="1">
        <v>75465</v>
      </c>
      <c r="J304" s="1">
        <v>94726</v>
      </c>
    </row>
    <row r="305" spans="1:10" ht="15" customHeight="1" x14ac:dyDescent="0.2">
      <c r="A305" s="1">
        <v>123</v>
      </c>
      <c r="B305" s="1" t="s">
        <v>125</v>
      </c>
      <c r="C305" s="1">
        <v>125</v>
      </c>
      <c r="D305" s="1" t="s">
        <v>13</v>
      </c>
      <c r="E305" s="1">
        <v>5312</v>
      </c>
      <c r="F305" s="1" t="s">
        <v>598</v>
      </c>
      <c r="G305" s="1" t="s">
        <v>599</v>
      </c>
      <c r="H305" s="1">
        <v>67050</v>
      </c>
      <c r="I305" s="1">
        <v>66772</v>
      </c>
      <c r="J305" s="1">
        <v>66502</v>
      </c>
    </row>
    <row r="306" spans="1:10" ht="15" customHeight="1" x14ac:dyDescent="0.2">
      <c r="A306" s="1">
        <v>129</v>
      </c>
      <c r="B306" s="1" t="s">
        <v>130</v>
      </c>
      <c r="C306" s="1">
        <v>125</v>
      </c>
      <c r="D306" s="1" t="s">
        <v>13</v>
      </c>
      <c r="E306" s="1">
        <v>5312</v>
      </c>
      <c r="F306" s="1" t="s">
        <v>598</v>
      </c>
      <c r="G306" s="1" t="s">
        <v>599</v>
      </c>
      <c r="H306" s="1">
        <v>372787</v>
      </c>
      <c r="I306" s="1">
        <v>336833</v>
      </c>
      <c r="J306" s="1">
        <v>327220</v>
      </c>
    </row>
    <row r="307" spans="1:10" ht="15" customHeight="1" x14ac:dyDescent="0.2">
      <c r="A307" s="1">
        <v>130</v>
      </c>
      <c r="B307" s="1" t="s">
        <v>131</v>
      </c>
      <c r="C307" s="1">
        <v>125</v>
      </c>
      <c r="D307" s="1" t="s">
        <v>13</v>
      </c>
      <c r="E307" s="1">
        <v>5312</v>
      </c>
      <c r="F307" s="1" t="s">
        <v>598</v>
      </c>
      <c r="G307" s="1" t="s">
        <v>599</v>
      </c>
      <c r="H307" s="1">
        <v>222750</v>
      </c>
      <c r="I307" s="1">
        <v>228283</v>
      </c>
      <c r="J307" s="1">
        <v>231058</v>
      </c>
    </row>
    <row r="308" spans="1:10" ht="15" customHeight="1" x14ac:dyDescent="0.2">
      <c r="A308" s="1">
        <v>131</v>
      </c>
      <c r="B308" s="1" t="s">
        <v>132</v>
      </c>
      <c r="C308" s="1">
        <v>125</v>
      </c>
      <c r="D308" s="1" t="s">
        <v>13</v>
      </c>
      <c r="E308" s="1">
        <v>5312</v>
      </c>
      <c r="F308" s="1" t="s">
        <v>598</v>
      </c>
      <c r="G308" s="1" t="s">
        <v>599</v>
      </c>
      <c r="H308" s="1">
        <v>3050</v>
      </c>
      <c r="I308" s="1">
        <v>4030</v>
      </c>
      <c r="J308" s="1">
        <v>4351</v>
      </c>
    </row>
    <row r="309" spans="1:10" ht="15" customHeight="1" x14ac:dyDescent="0.2">
      <c r="A309" s="1">
        <v>132</v>
      </c>
      <c r="B309" s="1" t="s">
        <v>133</v>
      </c>
      <c r="C309" s="1">
        <v>125</v>
      </c>
      <c r="D309" s="1" t="s">
        <v>13</v>
      </c>
      <c r="E309" s="1">
        <v>5312</v>
      </c>
      <c r="F309" s="1" t="s">
        <v>598</v>
      </c>
      <c r="G309" s="1" t="s">
        <v>599</v>
      </c>
      <c r="H309" s="1">
        <v>5</v>
      </c>
      <c r="I309" s="1">
        <v>6</v>
      </c>
      <c r="J309" s="1">
        <v>6</v>
      </c>
    </row>
    <row r="310" spans="1:10" ht="15" customHeight="1" x14ac:dyDescent="0.2">
      <c r="A310" s="1">
        <v>133</v>
      </c>
      <c r="B310" s="1" t="s">
        <v>134</v>
      </c>
      <c r="C310" s="1">
        <v>125</v>
      </c>
      <c r="D310" s="1" t="s">
        <v>13</v>
      </c>
      <c r="E310" s="1">
        <v>5312</v>
      </c>
      <c r="F310" s="1" t="s">
        <v>598</v>
      </c>
      <c r="G310" s="1" t="s">
        <v>599</v>
      </c>
      <c r="H310" s="1">
        <v>3597</v>
      </c>
      <c r="I310" s="1">
        <v>2691</v>
      </c>
      <c r="J310" s="1">
        <v>7768</v>
      </c>
    </row>
    <row r="311" spans="1:10" ht="15" customHeight="1" x14ac:dyDescent="0.2">
      <c r="A311" s="1">
        <v>135</v>
      </c>
      <c r="B311" s="1" t="s">
        <v>137</v>
      </c>
      <c r="C311" s="1">
        <v>125</v>
      </c>
      <c r="D311" s="1" t="s">
        <v>13</v>
      </c>
      <c r="E311" s="1">
        <v>5312</v>
      </c>
      <c r="F311" s="1" t="s">
        <v>598</v>
      </c>
      <c r="G311" s="1" t="s">
        <v>599</v>
      </c>
      <c r="H311" s="1">
        <v>104</v>
      </c>
      <c r="I311" s="1">
        <v>105</v>
      </c>
      <c r="J311" s="1">
        <v>106</v>
      </c>
    </row>
    <row r="312" spans="1:10" ht="15" customHeight="1" x14ac:dyDescent="0.2">
      <c r="A312" s="1">
        <v>137</v>
      </c>
      <c r="B312" s="1" t="s">
        <v>139</v>
      </c>
      <c r="C312" s="1">
        <v>125</v>
      </c>
      <c r="D312" s="1" t="s">
        <v>13</v>
      </c>
      <c r="E312" s="1">
        <v>5312</v>
      </c>
      <c r="F312" s="1" t="s">
        <v>598</v>
      </c>
      <c r="G312" s="1" t="s">
        <v>599</v>
      </c>
      <c r="H312" s="1">
        <v>31</v>
      </c>
      <c r="I312" s="1">
        <v>71</v>
      </c>
      <c r="J312" s="1">
        <v>55</v>
      </c>
    </row>
    <row r="313" spans="1:10" ht="15" customHeight="1" x14ac:dyDescent="0.2">
      <c r="A313" s="1">
        <v>138</v>
      </c>
      <c r="B313" s="1" t="s">
        <v>140</v>
      </c>
      <c r="C313" s="1">
        <v>125</v>
      </c>
      <c r="D313" s="1" t="s">
        <v>13</v>
      </c>
      <c r="E313" s="1">
        <v>5312</v>
      </c>
      <c r="F313" s="1" t="s">
        <v>598</v>
      </c>
      <c r="G313" s="1" t="s">
        <v>599</v>
      </c>
      <c r="H313" s="1">
        <v>1381</v>
      </c>
      <c r="I313" s="1">
        <v>1758</v>
      </c>
      <c r="J313" s="1">
        <v>1713</v>
      </c>
    </row>
    <row r="314" spans="1:10" ht="15" customHeight="1" x14ac:dyDescent="0.2">
      <c r="A314" s="1">
        <v>145</v>
      </c>
      <c r="B314" s="1" t="s">
        <v>141</v>
      </c>
      <c r="C314" s="1">
        <v>125</v>
      </c>
      <c r="D314" s="1" t="s">
        <v>13</v>
      </c>
      <c r="E314" s="1">
        <v>5312</v>
      </c>
      <c r="F314" s="1" t="s">
        <v>598</v>
      </c>
      <c r="G314" s="1" t="s">
        <v>599</v>
      </c>
      <c r="H314" s="1">
        <v>829</v>
      </c>
      <c r="I314" s="1">
        <v>963</v>
      </c>
      <c r="J314" s="1">
        <v>962</v>
      </c>
    </row>
    <row r="315" spans="1:10" ht="15" customHeight="1" x14ac:dyDescent="0.2">
      <c r="A315" s="1">
        <v>144</v>
      </c>
      <c r="B315" s="1" t="s">
        <v>146</v>
      </c>
      <c r="C315" s="1">
        <v>125</v>
      </c>
      <c r="D315" s="1" t="s">
        <v>13</v>
      </c>
      <c r="E315" s="1">
        <v>5312</v>
      </c>
      <c r="F315" s="1" t="s">
        <v>598</v>
      </c>
      <c r="G315" s="1" t="s">
        <v>599</v>
      </c>
      <c r="H315" s="1">
        <v>870300</v>
      </c>
      <c r="I315" s="1">
        <v>1002556</v>
      </c>
      <c r="J315" s="1">
        <v>1002305</v>
      </c>
    </row>
    <row r="316" spans="1:10" ht="15" customHeight="1" x14ac:dyDescent="0.2">
      <c r="A316" s="1">
        <v>28</v>
      </c>
      <c r="B316" s="1" t="s">
        <v>147</v>
      </c>
      <c r="C316" s="1">
        <v>125</v>
      </c>
      <c r="D316" s="1" t="s">
        <v>13</v>
      </c>
      <c r="E316" s="1">
        <v>5312</v>
      </c>
      <c r="F316" s="1" t="s">
        <v>598</v>
      </c>
      <c r="G316" s="1" t="s">
        <v>599</v>
      </c>
      <c r="H316" s="1">
        <v>37195</v>
      </c>
      <c r="I316" s="1">
        <v>36234</v>
      </c>
      <c r="J316" s="1">
        <v>36609</v>
      </c>
    </row>
    <row r="317" spans="1:10" ht="15" customHeight="1" x14ac:dyDescent="0.2">
      <c r="A317" s="1">
        <v>153</v>
      </c>
      <c r="B317" s="1" t="s">
        <v>152</v>
      </c>
      <c r="C317" s="1">
        <v>125</v>
      </c>
      <c r="D317" s="1" t="s">
        <v>13</v>
      </c>
      <c r="E317" s="1">
        <v>5312</v>
      </c>
      <c r="F317" s="1" t="s">
        <v>598</v>
      </c>
      <c r="G317" s="1" t="s">
        <v>599</v>
      </c>
      <c r="H317" s="1">
        <v>355</v>
      </c>
      <c r="I317" s="1">
        <v>288</v>
      </c>
      <c r="J317" s="1">
        <v>241</v>
      </c>
    </row>
    <row r="318" spans="1:10" ht="15" customHeight="1" x14ac:dyDescent="0.2">
      <c r="A318" s="1">
        <v>157</v>
      </c>
      <c r="B318" s="1" t="s">
        <v>154</v>
      </c>
      <c r="C318" s="1">
        <v>125</v>
      </c>
      <c r="D318" s="1" t="s">
        <v>13</v>
      </c>
      <c r="E318" s="1">
        <v>5312</v>
      </c>
      <c r="F318" s="1" t="s">
        <v>598</v>
      </c>
      <c r="G318" s="1" t="s">
        <v>599</v>
      </c>
      <c r="H318" s="1">
        <v>23245</v>
      </c>
      <c r="I318" s="1">
        <v>21836</v>
      </c>
      <c r="J318" s="1">
        <v>23240</v>
      </c>
    </row>
    <row r="319" spans="1:10" ht="15" customHeight="1" x14ac:dyDescent="0.2">
      <c r="A319" s="1">
        <v>158</v>
      </c>
      <c r="B319" s="1" t="s">
        <v>155</v>
      </c>
      <c r="C319" s="1">
        <v>125</v>
      </c>
      <c r="D319" s="1" t="s">
        <v>13</v>
      </c>
      <c r="E319" s="1">
        <v>5312</v>
      </c>
      <c r="F319" s="1" t="s">
        <v>598</v>
      </c>
      <c r="G319" s="1" t="s">
        <v>599</v>
      </c>
      <c r="H319" s="1">
        <v>6651</v>
      </c>
      <c r="I319" s="1">
        <v>7844</v>
      </c>
      <c r="J319" s="1">
        <v>6272</v>
      </c>
    </row>
    <row r="320" spans="1:10" ht="15" customHeight="1" x14ac:dyDescent="0.2">
      <c r="A320" s="1">
        <v>159</v>
      </c>
      <c r="B320" s="1" t="s">
        <v>156</v>
      </c>
      <c r="C320" s="1">
        <v>125</v>
      </c>
      <c r="D320" s="1" t="s">
        <v>13</v>
      </c>
      <c r="E320" s="1">
        <v>5312</v>
      </c>
      <c r="F320" s="1" t="s">
        <v>598</v>
      </c>
      <c r="G320" s="1" t="s">
        <v>599</v>
      </c>
      <c r="H320" s="1">
        <v>6458435</v>
      </c>
      <c r="I320" s="1">
        <v>6216434</v>
      </c>
      <c r="J320" s="1">
        <v>6261047</v>
      </c>
    </row>
    <row r="321" spans="1:10" ht="15" customHeight="1" x14ac:dyDescent="0.2">
      <c r="A321" s="1">
        <v>160</v>
      </c>
      <c r="B321" s="1" t="s">
        <v>157</v>
      </c>
      <c r="C321" s="1">
        <v>125</v>
      </c>
      <c r="D321" s="1" t="s">
        <v>13</v>
      </c>
      <c r="E321" s="1">
        <v>5312</v>
      </c>
      <c r="F321" s="1" t="s">
        <v>598</v>
      </c>
      <c r="G321" s="1" t="s">
        <v>599</v>
      </c>
      <c r="H321" s="1">
        <v>7</v>
      </c>
      <c r="I321" s="1">
        <v>7</v>
      </c>
      <c r="J321" s="1">
        <v>7</v>
      </c>
    </row>
    <row r="322" spans="1:10" ht="15" customHeight="1" x14ac:dyDescent="0.2">
      <c r="A322" s="1">
        <v>164</v>
      </c>
      <c r="B322" s="1" t="s">
        <v>161</v>
      </c>
      <c r="C322" s="1">
        <v>125</v>
      </c>
      <c r="D322" s="1" t="s">
        <v>13</v>
      </c>
      <c r="E322" s="1">
        <v>5312</v>
      </c>
      <c r="F322" s="1" t="s">
        <v>598</v>
      </c>
      <c r="G322" s="1" t="s">
        <v>599</v>
      </c>
    </row>
    <row r="323" spans="1:10" ht="15" customHeight="1" x14ac:dyDescent="0.2">
      <c r="A323" s="1">
        <v>166</v>
      </c>
      <c r="B323" s="1" t="s">
        <v>163</v>
      </c>
      <c r="C323" s="1">
        <v>125</v>
      </c>
      <c r="D323" s="1" t="s">
        <v>13</v>
      </c>
      <c r="E323" s="1">
        <v>5312</v>
      </c>
      <c r="F323" s="1" t="s">
        <v>598</v>
      </c>
      <c r="G323" s="1" t="s">
        <v>599</v>
      </c>
      <c r="H323" s="1">
        <v>1194</v>
      </c>
      <c r="I323" s="1">
        <v>704</v>
      </c>
      <c r="J323" s="1">
        <v>822</v>
      </c>
    </row>
    <row r="324" spans="1:10" ht="15" customHeight="1" x14ac:dyDescent="0.2">
      <c r="A324" s="1">
        <v>168</v>
      </c>
      <c r="B324" s="1" t="s">
        <v>164</v>
      </c>
      <c r="C324" s="1">
        <v>125</v>
      </c>
      <c r="D324" s="1" t="s">
        <v>13</v>
      </c>
      <c r="E324" s="1">
        <v>5312</v>
      </c>
      <c r="F324" s="1" t="s">
        <v>598</v>
      </c>
      <c r="G324" s="1" t="s">
        <v>599</v>
      </c>
      <c r="H324" s="1">
        <v>14984</v>
      </c>
      <c r="I324" s="1">
        <v>15111</v>
      </c>
      <c r="J324" s="1">
        <v>15238</v>
      </c>
    </row>
    <row r="325" spans="1:10" ht="15" customHeight="1" x14ac:dyDescent="0.2">
      <c r="A325" s="1">
        <v>169</v>
      </c>
      <c r="B325" s="1" t="s">
        <v>165</v>
      </c>
      <c r="C325" s="1">
        <v>125</v>
      </c>
      <c r="D325" s="1" t="s">
        <v>13</v>
      </c>
      <c r="E325" s="1">
        <v>5312</v>
      </c>
      <c r="F325" s="1" t="s">
        <v>598</v>
      </c>
      <c r="G325" s="1" t="s">
        <v>599</v>
      </c>
      <c r="H325" s="1">
        <v>180000</v>
      </c>
      <c r="I325" s="1">
        <v>182000</v>
      </c>
      <c r="J325" s="1">
        <v>182000</v>
      </c>
    </row>
    <row r="326" spans="1:10" ht="15" customHeight="1" x14ac:dyDescent="0.2">
      <c r="A326" s="1">
        <v>170</v>
      </c>
      <c r="B326" s="1" t="s">
        <v>166</v>
      </c>
      <c r="C326" s="1">
        <v>125</v>
      </c>
      <c r="D326" s="1" t="s">
        <v>13</v>
      </c>
      <c r="E326" s="1">
        <v>5312</v>
      </c>
      <c r="F326" s="1" t="s">
        <v>598</v>
      </c>
      <c r="G326" s="1" t="s">
        <v>599</v>
      </c>
      <c r="H326" s="1">
        <v>97942</v>
      </c>
      <c r="I326" s="1">
        <v>101453</v>
      </c>
      <c r="J326" s="1">
        <v>99100</v>
      </c>
    </row>
    <row r="327" spans="1:10" ht="15" customHeight="1" x14ac:dyDescent="0.2">
      <c r="A327" s="1">
        <v>171</v>
      </c>
      <c r="B327" s="1" t="s">
        <v>167</v>
      </c>
      <c r="C327" s="1">
        <v>125</v>
      </c>
      <c r="D327" s="1" t="s">
        <v>13</v>
      </c>
      <c r="E327" s="1">
        <v>5312</v>
      </c>
      <c r="F327" s="1" t="s">
        <v>598</v>
      </c>
      <c r="G327" s="1" t="s">
        <v>599</v>
      </c>
      <c r="H327" s="1">
        <v>216775</v>
      </c>
      <c r="I327" s="1">
        <v>222993</v>
      </c>
      <c r="J327" s="1">
        <v>224980</v>
      </c>
    </row>
    <row r="328" spans="1:10" ht="15" customHeight="1" x14ac:dyDescent="0.2">
      <c r="A328" s="1">
        <v>177</v>
      </c>
      <c r="B328" s="1" t="s">
        <v>170</v>
      </c>
      <c r="C328" s="1">
        <v>125</v>
      </c>
      <c r="D328" s="1" t="s">
        <v>13</v>
      </c>
      <c r="E328" s="1">
        <v>5312</v>
      </c>
      <c r="F328" s="1" t="s">
        <v>598</v>
      </c>
      <c r="G328" s="1" t="s">
        <v>599</v>
      </c>
      <c r="H328" s="1">
        <v>54</v>
      </c>
      <c r="I328" s="1">
        <v>26</v>
      </c>
      <c r="J328" s="1">
        <v>36</v>
      </c>
    </row>
    <row r="329" spans="1:10" ht="15" customHeight="1" x14ac:dyDescent="0.2">
      <c r="A329" s="1">
        <v>179</v>
      </c>
      <c r="B329" s="1" t="s">
        <v>171</v>
      </c>
      <c r="C329" s="1">
        <v>125</v>
      </c>
      <c r="D329" s="1" t="s">
        <v>13</v>
      </c>
      <c r="E329" s="1">
        <v>5312</v>
      </c>
      <c r="F329" s="1" t="s">
        <v>598</v>
      </c>
      <c r="G329" s="1" t="s">
        <v>599</v>
      </c>
    </row>
    <row r="330" spans="1:10" ht="15" customHeight="1" x14ac:dyDescent="0.2">
      <c r="A330" s="1">
        <v>182</v>
      </c>
      <c r="B330" s="1" t="s">
        <v>174</v>
      </c>
      <c r="C330" s="1">
        <v>125</v>
      </c>
      <c r="D330" s="1" t="s">
        <v>13</v>
      </c>
      <c r="E330" s="1">
        <v>5312</v>
      </c>
      <c r="F330" s="1" t="s">
        <v>598</v>
      </c>
      <c r="G330" s="1" t="s">
        <v>599</v>
      </c>
      <c r="H330" s="1">
        <v>4</v>
      </c>
      <c r="I330" s="1">
        <v>4</v>
      </c>
      <c r="J330" s="1">
        <v>4</v>
      </c>
    </row>
    <row r="331" spans="1:10" ht="15" customHeight="1" x14ac:dyDescent="0.2">
      <c r="A331" s="1">
        <v>184</v>
      </c>
      <c r="B331" s="1" t="s">
        <v>177</v>
      </c>
      <c r="C331" s="1">
        <v>125</v>
      </c>
      <c r="D331" s="1" t="s">
        <v>13</v>
      </c>
      <c r="E331" s="1">
        <v>5312</v>
      </c>
      <c r="F331" s="1" t="s">
        <v>598</v>
      </c>
      <c r="G331" s="1" t="s">
        <v>599</v>
      </c>
      <c r="H331" s="1">
        <v>198717</v>
      </c>
      <c r="I331" s="1">
        <v>202142</v>
      </c>
      <c r="J331" s="1">
        <v>205661</v>
      </c>
    </row>
    <row r="332" spans="1:10" ht="15" customHeight="1" x14ac:dyDescent="0.2">
      <c r="A332" s="1">
        <v>189</v>
      </c>
      <c r="B332" s="1" t="s">
        <v>179</v>
      </c>
      <c r="C332" s="1">
        <v>125</v>
      </c>
      <c r="D332" s="1" t="s">
        <v>13</v>
      </c>
      <c r="E332" s="1">
        <v>5312</v>
      </c>
      <c r="F332" s="1" t="s">
        <v>598</v>
      </c>
      <c r="G332" s="1" t="s">
        <v>599</v>
      </c>
      <c r="H332" s="1">
        <v>585</v>
      </c>
      <c r="I332" s="1">
        <v>575</v>
      </c>
      <c r="J332" s="1">
        <v>619</v>
      </c>
    </row>
    <row r="333" spans="1:10" ht="15" customHeight="1" x14ac:dyDescent="0.2">
      <c r="A333" s="1">
        <v>191</v>
      </c>
      <c r="B333" s="1" t="s">
        <v>181</v>
      </c>
      <c r="C333" s="1">
        <v>125</v>
      </c>
      <c r="D333" s="1" t="s">
        <v>13</v>
      </c>
      <c r="E333" s="1">
        <v>5312</v>
      </c>
      <c r="F333" s="1" t="s">
        <v>598</v>
      </c>
      <c r="G333" s="1" t="s">
        <v>599</v>
      </c>
      <c r="H333" s="1">
        <v>105</v>
      </c>
      <c r="I333" s="1">
        <v>104</v>
      </c>
      <c r="J333" s="1">
        <v>102</v>
      </c>
    </row>
    <row r="334" spans="1:10" ht="15" customHeight="1" x14ac:dyDescent="0.2">
      <c r="A334" s="1">
        <v>244</v>
      </c>
      <c r="B334" s="1" t="s">
        <v>182</v>
      </c>
      <c r="C334" s="1">
        <v>125</v>
      </c>
      <c r="D334" s="1" t="s">
        <v>13</v>
      </c>
      <c r="E334" s="1">
        <v>5312</v>
      </c>
      <c r="F334" s="1" t="s">
        <v>598</v>
      </c>
      <c r="G334" s="1" t="s">
        <v>599</v>
      </c>
      <c r="H334" s="1">
        <v>34</v>
      </c>
      <c r="I334" s="1">
        <v>35</v>
      </c>
      <c r="J334" s="1">
        <v>36</v>
      </c>
    </row>
    <row r="335" spans="1:10" ht="15" customHeight="1" x14ac:dyDescent="0.2">
      <c r="A335" s="1">
        <v>193</v>
      </c>
      <c r="B335" s="1" t="s">
        <v>183</v>
      </c>
      <c r="C335" s="1">
        <v>125</v>
      </c>
      <c r="D335" s="1" t="s">
        <v>13</v>
      </c>
      <c r="E335" s="1">
        <v>5312</v>
      </c>
      <c r="F335" s="1" t="s">
        <v>598</v>
      </c>
      <c r="G335" s="1" t="s">
        <v>599</v>
      </c>
      <c r="H335" s="1">
        <v>331</v>
      </c>
      <c r="I335" s="1">
        <v>288</v>
      </c>
      <c r="J335" s="1">
        <v>272</v>
      </c>
    </row>
    <row r="336" spans="1:10" ht="15" customHeight="1" x14ac:dyDescent="0.2">
      <c r="A336" s="1">
        <v>195</v>
      </c>
      <c r="B336" s="1" t="s">
        <v>185</v>
      </c>
      <c r="C336" s="1">
        <v>125</v>
      </c>
      <c r="D336" s="1" t="s">
        <v>13</v>
      </c>
      <c r="E336" s="1">
        <v>5312</v>
      </c>
      <c r="F336" s="1" t="s">
        <v>598</v>
      </c>
      <c r="G336" s="1" t="s">
        <v>599</v>
      </c>
      <c r="H336" s="1">
        <v>31394</v>
      </c>
      <c r="I336" s="1">
        <v>40268</v>
      </c>
      <c r="J336" s="1">
        <v>39276</v>
      </c>
    </row>
    <row r="337" spans="1:10" ht="15" customHeight="1" x14ac:dyDescent="0.2">
      <c r="A337" s="1">
        <v>196</v>
      </c>
      <c r="B337" s="1" t="s">
        <v>188</v>
      </c>
      <c r="C337" s="1">
        <v>125</v>
      </c>
      <c r="D337" s="1" t="s">
        <v>13</v>
      </c>
      <c r="E337" s="1">
        <v>5312</v>
      </c>
      <c r="F337" s="1" t="s">
        <v>598</v>
      </c>
      <c r="G337" s="1" t="s">
        <v>599</v>
      </c>
      <c r="H337" s="1">
        <v>26</v>
      </c>
      <c r="I337" s="1">
        <v>19</v>
      </c>
      <c r="J337" s="1">
        <v>19</v>
      </c>
    </row>
    <row r="338" spans="1:10" ht="15" customHeight="1" x14ac:dyDescent="0.2">
      <c r="A338" s="1">
        <v>197</v>
      </c>
      <c r="B338" s="1" t="s">
        <v>189</v>
      </c>
      <c r="C338" s="1">
        <v>125</v>
      </c>
      <c r="D338" s="1" t="s">
        <v>13</v>
      </c>
      <c r="E338" s="1">
        <v>5312</v>
      </c>
      <c r="F338" s="1" t="s">
        <v>598</v>
      </c>
      <c r="G338" s="1" t="s">
        <v>599</v>
      </c>
      <c r="H338" s="1">
        <v>387603</v>
      </c>
      <c r="I338" s="1">
        <v>407056</v>
      </c>
      <c r="J338" s="1">
        <v>395394</v>
      </c>
    </row>
    <row r="339" spans="1:10" ht="15" customHeight="1" x14ac:dyDescent="0.2">
      <c r="A339" s="1">
        <v>200</v>
      </c>
      <c r="B339" s="1" t="s">
        <v>190</v>
      </c>
      <c r="C339" s="1">
        <v>125</v>
      </c>
      <c r="D339" s="1" t="s">
        <v>13</v>
      </c>
      <c r="E339" s="1">
        <v>5312</v>
      </c>
      <c r="F339" s="1" t="s">
        <v>598</v>
      </c>
      <c r="G339" s="1" t="s">
        <v>599</v>
      </c>
      <c r="H339" s="1">
        <v>0</v>
      </c>
      <c r="I339" s="1">
        <v>0</v>
      </c>
      <c r="J339" s="1">
        <v>0</v>
      </c>
    </row>
    <row r="340" spans="1:10" ht="15" customHeight="1" x14ac:dyDescent="0.2">
      <c r="A340" s="1">
        <v>25</v>
      </c>
      <c r="B340" s="1" t="s">
        <v>193</v>
      </c>
      <c r="C340" s="1">
        <v>125</v>
      </c>
      <c r="D340" s="1" t="s">
        <v>13</v>
      </c>
      <c r="E340" s="1">
        <v>5312</v>
      </c>
      <c r="F340" s="1" t="s">
        <v>598</v>
      </c>
      <c r="G340" s="1" t="s">
        <v>599</v>
      </c>
      <c r="H340" s="1">
        <v>188</v>
      </c>
      <c r="I340" s="1">
        <v>190</v>
      </c>
      <c r="J340" s="1">
        <v>192</v>
      </c>
    </row>
    <row r="341" spans="1:10" ht="15" customHeight="1" x14ac:dyDescent="0.2">
      <c r="A341" s="1">
        <v>201</v>
      </c>
      <c r="B341" s="1" t="s">
        <v>194</v>
      </c>
      <c r="C341" s="1">
        <v>125</v>
      </c>
      <c r="D341" s="1" t="s">
        <v>13</v>
      </c>
      <c r="E341" s="1">
        <v>5312</v>
      </c>
      <c r="F341" s="1" t="s">
        <v>598</v>
      </c>
      <c r="G341" s="1" t="s">
        <v>599</v>
      </c>
      <c r="H341" s="1">
        <v>9546</v>
      </c>
      <c r="I341" s="1">
        <v>9733</v>
      </c>
      <c r="J341" s="1">
        <v>9667</v>
      </c>
    </row>
    <row r="342" spans="1:10" ht="15" customHeight="1" x14ac:dyDescent="0.2">
      <c r="A342" s="1">
        <v>277</v>
      </c>
      <c r="B342" s="1" t="s">
        <v>571</v>
      </c>
      <c r="C342" s="1">
        <v>125</v>
      </c>
      <c r="D342" s="1" t="s">
        <v>13</v>
      </c>
      <c r="E342" s="1">
        <v>5312</v>
      </c>
      <c r="F342" s="1" t="s">
        <v>598</v>
      </c>
      <c r="G342" s="1" t="s">
        <v>599</v>
      </c>
      <c r="H342" s="1">
        <v>99523</v>
      </c>
      <c r="I342" s="1">
        <v>84202</v>
      </c>
      <c r="J342" s="1">
        <v>84453</v>
      </c>
    </row>
    <row r="343" spans="1:10" ht="15" customHeight="1" x14ac:dyDescent="0.2">
      <c r="A343" s="1">
        <v>38</v>
      </c>
      <c r="B343" s="1" t="s">
        <v>197</v>
      </c>
      <c r="C343" s="1">
        <v>125</v>
      </c>
      <c r="D343" s="1" t="s">
        <v>13</v>
      </c>
      <c r="E343" s="1">
        <v>5312</v>
      </c>
      <c r="F343" s="1" t="s">
        <v>598</v>
      </c>
      <c r="G343" s="1" t="s">
        <v>599</v>
      </c>
      <c r="H343" s="1">
        <v>23789</v>
      </c>
      <c r="I343" s="1">
        <v>23541</v>
      </c>
      <c r="J343" s="1">
        <v>23235</v>
      </c>
    </row>
    <row r="344" spans="1:10" ht="15" customHeight="1" x14ac:dyDescent="0.2">
      <c r="A344" s="1">
        <v>276</v>
      </c>
      <c r="B344" s="1" t="s">
        <v>198</v>
      </c>
      <c r="C344" s="1">
        <v>125</v>
      </c>
      <c r="D344" s="1" t="s">
        <v>13</v>
      </c>
      <c r="E344" s="1">
        <v>5312</v>
      </c>
      <c r="F344" s="1" t="s">
        <v>598</v>
      </c>
      <c r="G344" s="1" t="s">
        <v>599</v>
      </c>
      <c r="H344" s="1">
        <v>0</v>
      </c>
    </row>
    <row r="345" spans="1:10" ht="15" customHeight="1" x14ac:dyDescent="0.2">
      <c r="A345" s="1">
        <v>206</v>
      </c>
      <c r="B345" s="1" t="s">
        <v>572</v>
      </c>
      <c r="C345" s="1">
        <v>125</v>
      </c>
      <c r="D345" s="1" t="s">
        <v>13</v>
      </c>
      <c r="E345" s="1">
        <v>5312</v>
      </c>
      <c r="F345" s="1" t="s">
        <v>598</v>
      </c>
      <c r="G345" s="1" t="s">
        <v>599</v>
      </c>
    </row>
    <row r="346" spans="1:10" ht="15" customHeight="1" x14ac:dyDescent="0.2">
      <c r="A346" s="1">
        <v>207</v>
      </c>
      <c r="B346" s="1" t="s">
        <v>199</v>
      </c>
      <c r="C346" s="1">
        <v>125</v>
      </c>
      <c r="D346" s="1" t="s">
        <v>13</v>
      </c>
      <c r="E346" s="1">
        <v>5312</v>
      </c>
      <c r="F346" s="1" t="s">
        <v>598</v>
      </c>
      <c r="G346" s="1" t="s">
        <v>599</v>
      </c>
      <c r="H346" s="1">
        <v>255</v>
      </c>
      <c r="I346" s="1">
        <v>232</v>
      </c>
      <c r="J346" s="1">
        <v>181</v>
      </c>
    </row>
    <row r="347" spans="1:10" ht="15" customHeight="1" x14ac:dyDescent="0.2">
      <c r="A347" s="1">
        <v>216</v>
      </c>
      <c r="B347" s="1" t="s">
        <v>205</v>
      </c>
      <c r="C347" s="1">
        <v>125</v>
      </c>
      <c r="D347" s="1" t="s">
        <v>13</v>
      </c>
      <c r="E347" s="1">
        <v>5312</v>
      </c>
      <c r="F347" s="1" t="s">
        <v>598</v>
      </c>
      <c r="G347" s="1" t="s">
        <v>599</v>
      </c>
      <c r="H347" s="1">
        <v>1348996</v>
      </c>
      <c r="I347" s="1">
        <v>1433815</v>
      </c>
      <c r="J347" s="1">
        <v>1461827</v>
      </c>
    </row>
    <row r="348" spans="1:10" ht="15" customHeight="1" x14ac:dyDescent="0.2">
      <c r="A348" s="1">
        <v>176</v>
      </c>
      <c r="B348" s="1" t="s">
        <v>207</v>
      </c>
      <c r="C348" s="1">
        <v>125</v>
      </c>
      <c r="D348" s="1" t="s">
        <v>13</v>
      </c>
      <c r="E348" s="1">
        <v>5312</v>
      </c>
      <c r="F348" s="1" t="s">
        <v>598</v>
      </c>
      <c r="G348" s="1" t="s">
        <v>599</v>
      </c>
      <c r="H348" s="1">
        <v>7295</v>
      </c>
      <c r="I348" s="1">
        <v>7102</v>
      </c>
      <c r="J348" s="1">
        <v>6907</v>
      </c>
    </row>
    <row r="349" spans="1:10" ht="15" customHeight="1" x14ac:dyDescent="0.2">
      <c r="A349" s="1">
        <v>217</v>
      </c>
      <c r="B349" s="1" t="s">
        <v>208</v>
      </c>
      <c r="C349" s="1">
        <v>125</v>
      </c>
      <c r="D349" s="1" t="s">
        <v>13</v>
      </c>
      <c r="E349" s="1">
        <v>5312</v>
      </c>
      <c r="F349" s="1" t="s">
        <v>598</v>
      </c>
      <c r="G349" s="1" t="s">
        <v>599</v>
      </c>
      <c r="H349" s="1">
        <v>282589</v>
      </c>
      <c r="I349" s="1">
        <v>265293</v>
      </c>
      <c r="J349" s="1">
        <v>270422</v>
      </c>
    </row>
    <row r="350" spans="1:10" ht="15" customHeight="1" x14ac:dyDescent="0.2">
      <c r="A350" s="1">
        <v>219</v>
      </c>
      <c r="B350" s="1" t="s">
        <v>210</v>
      </c>
      <c r="C350" s="1">
        <v>125</v>
      </c>
      <c r="D350" s="1" t="s">
        <v>13</v>
      </c>
      <c r="E350" s="1">
        <v>5312</v>
      </c>
      <c r="F350" s="1" t="s">
        <v>598</v>
      </c>
      <c r="G350" s="1" t="s">
        <v>599</v>
      </c>
      <c r="H350" s="1">
        <v>515</v>
      </c>
      <c r="I350" s="1">
        <v>407</v>
      </c>
      <c r="J350" s="1">
        <v>391</v>
      </c>
    </row>
    <row r="351" spans="1:10" ht="15" customHeight="1" x14ac:dyDescent="0.2">
      <c r="A351" s="1">
        <v>220</v>
      </c>
      <c r="B351" s="1" t="s">
        <v>211</v>
      </c>
      <c r="C351" s="1">
        <v>125</v>
      </c>
      <c r="D351" s="1" t="s">
        <v>13</v>
      </c>
      <c r="E351" s="1">
        <v>5312</v>
      </c>
      <c r="F351" s="1" t="s">
        <v>598</v>
      </c>
      <c r="G351" s="1" t="s">
        <v>599</v>
      </c>
      <c r="H351" s="1">
        <v>432</v>
      </c>
      <c r="I351" s="1">
        <v>276</v>
      </c>
      <c r="J351" s="1">
        <v>291</v>
      </c>
    </row>
    <row r="352" spans="1:10" ht="15" customHeight="1" x14ac:dyDescent="0.2">
      <c r="A352" s="1">
        <v>226</v>
      </c>
      <c r="B352" s="1" t="s">
        <v>216</v>
      </c>
      <c r="C352" s="1">
        <v>125</v>
      </c>
      <c r="D352" s="1" t="s">
        <v>13</v>
      </c>
      <c r="E352" s="1">
        <v>5312</v>
      </c>
      <c r="F352" s="1" t="s">
        <v>598</v>
      </c>
      <c r="G352" s="1" t="s">
        <v>599</v>
      </c>
      <c r="H352" s="1">
        <v>852000</v>
      </c>
      <c r="I352" s="1">
        <v>852340</v>
      </c>
      <c r="J352" s="1">
        <v>945595</v>
      </c>
    </row>
    <row r="353" spans="1:10" ht="15" customHeight="1" x14ac:dyDescent="0.2">
      <c r="A353" s="1">
        <v>215</v>
      </c>
      <c r="B353" s="1" t="s">
        <v>220</v>
      </c>
      <c r="C353" s="1">
        <v>125</v>
      </c>
      <c r="D353" s="1" t="s">
        <v>13</v>
      </c>
      <c r="E353" s="1">
        <v>5312</v>
      </c>
      <c r="F353" s="1" t="s">
        <v>598</v>
      </c>
      <c r="G353" s="1" t="s">
        <v>599</v>
      </c>
      <c r="H353" s="1">
        <v>800454</v>
      </c>
      <c r="I353" s="1">
        <v>1094900</v>
      </c>
      <c r="J353" s="1">
        <v>1061043</v>
      </c>
    </row>
    <row r="354" spans="1:10" ht="15" customHeight="1" x14ac:dyDescent="0.2">
      <c r="A354" s="1">
        <v>236</v>
      </c>
      <c r="B354" s="1" t="s">
        <v>227</v>
      </c>
      <c r="C354" s="1">
        <v>125</v>
      </c>
      <c r="D354" s="1" t="s">
        <v>13</v>
      </c>
      <c r="E354" s="1">
        <v>5312</v>
      </c>
      <c r="F354" s="1" t="s">
        <v>598</v>
      </c>
      <c r="G354" s="1" t="s">
        <v>599</v>
      </c>
      <c r="H354" s="1">
        <v>28702</v>
      </c>
      <c r="I354" s="1">
        <v>27965</v>
      </c>
      <c r="J354" s="1">
        <v>24998</v>
      </c>
    </row>
    <row r="355" spans="1:10" ht="15" customHeight="1" x14ac:dyDescent="0.2">
      <c r="A355" s="1">
        <v>237</v>
      </c>
      <c r="B355" s="1" t="s">
        <v>228</v>
      </c>
      <c r="C355" s="1">
        <v>125</v>
      </c>
      <c r="D355" s="1" t="s">
        <v>13</v>
      </c>
      <c r="E355" s="1">
        <v>5312</v>
      </c>
      <c r="F355" s="1" t="s">
        <v>598</v>
      </c>
      <c r="G355" s="1" t="s">
        <v>599</v>
      </c>
      <c r="H355" s="1">
        <v>552760</v>
      </c>
      <c r="I355" s="1">
        <v>567998</v>
      </c>
      <c r="J355" s="1">
        <v>579898</v>
      </c>
    </row>
    <row r="356" spans="1:10" ht="15" customHeight="1" x14ac:dyDescent="0.2">
      <c r="A356" s="1">
        <v>243</v>
      </c>
      <c r="B356" s="1" t="s">
        <v>229</v>
      </c>
      <c r="C356" s="1">
        <v>125</v>
      </c>
      <c r="D356" s="1" t="s">
        <v>13</v>
      </c>
      <c r="E356" s="1">
        <v>5312</v>
      </c>
      <c r="F356" s="1" t="s">
        <v>598</v>
      </c>
      <c r="G356" s="1" t="s">
        <v>599</v>
      </c>
      <c r="H356" s="1">
        <v>150</v>
      </c>
      <c r="I356" s="1">
        <v>145</v>
      </c>
      <c r="J356" s="1">
        <v>131</v>
      </c>
    </row>
    <row r="357" spans="1:10" ht="15" customHeight="1" x14ac:dyDescent="0.2">
      <c r="A357" s="1">
        <v>5000</v>
      </c>
      <c r="B357" s="1" t="s">
        <v>461</v>
      </c>
      <c r="C357" s="1">
        <v>125</v>
      </c>
      <c r="D357" s="1" t="s">
        <v>13</v>
      </c>
      <c r="E357" s="1">
        <v>5312</v>
      </c>
      <c r="F357" s="1" t="s">
        <v>598</v>
      </c>
      <c r="G357" s="1" t="s">
        <v>599</v>
      </c>
      <c r="H357" s="1">
        <v>23207378</v>
      </c>
      <c r="I357" s="1">
        <v>23462000</v>
      </c>
      <c r="J357" s="1">
        <v>23482052</v>
      </c>
    </row>
    <row r="358" spans="1:10" ht="15" customHeight="1" x14ac:dyDescent="0.2">
      <c r="A358" s="1">
        <v>251</v>
      </c>
      <c r="B358" s="1" t="s">
        <v>233</v>
      </c>
      <c r="C358" s="1">
        <v>125</v>
      </c>
      <c r="D358" s="1" t="s">
        <v>13</v>
      </c>
      <c r="E358" s="1">
        <v>5312</v>
      </c>
      <c r="F358" s="1" t="s">
        <v>598</v>
      </c>
      <c r="G358" s="1" t="s">
        <v>599</v>
      </c>
      <c r="H358" s="1">
        <v>157694</v>
      </c>
      <c r="I358" s="1">
        <v>163231</v>
      </c>
      <c r="J358" s="1">
        <v>172907</v>
      </c>
    </row>
    <row r="359" spans="1:10" ht="15" customHeight="1" x14ac:dyDescent="0.2">
      <c r="A359" s="1">
        <v>181</v>
      </c>
      <c r="B359" s="1" t="s">
        <v>234</v>
      </c>
      <c r="C359" s="1">
        <v>125</v>
      </c>
      <c r="D359" s="1" t="s">
        <v>13</v>
      </c>
      <c r="E359" s="1">
        <v>5312</v>
      </c>
      <c r="F359" s="1" t="s">
        <v>598</v>
      </c>
      <c r="G359" s="1" t="s">
        <v>599</v>
      </c>
      <c r="H359" s="1">
        <v>50528</v>
      </c>
      <c r="I359" s="1">
        <v>50389</v>
      </c>
      <c r="J359" s="1">
        <v>50616</v>
      </c>
    </row>
    <row r="360" spans="1:10" ht="15" customHeight="1" x14ac:dyDescent="0.2"/>
    <row r="361" spans="1:10" ht="15" customHeight="1" x14ac:dyDescent="0.2"/>
    <row r="362" spans="1:10" ht="15" customHeight="1" x14ac:dyDescent="0.2"/>
    <row r="363" spans="1:10" ht="15" customHeight="1" x14ac:dyDescent="0.2"/>
    <row r="364" spans="1:10" ht="15" customHeight="1" x14ac:dyDescent="0.2"/>
    <row r="365" spans="1:10" ht="15" customHeight="1" x14ac:dyDescent="0.2"/>
    <row r="366" spans="1:10" ht="15" customHeight="1" x14ac:dyDescent="0.2"/>
    <row r="367" spans="1:10" ht="15" customHeight="1" x14ac:dyDescent="0.2"/>
    <row r="368" spans="1:10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764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+Prices!G11</f>
        <v>255.04790572798629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353.88432520360124</v>
      </c>
      <c r="I5" s="2">
        <f t="shared" si="0"/>
        <v>359.4027967398377</v>
      </c>
      <c r="J5" s="2">
        <f t="shared" si="0"/>
        <v>364.41142751252391</v>
      </c>
      <c r="L5" s="2">
        <f t="shared" ref="L5:W5" si="2">+$E$2*L48/1000000</f>
        <v>137.45085144646191</v>
      </c>
      <c r="M5" s="2">
        <f t="shared" si="2"/>
        <v>137.86666369860745</v>
      </c>
      <c r="N5" s="2">
        <f t="shared" si="2"/>
        <v>138.06819694265974</v>
      </c>
      <c r="O5" s="2">
        <f t="shared" si="2"/>
        <v>37.414965299886596</v>
      </c>
      <c r="P5" s="2">
        <f t="shared" si="2"/>
        <v>37.176994383519869</v>
      </c>
      <c r="Q5" s="2">
        <f t="shared" si="2"/>
        <v>36.790954583208311</v>
      </c>
      <c r="R5" s="2">
        <f t="shared" si="2"/>
        <v>193.57630514300214</v>
      </c>
      <c r="S5" s="2">
        <f t="shared" si="2"/>
        <v>194.97579891035465</v>
      </c>
      <c r="T5" s="2">
        <f t="shared" si="2"/>
        <v>196.21242903197756</v>
      </c>
      <c r="U5" s="2">
        <f t="shared" si="2"/>
        <v>77.885101146978613</v>
      </c>
      <c r="V5" s="2">
        <f t="shared" si="2"/>
        <v>77.740514569051413</v>
      </c>
      <c r="W5" s="2">
        <f t="shared" si="2"/>
        <v>77.390806736959831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445.27181554452466</v>
      </c>
      <c r="I6" s="2">
        <f t="shared" si="0"/>
        <v>481.80640784843581</v>
      </c>
      <c r="J6" s="2">
        <f t="shared" si="0"/>
        <v>93.559988401914381</v>
      </c>
      <c r="L6" s="2">
        <f t="shared" ref="L6:W6" si="3">+$E$2*L49/1000000</f>
        <v>141.60344707979988</v>
      </c>
      <c r="M6" s="2">
        <f t="shared" si="3"/>
        <v>154.11672985362105</v>
      </c>
      <c r="N6" s="2">
        <f t="shared" si="3"/>
        <v>23.917547115363064</v>
      </c>
      <c r="O6" s="2">
        <f t="shared" si="3"/>
        <v>13.848113341234615</v>
      </c>
      <c r="P6" s="2">
        <f t="shared" si="3"/>
        <v>15.106120040886879</v>
      </c>
      <c r="Q6" s="2">
        <f t="shared" si="3"/>
        <v>3.3243780681533761</v>
      </c>
      <c r="R6" s="2">
        <f t="shared" si="3"/>
        <v>305.24370807125632</v>
      </c>
      <c r="S6" s="2">
        <f t="shared" si="3"/>
        <v>331.66365669347789</v>
      </c>
      <c r="T6" s="2">
        <f t="shared" si="3"/>
        <v>48.05517787410578</v>
      </c>
      <c r="U6" s="2">
        <f t="shared" si="3"/>
        <v>84.403293878365176</v>
      </c>
      <c r="V6" s="2">
        <f t="shared" si="3"/>
        <v>91.910983262607786</v>
      </c>
      <c r="W6" s="2">
        <f t="shared" si="3"/>
        <v>12.269046298827647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3.6846770940522178</v>
      </c>
      <c r="I8" s="2">
        <f t="shared" si="5"/>
        <v>3.8637207238732643</v>
      </c>
      <c r="J8" s="2">
        <f t="shared" si="5"/>
        <v>3.9320735626083647</v>
      </c>
      <c r="L8" s="2">
        <f t="shared" ref="L8:W8" si="6">+$E$2*L51/1000000</f>
        <v>1.249279732603314</v>
      </c>
      <c r="M8" s="2">
        <f t="shared" si="6"/>
        <v>1.3151499350240583</v>
      </c>
      <c r="N8" s="2">
        <f t="shared" si="6"/>
        <v>1.3483354932778551</v>
      </c>
      <c r="O8" s="2">
        <f t="shared" si="6"/>
        <v>0.19238907882091039</v>
      </c>
      <c r="P8" s="2">
        <f t="shared" si="6"/>
        <v>0.20253308999370495</v>
      </c>
      <c r="Q8" s="2">
        <f t="shared" si="6"/>
        <v>0.20764366596478967</v>
      </c>
      <c r="R8" s="2">
        <f t="shared" si="6"/>
        <v>2.0100427469584892</v>
      </c>
      <c r="S8" s="2">
        <f t="shared" si="6"/>
        <v>2.1160253537046967</v>
      </c>
      <c r="T8" s="2">
        <f t="shared" si="6"/>
        <v>2.1694196327688502</v>
      </c>
      <c r="U8" s="2">
        <f t="shared" si="6"/>
        <v>0.72964551714593162</v>
      </c>
      <c r="V8" s="2">
        <f t="shared" si="6"/>
        <v>0.76811720339480483</v>
      </c>
      <c r="W8" s="2">
        <f t="shared" si="6"/>
        <v>0.78749932669509271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16026.839046195919</v>
      </c>
      <c r="I10" s="2">
        <f t="shared" si="9"/>
        <v>16084.19345409231</v>
      </c>
      <c r="J10" s="2">
        <f t="shared" si="9"/>
        <v>15845.402811971237</v>
      </c>
      <c r="L10" s="2">
        <f t="shared" ref="L10:W10" si="10">+$E$2*L53/1000000</f>
        <v>7401.5800686766743</v>
      </c>
      <c r="M10" s="2">
        <f t="shared" si="10"/>
        <v>7412.8124916862043</v>
      </c>
      <c r="N10" s="2">
        <f t="shared" si="10"/>
        <v>7264.6278511887849</v>
      </c>
      <c r="O10" s="2">
        <f t="shared" si="10"/>
        <v>1511.420593280799</v>
      </c>
      <c r="P10" s="2">
        <f t="shared" si="10"/>
        <v>1511.6217856316468</v>
      </c>
      <c r="Q10" s="2">
        <f t="shared" si="10"/>
        <v>1478.1486058286291</v>
      </c>
      <c r="R10" s="2">
        <f t="shared" si="10"/>
        <v>11319.829400490438</v>
      </c>
      <c r="S10" s="2">
        <f t="shared" si="10"/>
        <v>11340.407975195569</v>
      </c>
      <c r="T10" s="2">
        <f t="shared" si="10"/>
        <v>11136.908905286555</v>
      </c>
      <c r="U10" s="2">
        <f t="shared" si="10"/>
        <v>4217.2377933821417</v>
      </c>
      <c r="V10" s="2">
        <f t="shared" si="10"/>
        <v>4219.4466999820916</v>
      </c>
      <c r="W10" s="2">
        <f t="shared" si="10"/>
        <v>4132.283765762807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16829.679864038098</v>
      </c>
      <c r="I11" s="3">
        <f t="shared" si="11"/>
        <v>16929.266379404457</v>
      </c>
      <c r="J11" s="3">
        <f t="shared" si="11"/>
        <v>16307.306301448285</v>
      </c>
      <c r="K11" s="22"/>
      <c r="L11" s="3">
        <f t="shared" ref="L11:W11" si="12">+$E$2*L54/1000000</f>
        <v>7681.8836469355383</v>
      </c>
      <c r="M11" s="3">
        <f t="shared" si="12"/>
        <v>7706.1110351734569</v>
      </c>
      <c r="N11" s="3">
        <f t="shared" si="12"/>
        <v>7427.9619307400853</v>
      </c>
      <c r="O11" s="3">
        <f t="shared" si="12"/>
        <v>1562.8760610007412</v>
      </c>
      <c r="P11" s="3">
        <f t="shared" si="12"/>
        <v>1564.107433146047</v>
      </c>
      <c r="Q11" s="3">
        <f t="shared" si="12"/>
        <v>1518.4715821459556</v>
      </c>
      <c r="R11" s="3">
        <f t="shared" si="12"/>
        <v>11820.659456451656</v>
      </c>
      <c r="S11" s="3">
        <f t="shared" si="12"/>
        <v>11869.163456153105</v>
      </c>
      <c r="T11" s="3">
        <f t="shared" si="12"/>
        <v>11383.345931825408</v>
      </c>
      <c r="U11" s="3">
        <f t="shared" si="12"/>
        <v>4380.2558339246325</v>
      </c>
      <c r="V11" s="3">
        <f t="shared" si="12"/>
        <v>4389.8663150171451</v>
      </c>
      <c r="W11" s="3">
        <f t="shared" si="12"/>
        <v>4222.7311181252899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184.62586333371482</v>
      </c>
      <c r="I12" s="2">
        <f t="shared" si="13"/>
        <v>190.94697062927722</v>
      </c>
      <c r="J12" s="2">
        <f t="shared" si="13"/>
        <v>171.22029036074611</v>
      </c>
      <c r="L12" s="2">
        <f t="shared" ref="L12:W12" si="14">+$E$2*L55/1000000</f>
        <v>30.393681964799459</v>
      </c>
      <c r="M12" s="2">
        <f t="shared" si="14"/>
        <v>31.786520512099884</v>
      </c>
      <c r="N12" s="2">
        <f t="shared" si="14"/>
        <v>26.258295943948411</v>
      </c>
      <c r="O12" s="2">
        <f t="shared" si="14"/>
        <v>2.4223426923113127</v>
      </c>
      <c r="P12" s="2">
        <f t="shared" si="14"/>
        <v>2.53236434098703</v>
      </c>
      <c r="Q12" s="2">
        <f t="shared" si="14"/>
        <v>2.0896975018610422</v>
      </c>
      <c r="R12" s="2">
        <f t="shared" si="14"/>
        <v>62.445332171292854</v>
      </c>
      <c r="S12" s="2">
        <f t="shared" si="14"/>
        <v>65.327805302123508</v>
      </c>
      <c r="T12" s="2">
        <f t="shared" si="14"/>
        <v>54.01356777034551</v>
      </c>
      <c r="U12" s="2">
        <f t="shared" si="14"/>
        <v>12.59530727445885</v>
      </c>
      <c r="V12" s="2">
        <f t="shared" si="14"/>
        <v>13.167995685552409</v>
      </c>
      <c r="W12" s="2">
        <f t="shared" si="14"/>
        <v>10.867582415457647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12.779940460217938</v>
      </c>
      <c r="I13" s="2">
        <f t="shared" si="15"/>
        <v>9.9693125390955277</v>
      </c>
      <c r="J13" s="2">
        <f t="shared" si="15"/>
        <v>9.1141369111895898</v>
      </c>
      <c r="L13" s="2">
        <f t="shared" ref="L13:W13" si="16">+$E$2*L56/1000000</f>
        <v>0.23835195972322087</v>
      </c>
      <c r="M13" s="2">
        <f t="shared" si="16"/>
        <v>0.1863226970505231</v>
      </c>
      <c r="N13" s="2">
        <f t="shared" si="16"/>
        <v>0.17040566734985096</v>
      </c>
      <c r="O13" s="2">
        <f t="shared" si="16"/>
        <v>1.4576569321579479E-3</v>
      </c>
      <c r="P13" s="2">
        <f t="shared" si="16"/>
        <v>1.1454813561217613E-3</v>
      </c>
      <c r="Q13" s="2">
        <f t="shared" si="16"/>
        <v>1.0499791779177282E-3</v>
      </c>
      <c r="R13" s="2">
        <f t="shared" si="16"/>
        <v>0.69637770084157924</v>
      </c>
      <c r="S13" s="2">
        <f t="shared" si="16"/>
        <v>0.54521335759565903</v>
      </c>
      <c r="T13" s="2">
        <f t="shared" si="16"/>
        <v>0.49841971833174542</v>
      </c>
      <c r="U13" s="2">
        <f t="shared" si="16"/>
        <v>1.3674753083153062E-2</v>
      </c>
      <c r="V13" s="2">
        <f t="shared" si="16"/>
        <v>1.0823786785260714E-2</v>
      </c>
      <c r="W13" s="2">
        <f t="shared" si="16"/>
        <v>9.9214247443160444E-3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91.284706034915033</v>
      </c>
      <c r="I14" s="2">
        <f t="shared" si="17"/>
        <v>103.6713626245004</v>
      </c>
      <c r="J14" s="2">
        <f t="shared" si="17"/>
        <v>109.45788950965697</v>
      </c>
      <c r="L14" s="2">
        <f t="shared" ref="L14:W14" si="18">+$E$2*L57/1000000</f>
        <v>4.3142131150001353</v>
      </c>
      <c r="M14" s="2">
        <f t="shared" si="18"/>
        <v>5.0484054935844744</v>
      </c>
      <c r="N14" s="2">
        <f t="shared" si="18"/>
        <v>5.351093797623391</v>
      </c>
      <c r="O14" s="2">
        <f t="shared" si="18"/>
        <v>9.4912688530002981E-2</v>
      </c>
      <c r="P14" s="2">
        <f t="shared" si="18"/>
        <v>0.11106492085885844</v>
      </c>
      <c r="Q14" s="2">
        <f t="shared" si="18"/>
        <v>0.11772406354771461</v>
      </c>
      <c r="R14" s="2">
        <f t="shared" si="18"/>
        <v>10.275671237545778</v>
      </c>
      <c r="S14" s="2">
        <f t="shared" si="18"/>
        <v>12.024383993810295</v>
      </c>
      <c r="T14" s="2">
        <f t="shared" si="18"/>
        <v>12.745332499793896</v>
      </c>
      <c r="U14" s="2">
        <f t="shared" si="18"/>
        <v>0.51378356187728891</v>
      </c>
      <c r="V14" s="2">
        <f t="shared" si="18"/>
        <v>0.60121919969051474</v>
      </c>
      <c r="W14" s="2">
        <f t="shared" si="18"/>
        <v>0.63726662498969489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63.307736111895032</v>
      </c>
      <c r="I15" s="2">
        <f t="shared" si="19"/>
        <v>64.190456913619599</v>
      </c>
      <c r="J15" s="2">
        <f t="shared" si="19"/>
        <v>64.222592949741312</v>
      </c>
      <c r="L15" s="2">
        <f t="shared" ref="L15:W15" si="20">+$E$2*L58/1000000</f>
        <v>2.7088638067369422</v>
      </c>
      <c r="M15" s="2">
        <f t="shared" si="20"/>
        <v>2.7303373101118042</v>
      </c>
      <c r="N15" s="2">
        <f t="shared" si="20"/>
        <v>2.7454937869575957</v>
      </c>
      <c r="O15" s="2">
        <f t="shared" si="20"/>
        <v>5.4177276134738848E-2</v>
      </c>
      <c r="P15" s="2">
        <f t="shared" si="20"/>
        <v>5.4606746202236094E-2</v>
      </c>
      <c r="Q15" s="2">
        <f t="shared" si="20"/>
        <v>5.490987573915191E-2</v>
      </c>
      <c r="R15" s="2">
        <f t="shared" si="20"/>
        <v>5.8587054424775733</v>
      </c>
      <c r="S15" s="2">
        <f t="shared" si="20"/>
        <v>5.9051481358232056</v>
      </c>
      <c r="T15" s="2">
        <f t="shared" si="20"/>
        <v>5.9379284229548004</v>
      </c>
      <c r="U15" s="2">
        <f t="shared" si="20"/>
        <v>0.22848951225662539</v>
      </c>
      <c r="V15" s="2">
        <f t="shared" si="20"/>
        <v>0.23030077729710502</v>
      </c>
      <c r="W15" s="2">
        <f t="shared" si="20"/>
        <v>0.23157920849523722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0</v>
      </c>
      <c r="I16" s="2">
        <f t="shared" si="21"/>
        <v>0</v>
      </c>
      <c r="J16" s="2">
        <f t="shared" si="21"/>
        <v>0</v>
      </c>
      <c r="L16" s="2">
        <f t="shared" ref="L16:W16" si="22">+$E$2*L59/1000000</f>
        <v>0</v>
      </c>
      <c r="M16" s="2">
        <f t="shared" si="22"/>
        <v>0</v>
      </c>
      <c r="N16" s="2">
        <f t="shared" si="22"/>
        <v>0</v>
      </c>
      <c r="O16" s="2">
        <f t="shared" si="22"/>
        <v>0</v>
      </c>
      <c r="P16" s="2">
        <f t="shared" si="22"/>
        <v>0</v>
      </c>
      <c r="Q16" s="2">
        <f t="shared" si="22"/>
        <v>0</v>
      </c>
      <c r="R16" s="2">
        <f t="shared" si="22"/>
        <v>0</v>
      </c>
      <c r="S16" s="2">
        <f t="shared" si="22"/>
        <v>0</v>
      </c>
      <c r="T16" s="2">
        <f t="shared" si="22"/>
        <v>0</v>
      </c>
      <c r="U16" s="2">
        <f t="shared" si="22"/>
        <v>0</v>
      </c>
      <c r="V16" s="2">
        <f t="shared" si="22"/>
        <v>0</v>
      </c>
      <c r="W16" s="2">
        <f t="shared" si="22"/>
        <v>0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351.99824594074278</v>
      </c>
      <c r="I17" s="3">
        <f t="shared" si="21"/>
        <v>368.7781027064928</v>
      </c>
      <c r="J17" s="3">
        <f t="shared" si="21"/>
        <v>354.01490973133394</v>
      </c>
      <c r="K17" s="22"/>
      <c r="L17" s="3">
        <f t="shared" ref="L17:W17" si="23">+$E$2*L60/1000000</f>
        <v>37.65511084625976</v>
      </c>
      <c r="M17" s="3">
        <f t="shared" si="23"/>
        <v>39.751586012846687</v>
      </c>
      <c r="N17" s="3">
        <f t="shared" si="23"/>
        <v>34.525289195879253</v>
      </c>
      <c r="O17" s="3">
        <f t="shared" si="23"/>
        <v>2.5728903139082124</v>
      </c>
      <c r="P17" s="3">
        <f t="shared" si="23"/>
        <v>2.6991814894042463</v>
      </c>
      <c r="Q17" s="3">
        <f t="shared" si="23"/>
        <v>2.2633814203258265</v>
      </c>
      <c r="R17" s="3">
        <f t="shared" si="23"/>
        <v>79.276086552157793</v>
      </c>
      <c r="S17" s="3">
        <f t="shared" si="23"/>
        <v>83.802550789352651</v>
      </c>
      <c r="T17" s="3">
        <f t="shared" si="23"/>
        <v>73.195248411425951</v>
      </c>
      <c r="U17" s="3">
        <f t="shared" si="23"/>
        <v>13.351255101675916</v>
      </c>
      <c r="V17" s="3">
        <f t="shared" si="23"/>
        <v>14.010339449325288</v>
      </c>
      <c r="W17" s="3">
        <f t="shared" si="23"/>
        <v>11.746349673686897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0</v>
      </c>
      <c r="I18" s="3">
        <f t="shared" si="21"/>
        <v>0</v>
      </c>
      <c r="J18" s="3">
        <f t="shared" si="21"/>
        <v>0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42.031894863972141</v>
      </c>
      <c r="I19" s="2">
        <f t="shared" si="21"/>
        <v>41.623818214807365</v>
      </c>
      <c r="J19" s="2">
        <f t="shared" si="21"/>
        <v>42.319843949539035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0</v>
      </c>
      <c r="I20" s="2">
        <f t="shared" si="26"/>
        <v>0</v>
      </c>
      <c r="J20" s="2">
        <f t="shared" si="26"/>
        <v>0</v>
      </c>
      <c r="L20" s="2">
        <f t="shared" si="25"/>
        <v>0</v>
      </c>
      <c r="M20" s="2">
        <f t="shared" si="25"/>
        <v>0</v>
      </c>
      <c r="N20" s="2">
        <f t="shared" si="25"/>
        <v>0</v>
      </c>
      <c r="O20" s="2">
        <f t="shared" si="25"/>
        <v>0</v>
      </c>
      <c r="P20" s="2">
        <f t="shared" si="25"/>
        <v>0</v>
      </c>
      <c r="Q20" s="2">
        <f t="shared" si="25"/>
        <v>0</v>
      </c>
      <c r="R20" s="2">
        <f t="shared" si="25"/>
        <v>0</v>
      </c>
      <c r="S20" s="2">
        <f t="shared" si="25"/>
        <v>0</v>
      </c>
      <c r="T20" s="2">
        <f t="shared" si="25"/>
        <v>0</v>
      </c>
      <c r="U20" s="2">
        <f t="shared" si="25"/>
        <v>0</v>
      </c>
      <c r="V20" s="2">
        <f t="shared" si="25"/>
        <v>0</v>
      </c>
      <c r="W20" s="2">
        <f t="shared" si="25"/>
        <v>0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3.888205322823151</v>
      </c>
      <c r="I21" s="2">
        <f t="shared" si="26"/>
        <v>3.5191510032347546</v>
      </c>
      <c r="J21" s="2">
        <f t="shared" si="26"/>
        <v>3.613008632542654</v>
      </c>
      <c r="L21" s="2">
        <f t="shared" si="25"/>
        <v>0.32272104179432154</v>
      </c>
      <c r="M21" s="2">
        <f t="shared" si="25"/>
        <v>0.29208953326848469</v>
      </c>
      <c r="N21" s="2">
        <f t="shared" si="25"/>
        <v>0.29987971650104028</v>
      </c>
      <c r="O21" s="2">
        <f t="shared" si="25"/>
        <v>5.1635366687091443E-3</v>
      </c>
      <c r="P21" s="2">
        <f t="shared" si="25"/>
        <v>4.6734325322957551E-3</v>
      </c>
      <c r="Q21" s="2">
        <f t="shared" si="25"/>
        <v>4.7980754640166443E-3</v>
      </c>
      <c r="R21" s="2">
        <f t="shared" si="25"/>
        <v>1.310325193791402</v>
      </c>
      <c r="S21" s="2">
        <f t="shared" si="25"/>
        <v>1.1859538880901124</v>
      </c>
      <c r="T21" s="2">
        <f t="shared" si="25"/>
        <v>1.2175839091668743</v>
      </c>
      <c r="U21" s="2">
        <f t="shared" si="25"/>
        <v>0.1231705682163918</v>
      </c>
      <c r="V21" s="2">
        <f t="shared" si="25"/>
        <v>0.11147966548047057</v>
      </c>
      <c r="W21" s="2">
        <f t="shared" si="25"/>
        <v>0.11445288746168619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107.88041821272937</v>
      </c>
      <c r="I22" s="2">
        <f t="shared" si="26"/>
        <v>110.17686955590416</v>
      </c>
      <c r="J22" s="2">
        <f t="shared" si="26"/>
        <v>109.38367056909011</v>
      </c>
      <c r="L22" s="2">
        <f t="shared" si="25"/>
        <v>37.347056334284325</v>
      </c>
      <c r="M22" s="2">
        <f t="shared" si="25"/>
        <v>37.759126013461177</v>
      </c>
      <c r="N22" s="2">
        <f t="shared" si="25"/>
        <v>37.893048863231982</v>
      </c>
      <c r="O22" s="2">
        <f t="shared" si="25"/>
        <v>5.2911055916198766</v>
      </c>
      <c r="P22" s="2">
        <f t="shared" si="25"/>
        <v>5.3639182077263579</v>
      </c>
      <c r="Q22" s="2">
        <f t="shared" si="25"/>
        <v>5.3800560303586353</v>
      </c>
      <c r="R22" s="2">
        <f t="shared" si="25"/>
        <v>66.435663521479697</v>
      </c>
      <c r="S22" s="2">
        <f t="shared" si="25"/>
        <v>67.048694372256335</v>
      </c>
      <c r="T22" s="2">
        <f t="shared" si="25"/>
        <v>67.284374960214947</v>
      </c>
      <c r="U22" s="2">
        <f t="shared" si="25"/>
        <v>19.407572479195117</v>
      </c>
      <c r="V22" s="2">
        <f t="shared" si="25"/>
        <v>19.625570580036648</v>
      </c>
      <c r="W22" s="2">
        <f t="shared" si="25"/>
        <v>19.695151737647272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0</v>
      </c>
      <c r="I23" s="2">
        <f t="shared" si="26"/>
        <v>0</v>
      </c>
      <c r="J23" s="2">
        <f t="shared" si="26"/>
        <v>0</v>
      </c>
      <c r="L23" s="2">
        <f t="shared" si="25"/>
        <v>0</v>
      </c>
      <c r="M23" s="2">
        <f t="shared" si="25"/>
        <v>0</v>
      </c>
      <c r="N23" s="2">
        <f t="shared" si="25"/>
        <v>0</v>
      </c>
      <c r="O23" s="2">
        <f t="shared" si="25"/>
        <v>0</v>
      </c>
      <c r="P23" s="2">
        <f t="shared" si="25"/>
        <v>0</v>
      </c>
      <c r="Q23" s="2">
        <f t="shared" si="25"/>
        <v>0</v>
      </c>
      <c r="R23" s="2">
        <f t="shared" si="25"/>
        <v>0</v>
      </c>
      <c r="S23" s="2">
        <f t="shared" si="25"/>
        <v>0</v>
      </c>
      <c r="T23" s="2">
        <f t="shared" si="25"/>
        <v>0</v>
      </c>
      <c r="U23" s="2">
        <f t="shared" si="25"/>
        <v>0</v>
      </c>
      <c r="V23" s="2">
        <f t="shared" si="25"/>
        <v>0</v>
      </c>
      <c r="W23" s="2">
        <f t="shared" si="25"/>
        <v>0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153.80051839952466</v>
      </c>
      <c r="I24" s="3">
        <f t="shared" si="26"/>
        <v>155.31983877394629</v>
      </c>
      <c r="J24" s="3">
        <f t="shared" si="26"/>
        <v>155.31652315117179</v>
      </c>
      <c r="K24" s="22"/>
      <c r="L24" s="3">
        <f t="shared" si="25"/>
        <v>37.669777376078642</v>
      </c>
      <c r="M24" s="3">
        <f t="shared" si="25"/>
        <v>38.051215546729658</v>
      </c>
      <c r="N24" s="3">
        <f t="shared" si="25"/>
        <v>38.192928579733021</v>
      </c>
      <c r="O24" s="3">
        <f t="shared" si="25"/>
        <v>5.2962691282885856</v>
      </c>
      <c r="P24" s="3">
        <f t="shared" si="25"/>
        <v>5.3685916402586527</v>
      </c>
      <c r="Q24" s="3">
        <f t="shared" si="25"/>
        <v>5.3848541058226518</v>
      </c>
      <c r="R24" s="3">
        <f t="shared" si="25"/>
        <v>67.745988715271096</v>
      </c>
      <c r="S24" s="3">
        <f t="shared" si="25"/>
        <v>68.234648260346447</v>
      </c>
      <c r="T24" s="3">
        <f t="shared" si="25"/>
        <v>68.501958869381809</v>
      </c>
      <c r="U24" s="3">
        <f t="shared" si="25"/>
        <v>19.530743047411509</v>
      </c>
      <c r="V24" s="3">
        <f t="shared" si="25"/>
        <v>19.737050245517121</v>
      </c>
      <c r="W24" s="3">
        <f t="shared" si="25"/>
        <v>19.809604625108957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0.5756431232280651</v>
      </c>
      <c r="I26" s="2">
        <f t="shared" si="26"/>
        <v>0.60369839285814353</v>
      </c>
      <c r="J26" s="2">
        <f t="shared" si="26"/>
        <v>0.60165800961231963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</v>
      </c>
      <c r="I27" s="2">
        <f t="shared" si="26"/>
        <v>0</v>
      </c>
      <c r="J27" s="2">
        <f t="shared" si="26"/>
        <v>0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0.5756431232280651</v>
      </c>
      <c r="I28" s="3">
        <f t="shared" si="27"/>
        <v>0.60369839285814353</v>
      </c>
      <c r="J28" s="3">
        <f t="shared" si="27"/>
        <v>0.60165800961231963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0</v>
      </c>
      <c r="I29" s="2">
        <f t="shared" si="28"/>
        <v>0</v>
      </c>
      <c r="J29" s="2">
        <f t="shared" si="28"/>
        <v>0</v>
      </c>
      <c r="L29" s="2">
        <f t="shared" si="25"/>
        <v>0</v>
      </c>
      <c r="M29" s="2">
        <f t="shared" si="25"/>
        <v>0</v>
      </c>
      <c r="N29" s="2">
        <f t="shared" si="25"/>
        <v>0</v>
      </c>
      <c r="O29" s="2">
        <f t="shared" si="25"/>
        <v>0</v>
      </c>
      <c r="P29" s="2">
        <f t="shared" si="25"/>
        <v>0</v>
      </c>
      <c r="Q29" s="2">
        <f t="shared" si="25"/>
        <v>0</v>
      </c>
      <c r="R29" s="2">
        <f t="shared" si="25"/>
        <v>0</v>
      </c>
      <c r="S29" s="2">
        <f t="shared" si="25"/>
        <v>0</v>
      </c>
      <c r="T29" s="2">
        <f t="shared" si="25"/>
        <v>0</v>
      </c>
      <c r="U29" s="2">
        <f t="shared" si="25"/>
        <v>0</v>
      </c>
      <c r="V29" s="2">
        <f t="shared" si="25"/>
        <v>0</v>
      </c>
      <c r="W29" s="2">
        <f t="shared" si="25"/>
        <v>0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0</v>
      </c>
      <c r="I30" s="2">
        <f t="shared" si="28"/>
        <v>0</v>
      </c>
      <c r="J30" s="2">
        <f t="shared" si="28"/>
        <v>0</v>
      </c>
      <c r="L30" s="2">
        <f t="shared" si="25"/>
        <v>0</v>
      </c>
      <c r="M30" s="2">
        <f t="shared" si="25"/>
        <v>0</v>
      </c>
      <c r="N30" s="2">
        <f t="shared" si="25"/>
        <v>0</v>
      </c>
      <c r="O30" s="2">
        <f t="shared" si="25"/>
        <v>0</v>
      </c>
      <c r="P30" s="2">
        <f t="shared" si="25"/>
        <v>0</v>
      </c>
      <c r="Q30" s="2">
        <f t="shared" si="25"/>
        <v>0</v>
      </c>
      <c r="R30" s="2">
        <f t="shared" si="25"/>
        <v>0</v>
      </c>
      <c r="S30" s="2">
        <f t="shared" si="25"/>
        <v>0</v>
      </c>
      <c r="T30" s="2">
        <f t="shared" si="25"/>
        <v>0</v>
      </c>
      <c r="U30" s="2">
        <f t="shared" si="25"/>
        <v>0</v>
      </c>
      <c r="V30" s="2">
        <f t="shared" si="25"/>
        <v>0</v>
      </c>
      <c r="W30" s="2">
        <f t="shared" si="25"/>
        <v>0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0</v>
      </c>
      <c r="I31" s="3">
        <f t="shared" si="28"/>
        <v>0</v>
      </c>
      <c r="J31" s="3">
        <f t="shared" si="28"/>
        <v>0</v>
      </c>
      <c r="K31" s="22"/>
      <c r="L31" s="3">
        <f t="shared" si="25"/>
        <v>0</v>
      </c>
      <c r="M31" s="3">
        <f t="shared" si="25"/>
        <v>0</v>
      </c>
      <c r="N31" s="3">
        <f t="shared" si="25"/>
        <v>0</v>
      </c>
      <c r="O31" s="3">
        <f t="shared" si="25"/>
        <v>0</v>
      </c>
      <c r="P31" s="3">
        <f t="shared" si="25"/>
        <v>0</v>
      </c>
      <c r="Q31" s="3">
        <f t="shared" si="25"/>
        <v>0</v>
      </c>
      <c r="R31" s="3">
        <f t="shared" si="25"/>
        <v>0</v>
      </c>
      <c r="S31" s="3">
        <f t="shared" si="25"/>
        <v>0</v>
      </c>
      <c r="T31" s="3">
        <f t="shared" si="25"/>
        <v>0</v>
      </c>
      <c r="U31" s="3">
        <f t="shared" si="25"/>
        <v>0</v>
      </c>
      <c r="V31" s="3">
        <f t="shared" si="25"/>
        <v>0</v>
      </c>
      <c r="W31" s="3">
        <f t="shared" si="25"/>
        <v>0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0</v>
      </c>
      <c r="I32" s="3">
        <f t="shared" si="28"/>
        <v>0</v>
      </c>
      <c r="J32" s="3">
        <f t="shared" si="28"/>
        <v>0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</v>
      </c>
      <c r="I34" s="2">
        <f t="shared" si="29"/>
        <v>0</v>
      </c>
      <c r="J34" s="2">
        <f t="shared" si="29"/>
        <v>0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0</v>
      </c>
      <c r="I36" s="3">
        <f t="shared" si="29"/>
        <v>0</v>
      </c>
      <c r="J36" s="3">
        <f t="shared" si="29"/>
        <v>0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</v>
      </c>
      <c r="S36" s="3">
        <f t="shared" ref="S36:W36" si="32">+SUM(S33:S35)</f>
        <v>0</v>
      </c>
      <c r="T36" s="3">
        <f t="shared" si="32"/>
        <v>0</v>
      </c>
      <c r="U36" s="3">
        <f t="shared" si="32"/>
        <v>0</v>
      </c>
      <c r="V36" s="3">
        <f t="shared" si="32"/>
        <v>0</v>
      </c>
      <c r="W36" s="3">
        <f t="shared" si="32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42.60753798720021</v>
      </c>
      <c r="I38" s="2">
        <f t="shared" si="33"/>
        <v>42.227516607665507</v>
      </c>
      <c r="J38" s="2">
        <f t="shared" si="33"/>
        <v>42.921501959151357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0</v>
      </c>
      <c r="I39" s="2">
        <f t="shared" si="33"/>
        <v>0</v>
      </c>
      <c r="J39" s="2">
        <f t="shared" si="33"/>
        <v>0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17293.446733514393</v>
      </c>
      <c r="I40" s="2">
        <f t="shared" si="33"/>
        <v>17411.740502670091</v>
      </c>
      <c r="J40" s="2">
        <f t="shared" si="33"/>
        <v>16774.317890381251</v>
      </c>
      <c r="L40" s="2">
        <f t="shared" si="34"/>
        <v>7757.2085351578771</v>
      </c>
      <c r="M40" s="2">
        <f t="shared" si="34"/>
        <v>7783.9138367330333</v>
      </c>
      <c r="N40" s="2">
        <f t="shared" si="34"/>
        <v>7500.6801485156975</v>
      </c>
      <c r="O40" s="2">
        <f t="shared" si="34"/>
        <v>1570.745220442938</v>
      </c>
      <c r="P40" s="2">
        <f t="shared" si="34"/>
        <v>1572.1752062757098</v>
      </c>
      <c r="Q40" s="2">
        <f t="shared" si="34"/>
        <v>1526.1198176721039</v>
      </c>
      <c r="R40" s="2">
        <f t="shared" si="34"/>
        <v>11967.681531719083</v>
      </c>
      <c r="S40" s="2">
        <f t="shared" si="34"/>
        <v>12021.200655202805</v>
      </c>
      <c r="T40" s="2">
        <f t="shared" si="34"/>
        <v>11525.043139106216</v>
      </c>
      <c r="U40" s="2">
        <f t="shared" si="34"/>
        <v>4413.1378320737176</v>
      </c>
      <c r="V40" s="2">
        <f t="shared" si="34"/>
        <v>4423.6137047119873</v>
      </c>
      <c r="W40" s="2">
        <f t="shared" si="34"/>
        <v>4254.2870724240847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17293.446733514393</v>
      </c>
      <c r="I41" s="2">
        <f t="shared" si="33"/>
        <v>17411.740502670091</v>
      </c>
      <c r="J41" s="2">
        <f t="shared" si="33"/>
        <v>16774.317890381251</v>
      </c>
      <c r="L41" s="2">
        <f t="shared" si="34"/>
        <v>7757.2085351578771</v>
      </c>
      <c r="M41" s="2">
        <f t="shared" si="34"/>
        <v>7783.9138367330333</v>
      </c>
      <c r="N41" s="2">
        <f t="shared" si="34"/>
        <v>7500.6801485156975</v>
      </c>
      <c r="O41" s="2">
        <f t="shared" si="34"/>
        <v>1570.745220442938</v>
      </c>
      <c r="P41" s="2">
        <f t="shared" si="34"/>
        <v>1572.1752062757098</v>
      </c>
      <c r="Q41" s="2">
        <f t="shared" si="34"/>
        <v>1526.1198176721039</v>
      </c>
      <c r="R41" s="2">
        <f t="shared" si="34"/>
        <v>11967.681531719083</v>
      </c>
      <c r="S41" s="2">
        <f t="shared" si="34"/>
        <v>12021.200655202805</v>
      </c>
      <c r="T41" s="2">
        <f t="shared" si="34"/>
        <v>11525.043139106216</v>
      </c>
      <c r="U41" s="2">
        <f t="shared" si="34"/>
        <v>4413.1378320737176</v>
      </c>
      <c r="V41" s="2">
        <f t="shared" si="34"/>
        <v>4423.6137047119873</v>
      </c>
      <c r="W41" s="2">
        <f t="shared" si="34"/>
        <v>4254.2870724240847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17336.054271501591</v>
      </c>
      <c r="I42" s="2">
        <f t="shared" si="35"/>
        <v>17453.968019277756</v>
      </c>
      <c r="J42" s="2">
        <f t="shared" si="35"/>
        <v>16817.239392340402</v>
      </c>
      <c r="L42" s="2">
        <f t="shared" si="34"/>
        <v>7757.2085351578771</v>
      </c>
      <c r="M42" s="2">
        <f t="shared" si="34"/>
        <v>7783.9138367330333</v>
      </c>
      <c r="N42" s="2">
        <f t="shared" si="34"/>
        <v>7500.6801485156975</v>
      </c>
      <c r="O42" s="2">
        <f t="shared" si="34"/>
        <v>1570.745220442938</v>
      </c>
      <c r="P42" s="2">
        <f t="shared" si="34"/>
        <v>1572.1752062757098</v>
      </c>
      <c r="Q42" s="2">
        <f t="shared" si="34"/>
        <v>1526.1198176721039</v>
      </c>
      <c r="R42" s="2">
        <f t="shared" si="34"/>
        <v>11967.681531719083</v>
      </c>
      <c r="S42" s="2">
        <f t="shared" si="34"/>
        <v>12021.200655202805</v>
      </c>
      <c r="T42" s="2">
        <f t="shared" si="34"/>
        <v>11525.043139106216</v>
      </c>
      <c r="U42" s="2">
        <f t="shared" si="34"/>
        <v>4413.1378320737176</v>
      </c>
      <c r="V42" s="2">
        <f t="shared" si="34"/>
        <v>4423.6137047119873</v>
      </c>
      <c r="W42" s="2">
        <f t="shared" si="34"/>
        <v>4254.2870724240847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17230.138997402497</v>
      </c>
      <c r="I43" s="53">
        <f t="shared" si="36"/>
        <v>17347.55004575647</v>
      </c>
      <c r="J43" s="53">
        <f t="shared" si="36"/>
        <v>16710.095297431511</v>
      </c>
      <c r="L43" s="53">
        <f t="shared" si="34"/>
        <v>7754.49967135114</v>
      </c>
      <c r="M43" s="53">
        <f t="shared" si="34"/>
        <v>7781.1834994229221</v>
      </c>
      <c r="N43" s="53">
        <f t="shared" si="34"/>
        <v>7497.9346547287396</v>
      </c>
      <c r="O43" s="53">
        <f t="shared" si="34"/>
        <v>1570.6910431668034</v>
      </c>
      <c r="P43" s="53">
        <f t="shared" si="34"/>
        <v>1572.1205995295077</v>
      </c>
      <c r="Q43" s="53">
        <f t="shared" si="34"/>
        <v>1526.0649077963651</v>
      </c>
      <c r="R43" s="53">
        <f t="shared" si="34"/>
        <v>11961.822826276606</v>
      </c>
      <c r="S43" s="53">
        <f t="shared" si="34"/>
        <v>12015.295507066981</v>
      </c>
      <c r="T43" s="53">
        <f t="shared" si="34"/>
        <v>11519.105210683261</v>
      </c>
      <c r="U43" s="53">
        <f t="shared" si="34"/>
        <v>4412.909342561461</v>
      </c>
      <c r="V43" s="53">
        <f t="shared" si="34"/>
        <v>4423.3834039346903</v>
      </c>
      <c r="W43" s="53">
        <f t="shared" si="34"/>
        <v>4254.0554932155901</v>
      </c>
    </row>
    <row r="44" spans="1:23" ht="13.5" customHeight="1" x14ac:dyDescent="0.35">
      <c r="D44" s="4" t="s">
        <v>561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+SUMIF('Yam Prod'!$F$4:$F$176,$E47,'Yam Prod'!H$4:H$176)</f>
        <v>0</v>
      </c>
      <c r="I47" s="2">
        <f>+SUMIF('Yam Prod'!$F$4:$F$176,$E47,'Yam Prod'!I$4:I$176)</f>
        <v>0</v>
      </c>
      <c r="J47" s="2">
        <f>+SUMIF('Yam Prod'!$F$4:$F$176,$E47,'Yam Prod'!J$4:J$176)</f>
        <v>0</v>
      </c>
      <c r="L47" s="2">
        <f>+SUMIF('Yam Prod'!$F$4:$F$176,$E47,'Yam Prod'!L$4:L$176)</f>
        <v>0</v>
      </c>
      <c r="M47" s="2">
        <f>+SUMIF('Yam Prod'!$F$4:$F$176,$E47,'Yam Prod'!M$4:M$176)</f>
        <v>0</v>
      </c>
      <c r="N47" s="2">
        <f>+SUMIF('Yam Prod'!$F$4:$F$176,$E47,'Yam Prod'!N$4:N$176)</f>
        <v>0</v>
      </c>
      <c r="O47" s="2">
        <f>+SUMIF('Yam Prod'!$F$4:$F$176,$E47,'Yam Prod'!O$4:O$176)</f>
        <v>0</v>
      </c>
      <c r="P47" s="2">
        <f>+SUMIF('Yam Prod'!$F$4:$F$176,$E47,'Yam Prod'!P$4:P$176)</f>
        <v>0</v>
      </c>
      <c r="Q47" s="2">
        <f>+SUMIF('Yam Prod'!$F$4:$F$176,$E47,'Yam Prod'!Q$4:Q$176)</f>
        <v>0</v>
      </c>
      <c r="R47" s="2">
        <f>+SUMIF('Yam Prod'!$F$4:$F$176,$E47,'Yam Prod'!R$4:R$176)</f>
        <v>0</v>
      </c>
      <c r="S47" s="2">
        <f>+SUMIF('Yam Prod'!$F$4:$F$176,$E47,'Yam Prod'!S$4:S$176)</f>
        <v>0</v>
      </c>
      <c r="T47" s="2">
        <f>+SUMIF('Yam Prod'!$F$4:$F$176,$E47,'Yam Prod'!T$4:T$176)</f>
        <v>0</v>
      </c>
      <c r="U47" s="2">
        <f>+SUMIF('Yam Prod'!$F$4:$F$176,$E47,'Yam Prod'!U$4:U$176)</f>
        <v>0</v>
      </c>
      <c r="V47" s="2">
        <f>+SUMIF('Yam Prod'!$F$4:$F$176,$E47,'Yam Prod'!V$4:V$176)</f>
        <v>0</v>
      </c>
      <c r="W47" s="2">
        <f>+SUMIF('Yam Prod'!$F$4:$F$176,$E47,'Yam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+SUMIF('Yam Prod'!$F$4:$F$176,$E48,'Yam Prod'!H$4:H$176)</f>
        <v>1387521</v>
      </c>
      <c r="I48" s="2">
        <f>+SUMIF('Yam Prod'!$F$4:$F$176,$E48,'Yam Prod'!I$4:I$176)</f>
        <v>1409158</v>
      </c>
      <c r="J48" s="2">
        <f>+SUMIF('Yam Prod'!$F$4:$F$176,$E48,'Yam Prod'!J$4:J$176)</f>
        <v>1428796</v>
      </c>
      <c r="L48" s="2">
        <f>+SUMIF('Yam Prod'!$F$4:$F$176,$E48,'Yam Prod'!L$4:L$176)</f>
        <v>538921.70199999993</v>
      </c>
      <c r="M48" s="2">
        <f>+SUMIF('Yam Prod'!$F$4:$F$176,$E48,'Yam Prod'!M$4:M$176)</f>
        <v>540552.03200000001</v>
      </c>
      <c r="N48" s="2">
        <f>+SUMIF('Yam Prod'!$F$4:$F$176,$E48,'Yam Prod'!N$4:N$176)</f>
        <v>541342.21</v>
      </c>
      <c r="O48" s="2">
        <f>+SUMIF('Yam Prod'!$F$4:$F$176,$E48,'Yam Prod'!O$4:O$176)</f>
        <v>146697.79464800001</v>
      </c>
      <c r="P48" s="2">
        <f>+SUMIF('Yam Prod'!$F$4:$F$176,$E48,'Yam Prod'!P$4:P$176)</f>
        <v>145764.75065499998</v>
      </c>
      <c r="Q48" s="2">
        <f>+SUMIF('Yam Prod'!$F$4:$F$176,$E48,'Yam Prod'!Q$4:Q$176)</f>
        <v>144251.15343799998</v>
      </c>
      <c r="R48" s="2">
        <f>+SUMIF('Yam Prod'!$F$4:$F$176,$E48,'Yam Prod'!R$4:R$176)</f>
        <v>758980.179</v>
      </c>
      <c r="S48" s="2">
        <f>+SUMIF('Yam Prod'!$F$4:$F$176,$E48,'Yam Prod'!S$4:S$176)</f>
        <v>764467.35899999994</v>
      </c>
      <c r="T48" s="2">
        <f>+SUMIF('Yam Prod'!$F$4:$F$176,$E48,'Yam Prod'!T$4:T$176)</f>
        <v>769315.978</v>
      </c>
      <c r="U48" s="2">
        <f>+SUMIF('Yam Prod'!$F$4:$F$176,$E48,'Yam Prod'!U$4:U$176)</f>
        <v>305374.399859</v>
      </c>
      <c r="V48" s="2">
        <f>+SUMIF('Yam Prod'!$F$4:$F$176,$E48,'Yam Prod'!V$4:V$176)</f>
        <v>304807.50017199997</v>
      </c>
      <c r="W48" s="2">
        <f>+SUMIF('Yam Prod'!$F$4:$F$176,$E48,'Yam Prod'!W$4:W$176)</f>
        <v>303436.35450000002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+SUMIF('Yam Prod'!$F$4:$F$176,$E49,'Yam Prod'!H$4:H$176)</f>
        <v>1745836</v>
      </c>
      <c r="I49" s="2">
        <f>+SUMIF('Yam Prod'!$F$4:$F$176,$E49,'Yam Prod'!I$4:I$176)</f>
        <v>1889082</v>
      </c>
      <c r="J49" s="2">
        <f>+SUMIF('Yam Prod'!$F$4:$F$176,$E49,'Yam Prod'!J$4:J$176)</f>
        <v>366833</v>
      </c>
      <c r="L49" s="2">
        <f>+SUMIF('Yam Prod'!$F$4:$F$176,$E49,'Yam Prod'!L$4:L$176)</f>
        <v>555203.33200000005</v>
      </c>
      <c r="M49" s="2">
        <f>+SUMIF('Yam Prod'!$F$4:$F$176,$E49,'Yam Prod'!M$4:M$176)</f>
        <v>604265.81199999992</v>
      </c>
      <c r="N49" s="2">
        <f>+SUMIF('Yam Prod'!$F$4:$F$176,$E49,'Yam Prod'!N$4:N$176)</f>
        <v>93776.684999999998</v>
      </c>
      <c r="O49" s="2">
        <f>+SUMIF('Yam Prod'!$F$4:$F$176,$E49,'Yam Prod'!O$4:O$176)</f>
        <v>54296.126454000005</v>
      </c>
      <c r="P49" s="2">
        <f>+SUMIF('Yam Prod'!$F$4:$F$176,$E49,'Yam Prod'!P$4:P$176)</f>
        <v>59228.559425999993</v>
      </c>
      <c r="Q49" s="2">
        <f>+SUMIF('Yam Prod'!$F$4:$F$176,$E49,'Yam Prod'!Q$4:Q$176)</f>
        <v>13034.328035999999</v>
      </c>
      <c r="R49" s="2">
        <f>+SUMIF('Yam Prod'!$F$4:$F$176,$E49,'Yam Prod'!R$4:R$176)</f>
        <v>1196809.31</v>
      </c>
      <c r="S49" s="2">
        <f>+SUMIF('Yam Prod'!$F$4:$F$176,$E49,'Yam Prod'!S$4:S$176)</f>
        <v>1300397.4909999999</v>
      </c>
      <c r="T49" s="2">
        <f>+SUMIF('Yam Prod'!$F$4:$F$176,$E49,'Yam Prod'!T$4:T$176)</f>
        <v>188416.28100000002</v>
      </c>
      <c r="U49" s="2">
        <f>+SUMIF('Yam Prod'!$F$4:$F$176,$E49,'Yam Prod'!U$4:U$176)</f>
        <v>330931.1387500001</v>
      </c>
      <c r="V49" s="2">
        <f>+SUMIF('Yam Prod'!$F$4:$F$176,$E49,'Yam Prod'!V$4:V$176)</f>
        <v>360367.52781899995</v>
      </c>
      <c r="W49" s="2">
        <f>+SUMIF('Yam Prod'!$F$4:$F$176,$E49,'Yam Prod'!W$4:W$176)</f>
        <v>48104.869804000002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+SUMIF('Yam Prod'!$F$4:$F$176,$E50,'Yam Prod'!H$4:H$176)</f>
        <v>0</v>
      </c>
      <c r="I50" s="2">
        <f>+SUMIF('Yam Prod'!$F$4:$F$176,$E50,'Yam Prod'!I$4:I$176)</f>
        <v>0</v>
      </c>
      <c r="J50" s="2">
        <f>+SUMIF('Yam Prod'!$F$4:$F$176,$E50,'Yam Prod'!J$4:J$176)</f>
        <v>0</v>
      </c>
      <c r="L50" s="2">
        <f>+SUMIF('Yam Prod'!$F$4:$F$176,$E50,'Yam Prod'!L$4:L$176)</f>
        <v>0</v>
      </c>
      <c r="M50" s="2">
        <f>+SUMIF('Yam Prod'!$F$4:$F$176,$E50,'Yam Prod'!M$4:M$176)</f>
        <v>0</v>
      </c>
      <c r="N50" s="2">
        <f>+SUMIF('Yam Prod'!$F$4:$F$176,$E50,'Yam Prod'!N$4:N$176)</f>
        <v>0</v>
      </c>
      <c r="O50" s="2">
        <f>+SUMIF('Yam Prod'!$F$4:$F$176,$E50,'Yam Prod'!O$4:O$176)</f>
        <v>0</v>
      </c>
      <c r="P50" s="2">
        <f>+SUMIF('Yam Prod'!$F$4:$F$176,$E50,'Yam Prod'!P$4:P$176)</f>
        <v>0</v>
      </c>
      <c r="Q50" s="2">
        <f>+SUMIF('Yam Prod'!$F$4:$F$176,$E50,'Yam Prod'!Q$4:Q$176)</f>
        <v>0</v>
      </c>
      <c r="R50" s="2">
        <f>+SUMIF('Yam Prod'!$F$4:$F$176,$E50,'Yam Prod'!R$4:R$176)</f>
        <v>0</v>
      </c>
      <c r="S50" s="2">
        <f>+SUMIF('Yam Prod'!$F$4:$F$176,$E50,'Yam Prod'!S$4:S$176)</f>
        <v>0</v>
      </c>
      <c r="T50" s="2">
        <f>+SUMIF('Yam Prod'!$F$4:$F$176,$E50,'Yam Prod'!T$4:T$176)</f>
        <v>0</v>
      </c>
      <c r="U50" s="2">
        <f>+SUMIF('Yam Prod'!$F$4:$F$176,$E50,'Yam Prod'!U$4:U$176)</f>
        <v>0</v>
      </c>
      <c r="V50" s="2">
        <f>+SUMIF('Yam Prod'!$F$4:$F$176,$E50,'Yam Prod'!V$4:V$176)</f>
        <v>0</v>
      </c>
      <c r="W50" s="2">
        <f>+SUMIF('Yam Prod'!$F$4:$F$176,$E50,'Yam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+SUMIF('Yam Prod'!$F$4:$F$176,$E51,'Yam Prod'!H$4:H$176)</f>
        <v>14447</v>
      </c>
      <c r="I51" s="2">
        <f>+SUMIF('Yam Prod'!$F$4:$F$176,$E51,'Yam Prod'!I$4:I$176)</f>
        <v>15149</v>
      </c>
      <c r="J51" s="2">
        <f>+SUMIF('Yam Prod'!$F$4:$F$176,$E51,'Yam Prod'!J$4:J$176)</f>
        <v>15417</v>
      </c>
      <c r="L51" s="2">
        <f>+SUMIF('Yam Prod'!$F$4:$F$176,$E51,'Yam Prod'!L$4:L$176)</f>
        <v>4898.2160000000003</v>
      </c>
      <c r="M51" s="2">
        <f>+SUMIF('Yam Prod'!$F$4:$F$176,$E51,'Yam Prod'!M$4:M$176)</f>
        <v>5156.482</v>
      </c>
      <c r="N51" s="2">
        <f>+SUMIF('Yam Prod'!$F$4:$F$176,$E51,'Yam Prod'!N$4:N$176)</f>
        <v>5286.5969999999998</v>
      </c>
      <c r="O51" s="2">
        <f>+SUMIF('Yam Prod'!$F$4:$F$176,$E51,'Yam Prod'!O$4:O$176)</f>
        <v>754.32526400000006</v>
      </c>
      <c r="P51" s="2">
        <f>+SUMIF('Yam Prod'!$F$4:$F$176,$E51,'Yam Prod'!P$4:P$176)</f>
        <v>794.09822799999995</v>
      </c>
      <c r="Q51" s="2">
        <f>+SUMIF('Yam Prod'!$F$4:$F$176,$E51,'Yam Prod'!Q$4:Q$176)</f>
        <v>814.1359379999999</v>
      </c>
      <c r="R51" s="2">
        <f>+SUMIF('Yam Prod'!$F$4:$F$176,$E51,'Yam Prod'!R$4:R$176)</f>
        <v>7881.04</v>
      </c>
      <c r="S51" s="2">
        <f>+SUMIF('Yam Prod'!$F$4:$F$176,$E51,'Yam Prod'!S$4:S$176)</f>
        <v>8296.58</v>
      </c>
      <c r="T51" s="2">
        <f>+SUMIF('Yam Prod'!$F$4:$F$176,$E51,'Yam Prod'!T$4:T$176)</f>
        <v>8505.93</v>
      </c>
      <c r="U51" s="2">
        <f>+SUMIF('Yam Prod'!$F$4:$F$176,$E51,'Yam Prod'!U$4:U$176)</f>
        <v>2860.8175200000001</v>
      </c>
      <c r="V51" s="2">
        <f>+SUMIF('Yam Prod'!$F$4:$F$176,$E51,'Yam Prod'!V$4:V$176)</f>
        <v>3011.6585399999999</v>
      </c>
      <c r="W51" s="2">
        <f>+SUMIF('Yam Prod'!$F$4:$F$176,$E51,'Yam Prod'!W$4:W$176)</f>
        <v>3087.6525900000001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+SUMIF('Yam Prod'!$F$4:$F$176,$E52,'Yam Prod'!H$4:H$176)</f>
        <v>0</v>
      </c>
      <c r="I52" s="2">
        <f>+SUMIF('Yam Prod'!$F$4:$F$176,$E52,'Yam Prod'!I$4:I$176)</f>
        <v>0</v>
      </c>
      <c r="J52" s="2">
        <f>+SUMIF('Yam Prod'!$F$4:$F$176,$E52,'Yam Prod'!J$4:J$176)</f>
        <v>0</v>
      </c>
      <c r="L52" s="2">
        <f>+SUMIF('Yam Prod'!$F$4:$F$176,$E52,'Yam Prod'!L$4:L$176)</f>
        <v>0</v>
      </c>
      <c r="M52" s="2">
        <f>+SUMIF('Yam Prod'!$F$4:$F$176,$E52,'Yam Prod'!M$4:M$176)</f>
        <v>0</v>
      </c>
      <c r="N52" s="2">
        <f>+SUMIF('Yam Prod'!$F$4:$F$176,$E52,'Yam Prod'!N$4:N$176)</f>
        <v>0</v>
      </c>
      <c r="O52" s="2">
        <f>+SUMIF('Yam Prod'!$F$4:$F$176,$E52,'Yam Prod'!O$4:O$176)</f>
        <v>0</v>
      </c>
      <c r="P52" s="2">
        <f>+SUMIF('Yam Prod'!$F$4:$F$176,$E52,'Yam Prod'!P$4:P$176)</f>
        <v>0</v>
      </c>
      <c r="Q52" s="2">
        <f>+SUMIF('Yam Prod'!$F$4:$F$176,$E52,'Yam Prod'!Q$4:Q$176)</f>
        <v>0</v>
      </c>
      <c r="R52" s="2">
        <f>+SUMIF('Yam Prod'!$F$4:$F$176,$E52,'Yam Prod'!R$4:R$176)</f>
        <v>0</v>
      </c>
      <c r="S52" s="2">
        <f>+SUMIF('Yam Prod'!$F$4:$F$176,$E52,'Yam Prod'!S$4:S$176)</f>
        <v>0</v>
      </c>
      <c r="T52" s="2">
        <f>+SUMIF('Yam Prod'!$F$4:$F$176,$E52,'Yam Prod'!T$4:T$176)</f>
        <v>0</v>
      </c>
      <c r="U52" s="2">
        <f>+SUMIF('Yam Prod'!$F$4:$F$176,$E52,'Yam Prod'!U$4:U$176)</f>
        <v>0</v>
      </c>
      <c r="V52" s="2">
        <f>+SUMIF('Yam Prod'!$F$4:$F$176,$E52,'Yam Prod'!V$4:V$176)</f>
        <v>0</v>
      </c>
      <c r="W52" s="2">
        <f>+SUMIF('Yam Prod'!$F$4:$F$176,$E52,'Yam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+SUMIF('Yam Prod'!$F$4:$F$176,$E53,'Yam Prod'!H$4:H$176)</f>
        <v>62838544</v>
      </c>
      <c r="I53" s="2">
        <f>+SUMIF('Yam Prod'!$F$4:$F$176,$E53,'Yam Prod'!I$4:I$176)</f>
        <v>63063421</v>
      </c>
      <c r="J53" s="2">
        <f>+SUMIF('Yam Prod'!$F$4:$F$176,$E53,'Yam Prod'!J$4:J$176)</f>
        <v>62127163</v>
      </c>
      <c r="L53" s="2">
        <f>+SUMIF('Yam Prod'!$F$4:$F$176,$E53,'Yam Prod'!L$4:L$176)</f>
        <v>29020352.265000001</v>
      </c>
      <c r="M53" s="2">
        <f>+SUMIF('Yam Prod'!$F$4:$F$176,$E53,'Yam Prod'!M$4:M$176)</f>
        <v>29064392.708999999</v>
      </c>
      <c r="N53" s="2">
        <f>+SUMIF('Yam Prod'!$F$4:$F$176,$E53,'Yam Prod'!N$4:N$176)</f>
        <v>28483385.623000003</v>
      </c>
      <c r="O53" s="2">
        <f>+SUMIF('Yam Prod'!$F$4:$F$176,$E53,'Yam Prod'!O$4:O$176)</f>
        <v>5926026.2850099998</v>
      </c>
      <c r="P53" s="2">
        <f>+SUMIF('Yam Prod'!$F$4:$F$176,$E53,'Yam Prod'!P$4:P$176)</f>
        <v>5926815.1264250008</v>
      </c>
      <c r="Q53" s="2">
        <f>+SUMIF('Yam Prod'!$F$4:$F$176,$E53,'Yam Prod'!Q$4:Q$176)</f>
        <v>5795572.4106400004</v>
      </c>
      <c r="R53" s="2">
        <f>+SUMIF('Yam Prod'!$F$4:$F$176,$E53,'Yam Prod'!R$4:R$176)</f>
        <v>44383149.777999997</v>
      </c>
      <c r="S53" s="2">
        <f>+SUMIF('Yam Prod'!$F$4:$F$176,$E53,'Yam Prod'!S$4:S$176)</f>
        <v>44463834.912999995</v>
      </c>
      <c r="T53" s="2">
        <f>+SUMIF('Yam Prod'!$F$4:$F$176,$E53,'Yam Prod'!T$4:T$176)</f>
        <v>43665949.240000002</v>
      </c>
      <c r="U53" s="2">
        <f>+SUMIF('Yam Prod'!$F$4:$F$176,$E53,'Yam Prod'!U$4:U$176)</f>
        <v>16535081.052105995</v>
      </c>
      <c r="V53" s="2">
        <f>+SUMIF('Yam Prod'!$F$4:$F$176,$E53,'Yam Prod'!V$4:V$176)</f>
        <v>16543741.803871999</v>
      </c>
      <c r="W53" s="2">
        <f>+SUMIF('Yam Prod'!$F$4:$F$176,$E53,'Yam Prod'!W$4:W$176)</f>
        <v>16201990.578859998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65986348</v>
      </c>
      <c r="I54" s="3">
        <f t="shared" si="37"/>
        <v>66376810</v>
      </c>
      <c r="J54" s="3">
        <f t="shared" si="37"/>
        <v>63938209</v>
      </c>
      <c r="L54" s="3">
        <f t="shared" ref="L54:W54" si="38">+SUM(L48:L53)</f>
        <v>30119375.515000001</v>
      </c>
      <c r="M54" s="3">
        <f t="shared" si="38"/>
        <v>30214367.035</v>
      </c>
      <c r="N54" s="3">
        <f t="shared" si="38"/>
        <v>29123791.115000002</v>
      </c>
      <c r="O54" s="3">
        <f t="shared" si="38"/>
        <v>6127774.5313759996</v>
      </c>
      <c r="P54" s="3">
        <f t="shared" si="38"/>
        <v>6132602.5347340005</v>
      </c>
      <c r="Q54" s="3">
        <f t="shared" si="38"/>
        <v>5953672.0280520003</v>
      </c>
      <c r="R54" s="3">
        <f t="shared" si="38"/>
        <v>46346820.306999996</v>
      </c>
      <c r="S54" s="3">
        <f t="shared" si="38"/>
        <v>46536996.342999995</v>
      </c>
      <c r="T54" s="3">
        <f t="shared" si="38"/>
        <v>44632187.429000005</v>
      </c>
      <c r="U54" s="3">
        <f t="shared" si="38"/>
        <v>17174247.408234995</v>
      </c>
      <c r="V54" s="3">
        <f t="shared" si="38"/>
        <v>17211928.490402997</v>
      </c>
      <c r="W54" s="3">
        <f t="shared" si="38"/>
        <v>16556619.455753999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+SUMIF('Yam Prod'!$F$4:$F$176,$E55,'Yam Prod'!H$4:H$176)</f>
        <v>723887</v>
      </c>
      <c r="I55" s="2">
        <f>+SUMIF('Yam Prod'!$F$4:$F$176,$E55,'Yam Prod'!I$4:I$176)</f>
        <v>748671</v>
      </c>
      <c r="J55" s="2">
        <f>+SUMIF('Yam Prod'!$F$4:$F$176,$E55,'Yam Prod'!J$4:J$176)</f>
        <v>671326</v>
      </c>
      <c r="L55" s="2">
        <f>+SUMIF('Yam Prod'!$F$4:$F$176,$E55,'Yam Prod'!L$4:L$176)</f>
        <v>119168.522</v>
      </c>
      <c r="M55" s="2">
        <f>+SUMIF('Yam Prod'!$F$4:$F$176,$E55,'Yam Prod'!M$4:M$176)</f>
        <v>124629.60799999999</v>
      </c>
      <c r="N55" s="2">
        <f>+SUMIF('Yam Prod'!$F$4:$F$176,$E55,'Yam Prod'!N$4:N$176)</f>
        <v>102954.368</v>
      </c>
      <c r="O55" s="2">
        <f>+SUMIF('Yam Prod'!$F$4:$F$176,$E55,'Yam Prod'!O$4:O$176)</f>
        <v>9497.5988350000007</v>
      </c>
      <c r="P55" s="2">
        <f>+SUMIF('Yam Prod'!$F$4:$F$176,$E55,'Yam Prod'!P$4:P$176)</f>
        <v>9928.9752399999998</v>
      </c>
      <c r="Q55" s="2">
        <f>+SUMIF('Yam Prod'!$F$4:$F$176,$E55,'Yam Prod'!Q$4:Q$176)</f>
        <v>8193.3529150000013</v>
      </c>
      <c r="R55" s="2">
        <f>+SUMIF('Yam Prod'!$F$4:$F$176,$E55,'Yam Prod'!R$4:R$176)</f>
        <v>244837.65900000001</v>
      </c>
      <c r="S55" s="2">
        <f>+SUMIF('Yam Prod'!$F$4:$F$176,$E55,'Yam Prod'!S$4:S$176)</f>
        <v>256139.35200000001</v>
      </c>
      <c r="T55" s="2">
        <f>+SUMIF('Yam Prod'!$F$4:$F$176,$E55,'Yam Prod'!T$4:T$176)</f>
        <v>211778.12700000001</v>
      </c>
      <c r="U55" s="2">
        <f>+SUMIF('Yam Prod'!$F$4:$F$176,$E55,'Yam Prod'!U$4:U$176)</f>
        <v>49384.084290000006</v>
      </c>
      <c r="V55" s="2">
        <f>+SUMIF('Yam Prod'!$F$4:$F$176,$E55,'Yam Prod'!V$4:V$176)</f>
        <v>51629.499360000002</v>
      </c>
      <c r="W55" s="2">
        <f>+SUMIF('Yam Prod'!$F$4:$F$176,$E55,'Yam Prod'!W$4:W$176)</f>
        <v>42609.965310000007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+SUMIF('Yam Prod'!$F$4:$F$176,$E56,'Yam Prod'!H$4:H$176)</f>
        <v>50108</v>
      </c>
      <c r="I56" s="2">
        <f>+SUMIF('Yam Prod'!$F$4:$F$176,$E56,'Yam Prod'!I$4:I$176)</f>
        <v>39088</v>
      </c>
      <c r="J56" s="2">
        <f>+SUMIF('Yam Prod'!$F$4:$F$176,$E56,'Yam Prod'!J$4:J$176)</f>
        <v>35735</v>
      </c>
      <c r="L56" s="2">
        <f>+SUMIF('Yam Prod'!$F$4:$F$176,$E56,'Yam Prod'!L$4:L$176)</f>
        <v>934.53800000000012</v>
      </c>
      <c r="M56" s="2">
        <f>+SUMIF('Yam Prod'!$F$4:$F$176,$E56,'Yam Prod'!M$4:M$176)</f>
        <v>730.54</v>
      </c>
      <c r="N56" s="2">
        <f>+SUMIF('Yam Prod'!$F$4:$F$176,$E56,'Yam Prod'!N$4:N$176)</f>
        <v>668.13200000000006</v>
      </c>
      <c r="O56" s="2">
        <f>+SUMIF('Yam Prod'!$F$4:$F$176,$E56,'Yam Prod'!O$4:O$176)</f>
        <v>5.7152280000000015</v>
      </c>
      <c r="P56" s="2">
        <f>+SUMIF('Yam Prod'!$F$4:$F$176,$E56,'Yam Prod'!P$4:P$176)</f>
        <v>4.4912400000000003</v>
      </c>
      <c r="Q56" s="2">
        <f>+SUMIF('Yam Prod'!$F$4:$F$176,$E56,'Yam Prod'!Q$4:Q$176)</f>
        <v>4.1167920000000002</v>
      </c>
      <c r="R56" s="2">
        <f>+SUMIF('Yam Prod'!$F$4:$F$176,$E56,'Yam Prod'!R$4:R$176)</f>
        <v>2730.38</v>
      </c>
      <c r="S56" s="2">
        <f>+SUMIF('Yam Prod'!$F$4:$F$176,$E56,'Yam Prod'!S$4:S$176)</f>
        <v>2137.69</v>
      </c>
      <c r="T56" s="2">
        <f>+SUMIF('Yam Prod'!$F$4:$F$176,$E56,'Yam Prod'!T$4:T$176)</f>
        <v>1954.2200000000003</v>
      </c>
      <c r="U56" s="2">
        <f>+SUMIF('Yam Prod'!$F$4:$F$176,$E56,'Yam Prod'!U$4:U$176)</f>
        <v>53.616410000000002</v>
      </c>
      <c r="V56" s="2">
        <f>+SUMIF('Yam Prod'!$F$4:$F$176,$E56,'Yam Prod'!V$4:V$176)</f>
        <v>42.438249999999996</v>
      </c>
      <c r="W56" s="2">
        <f>+SUMIF('Yam Prod'!$F$4:$F$176,$E56,'Yam Prod'!W$4:W$176)</f>
        <v>38.900240000000011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+SUMIF('Yam Prod'!$F$4:$F$176,$E57,'Yam Prod'!H$4:H$176)</f>
        <v>357912</v>
      </c>
      <c r="I57" s="2">
        <f>+SUMIF('Yam Prod'!$F$4:$F$176,$E57,'Yam Prod'!I$4:I$176)</f>
        <v>406478</v>
      </c>
      <c r="J57" s="2">
        <f>+SUMIF('Yam Prod'!$F$4:$F$176,$E57,'Yam Prod'!J$4:J$176)</f>
        <v>429166</v>
      </c>
      <c r="L57" s="2">
        <f>+SUMIF('Yam Prod'!$F$4:$F$176,$E57,'Yam Prod'!L$4:L$176)</f>
        <v>16915.305</v>
      </c>
      <c r="M57" s="2">
        <f>+SUMIF('Yam Prod'!$F$4:$F$176,$E57,'Yam Prod'!M$4:M$176)</f>
        <v>19793.95</v>
      </c>
      <c r="N57" s="2">
        <f>+SUMIF('Yam Prod'!$F$4:$F$176,$E57,'Yam Prod'!N$4:N$176)</f>
        <v>20980.74</v>
      </c>
      <c r="O57" s="2">
        <f>+SUMIF('Yam Prod'!$F$4:$F$176,$E57,'Yam Prod'!O$4:O$176)</f>
        <v>372.13671000000005</v>
      </c>
      <c r="P57" s="2">
        <f>+SUMIF('Yam Prod'!$F$4:$F$176,$E57,'Yam Prod'!P$4:P$176)</f>
        <v>435.46690000000007</v>
      </c>
      <c r="Q57" s="2">
        <f>+SUMIF('Yam Prod'!$F$4:$F$176,$E57,'Yam Prod'!Q$4:Q$176)</f>
        <v>461.57628000000005</v>
      </c>
      <c r="R57" s="2">
        <f>+SUMIF('Yam Prod'!$F$4:$F$176,$E57,'Yam Prod'!R$4:R$176)</f>
        <v>40289.181000000004</v>
      </c>
      <c r="S57" s="2">
        <f>+SUMIF('Yam Prod'!$F$4:$F$176,$E57,'Yam Prod'!S$4:S$176)</f>
        <v>47145.590000000004</v>
      </c>
      <c r="T57" s="2">
        <f>+SUMIF('Yam Prod'!$F$4:$F$176,$E57,'Yam Prod'!T$4:T$176)</f>
        <v>49972.308000000005</v>
      </c>
      <c r="U57" s="2">
        <f>+SUMIF('Yam Prod'!$F$4:$F$176,$E57,'Yam Prod'!U$4:U$176)</f>
        <v>2014.4590500000004</v>
      </c>
      <c r="V57" s="2">
        <f>+SUMIF('Yam Prod'!$F$4:$F$176,$E57,'Yam Prod'!V$4:V$176)</f>
        <v>2357.2795000000001</v>
      </c>
      <c r="W57" s="2">
        <f>+SUMIF('Yam Prod'!$F$4:$F$176,$E57,'Yam Prod'!W$4:W$176)</f>
        <v>2498.6154000000006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+SUMIF('Yam Prod'!$F$4:$F$176,$E58,'Yam Prod'!H$4:H$176)</f>
        <v>248219</v>
      </c>
      <c r="I58" s="2">
        <f>+SUMIF('Yam Prod'!$F$4:$F$176,$E58,'Yam Prod'!I$4:I$176)</f>
        <v>251680</v>
      </c>
      <c r="J58" s="2">
        <f>+SUMIF('Yam Prod'!$F$4:$F$176,$E58,'Yam Prod'!J$4:J$176)</f>
        <v>251806</v>
      </c>
      <c r="L58" s="2">
        <f>+SUMIF('Yam Prod'!$F$4:$F$176,$E58,'Yam Prod'!L$4:L$176)</f>
        <v>10621</v>
      </c>
      <c r="M58" s="2">
        <f>+SUMIF('Yam Prod'!$F$4:$F$176,$E58,'Yam Prod'!M$4:M$176)</f>
        <v>10705.194</v>
      </c>
      <c r="N58" s="2">
        <f>+SUMIF('Yam Prod'!$F$4:$F$176,$E58,'Yam Prod'!N$4:N$176)</f>
        <v>10764.619999999999</v>
      </c>
      <c r="O58" s="2">
        <f>+SUMIF('Yam Prod'!$F$4:$F$176,$E58,'Yam Prod'!O$4:O$176)</f>
        <v>212.42000000000002</v>
      </c>
      <c r="P58" s="2">
        <f>+SUMIF('Yam Prod'!$F$4:$F$176,$E58,'Yam Prod'!P$4:P$176)</f>
        <v>214.10388</v>
      </c>
      <c r="Q58" s="2">
        <f>+SUMIF('Yam Prod'!$F$4:$F$176,$E58,'Yam Prod'!Q$4:Q$176)</f>
        <v>215.29239999999999</v>
      </c>
      <c r="R58" s="2">
        <f>+SUMIF('Yam Prod'!$F$4:$F$176,$E58,'Yam Prod'!R$4:R$176)</f>
        <v>22971.000000000004</v>
      </c>
      <c r="S58" s="2">
        <f>+SUMIF('Yam Prod'!$F$4:$F$176,$E58,'Yam Prod'!S$4:S$176)</f>
        <v>23153.094000000005</v>
      </c>
      <c r="T58" s="2">
        <f>+SUMIF('Yam Prod'!$F$4:$F$176,$E58,'Yam Prod'!T$4:T$176)</f>
        <v>23281.620000000003</v>
      </c>
      <c r="U58" s="2">
        <f>+SUMIF('Yam Prod'!$F$4:$F$176,$E58,'Yam Prod'!U$4:U$176)</f>
        <v>895.86900000000014</v>
      </c>
      <c r="V58" s="2">
        <f>+SUMIF('Yam Prod'!$F$4:$F$176,$E58,'Yam Prod'!V$4:V$176)</f>
        <v>902.97066600000016</v>
      </c>
      <c r="W58" s="2">
        <f>+SUMIF('Yam Prod'!$F$4:$F$176,$E58,'Yam Prod'!W$4:W$176)</f>
        <v>907.98318000000006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+SUMIF('Yam Prod'!$F$4:$F$176,$E59,'Yam Prod'!H$4:H$176)</f>
        <v>0</v>
      </c>
      <c r="I59" s="2">
        <f>+SUMIF('Yam Prod'!$F$4:$F$176,$E59,'Yam Prod'!I$4:I$176)</f>
        <v>0</v>
      </c>
      <c r="J59" s="2">
        <f>+SUMIF('Yam Prod'!$F$4:$F$176,$E59,'Yam Prod'!J$4:J$176)</f>
        <v>0</v>
      </c>
      <c r="L59" s="2">
        <f>+SUMIF('Yam Prod'!$F$4:$F$176,$E59,'Yam Prod'!L$4:L$176)</f>
        <v>0</v>
      </c>
      <c r="M59" s="2">
        <f>+SUMIF('Yam Prod'!$F$4:$F$176,$E59,'Yam Prod'!M$4:M$176)</f>
        <v>0</v>
      </c>
      <c r="N59" s="2">
        <f>+SUMIF('Yam Prod'!$F$4:$F$176,$E59,'Yam Prod'!N$4:N$176)</f>
        <v>0</v>
      </c>
      <c r="O59" s="2">
        <f>+SUMIF('Yam Prod'!$F$4:$F$176,$E59,'Yam Prod'!O$4:O$176)</f>
        <v>0</v>
      </c>
      <c r="P59" s="2">
        <f>+SUMIF('Yam Prod'!$F$4:$F$176,$E59,'Yam Prod'!P$4:P$176)</f>
        <v>0</v>
      </c>
      <c r="Q59" s="2">
        <f>+SUMIF('Yam Prod'!$F$4:$F$176,$E59,'Yam Prod'!Q$4:Q$176)</f>
        <v>0</v>
      </c>
      <c r="R59" s="2">
        <f>+SUMIF('Yam Prod'!$F$4:$F$176,$E59,'Yam Prod'!R$4:R$176)</f>
        <v>0</v>
      </c>
      <c r="S59" s="2">
        <f>+SUMIF('Yam Prod'!$F$4:$F$176,$E59,'Yam Prod'!S$4:S$176)</f>
        <v>0</v>
      </c>
      <c r="T59" s="2">
        <f>+SUMIF('Yam Prod'!$F$4:$F$176,$E59,'Yam Prod'!T$4:T$176)</f>
        <v>0</v>
      </c>
      <c r="U59" s="2">
        <f>+SUMIF('Yam Prod'!$F$4:$F$176,$E59,'Yam Prod'!U$4:U$176)</f>
        <v>0</v>
      </c>
      <c r="V59" s="2">
        <f>+SUMIF('Yam Prod'!$F$4:$F$176,$E59,'Yam Prod'!V$4:V$176)</f>
        <v>0</v>
      </c>
      <c r="W59" s="2">
        <f>+SUMIF('Yam Prod'!$F$4:$F$176,$E59,'Yam Prod'!W$4:W$176)</f>
        <v>0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1380126</v>
      </c>
      <c r="I60" s="3">
        <f t="shared" si="39"/>
        <v>1445917</v>
      </c>
      <c r="J60" s="3">
        <f t="shared" si="39"/>
        <v>1388033</v>
      </c>
      <c r="L60" s="3">
        <f t="shared" ref="L60:W60" si="40">+SUM(L55:L59)</f>
        <v>147639.36499999999</v>
      </c>
      <c r="M60" s="3">
        <f t="shared" si="40"/>
        <v>155859.29199999999</v>
      </c>
      <c r="N60" s="3">
        <f t="shared" si="40"/>
        <v>135367.86000000002</v>
      </c>
      <c r="O60" s="3">
        <f t="shared" si="40"/>
        <v>10087.870773000001</v>
      </c>
      <c r="P60" s="3">
        <f t="shared" si="40"/>
        <v>10583.037259999999</v>
      </c>
      <c r="Q60" s="3">
        <f t="shared" si="40"/>
        <v>8874.3383870000016</v>
      </c>
      <c r="R60" s="3">
        <f t="shared" si="40"/>
        <v>310828.22000000003</v>
      </c>
      <c r="S60" s="3">
        <f t="shared" si="40"/>
        <v>328575.72600000002</v>
      </c>
      <c r="T60" s="3">
        <f t="shared" si="40"/>
        <v>286986.27500000002</v>
      </c>
      <c r="U60" s="3">
        <f t="shared" si="40"/>
        <v>52348.028750000005</v>
      </c>
      <c r="V60" s="3">
        <f t="shared" si="40"/>
        <v>54932.187775999999</v>
      </c>
      <c r="W60" s="3">
        <f t="shared" si="40"/>
        <v>46055.464130000015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+SUMIF('Yam Prod'!$F$4:$F$176,$E61,'Yam Prod'!H$4:H$176)</f>
        <v>0</v>
      </c>
      <c r="I61" s="3">
        <f>+SUMIF('Yam Prod'!$F$4:$F$176,$E61,'Yam Prod'!I$4:I$176)</f>
        <v>0</v>
      </c>
      <c r="J61" s="3">
        <f>+SUMIF('Yam Prod'!$F$4:$F$176,$E61,'Yam Prod'!J$4:J$176)</f>
        <v>0</v>
      </c>
      <c r="L61" s="3">
        <f>+SUMIF('Yam Prod'!$F$4:$F$176,$E61,'Yam Prod'!L$4:L$176)</f>
        <v>0</v>
      </c>
      <c r="M61" s="3">
        <f>+SUMIF('Yam Prod'!$F$4:$F$176,$E61,'Yam Prod'!M$4:M$176)</f>
        <v>0</v>
      </c>
      <c r="N61" s="3">
        <f>+SUMIF('Yam Prod'!$F$4:$F$176,$E61,'Yam Prod'!N$4:N$176)</f>
        <v>0</v>
      </c>
      <c r="O61" s="3">
        <f>+SUMIF('Yam Prod'!$F$4:$F$176,$E61,'Yam Prod'!O$4:O$176)</f>
        <v>0</v>
      </c>
      <c r="P61" s="3">
        <f>+SUMIF('Yam Prod'!$F$4:$F$176,$E61,'Yam Prod'!P$4:P$176)</f>
        <v>0</v>
      </c>
      <c r="Q61" s="3">
        <f>+SUMIF('Yam Prod'!$F$4:$F$176,$E61,'Yam Prod'!Q$4:Q$176)</f>
        <v>0</v>
      </c>
      <c r="R61" s="3">
        <f>+SUMIF('Yam Prod'!$F$4:$F$176,$E61,'Yam Prod'!R$4:R$176)</f>
        <v>0</v>
      </c>
      <c r="S61" s="3">
        <f>+SUMIF('Yam Prod'!$F$4:$F$176,$E61,'Yam Prod'!S$4:S$176)</f>
        <v>0</v>
      </c>
      <c r="T61" s="3">
        <f>+SUMIF('Yam Prod'!$F$4:$F$176,$E61,'Yam Prod'!T$4:T$176)</f>
        <v>0</v>
      </c>
      <c r="U61" s="3">
        <f>+SUMIF('Yam Prod'!$F$4:$F$176,$E61,'Yam Prod'!U$4:U$176)</f>
        <v>0</v>
      </c>
      <c r="V61" s="3">
        <f>+SUMIF('Yam Prod'!$F$4:$F$176,$E61,'Yam Prod'!V$4:V$176)</f>
        <v>0</v>
      </c>
      <c r="W61" s="3">
        <f>+SUMIF('Yam Prod'!$F$4:$F$176,$E61,'Yam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+SUMIF('Yam Prod'!$F$4:$F$176,$E62,'Yam Prod'!H$4:H$176)</f>
        <v>164800</v>
      </c>
      <c r="I62" s="2">
        <f>+SUMIF('Yam Prod'!$F$4:$F$176,$E62,'Yam Prod'!I$4:I$176)</f>
        <v>163200</v>
      </c>
      <c r="J62" s="2">
        <f>+SUMIF('Yam Prod'!$F$4:$F$176,$E62,'Yam Prod'!J$4:J$176)</f>
        <v>165929</v>
      </c>
      <c r="L62" s="2">
        <f>+SUMIF('Yam Prod'!$F$4:$F$176,$E62,'Yam Prod'!L$4:L$176)</f>
        <v>0</v>
      </c>
      <c r="M62" s="2">
        <f>+SUMIF('Yam Prod'!$F$4:$F$176,$E62,'Yam Prod'!M$4:M$176)</f>
        <v>0</v>
      </c>
      <c r="N62" s="2">
        <f>+SUMIF('Yam Prod'!$F$4:$F$176,$E62,'Yam Prod'!N$4:N$176)</f>
        <v>0</v>
      </c>
      <c r="O62" s="2">
        <f>+SUMIF('Yam Prod'!$F$4:$F$176,$E62,'Yam Prod'!O$4:O$176)</f>
        <v>0</v>
      </c>
      <c r="P62" s="2">
        <f>+SUMIF('Yam Prod'!$F$4:$F$176,$E62,'Yam Prod'!P$4:P$176)</f>
        <v>0</v>
      </c>
      <c r="Q62" s="2">
        <f>+SUMIF('Yam Prod'!$F$4:$F$176,$E62,'Yam Prod'!Q$4:Q$176)</f>
        <v>0</v>
      </c>
      <c r="R62" s="2">
        <f>+SUMIF('Yam Prod'!$F$4:$F$176,$E62,'Yam Prod'!R$4:R$176)</f>
        <v>0</v>
      </c>
      <c r="S62" s="2">
        <f>+SUMIF('Yam Prod'!$F$4:$F$176,$E62,'Yam Prod'!S$4:S$176)</f>
        <v>0</v>
      </c>
      <c r="T62" s="2">
        <f>+SUMIF('Yam Prod'!$F$4:$F$176,$E62,'Yam Prod'!T$4:T$176)</f>
        <v>0</v>
      </c>
      <c r="U62" s="2">
        <f>+SUMIF('Yam Prod'!$F$4:$F$176,$E62,'Yam Prod'!U$4:U$176)</f>
        <v>0</v>
      </c>
      <c r="V62" s="2">
        <f>+SUMIF('Yam Prod'!$F$4:$F$176,$E62,'Yam Prod'!V$4:V$176)</f>
        <v>0</v>
      </c>
      <c r="W62" s="2">
        <f>+SUMIF('Yam Prod'!$F$4:$F$176,$E62,'Yam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+SUMIF('Yam Prod'!$F$4:$F$176,$E63,'Yam Prod'!H$4:H$176)</f>
        <v>0</v>
      </c>
      <c r="I63" s="2">
        <f>+SUMIF('Yam Prod'!$F$4:$F$176,$E63,'Yam Prod'!I$4:I$176)</f>
        <v>0</v>
      </c>
      <c r="J63" s="2">
        <f>+SUMIF('Yam Prod'!$F$4:$F$176,$E63,'Yam Prod'!J$4:J$176)</f>
        <v>0</v>
      </c>
      <c r="L63" s="2">
        <f>+SUMIF('Yam Prod'!$F$4:$F$176,$E63,'Yam Prod'!L$4:L$176)</f>
        <v>0</v>
      </c>
      <c r="M63" s="2">
        <f>+SUMIF('Yam Prod'!$F$4:$F$176,$E63,'Yam Prod'!M$4:M$176)</f>
        <v>0</v>
      </c>
      <c r="N63" s="2">
        <f>+SUMIF('Yam Prod'!$F$4:$F$176,$E63,'Yam Prod'!N$4:N$176)</f>
        <v>0</v>
      </c>
      <c r="O63" s="2">
        <f>+SUMIF('Yam Prod'!$F$4:$F$176,$E63,'Yam Prod'!O$4:O$176)</f>
        <v>0</v>
      </c>
      <c r="P63" s="2">
        <f>+SUMIF('Yam Prod'!$F$4:$F$176,$E63,'Yam Prod'!P$4:P$176)</f>
        <v>0</v>
      </c>
      <c r="Q63" s="2">
        <f>+SUMIF('Yam Prod'!$F$4:$F$176,$E63,'Yam Prod'!Q$4:Q$176)</f>
        <v>0</v>
      </c>
      <c r="R63" s="2">
        <f>+SUMIF('Yam Prod'!$F$4:$F$176,$E63,'Yam Prod'!R$4:R$176)</f>
        <v>0</v>
      </c>
      <c r="S63" s="2">
        <f>+SUMIF('Yam Prod'!$F$4:$F$176,$E63,'Yam Prod'!S$4:S$176)</f>
        <v>0</v>
      </c>
      <c r="T63" s="2">
        <f>+SUMIF('Yam Prod'!$F$4:$F$176,$E63,'Yam Prod'!T$4:T$176)</f>
        <v>0</v>
      </c>
      <c r="U63" s="2">
        <f>+SUMIF('Yam Prod'!$F$4:$F$176,$E63,'Yam Prod'!U$4:U$176)</f>
        <v>0</v>
      </c>
      <c r="V63" s="2">
        <f>+SUMIF('Yam Prod'!$F$4:$F$176,$E63,'Yam Prod'!V$4:V$176)</f>
        <v>0</v>
      </c>
      <c r="W63" s="2">
        <f>+SUMIF('Yam Prod'!$F$4:$F$176,$E63,'Yam Prod'!W$4:W$176)</f>
        <v>0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+SUMIF('Yam Prod'!$F$4:$F$176,$E64,'Yam Prod'!H$4:H$176)</f>
        <v>15245</v>
      </c>
      <c r="I64" s="2">
        <f>+SUMIF('Yam Prod'!$F$4:$F$176,$E64,'Yam Prod'!I$4:I$176)</f>
        <v>13798</v>
      </c>
      <c r="J64" s="2">
        <f>+SUMIF('Yam Prod'!$F$4:$F$176,$E64,'Yam Prod'!J$4:J$176)</f>
        <v>14166</v>
      </c>
      <c r="L64" s="2">
        <f>+SUMIF('Yam Prod'!$F$4:$F$176,$E64,'Yam Prod'!L$4:L$176)</f>
        <v>1265.335</v>
      </c>
      <c r="M64" s="2">
        <f>+SUMIF('Yam Prod'!$F$4:$F$176,$E64,'Yam Prod'!M$4:M$176)</f>
        <v>1145.2340000000002</v>
      </c>
      <c r="N64" s="2">
        <f>+SUMIF('Yam Prod'!$F$4:$F$176,$E64,'Yam Prod'!N$4:N$176)</f>
        <v>1175.778</v>
      </c>
      <c r="O64" s="2">
        <f>+SUMIF('Yam Prod'!$F$4:$F$176,$E64,'Yam Prod'!O$4:O$176)</f>
        <v>20.245360000000002</v>
      </c>
      <c r="P64" s="2">
        <f>+SUMIF('Yam Prod'!$F$4:$F$176,$E64,'Yam Prod'!P$4:P$176)</f>
        <v>18.323744000000001</v>
      </c>
      <c r="Q64" s="2">
        <f>+SUMIF('Yam Prod'!$F$4:$F$176,$E64,'Yam Prod'!Q$4:Q$176)</f>
        <v>18.812448</v>
      </c>
      <c r="R64" s="2">
        <f>+SUMIF('Yam Prod'!$F$4:$F$176,$E64,'Yam Prod'!R$4:R$176)</f>
        <v>5137.5650000000005</v>
      </c>
      <c r="S64" s="2">
        <f>+SUMIF('Yam Prod'!$F$4:$F$176,$E64,'Yam Prod'!S$4:S$176)</f>
        <v>4649.9260000000004</v>
      </c>
      <c r="T64" s="2">
        <f>+SUMIF('Yam Prod'!$F$4:$F$176,$E64,'Yam Prod'!T$4:T$176)</f>
        <v>4773.942</v>
      </c>
      <c r="U64" s="2">
        <f>+SUMIF('Yam Prod'!$F$4:$F$176,$E64,'Yam Prod'!U$4:U$176)</f>
        <v>482.93111000000005</v>
      </c>
      <c r="V64" s="2">
        <f>+SUMIF('Yam Prod'!$F$4:$F$176,$E64,'Yam Prod'!V$4:V$176)</f>
        <v>437.09304400000002</v>
      </c>
      <c r="W64" s="2">
        <f>+SUMIF('Yam Prod'!$F$4:$F$176,$E64,'Yam Prod'!W$4:W$176)</f>
        <v>448.75054799999998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+SUMIF('Yam Prod'!$F$4:$F$176,$E65,'Yam Prod'!H$4:H$176)</f>
        <v>422981</v>
      </c>
      <c r="I65" s="2">
        <f>+SUMIF('Yam Prod'!$F$4:$F$176,$E65,'Yam Prod'!I$4:I$176)</f>
        <v>431985</v>
      </c>
      <c r="J65" s="2">
        <f>+SUMIF('Yam Prod'!$F$4:$F$176,$E65,'Yam Prod'!J$4:J$176)</f>
        <v>428875</v>
      </c>
      <c r="L65" s="2">
        <f>+SUMIF('Yam Prod'!$F$4:$F$176,$E65,'Yam Prod'!L$4:L$176)</f>
        <v>146431.535</v>
      </c>
      <c r="M65" s="2">
        <f>+SUMIF('Yam Prod'!$F$4:$F$176,$E65,'Yam Prod'!M$4:M$176)</f>
        <v>148047.19099999999</v>
      </c>
      <c r="N65" s="2">
        <f>+SUMIF('Yam Prod'!$F$4:$F$176,$E65,'Yam Prod'!N$4:N$176)</f>
        <v>148572.28</v>
      </c>
      <c r="O65" s="2">
        <f>+SUMIF('Yam Prod'!$F$4:$F$176,$E65,'Yam Prod'!O$4:O$176)</f>
        <v>20745.536320000003</v>
      </c>
      <c r="P65" s="2">
        <f>+SUMIF('Yam Prod'!$F$4:$F$176,$E65,'Yam Prod'!P$4:P$176)</f>
        <v>21031.022358000006</v>
      </c>
      <c r="Q65" s="2">
        <f>+SUMIF('Yam Prod'!$F$4:$F$176,$E65,'Yam Prod'!Q$4:Q$176)</f>
        <v>21094.296050000004</v>
      </c>
      <c r="R65" s="2">
        <f>+SUMIF('Yam Prod'!$F$4:$F$176,$E65,'Yam Prod'!R$4:R$176)</f>
        <v>260483.07799999998</v>
      </c>
      <c r="S65" s="2">
        <f>+SUMIF('Yam Prod'!$F$4:$F$176,$E65,'Yam Prod'!S$4:S$176)</f>
        <v>262886.66899999999</v>
      </c>
      <c r="T65" s="2">
        <f>+SUMIF('Yam Prod'!$F$4:$F$176,$E65,'Yam Prod'!T$4:T$176)</f>
        <v>263810.73299999995</v>
      </c>
      <c r="U65" s="2">
        <f>+SUMIF('Yam Prod'!$F$4:$F$176,$E65,'Yam Prod'!U$4:U$176)</f>
        <v>76093.831955999995</v>
      </c>
      <c r="V65" s="2">
        <f>+SUMIF('Yam Prod'!$F$4:$F$176,$E65,'Yam Prod'!V$4:V$176)</f>
        <v>76948.565893999985</v>
      </c>
      <c r="W65" s="2">
        <f>+SUMIF('Yam Prod'!$F$4:$F$176,$E65,'Yam Prod'!W$4:W$176)</f>
        <v>77221.381926000002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+SUMIF('Yam Prod'!$F$4:$F$176,$E66,'Yam Prod'!H$4:H$176)</f>
        <v>0</v>
      </c>
      <c r="I66" s="2">
        <f>+SUMIF('Yam Prod'!$F$4:$F$176,$E66,'Yam Prod'!I$4:I$176)</f>
        <v>0</v>
      </c>
      <c r="J66" s="2">
        <f>+SUMIF('Yam Prod'!$F$4:$F$176,$E66,'Yam Prod'!J$4:J$176)</f>
        <v>0</v>
      </c>
      <c r="L66" s="2">
        <f>+SUMIF('Yam Prod'!$F$4:$F$176,$E66,'Yam Prod'!L$4:L$176)</f>
        <v>0</v>
      </c>
      <c r="M66" s="2">
        <f>+SUMIF('Yam Prod'!$F$4:$F$176,$E66,'Yam Prod'!M$4:M$176)</f>
        <v>0</v>
      </c>
      <c r="N66" s="2">
        <f>+SUMIF('Yam Prod'!$F$4:$F$176,$E66,'Yam Prod'!N$4:N$176)</f>
        <v>0</v>
      </c>
      <c r="O66" s="2">
        <f>+SUMIF('Yam Prod'!$F$4:$F$176,$E66,'Yam Prod'!O$4:O$176)</f>
        <v>0</v>
      </c>
      <c r="P66" s="2">
        <f>+SUMIF('Yam Prod'!$F$4:$F$176,$E66,'Yam Prod'!P$4:P$176)</f>
        <v>0</v>
      </c>
      <c r="Q66" s="2">
        <f>+SUMIF('Yam Prod'!$F$4:$F$176,$E66,'Yam Prod'!Q$4:Q$176)</f>
        <v>0</v>
      </c>
      <c r="R66" s="2">
        <f>+SUMIF('Yam Prod'!$F$4:$F$176,$E66,'Yam Prod'!R$4:R$176)</f>
        <v>0</v>
      </c>
      <c r="S66" s="2">
        <f>+SUMIF('Yam Prod'!$F$4:$F$176,$E66,'Yam Prod'!S$4:S$176)</f>
        <v>0</v>
      </c>
      <c r="T66" s="2">
        <f>+SUMIF('Yam Prod'!$F$4:$F$176,$E66,'Yam Prod'!T$4:T$176)</f>
        <v>0</v>
      </c>
      <c r="U66" s="2">
        <f>+SUMIF('Yam Prod'!$F$4:$F$176,$E66,'Yam Prod'!U$4:U$176)</f>
        <v>0</v>
      </c>
      <c r="V66" s="2">
        <f>+SUMIF('Yam Prod'!$F$4:$F$176,$E66,'Yam Prod'!V$4:V$176)</f>
        <v>0</v>
      </c>
      <c r="W66" s="2">
        <f>+SUMIF('Yam Prod'!$F$4:$F$176,$E66,'Yam Prod'!W$4:W$176)</f>
        <v>0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603026</v>
      </c>
      <c r="I67" s="3">
        <f t="shared" si="41"/>
        <v>608983</v>
      </c>
      <c r="J67" s="3">
        <f t="shared" si="41"/>
        <v>608970</v>
      </c>
      <c r="L67" s="3">
        <f t="shared" ref="L67:W67" si="42">+SUM(L62:L66)</f>
        <v>147696.87</v>
      </c>
      <c r="M67" s="3">
        <f t="shared" si="42"/>
        <v>149192.42499999999</v>
      </c>
      <c r="N67" s="3">
        <f t="shared" si="42"/>
        <v>149748.05799999999</v>
      </c>
      <c r="O67" s="3">
        <f t="shared" si="42"/>
        <v>20765.781680000004</v>
      </c>
      <c r="P67" s="3">
        <f t="shared" si="42"/>
        <v>21049.346102000007</v>
      </c>
      <c r="Q67" s="3">
        <f t="shared" si="42"/>
        <v>21113.108498000005</v>
      </c>
      <c r="R67" s="3">
        <f t="shared" si="42"/>
        <v>265620.64299999998</v>
      </c>
      <c r="S67" s="3">
        <f t="shared" si="42"/>
        <v>267536.59499999997</v>
      </c>
      <c r="T67" s="3">
        <f t="shared" si="42"/>
        <v>268584.67499999993</v>
      </c>
      <c r="U67" s="3">
        <f t="shared" si="42"/>
        <v>76576.763066</v>
      </c>
      <c r="V67" s="3">
        <f t="shared" si="42"/>
        <v>77385.658937999979</v>
      </c>
      <c r="W67" s="3">
        <f t="shared" si="42"/>
        <v>77670.132473999998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+SUMIF('Yam Prod'!$F$4:$F$176,$E68,'Yam Prod'!H$4:H$176)</f>
        <v>0</v>
      </c>
      <c r="I68" s="2">
        <f>+SUMIF('Yam Prod'!$F$4:$F$176,$E68,'Yam Prod'!I$4:I$176)</f>
        <v>0</v>
      </c>
      <c r="J68" s="2">
        <f>+SUMIF('Yam Prod'!$F$4:$F$176,$E68,'Yam Prod'!J$4:J$176)</f>
        <v>0</v>
      </c>
      <c r="L68" s="2">
        <f>+SUMIF('Yam Prod'!$F$4:$F$176,$E68,'Yam Prod'!L$4:L$176)</f>
        <v>0</v>
      </c>
      <c r="M68" s="2">
        <f>+SUMIF('Yam Prod'!$F$4:$F$176,$E68,'Yam Prod'!M$4:M$176)</f>
        <v>0</v>
      </c>
      <c r="N68" s="2">
        <f>+SUMIF('Yam Prod'!$F$4:$F$176,$E68,'Yam Prod'!N$4:N$176)</f>
        <v>0</v>
      </c>
      <c r="O68" s="2">
        <f>+SUMIF('Yam Prod'!$F$4:$F$176,$E68,'Yam Prod'!O$4:O$176)</f>
        <v>0</v>
      </c>
      <c r="P68" s="2">
        <f>+SUMIF('Yam Prod'!$F$4:$F$176,$E68,'Yam Prod'!P$4:P$176)</f>
        <v>0</v>
      </c>
      <c r="Q68" s="2">
        <f>+SUMIF('Yam Prod'!$F$4:$F$176,$E68,'Yam Prod'!Q$4:Q$176)</f>
        <v>0</v>
      </c>
      <c r="R68" s="2">
        <f>+SUMIF('Yam Prod'!$F$4:$F$176,$E68,'Yam Prod'!R$4:R$176)</f>
        <v>0</v>
      </c>
      <c r="S68" s="2">
        <f>+SUMIF('Yam Prod'!$F$4:$F$176,$E68,'Yam Prod'!S$4:S$176)</f>
        <v>0</v>
      </c>
      <c r="T68" s="2">
        <f>+SUMIF('Yam Prod'!$F$4:$F$176,$E68,'Yam Prod'!T$4:T$176)</f>
        <v>0</v>
      </c>
      <c r="U68" s="2">
        <f>+SUMIF('Yam Prod'!$F$4:$F$176,$E68,'Yam Prod'!U$4:U$176)</f>
        <v>0</v>
      </c>
      <c r="V68" s="2">
        <f>+SUMIF('Yam Prod'!$F$4:$F$176,$E68,'Yam Prod'!V$4:V$176)</f>
        <v>0</v>
      </c>
      <c r="W68" s="2">
        <f>+SUMIF('Yam Prod'!$F$4:$F$176,$E68,'Yam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+SUMIF('Yam Prod'!$F$4:$F$176,$E69,'Yam Prod'!H$4:H$176)</f>
        <v>2257</v>
      </c>
      <c r="I69" s="2">
        <f>+SUMIF('Yam Prod'!$F$4:$F$176,$E69,'Yam Prod'!I$4:I$176)</f>
        <v>2367</v>
      </c>
      <c r="J69" s="2">
        <f>+SUMIF('Yam Prod'!$F$4:$F$176,$E69,'Yam Prod'!J$4:J$176)</f>
        <v>2359</v>
      </c>
      <c r="L69" s="2">
        <f>+SUMIF('Yam Prod'!$F$4:$F$176,$E69,'Yam Prod'!L$4:L$176)</f>
        <v>0</v>
      </c>
      <c r="M69" s="2">
        <f>+SUMIF('Yam Prod'!$F$4:$F$176,$E69,'Yam Prod'!M$4:M$176)</f>
        <v>0</v>
      </c>
      <c r="N69" s="2">
        <f>+SUMIF('Yam Prod'!$F$4:$F$176,$E69,'Yam Prod'!N$4:N$176)</f>
        <v>0</v>
      </c>
      <c r="O69" s="2">
        <f>+SUMIF('Yam Prod'!$F$4:$F$176,$E69,'Yam Prod'!O$4:O$176)</f>
        <v>0</v>
      </c>
      <c r="P69" s="2">
        <f>+SUMIF('Yam Prod'!$F$4:$F$176,$E69,'Yam Prod'!P$4:P$176)</f>
        <v>0</v>
      </c>
      <c r="Q69" s="2">
        <f>+SUMIF('Yam Prod'!$F$4:$F$176,$E69,'Yam Prod'!Q$4:Q$176)</f>
        <v>0</v>
      </c>
      <c r="R69" s="2">
        <f>+SUMIF('Yam Prod'!$F$4:$F$176,$E69,'Yam Prod'!R$4:R$176)</f>
        <v>0</v>
      </c>
      <c r="S69" s="2">
        <f>+SUMIF('Yam Prod'!$F$4:$F$176,$E69,'Yam Prod'!S$4:S$176)</f>
        <v>0</v>
      </c>
      <c r="T69" s="2">
        <f>+SUMIF('Yam Prod'!$F$4:$F$176,$E69,'Yam Prod'!T$4:T$176)</f>
        <v>0</v>
      </c>
      <c r="U69" s="2">
        <f>+SUMIF('Yam Prod'!$F$4:$F$176,$E69,'Yam Prod'!U$4:U$176)</f>
        <v>0</v>
      </c>
      <c r="V69" s="2">
        <f>+SUMIF('Yam Prod'!$F$4:$F$176,$E69,'Yam Prod'!V$4:V$176)</f>
        <v>0</v>
      </c>
      <c r="W69" s="2">
        <f>+SUMIF('Yam Prod'!$F$4:$F$176,$E69,'Yam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+SUMIF('Yam Prod'!$F$4:$F$176,$E70,'Yam Prod'!H$4:H$176)</f>
        <v>0</v>
      </c>
      <c r="I70" s="2">
        <f>+SUMIF('Yam Prod'!$F$4:$F$176,$E70,'Yam Prod'!I$4:I$176)</f>
        <v>0</v>
      </c>
      <c r="J70" s="2">
        <f>+SUMIF('Yam Prod'!$F$4:$F$176,$E70,'Yam Prod'!J$4:J$176)</f>
        <v>0</v>
      </c>
      <c r="L70" s="2">
        <f>+SUMIF('Yam Prod'!$F$4:$F$176,$E70,'Yam Prod'!L$4:L$176)</f>
        <v>0</v>
      </c>
      <c r="M70" s="2">
        <f>+SUMIF('Yam Prod'!$F$4:$F$176,$E70,'Yam Prod'!M$4:M$176)</f>
        <v>0</v>
      </c>
      <c r="N70" s="2">
        <f>+SUMIF('Yam Prod'!$F$4:$F$176,$E70,'Yam Prod'!N$4:N$176)</f>
        <v>0</v>
      </c>
      <c r="O70" s="2">
        <f>+SUMIF('Yam Prod'!$F$4:$F$176,$E70,'Yam Prod'!O$4:O$176)</f>
        <v>0</v>
      </c>
      <c r="P70" s="2">
        <f>+SUMIF('Yam Prod'!$F$4:$F$176,$E70,'Yam Prod'!P$4:P$176)</f>
        <v>0</v>
      </c>
      <c r="Q70" s="2">
        <f>+SUMIF('Yam Prod'!$F$4:$F$176,$E70,'Yam Prod'!Q$4:Q$176)</f>
        <v>0</v>
      </c>
      <c r="R70" s="2">
        <f>+SUMIF('Yam Prod'!$F$4:$F$176,$E70,'Yam Prod'!R$4:R$176)</f>
        <v>0</v>
      </c>
      <c r="S70" s="2">
        <f>+SUMIF('Yam Prod'!$F$4:$F$176,$E70,'Yam Prod'!S$4:S$176)</f>
        <v>0</v>
      </c>
      <c r="T70" s="2">
        <f>+SUMIF('Yam Prod'!$F$4:$F$176,$E70,'Yam Prod'!T$4:T$176)</f>
        <v>0</v>
      </c>
      <c r="U70" s="2">
        <f>+SUMIF('Yam Prod'!$F$4:$F$176,$E70,'Yam Prod'!U$4:U$176)</f>
        <v>0</v>
      </c>
      <c r="V70" s="2">
        <f>+SUMIF('Yam Prod'!$F$4:$F$176,$E70,'Yam Prod'!V$4:V$176)</f>
        <v>0</v>
      </c>
      <c r="W70" s="2">
        <f>+SUMIF('Yam Prod'!$F$4:$F$176,$E70,'Yam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2257</v>
      </c>
      <c r="I71" s="3">
        <f t="shared" si="43"/>
        <v>2367</v>
      </c>
      <c r="J71" s="3">
        <f t="shared" si="43"/>
        <v>2359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+SUMIF('Yam Prod'!$F$4:$F$176,$E72,'Yam Prod'!H$4:H$176)</f>
        <v>0</v>
      </c>
      <c r="I72" s="2">
        <f>+SUMIF('Yam Prod'!$F$4:$F$176,$E72,'Yam Prod'!I$4:I$176)</f>
        <v>0</v>
      </c>
      <c r="J72" s="2">
        <f>+SUMIF('Yam Prod'!$F$4:$F$176,$E72,'Yam Prod'!J$4:J$176)</f>
        <v>0</v>
      </c>
      <c r="L72" s="2">
        <f>+SUMIF('Yam Prod'!$F$4:$F$176,$E72,'Yam Prod'!L$4:L$176)</f>
        <v>0</v>
      </c>
      <c r="M72" s="2">
        <f>+SUMIF('Yam Prod'!$F$4:$F$176,$E72,'Yam Prod'!M$4:M$176)</f>
        <v>0</v>
      </c>
      <c r="N72" s="2">
        <f>+SUMIF('Yam Prod'!$F$4:$F$176,$E72,'Yam Prod'!N$4:N$176)</f>
        <v>0</v>
      </c>
      <c r="O72" s="2">
        <f>+SUMIF('Yam Prod'!$F$4:$F$176,$E72,'Yam Prod'!O$4:O$176)</f>
        <v>0</v>
      </c>
      <c r="P72" s="2">
        <f>+SUMIF('Yam Prod'!$F$4:$F$176,$E72,'Yam Prod'!P$4:P$176)</f>
        <v>0</v>
      </c>
      <c r="Q72" s="2">
        <f>+SUMIF('Yam Prod'!$F$4:$F$176,$E72,'Yam Prod'!Q$4:Q$176)</f>
        <v>0</v>
      </c>
      <c r="R72" s="2">
        <f>+SUMIF('Yam Prod'!$F$4:$F$176,$E72,'Yam Prod'!R$4:R$176)</f>
        <v>0</v>
      </c>
      <c r="S72" s="2">
        <f>+SUMIF('Yam Prod'!$F$4:$F$176,$E72,'Yam Prod'!S$4:S$176)</f>
        <v>0</v>
      </c>
      <c r="T72" s="2">
        <f>+SUMIF('Yam Prod'!$F$4:$F$176,$E72,'Yam Prod'!T$4:T$176)</f>
        <v>0</v>
      </c>
      <c r="U72" s="2">
        <f>+SUMIF('Yam Prod'!$F$4:$F$176,$E72,'Yam Prod'!U$4:U$176)</f>
        <v>0</v>
      </c>
      <c r="V72" s="2">
        <f>+SUMIF('Yam Prod'!$F$4:$F$176,$E72,'Yam Prod'!V$4:V$176)</f>
        <v>0</v>
      </c>
      <c r="W72" s="2">
        <f>+SUMIF('Yam Prod'!$F$4:$F$176,$E72,'Yam Prod'!W$4:W$176)</f>
        <v>0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+SUMIF('Yam Prod'!$F$4:$F$176,$E73,'Yam Prod'!H$4:H$176)</f>
        <v>0</v>
      </c>
      <c r="I73" s="2">
        <f>+SUMIF('Yam Prod'!$F$4:$F$176,$E73,'Yam Prod'!I$4:I$176)</f>
        <v>0</v>
      </c>
      <c r="J73" s="2">
        <f>+SUMIF('Yam Prod'!$F$4:$F$176,$E73,'Yam Prod'!J$4:J$176)</f>
        <v>0</v>
      </c>
      <c r="L73" s="2">
        <f>+SUMIF('Yam Prod'!$F$4:$F$176,$E73,'Yam Prod'!L$4:L$176)</f>
        <v>0</v>
      </c>
      <c r="M73" s="2">
        <f>+SUMIF('Yam Prod'!$F$4:$F$176,$E73,'Yam Prod'!M$4:M$176)</f>
        <v>0</v>
      </c>
      <c r="N73" s="2">
        <f>+SUMIF('Yam Prod'!$F$4:$F$176,$E73,'Yam Prod'!N$4:N$176)</f>
        <v>0</v>
      </c>
      <c r="O73" s="2">
        <f>+SUMIF('Yam Prod'!$F$4:$F$176,$E73,'Yam Prod'!O$4:O$176)</f>
        <v>0</v>
      </c>
      <c r="P73" s="2">
        <f>+SUMIF('Yam Prod'!$F$4:$F$176,$E73,'Yam Prod'!P$4:P$176)</f>
        <v>0</v>
      </c>
      <c r="Q73" s="2">
        <f>+SUMIF('Yam Prod'!$F$4:$F$176,$E73,'Yam Prod'!Q$4:Q$176)</f>
        <v>0</v>
      </c>
      <c r="R73" s="2">
        <f>+SUMIF('Yam Prod'!$F$4:$F$176,$E73,'Yam Prod'!R$4:R$176)</f>
        <v>0</v>
      </c>
      <c r="S73" s="2">
        <f>+SUMIF('Yam Prod'!$F$4:$F$176,$E73,'Yam Prod'!S$4:S$176)</f>
        <v>0</v>
      </c>
      <c r="T73" s="2">
        <f>+SUMIF('Yam Prod'!$F$4:$F$176,$E73,'Yam Prod'!T$4:T$176)</f>
        <v>0</v>
      </c>
      <c r="U73" s="2">
        <f>+SUMIF('Yam Prod'!$F$4:$F$176,$E73,'Yam Prod'!U$4:U$176)</f>
        <v>0</v>
      </c>
      <c r="V73" s="2">
        <f>+SUMIF('Yam Prod'!$F$4:$F$176,$E73,'Yam Prod'!V$4:V$176)</f>
        <v>0</v>
      </c>
      <c r="W73" s="2">
        <f>+SUMIF('Yam Prod'!$F$4:$F$176,$E73,'Yam Prod'!W$4:W$176)</f>
        <v>0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0</v>
      </c>
      <c r="I74" s="3">
        <f t="shared" si="45"/>
        <v>0</v>
      </c>
      <c r="J74" s="3">
        <f t="shared" si="45"/>
        <v>0</v>
      </c>
      <c r="L74" s="3">
        <f t="shared" ref="L74:W74" si="46">+SUM(L72:L73)</f>
        <v>0</v>
      </c>
      <c r="M74" s="3">
        <f t="shared" si="46"/>
        <v>0</v>
      </c>
      <c r="N74" s="3">
        <f t="shared" si="46"/>
        <v>0</v>
      </c>
      <c r="O74" s="3">
        <f t="shared" si="46"/>
        <v>0</v>
      </c>
      <c r="P74" s="3">
        <f t="shared" si="46"/>
        <v>0</v>
      </c>
      <c r="Q74" s="3">
        <f t="shared" si="46"/>
        <v>0</v>
      </c>
      <c r="R74" s="3">
        <f t="shared" si="46"/>
        <v>0</v>
      </c>
      <c r="S74" s="3">
        <f t="shared" si="46"/>
        <v>0</v>
      </c>
      <c r="T74" s="3">
        <f t="shared" si="46"/>
        <v>0</v>
      </c>
      <c r="U74" s="3">
        <f t="shared" si="46"/>
        <v>0</v>
      </c>
      <c r="V74" s="3">
        <f t="shared" si="46"/>
        <v>0</v>
      </c>
      <c r="W74" s="3">
        <f t="shared" si="46"/>
        <v>0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+SUMIF('Yam Prod'!$F$4:$F$176,$E75,'Yam Prod'!H$4:H$176)</f>
        <v>0</v>
      </c>
      <c r="I75" s="3">
        <f>+SUMIF('Yam Prod'!$F$4:$F$176,$E75,'Yam Prod'!I$4:I$176)</f>
        <v>0</v>
      </c>
      <c r="J75" s="3">
        <f>+SUMIF('Yam Prod'!$F$4:$F$176,$E75,'Yam Prod'!J$4:J$176)</f>
        <v>0</v>
      </c>
      <c r="K75" s="22"/>
      <c r="L75" s="3">
        <f>+SUMIF('Yam Prod'!$F$4:$F$176,$E75,'Yam Prod'!L$4:L$176)</f>
        <v>0</v>
      </c>
      <c r="M75" s="3">
        <f>+SUMIF('Yam Prod'!$F$4:$F$176,$E75,'Yam Prod'!M$4:M$176)</f>
        <v>0</v>
      </c>
      <c r="N75" s="3">
        <f>+SUMIF('Yam Prod'!$F$4:$F$176,$E75,'Yam Prod'!N$4:N$176)</f>
        <v>0</v>
      </c>
      <c r="O75" s="3">
        <f>+SUMIF('Yam Prod'!$F$4:$F$176,$E75,'Yam Prod'!O$4:O$176)</f>
        <v>0</v>
      </c>
      <c r="P75" s="3">
        <f>+SUMIF('Yam Prod'!$F$4:$F$176,$E75,'Yam Prod'!P$4:P$176)</f>
        <v>0</v>
      </c>
      <c r="Q75" s="3">
        <f>+SUMIF('Yam Prod'!$F$4:$F$176,$E75,'Yam Prod'!Q$4:Q$176)</f>
        <v>0</v>
      </c>
      <c r="R75" s="3">
        <f>+SUMIF('Yam Prod'!$F$4:$F$176,$E75,'Yam Prod'!R$4:R$176)</f>
        <v>0</v>
      </c>
      <c r="S75" s="3">
        <f>+SUMIF('Yam Prod'!$F$4:$F$176,$E75,'Yam Prod'!S$4:S$176)</f>
        <v>0</v>
      </c>
      <c r="T75" s="3">
        <f>+SUMIF('Yam Prod'!$F$4:$F$176,$E75,'Yam Prod'!T$4:T$176)</f>
        <v>0</v>
      </c>
      <c r="U75" s="3">
        <f>+SUMIF('Yam Prod'!$F$4:$F$176,$E75,'Yam Prod'!U$4:U$176)</f>
        <v>0</v>
      </c>
      <c r="V75" s="3">
        <f>+SUMIF('Yam Prod'!$F$4:$F$176,$E75,'Yam Prod'!V$4:V$176)</f>
        <v>0</v>
      </c>
      <c r="W75" s="3">
        <f>+SUMIF('Yam Prod'!$F$4:$F$176,$E75,'Yam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+SUMIF('Yam Prod'!$F$4:$F$176,$E76,'Yam Prod'!H$4:H$176)</f>
        <v>0</v>
      </c>
      <c r="I76" s="2">
        <f>+SUMIF('Yam Prod'!$F$4:$F$176,$E76,'Yam Prod'!I$4:I$176)</f>
        <v>0</v>
      </c>
      <c r="J76" s="2">
        <f>+SUMIF('Yam Prod'!$F$4:$F$176,$E76,'Yam Prod'!J$4:J$176)</f>
        <v>0</v>
      </c>
      <c r="L76" s="2">
        <f>+SUMIF('Yam Prod'!$F$4:$F$176,$E76,'Yam Prod'!L$4:L$176)</f>
        <v>0</v>
      </c>
      <c r="M76" s="2">
        <f>+SUMIF('Yam Prod'!$F$4:$F$176,$E76,'Yam Prod'!M$4:M$176)</f>
        <v>0</v>
      </c>
      <c r="N76" s="2">
        <f>+SUMIF('Yam Prod'!$F$4:$F$176,$E76,'Yam Prod'!N$4:N$176)</f>
        <v>0</v>
      </c>
      <c r="O76" s="2">
        <f>+SUMIF('Yam Prod'!$F$4:$F$176,$E76,'Yam Prod'!O$4:O$176)</f>
        <v>0</v>
      </c>
      <c r="P76" s="2">
        <f>+SUMIF('Yam Prod'!$F$4:$F$176,$E76,'Yam Prod'!P$4:P$176)</f>
        <v>0</v>
      </c>
      <c r="Q76" s="2">
        <f>+SUMIF('Yam Prod'!$F$4:$F$176,$E76,'Yam Prod'!Q$4:Q$176)</f>
        <v>0</v>
      </c>
      <c r="R76" s="2">
        <f>+SUMIF('Yam Prod'!$F$4:$F$176,$E76,'Yam Prod'!R$4:R$176)</f>
        <v>0</v>
      </c>
      <c r="S76" s="2">
        <f>+SUMIF('Yam Prod'!$F$4:$F$176,$E76,'Yam Prod'!S$4:S$176)</f>
        <v>0</v>
      </c>
      <c r="T76" s="2">
        <f>+SUMIF('Yam Prod'!$F$4:$F$176,$E76,'Yam Prod'!T$4:T$176)</f>
        <v>0</v>
      </c>
      <c r="U76" s="2">
        <f>+SUMIF('Yam Prod'!$F$4:$F$176,$E76,'Yam Prod'!U$4:U$176)</f>
        <v>0</v>
      </c>
      <c r="V76" s="2">
        <f>+SUMIF('Yam Prod'!$F$4:$F$176,$E76,'Yam Prod'!V$4:V$176)</f>
        <v>0</v>
      </c>
      <c r="W76" s="2">
        <f>+SUMIF('Yam Prod'!$F$4:$F$176,$E76,'Yam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+SUMIF('Yam Prod'!$F$4:$F$176,$E77,'Yam Prod'!H$4:H$176)</f>
        <v>0</v>
      </c>
      <c r="I77" s="2">
        <f>+SUMIF('Yam Prod'!$F$4:$F$176,$E77,'Yam Prod'!I$4:I$176)</f>
        <v>0</v>
      </c>
      <c r="J77" s="2">
        <f>+SUMIF('Yam Prod'!$F$4:$F$176,$E77,'Yam Prod'!J$4:J$176)</f>
        <v>0</v>
      </c>
      <c r="L77" s="2">
        <f>+SUMIF('Yam Prod'!$F$4:$F$176,$E77,'Yam Prod'!L$4:L$176)</f>
        <v>0</v>
      </c>
      <c r="M77" s="2">
        <f>+SUMIF('Yam Prod'!$F$4:$F$176,$E77,'Yam Prod'!M$4:M$176)</f>
        <v>0</v>
      </c>
      <c r="N77" s="2">
        <f>+SUMIF('Yam Prod'!$F$4:$F$176,$E77,'Yam Prod'!N$4:N$176)</f>
        <v>0</v>
      </c>
      <c r="O77" s="2">
        <f>+SUMIF('Yam Prod'!$F$4:$F$176,$E77,'Yam Prod'!O$4:O$176)</f>
        <v>0</v>
      </c>
      <c r="P77" s="2">
        <f>+SUMIF('Yam Prod'!$F$4:$F$176,$E77,'Yam Prod'!P$4:P$176)</f>
        <v>0</v>
      </c>
      <c r="Q77" s="2">
        <f>+SUMIF('Yam Prod'!$F$4:$F$176,$E77,'Yam Prod'!Q$4:Q$176)</f>
        <v>0</v>
      </c>
      <c r="R77" s="2">
        <f>+SUMIF('Yam Prod'!$F$4:$F$176,$E77,'Yam Prod'!R$4:R$176)</f>
        <v>0</v>
      </c>
      <c r="S77" s="2">
        <f>+SUMIF('Yam Prod'!$F$4:$F$176,$E77,'Yam Prod'!S$4:S$176)</f>
        <v>0</v>
      </c>
      <c r="T77" s="2">
        <f>+SUMIF('Yam Prod'!$F$4:$F$176,$E77,'Yam Prod'!T$4:T$176)</f>
        <v>0</v>
      </c>
      <c r="U77" s="2">
        <f>+SUMIF('Yam Prod'!$F$4:$F$176,$E77,'Yam Prod'!U$4:U$176)</f>
        <v>0</v>
      </c>
      <c r="V77" s="2">
        <f>+SUMIF('Yam Prod'!$F$4:$F$176,$E77,'Yam Prod'!V$4:V$176)</f>
        <v>0</v>
      </c>
      <c r="W77" s="2">
        <f>+SUMIF('Yam Prod'!$F$4:$F$176,$E77,'Yam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+SUMIF('Yam Prod'!$F$4:$F$176,$E78,'Yam Prod'!H$4:H$176)</f>
        <v>0</v>
      </c>
      <c r="I78" s="2">
        <f>+SUMIF('Yam Prod'!$F$4:$F$176,$E78,'Yam Prod'!I$4:I$176)</f>
        <v>0</v>
      </c>
      <c r="J78" s="2">
        <f>+SUMIF('Yam Prod'!$F$4:$F$176,$E78,'Yam Prod'!J$4:J$176)</f>
        <v>0</v>
      </c>
      <c r="L78" s="2">
        <f>+SUMIF('Yam Prod'!$F$4:$F$176,$E78,'Yam Prod'!L$4:L$176)</f>
        <v>0</v>
      </c>
      <c r="M78" s="2">
        <f>+SUMIF('Yam Prod'!$F$4:$F$176,$E78,'Yam Prod'!M$4:M$176)</f>
        <v>0</v>
      </c>
      <c r="N78" s="2">
        <f>+SUMIF('Yam Prod'!$F$4:$F$176,$E78,'Yam Prod'!N$4:N$176)</f>
        <v>0</v>
      </c>
      <c r="O78" s="2">
        <f>+SUMIF('Yam Prod'!$F$4:$F$176,$E78,'Yam Prod'!O$4:O$176)</f>
        <v>0</v>
      </c>
      <c r="P78" s="2">
        <f>+SUMIF('Yam Prod'!$F$4:$F$176,$E78,'Yam Prod'!P$4:P$176)</f>
        <v>0</v>
      </c>
      <c r="Q78" s="2">
        <f>+SUMIF('Yam Prod'!$F$4:$F$176,$E78,'Yam Prod'!Q$4:Q$176)</f>
        <v>0</v>
      </c>
      <c r="R78" s="2">
        <f>+SUMIF('Yam Prod'!$F$4:$F$176,$E78,'Yam Prod'!R$4:R$176)</f>
        <v>0</v>
      </c>
      <c r="S78" s="2">
        <f>+SUMIF('Yam Prod'!$F$4:$F$176,$E78,'Yam Prod'!S$4:S$176)</f>
        <v>0</v>
      </c>
      <c r="T78" s="2">
        <f>+SUMIF('Yam Prod'!$F$4:$F$176,$E78,'Yam Prod'!T$4:T$176)</f>
        <v>0</v>
      </c>
      <c r="U78" s="2">
        <f>+SUMIF('Yam Prod'!$F$4:$F$176,$E78,'Yam Prod'!U$4:U$176)</f>
        <v>0</v>
      </c>
      <c r="V78" s="2">
        <f>+SUMIF('Yam Prod'!$F$4:$F$176,$E78,'Yam Prod'!V$4:V$176)</f>
        <v>0</v>
      </c>
      <c r="W78" s="2">
        <f>+SUMIF('Yam Prod'!$F$4:$F$176,$E78,'Yam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+SUMIF('Yam Prod'!$F$4:$F$176,$E79,'Yam Prod'!H$4:H$176)</f>
        <v>0</v>
      </c>
      <c r="I79" s="3">
        <f>+SUMIF('Yam Prod'!$F$4:$F$176,$E79,'Yam Prod'!I$4:I$176)</f>
        <v>0</v>
      </c>
      <c r="J79" s="3">
        <f>+SUMIF('Yam Prod'!$F$4:$F$176,$E79,'Yam Prod'!J$4:J$176)</f>
        <v>0</v>
      </c>
      <c r="K79" s="22"/>
      <c r="L79" s="3">
        <f>+SUMIF('Yam Prod'!$F$4:$F$176,$E79,'Yam Prod'!L$4:L$176)</f>
        <v>0</v>
      </c>
      <c r="M79" s="3">
        <f>+SUMIF('Yam Prod'!$F$4:$F$176,$E79,'Yam Prod'!M$4:M$176)</f>
        <v>0</v>
      </c>
      <c r="N79" s="3">
        <f>+SUMIF('Yam Prod'!$F$4:$F$176,$E79,'Yam Prod'!N$4:N$176)</f>
        <v>0</v>
      </c>
      <c r="O79" s="3">
        <f>+SUMIF('Yam Prod'!$F$4:$F$176,$E79,'Yam Prod'!O$4:O$176)</f>
        <v>0</v>
      </c>
      <c r="P79" s="3">
        <f>+SUMIF('Yam Prod'!$F$4:$F$176,$E79,'Yam Prod'!P$4:P$176)</f>
        <v>0</v>
      </c>
      <c r="Q79" s="3">
        <f>+SUMIF('Yam Prod'!$F$4:$F$176,$E79,'Yam Prod'!Q$4:Q$176)</f>
        <v>0</v>
      </c>
      <c r="R79" s="3">
        <f>+SUMIF('Yam Prod'!$F$4:$F$176,$E79,'Yam Prod'!R$4:R$176)</f>
        <v>0</v>
      </c>
      <c r="S79" s="3">
        <f>+SUMIF('Yam Prod'!$F$4:$F$176,$E79,'Yam Prod'!S$4:S$176)</f>
        <v>0</v>
      </c>
      <c r="T79" s="3">
        <f>+SUMIF('Yam Prod'!$F$4:$F$176,$E79,'Yam Prod'!T$4:T$176)</f>
        <v>0</v>
      </c>
      <c r="U79" s="3">
        <f>+SUMIF('Yam Prod'!$F$4:$F$176,$E79,'Yam Prod'!U$4:U$176)</f>
        <v>0</v>
      </c>
      <c r="V79" s="3">
        <f>+SUMIF('Yam Prod'!$F$4:$F$176,$E79,'Yam Prod'!V$4:V$176)</f>
        <v>0</v>
      </c>
      <c r="W79" s="3">
        <f>+SUMIF('Yam Prod'!$F$4:$F$176,$E79,'Yam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167057</v>
      </c>
      <c r="I81" s="2">
        <f t="shared" si="47"/>
        <v>165567</v>
      </c>
      <c r="J81" s="2">
        <f t="shared" si="47"/>
        <v>168288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0</v>
      </c>
      <c r="I82" s="2">
        <f t="shared" si="49"/>
        <v>0</v>
      </c>
      <c r="J82" s="2">
        <f t="shared" si="49"/>
        <v>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67804700</v>
      </c>
      <c r="I83" s="2">
        <f t="shared" si="51"/>
        <v>68268510</v>
      </c>
      <c r="J83" s="2">
        <f t="shared" si="51"/>
        <v>65769283</v>
      </c>
      <c r="L83" s="2">
        <f t="shared" ref="L83:W83" si="52">+SUM(L54,L60,L63,L64,L65,L66,L74)</f>
        <v>30414711.75</v>
      </c>
      <c r="M83" s="2">
        <f t="shared" si="52"/>
        <v>30519418.752</v>
      </c>
      <c r="N83" s="2">
        <f t="shared" si="52"/>
        <v>29408907.033000004</v>
      </c>
      <c r="O83" s="2">
        <f t="shared" si="52"/>
        <v>6158628.1838289993</v>
      </c>
      <c r="P83" s="2">
        <f t="shared" si="52"/>
        <v>6164234.9180960003</v>
      </c>
      <c r="Q83" s="2">
        <f t="shared" si="52"/>
        <v>5983659.4749370003</v>
      </c>
      <c r="R83" s="2">
        <f t="shared" si="52"/>
        <v>46923269.169999994</v>
      </c>
      <c r="S83" s="2">
        <f t="shared" si="52"/>
        <v>47133108.663999997</v>
      </c>
      <c r="T83" s="2">
        <f t="shared" si="52"/>
        <v>45187758.379000008</v>
      </c>
      <c r="U83" s="2">
        <f t="shared" si="52"/>
        <v>17303172.200050991</v>
      </c>
      <c r="V83" s="2">
        <f t="shared" si="52"/>
        <v>17344246.337116998</v>
      </c>
      <c r="W83" s="2">
        <f t="shared" si="52"/>
        <v>16680345.052357998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67804700</v>
      </c>
      <c r="I84" s="2">
        <f t="shared" si="53"/>
        <v>68268510</v>
      </c>
      <c r="J84" s="2">
        <f t="shared" si="53"/>
        <v>65769283</v>
      </c>
      <c r="L84" s="2">
        <f t="shared" ref="L84:W84" si="54">+L83+L77+L47</f>
        <v>30414711.75</v>
      </c>
      <c r="M84" s="2">
        <f t="shared" si="54"/>
        <v>30519418.752</v>
      </c>
      <c r="N84" s="2">
        <f t="shared" si="54"/>
        <v>29408907.033000004</v>
      </c>
      <c r="O84" s="2">
        <f t="shared" si="54"/>
        <v>6158628.1838289993</v>
      </c>
      <c r="P84" s="2">
        <f t="shared" si="54"/>
        <v>6164234.9180960003</v>
      </c>
      <c r="Q84" s="2">
        <f t="shared" si="54"/>
        <v>5983659.4749370003</v>
      </c>
      <c r="R84" s="2">
        <f t="shared" si="54"/>
        <v>46923269.169999994</v>
      </c>
      <c r="S84" s="2">
        <f t="shared" si="54"/>
        <v>47133108.663999997</v>
      </c>
      <c r="T84" s="2">
        <f t="shared" si="54"/>
        <v>45187758.379000008</v>
      </c>
      <c r="U84" s="2">
        <f t="shared" si="54"/>
        <v>17303172.200050991</v>
      </c>
      <c r="V84" s="2">
        <f t="shared" si="54"/>
        <v>17344246.337116998</v>
      </c>
      <c r="W84" s="2">
        <f t="shared" si="54"/>
        <v>16680345.052357998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67971757</v>
      </c>
      <c r="I85" s="2">
        <f t="shared" si="55"/>
        <v>68434077</v>
      </c>
      <c r="J85" s="2">
        <f t="shared" si="55"/>
        <v>65937571</v>
      </c>
      <c r="L85" s="2">
        <f t="shared" ref="L85:W85" si="56">+SUM(L81:L83)</f>
        <v>30414711.75</v>
      </c>
      <c r="M85" s="2">
        <f t="shared" si="56"/>
        <v>30519418.752</v>
      </c>
      <c r="N85" s="2">
        <f t="shared" si="56"/>
        <v>29408907.033000004</v>
      </c>
      <c r="O85" s="2">
        <f t="shared" si="56"/>
        <v>6158628.1838289993</v>
      </c>
      <c r="P85" s="2">
        <f t="shared" si="56"/>
        <v>6164234.9180960003</v>
      </c>
      <c r="Q85" s="2">
        <f t="shared" si="56"/>
        <v>5983659.4749370003</v>
      </c>
      <c r="R85" s="2">
        <f t="shared" si="56"/>
        <v>46923269.169999994</v>
      </c>
      <c r="S85" s="2">
        <f t="shared" si="56"/>
        <v>47133108.663999997</v>
      </c>
      <c r="T85" s="2">
        <f t="shared" si="56"/>
        <v>45187758.379000008</v>
      </c>
      <c r="U85" s="2">
        <f t="shared" si="56"/>
        <v>17303172.200050991</v>
      </c>
      <c r="V85" s="2">
        <f t="shared" si="56"/>
        <v>17344246.337116998</v>
      </c>
      <c r="W85" s="2">
        <f t="shared" si="56"/>
        <v>16680345.052357998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67556481</v>
      </c>
      <c r="I86" s="52">
        <f t="shared" si="57"/>
        <v>68016830</v>
      </c>
      <c r="J86" s="52">
        <f t="shared" si="57"/>
        <v>65517477</v>
      </c>
      <c r="L86" s="61">
        <f t="shared" ref="L86:W86" si="58">+L84-L63-L58-L59</f>
        <v>30404090.75</v>
      </c>
      <c r="M86" s="61">
        <f t="shared" si="58"/>
        <v>30508713.558000002</v>
      </c>
      <c r="N86" s="61">
        <f t="shared" si="58"/>
        <v>29398142.413000003</v>
      </c>
      <c r="O86" s="61">
        <f t="shared" si="58"/>
        <v>6158415.7638289994</v>
      </c>
      <c r="P86" s="61">
        <f t="shared" si="58"/>
        <v>6164020.814216</v>
      </c>
      <c r="Q86" s="61">
        <f t="shared" si="58"/>
        <v>5983444.1825370006</v>
      </c>
      <c r="R86" s="61">
        <f t="shared" si="58"/>
        <v>46900298.169999994</v>
      </c>
      <c r="S86" s="61">
        <f t="shared" si="58"/>
        <v>47109955.57</v>
      </c>
      <c r="T86" s="61">
        <f t="shared" si="58"/>
        <v>45164476.759000011</v>
      </c>
      <c r="U86" s="61">
        <f t="shared" si="58"/>
        <v>17302276.331050992</v>
      </c>
      <c r="V86" s="61">
        <f t="shared" si="58"/>
        <v>17343343.366450999</v>
      </c>
      <c r="W86" s="61">
        <f t="shared" si="58"/>
        <v>16679437.069177998</v>
      </c>
    </row>
    <row r="87" spans="4:23" ht="13.5" customHeight="1" x14ac:dyDescent="0.35">
      <c r="D87" s="4" t="s">
        <v>561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+SUMIF('Yam Area'!$F$4:$F$176,$E90,'Yam Area'!H$4:H$176)</f>
        <v>0</v>
      </c>
      <c r="I90" s="2">
        <f>+SUMIF('Yam Area'!$F$4:$F$176,$E90,'Yam Area'!I$4:I$176)</f>
        <v>0</v>
      </c>
      <c r="J90" s="2">
        <f>+SUMIF('Yam Area'!$F$4:$F$176,$E90,'Yam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+SUMIF('Yam Area'!$F$4:$F$176,$E91,'Yam Area'!H$4:H$176)</f>
        <v>172723</v>
      </c>
      <c r="I91" s="2">
        <f>+SUMIF('Yam Area'!$F$4:$F$176,$E91,'Yam Area'!I$4:I$176)</f>
        <v>172461</v>
      </c>
      <c r="J91" s="2">
        <f>+SUMIF('Yam Area'!$F$4:$F$176,$E91,'Yam Area'!J$4:J$176)</f>
        <v>172933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+SUMIF('Yam Area'!$F$4:$F$176,$E92,'Yam Area'!H$4:H$176)</f>
        <v>157767</v>
      </c>
      <c r="I92" s="2">
        <f>+SUMIF('Yam Area'!$F$4:$F$176,$E92,'Yam Area'!I$4:I$176)</f>
        <v>168225</v>
      </c>
      <c r="J92" s="2">
        <f>+SUMIF('Yam Area'!$F$4:$F$176,$E92,'Yam Area'!J$4:J$176)</f>
        <v>120549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+SUMIF('Yam Area'!$F$4:$F$176,$E93,'Yam Area'!H$4:H$176)</f>
        <v>0</v>
      </c>
      <c r="I93" s="2">
        <f>+SUMIF('Yam Area'!$F$4:$F$176,$E93,'Yam Area'!I$4:I$176)</f>
        <v>0</v>
      </c>
      <c r="J93" s="2">
        <f>+SUMIF('Yam Area'!$F$4:$F$176,$E93,'Yam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+SUMIF('Yam Area'!$F$4:$F$176,$E94,'Yam Area'!H$4:H$176)</f>
        <v>2338</v>
      </c>
      <c r="I94" s="2">
        <f>+SUMIF('Yam Area'!$F$4:$F$176,$E94,'Yam Area'!I$4:I$176)</f>
        <v>2516</v>
      </c>
      <c r="J94" s="2">
        <f>+SUMIF('Yam Area'!$F$4:$F$176,$E94,'Yam Area'!J$4:J$176)</f>
        <v>2550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+SUMIF('Yam Area'!$F$4:$F$176,$E95,'Yam Area'!H$4:H$176)</f>
        <v>0</v>
      </c>
      <c r="I95" s="2">
        <f>+SUMIF('Yam Area'!$F$4:$F$176,$E95,'Yam Area'!I$4:I$176)</f>
        <v>0</v>
      </c>
      <c r="J95" s="2">
        <f>+SUMIF('Yam Area'!$F$4:$F$176,$E95,'Yam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+SUMIF('Yam Area'!$F$4:$F$176,$E96,'Yam Area'!H$4:H$176)</f>
        <v>7069917</v>
      </c>
      <c r="I96" s="2">
        <f>+SUMIF('Yam Area'!$F$4:$F$176,$E96,'Yam Area'!I$4:I$176)</f>
        <v>7150735</v>
      </c>
      <c r="J96" s="2">
        <f>+SUMIF('Yam Area'!$F$4:$F$176,$E96,'Yam Area'!J$4:J$176)</f>
        <v>6961699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7402745</v>
      </c>
      <c r="I97" s="3">
        <f t="shared" si="59"/>
        <v>7493937</v>
      </c>
      <c r="J97" s="3">
        <f t="shared" si="59"/>
        <v>7257731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+SUMIF('Yam Area'!$F$4:$F$176,$E98,'Yam Area'!H$4:H$176)</f>
        <v>80106</v>
      </c>
      <c r="I98" s="2">
        <f>+SUMIF('Yam Area'!$F$4:$F$176,$E98,'Yam Area'!I$4:I$176)</f>
        <v>90101</v>
      </c>
      <c r="J98" s="2">
        <f>+SUMIF('Yam Area'!$F$4:$F$176,$E98,'Yam Area'!J$4:J$176)</f>
        <v>76352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+SUMIF('Yam Area'!$F$4:$F$176,$E99,'Yam Area'!H$4:H$176)</f>
        <v>5942</v>
      </c>
      <c r="I99" s="2">
        <f>+SUMIF('Yam Area'!$F$4:$F$176,$E99,'Yam Area'!I$4:I$176)</f>
        <v>4619</v>
      </c>
      <c r="J99" s="2">
        <f>+SUMIF('Yam Area'!$F$4:$F$176,$E99,'Yam Area'!J$4:J$176)</f>
        <v>4211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+SUMIF('Yam Area'!$F$4:$F$176,$E100,'Yam Area'!H$4:H$176)</f>
        <v>34856</v>
      </c>
      <c r="I100" s="2">
        <f>+SUMIF('Yam Area'!$F$4:$F$176,$E100,'Yam Area'!I$4:I$176)</f>
        <v>40390</v>
      </c>
      <c r="J100" s="2">
        <f>+SUMIF('Yam Area'!$F$4:$F$176,$E100,'Yam Area'!J$4:J$176)</f>
        <v>42978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+SUMIF('Yam Area'!$F$4:$F$176,$E101,'Yam Area'!H$4:H$176)</f>
        <v>25910</v>
      </c>
      <c r="I101" s="2">
        <f>+SUMIF('Yam Area'!$F$4:$F$176,$E101,'Yam Area'!I$4:I$176)</f>
        <v>26249</v>
      </c>
      <c r="J101" s="2">
        <f>+SUMIF('Yam Area'!$F$4:$F$176,$E101,'Yam Area'!J$4:J$176)</f>
        <v>26139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+SUMIF('Yam Area'!$F$4:$F$176,$E102,'Yam Area'!H$4:H$176)</f>
        <v>0</v>
      </c>
      <c r="I102" s="2">
        <f>+SUMIF('Yam Area'!$F$4:$F$176,$E102,'Yam Area'!I$4:I$176)</f>
        <v>0</v>
      </c>
      <c r="J102" s="2">
        <f>+SUMIF('Yam Area'!$F$4:$F$176,$E102,'Yam Area'!J$4:J$176)</f>
        <v>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146814</v>
      </c>
      <c r="I103" s="3">
        <f t="shared" si="60"/>
        <v>161359</v>
      </c>
      <c r="J103" s="3">
        <f t="shared" si="60"/>
        <v>149680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+SUMIF('Yam Area'!$F$4:$F$176,$E104,'Yam Area'!H$4:H$176)</f>
        <v>0</v>
      </c>
      <c r="I104" s="3">
        <f>+SUMIF('Yam Area'!$F$4:$F$176,$E104,'Yam Area'!I$4:I$176)</f>
        <v>0</v>
      </c>
      <c r="J104" s="3">
        <f>+SUMIF('Yam Area'!$F$4:$F$176,$E104,'Yam Area'!J$4:J$176)</f>
        <v>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+SUMIF('Yam Area'!$F$4:$F$176,$E105,'Yam Area'!H$4:H$176)</f>
        <v>7260</v>
      </c>
      <c r="I105" s="2">
        <f>+SUMIF('Yam Area'!$F$4:$F$176,$E105,'Yam Area'!I$4:I$176)</f>
        <v>7270</v>
      </c>
      <c r="J105" s="2">
        <f>+SUMIF('Yam Area'!$F$4:$F$176,$E105,'Yam Area'!J$4:J$176)</f>
        <v>7345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+SUMIF('Yam Area'!$F$4:$F$176,$E106,'Yam Area'!H$4:H$176)</f>
        <v>0</v>
      </c>
      <c r="I106" s="2">
        <f>+SUMIF('Yam Area'!$F$4:$F$176,$E106,'Yam Area'!I$4:I$176)</f>
        <v>0</v>
      </c>
      <c r="J106" s="2">
        <f>+SUMIF('Yam Area'!$F$4:$F$176,$E106,'Yam Area'!J$4:J$176)</f>
        <v>0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+SUMIF('Yam Area'!$F$4:$F$176,$E107,'Yam Area'!H$4:H$176)</f>
        <v>2616</v>
      </c>
      <c r="I107" s="2">
        <f>+SUMIF('Yam Area'!$F$4:$F$176,$E107,'Yam Area'!I$4:I$176)</f>
        <v>2433</v>
      </c>
      <c r="J107" s="2">
        <f>+SUMIF('Yam Area'!$F$4:$F$176,$E107,'Yam Area'!J$4:J$176)</f>
        <v>2476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+SUMIF('Yam Area'!$F$4:$F$176,$E108,'Yam Area'!H$4:H$176)</f>
        <v>36295</v>
      </c>
      <c r="I108" s="2">
        <f>+SUMIF('Yam Area'!$F$4:$F$176,$E108,'Yam Area'!I$4:I$176)</f>
        <v>38006</v>
      </c>
      <c r="J108" s="2">
        <f>+SUMIF('Yam Area'!$F$4:$F$176,$E108,'Yam Area'!J$4:J$176)</f>
        <v>37206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+SUMIF('Yam Area'!$F$4:$F$176,$E109,'Yam Area'!H$4:H$176)</f>
        <v>0</v>
      </c>
      <c r="I109" s="2">
        <f>+SUMIF('Yam Area'!$F$4:$F$176,$E109,'Yam Area'!I$4:I$176)</f>
        <v>0</v>
      </c>
      <c r="J109" s="2">
        <f>+SUMIF('Yam Area'!$F$4:$F$176,$E109,'Yam Area'!J$4:J$176)</f>
        <v>0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46171</v>
      </c>
      <c r="I110" s="3">
        <f t="shared" si="61"/>
        <v>47709</v>
      </c>
      <c r="J110" s="3">
        <f t="shared" si="61"/>
        <v>47027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+SUMIF('Yam Area'!$F$4:$F$176,$E111,'Yam Area'!H$4:H$176)</f>
        <v>0</v>
      </c>
      <c r="I111" s="2">
        <f>+SUMIF('Yam Area'!$F$4:$F$176,$E111,'Yam Area'!I$4:I$176)</f>
        <v>0</v>
      </c>
      <c r="J111" s="2">
        <f>+SUMIF('Yam Area'!$F$4:$F$176,$E111,'Yam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+SUMIF('Yam Area'!$F$4:$F$176,$E112,'Yam Area'!H$4:H$176)</f>
        <v>129</v>
      </c>
      <c r="I112" s="2">
        <f>+SUMIF('Yam Area'!$F$4:$F$176,$E112,'Yam Area'!I$4:I$176)</f>
        <v>132</v>
      </c>
      <c r="J112" s="2">
        <f>+SUMIF('Yam Area'!$F$4:$F$176,$E112,'Yam Area'!J$4:J$176)</f>
        <v>134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+SUMIF('Yam Area'!$F$4:$F$176,$E113,'Yam Area'!H$4:H$176)</f>
        <v>0</v>
      </c>
      <c r="I113" s="2">
        <f>+SUMIF('Yam Area'!$F$4:$F$176,$E113,'Yam Area'!I$4:I$176)</f>
        <v>0</v>
      </c>
      <c r="J113" s="2">
        <f>+SUMIF('Yam Area'!$F$4:$F$176,$E113,'Yam Area'!J$4:J$176)</f>
        <v>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129</v>
      </c>
      <c r="I114" s="3">
        <f t="shared" si="62"/>
        <v>132</v>
      </c>
      <c r="J114" s="3">
        <f t="shared" si="62"/>
        <v>134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+SUMIF('Yam Area'!$F$4:$F$176,$E115,'Yam Area'!H$4:H$176)</f>
        <v>0</v>
      </c>
      <c r="I115" s="2">
        <f>+SUMIF('Yam Area'!$F$4:$F$176,$E115,'Yam Area'!I$4:I$176)</f>
        <v>0</v>
      </c>
      <c r="J115" s="2">
        <f>+SUMIF('Yam Area'!$F$4:$F$176,$E115,'Yam Area'!J$4:J$176)</f>
        <v>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+SUMIF('Yam Area'!$F$4:$F$176,$E116,'Yam Area'!H$4:H$176)</f>
        <v>0</v>
      </c>
      <c r="I116" s="2">
        <f>+SUMIF('Yam Area'!$F$4:$F$176,$E116,'Yam Area'!I$4:I$176)</f>
        <v>0</v>
      </c>
      <c r="J116" s="2">
        <f>+SUMIF('Yam Area'!$F$4:$F$176,$E116,'Yam Area'!J$4:J$176)</f>
        <v>0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0</v>
      </c>
      <c r="I117" s="3">
        <f t="shared" si="63"/>
        <v>0</v>
      </c>
      <c r="J117" s="3">
        <f t="shared" si="63"/>
        <v>0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+SUMIF('Yam Area'!$F$4:$F$176,$E118,'Yam Area'!H$4:H$176)</f>
        <v>0</v>
      </c>
      <c r="I118" s="2">
        <f>+SUMIF('Yam Area'!$F$4:$F$176,$E118,'Yam Area'!I$4:I$176)</f>
        <v>0</v>
      </c>
      <c r="J118" s="2">
        <f>+SUMIF('Yam Area'!$F$4:$F$176,$E118,'Yam Area'!J$4:J$176)</f>
        <v>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+SUMIF('Yam Area'!$F$4:$F$176,$E119,'Yam Area'!H$4:H$176)</f>
        <v>0</v>
      </c>
      <c r="I119" s="2">
        <f>+SUMIF('Yam Area'!$F$4:$F$176,$E119,'Yam Area'!I$4:I$176)</f>
        <v>0</v>
      </c>
      <c r="J119" s="2">
        <f>+SUMIF('Yam Area'!$F$4:$F$176,$E119,'Yam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+SUMIF('Yam Area'!$F$4:$F$176,$E120,'Yam Area'!H$4:H$176)</f>
        <v>0</v>
      </c>
      <c r="I120" s="2">
        <f>+SUMIF('Yam Area'!$F$4:$F$176,$E120,'Yam Area'!I$4:I$176)</f>
        <v>0</v>
      </c>
      <c r="J120" s="2">
        <f>+SUMIF('Yam Area'!$F$4:$F$176,$E120,'Yam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+SUMIF('Yam Area'!$F$4:$F$176,$E121,'Yam Area'!H$4:H$176)</f>
        <v>0</v>
      </c>
      <c r="I121" s="2">
        <f>+SUMIF('Yam Area'!$F$4:$F$176,$E121,'Yam Area'!I$4:I$176)</f>
        <v>0</v>
      </c>
      <c r="J121" s="2">
        <f>+SUMIF('Yam Area'!$F$4:$F$176,$E121,'Yam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+SUMIF('Yam Area'!$F$4:$F$176,$E122,'Yam Area'!H$4:H$176)</f>
        <v>0</v>
      </c>
      <c r="I122" s="2">
        <f>+SUMIF('Yam Area'!$F$4:$F$176,$E122,'Yam Area'!I$4:I$176)</f>
        <v>0</v>
      </c>
      <c r="J122" s="2">
        <f>+SUMIF('Yam Area'!$F$4:$F$176,$E122,'Yam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7389</v>
      </c>
      <c r="I124" s="2">
        <f t="shared" si="64"/>
        <v>7402</v>
      </c>
      <c r="J124" s="2">
        <f t="shared" si="64"/>
        <v>7479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0</v>
      </c>
      <c r="I125" s="2">
        <f t="shared" si="65"/>
        <v>0</v>
      </c>
      <c r="J125" s="2">
        <f t="shared" si="65"/>
        <v>0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7588470</v>
      </c>
      <c r="I126" s="2">
        <f t="shared" si="66"/>
        <v>7695735</v>
      </c>
      <c r="J126" s="2">
        <f t="shared" si="66"/>
        <v>7447093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7588470</v>
      </c>
      <c r="I127" s="2">
        <f t="shared" si="67"/>
        <v>7695735</v>
      </c>
      <c r="J127" s="2">
        <f t="shared" si="67"/>
        <v>7447093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7595859</v>
      </c>
      <c r="I128" s="2">
        <f t="shared" si="69"/>
        <v>7703137</v>
      </c>
      <c r="J128" s="2">
        <f t="shared" si="69"/>
        <v>7454572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7562560</v>
      </c>
      <c r="I129" s="52">
        <f t="shared" si="71"/>
        <v>7669486</v>
      </c>
      <c r="J129" s="52">
        <f t="shared" si="71"/>
        <v>7420954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561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8033.2150321613217</v>
      </c>
      <c r="I134" s="2">
        <f t="shared" si="74"/>
        <v>8170.8792132714061</v>
      </c>
      <c r="J134" s="2">
        <f t="shared" si="74"/>
        <v>8262.1362030381715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11065.913657482237</v>
      </c>
      <c r="I135" s="2">
        <f t="shared" si="75"/>
        <v>11229.496210432457</v>
      </c>
      <c r="J135" s="2">
        <f t="shared" si="75"/>
        <v>3043.0198508490325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6179.2130025662964</v>
      </c>
      <c r="I137" s="2">
        <f t="shared" si="77"/>
        <v>6021.0651828298887</v>
      </c>
      <c r="J137" s="2">
        <f t="shared" si="77"/>
        <v>6045.8823529411766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8888.1586587225847</v>
      </c>
      <c r="I139" s="2">
        <f t="shared" si="79"/>
        <v>8819.1522969317139</v>
      </c>
      <c r="J139" s="2">
        <f t="shared" si="79"/>
        <v>8924.1380588273059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8913.767528126391</v>
      </c>
      <c r="I140" s="2">
        <f t="shared" si="80"/>
        <v>8857.401656832717</v>
      </c>
      <c r="J140" s="2">
        <f t="shared" si="80"/>
        <v>8809.6691651977726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9036.6139864679299</v>
      </c>
      <c r="I141" s="2">
        <f t="shared" si="81"/>
        <v>8309.2418508118662</v>
      </c>
      <c r="J141" s="2">
        <f t="shared" si="81"/>
        <v>8792.5136211232184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8432.8508919555698</v>
      </c>
      <c r="I142" s="2">
        <f t="shared" si="82"/>
        <v>8462.4377570902798</v>
      </c>
      <c r="J142" s="2">
        <f t="shared" si="82"/>
        <v>8486.1078128710524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10268.303878815699</v>
      </c>
      <c r="I143" s="2">
        <f t="shared" si="83"/>
        <v>10063.827680118842</v>
      </c>
      <c r="J143" s="2">
        <f t="shared" si="83"/>
        <v>9985.7136209223318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9580.0463141644159</v>
      </c>
      <c r="I144" s="2">
        <f t="shared" si="84"/>
        <v>9588.1747876109566</v>
      </c>
      <c r="J144" s="2">
        <f t="shared" si="84"/>
        <v>9633.3448104365125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 t="e">
        <f t="shared" ref="H145:J145" si="85">+H59*1000/H102</f>
        <v>#DIV/0!</v>
      </c>
      <c r="I145" s="2" t="e">
        <f t="shared" si="85"/>
        <v>#DIV/0!</v>
      </c>
      <c r="J145" s="2" t="e">
        <f t="shared" si="85"/>
        <v>#DIV/0!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9400.5067636601416</v>
      </c>
      <c r="I146" s="2">
        <f t="shared" si="86"/>
        <v>8960.8698616129259</v>
      </c>
      <c r="J146" s="2">
        <f t="shared" si="86"/>
        <v>9273.3364510956708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 t="e">
        <f t="shared" ref="H147:J147" si="87">+H61*1000/H104</f>
        <v>#DIV/0!</v>
      </c>
      <c r="I147" s="2" t="e">
        <f t="shared" si="87"/>
        <v>#DIV/0!</v>
      </c>
      <c r="J147" s="2" t="e">
        <f t="shared" si="87"/>
        <v>#DIV/0!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22699.724517906336</v>
      </c>
      <c r="I148" s="2">
        <f t="shared" si="88"/>
        <v>22448.418156808802</v>
      </c>
      <c r="J148" s="2">
        <f t="shared" si="88"/>
        <v>22590.742001361472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 t="e">
        <f t="shared" ref="H149:J149" si="89">+H63*1000/H106</f>
        <v>#DIV/0!</v>
      </c>
      <c r="I149" s="2" t="e">
        <f t="shared" si="89"/>
        <v>#DIV/0!</v>
      </c>
      <c r="J149" s="2" t="e">
        <f t="shared" si="89"/>
        <v>#DIV/0!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5827.5993883792053</v>
      </c>
      <c r="I150" s="2">
        <f t="shared" si="90"/>
        <v>5671.1878339498562</v>
      </c>
      <c r="J150" s="2">
        <f t="shared" si="90"/>
        <v>5721.3247172859446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11653.974376635901</v>
      </c>
      <c r="I151" s="2">
        <f t="shared" si="91"/>
        <v>11366.231647634584</v>
      </c>
      <c r="J151" s="2">
        <f t="shared" si="91"/>
        <v>11527.038649680158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 t="e">
        <f t="shared" ref="H152:J152" si="92">+H66*1000/H109</f>
        <v>#DIV/0!</v>
      </c>
      <c r="I152" s="2" t="e">
        <f t="shared" si="92"/>
        <v>#DIV/0!</v>
      </c>
      <c r="J152" s="2" t="e">
        <f t="shared" si="92"/>
        <v>#DIV/0!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13060.709103116675</v>
      </c>
      <c r="I153" s="2">
        <f t="shared" si="93"/>
        <v>12764.530801316314</v>
      </c>
      <c r="J153" s="2">
        <f t="shared" si="93"/>
        <v>12949.369511131903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17496.124031007752</v>
      </c>
      <c r="I155" s="2">
        <f t="shared" si="95"/>
        <v>17931.81818181818</v>
      </c>
      <c r="J155" s="2">
        <f t="shared" si="95"/>
        <v>17604.4776119403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 t="e">
        <f t="shared" ref="H156:J156" si="96">+H70*1000/H113</f>
        <v>#DIV/0!</v>
      </c>
      <c r="I156" s="2" t="e">
        <f t="shared" si="96"/>
        <v>#DIV/0!</v>
      </c>
      <c r="J156" s="2" t="e">
        <f t="shared" si="96"/>
        <v>#DIV/0!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17496.124031007752</v>
      </c>
      <c r="I157" s="2">
        <f t="shared" si="97"/>
        <v>17931.81818181818</v>
      </c>
      <c r="J157" s="2">
        <f t="shared" si="97"/>
        <v>17604.4776119403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 t="e">
        <f t="shared" ref="H158:J158" si="98">+H72*1000/H115</f>
        <v>#DIV/0!</v>
      </c>
      <c r="I158" s="2" t="e">
        <f t="shared" si="98"/>
        <v>#DIV/0!</v>
      </c>
      <c r="J158" s="2" t="e">
        <f t="shared" si="98"/>
        <v>#DIV/0!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 t="e">
        <f t="shared" ref="H159:J159" si="99">+H73*1000/H116</f>
        <v>#DIV/0!</v>
      </c>
      <c r="I159" s="2" t="e">
        <f t="shared" si="99"/>
        <v>#DIV/0!</v>
      </c>
      <c r="J159" s="2" t="e">
        <f t="shared" si="99"/>
        <v>#DIV/0!</v>
      </c>
    </row>
    <row r="160" spans="4:10" ht="13.5" customHeight="1" x14ac:dyDescent="0.35">
      <c r="D160" s="19" t="s">
        <v>588</v>
      </c>
      <c r="E160" s="19"/>
      <c r="F160" s="5"/>
      <c r="G160" s="5"/>
      <c r="H160" s="2" t="e">
        <f t="shared" ref="H160:J160" si="100">+H74*1000/H117</f>
        <v>#DIV/0!</v>
      </c>
      <c r="I160" s="2" t="e">
        <f t="shared" si="100"/>
        <v>#DIV/0!</v>
      </c>
      <c r="J160" s="2" t="e">
        <f t="shared" si="100"/>
        <v>#DIV/0!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 t="e">
        <f t="shared" ref="H161:J161" si="101">+H75*1000/H118</f>
        <v>#DIV/0!</v>
      </c>
      <c r="I161" s="2" t="e">
        <f t="shared" si="101"/>
        <v>#DIV/0!</v>
      </c>
      <c r="J161" s="2" t="e">
        <f t="shared" si="101"/>
        <v>#DIV/0!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03">+H77*1000/H120</f>
        <v>#DIV/0!</v>
      </c>
      <c r="I163" s="2" t="e">
        <f t="shared" si="103"/>
        <v>#DIV/0!</v>
      </c>
      <c r="J163" s="2" t="e">
        <f t="shared" si="103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05">+H79*1000/H122</f>
        <v>#DIV/0!</v>
      </c>
      <c r="I165" s="2" t="e">
        <f t="shared" si="105"/>
        <v>#DIV/0!</v>
      </c>
      <c r="J165" s="2" t="e">
        <f t="shared" si="105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22608.878061984029</v>
      </c>
      <c r="I167" s="2">
        <f t="shared" si="106"/>
        <v>22367.873547689815</v>
      </c>
      <c r="J167" s="2">
        <f t="shared" si="106"/>
        <v>22501.403931006818</v>
      </c>
    </row>
    <row r="168" spans="4:17" ht="13.5" customHeight="1" x14ac:dyDescent="0.35">
      <c r="D168" s="6" t="s">
        <v>607</v>
      </c>
      <c r="E168" s="6"/>
      <c r="F168" s="6"/>
      <c r="G168" s="6"/>
      <c r="H168" s="2" t="e">
        <f t="shared" ref="H168:J168" si="107">+H82*1000/H125</f>
        <v>#DIV/0!</v>
      </c>
      <c r="I168" s="2" t="e">
        <f t="shared" si="107"/>
        <v>#DIV/0!</v>
      </c>
      <c r="J168" s="2" t="e">
        <f t="shared" si="107"/>
        <v>#DIV/0!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8935.2267321344098</v>
      </c>
      <c r="I169" s="2">
        <f t="shared" si="108"/>
        <v>8870.9538465136866</v>
      </c>
      <c r="J169" s="2">
        <f t="shared" si="108"/>
        <v>8831.5377557390511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8935.2267321344098</v>
      </c>
      <c r="I170" s="2">
        <f t="shared" si="109"/>
        <v>8870.9538465136866</v>
      </c>
      <c r="J170" s="2">
        <f t="shared" si="109"/>
        <v>8831.5377557390511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8948.5280071681154</v>
      </c>
      <c r="I171" s="2">
        <f t="shared" si="111"/>
        <v>8883.9231341724808</v>
      </c>
      <c r="J171" s="2">
        <f t="shared" si="111"/>
        <v>8845.2524169060271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8933.0175231667581</v>
      </c>
      <c r="I172" s="53">
        <f t="shared" si="112"/>
        <v>8868.4991406203753</v>
      </c>
      <c r="J172" s="53">
        <f t="shared" si="112"/>
        <v>8828.7135319798508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1" width="6.453125" style="1" customWidth="1"/>
    <col min="2" max="2" width="8" style="1" customWidth="1"/>
    <col min="3" max="3" width="6.54296875" style="1" customWidth="1"/>
    <col min="4" max="4" width="20.81640625" style="1" customWidth="1"/>
    <col min="5" max="5" width="11.179687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561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580088</v>
      </c>
      <c r="I5" s="2">
        <f t="shared" si="0"/>
        <v>602228</v>
      </c>
      <c r="J5" s="2">
        <f t="shared" si="0"/>
        <v>624881</v>
      </c>
      <c r="K5" s="27"/>
      <c r="L5" s="2">
        <f>+IFERROR(('Regions &amp; Poverty'!$G3/100)*H5,0)</f>
        <v>139221.12</v>
      </c>
      <c r="M5" s="2">
        <f>+IFERROR(('Regions &amp; Poverty'!$G3/100)*I5,0)</f>
        <v>144534.72</v>
      </c>
      <c r="N5" s="2">
        <f>+IFERROR(('Regions &amp; Poverty'!$G3/100)*J5,0)</f>
        <v>149971.44</v>
      </c>
      <c r="O5" s="2">
        <f>+IFERROR(L5*('Regions &amp; Poverty'!$I3/100),0)</f>
        <v>10720.026239999999</v>
      </c>
      <c r="P5" s="2">
        <f>+IFERROR(M5*('Regions &amp; Poverty'!$I3/100),0)</f>
        <v>11129.17344</v>
      </c>
      <c r="Q5" s="2">
        <f>+IFERROR(N5*('Regions &amp; Poverty'!$I3/100),0)</f>
        <v>11547.800880000001</v>
      </c>
      <c r="R5" s="2">
        <f>+IFERROR(('Regions &amp; Poverty'!$K3/100)*H5,0)</f>
        <v>261039.6</v>
      </c>
      <c r="S5" s="2">
        <f>+IFERROR(('Regions &amp; Poverty'!$K3/100)*I5,0)</f>
        <v>271002.60000000003</v>
      </c>
      <c r="T5" s="2">
        <f>+IFERROR(('Regions &amp; Poverty'!$K3/100)*J5,0)</f>
        <v>281196.45</v>
      </c>
      <c r="U5" s="2">
        <f>+IFERROR(R5*('Regions &amp; Poverty'!$M3/100),0)</f>
        <v>49075.444800000005</v>
      </c>
      <c r="V5" s="2">
        <f>+IFERROR(S5*('Regions &amp; Poverty'!$M3/100),0)</f>
        <v>50948.488800000006</v>
      </c>
      <c r="W5" s="2">
        <f>+IFERROR(T5*('Regions &amp; Poverty'!$M3/100),0)</f>
        <v>52864.9326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477442</v>
      </c>
      <c r="I6" s="2">
        <f t="shared" si="0"/>
        <v>474893</v>
      </c>
      <c r="J6" s="2">
        <f t="shared" si="0"/>
        <v>476674</v>
      </c>
      <c r="K6" s="27"/>
      <c r="L6" s="2">
        <f>+IFERROR(('Regions &amp; Poverty'!$G4/100)*H6,0)</f>
        <v>316544.04599999997</v>
      </c>
      <c r="M6" s="2">
        <f>+IFERROR(('Regions &amp; Poverty'!$G4/100)*I6,0)</f>
        <v>314854.05899999995</v>
      </c>
      <c r="N6" s="2">
        <f>+IFERROR(('Regions &amp; Poverty'!$G4/100)*J6,0)</f>
        <v>316034.86199999996</v>
      </c>
      <c r="O6" s="2">
        <f>+IFERROR(L6*('Regions &amp; Poverty'!$I4/100),0)</f>
        <v>104776.079226</v>
      </c>
      <c r="P6" s="2">
        <f>+IFERROR(M6*('Regions &amp; Poverty'!$I4/100),0)</f>
        <v>104216.69352899998</v>
      </c>
      <c r="Q6" s="2">
        <f>+IFERROR(N6*('Regions &amp; Poverty'!$I4/100),0)</f>
        <v>104607.539322</v>
      </c>
      <c r="R6" s="2">
        <f>+IFERROR(('Regions &amp; Poverty'!$K4/100)*H6,0)</f>
        <v>396754.30199999997</v>
      </c>
      <c r="S6" s="2">
        <f>+IFERROR(('Regions &amp; Poverty'!$K4/100)*I6,0)</f>
        <v>394636.08299999998</v>
      </c>
      <c r="T6" s="2">
        <f>+IFERROR(('Regions &amp; Poverty'!$K4/100)*J6,0)</f>
        <v>396116.09399999998</v>
      </c>
      <c r="U6" s="2">
        <f>+IFERROR(R6*('Regions &amp; Poverty'!$M4/100),0)</f>
        <v>200360.92250999997</v>
      </c>
      <c r="V6" s="2">
        <f>+IFERROR(S6*('Regions &amp; Poverty'!$M4/100),0)</f>
        <v>199291.221915</v>
      </c>
      <c r="W6" s="2">
        <f>+IFERROR(T6*('Regions &amp; Poverty'!$M4/100),0)</f>
        <v>200038.62747000001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15523</v>
      </c>
      <c r="I7" s="2">
        <f t="shared" si="0"/>
        <v>15539</v>
      </c>
      <c r="J7" s="2">
        <f t="shared" si="0"/>
        <v>15970</v>
      </c>
      <c r="K7" s="27"/>
      <c r="L7" s="2">
        <f>+IFERROR(('Regions &amp; Poverty'!$G5/100)*H7,0)</f>
        <v>5743.51</v>
      </c>
      <c r="M7" s="2">
        <f>+IFERROR(('Regions &amp; Poverty'!$G5/100)*I7,0)</f>
        <v>5749.43</v>
      </c>
      <c r="N7" s="2">
        <f>+IFERROR(('Regions &amp; Poverty'!$G5/100)*J7,0)</f>
        <v>5908.9</v>
      </c>
      <c r="O7" s="2">
        <f>+IFERROR(L7*('Regions &amp; Poverty'!$I5/100),0)</f>
        <v>855.78299000000004</v>
      </c>
      <c r="P7" s="2">
        <f>+IFERROR(M7*('Regions &amp; Poverty'!$I5/100),0)</f>
        <v>856.66507000000001</v>
      </c>
      <c r="Q7" s="2">
        <f>+IFERROR(N7*('Regions &amp; Poverty'!$I5/100),0)</f>
        <v>880.42609999999991</v>
      </c>
      <c r="R7" s="2">
        <f>+IFERROR(('Regions &amp; Poverty'!$K5/100)*H7,0)</f>
        <v>9515.5990000000002</v>
      </c>
      <c r="S7" s="2">
        <f>+IFERROR(('Regions &amp; Poverty'!$K5/100)*I7,0)</f>
        <v>9525.4069999999992</v>
      </c>
      <c r="T7" s="2">
        <f>+IFERROR(('Regions &amp; Poverty'!$K5/100)*J7,0)</f>
        <v>9789.61</v>
      </c>
      <c r="U7" s="2">
        <f>+IFERROR(R7*('Regions &amp; Poverty'!$M5/100),0)</f>
        <v>2769.0393090000002</v>
      </c>
      <c r="V7" s="2">
        <f>+IFERROR(S7*('Regions &amp; Poverty'!$M5/100),0)</f>
        <v>2771.8934370000002</v>
      </c>
      <c r="W7" s="2">
        <f>+IFERROR(T7*('Regions &amp; Poverty'!$M5/100),0)</f>
        <v>2848.7765100000006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100406</v>
      </c>
      <c r="I8" s="2">
        <f t="shared" si="0"/>
        <v>97813</v>
      </c>
      <c r="J8" s="2">
        <f t="shared" si="0"/>
        <v>90048</v>
      </c>
      <c r="K8" s="27"/>
      <c r="L8" s="2">
        <f>+IFERROR(('Regions &amp; Poverty'!$G6/100)*H8,0)</f>
        <v>77413.025999999983</v>
      </c>
      <c r="M8" s="2">
        <f>+IFERROR(('Regions &amp; Poverty'!$G6/100)*I8,0)</f>
        <v>75413.822999999989</v>
      </c>
      <c r="N8" s="2">
        <f>+IFERROR(('Regions &amp; Poverty'!$G6/100)*J8,0)</f>
        <v>69427.007999999987</v>
      </c>
      <c r="O8" s="2">
        <f>+IFERROR(L8*('Regions &amp; Poverty'!$I6/100),0)</f>
        <v>30345.906191999995</v>
      </c>
      <c r="P8" s="2">
        <f>+IFERROR(M8*('Regions &amp; Poverty'!$I6/100),0)</f>
        <v>29562.218615999998</v>
      </c>
      <c r="Q8" s="2">
        <f>+IFERROR(N8*('Regions &amp; Poverty'!$I6/100),0)</f>
        <v>27215.387135999998</v>
      </c>
      <c r="R8" s="2">
        <f>+IFERROR(('Regions &amp; Poverty'!$K6/100)*H8,0)</f>
        <v>91670.677999999985</v>
      </c>
      <c r="S8" s="2">
        <f>+IFERROR(('Regions &amp; Poverty'!$K6/100)*I8,0)</f>
        <v>89303.268999999986</v>
      </c>
      <c r="T8" s="2">
        <f>+IFERROR(('Regions &amp; Poverty'!$K6/100)*J8,0)</f>
        <v>82213.823999999993</v>
      </c>
      <c r="U8" s="2">
        <f>+IFERROR(R8*('Regions &amp; Poverty'!$M6/100),0)</f>
        <v>53168.993239999989</v>
      </c>
      <c r="V8" s="2">
        <f>+IFERROR(S8*('Regions &amp; Poverty'!$M6/100),0)</f>
        <v>51795.896019999986</v>
      </c>
      <c r="W8" s="2">
        <f>+IFERROR(T8*('Regions &amp; Poverty'!$M6/100),0)</f>
        <v>47684.017919999991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211946</v>
      </c>
      <c r="I10" s="2">
        <f t="shared" si="0"/>
        <v>216418</v>
      </c>
      <c r="J10" s="2">
        <f t="shared" si="0"/>
        <v>218981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2116</v>
      </c>
      <c r="I11" s="2">
        <f t="shared" si="0"/>
        <v>2267</v>
      </c>
      <c r="J11" s="2">
        <f t="shared" si="0"/>
        <v>2242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6255</v>
      </c>
      <c r="I12" s="2">
        <f t="shared" si="0"/>
        <v>3127</v>
      </c>
      <c r="J12" s="2">
        <f t="shared" si="0"/>
        <v>3527</v>
      </c>
      <c r="K12" s="27"/>
      <c r="L12" s="2">
        <f>+IFERROR(('Regions &amp; Poverty'!$G10/100)*H12,0)</f>
        <v>4609.9349999999995</v>
      </c>
      <c r="M12" s="2">
        <f>+IFERROR(('Regions &amp; Poverty'!$G10/100)*I12,0)</f>
        <v>2304.5990000000002</v>
      </c>
      <c r="N12" s="2">
        <f>+IFERROR(('Regions &amp; Poverty'!$G10/100)*J12,0)</f>
        <v>2599.3989999999999</v>
      </c>
      <c r="O12" s="2">
        <f>+IFERROR(L12*('Regions &amp; Poverty'!$I10/100),0)</f>
        <v>1493.6189399999998</v>
      </c>
      <c r="P12" s="2">
        <f>+IFERROR(M12*('Regions &amp; Poverty'!$I10/100),0)</f>
        <v>746.69007600000009</v>
      </c>
      <c r="Q12" s="2">
        <f>+IFERROR(N12*('Regions &amp; Poverty'!$I10/100),0)</f>
        <v>842.20527600000003</v>
      </c>
      <c r="R12" s="2">
        <f>+IFERROR(('Regions &amp; Poverty'!$K10/100)*H12,0)</f>
        <v>5635.7549999999992</v>
      </c>
      <c r="S12" s="2">
        <f>+IFERROR(('Regions &amp; Poverty'!$K10/100)*I12,0)</f>
        <v>2817.4269999999997</v>
      </c>
      <c r="T12" s="2">
        <f>+IFERROR(('Regions &amp; Poverty'!$K10/100)*J12,0)</f>
        <v>3177.8269999999998</v>
      </c>
      <c r="U12" s="2">
        <f>+IFERROR(R12*('Regions &amp; Poverty'!$M10/100),0)</f>
        <v>2998.2216599999997</v>
      </c>
      <c r="V12" s="2">
        <f>+IFERROR(S12*('Regions &amp; Poverty'!$M10/100),0)</f>
        <v>1498.8711639999999</v>
      </c>
      <c r="W12" s="2">
        <f>+IFERROR(T12*('Regions &amp; Poverty'!$M10/100),0)</f>
        <v>1690.6039639999999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20028</v>
      </c>
      <c r="I13" s="2">
        <f t="shared" si="0"/>
        <v>18719</v>
      </c>
      <c r="J13" s="2">
        <f t="shared" si="0"/>
        <v>12388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54718</v>
      </c>
      <c r="I14" s="2">
        <f t="shared" si="0"/>
        <v>67285</v>
      </c>
      <c r="J14" s="2">
        <f t="shared" si="0"/>
        <v>64640</v>
      </c>
      <c r="K14" s="27"/>
      <c r="L14" s="2">
        <f>+IFERROR(('Regions &amp; Poverty'!$G12/100)*H14,0)</f>
        <v>33049.671999999999</v>
      </c>
      <c r="M14" s="2">
        <f>+IFERROR(('Regions &amp; Poverty'!$G12/100)*I14,0)</f>
        <v>40640.14</v>
      </c>
      <c r="N14" s="2">
        <f>+IFERROR(('Regions &amp; Poverty'!$G12/100)*J14,0)</f>
        <v>39042.559999999998</v>
      </c>
      <c r="O14" s="2">
        <f>+IFERROR(L14*('Regions &amp; Poverty'!$I12/100),0)</f>
        <v>7832.7722639999993</v>
      </c>
      <c r="P14" s="2">
        <f>+IFERROR(M14*('Regions &amp; Poverty'!$I12/100),0)</f>
        <v>9631.7131799999988</v>
      </c>
      <c r="Q14" s="2">
        <f>+IFERROR(N14*('Regions &amp; Poverty'!$I12/100),0)</f>
        <v>9253.0867199999993</v>
      </c>
      <c r="R14" s="2">
        <f>+IFERROR(('Regions &amp; Poverty'!$K12/100)*H14,0)</f>
        <v>44595.17</v>
      </c>
      <c r="S14" s="2">
        <f>+IFERROR(('Regions &amp; Poverty'!$K12/100)*I14,0)</f>
        <v>54837.274999999994</v>
      </c>
      <c r="T14" s="2">
        <f>+IFERROR(('Regions &amp; Poverty'!$K12/100)*J14,0)</f>
        <v>52681.599999999999</v>
      </c>
      <c r="U14" s="2">
        <f>+IFERROR(R14*('Regions &amp; Poverty'!$M12/100),0)</f>
        <v>19488.08929</v>
      </c>
      <c r="V14" s="2">
        <f>+IFERROR(S14*('Regions &amp; Poverty'!$M12/100),0)</f>
        <v>23963.889175</v>
      </c>
      <c r="W14" s="2">
        <f>+IFERROR(T14*('Regions &amp; Poverty'!$M12/100),0)</f>
        <v>23021.859200000003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9976</v>
      </c>
      <c r="I16" s="2">
        <f t="shared" si="0"/>
        <v>10502</v>
      </c>
      <c r="J16" s="2">
        <f t="shared" si="0"/>
        <v>10767</v>
      </c>
      <c r="K16" s="27"/>
      <c r="L16" s="2">
        <f>+IFERROR(('Regions &amp; Poverty'!$G14/100)*H16,0)</f>
        <v>4898.2160000000003</v>
      </c>
      <c r="M16" s="2">
        <f>+IFERROR(('Regions &amp; Poverty'!$G14/100)*I16,0)</f>
        <v>5156.482</v>
      </c>
      <c r="N16" s="2">
        <f>+IFERROR(('Regions &amp; Poverty'!$G14/100)*J16,0)</f>
        <v>5286.5969999999998</v>
      </c>
      <c r="O16" s="2">
        <f>+IFERROR(L16*('Regions &amp; Poverty'!$I14/100),0)</f>
        <v>754.32526400000006</v>
      </c>
      <c r="P16" s="2">
        <f>+IFERROR(M16*('Regions &amp; Poverty'!$I14/100),0)</f>
        <v>794.09822799999995</v>
      </c>
      <c r="Q16" s="2">
        <f>+IFERROR(N16*('Regions &amp; Poverty'!$I14/100),0)</f>
        <v>814.1359379999999</v>
      </c>
      <c r="R16" s="2">
        <f>+IFERROR(('Regions &amp; Poverty'!$K14/100)*H16,0)</f>
        <v>7881.04</v>
      </c>
      <c r="S16" s="2">
        <f>+IFERROR(('Regions &amp; Poverty'!$K14/100)*I16,0)</f>
        <v>8296.58</v>
      </c>
      <c r="T16" s="2">
        <f>+IFERROR(('Regions &amp; Poverty'!$K14/100)*J16,0)</f>
        <v>8505.93</v>
      </c>
      <c r="U16" s="2">
        <f>+IFERROR(R16*('Regions &amp; Poverty'!$M14/100),0)</f>
        <v>2860.8175200000001</v>
      </c>
      <c r="V16" s="2">
        <f>+IFERROR(S16*('Regions &amp; Poverty'!$M14/100),0)</f>
        <v>3011.6585399999999</v>
      </c>
      <c r="W16" s="2">
        <f>+IFERROR(T16*('Regions &amp; Poverty'!$M14/100),0)</f>
        <v>3087.6525900000001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  <c r="K17" s="27"/>
      <c r="L17" s="2">
        <f>+IFERROR(('Regions &amp; Poverty'!$G15/100)*H17,0)</f>
        <v>0</v>
      </c>
      <c r="M17" s="2">
        <f>+IFERROR(('Regions &amp; Poverty'!$G15/100)*I17,0)</f>
        <v>0</v>
      </c>
      <c r="N17" s="2">
        <f>+IFERROR(('Regions &amp; Poverty'!$G15/100)*J17,0)</f>
        <v>0</v>
      </c>
      <c r="O17" s="2">
        <f>+IFERROR(L17*('Regions &amp; Poverty'!$I15/100),0)</f>
        <v>0</v>
      </c>
      <c r="P17" s="2">
        <f>+IFERROR(M17*('Regions &amp; Poverty'!$I15/100),0)</f>
        <v>0</v>
      </c>
      <c r="Q17" s="2">
        <f>+IFERROR(N17*('Regions &amp; Poverty'!$I15/100),0)</f>
        <v>0</v>
      </c>
      <c r="R17" s="2">
        <f>+IFERROR(('Regions &amp; Poverty'!$K15/100)*H17,0)</f>
        <v>0</v>
      </c>
      <c r="S17" s="2">
        <f>+IFERROR(('Regions &amp; Poverty'!$K15/100)*I17,0)</f>
        <v>0</v>
      </c>
      <c r="T17" s="2">
        <f>+IFERROR(('Regions &amp; Poverty'!$K15/100)*J17,0)</f>
        <v>0</v>
      </c>
      <c r="U17" s="2">
        <f>+IFERROR(R17*('Regions &amp; Poverty'!$M15/100),0)</f>
        <v>0</v>
      </c>
      <c r="V17" s="2">
        <f>+IFERROR(S17*('Regions &amp; Poverty'!$M15/100),0)</f>
        <v>0</v>
      </c>
      <c r="W17" s="2">
        <f>+IFERROR(T17*('Regions &amp; Poverty'!$M15/100),0)</f>
        <v>0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1448835</v>
      </c>
      <c r="I19" s="9">
        <f t="shared" si="1"/>
        <v>1575959</v>
      </c>
      <c r="J19" s="9">
        <f t="shared" si="1"/>
        <v>50964</v>
      </c>
      <c r="K19" s="27"/>
      <c r="L19" s="2">
        <f>+IFERROR(('Regions &amp; Poverty'!$G17/100)*H19,0)</f>
        <v>485359.72500000003</v>
      </c>
      <c r="M19" s="2">
        <f>+IFERROR(('Regions &amp; Poverty'!$G17/100)*I19,0)</f>
        <v>527946.26500000001</v>
      </c>
      <c r="N19" s="2">
        <f>+IFERROR(('Regions &amp; Poverty'!$G17/100)*J19,0)</f>
        <v>17072.940000000002</v>
      </c>
      <c r="O19" s="2">
        <f>+IFERROR(L19*('Regions &amp; Poverty'!$I17/100),0)</f>
        <v>43682.375250000005</v>
      </c>
      <c r="P19" s="2">
        <f>+IFERROR(M19*('Regions &amp; Poverty'!$I17/100),0)</f>
        <v>47515.163849999997</v>
      </c>
      <c r="Q19" s="2">
        <f>+IFERROR(N19*('Regions &amp; Poverty'!$I17/100),0)</f>
        <v>1536.5646000000002</v>
      </c>
      <c r="R19" s="2">
        <f>+IFERROR(('Regions &amp; Poverty'!$K17/100)*H19,0)</f>
        <v>1059098.385</v>
      </c>
      <c r="S19" s="2">
        <f>+IFERROR(('Regions &amp; Poverty'!$K17/100)*I19,0)</f>
        <v>1152026.0289999999</v>
      </c>
      <c r="T19" s="2">
        <f>+IFERROR(('Regions &amp; Poverty'!$K17/100)*J19,0)</f>
        <v>37254.684000000001</v>
      </c>
      <c r="U19" s="2">
        <f>+IFERROR(R19*('Regions &amp; Poverty'!$M17/100),0)</f>
        <v>296547.54780000006</v>
      </c>
      <c r="V19" s="2">
        <f>+IFERROR(S19*('Regions &amp; Poverty'!$M17/100),0)</f>
        <v>322567.28811999998</v>
      </c>
      <c r="W19" s="2">
        <f>+IFERROR(T19*('Regions &amp; Poverty'!$M17/100),0)</f>
        <v>10431.311520000001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216000</v>
      </c>
      <c r="I21" s="9">
        <f t="shared" si="3"/>
        <v>223992</v>
      </c>
      <c r="J21" s="9">
        <f t="shared" si="3"/>
        <v>235314</v>
      </c>
      <c r="K21" s="27"/>
      <c r="L21" s="2">
        <f>+IFERROR(('Regions &amp; Poverty'!$G19/100)*H21,0)</f>
        <v>32184</v>
      </c>
      <c r="M21" s="2">
        <f>+IFERROR(('Regions &amp; Poverty'!$G19/100)*I21,0)</f>
        <v>33374.807999999997</v>
      </c>
      <c r="N21" s="2">
        <f>+IFERROR(('Regions &amp; Poverty'!$G19/100)*J21,0)</f>
        <v>35061.786</v>
      </c>
      <c r="O21" s="2">
        <f>+IFERROR(L21*('Regions &amp; Poverty'!$I19/100),0)</f>
        <v>1287.3600000000001</v>
      </c>
      <c r="P21" s="2">
        <f>+IFERROR(M21*('Regions &amp; Poverty'!$I19/100),0)</f>
        <v>1334.9923199999998</v>
      </c>
      <c r="Q21" s="2">
        <f>+IFERROR(N21*('Regions &amp; Poverty'!$I19/100),0)</f>
        <v>1402.47144</v>
      </c>
      <c r="R21" s="2">
        <f>+IFERROR(('Regions &amp; Poverty'!$K19/100)*H21,0)</f>
        <v>87480</v>
      </c>
      <c r="S21" s="2">
        <f>+IFERROR(('Regions &amp; Poverty'!$K19/100)*I21,0)</f>
        <v>90716.760000000009</v>
      </c>
      <c r="T21" s="2">
        <f>+IFERROR(('Regions &amp; Poverty'!$K19/100)*J21,0)</f>
        <v>95302.170000000013</v>
      </c>
      <c r="U21" s="2">
        <f>+IFERROR(R21*('Regions &amp; Poverty'!$M19/100),0)</f>
        <v>11897.28</v>
      </c>
      <c r="V21" s="2">
        <f>+IFERROR(S21*('Regions &amp; Poverty'!$M19/100),0)</f>
        <v>12337.479360000003</v>
      </c>
      <c r="W21" s="2">
        <f>+IFERROR(T21*('Regions &amp; Poverty'!$M19/100),0)</f>
        <v>12961.095120000002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43953</v>
      </c>
      <c r="I22" s="2">
        <f t="shared" si="2"/>
        <v>28762</v>
      </c>
      <c r="J22" s="2">
        <f t="shared" si="2"/>
        <v>39501</v>
      </c>
      <c r="K22" s="27"/>
      <c r="L22" s="2">
        <f>+IFERROR(('Regions &amp; Poverty'!$G20/100)*H22,0)</f>
        <v>19207.461000000003</v>
      </c>
      <c r="M22" s="2">
        <f>+IFERROR(('Regions &amp; Poverty'!$G20/100)*I22,0)</f>
        <v>12568.994000000002</v>
      </c>
      <c r="N22" s="2">
        <f>+IFERROR(('Regions &amp; Poverty'!$G20/100)*J22,0)</f>
        <v>17261.937000000002</v>
      </c>
      <c r="O22" s="2">
        <f>+IFERROR(L22*('Regions &amp; Poverty'!$I20/100),0)</f>
        <v>2132.0281710000004</v>
      </c>
      <c r="P22" s="2">
        <f>+IFERROR(M22*('Regions &amp; Poverty'!$I20/100),0)</f>
        <v>1395.1583340000002</v>
      </c>
      <c r="Q22" s="2">
        <f>+IFERROR(N22*('Regions &amp; Poverty'!$I20/100),0)</f>
        <v>1916.0750070000001</v>
      </c>
      <c r="R22" s="2">
        <f>+IFERROR(('Regions &amp; Poverty'!$K20/100)*H22,0)</f>
        <v>33580.091999999997</v>
      </c>
      <c r="S22" s="2">
        <f>+IFERROR(('Regions &amp; Poverty'!$K20/100)*I22,0)</f>
        <v>21974.168000000001</v>
      </c>
      <c r="T22" s="2">
        <f>+IFERROR(('Regions &amp; Poverty'!$K20/100)*J22,0)</f>
        <v>30178.763999999999</v>
      </c>
      <c r="U22" s="2">
        <f>+IFERROR(R22*('Regions &amp; Poverty'!$M20/100),0)</f>
        <v>10812.789623999999</v>
      </c>
      <c r="V22" s="2">
        <f>+IFERROR(S22*('Regions &amp; Poverty'!$M20/100),0)</f>
        <v>7075.6820960000005</v>
      </c>
      <c r="W22" s="2">
        <f>+IFERROR(T22*('Regions &amp; Poverty'!$M20/100),0)</f>
        <v>9717.5620080000008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448535</v>
      </c>
      <c r="I24" s="2">
        <f t="shared" si="2"/>
        <v>475903</v>
      </c>
      <c r="J24" s="2">
        <f t="shared" si="2"/>
        <v>502314</v>
      </c>
      <c r="K24" s="27"/>
      <c r="L24" s="2">
        <f>+IFERROR(('Regions &amp; Poverty'!$G22/100)*H24,0)</f>
        <v>172237.44</v>
      </c>
      <c r="M24" s="2">
        <f>+IFERROR(('Regions &amp; Poverty'!$G22/100)*I24,0)</f>
        <v>182746.75200000001</v>
      </c>
      <c r="N24" s="2">
        <f>+IFERROR(('Regions &amp; Poverty'!$G22/100)*J24,0)</f>
        <v>192888.576</v>
      </c>
      <c r="O24" s="2">
        <f>+IFERROR(L24*('Regions &amp; Poverty'!$I22/100),0)</f>
        <v>26352.328320000001</v>
      </c>
      <c r="P24" s="2">
        <f>+IFERROR(M24*('Regions &amp; Poverty'!$I22/100),0)</f>
        <v>27960.253056000001</v>
      </c>
      <c r="Q24" s="2">
        <f>+IFERROR(N24*('Regions &amp; Poverty'!$I22/100),0)</f>
        <v>29511.952128000001</v>
      </c>
      <c r="R24" s="2">
        <f>+IFERROR(('Regions &amp; Poverty'!$K22/100)*H24,0)</f>
        <v>298275.77500000002</v>
      </c>
      <c r="S24" s="2">
        <f>+IFERROR(('Regions &amp; Poverty'!$K22/100)*I24,0)</f>
        <v>316475.495</v>
      </c>
      <c r="T24" s="2">
        <f>+IFERROR(('Regions &amp; Poverty'!$K22/100)*J24,0)</f>
        <v>334038.81</v>
      </c>
      <c r="U24" s="2">
        <f>+IFERROR(R24*('Regions &amp; Poverty'!$M22/100),0)</f>
        <v>91868.938699999999</v>
      </c>
      <c r="V24" s="2">
        <f>+IFERROR(S24*('Regions &amp; Poverty'!$M22/100),0)</f>
        <v>97474.45246</v>
      </c>
      <c r="W24" s="2">
        <f>+IFERROR(T24*('Regions &amp; Poverty'!$M22/100),0)</f>
        <v>102883.95348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93305</v>
      </c>
      <c r="I26" s="2">
        <f t="shared" si="2"/>
        <v>82818</v>
      </c>
      <c r="J26" s="2">
        <f t="shared" si="2"/>
        <v>118863</v>
      </c>
      <c r="K26" s="27"/>
      <c r="L26" s="2">
        <f>+IFERROR(('Regions &amp; Poverty'!$G24/100)*H26,0)</f>
        <v>45999.364999999998</v>
      </c>
      <c r="M26" s="2">
        <f>+IFERROR(('Regions &amp; Poverty'!$G24/100)*I26,0)</f>
        <v>40829.273999999998</v>
      </c>
      <c r="N26" s="2">
        <f>+IFERROR(('Regions &amp; Poverty'!$G24/100)*J26,0)</f>
        <v>58599.459000000003</v>
      </c>
      <c r="O26" s="2">
        <f>+IFERROR(L26*('Regions &amp; Poverty'!$I24/100),0)</f>
        <v>6991.9034799999999</v>
      </c>
      <c r="P26" s="2">
        <f>+IFERROR(M26*('Regions &amp; Poverty'!$I24/100),0)</f>
        <v>6206.0496479999993</v>
      </c>
      <c r="Q26" s="2">
        <f>+IFERROR(N26*('Regions &amp; Poverty'!$I24/100),0)</f>
        <v>8907.1177680000001</v>
      </c>
      <c r="R26" s="2">
        <f>+IFERROR(('Regions &amp; Poverty'!$K24/100)*H26,0)</f>
        <v>73710.95</v>
      </c>
      <c r="S26" s="2">
        <f>+IFERROR(('Regions &amp; Poverty'!$K24/100)*I26,0)</f>
        <v>65426.22</v>
      </c>
      <c r="T26" s="2">
        <f>+IFERROR(('Regions &amp; Poverty'!$K24/100)*J26,0)</f>
        <v>93901.77</v>
      </c>
      <c r="U26" s="2">
        <f>+IFERROR(R26*('Regions &amp; Poverty'!$M24/100),0)</f>
        <v>26462.231049999999</v>
      </c>
      <c r="V26" s="2">
        <f>+IFERROR(S26*('Regions &amp; Poverty'!$M24/100),0)</f>
        <v>23488.01298</v>
      </c>
      <c r="W26" s="2">
        <f>+IFERROR(T26*('Regions &amp; Poverty'!$M24/100),0)</f>
        <v>33710.735430000001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2859</v>
      </c>
      <c r="I27" s="2">
        <f t="shared" si="2"/>
        <v>2819</v>
      </c>
      <c r="J27" s="2">
        <f t="shared" si="2"/>
        <v>2809</v>
      </c>
      <c r="K27" s="27"/>
      <c r="L27" s="2">
        <f>+IFERROR(('Regions &amp; Poverty'!$G25/100)*H27,0)</f>
        <v>168.68100000000001</v>
      </c>
      <c r="M27" s="2">
        <f>+IFERROR(('Regions &amp; Poverty'!$G25/100)*I27,0)</f>
        <v>166.321</v>
      </c>
      <c r="N27" s="2">
        <f>+IFERROR(('Regions &amp; Poverty'!$G25/100)*J27,0)</f>
        <v>165.73100000000002</v>
      </c>
      <c r="O27" s="2">
        <f>+IFERROR(L27*('Regions &amp; Poverty'!$I25/100),0)</f>
        <v>2.3615339999999998</v>
      </c>
      <c r="P27" s="2">
        <f>+IFERROR(M27*('Regions &amp; Poverty'!$I25/100),0)</f>
        <v>2.3284939999999996</v>
      </c>
      <c r="Q27" s="2">
        <f>+IFERROR(N27*('Regions &amp; Poverty'!$I25/100),0)</f>
        <v>2.3202340000000001</v>
      </c>
      <c r="R27" s="2">
        <f>+IFERROR(('Regions &amp; Poverty'!$K25/100)*H27,0)</f>
        <v>674.72400000000005</v>
      </c>
      <c r="S27" s="2">
        <f>+IFERROR(('Regions &amp; Poverty'!$K25/100)*I27,0)</f>
        <v>665.28399999999999</v>
      </c>
      <c r="T27" s="2">
        <f>+IFERROR(('Regions &amp; Poverty'!$K25/100)*J27,0)</f>
        <v>662.92400000000009</v>
      </c>
      <c r="U27" s="2">
        <f>+IFERROR(R27*('Regions &amp; Poverty'!$M25/100),0)</f>
        <v>43.857060000000004</v>
      </c>
      <c r="V27" s="2">
        <f>+IFERROR(S27*('Regions &amp; Poverty'!$M25/100),0)</f>
        <v>43.243459999999999</v>
      </c>
      <c r="W27" s="2">
        <f>+IFERROR(T27*('Regions &amp; Poverty'!$M25/100),0)</f>
        <v>43.090060000000008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4471</v>
      </c>
      <c r="I32" s="2">
        <f t="shared" si="2"/>
        <v>4647</v>
      </c>
      <c r="J32" s="2">
        <f t="shared" si="2"/>
        <v>4650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si="2"/>
        <v>0</v>
      </c>
      <c r="J34" s="2">
        <f t="shared" si="2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0</v>
      </c>
      <c r="I35" s="2">
        <f t="shared" si="2"/>
        <v>0</v>
      </c>
      <c r="J35" s="2">
        <f t="shared" si="2"/>
        <v>0</v>
      </c>
      <c r="K35" s="27"/>
      <c r="L35" s="2">
        <f>+IFERROR(('Regions &amp; Poverty'!$G33/100)*H35,0)</f>
        <v>0</v>
      </c>
      <c r="M35" s="2">
        <f>+IFERROR(('Regions &amp; Poverty'!$G33/100)*I35,0)</f>
        <v>0</v>
      </c>
      <c r="N35" s="2">
        <f>+IFERROR(('Regions &amp; Poverty'!$G33/100)*J35,0)</f>
        <v>0</v>
      </c>
      <c r="O35" s="2">
        <f>+IFERROR(L35*('Regions &amp; Poverty'!$I33/100),0)</f>
        <v>0</v>
      </c>
      <c r="P35" s="2">
        <f>+IFERROR(M35*('Regions &amp; Poverty'!$I33/100),0)</f>
        <v>0</v>
      </c>
      <c r="Q35" s="2">
        <f>+IFERROR(N35*('Regions &amp; Poverty'!$I33/100),0)</f>
        <v>0</v>
      </c>
      <c r="R35" s="2">
        <f>+IFERROR(('Regions &amp; Poverty'!$K33/100)*H35,0)</f>
        <v>0</v>
      </c>
      <c r="S35" s="2">
        <f>+IFERROR(('Regions &amp; Poverty'!$K33/100)*I35,0)</f>
        <v>0</v>
      </c>
      <c r="T35" s="2">
        <f>+IFERROR(('Regions &amp; Poverty'!$K33/100)*J35,0)</f>
        <v>0</v>
      </c>
      <c r="U35" s="2">
        <f>+IFERROR(R35*('Regions &amp; Poverty'!$M33/100),0)</f>
        <v>0</v>
      </c>
      <c r="V35" s="2">
        <f>+IFERROR(S35*('Regions &amp; Poverty'!$M33/100),0)</f>
        <v>0</v>
      </c>
      <c r="W35" s="2">
        <f>+IFERROR(T35*('Regions &amp; Poverty'!$M33/100),0)</f>
        <v>0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0</v>
      </c>
      <c r="I42" s="2">
        <f t="shared" si="4"/>
        <v>0</v>
      </c>
      <c r="J42" s="2">
        <f t="shared" si="4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3220654</v>
      </c>
      <c r="I43" s="2">
        <f t="shared" si="4"/>
        <v>2650498</v>
      </c>
      <c r="J43" s="2">
        <f t="shared" si="4"/>
        <v>3041245</v>
      </c>
      <c r="K43" s="27"/>
      <c r="L43" s="2">
        <f>+IFERROR(('Regions &amp; Poverty'!$G41/100)*H43,0)</f>
        <v>1594223.73</v>
      </c>
      <c r="M43" s="2">
        <f>+IFERROR(('Regions &amp; Poverty'!$G41/100)*I43,0)</f>
        <v>1311996.51</v>
      </c>
      <c r="N43" s="2">
        <f>+IFERROR(('Regions &amp; Poverty'!$G41/100)*J43,0)</f>
        <v>1505416.2749999999</v>
      </c>
      <c r="O43" s="2">
        <f>+IFERROR(L43*('Regions &amp; Poverty'!$I41/100),0)</f>
        <v>357106.11551999993</v>
      </c>
      <c r="P43" s="2">
        <f>+IFERROR(M43*('Regions &amp; Poverty'!$I41/100),0)</f>
        <v>293887.21823999996</v>
      </c>
      <c r="Q43" s="2">
        <f>+IFERROR(N43*('Regions &amp; Poverty'!$I41/100),0)</f>
        <v>337213.24559999997</v>
      </c>
      <c r="R43" s="2">
        <f>+IFERROR(('Regions &amp; Poverty'!$K41/100)*H43,0)</f>
        <v>2454138.3480000002</v>
      </c>
      <c r="S43" s="2">
        <f>+IFERROR(('Regions &amp; Poverty'!$K41/100)*I43,0)</f>
        <v>2019679.476</v>
      </c>
      <c r="T43" s="2">
        <f>+IFERROR(('Regions &amp; Poverty'!$K41/100)*J43,0)</f>
        <v>2317428.69</v>
      </c>
      <c r="U43" s="2">
        <f>+IFERROR(R43*('Regions &amp; Poverty'!$M41/100),0)</f>
        <v>969384.64746000012</v>
      </c>
      <c r="V43" s="2">
        <f>+IFERROR(S43*('Regions &amp; Poverty'!$M41/100),0)</f>
        <v>797773.39302000008</v>
      </c>
      <c r="W43" s="2">
        <f>+IFERROR(T43*('Regions &amp; Poverty'!$M41/100),0)</f>
        <v>915384.33255000005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5821676</v>
      </c>
      <c r="I44" s="2">
        <f t="shared" si="4"/>
        <v>5945572</v>
      </c>
      <c r="J44" s="2">
        <f t="shared" si="4"/>
        <v>5952685</v>
      </c>
      <c r="K44" s="27"/>
      <c r="L44" s="2">
        <f>+IFERROR(('Regions &amp; Poverty'!$G42/100)*H44,0)</f>
        <v>1624247.6039999998</v>
      </c>
      <c r="M44" s="2">
        <f>+IFERROR(('Regions &amp; Poverty'!$G42/100)*I44,0)</f>
        <v>1658814.5879999998</v>
      </c>
      <c r="N44" s="2">
        <f>+IFERROR(('Regions &amp; Poverty'!$G42/100)*J44,0)</f>
        <v>1660799.1149999998</v>
      </c>
      <c r="O44" s="2">
        <f>+IFERROR(L44*('Regions &amp; Poverty'!$I42/100),0)</f>
        <v>146182.28435999999</v>
      </c>
      <c r="P44" s="2">
        <f>+IFERROR(M44*('Regions &amp; Poverty'!$I42/100),0)</f>
        <v>149293.31291999997</v>
      </c>
      <c r="Q44" s="2">
        <f>+IFERROR(N44*('Regions &amp; Poverty'!$I42/100),0)</f>
        <v>149471.92034999997</v>
      </c>
      <c r="R44" s="2">
        <f>+IFERROR(('Regions &amp; Poverty'!$K42/100)*H44,0)</f>
        <v>3318355.32</v>
      </c>
      <c r="S44" s="2">
        <f>+IFERROR(('Regions &amp; Poverty'!$K42/100)*I44,0)</f>
        <v>3388976.0399999996</v>
      </c>
      <c r="T44" s="2">
        <f>+IFERROR(('Regions &amp; Poverty'!$K42/100)*J44,0)</f>
        <v>3393030.4499999997</v>
      </c>
      <c r="U44" s="2">
        <f>+IFERROR(R44*('Regions &amp; Poverty'!$M42/100),0)</f>
        <v>766540.07892</v>
      </c>
      <c r="V44" s="2">
        <f>+IFERROR(S44*('Regions &amp; Poverty'!$M42/100),0)</f>
        <v>782853.46523999993</v>
      </c>
      <c r="W44" s="2">
        <f>+IFERROR(T44*('Regions &amp; Poverty'!$M42/100),0)</f>
        <v>783790.03394999995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7119000</v>
      </c>
      <c r="I45" s="2">
        <f t="shared" si="4"/>
        <v>7296150</v>
      </c>
      <c r="J45" s="2">
        <f t="shared" si="4"/>
        <v>7440354</v>
      </c>
      <c r="K45" s="27"/>
      <c r="L45" s="2">
        <f>+IFERROR(('Regions &amp; Poverty'!$G43/100)*H45,0)</f>
        <v>968184.00000000012</v>
      </c>
      <c r="M45" s="2">
        <f>+IFERROR(('Regions &amp; Poverty'!$G43/100)*I45,0)</f>
        <v>992276.4</v>
      </c>
      <c r="N45" s="2">
        <f>+IFERROR(('Regions &amp; Poverty'!$G43/100)*J45,0)</f>
        <v>1011888.1440000001</v>
      </c>
      <c r="O45" s="2">
        <f>+IFERROR(L45*('Regions &amp; Poverty'!$I43/100),0)</f>
        <v>38727.360000000008</v>
      </c>
      <c r="P45" s="2">
        <f>+IFERROR(M45*('Regions &amp; Poverty'!$I43/100),0)</f>
        <v>39691.056000000004</v>
      </c>
      <c r="Q45" s="2">
        <f>+IFERROR(N45*('Regions &amp; Poverty'!$I43/100),0)</f>
        <v>40475.525760000004</v>
      </c>
      <c r="R45" s="2">
        <f>+IFERROR(('Regions &amp; Poverty'!$K43/100)*H45,0)</f>
        <v>2484531</v>
      </c>
      <c r="S45" s="2">
        <f>+IFERROR(('Regions &amp; Poverty'!$K43/100)*I45,0)</f>
        <v>2546356.3499999996</v>
      </c>
      <c r="T45" s="2">
        <f>+IFERROR(('Regions &amp; Poverty'!$K43/100)*J45,0)</f>
        <v>2596683.5459999996</v>
      </c>
      <c r="U45" s="2">
        <f>+IFERROR(R45*('Regions &amp; Poverty'!$M43/100),0)</f>
        <v>305597.31300000002</v>
      </c>
      <c r="V45" s="2">
        <f>+IFERROR(S45*('Regions &amp; Poverty'!$M43/100),0)</f>
        <v>313201.83104999998</v>
      </c>
      <c r="W45" s="2">
        <f>+IFERROR(T45*('Regions &amp; Poverty'!$M43/100),0)</f>
        <v>319392.07615799998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129063</v>
      </c>
      <c r="I46" s="2">
        <f t="shared" si="4"/>
        <v>99850</v>
      </c>
      <c r="J46" s="2">
        <f t="shared" si="4"/>
        <v>84242</v>
      </c>
      <c r="K46" s="27"/>
      <c r="L46" s="2">
        <f>+IFERROR(('Regions &amp; Poverty'!$G44/100)*H46,0)</f>
        <v>45559.238999999994</v>
      </c>
      <c r="M46" s="2">
        <f>+IFERROR(('Regions &amp; Poverty'!$G44/100)*I46,0)</f>
        <v>35247.049999999996</v>
      </c>
      <c r="N46" s="2">
        <f>+IFERROR(('Regions &amp; Poverty'!$G44/100)*J46,0)</f>
        <v>29737.425999999999</v>
      </c>
      <c r="O46" s="2">
        <f>+IFERROR(L46*('Regions &amp; Poverty'!$I44/100),0)</f>
        <v>4692.6016169999994</v>
      </c>
      <c r="P46" s="2">
        <f>+IFERROR(M46*('Regions &amp; Poverty'!$I44/100),0)</f>
        <v>3630.4461499999998</v>
      </c>
      <c r="Q46" s="2">
        <f>+IFERROR(N46*('Regions &amp; Poverty'!$I44/100),0)</f>
        <v>3062.954878</v>
      </c>
      <c r="R46" s="2">
        <f>+IFERROR(('Regions &amp; Poverty'!$K44/100)*H46,0)</f>
        <v>90731.28899999999</v>
      </c>
      <c r="S46" s="2">
        <f>+IFERROR(('Regions &amp; Poverty'!$K44/100)*I46,0)</f>
        <v>70194.55</v>
      </c>
      <c r="T46" s="2">
        <f>+IFERROR(('Regions &amp; Poverty'!$K44/100)*J46,0)</f>
        <v>59222.125999999997</v>
      </c>
      <c r="U46" s="2">
        <f>+IFERROR(R46*('Regions &amp; Poverty'!$M44/100),0)</f>
        <v>25767.686075999995</v>
      </c>
      <c r="V46" s="2">
        <f>+IFERROR(S46*('Regions &amp; Poverty'!$M44/100),0)</f>
        <v>19935.252199999999</v>
      </c>
      <c r="W46" s="2">
        <f>+IFERROR(T46*('Regions &amp; Poverty'!$M44/100),0)</f>
        <v>16819.083783999999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21516</v>
      </c>
      <c r="I48" s="2">
        <f t="shared" si="4"/>
        <v>21691</v>
      </c>
      <c r="J48" s="2">
        <f t="shared" si="4"/>
        <v>21550</v>
      </c>
      <c r="K48" s="27"/>
      <c r="L48" s="2">
        <f>+IFERROR(('Regions &amp; Poverty'!$G46/100)*H48,0)</f>
        <v>8305.1759999999995</v>
      </c>
      <c r="M48" s="2">
        <f>+IFERROR(('Regions &amp; Poverty'!$G46/100)*I48,0)</f>
        <v>8372.7260000000006</v>
      </c>
      <c r="N48" s="2">
        <f>+IFERROR(('Regions &amp; Poverty'!$G46/100)*J48,0)</f>
        <v>8318.3000000000011</v>
      </c>
      <c r="O48" s="2">
        <f>+IFERROR(L48*('Regions &amp; Poverty'!$I46/100),0)</f>
        <v>971.70559199999991</v>
      </c>
      <c r="P48" s="2">
        <f>+IFERROR(M48*('Regions &amp; Poverty'!$I46/100),0)</f>
        <v>979.60894199999996</v>
      </c>
      <c r="Q48" s="2">
        <f>+IFERROR(N48*('Regions &amp; Poverty'!$I46/100),0)</f>
        <v>973.24110000000007</v>
      </c>
      <c r="R48" s="2">
        <f>+IFERROR(('Regions &amp; Poverty'!$K46/100)*H48,0)</f>
        <v>15878.807999999999</v>
      </c>
      <c r="S48" s="2">
        <f>+IFERROR(('Regions &amp; Poverty'!$K46/100)*I48,0)</f>
        <v>16007.958000000001</v>
      </c>
      <c r="T48" s="2">
        <f>+IFERROR(('Regions &amp; Poverty'!$K46/100)*J48,0)</f>
        <v>15903.9</v>
      </c>
      <c r="U48" s="2">
        <f>+IFERROR(R48*('Regions &amp; Poverty'!$M46/100),0)</f>
        <v>4874.7940559999997</v>
      </c>
      <c r="V48" s="2">
        <f>+IFERROR(S48*('Regions &amp; Poverty'!$M46/100),0)</f>
        <v>4914.4431059999997</v>
      </c>
      <c r="W48" s="2">
        <f>+IFERROR(T48*('Regions &amp; Poverty'!$M46/100),0)</f>
        <v>4882.4973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45151589</v>
      </c>
      <c r="I49" s="2">
        <f t="shared" si="4"/>
        <v>45677939</v>
      </c>
      <c r="J49" s="2">
        <f t="shared" si="4"/>
        <v>44109615</v>
      </c>
      <c r="K49" s="27"/>
      <c r="L49" s="2">
        <f>+IFERROR(('Regions &amp; Poverty'!$G47/100)*H49,0)</f>
        <v>24156100.115000002</v>
      </c>
      <c r="M49" s="2">
        <f>+IFERROR(('Regions &amp; Poverty'!$G47/100)*I49,0)</f>
        <v>24437697.365000002</v>
      </c>
      <c r="N49" s="2">
        <f>+IFERROR(('Regions &amp; Poverty'!$G47/100)*J49,0)</f>
        <v>23598644.025000002</v>
      </c>
      <c r="O49" s="2">
        <f>+IFERROR(L49*('Regions &amp; Poverty'!$I47/100),0)</f>
        <v>5266029.8250700003</v>
      </c>
      <c r="P49" s="2">
        <f>+IFERROR(M49*('Regions &amp; Poverty'!$I47/100),0)</f>
        <v>5327418.0255700005</v>
      </c>
      <c r="Q49" s="2">
        <f>+IFERROR(N49*('Regions &amp; Poverty'!$I47/100),0)</f>
        <v>5144504.39745</v>
      </c>
      <c r="R49" s="2">
        <f>+IFERROR(('Regions &amp; Poverty'!$K47/100)*H49,0)</f>
        <v>35037633.063999996</v>
      </c>
      <c r="S49" s="2">
        <f>+IFERROR(('Regions &amp; Poverty'!$K47/100)*I49,0)</f>
        <v>35446080.663999997</v>
      </c>
      <c r="T49" s="2">
        <f>+IFERROR(('Regions &amp; Poverty'!$K47/100)*J49,0)</f>
        <v>34229061.239999995</v>
      </c>
      <c r="U49" s="2">
        <f>+IFERROR(R49*('Regions &amp; Poverty'!$M47/100),0)</f>
        <v>14120166.124791997</v>
      </c>
      <c r="V49" s="2">
        <f>+IFERROR(S49*('Regions &amp; Poverty'!$M47/100),0)</f>
        <v>14284770.507591998</v>
      </c>
      <c r="W49" s="2">
        <f>+IFERROR(T49*('Regions &amp; Poverty'!$M47/100),0)</f>
        <v>13794311.679719998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786394</v>
      </c>
      <c r="I51" s="2">
        <f t="shared" si="4"/>
        <v>781419</v>
      </c>
      <c r="J51" s="2">
        <f t="shared" si="4"/>
        <v>813985</v>
      </c>
      <c r="K51" s="27"/>
      <c r="L51" s="2">
        <f>+IFERROR(('Regions &amp; Poverty'!$G49/100)*H51,0)</f>
        <v>386119.45399999997</v>
      </c>
      <c r="M51" s="2">
        <f>+IFERROR(('Regions &amp; Poverty'!$G49/100)*I51,0)</f>
        <v>383676.72899999999</v>
      </c>
      <c r="N51" s="2">
        <f>+IFERROR(('Regions &amp; Poverty'!$G49/100)*J51,0)</f>
        <v>399666.63500000001</v>
      </c>
      <c r="O51" s="2">
        <f>+IFERROR(L51*('Regions &amp; Poverty'!$I49/100),0)</f>
        <v>76837.771345999994</v>
      </c>
      <c r="P51" s="2">
        <f>+IFERROR(M51*('Regions &amp; Poverty'!$I49/100),0)</f>
        <v>76351.669070999997</v>
      </c>
      <c r="Q51" s="2">
        <f>+IFERROR(N51*('Regions &amp; Poverty'!$I49/100),0)</f>
        <v>79533.660364999989</v>
      </c>
      <c r="R51" s="2">
        <f>+IFERROR(('Regions &amp; Poverty'!$K49/100)*H51,0)</f>
        <v>575640.40799999994</v>
      </c>
      <c r="S51" s="2">
        <f>+IFERROR(('Regions &amp; Poverty'!$K49/100)*I51,0)</f>
        <v>571998.70799999998</v>
      </c>
      <c r="T51" s="2">
        <f>+IFERROR(('Regions &amp; Poverty'!$K49/100)*J51,0)</f>
        <v>595837.02</v>
      </c>
      <c r="U51" s="2">
        <f>+IFERROR(R51*('Regions &amp; Poverty'!$M49/100),0)</f>
        <v>213562.59136799996</v>
      </c>
      <c r="V51" s="2">
        <f>+IFERROR(S51*('Regions &amp; Poverty'!$M49/100),0)</f>
        <v>212211.52066799998</v>
      </c>
      <c r="W51" s="2">
        <f>+IFERROR(T51*('Regions &amp; Poverty'!$M49/100),0)</f>
        <v>221055.53442000001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63305</v>
      </c>
      <c r="I53" s="2">
        <f t="shared" si="5"/>
        <v>60604</v>
      </c>
      <c r="J53" s="2">
        <f t="shared" si="5"/>
        <v>50476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25181</v>
      </c>
      <c r="I54" s="2">
        <f t="shared" si="5"/>
        <v>29048</v>
      </c>
      <c r="J54" s="2">
        <f t="shared" si="5"/>
        <v>30173</v>
      </c>
      <c r="K54" s="27"/>
      <c r="L54" s="2">
        <f>+IFERROR(('Regions &amp; Poverty'!$G52/100)*H54,0)</f>
        <v>478.43899999999996</v>
      </c>
      <c r="M54" s="2">
        <f>+IFERROR(('Regions &amp; Poverty'!$G52/100)*I54,0)</f>
        <v>551.91200000000003</v>
      </c>
      <c r="N54" s="2">
        <f>+IFERROR(('Regions &amp; Poverty'!$G52/100)*J54,0)</f>
        <v>573.28700000000003</v>
      </c>
      <c r="O54" s="2">
        <f>+IFERROR(L54*('Regions &amp; Poverty'!$I52/100),0)</f>
        <v>2.3921950000000001</v>
      </c>
      <c r="P54" s="2">
        <f>+IFERROR(M54*('Regions &amp; Poverty'!$I52/100),0)</f>
        <v>2.75956</v>
      </c>
      <c r="Q54" s="2">
        <f>+IFERROR(N54*('Regions &amp; Poverty'!$I52/100),0)</f>
        <v>2.8664350000000001</v>
      </c>
      <c r="R54" s="2">
        <f>+IFERROR(('Regions &amp; Poverty'!$K52/100)*H54,0)</f>
        <v>1737.489</v>
      </c>
      <c r="S54" s="2">
        <f>+IFERROR(('Regions &amp; Poverty'!$K52/100)*I54,0)</f>
        <v>2004.3120000000001</v>
      </c>
      <c r="T54" s="2">
        <f>+IFERROR(('Regions &amp; Poverty'!$K52/100)*J54,0)</f>
        <v>2081.9370000000004</v>
      </c>
      <c r="U54" s="2">
        <f>+IFERROR(R54*('Regions &amp; Poverty'!$M52/100),0)</f>
        <v>34.749780000000001</v>
      </c>
      <c r="V54" s="2">
        <f>+IFERROR(S54*('Regions &amp; Poverty'!$M52/100),0)</f>
        <v>40.086240000000004</v>
      </c>
      <c r="W54" s="2">
        <f>+IFERROR(T54*('Regions &amp; Poverty'!$M52/100),0)</f>
        <v>41.638740000000006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476667</v>
      </c>
      <c r="I55" s="2">
        <f t="shared" si="5"/>
        <v>498304</v>
      </c>
      <c r="J55" s="2">
        <f t="shared" si="5"/>
        <v>411169</v>
      </c>
      <c r="K55" s="27"/>
      <c r="L55" s="2">
        <f>+IFERROR(('Regions &amp; Poverty'!$G53/100)*H55,0)</f>
        <v>118690.083</v>
      </c>
      <c r="M55" s="2">
        <f>+IFERROR(('Regions &amp; Poverty'!$G53/100)*I55,0)</f>
        <v>124077.696</v>
      </c>
      <c r="N55" s="2">
        <f>+IFERROR(('Regions &amp; Poverty'!$G53/100)*J55,0)</f>
        <v>102381.08100000001</v>
      </c>
      <c r="O55" s="2">
        <f>+IFERROR(L55*('Regions &amp; Poverty'!$I53/100),0)</f>
        <v>9495.2066400000003</v>
      </c>
      <c r="P55" s="2">
        <f>+IFERROR(M55*('Regions &amp; Poverty'!$I53/100),0)</f>
        <v>9926.2156799999993</v>
      </c>
      <c r="Q55" s="2">
        <f>+IFERROR(N55*('Regions &amp; Poverty'!$I53/100),0)</f>
        <v>8190.4864800000005</v>
      </c>
      <c r="R55" s="2">
        <f>+IFERROR(('Regions &amp; Poverty'!$K53/100)*H55,0)</f>
        <v>243100.17</v>
      </c>
      <c r="S55" s="2">
        <f>+IFERROR(('Regions &amp; Poverty'!$K53/100)*I55,0)</f>
        <v>254135.04000000001</v>
      </c>
      <c r="T55" s="2">
        <f>+IFERROR(('Regions &amp; Poverty'!$K53/100)*J55,0)</f>
        <v>209696.19</v>
      </c>
      <c r="U55" s="2">
        <f>+IFERROR(R55*('Regions &amp; Poverty'!$M53/100),0)</f>
        <v>49349.334510000008</v>
      </c>
      <c r="V55" s="2">
        <f>+IFERROR(S55*('Regions &amp; Poverty'!$M53/100),0)</f>
        <v>51589.413120000005</v>
      </c>
      <c r="W55" s="2">
        <f>+IFERROR(T55*('Regions &amp; Poverty'!$M53/100),0)</f>
        <v>42568.326570000005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135303</v>
      </c>
      <c r="I56" s="2">
        <f t="shared" si="5"/>
        <v>136731</v>
      </c>
      <c r="J56" s="2">
        <f t="shared" si="5"/>
        <v>156103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22055</v>
      </c>
      <c r="I57" s="9">
        <f t="shared" si="6"/>
        <v>22322</v>
      </c>
      <c r="J57" s="9">
        <f t="shared" si="6"/>
        <v>21835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1273</v>
      </c>
      <c r="I58" s="2">
        <f t="shared" si="7"/>
        <v>1646</v>
      </c>
      <c r="J58" s="2">
        <f t="shared" si="7"/>
        <v>1547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103</v>
      </c>
      <c r="I59" s="2">
        <f t="shared" si="7"/>
        <v>16</v>
      </c>
      <c r="J59" s="2">
        <f t="shared" si="7"/>
        <v>23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104</v>
      </c>
      <c r="I60" s="2">
        <f t="shared" si="7"/>
        <v>83</v>
      </c>
      <c r="J60" s="2">
        <f t="shared" si="7"/>
        <v>29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29925</v>
      </c>
      <c r="I61" s="2">
        <f t="shared" si="7"/>
        <v>23595</v>
      </c>
      <c r="J61" s="2">
        <f t="shared" si="7"/>
        <v>21900</v>
      </c>
      <c r="K61" s="27"/>
      <c r="L61" s="2">
        <f>+IFERROR(('Regions &amp; Poverty'!$G59/100)*H61,0)</f>
        <v>478.8</v>
      </c>
      <c r="M61" s="2">
        <f>+IFERROR(('Regions &amp; Poverty'!$G59/100)*I61,0)</f>
        <v>377.52</v>
      </c>
      <c r="N61" s="2">
        <f>+IFERROR(('Regions &amp; Poverty'!$G59/100)*J61,0)</f>
        <v>350.40000000000003</v>
      </c>
      <c r="O61" s="2">
        <f>+IFERROR(L61*('Regions &amp; Poverty'!$I59/100),0)</f>
        <v>2.8728000000000002</v>
      </c>
      <c r="P61" s="2">
        <f>+IFERROR(M61*('Regions &amp; Poverty'!$I59/100),0)</f>
        <v>2.26512</v>
      </c>
      <c r="Q61" s="2">
        <f>+IFERROR(N61*('Regions &amp; Poverty'!$I59/100),0)</f>
        <v>2.1024000000000003</v>
      </c>
      <c r="R61" s="2">
        <f>+IFERROR(('Regions &amp; Poverty'!$K59/100)*H61,0)</f>
        <v>1256.8500000000001</v>
      </c>
      <c r="S61" s="2">
        <f>+IFERROR(('Regions &amp; Poverty'!$K59/100)*I61,0)</f>
        <v>990.99</v>
      </c>
      <c r="T61" s="2">
        <f>+IFERROR(('Regions &amp; Poverty'!$K59/100)*J61,0)</f>
        <v>919.80000000000007</v>
      </c>
      <c r="U61" s="2">
        <f>+IFERROR(R61*('Regions &amp; Poverty'!$M59/100),0)</f>
        <v>18.85275</v>
      </c>
      <c r="V61" s="2">
        <f>+IFERROR(S61*('Regions &amp; Poverty'!$M59/100),0)</f>
        <v>14.864849999999999</v>
      </c>
      <c r="W61" s="2">
        <f>+IFERROR(T61*('Regions &amp; Poverty'!$M59/100),0)</f>
        <v>13.797000000000001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0</v>
      </c>
      <c r="I63" s="2">
        <f t="shared" si="7"/>
        <v>0</v>
      </c>
      <c r="J63" s="2">
        <f t="shared" si="7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0</v>
      </c>
      <c r="I64" s="2">
        <f t="shared" si="7"/>
        <v>0</v>
      </c>
      <c r="J64" s="2">
        <f t="shared" si="7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0</v>
      </c>
      <c r="I65" s="2">
        <f t="shared" si="7"/>
        <v>0</v>
      </c>
      <c r="J65" s="2">
        <f t="shared" si="7"/>
        <v>0</v>
      </c>
      <c r="K65" s="27"/>
      <c r="L65" s="2">
        <f>+IFERROR(('Regions &amp; Poverty'!$G63/100)*H65,0)</f>
        <v>0</v>
      </c>
      <c r="M65" s="2">
        <f>+IFERROR(('Regions &amp; Poverty'!$G63/100)*I65,0)</f>
        <v>0</v>
      </c>
      <c r="N65" s="2">
        <f>+IFERROR(('Regions &amp; Poverty'!$G63/100)*J65,0)</f>
        <v>0</v>
      </c>
      <c r="O65" s="2">
        <f>+IFERROR(L65*('Regions &amp; Poverty'!$I63/100),0)</f>
        <v>0</v>
      </c>
      <c r="P65" s="2">
        <f>+IFERROR(M65*('Regions &amp; Poverty'!$I63/100),0)</f>
        <v>0</v>
      </c>
      <c r="Q65" s="2">
        <f>+IFERROR(N65*('Regions &amp; Poverty'!$I63/100),0)</f>
        <v>0</v>
      </c>
      <c r="R65" s="2">
        <f>+IFERROR(('Regions &amp; Poverty'!$K63/100)*H65,0)</f>
        <v>0</v>
      </c>
      <c r="S65" s="2">
        <f>+IFERROR(('Regions &amp; Poverty'!$K63/100)*I65,0)</f>
        <v>0</v>
      </c>
      <c r="T65" s="2">
        <f>+IFERROR(('Regions &amp; Poverty'!$K63/100)*J65,0)</f>
        <v>0</v>
      </c>
      <c r="U65" s="2">
        <f>+IFERROR(R65*('Regions &amp; Poverty'!$M63/100),0)</f>
        <v>0</v>
      </c>
      <c r="V65" s="2">
        <f>+IFERROR(S65*('Regions &amp; Poverty'!$M63/100),0)</f>
        <v>0</v>
      </c>
      <c r="W65" s="2">
        <f>+IFERROR(T65*('Regions &amp; Poverty'!$M63/100),0)</f>
        <v>0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1000</v>
      </c>
      <c r="I66" s="2">
        <f t="shared" si="7"/>
        <v>1000</v>
      </c>
      <c r="J66" s="2">
        <f t="shared" si="7"/>
        <v>1000</v>
      </c>
      <c r="K66" s="27"/>
      <c r="L66" s="2">
        <f>+IFERROR(('Regions &amp; Poverty'!$G64/100)*H66,0)</f>
        <v>36.000000000000007</v>
      </c>
      <c r="M66" s="2">
        <f>+IFERROR(('Regions &amp; Poverty'!$G64/100)*I66,0)</f>
        <v>36.000000000000007</v>
      </c>
      <c r="N66" s="2">
        <f>+IFERROR(('Regions &amp; Poverty'!$G64/100)*J66,0)</f>
        <v>36.000000000000007</v>
      </c>
      <c r="O66" s="2">
        <f>+IFERROR(L66*('Regions &amp; Poverty'!$I64/100),0)</f>
        <v>0.32400000000000012</v>
      </c>
      <c r="P66" s="2">
        <f>+IFERROR(M66*('Regions &amp; Poverty'!$I64/100),0)</f>
        <v>0.32400000000000012</v>
      </c>
      <c r="Q66" s="2">
        <f>+IFERROR(N66*('Regions &amp; Poverty'!$I64/100),0)</f>
        <v>0.32400000000000012</v>
      </c>
      <c r="R66" s="2">
        <f>+IFERROR(('Regions &amp; Poverty'!$K64/100)*H66,0)</f>
        <v>138</v>
      </c>
      <c r="S66" s="2">
        <f>+IFERROR(('Regions &amp; Poverty'!$K64/100)*I66,0)</f>
        <v>138</v>
      </c>
      <c r="T66" s="2">
        <f>+IFERROR(('Regions &amp; Poverty'!$K64/100)*J66,0)</f>
        <v>138</v>
      </c>
      <c r="U66" s="2">
        <f>+IFERROR(R66*('Regions &amp; Poverty'!$M64/100),0)</f>
        <v>5.3819999999999997</v>
      </c>
      <c r="V66" s="2">
        <f>+IFERROR(S66*('Regions &amp; Poverty'!$M64/100),0)</f>
        <v>5.3819999999999997</v>
      </c>
      <c r="W66" s="2">
        <f>+IFERROR(T66*('Regions &amp; Poverty'!$M64/100),0)</f>
        <v>5.3819999999999997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19079</v>
      </c>
      <c r="I67" s="2">
        <f t="shared" si="7"/>
        <v>14410</v>
      </c>
      <c r="J67" s="2">
        <f t="shared" si="7"/>
        <v>12806</v>
      </c>
      <c r="K67" s="27"/>
      <c r="L67" s="2">
        <f>+IFERROR(('Regions &amp; Poverty'!$G65/100)*H67,0)</f>
        <v>419.73800000000006</v>
      </c>
      <c r="M67" s="2">
        <f>+IFERROR(('Regions &amp; Poverty'!$G65/100)*I67,0)</f>
        <v>317.02000000000004</v>
      </c>
      <c r="N67" s="2">
        <f>+IFERROR(('Regions &amp; Poverty'!$G65/100)*J67,0)</f>
        <v>281.73200000000003</v>
      </c>
      <c r="O67" s="2">
        <f>+IFERROR(L67*('Regions &amp; Poverty'!$I65/100),0)</f>
        <v>2.5184280000000006</v>
      </c>
      <c r="P67" s="2">
        <f>+IFERROR(M67*('Regions &amp; Poverty'!$I65/100),0)</f>
        <v>1.9021200000000003</v>
      </c>
      <c r="Q67" s="2">
        <f>+IFERROR(N67*('Regions &amp; Poverty'!$I65/100),0)</f>
        <v>1.6903920000000001</v>
      </c>
      <c r="R67" s="2">
        <f>+IFERROR(('Regions &amp; Poverty'!$K65/100)*H67,0)</f>
        <v>1335.5300000000002</v>
      </c>
      <c r="S67" s="2">
        <f>+IFERROR(('Regions &amp; Poverty'!$K65/100)*I67,0)</f>
        <v>1008.7</v>
      </c>
      <c r="T67" s="2">
        <f>+IFERROR(('Regions &amp; Poverty'!$K65/100)*J67,0)</f>
        <v>896.42000000000007</v>
      </c>
      <c r="U67" s="2">
        <f>+IFERROR(R67*('Regions &amp; Poverty'!$M65/100),0)</f>
        <v>29.381660000000007</v>
      </c>
      <c r="V67" s="2">
        <f>+IFERROR(S67*('Regions &amp; Poverty'!$M65/100),0)</f>
        <v>22.191400000000002</v>
      </c>
      <c r="W67" s="2">
        <f>+IFERROR(T67*('Regions &amp; Poverty'!$M65/100),0)</f>
        <v>19.721240000000005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0</v>
      </c>
      <c r="I68" s="2">
        <f t="shared" si="7"/>
        <v>0</v>
      </c>
      <c r="J68" s="2">
        <f t="shared" si="7"/>
        <v>0</v>
      </c>
      <c r="K68" s="27"/>
      <c r="L68" s="2">
        <f>+IFERROR(('Regions &amp; Poverty'!$G66/100)*H68,0)</f>
        <v>0</v>
      </c>
      <c r="M68" s="2">
        <f>+IFERROR(('Regions &amp; Poverty'!$G66/100)*I68,0)</f>
        <v>0</v>
      </c>
      <c r="N68" s="2">
        <f>+IFERROR(('Regions &amp; Poverty'!$G66/100)*J68,0)</f>
        <v>0</v>
      </c>
      <c r="O68" s="2">
        <f>+IFERROR(L68*('Regions &amp; Poverty'!$I66/100),0)</f>
        <v>0</v>
      </c>
      <c r="P68" s="2">
        <f>+IFERROR(M68*('Regions &amp; Poverty'!$I66/100),0)</f>
        <v>0</v>
      </c>
      <c r="Q68" s="2">
        <f>+IFERROR(N68*('Regions &amp; Poverty'!$I66/100),0)</f>
        <v>0</v>
      </c>
      <c r="R68" s="2">
        <f>+IFERROR(('Regions &amp; Poverty'!$K66/100)*H68,0)</f>
        <v>0</v>
      </c>
      <c r="S68" s="2">
        <f>+IFERROR(('Regions &amp; Poverty'!$K66/100)*I68,0)</f>
        <v>0</v>
      </c>
      <c r="T68" s="2">
        <f>+IFERROR(('Regions &amp; Poverty'!$K66/100)*J68,0)</f>
        <v>0</v>
      </c>
      <c r="U68" s="2">
        <f>+IFERROR(R68*('Regions &amp; Poverty'!$M66/100),0)</f>
        <v>0</v>
      </c>
      <c r="V68" s="2">
        <f>+IFERROR(S68*('Regions &amp; Poverty'!$M66/100),0)</f>
        <v>0</v>
      </c>
      <c r="W68" s="2">
        <f>+IFERROR(T68*('Regions &amp; Poverty'!$M66/100),0)</f>
        <v>0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307551</v>
      </c>
      <c r="I69" s="2">
        <f t="shared" si="7"/>
        <v>359890</v>
      </c>
      <c r="J69" s="2">
        <f t="shared" si="7"/>
        <v>381468</v>
      </c>
      <c r="K69" s="27"/>
      <c r="L69" s="2">
        <f>+IFERROR(('Regions &amp; Poverty'!$G67/100)*H69,0)</f>
        <v>16915.305</v>
      </c>
      <c r="M69" s="2">
        <f>+IFERROR(('Regions &amp; Poverty'!$G67/100)*I69,0)</f>
        <v>19793.95</v>
      </c>
      <c r="N69" s="2">
        <f>+IFERROR(('Regions &amp; Poverty'!$G67/100)*J69,0)</f>
        <v>20980.74</v>
      </c>
      <c r="O69" s="2">
        <f>+IFERROR(L69*('Regions &amp; Poverty'!$I67/100),0)</f>
        <v>372.13671000000005</v>
      </c>
      <c r="P69" s="2">
        <f>+IFERROR(M69*('Regions &amp; Poverty'!$I67/100),0)</f>
        <v>435.46690000000007</v>
      </c>
      <c r="Q69" s="2">
        <f>+IFERROR(N69*('Regions &amp; Poverty'!$I67/100),0)</f>
        <v>461.57628000000005</v>
      </c>
      <c r="R69" s="2">
        <f>+IFERROR(('Regions &amp; Poverty'!$K67/100)*H69,0)</f>
        <v>40289.181000000004</v>
      </c>
      <c r="S69" s="2">
        <f>+IFERROR(('Regions &amp; Poverty'!$K67/100)*I69,0)</f>
        <v>47145.590000000004</v>
      </c>
      <c r="T69" s="2">
        <f>+IFERROR(('Regions &amp; Poverty'!$K67/100)*J69,0)</f>
        <v>49972.308000000005</v>
      </c>
      <c r="U69" s="2">
        <f>+IFERROR(R69*('Regions &amp; Poverty'!$M67/100),0)</f>
        <v>2014.4590500000004</v>
      </c>
      <c r="V69" s="2">
        <f>+IFERROR(S69*('Regions &amp; Poverty'!$M67/100),0)</f>
        <v>2357.2795000000001</v>
      </c>
      <c r="W69" s="2">
        <f>+IFERROR(T69*('Regions &amp; Poverty'!$M67/100),0)</f>
        <v>2498.6154000000006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0</v>
      </c>
      <c r="I70" s="2">
        <f t="shared" si="7"/>
        <v>0</v>
      </c>
      <c r="J70" s="2">
        <f t="shared" si="7"/>
        <v>0</v>
      </c>
      <c r="K70" s="27"/>
      <c r="L70" s="2">
        <f>+IFERROR(('Regions &amp; Poverty'!$G68/100)*H70,0)</f>
        <v>0</v>
      </c>
      <c r="M70" s="2">
        <f>+IFERROR(('Regions &amp; Poverty'!$G68/100)*I70,0)</f>
        <v>0</v>
      </c>
      <c r="N70" s="2">
        <f>+IFERROR(('Regions &amp; Poverty'!$G68/100)*J70,0)</f>
        <v>0</v>
      </c>
      <c r="O70" s="2">
        <f>+IFERROR(L70*('Regions &amp; Poverty'!$I68/100),0)</f>
        <v>0</v>
      </c>
      <c r="P70" s="2">
        <f>+IFERROR(M70*('Regions &amp; Poverty'!$I68/100),0)</f>
        <v>0</v>
      </c>
      <c r="Q70" s="2">
        <f>+IFERROR(N70*('Regions &amp; Poverty'!$I68/100),0)</f>
        <v>0</v>
      </c>
      <c r="R70" s="2">
        <f>+IFERROR(('Regions &amp; Poverty'!$K68/100)*H70,0)</f>
        <v>0</v>
      </c>
      <c r="S70" s="2">
        <f>+IFERROR(('Regions &amp; Poverty'!$K68/100)*I70,0)</f>
        <v>0</v>
      </c>
      <c r="T70" s="2">
        <f>+IFERROR(('Regions &amp; Poverty'!$K68/100)*J70,0)</f>
        <v>0</v>
      </c>
      <c r="U70" s="2">
        <f>+IFERROR(R70*('Regions &amp; Poverty'!$M68/100),0)</f>
        <v>0</v>
      </c>
      <c r="V70" s="2">
        <f>+IFERROR(S70*('Regions &amp; Poverty'!$M68/100),0)</f>
        <v>0</v>
      </c>
      <c r="W70" s="2">
        <f>+IFERROR(T70*('Regions &amp; Poverty'!$M68/100),0)</f>
        <v>0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0</v>
      </c>
      <c r="I71" s="2">
        <f t="shared" si="7"/>
        <v>0</v>
      </c>
      <c r="J71" s="2">
        <f t="shared" si="7"/>
        <v>0</v>
      </c>
      <c r="K71" s="27"/>
      <c r="L71" s="2">
        <f>+IFERROR(('Regions &amp; Poverty'!$G69/100)*H71,0)</f>
        <v>0</v>
      </c>
      <c r="M71" s="2">
        <f>+IFERROR(('Regions &amp; Poverty'!$G69/100)*I71,0)</f>
        <v>0</v>
      </c>
      <c r="N71" s="2">
        <f>+IFERROR(('Regions &amp; Poverty'!$G69/100)*J71,0)</f>
        <v>0</v>
      </c>
      <c r="O71" s="2">
        <f>+IFERROR(L71*('Regions &amp; Poverty'!$I69/100),0)</f>
        <v>0</v>
      </c>
      <c r="P71" s="2">
        <f>+IFERROR(M71*('Regions &amp; Poverty'!$I69/100),0)</f>
        <v>0</v>
      </c>
      <c r="Q71" s="2">
        <f>+IFERROR(N71*('Regions &amp; Poverty'!$I69/100),0)</f>
        <v>0</v>
      </c>
      <c r="R71" s="2">
        <f>+IFERROR(('Regions &amp; Poverty'!$K69/100)*H71,0)</f>
        <v>0</v>
      </c>
      <c r="S71" s="2">
        <f>+IFERROR(('Regions &amp; Poverty'!$K69/100)*I71,0)</f>
        <v>0</v>
      </c>
      <c r="T71" s="2">
        <f>+IFERROR(('Regions &amp; Poverty'!$K69/100)*J71,0)</f>
        <v>0</v>
      </c>
      <c r="U71" s="2">
        <f>+IFERROR(R71*('Regions &amp; Poverty'!$M69/100),0)</f>
        <v>0</v>
      </c>
      <c r="V71" s="2">
        <f>+IFERROR(S71*('Regions &amp; Poverty'!$M69/100),0)</f>
        <v>0</v>
      </c>
      <c r="W71" s="2">
        <f>+IFERROR(T71*('Regions &amp; Poverty'!$M69/100),0)</f>
        <v>0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50361</v>
      </c>
      <c r="I72" s="2">
        <f t="shared" si="7"/>
        <v>46588</v>
      </c>
      <c r="J72" s="2">
        <f t="shared" si="7"/>
        <v>47698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247000</v>
      </c>
      <c r="I73" s="2">
        <f t="shared" si="7"/>
        <v>248958</v>
      </c>
      <c r="J73" s="2">
        <f t="shared" si="7"/>
        <v>250340</v>
      </c>
      <c r="K73" s="27"/>
      <c r="L73" s="2">
        <f>+IFERROR(('Regions &amp; Poverty'!$G71/100)*H73,0)</f>
        <v>10621</v>
      </c>
      <c r="M73" s="2">
        <f>+IFERROR(('Regions &amp; Poverty'!$G71/100)*I73,0)</f>
        <v>10705.194</v>
      </c>
      <c r="N73" s="2">
        <f>+IFERROR(('Regions &amp; Poverty'!$G71/100)*J73,0)</f>
        <v>10764.619999999999</v>
      </c>
      <c r="O73" s="2">
        <f>+IFERROR(L73*('Regions &amp; Poverty'!$I71/100),0)</f>
        <v>212.42000000000002</v>
      </c>
      <c r="P73" s="2">
        <f>+IFERROR(M73*('Regions &amp; Poverty'!$I71/100),0)</f>
        <v>214.10388</v>
      </c>
      <c r="Q73" s="2">
        <f>+IFERROR(N73*('Regions &amp; Poverty'!$I71/100),0)</f>
        <v>215.29239999999999</v>
      </c>
      <c r="R73" s="2">
        <f>+IFERROR(('Regions &amp; Poverty'!$K71/100)*H73,0)</f>
        <v>22971.000000000004</v>
      </c>
      <c r="S73" s="2">
        <f>+IFERROR(('Regions &amp; Poverty'!$K71/100)*I73,0)</f>
        <v>23153.094000000005</v>
      </c>
      <c r="T73" s="2">
        <f>+IFERROR(('Regions &amp; Poverty'!$K71/100)*J73,0)</f>
        <v>23281.620000000003</v>
      </c>
      <c r="U73" s="2">
        <f>+IFERROR(R73*('Regions &amp; Poverty'!$M71/100),0)</f>
        <v>895.86900000000014</v>
      </c>
      <c r="V73" s="2">
        <f>+IFERROR(S73*('Regions &amp; Poverty'!$M71/100),0)</f>
        <v>902.97066600000016</v>
      </c>
      <c r="W73" s="2">
        <f>+IFERROR(T73*('Regions &amp; Poverty'!$M71/100),0)</f>
        <v>907.98318000000006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1219</v>
      </c>
      <c r="I75" s="2">
        <f t="shared" si="8"/>
        <v>2722</v>
      </c>
      <c r="J75" s="2">
        <f t="shared" si="8"/>
        <v>1466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0</v>
      </c>
      <c r="I77" s="2">
        <f t="shared" si="8"/>
        <v>0</v>
      </c>
      <c r="J77" s="2">
        <f t="shared" si="8"/>
        <v>0</v>
      </c>
      <c r="K77" s="27"/>
      <c r="L77" s="2">
        <f>+IFERROR(('Regions &amp; Poverty'!$G75/100)*H77,0)</f>
        <v>0</v>
      </c>
      <c r="M77" s="2">
        <f>+IFERROR(('Regions &amp; Poverty'!$G75/100)*I77,0)</f>
        <v>0</v>
      </c>
      <c r="N77" s="2">
        <f>+IFERROR(('Regions &amp; Poverty'!$G75/100)*J77,0)</f>
        <v>0</v>
      </c>
      <c r="O77" s="2">
        <f>+IFERROR(L77*('Regions &amp; Poverty'!$I75/100),0)</f>
        <v>0</v>
      </c>
      <c r="P77" s="2">
        <f>+IFERROR(M77*('Regions &amp; Poverty'!$I75/100),0)</f>
        <v>0</v>
      </c>
      <c r="Q77" s="2">
        <f>+IFERROR(N77*('Regions &amp; Poverty'!$I75/100),0)</f>
        <v>0</v>
      </c>
      <c r="R77" s="2">
        <f>+IFERROR(('Regions &amp; Poverty'!$K75/100)*H77,0)</f>
        <v>0</v>
      </c>
      <c r="S77" s="2">
        <f>+IFERROR(('Regions &amp; Poverty'!$K75/100)*I77,0)</f>
        <v>0</v>
      </c>
      <c r="T77" s="2">
        <f>+IFERROR(('Regions &amp; Poverty'!$K75/100)*J77,0)</f>
        <v>0</v>
      </c>
      <c r="U77" s="2">
        <f>+IFERROR(R77*('Regions &amp; Poverty'!$M75/100),0)</f>
        <v>0</v>
      </c>
      <c r="V77" s="2">
        <f>+IFERROR(S77*('Regions &amp; Poverty'!$M75/100),0)</f>
        <v>0</v>
      </c>
      <c r="W77" s="2">
        <f>+IFERROR(T77*('Regions &amp; Poverty'!$M75/100),0)</f>
        <v>0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0</v>
      </c>
      <c r="I79" s="2">
        <f t="shared" si="8"/>
        <v>0</v>
      </c>
      <c r="J79" s="2">
        <f t="shared" si="8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0</v>
      </c>
      <c r="I80" s="2">
        <f t="shared" si="8"/>
        <v>0</v>
      </c>
      <c r="J80" s="2">
        <f t="shared" si="8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0</v>
      </c>
      <c r="I82" s="2">
        <f t="shared" si="8"/>
        <v>0</v>
      </c>
      <c r="J82" s="2">
        <f t="shared" si="8"/>
        <v>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164800</v>
      </c>
      <c r="I83" s="2">
        <f t="shared" si="8"/>
        <v>163200</v>
      </c>
      <c r="J83" s="2">
        <f t="shared" si="8"/>
        <v>165929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0</v>
      </c>
      <c r="I84" s="2">
        <f t="shared" si="8"/>
        <v>0</v>
      </c>
      <c r="J84" s="2">
        <f t="shared" si="8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0</v>
      </c>
      <c r="I86" s="2">
        <f t="shared" si="8"/>
        <v>0</v>
      </c>
      <c r="J86" s="2">
        <f t="shared" si="8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0</v>
      </c>
      <c r="I87" s="2">
        <f t="shared" si="8"/>
        <v>0</v>
      </c>
      <c r="J87" s="2">
        <f t="shared" si="8"/>
        <v>0</v>
      </c>
      <c r="K87" s="27"/>
      <c r="L87" s="2">
        <f>+IFERROR(('Regions &amp; Poverty'!$G85/100)*H87,0)</f>
        <v>0</v>
      </c>
      <c r="M87" s="2">
        <f>+IFERROR(('Regions &amp; Poverty'!$G85/100)*I87,0)</f>
        <v>0</v>
      </c>
      <c r="N87" s="2">
        <f>+IFERROR(('Regions &amp; Poverty'!$G85/100)*J87,0)</f>
        <v>0</v>
      </c>
      <c r="O87" s="2">
        <f>+IFERROR(L87*('Regions &amp; Poverty'!$I85/100),0)</f>
        <v>0</v>
      </c>
      <c r="P87" s="2">
        <f>+IFERROR(M87*('Regions &amp; Poverty'!$I85/100),0)</f>
        <v>0</v>
      </c>
      <c r="Q87" s="2">
        <f>+IFERROR(N87*('Regions &amp; Poverty'!$I85/100),0)</f>
        <v>0</v>
      </c>
      <c r="R87" s="2">
        <f>+IFERROR(('Regions &amp; Poverty'!$K85/100)*H87,0)</f>
        <v>0</v>
      </c>
      <c r="S87" s="2">
        <f>+IFERROR(('Regions &amp; Poverty'!$K85/100)*I87,0)</f>
        <v>0</v>
      </c>
      <c r="T87" s="2">
        <f>+IFERROR(('Regions &amp; Poverty'!$K85/100)*J87,0)</f>
        <v>0</v>
      </c>
      <c r="U87" s="2">
        <f>+IFERROR(R87*('Regions &amp; Poverty'!$M85/100),0)</f>
        <v>0</v>
      </c>
      <c r="V87" s="2">
        <f>+IFERROR(S87*('Regions &amp; Poverty'!$M85/100),0)</f>
        <v>0</v>
      </c>
      <c r="W87" s="2">
        <f>+IFERROR(T87*('Regions &amp; Poverty'!$M85/100),0)</f>
        <v>0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0</v>
      </c>
      <c r="I88" s="2">
        <f t="shared" si="8"/>
        <v>0</v>
      </c>
      <c r="J88" s="2">
        <f t="shared" si="8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0</v>
      </c>
      <c r="I95" s="2">
        <f t="shared" si="9"/>
        <v>0</v>
      </c>
      <c r="J95" s="2">
        <f t="shared" si="9"/>
        <v>0</v>
      </c>
      <c r="K95" s="27"/>
      <c r="L95" s="2">
        <f>+IFERROR(('Regions &amp; Poverty'!$G93/100)*H95,0)</f>
        <v>0</v>
      </c>
      <c r="M95" s="2">
        <f>+IFERROR(('Regions &amp; Poverty'!$G93/100)*I95,0)</f>
        <v>0</v>
      </c>
      <c r="N95" s="2">
        <f>+IFERROR(('Regions &amp; Poverty'!$G93/100)*J95,0)</f>
        <v>0</v>
      </c>
      <c r="O95" s="2">
        <f>+IFERROR(L95*('Regions &amp; Poverty'!$I93/100),0)</f>
        <v>0</v>
      </c>
      <c r="P95" s="2">
        <f>+IFERROR(M95*('Regions &amp; Poverty'!$I93/100),0)</f>
        <v>0</v>
      </c>
      <c r="Q95" s="2">
        <f>+IFERROR(N95*('Regions &amp; Poverty'!$I93/100),0)</f>
        <v>0</v>
      </c>
      <c r="R95" s="2">
        <f>+IFERROR(('Regions &amp; Poverty'!$K93/100)*H95,0)</f>
        <v>0</v>
      </c>
      <c r="S95" s="2">
        <f>+IFERROR(('Regions &amp; Poverty'!$K93/100)*I95,0)</f>
        <v>0</v>
      </c>
      <c r="T95" s="2">
        <f>+IFERROR(('Regions &amp; Poverty'!$K93/100)*J95,0)</f>
        <v>0</v>
      </c>
      <c r="U95" s="2">
        <f>+IFERROR(R95*('Regions &amp; Poverty'!$M93/100),0)</f>
        <v>0</v>
      </c>
      <c r="V95" s="2">
        <f>+IFERROR(S95*('Regions &amp; Poverty'!$M93/100),0)</f>
        <v>0</v>
      </c>
      <c r="W95" s="2">
        <f>+IFERROR(T95*('Regions &amp; Poverty'!$M93/100),0)</f>
        <v>0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15245</v>
      </c>
      <c r="I96" s="2">
        <f t="shared" si="9"/>
        <v>13798</v>
      </c>
      <c r="J96" s="2">
        <f t="shared" si="9"/>
        <v>14166</v>
      </c>
      <c r="K96" s="27"/>
      <c r="L96" s="2">
        <f>+IFERROR(('Regions &amp; Poverty'!$G94/100)*H96,0)</f>
        <v>1265.335</v>
      </c>
      <c r="M96" s="2">
        <f>+IFERROR(('Regions &amp; Poverty'!$G94/100)*I96,0)</f>
        <v>1145.2340000000002</v>
      </c>
      <c r="N96" s="2">
        <f>+IFERROR(('Regions &amp; Poverty'!$G94/100)*J96,0)</f>
        <v>1175.778</v>
      </c>
      <c r="O96" s="2">
        <f>+IFERROR(L96*('Regions &amp; Poverty'!$I94/100),0)</f>
        <v>20.245360000000002</v>
      </c>
      <c r="P96" s="2">
        <f>+IFERROR(M96*('Regions &amp; Poverty'!$I94/100),0)</f>
        <v>18.323744000000001</v>
      </c>
      <c r="Q96" s="2">
        <f>+IFERROR(N96*('Regions &amp; Poverty'!$I94/100),0)</f>
        <v>18.812448</v>
      </c>
      <c r="R96" s="2">
        <f>+IFERROR(('Regions &amp; Poverty'!$K94/100)*H96,0)</f>
        <v>5137.5650000000005</v>
      </c>
      <c r="S96" s="2">
        <f>+IFERROR(('Regions &amp; Poverty'!$K94/100)*I96,0)</f>
        <v>4649.9260000000004</v>
      </c>
      <c r="T96" s="2">
        <f>+IFERROR(('Regions &amp; Poverty'!$K94/100)*J96,0)</f>
        <v>4773.942</v>
      </c>
      <c r="U96" s="2">
        <f>+IFERROR(R96*('Regions &amp; Poverty'!$M94/100),0)</f>
        <v>482.93111000000005</v>
      </c>
      <c r="V96" s="2">
        <f>+IFERROR(S96*('Regions &amp; Poverty'!$M94/100),0)</f>
        <v>437.09304400000002</v>
      </c>
      <c r="W96" s="2">
        <f>+IFERROR(T96*('Regions &amp; Poverty'!$M94/100),0)</f>
        <v>448.75054799999998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0</v>
      </c>
      <c r="I97" s="2">
        <f t="shared" si="9"/>
        <v>0</v>
      </c>
      <c r="J97" s="2">
        <f t="shared" si="9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0</v>
      </c>
      <c r="I99" s="2">
        <f t="shared" si="9"/>
        <v>0</v>
      </c>
      <c r="J99" s="2">
        <f t="shared" si="9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5474</v>
      </c>
      <c r="I100" s="2">
        <f t="shared" si="9"/>
        <v>5197</v>
      </c>
      <c r="J100" s="2">
        <f t="shared" si="9"/>
        <v>4281</v>
      </c>
      <c r="K100" s="27"/>
      <c r="L100" s="2">
        <f>+IFERROR(('Regions &amp; Poverty'!$G98/100)*H100,0)</f>
        <v>82.11</v>
      </c>
      <c r="M100" s="2">
        <f>+IFERROR(('Regions &amp; Poverty'!$G98/100)*I100,0)</f>
        <v>77.954999999999998</v>
      </c>
      <c r="N100" s="2">
        <f>+IFERROR(('Regions &amp; Poverty'!$G98/100)*J100,0)</f>
        <v>64.215000000000003</v>
      </c>
      <c r="O100" s="2">
        <f>+IFERROR(L100*('Regions &amp; Poverty'!$I98/100),0)</f>
        <v>0.16422</v>
      </c>
      <c r="P100" s="2">
        <f>+IFERROR(M100*('Regions &amp; Poverty'!$I98/100),0)</f>
        <v>0.15590999999999999</v>
      </c>
      <c r="Q100" s="2">
        <f>+IFERROR(N100*('Regions &amp; Poverty'!$I98/100),0)</f>
        <v>0.12843000000000002</v>
      </c>
      <c r="R100" s="2">
        <f>+IFERROR(('Regions &amp; Poverty'!$K98/100)*H100,0)</f>
        <v>793.7299999999999</v>
      </c>
      <c r="S100" s="2">
        <f>+IFERROR(('Regions &amp; Poverty'!$K98/100)*I100,0)</f>
        <v>753.56499999999994</v>
      </c>
      <c r="T100" s="2">
        <f>+IFERROR(('Regions &amp; Poverty'!$K98/100)*J100,0)</f>
        <v>620.745</v>
      </c>
      <c r="U100" s="2">
        <f>+IFERROR(R100*('Regions &amp; Poverty'!$M98/100),0)</f>
        <v>23.811899999999998</v>
      </c>
      <c r="V100" s="2">
        <f>+IFERROR(S100*('Regions &amp; Poverty'!$M98/100),0)</f>
        <v>22.606949999999998</v>
      </c>
      <c r="W100" s="2">
        <f>+IFERROR(T100*('Regions &amp; Poverty'!$M98/100),0)</f>
        <v>18.622350000000001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1906</v>
      </c>
      <c r="I102" s="2">
        <f t="shared" si="11"/>
        <v>1425</v>
      </c>
      <c r="J102" s="2">
        <f t="shared" si="11"/>
        <v>1370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355053</v>
      </c>
      <c r="I103" s="2">
        <f t="shared" si="11"/>
        <v>360821</v>
      </c>
      <c r="J103" s="2">
        <f t="shared" si="11"/>
        <v>361698</v>
      </c>
      <c r="K103" s="27"/>
      <c r="L103" s="2">
        <f>+IFERROR(('Regions &amp; Poverty'!$G101/100)*H103,0)</f>
        <v>134920.14000000001</v>
      </c>
      <c r="M103" s="2">
        <f>+IFERROR(('Regions &amp; Poverty'!$G101/100)*I103,0)</f>
        <v>137111.98000000001</v>
      </c>
      <c r="N103" s="2">
        <f>+IFERROR(('Regions &amp; Poverty'!$G101/100)*J103,0)</f>
        <v>137445.24</v>
      </c>
      <c r="O103" s="2">
        <f>+IFERROR(L103*('Regions &amp; Poverty'!$I101/100),0)</f>
        <v>19968.180720000004</v>
      </c>
      <c r="P103" s="2">
        <f>+IFERROR(M103*('Regions &amp; Poverty'!$I101/100),0)</f>
        <v>20292.573040000003</v>
      </c>
      <c r="Q103" s="2">
        <f>+IFERROR(N103*('Regions &amp; Poverty'!$I101/100),0)</f>
        <v>20341.895520000002</v>
      </c>
      <c r="R103" s="2">
        <f>+IFERROR(('Regions &amp; Poverty'!$K101/100)*H103,0)</f>
        <v>232914.76799999998</v>
      </c>
      <c r="S103" s="2">
        <f>+IFERROR(('Regions &amp; Poverty'!$K101/100)*I103,0)</f>
        <v>236698.57599999997</v>
      </c>
      <c r="T103" s="2">
        <f>+IFERROR(('Regions &amp; Poverty'!$K101/100)*J103,0)</f>
        <v>237273.88799999998</v>
      </c>
      <c r="U103" s="2">
        <f>+IFERROR(R103*('Regions &amp; Poverty'!$M101/100),0)</f>
        <v>70340.259935999988</v>
      </c>
      <c r="V103" s="2">
        <f>+IFERROR(S103*('Regions &amp; Poverty'!$M101/100),0)</f>
        <v>71482.969951999985</v>
      </c>
      <c r="W103" s="2">
        <f>+IFERROR(T103*('Regions &amp; Poverty'!$M101/100),0)</f>
        <v>71656.714175999994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15013</v>
      </c>
      <c r="I104" s="9">
        <f t="shared" si="12"/>
        <v>21286</v>
      </c>
      <c r="J104" s="9">
        <f t="shared" si="12"/>
        <v>17451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45535</v>
      </c>
      <c r="I105" s="2">
        <f t="shared" si="9"/>
        <v>43256</v>
      </c>
      <c r="J105" s="2">
        <f t="shared" si="9"/>
        <v>44075</v>
      </c>
      <c r="K105" s="27"/>
      <c r="L105" s="2">
        <f>+IFERROR(('Regions &amp; Poverty'!$G103/100)*H105,0)</f>
        <v>11429.285</v>
      </c>
      <c r="M105" s="2">
        <f>+IFERROR(('Regions &amp; Poverty'!$G103/100)*I105,0)</f>
        <v>10857.255999999999</v>
      </c>
      <c r="N105" s="2">
        <f>+IFERROR(('Regions &amp; Poverty'!$G103/100)*J105,0)</f>
        <v>11062.825000000001</v>
      </c>
      <c r="O105" s="2">
        <f>+IFERROR(L105*('Regions &amp; Poverty'!$I103/100),0)</f>
        <v>777.19138000000009</v>
      </c>
      <c r="P105" s="2">
        <f>+IFERROR(M105*('Regions &amp; Poverty'!$I103/100),0)</f>
        <v>738.293408</v>
      </c>
      <c r="Q105" s="2">
        <f>+IFERROR(N105*('Regions &amp; Poverty'!$I103/100),0)</f>
        <v>752.27210000000014</v>
      </c>
      <c r="R105" s="2">
        <f>+IFERROR(('Regions &amp; Poverty'!$K103/100)*H105,0)</f>
        <v>26774.579999999998</v>
      </c>
      <c r="S105" s="2">
        <f>+IFERROR(('Regions &amp; Poverty'!$K103/100)*I105,0)</f>
        <v>25434.527999999998</v>
      </c>
      <c r="T105" s="2">
        <f>+IFERROR(('Regions &amp; Poverty'!$K103/100)*J105,0)</f>
        <v>25916.1</v>
      </c>
      <c r="U105" s="2">
        <f>+IFERROR(R105*('Regions &amp; Poverty'!$M103/100),0)</f>
        <v>5729.7601199999999</v>
      </c>
      <c r="V105" s="2">
        <f>+IFERROR(S105*('Regions &amp; Poverty'!$M103/100),0)</f>
        <v>5442.9889919999996</v>
      </c>
      <c r="W105" s="2">
        <f>+IFERROR(T105*('Regions &amp; Poverty'!$M103/100),0)</f>
        <v>5546.0454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0</v>
      </c>
      <c r="I109" s="2">
        <f t="shared" si="15"/>
        <v>0</v>
      </c>
      <c r="J109" s="2">
        <f t="shared" si="15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0</v>
      </c>
      <c r="I110" s="2">
        <f t="shared" si="15"/>
        <v>0</v>
      </c>
      <c r="J110" s="2">
        <f t="shared" si="15"/>
        <v>0</v>
      </c>
      <c r="K110" s="27"/>
      <c r="L110" s="2">
        <f>+IFERROR(('Regions &amp; Poverty'!$G108/100)*H110,0)</f>
        <v>0</v>
      </c>
      <c r="M110" s="2">
        <f>+IFERROR(('Regions &amp; Poverty'!$G108/100)*I110,0)</f>
        <v>0</v>
      </c>
      <c r="N110" s="2">
        <f>+IFERROR(('Regions &amp; Poverty'!$G108/100)*J110,0)</f>
        <v>0</v>
      </c>
      <c r="O110" s="2">
        <f>+IFERROR(L110*('Regions &amp; Poverty'!$I108/100),0)</f>
        <v>0</v>
      </c>
      <c r="P110" s="2">
        <f>+IFERROR(M110*('Regions &amp; Poverty'!$I108/100),0)</f>
        <v>0</v>
      </c>
      <c r="Q110" s="2">
        <f>+IFERROR(N110*('Regions &amp; Poverty'!$I108/100),0)</f>
        <v>0</v>
      </c>
      <c r="R110" s="2">
        <f>+IFERROR(('Regions &amp; Poverty'!$K108/100)*H110,0)</f>
        <v>0</v>
      </c>
      <c r="S110" s="2">
        <f>+IFERROR(('Regions &amp; Poverty'!$K108/100)*I110,0)</f>
        <v>0</v>
      </c>
      <c r="T110" s="2">
        <f>+IFERROR(('Regions &amp; Poverty'!$K108/100)*J110,0)</f>
        <v>0</v>
      </c>
      <c r="U110" s="2">
        <f>+IFERROR(R110*('Regions &amp; Poverty'!$M108/100),0)</f>
        <v>0</v>
      </c>
      <c r="V110" s="2">
        <f>+IFERROR(S110*('Regions &amp; Poverty'!$M108/100),0)</f>
        <v>0</v>
      </c>
      <c r="W110" s="2">
        <f>+IFERROR(T110*('Regions &amp; Poverty'!$M108/100),0)</f>
        <v>0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0</v>
      </c>
      <c r="I112" s="2">
        <f t="shared" si="15"/>
        <v>0</v>
      </c>
      <c r="J112" s="2">
        <f t="shared" si="15"/>
        <v>0</v>
      </c>
      <c r="K112" s="27"/>
      <c r="L112" s="2">
        <f>+IFERROR(('Regions &amp; Poverty'!$G110/100)*H112,0)</f>
        <v>0</v>
      </c>
      <c r="M112" s="2">
        <f>+IFERROR(('Regions &amp; Poverty'!$G110/100)*I112,0)</f>
        <v>0</v>
      </c>
      <c r="N112" s="2">
        <f>+IFERROR(('Regions &amp; Poverty'!$G110/100)*J112,0)</f>
        <v>0</v>
      </c>
      <c r="O112" s="2">
        <f>+IFERROR(L112*('Regions &amp; Poverty'!$I110/100),0)</f>
        <v>0</v>
      </c>
      <c r="P112" s="2">
        <f>+IFERROR(M112*('Regions &amp; Poverty'!$I110/100),0)</f>
        <v>0</v>
      </c>
      <c r="Q112" s="2">
        <f>+IFERROR(N112*('Regions &amp; Poverty'!$I110/100),0)</f>
        <v>0</v>
      </c>
      <c r="R112" s="2">
        <f>+IFERROR(('Regions &amp; Poverty'!$K110/100)*H112,0)</f>
        <v>0</v>
      </c>
      <c r="S112" s="2">
        <f>+IFERROR(('Regions &amp; Poverty'!$K110/100)*I112,0)</f>
        <v>0</v>
      </c>
      <c r="T112" s="2">
        <f>+IFERROR(('Regions &amp; Poverty'!$K110/100)*J112,0)</f>
        <v>0</v>
      </c>
      <c r="U112" s="2">
        <f>+IFERROR(R112*('Regions &amp; Poverty'!$M110/100),0)</f>
        <v>0</v>
      </c>
      <c r="V112" s="2">
        <f>+IFERROR(S112*('Regions &amp; Poverty'!$M110/100),0)</f>
        <v>0</v>
      </c>
      <c r="W112" s="2">
        <f>+IFERROR(T112*('Regions &amp; Poverty'!$M110/100),0)</f>
        <v>0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0</v>
      </c>
      <c r="I113" s="2">
        <f t="shared" si="15"/>
        <v>0</v>
      </c>
      <c r="J113" s="2">
        <f t="shared" si="15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0</v>
      </c>
      <c r="I118" s="2">
        <f t="shared" si="15"/>
        <v>0</v>
      </c>
      <c r="J118" s="2">
        <f t="shared" si="15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0</v>
      </c>
      <c r="I128" s="2">
        <f t="shared" si="17"/>
        <v>0</v>
      </c>
      <c r="J128" s="2">
        <f t="shared" si="17"/>
        <v>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0</v>
      </c>
      <c r="I129" s="2">
        <f t="shared" si="17"/>
        <v>0</v>
      </c>
      <c r="J129" s="2">
        <f t="shared" si="17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2257</v>
      </c>
      <c r="I131" s="2">
        <f t="shared" si="17"/>
        <v>2367</v>
      </c>
      <c r="J131" s="2">
        <f t="shared" si="17"/>
        <v>2359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0</v>
      </c>
      <c r="I132" s="2">
        <f t="shared" si="17"/>
        <v>0</v>
      </c>
      <c r="J132" s="2">
        <f t="shared" si="17"/>
        <v>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0</v>
      </c>
      <c r="I134" s="2">
        <f t="shared" si="18"/>
        <v>0</v>
      </c>
      <c r="J134" s="2">
        <f t="shared" si="18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0</v>
      </c>
      <c r="I136" s="2">
        <f t="shared" si="18"/>
        <v>0</v>
      </c>
      <c r="J136" s="2">
        <f t="shared" si="18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0</v>
      </c>
      <c r="I139" s="9">
        <f t="shared" si="21"/>
        <v>0</v>
      </c>
      <c r="J139" s="9">
        <f t="shared" si="21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0</v>
      </c>
      <c r="I141" s="2">
        <f t="shared" si="18"/>
        <v>0</v>
      </c>
      <c r="J141" s="2">
        <f t="shared" si="18"/>
        <v>0</v>
      </c>
      <c r="K141" s="27"/>
      <c r="L141" s="2">
        <f>+IFERROR(('Regions &amp; Poverty'!$G139/100)*H141,0)</f>
        <v>0</v>
      </c>
      <c r="M141" s="2">
        <f>+IFERROR(('Regions &amp; Poverty'!$G139/100)*I141,0)</f>
        <v>0</v>
      </c>
      <c r="N141" s="2">
        <f>+IFERROR(('Regions &amp; Poverty'!$G139/100)*J141,0)</f>
        <v>0</v>
      </c>
      <c r="O141" s="2">
        <f>+IFERROR(L141*('Regions &amp; Poverty'!$I139/100),0)</f>
        <v>0</v>
      </c>
      <c r="P141" s="2">
        <f>+IFERROR(M141*('Regions &amp; Poverty'!$I139/100),0)</f>
        <v>0</v>
      </c>
      <c r="Q141" s="2">
        <f>+IFERROR(N141*('Regions &amp; Poverty'!$I139/100),0)</f>
        <v>0</v>
      </c>
      <c r="R141" s="2">
        <f>+IFERROR(('Regions &amp; Poverty'!$K139/100)*H141,0)</f>
        <v>0</v>
      </c>
      <c r="S141" s="2">
        <f>+IFERROR(('Regions &amp; Poverty'!$K139/100)*I141,0)</f>
        <v>0</v>
      </c>
      <c r="T141" s="2">
        <f>+IFERROR(('Regions &amp; Poverty'!$K139/100)*J141,0)</f>
        <v>0</v>
      </c>
      <c r="U141" s="2">
        <f>+IFERROR(R141*('Regions &amp; Poverty'!$M139/100),0)</f>
        <v>0</v>
      </c>
      <c r="V141" s="2">
        <f>+IFERROR(S141*('Regions &amp; Poverty'!$M139/100),0)</f>
        <v>0</v>
      </c>
      <c r="W141" s="2">
        <f>+IFERROR(T141*('Regions &amp; Poverty'!$M139/100),0)</f>
        <v>0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0</v>
      </c>
      <c r="I143" s="2">
        <f t="shared" si="18"/>
        <v>0</v>
      </c>
      <c r="J143" s="2">
        <f t="shared" si="18"/>
        <v>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0</v>
      </c>
      <c r="I146" s="2">
        <f t="shared" si="18"/>
        <v>0</v>
      </c>
      <c r="J146" s="2">
        <f t="shared" si="18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0</v>
      </c>
      <c r="I147" s="2">
        <f t="shared" si="22"/>
        <v>0</v>
      </c>
      <c r="J147" s="2">
        <f t="shared" si="22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0</v>
      </c>
      <c r="I155" s="2">
        <f t="shared" si="22"/>
        <v>0</v>
      </c>
      <c r="J155" s="2">
        <f t="shared" si="22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0</v>
      </c>
      <c r="I156" s="2">
        <f t="shared" si="22"/>
        <v>0</v>
      </c>
      <c r="J156" s="2">
        <f t="shared" si="22"/>
        <v>0</v>
      </c>
      <c r="K156" s="27"/>
      <c r="L156" s="2">
        <f>+IFERROR(('Regions &amp; Poverty'!$G154/100)*H156,0)</f>
        <v>0</v>
      </c>
      <c r="M156" s="2">
        <f>+IFERROR(('Regions &amp; Poverty'!$G154/100)*I156,0)</f>
        <v>0</v>
      </c>
      <c r="N156" s="2">
        <f>+IFERROR(('Regions &amp; Poverty'!$G154/100)*J156,0)</f>
        <v>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0</v>
      </c>
      <c r="S156" s="2">
        <f>+IFERROR(('Regions &amp; Poverty'!$K154/100)*I156,0)</f>
        <v>0</v>
      </c>
      <c r="T156" s="2">
        <f>+IFERROR(('Regions &amp; Poverty'!$K154/100)*J156,0)</f>
        <v>0</v>
      </c>
      <c r="U156" s="2">
        <f>+IFERROR(R156*('Regions &amp; Poverty'!$M154/100),0)</f>
        <v>0</v>
      </c>
      <c r="V156" s="2">
        <f>+IFERROR(S156*('Regions &amp; Poverty'!$M154/100),0)</f>
        <v>0</v>
      </c>
      <c r="W156" s="2">
        <f>+IFERROR(T156*('Regions &amp; Poverty'!$M154/100),0)</f>
        <v>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0</v>
      </c>
      <c r="I159" s="2">
        <f t="shared" si="22"/>
        <v>0</v>
      </c>
      <c r="J159" s="2">
        <f t="shared" si="22"/>
        <v>0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0</v>
      </c>
      <c r="I165" s="2">
        <f t="shared" si="23"/>
        <v>0</v>
      </c>
      <c r="J165" s="2">
        <f t="shared" si="23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0</v>
      </c>
      <c r="I167" s="2">
        <f t="shared" si="23"/>
        <v>0</v>
      </c>
      <c r="J167" s="2">
        <f t="shared" si="23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0</v>
      </c>
      <c r="I168" s="2">
        <f t="shared" si="23"/>
        <v>0</v>
      </c>
      <c r="J168" s="2">
        <f t="shared" si="23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0</v>
      </c>
      <c r="I172" s="2">
        <f t="shared" si="23"/>
        <v>0</v>
      </c>
      <c r="J172" s="2">
        <f t="shared" si="23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0</v>
      </c>
      <c r="I174" s="2">
        <f t="shared" si="23"/>
        <v>0</v>
      </c>
      <c r="J174" s="2">
        <f t="shared" si="23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0</v>
      </c>
      <c r="I175" s="2">
        <f t="shared" si="23"/>
        <v>0</v>
      </c>
      <c r="J175" s="2">
        <f t="shared" si="23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0</v>
      </c>
      <c r="I176" s="9">
        <f t="shared" si="24"/>
        <v>0</v>
      </c>
      <c r="J176" s="9">
        <f t="shared" si="24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67971757</v>
      </c>
      <c r="I178" s="9">
        <f t="shared" si="25"/>
        <v>68434077</v>
      </c>
      <c r="J178" s="9">
        <f t="shared" si="25"/>
        <v>65937571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1448835</v>
      </c>
      <c r="I183" s="2">
        <f t="shared" si="26"/>
        <v>1575959</v>
      </c>
      <c r="J183" s="2">
        <f t="shared" si="26"/>
        <v>50964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132</v>
      </c>
      <c r="I185" s="2">
        <f t="shared" si="26"/>
        <v>138</v>
      </c>
      <c r="J185" s="2">
        <f t="shared" si="26"/>
        <v>144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567</v>
      </c>
      <c r="I187" s="2">
        <f t="shared" si="26"/>
        <v>578</v>
      </c>
      <c r="J187" s="2">
        <f t="shared" si="26"/>
        <v>378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13766</v>
      </c>
      <c r="I189" s="2">
        <f t="shared" si="26"/>
        <v>14375</v>
      </c>
      <c r="J189" s="2">
        <f t="shared" si="26"/>
        <v>14541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581</v>
      </c>
      <c r="I190" s="2">
        <f t="shared" si="26"/>
        <v>591</v>
      </c>
      <c r="J190" s="2">
        <f t="shared" si="26"/>
        <v>591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3337</v>
      </c>
      <c r="I191" s="2">
        <f t="shared" si="26"/>
        <v>3149</v>
      </c>
      <c r="J191" s="2">
        <f t="shared" si="26"/>
        <v>3055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236</v>
      </c>
      <c r="I192" s="2">
        <f t="shared" si="26"/>
        <v>234</v>
      </c>
      <c r="J192" s="2">
        <f t="shared" si="26"/>
        <v>233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60</v>
      </c>
      <c r="I195" s="2">
        <f t="shared" si="26"/>
        <v>47</v>
      </c>
      <c r="J195" s="2">
        <f t="shared" si="26"/>
        <v>34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486</v>
      </c>
      <c r="I196" s="2">
        <f t="shared" si="26"/>
        <v>463</v>
      </c>
      <c r="J196" s="2">
        <f t="shared" si="26"/>
        <v>493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2890</v>
      </c>
      <c r="I197" s="2">
        <f t="shared" si="27"/>
        <v>2747</v>
      </c>
      <c r="J197" s="2">
        <f t="shared" si="27"/>
        <v>2366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0</v>
      </c>
      <c r="I205" s="2">
        <f t="shared" si="27"/>
        <v>0</v>
      </c>
      <c r="J205" s="2">
        <f t="shared" si="27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978</v>
      </c>
      <c r="I218" s="2">
        <f t="shared" si="28"/>
        <v>1000</v>
      </c>
      <c r="J218" s="2">
        <f t="shared" si="28"/>
        <v>1013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155</v>
      </c>
      <c r="I221" s="2">
        <f t="shared" si="28"/>
        <v>156</v>
      </c>
      <c r="J221" s="2">
        <f t="shared" si="28"/>
        <v>158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8769</v>
      </c>
      <c r="I222" s="2">
        <f t="shared" si="28"/>
        <v>15107</v>
      </c>
      <c r="J222" s="2">
        <f t="shared" si="28"/>
        <v>11103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4589</v>
      </c>
      <c r="I224" s="2">
        <f t="shared" si="28"/>
        <v>4498</v>
      </c>
      <c r="J224" s="2">
        <f t="shared" si="28"/>
        <v>4653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522</v>
      </c>
      <c r="I226" s="2">
        <f t="shared" si="28"/>
        <v>525</v>
      </c>
      <c r="J226" s="2">
        <f t="shared" si="28"/>
        <v>524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36</v>
      </c>
      <c r="I235" s="2">
        <f t="shared" si="29"/>
        <v>27</v>
      </c>
      <c r="J235" s="2">
        <f t="shared" si="29"/>
        <v>27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165000</v>
      </c>
      <c r="I245" s="2">
        <f t="shared" si="29"/>
        <v>170515</v>
      </c>
      <c r="J245" s="2">
        <f t="shared" si="29"/>
        <v>177940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51000</v>
      </c>
      <c r="I246" s="2">
        <f t="shared" si="30"/>
        <v>53477</v>
      </c>
      <c r="J246" s="2">
        <f t="shared" si="30"/>
        <v>57374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5</v>
      </c>
      <c r="B250" s="1" t="s">
        <v>21</v>
      </c>
      <c r="C250" s="1">
        <v>137</v>
      </c>
      <c r="D250" s="1" t="s">
        <v>18</v>
      </c>
      <c r="E250" s="1">
        <v>5510</v>
      </c>
      <c r="F250" s="1" t="s">
        <v>581</v>
      </c>
      <c r="G250" s="1" t="s">
        <v>4</v>
      </c>
      <c r="H250" s="1">
        <v>978</v>
      </c>
      <c r="I250" s="1">
        <v>1000</v>
      </c>
      <c r="J250" s="1">
        <v>1013</v>
      </c>
    </row>
    <row r="251" spans="1:11" ht="15" customHeight="1" x14ac:dyDescent="0.2">
      <c r="A251" s="1">
        <v>8</v>
      </c>
      <c r="B251" s="1" t="s">
        <v>23</v>
      </c>
      <c r="C251" s="1">
        <v>137</v>
      </c>
      <c r="D251" s="1" t="s">
        <v>18</v>
      </c>
      <c r="E251" s="1">
        <v>5510</v>
      </c>
      <c r="F251" s="1" t="s">
        <v>581</v>
      </c>
      <c r="G251" s="1" t="s">
        <v>4</v>
      </c>
      <c r="H251" s="1">
        <v>132</v>
      </c>
      <c r="I251" s="1">
        <v>138</v>
      </c>
      <c r="J251" s="1">
        <v>144</v>
      </c>
    </row>
    <row r="252" spans="1:11" ht="15" customHeight="1" x14ac:dyDescent="0.2">
      <c r="A252" s="1">
        <v>14</v>
      </c>
      <c r="B252" s="1" t="s">
        <v>32</v>
      </c>
      <c r="C252" s="1">
        <v>137</v>
      </c>
      <c r="D252" s="1" t="s">
        <v>18</v>
      </c>
      <c r="E252" s="1">
        <v>5510</v>
      </c>
      <c r="F252" s="1" t="s">
        <v>581</v>
      </c>
      <c r="G252" s="1" t="s">
        <v>4</v>
      </c>
      <c r="H252" s="1">
        <v>567</v>
      </c>
      <c r="I252" s="1">
        <v>578</v>
      </c>
      <c r="J252" s="1">
        <v>378</v>
      </c>
    </row>
    <row r="253" spans="1:11" ht="15" customHeight="1" x14ac:dyDescent="0.2">
      <c r="A253" s="1">
        <v>23</v>
      </c>
      <c r="B253" s="1" t="s">
        <v>36</v>
      </c>
      <c r="C253" s="1">
        <v>137</v>
      </c>
      <c r="D253" s="1" t="s">
        <v>18</v>
      </c>
      <c r="E253" s="1">
        <v>5510</v>
      </c>
      <c r="F253" s="1" t="s">
        <v>581</v>
      </c>
      <c r="G253" s="1" t="s">
        <v>4</v>
      </c>
      <c r="H253" s="1">
        <v>104</v>
      </c>
      <c r="I253" s="1">
        <v>83</v>
      </c>
      <c r="J253" s="1">
        <v>29</v>
      </c>
    </row>
    <row r="254" spans="1:11" ht="15" customHeight="1" x14ac:dyDescent="0.2">
      <c r="A254" s="1">
        <v>53</v>
      </c>
      <c r="B254" s="1" t="s">
        <v>37</v>
      </c>
      <c r="C254" s="1">
        <v>137</v>
      </c>
      <c r="D254" s="1" t="s">
        <v>18</v>
      </c>
      <c r="E254" s="1">
        <v>5510</v>
      </c>
      <c r="F254" s="1" t="s">
        <v>581</v>
      </c>
      <c r="G254" s="1" t="s">
        <v>4</v>
      </c>
      <c r="H254" s="1">
        <v>3220654</v>
      </c>
      <c r="I254" s="1">
        <v>2650498</v>
      </c>
      <c r="J254" s="1">
        <v>3041245</v>
      </c>
    </row>
    <row r="255" spans="1:11" ht="15" customHeight="1" x14ac:dyDescent="0.2">
      <c r="A255" s="1">
        <v>21</v>
      </c>
      <c r="B255" s="1" t="s">
        <v>43</v>
      </c>
      <c r="C255" s="1">
        <v>137</v>
      </c>
      <c r="D255" s="1" t="s">
        <v>18</v>
      </c>
      <c r="E255" s="1">
        <v>5510</v>
      </c>
      <c r="F255" s="1" t="s">
        <v>581</v>
      </c>
      <c r="G255" s="1" t="s">
        <v>4</v>
      </c>
      <c r="H255" s="1">
        <v>247000</v>
      </c>
      <c r="I255" s="1">
        <v>248958</v>
      </c>
      <c r="J255" s="1">
        <v>250340</v>
      </c>
    </row>
    <row r="256" spans="1:11" ht="15" customHeight="1" x14ac:dyDescent="0.2">
      <c r="A256" s="1">
        <v>233</v>
      </c>
      <c r="B256" s="1" t="s">
        <v>47</v>
      </c>
      <c r="C256" s="1">
        <v>137</v>
      </c>
      <c r="D256" s="1" t="s">
        <v>18</v>
      </c>
      <c r="E256" s="1">
        <v>5510</v>
      </c>
      <c r="F256" s="1" t="s">
        <v>581</v>
      </c>
      <c r="G256" s="1" t="s">
        <v>4</v>
      </c>
      <c r="H256" s="1">
        <v>43953</v>
      </c>
      <c r="I256" s="1">
        <v>28762</v>
      </c>
      <c r="J256" s="1">
        <v>39501</v>
      </c>
    </row>
    <row r="257" spans="1:10" ht="15" customHeight="1" x14ac:dyDescent="0.2">
      <c r="A257" s="1">
        <v>29</v>
      </c>
      <c r="B257" s="1" t="s">
        <v>48</v>
      </c>
      <c r="C257" s="1">
        <v>137</v>
      </c>
      <c r="D257" s="1" t="s">
        <v>18</v>
      </c>
      <c r="E257" s="1">
        <v>5510</v>
      </c>
      <c r="F257" s="1" t="s">
        <v>581</v>
      </c>
      <c r="G257" s="1" t="s">
        <v>4</v>
      </c>
      <c r="H257" s="1">
        <v>6255</v>
      </c>
      <c r="I257" s="1">
        <v>3127</v>
      </c>
      <c r="J257" s="1">
        <v>3527</v>
      </c>
    </row>
    <row r="258" spans="1:10" ht="15" customHeight="1" x14ac:dyDescent="0.2">
      <c r="A258" s="1">
        <v>32</v>
      </c>
      <c r="B258" s="1" t="s">
        <v>50</v>
      </c>
      <c r="C258" s="1">
        <v>137</v>
      </c>
      <c r="D258" s="1" t="s">
        <v>18</v>
      </c>
      <c r="E258" s="1">
        <v>5510</v>
      </c>
      <c r="F258" s="1" t="s">
        <v>581</v>
      </c>
      <c r="G258" s="1" t="s">
        <v>4</v>
      </c>
      <c r="H258" s="1">
        <v>580088</v>
      </c>
      <c r="I258" s="1">
        <v>602228</v>
      </c>
      <c r="J258" s="1">
        <v>624881</v>
      </c>
    </row>
    <row r="259" spans="1:10" ht="15" customHeight="1" x14ac:dyDescent="0.2">
      <c r="A259" s="1">
        <v>36</v>
      </c>
      <c r="B259" s="1" t="s">
        <v>53</v>
      </c>
      <c r="C259" s="1">
        <v>137</v>
      </c>
      <c r="D259" s="1" t="s">
        <v>18</v>
      </c>
      <c r="E259" s="1">
        <v>5510</v>
      </c>
      <c r="F259" s="1" t="s">
        <v>581</v>
      </c>
      <c r="G259" s="1" t="s">
        <v>4</v>
      </c>
      <c r="H259" s="1">
        <v>36</v>
      </c>
      <c r="I259" s="1">
        <v>27</v>
      </c>
      <c r="J259" s="1">
        <v>27</v>
      </c>
    </row>
    <row r="260" spans="1:10" ht="15" customHeight="1" x14ac:dyDescent="0.2">
      <c r="A260" s="1">
        <v>37</v>
      </c>
      <c r="B260" s="1" t="s">
        <v>54</v>
      </c>
      <c r="C260" s="1">
        <v>137</v>
      </c>
      <c r="D260" s="1" t="s">
        <v>18</v>
      </c>
      <c r="E260" s="1">
        <v>5510</v>
      </c>
      <c r="F260" s="1" t="s">
        <v>581</v>
      </c>
      <c r="G260" s="1" t="s">
        <v>4</v>
      </c>
      <c r="H260" s="1">
        <v>477442</v>
      </c>
      <c r="I260" s="1">
        <v>474893</v>
      </c>
      <c r="J260" s="1">
        <v>476674</v>
      </c>
    </row>
    <row r="261" spans="1:10" ht="15" customHeight="1" x14ac:dyDescent="0.2">
      <c r="A261" s="1">
        <v>39</v>
      </c>
      <c r="B261" s="1" t="s">
        <v>55</v>
      </c>
      <c r="C261" s="1">
        <v>137</v>
      </c>
      <c r="D261" s="1" t="s">
        <v>18</v>
      </c>
      <c r="E261" s="1">
        <v>5510</v>
      </c>
      <c r="F261" s="1" t="s">
        <v>581</v>
      </c>
      <c r="G261" s="1" t="s">
        <v>4</v>
      </c>
      <c r="H261" s="1">
        <v>448535</v>
      </c>
      <c r="I261" s="1">
        <v>475903</v>
      </c>
      <c r="J261" s="1">
        <v>502314</v>
      </c>
    </row>
    <row r="262" spans="1:10" ht="15" customHeight="1" x14ac:dyDescent="0.2">
      <c r="A262" s="1">
        <v>44</v>
      </c>
      <c r="B262" s="1" t="s">
        <v>58</v>
      </c>
      <c r="C262" s="1">
        <v>137</v>
      </c>
      <c r="D262" s="1" t="s">
        <v>18</v>
      </c>
      <c r="E262" s="1">
        <v>5510</v>
      </c>
      <c r="F262" s="1" t="s">
        <v>581</v>
      </c>
      <c r="G262" s="1" t="s">
        <v>4</v>
      </c>
      <c r="H262" s="1">
        <v>307551</v>
      </c>
      <c r="I262" s="1">
        <v>359890</v>
      </c>
      <c r="J262" s="1">
        <v>381468</v>
      </c>
    </row>
    <row r="263" spans="1:10" ht="15" customHeight="1" x14ac:dyDescent="0.2">
      <c r="A263" s="1">
        <v>45</v>
      </c>
      <c r="B263" s="1" t="s">
        <v>59</v>
      </c>
      <c r="C263" s="1">
        <v>137</v>
      </c>
      <c r="D263" s="1" t="s">
        <v>18</v>
      </c>
      <c r="E263" s="1">
        <v>5510</v>
      </c>
      <c r="F263" s="1" t="s">
        <v>581</v>
      </c>
      <c r="G263" s="1" t="s">
        <v>4</v>
      </c>
      <c r="H263" s="1">
        <v>4471</v>
      </c>
      <c r="I263" s="1">
        <v>4647</v>
      </c>
      <c r="J263" s="1">
        <v>4650</v>
      </c>
    </row>
    <row r="264" spans="1:10" ht="15" customHeight="1" x14ac:dyDescent="0.2">
      <c r="A264" s="1">
        <v>46</v>
      </c>
      <c r="B264" s="1" t="s">
        <v>60</v>
      </c>
      <c r="C264" s="1">
        <v>137</v>
      </c>
      <c r="D264" s="1" t="s">
        <v>18</v>
      </c>
      <c r="E264" s="1">
        <v>5510</v>
      </c>
      <c r="F264" s="1" t="s">
        <v>581</v>
      </c>
      <c r="G264" s="1" t="s">
        <v>4</v>
      </c>
      <c r="H264" s="1">
        <v>15523</v>
      </c>
      <c r="I264" s="1">
        <v>15539</v>
      </c>
      <c r="J264" s="1">
        <v>15970</v>
      </c>
    </row>
    <row r="265" spans="1:10" ht="15" customHeight="1" x14ac:dyDescent="0.2">
      <c r="A265" s="1">
        <v>48</v>
      </c>
      <c r="B265" s="1" t="s">
        <v>62</v>
      </c>
      <c r="C265" s="1">
        <v>137</v>
      </c>
      <c r="D265" s="1" t="s">
        <v>18</v>
      </c>
      <c r="E265" s="1">
        <v>5510</v>
      </c>
      <c r="F265" s="1" t="s">
        <v>581</v>
      </c>
      <c r="G265" s="1" t="s">
        <v>4</v>
      </c>
      <c r="H265" s="1">
        <v>29925</v>
      </c>
      <c r="I265" s="1">
        <v>23595</v>
      </c>
      <c r="J265" s="1">
        <v>21900</v>
      </c>
    </row>
    <row r="266" spans="1:10" ht="15" customHeight="1" x14ac:dyDescent="0.2">
      <c r="A266" s="1">
        <v>107</v>
      </c>
      <c r="B266" s="1" t="s">
        <v>63</v>
      </c>
      <c r="C266" s="1">
        <v>137</v>
      </c>
      <c r="D266" s="1" t="s">
        <v>18</v>
      </c>
      <c r="E266" s="1">
        <v>5510</v>
      </c>
      <c r="F266" s="1" t="s">
        <v>581</v>
      </c>
      <c r="G266" s="1" t="s">
        <v>4</v>
      </c>
      <c r="H266" s="1">
        <v>5821676</v>
      </c>
      <c r="I266" s="1">
        <v>5945572</v>
      </c>
      <c r="J266" s="1">
        <v>5952685</v>
      </c>
    </row>
    <row r="267" spans="1:10" ht="15" customHeight="1" x14ac:dyDescent="0.2">
      <c r="A267" s="1">
        <v>49</v>
      </c>
      <c r="B267" s="1" t="s">
        <v>65</v>
      </c>
      <c r="C267" s="1">
        <v>137</v>
      </c>
      <c r="D267" s="1" t="s">
        <v>18</v>
      </c>
      <c r="E267" s="1">
        <v>5510</v>
      </c>
      <c r="F267" s="1" t="s">
        <v>581</v>
      </c>
      <c r="G267" s="1" t="s">
        <v>4</v>
      </c>
      <c r="H267" s="1">
        <v>63305</v>
      </c>
      <c r="I267" s="1">
        <v>60604</v>
      </c>
      <c r="J267" s="1">
        <v>50476</v>
      </c>
    </row>
    <row r="268" spans="1:10" ht="15" customHeight="1" x14ac:dyDescent="0.2">
      <c r="A268" s="1">
        <v>250</v>
      </c>
      <c r="B268" s="1" t="s">
        <v>70</v>
      </c>
      <c r="C268" s="1">
        <v>137</v>
      </c>
      <c r="D268" s="1" t="s">
        <v>18</v>
      </c>
      <c r="E268" s="1">
        <v>5510</v>
      </c>
      <c r="F268" s="1" t="s">
        <v>581</v>
      </c>
      <c r="G268" s="1" t="s">
        <v>4</v>
      </c>
      <c r="H268" s="1">
        <v>100406</v>
      </c>
      <c r="I268" s="1">
        <v>97813</v>
      </c>
      <c r="J268" s="1">
        <v>90048</v>
      </c>
    </row>
    <row r="269" spans="1:10" ht="15" customHeight="1" x14ac:dyDescent="0.2">
      <c r="A269" s="1">
        <v>55</v>
      </c>
      <c r="B269" s="1" t="s">
        <v>73</v>
      </c>
      <c r="C269" s="1">
        <v>137</v>
      </c>
      <c r="D269" s="1" t="s">
        <v>18</v>
      </c>
      <c r="E269" s="1">
        <v>5510</v>
      </c>
      <c r="F269" s="1" t="s">
        <v>581</v>
      </c>
      <c r="G269" s="1" t="s">
        <v>4</v>
      </c>
      <c r="H269" s="1">
        <v>13766</v>
      </c>
      <c r="I269" s="1">
        <v>14375</v>
      </c>
      <c r="J269" s="1">
        <v>14541</v>
      </c>
    </row>
    <row r="270" spans="1:10" ht="15" customHeight="1" x14ac:dyDescent="0.2">
      <c r="A270" s="1">
        <v>56</v>
      </c>
      <c r="B270" s="1" t="s">
        <v>74</v>
      </c>
      <c r="C270" s="1">
        <v>137</v>
      </c>
      <c r="D270" s="1" t="s">
        <v>18</v>
      </c>
      <c r="E270" s="1">
        <v>5510</v>
      </c>
      <c r="F270" s="1" t="s">
        <v>581</v>
      </c>
      <c r="G270" s="1" t="s">
        <v>4</v>
      </c>
      <c r="H270" s="1">
        <v>25181</v>
      </c>
      <c r="I270" s="1">
        <v>29048</v>
      </c>
      <c r="J270" s="1">
        <v>30173</v>
      </c>
    </row>
    <row r="271" spans="1:10" ht="15" customHeight="1" x14ac:dyDescent="0.2">
      <c r="A271" s="1">
        <v>238</v>
      </c>
      <c r="B271" s="1" t="s">
        <v>81</v>
      </c>
      <c r="C271" s="1">
        <v>137</v>
      </c>
      <c r="D271" s="1" t="s">
        <v>18</v>
      </c>
      <c r="E271" s="1">
        <v>5510</v>
      </c>
      <c r="F271" s="1" t="s">
        <v>581</v>
      </c>
      <c r="G271" s="1" t="s">
        <v>4</v>
      </c>
      <c r="H271" s="1">
        <v>1448835</v>
      </c>
      <c r="I271" s="1">
        <v>1575959</v>
      </c>
      <c r="J271" s="1">
        <v>50964</v>
      </c>
    </row>
    <row r="272" spans="1:10" ht="15" customHeight="1" x14ac:dyDescent="0.2">
      <c r="A272" s="1">
        <v>62</v>
      </c>
      <c r="B272" s="1" t="s">
        <v>82</v>
      </c>
      <c r="C272" s="1">
        <v>137</v>
      </c>
      <c r="D272" s="1" t="s">
        <v>18</v>
      </c>
      <c r="E272" s="1">
        <v>5510</v>
      </c>
      <c r="F272" s="1" t="s">
        <v>581</v>
      </c>
      <c r="G272" s="1" t="s">
        <v>4</v>
      </c>
    </row>
    <row r="273" spans="1:10" ht="15" customHeight="1" x14ac:dyDescent="0.2">
      <c r="A273" s="1">
        <v>66</v>
      </c>
      <c r="B273" s="1" t="s">
        <v>84</v>
      </c>
      <c r="C273" s="1">
        <v>137</v>
      </c>
      <c r="D273" s="1" t="s">
        <v>18</v>
      </c>
      <c r="E273" s="1">
        <v>5510</v>
      </c>
      <c r="F273" s="1" t="s">
        <v>581</v>
      </c>
      <c r="G273" s="1" t="s">
        <v>4</v>
      </c>
      <c r="H273" s="1">
        <v>5474</v>
      </c>
      <c r="I273" s="1">
        <v>5197</v>
      </c>
      <c r="J273" s="1">
        <v>4281</v>
      </c>
    </row>
    <row r="274" spans="1:10" ht="15" customHeight="1" x14ac:dyDescent="0.2">
      <c r="A274" s="1">
        <v>74</v>
      </c>
      <c r="B274" s="1" t="s">
        <v>89</v>
      </c>
      <c r="C274" s="1">
        <v>137</v>
      </c>
      <c r="D274" s="1" t="s">
        <v>18</v>
      </c>
      <c r="E274" s="1">
        <v>5510</v>
      </c>
      <c r="F274" s="1" t="s">
        <v>581</v>
      </c>
      <c r="G274" s="1" t="s">
        <v>4</v>
      </c>
      <c r="H274" s="1">
        <v>211946</v>
      </c>
      <c r="I274" s="1">
        <v>216418</v>
      </c>
      <c r="J274" s="1">
        <v>218981</v>
      </c>
    </row>
    <row r="275" spans="1:10" ht="15" customHeight="1" x14ac:dyDescent="0.2">
      <c r="A275" s="1">
        <v>79</v>
      </c>
      <c r="B275" s="1" t="s">
        <v>92</v>
      </c>
      <c r="C275" s="1">
        <v>137</v>
      </c>
      <c r="D275" s="1" t="s">
        <v>18</v>
      </c>
      <c r="E275" s="1">
        <v>5510</v>
      </c>
      <c r="F275" s="1" t="s">
        <v>581</v>
      </c>
      <c r="G275" s="1" t="s">
        <v>4</v>
      </c>
    </row>
    <row r="276" spans="1:10" ht="15" customHeight="1" x14ac:dyDescent="0.2">
      <c r="A276" s="1">
        <v>81</v>
      </c>
      <c r="B276" s="1" t="s">
        <v>93</v>
      </c>
      <c r="C276" s="1">
        <v>137</v>
      </c>
      <c r="D276" s="1" t="s">
        <v>18</v>
      </c>
      <c r="E276" s="1">
        <v>5510</v>
      </c>
      <c r="F276" s="1" t="s">
        <v>581</v>
      </c>
      <c r="G276" s="1" t="s">
        <v>4</v>
      </c>
      <c r="H276" s="1">
        <v>7119000</v>
      </c>
      <c r="I276" s="1">
        <v>7296150</v>
      </c>
      <c r="J276" s="1">
        <v>7440354</v>
      </c>
    </row>
    <row r="277" spans="1:10" ht="15" customHeight="1" x14ac:dyDescent="0.2">
      <c r="A277" s="1">
        <v>86</v>
      </c>
      <c r="B277" s="1" t="s">
        <v>95</v>
      </c>
      <c r="C277" s="1">
        <v>137</v>
      </c>
      <c r="D277" s="1" t="s">
        <v>18</v>
      </c>
      <c r="E277" s="1">
        <v>5510</v>
      </c>
      <c r="F277" s="1" t="s">
        <v>581</v>
      </c>
      <c r="G277" s="1" t="s">
        <v>4</v>
      </c>
      <c r="H277" s="1">
        <v>581</v>
      </c>
      <c r="I277" s="1">
        <v>591</v>
      </c>
      <c r="J277" s="1">
        <v>591</v>
      </c>
    </row>
    <row r="278" spans="1:10" ht="15" customHeight="1" x14ac:dyDescent="0.2">
      <c r="A278" s="1">
        <v>87</v>
      </c>
      <c r="B278" s="1" t="s">
        <v>96</v>
      </c>
      <c r="C278" s="1">
        <v>137</v>
      </c>
      <c r="D278" s="1" t="s">
        <v>18</v>
      </c>
      <c r="E278" s="1">
        <v>5510</v>
      </c>
      <c r="F278" s="1" t="s">
        <v>581</v>
      </c>
      <c r="G278" s="1" t="s">
        <v>4</v>
      </c>
      <c r="H278" s="1">
        <v>3337</v>
      </c>
      <c r="I278" s="1">
        <v>3149</v>
      </c>
      <c r="J278" s="1">
        <v>3055</v>
      </c>
    </row>
    <row r="279" spans="1:10" ht="15" customHeight="1" x14ac:dyDescent="0.2">
      <c r="A279" s="1">
        <v>90</v>
      </c>
      <c r="B279" s="1" t="s">
        <v>99</v>
      </c>
      <c r="C279" s="1">
        <v>137</v>
      </c>
      <c r="D279" s="1" t="s">
        <v>18</v>
      </c>
      <c r="E279" s="1">
        <v>5510</v>
      </c>
      <c r="F279" s="1" t="s">
        <v>581</v>
      </c>
      <c r="G279" s="1" t="s">
        <v>4</v>
      </c>
      <c r="H279" s="1">
        <v>129063</v>
      </c>
      <c r="I279" s="1">
        <v>99850</v>
      </c>
      <c r="J279" s="1">
        <v>84242</v>
      </c>
    </row>
    <row r="280" spans="1:10" ht="15" customHeight="1" x14ac:dyDescent="0.2">
      <c r="A280" s="1">
        <v>91</v>
      </c>
      <c r="B280" s="1" t="s">
        <v>101</v>
      </c>
      <c r="C280" s="1">
        <v>137</v>
      </c>
      <c r="D280" s="1" t="s">
        <v>18</v>
      </c>
      <c r="E280" s="1">
        <v>5510</v>
      </c>
      <c r="F280" s="1" t="s">
        <v>581</v>
      </c>
      <c r="G280" s="1" t="s">
        <v>4</v>
      </c>
      <c r="H280" s="1">
        <v>1219</v>
      </c>
      <c r="I280" s="1">
        <v>2722</v>
      </c>
      <c r="J280" s="1">
        <v>1466</v>
      </c>
    </row>
    <row r="281" spans="1:10" ht="15" customHeight="1" x14ac:dyDescent="0.2">
      <c r="A281" s="1">
        <v>93</v>
      </c>
      <c r="B281" s="1" t="s">
        <v>102</v>
      </c>
      <c r="C281" s="1">
        <v>137</v>
      </c>
      <c r="D281" s="1" t="s">
        <v>18</v>
      </c>
      <c r="E281" s="1">
        <v>5510</v>
      </c>
      <c r="F281" s="1" t="s">
        <v>581</v>
      </c>
      <c r="G281" s="1" t="s">
        <v>4</v>
      </c>
      <c r="H281" s="1">
        <v>476667</v>
      </c>
      <c r="I281" s="1">
        <v>498304</v>
      </c>
      <c r="J281" s="1">
        <v>411169</v>
      </c>
    </row>
    <row r="282" spans="1:10" ht="15" customHeight="1" x14ac:dyDescent="0.2">
      <c r="A282" s="1">
        <v>109</v>
      </c>
      <c r="B282" s="1" t="s">
        <v>113</v>
      </c>
      <c r="C282" s="1">
        <v>137</v>
      </c>
      <c r="D282" s="1" t="s">
        <v>18</v>
      </c>
      <c r="E282" s="1">
        <v>5510</v>
      </c>
      <c r="F282" s="1" t="s">
        <v>581</v>
      </c>
      <c r="G282" s="1" t="s">
        <v>4</v>
      </c>
      <c r="H282" s="1">
        <v>135303</v>
      </c>
      <c r="I282" s="1">
        <v>136731</v>
      </c>
      <c r="J282" s="1">
        <v>156103</v>
      </c>
    </row>
    <row r="283" spans="1:10" ht="15" customHeight="1" x14ac:dyDescent="0.2">
      <c r="A283" s="1">
        <v>110</v>
      </c>
      <c r="B283" s="1" t="s">
        <v>114</v>
      </c>
      <c r="C283" s="1">
        <v>137</v>
      </c>
      <c r="D283" s="1" t="s">
        <v>18</v>
      </c>
      <c r="E283" s="1">
        <v>5510</v>
      </c>
      <c r="F283" s="1" t="s">
        <v>581</v>
      </c>
      <c r="G283" s="1" t="s">
        <v>4</v>
      </c>
      <c r="H283" s="1">
        <v>164800</v>
      </c>
      <c r="I283" s="1">
        <v>163200</v>
      </c>
      <c r="J283" s="1">
        <v>165929</v>
      </c>
    </row>
    <row r="284" spans="1:10" ht="15" customHeight="1" x14ac:dyDescent="0.2">
      <c r="A284" s="1">
        <v>114</v>
      </c>
      <c r="B284" s="1" t="s">
        <v>117</v>
      </c>
      <c r="C284" s="1">
        <v>137</v>
      </c>
      <c r="D284" s="1" t="s">
        <v>18</v>
      </c>
      <c r="E284" s="1">
        <v>5510</v>
      </c>
      <c r="F284" s="1" t="s">
        <v>581</v>
      </c>
      <c r="G284" s="1" t="s">
        <v>4</v>
      </c>
      <c r="H284" s="1">
        <v>20028</v>
      </c>
      <c r="I284" s="1">
        <v>18719</v>
      </c>
      <c r="J284" s="1">
        <v>12388</v>
      </c>
    </row>
    <row r="285" spans="1:10" ht="15" customHeight="1" x14ac:dyDescent="0.2">
      <c r="A285" s="1">
        <v>123</v>
      </c>
      <c r="B285" s="1" t="s">
        <v>125</v>
      </c>
      <c r="C285" s="1">
        <v>137</v>
      </c>
      <c r="D285" s="1" t="s">
        <v>18</v>
      </c>
      <c r="E285" s="1">
        <v>5510</v>
      </c>
      <c r="F285" s="1" t="s">
        <v>581</v>
      </c>
      <c r="G285" s="1" t="s">
        <v>4</v>
      </c>
      <c r="H285" s="1">
        <v>21516</v>
      </c>
      <c r="I285" s="1">
        <v>21691</v>
      </c>
      <c r="J285" s="1">
        <v>21550</v>
      </c>
    </row>
    <row r="286" spans="1:10" ht="15" customHeight="1" x14ac:dyDescent="0.2">
      <c r="A286" s="1">
        <v>133</v>
      </c>
      <c r="B286" s="1" t="s">
        <v>134</v>
      </c>
      <c r="C286" s="1">
        <v>137</v>
      </c>
      <c r="D286" s="1" t="s">
        <v>18</v>
      </c>
      <c r="E286" s="1">
        <v>5510</v>
      </c>
      <c r="F286" s="1" t="s">
        <v>581</v>
      </c>
      <c r="G286" s="1" t="s">
        <v>4</v>
      </c>
      <c r="H286" s="1">
        <v>93305</v>
      </c>
      <c r="I286" s="1">
        <v>82818</v>
      </c>
      <c r="J286" s="1">
        <v>118863</v>
      </c>
    </row>
    <row r="287" spans="1:10" ht="15" customHeight="1" x14ac:dyDescent="0.2">
      <c r="A287" s="1">
        <v>135</v>
      </c>
      <c r="B287" s="1" t="s">
        <v>137</v>
      </c>
      <c r="C287" s="1">
        <v>137</v>
      </c>
      <c r="D287" s="1" t="s">
        <v>18</v>
      </c>
      <c r="E287" s="1">
        <v>5510</v>
      </c>
      <c r="F287" s="1" t="s">
        <v>581</v>
      </c>
      <c r="G287" s="1" t="s">
        <v>4</v>
      </c>
      <c r="H287" s="1">
        <v>236</v>
      </c>
      <c r="I287" s="1">
        <v>234</v>
      </c>
      <c r="J287" s="1">
        <v>233</v>
      </c>
    </row>
    <row r="288" spans="1:10" ht="15" customHeight="1" x14ac:dyDescent="0.2">
      <c r="A288" s="1">
        <v>136</v>
      </c>
      <c r="B288" s="1" t="s">
        <v>138</v>
      </c>
      <c r="C288" s="1">
        <v>137</v>
      </c>
      <c r="D288" s="1" t="s">
        <v>18</v>
      </c>
      <c r="E288" s="1">
        <v>5510</v>
      </c>
      <c r="F288" s="1" t="s">
        <v>581</v>
      </c>
      <c r="G288" s="1" t="s">
        <v>4</v>
      </c>
      <c r="H288" s="1">
        <v>2859</v>
      </c>
      <c r="I288" s="1">
        <v>2819</v>
      </c>
      <c r="J288" s="1">
        <v>2809</v>
      </c>
    </row>
    <row r="289" spans="1:10" ht="15" customHeight="1" x14ac:dyDescent="0.2">
      <c r="A289" s="1">
        <v>153</v>
      </c>
      <c r="B289" s="1" t="s">
        <v>152</v>
      </c>
      <c r="C289" s="1">
        <v>137</v>
      </c>
      <c r="D289" s="1" t="s">
        <v>18</v>
      </c>
      <c r="E289" s="1">
        <v>5510</v>
      </c>
      <c r="F289" s="1" t="s">
        <v>581</v>
      </c>
      <c r="G289" s="1" t="s">
        <v>4</v>
      </c>
      <c r="H289" s="1">
        <v>1906</v>
      </c>
      <c r="I289" s="1">
        <v>1425</v>
      </c>
      <c r="J289" s="1">
        <v>1370</v>
      </c>
    </row>
    <row r="290" spans="1:10" ht="15" customHeight="1" x14ac:dyDescent="0.2">
      <c r="A290" s="1">
        <v>157</v>
      </c>
      <c r="B290" s="1" t="s">
        <v>154</v>
      </c>
      <c r="C290" s="1">
        <v>137</v>
      </c>
      <c r="D290" s="1" t="s">
        <v>18</v>
      </c>
      <c r="E290" s="1">
        <v>5510</v>
      </c>
      <c r="F290" s="1" t="s">
        <v>581</v>
      </c>
      <c r="G290" s="1" t="s">
        <v>4</v>
      </c>
      <c r="H290" s="1">
        <v>1000</v>
      </c>
      <c r="I290" s="1">
        <v>1000</v>
      </c>
      <c r="J290" s="1">
        <v>1000</v>
      </c>
    </row>
    <row r="291" spans="1:10" ht="15" customHeight="1" x14ac:dyDescent="0.2">
      <c r="A291" s="1">
        <v>159</v>
      </c>
      <c r="B291" s="1" t="s">
        <v>156</v>
      </c>
      <c r="C291" s="1">
        <v>137</v>
      </c>
      <c r="D291" s="1" t="s">
        <v>18</v>
      </c>
      <c r="E291" s="1">
        <v>5510</v>
      </c>
      <c r="F291" s="1" t="s">
        <v>581</v>
      </c>
      <c r="G291" s="1" t="s">
        <v>4</v>
      </c>
      <c r="H291" s="1">
        <v>45151589</v>
      </c>
      <c r="I291" s="1">
        <v>45677939</v>
      </c>
      <c r="J291" s="1">
        <v>44109615</v>
      </c>
    </row>
    <row r="292" spans="1:10" ht="15" customHeight="1" x14ac:dyDescent="0.2">
      <c r="A292" s="1">
        <v>160</v>
      </c>
      <c r="B292" s="1" t="s">
        <v>157</v>
      </c>
      <c r="C292" s="1">
        <v>137</v>
      </c>
      <c r="D292" s="1" t="s">
        <v>18</v>
      </c>
      <c r="E292" s="1">
        <v>5510</v>
      </c>
      <c r="F292" s="1" t="s">
        <v>581</v>
      </c>
      <c r="G292" s="1" t="s">
        <v>4</v>
      </c>
      <c r="H292" s="1">
        <v>155</v>
      </c>
      <c r="I292" s="1">
        <v>156</v>
      </c>
      <c r="J292" s="1">
        <v>158</v>
      </c>
    </row>
    <row r="293" spans="1:10" ht="15" customHeight="1" x14ac:dyDescent="0.2">
      <c r="A293" s="1">
        <v>166</v>
      </c>
      <c r="B293" s="1" t="s">
        <v>163</v>
      </c>
      <c r="C293" s="1">
        <v>137</v>
      </c>
      <c r="D293" s="1" t="s">
        <v>18</v>
      </c>
      <c r="E293" s="1">
        <v>5510</v>
      </c>
      <c r="F293" s="1" t="s">
        <v>581</v>
      </c>
      <c r="G293" s="1" t="s">
        <v>4</v>
      </c>
      <c r="H293" s="1">
        <v>19079</v>
      </c>
      <c r="I293" s="1">
        <v>14410</v>
      </c>
      <c r="J293" s="1">
        <v>12806</v>
      </c>
    </row>
    <row r="294" spans="1:10" ht="15" customHeight="1" x14ac:dyDescent="0.2">
      <c r="A294" s="1">
        <v>168</v>
      </c>
      <c r="B294" s="1" t="s">
        <v>164</v>
      </c>
      <c r="C294" s="1">
        <v>137</v>
      </c>
      <c r="D294" s="1" t="s">
        <v>18</v>
      </c>
      <c r="E294" s="1">
        <v>5510</v>
      </c>
      <c r="F294" s="1" t="s">
        <v>581</v>
      </c>
      <c r="G294" s="1" t="s">
        <v>4</v>
      </c>
      <c r="H294" s="1">
        <v>355053</v>
      </c>
      <c r="I294" s="1">
        <v>360821</v>
      </c>
      <c r="J294" s="1">
        <v>361698</v>
      </c>
    </row>
    <row r="295" spans="1:10" ht="15" customHeight="1" x14ac:dyDescent="0.2">
      <c r="A295" s="1">
        <v>171</v>
      </c>
      <c r="B295" s="1" t="s">
        <v>167</v>
      </c>
      <c r="C295" s="1">
        <v>137</v>
      </c>
      <c r="D295" s="1" t="s">
        <v>18</v>
      </c>
      <c r="E295" s="1">
        <v>5510</v>
      </c>
      <c r="F295" s="1" t="s">
        <v>581</v>
      </c>
      <c r="G295" s="1" t="s">
        <v>4</v>
      </c>
      <c r="H295" s="1">
        <v>15245</v>
      </c>
      <c r="I295" s="1">
        <v>13798</v>
      </c>
      <c r="J295" s="1">
        <v>14166</v>
      </c>
    </row>
    <row r="296" spans="1:10" ht="15" customHeight="1" x14ac:dyDescent="0.2">
      <c r="A296" s="1">
        <v>174</v>
      </c>
      <c r="B296" s="1" t="s">
        <v>169</v>
      </c>
      <c r="C296" s="1">
        <v>137</v>
      </c>
      <c r="D296" s="1" t="s">
        <v>18</v>
      </c>
      <c r="E296" s="1">
        <v>5510</v>
      </c>
      <c r="F296" s="1" t="s">
        <v>581</v>
      </c>
      <c r="G296" s="1" t="s">
        <v>4</v>
      </c>
      <c r="H296" s="1">
        <v>2257</v>
      </c>
      <c r="I296" s="1">
        <v>2367</v>
      </c>
      <c r="J296" s="1">
        <v>2359</v>
      </c>
    </row>
    <row r="297" spans="1:10" ht="15" customHeight="1" x14ac:dyDescent="0.2">
      <c r="A297" s="1">
        <v>177</v>
      </c>
      <c r="B297" s="1" t="s">
        <v>170</v>
      </c>
      <c r="C297" s="1">
        <v>137</v>
      </c>
      <c r="D297" s="1" t="s">
        <v>18</v>
      </c>
      <c r="E297" s="1">
        <v>5510</v>
      </c>
      <c r="F297" s="1" t="s">
        <v>581</v>
      </c>
      <c r="G297" s="1" t="s">
        <v>4</v>
      </c>
      <c r="H297" s="1">
        <v>1273</v>
      </c>
      <c r="I297" s="1">
        <v>1646</v>
      </c>
      <c r="J297" s="1">
        <v>1547</v>
      </c>
    </row>
    <row r="298" spans="1:10" ht="15" customHeight="1" x14ac:dyDescent="0.2">
      <c r="A298" s="1">
        <v>184</v>
      </c>
      <c r="B298" s="1" t="s">
        <v>177</v>
      </c>
      <c r="C298" s="1">
        <v>137</v>
      </c>
      <c r="D298" s="1" t="s">
        <v>18</v>
      </c>
      <c r="E298" s="1">
        <v>5510</v>
      </c>
      <c r="F298" s="1" t="s">
        <v>581</v>
      </c>
      <c r="G298" s="1" t="s">
        <v>4</v>
      </c>
      <c r="H298" s="1">
        <v>54718</v>
      </c>
      <c r="I298" s="1">
        <v>67285</v>
      </c>
      <c r="J298" s="1">
        <v>64640</v>
      </c>
    </row>
    <row r="299" spans="1:10" ht="15" customHeight="1" x14ac:dyDescent="0.2">
      <c r="A299" s="1">
        <v>188</v>
      </c>
      <c r="B299" s="1" t="s">
        <v>178</v>
      </c>
      <c r="C299" s="1">
        <v>137</v>
      </c>
      <c r="D299" s="1" t="s">
        <v>18</v>
      </c>
      <c r="E299" s="1">
        <v>5510</v>
      </c>
      <c r="F299" s="1" t="s">
        <v>581</v>
      </c>
      <c r="G299" s="1" t="s">
        <v>4</v>
      </c>
      <c r="H299" s="1">
        <v>60</v>
      </c>
      <c r="I299" s="1">
        <v>47</v>
      </c>
      <c r="J299" s="1">
        <v>34</v>
      </c>
    </row>
    <row r="300" spans="1:10" ht="15" customHeight="1" x14ac:dyDescent="0.2">
      <c r="A300" s="1">
        <v>189</v>
      </c>
      <c r="B300" s="1" t="s">
        <v>179</v>
      </c>
      <c r="C300" s="1">
        <v>137</v>
      </c>
      <c r="D300" s="1" t="s">
        <v>18</v>
      </c>
      <c r="E300" s="1">
        <v>5510</v>
      </c>
      <c r="F300" s="1" t="s">
        <v>581</v>
      </c>
      <c r="G300" s="1" t="s">
        <v>4</v>
      </c>
      <c r="H300" s="1">
        <v>486</v>
      </c>
      <c r="I300" s="1">
        <v>463</v>
      </c>
      <c r="J300" s="1">
        <v>493</v>
      </c>
    </row>
    <row r="301" spans="1:10" ht="15" customHeight="1" x14ac:dyDescent="0.2">
      <c r="A301" s="1">
        <v>191</v>
      </c>
      <c r="B301" s="1" t="s">
        <v>181</v>
      </c>
      <c r="C301" s="1">
        <v>137</v>
      </c>
      <c r="D301" s="1" t="s">
        <v>18</v>
      </c>
      <c r="E301" s="1">
        <v>5510</v>
      </c>
      <c r="F301" s="1" t="s">
        <v>581</v>
      </c>
      <c r="G301" s="1" t="s">
        <v>4</v>
      </c>
      <c r="H301" s="1">
        <v>2890</v>
      </c>
      <c r="I301" s="1">
        <v>2747</v>
      </c>
      <c r="J301" s="1">
        <v>2366</v>
      </c>
    </row>
    <row r="302" spans="1:10" ht="15" customHeight="1" x14ac:dyDescent="0.2">
      <c r="A302" s="1">
        <v>244</v>
      </c>
      <c r="B302" s="1" t="s">
        <v>182</v>
      </c>
      <c r="C302" s="1">
        <v>137</v>
      </c>
      <c r="D302" s="1" t="s">
        <v>18</v>
      </c>
      <c r="E302" s="1">
        <v>5510</v>
      </c>
      <c r="F302" s="1" t="s">
        <v>581</v>
      </c>
      <c r="G302" s="1" t="s">
        <v>4</v>
      </c>
      <c r="H302" s="1">
        <v>8769</v>
      </c>
      <c r="I302" s="1">
        <v>15107</v>
      </c>
      <c r="J302" s="1">
        <v>11103</v>
      </c>
    </row>
    <row r="303" spans="1:10" ht="15" customHeight="1" x14ac:dyDescent="0.2">
      <c r="A303" s="1">
        <v>193</v>
      </c>
      <c r="B303" s="1" t="s">
        <v>183</v>
      </c>
      <c r="C303" s="1">
        <v>137</v>
      </c>
      <c r="D303" s="1" t="s">
        <v>18</v>
      </c>
      <c r="E303" s="1">
        <v>5510</v>
      </c>
      <c r="F303" s="1" t="s">
        <v>581</v>
      </c>
      <c r="G303" s="1" t="s">
        <v>4</v>
      </c>
      <c r="H303" s="1">
        <v>2116</v>
      </c>
      <c r="I303" s="1">
        <v>2267</v>
      </c>
      <c r="J303" s="1">
        <v>2242</v>
      </c>
    </row>
    <row r="304" spans="1:10" ht="15" customHeight="1" x14ac:dyDescent="0.2">
      <c r="A304" s="1">
        <v>25</v>
      </c>
      <c r="B304" s="1" t="s">
        <v>193</v>
      </c>
      <c r="C304" s="1">
        <v>137</v>
      </c>
      <c r="D304" s="1" t="s">
        <v>18</v>
      </c>
      <c r="E304" s="1">
        <v>5510</v>
      </c>
      <c r="F304" s="1" t="s">
        <v>581</v>
      </c>
      <c r="G304" s="1" t="s">
        <v>4</v>
      </c>
      <c r="H304" s="1">
        <v>45535</v>
      </c>
      <c r="I304" s="1">
        <v>43256</v>
      </c>
      <c r="J304" s="1">
        <v>44075</v>
      </c>
    </row>
    <row r="305" spans="1:10" ht="15" customHeight="1" x14ac:dyDescent="0.2">
      <c r="A305" s="1">
        <v>277</v>
      </c>
      <c r="B305" s="1" t="s">
        <v>571</v>
      </c>
      <c r="C305" s="1">
        <v>137</v>
      </c>
      <c r="D305" s="1" t="s">
        <v>18</v>
      </c>
      <c r="E305" s="1">
        <v>5510</v>
      </c>
      <c r="F305" s="1" t="s">
        <v>581</v>
      </c>
      <c r="G305" s="1" t="s">
        <v>4</v>
      </c>
      <c r="H305" s="1">
        <v>51000</v>
      </c>
      <c r="I305" s="1">
        <v>53477</v>
      </c>
      <c r="J305" s="1">
        <v>57374</v>
      </c>
    </row>
    <row r="306" spans="1:10" ht="15" customHeight="1" x14ac:dyDescent="0.2">
      <c r="A306" s="1">
        <v>276</v>
      </c>
      <c r="B306" s="1" t="s">
        <v>198</v>
      </c>
      <c r="C306" s="1">
        <v>137</v>
      </c>
      <c r="D306" s="1" t="s">
        <v>18</v>
      </c>
      <c r="E306" s="1">
        <v>5510</v>
      </c>
      <c r="F306" s="1" t="s">
        <v>581</v>
      </c>
      <c r="G306" s="1" t="s">
        <v>4</v>
      </c>
      <c r="H306" s="1">
        <v>165000</v>
      </c>
      <c r="I306" s="1">
        <v>170515</v>
      </c>
      <c r="J306" s="1">
        <v>177940</v>
      </c>
    </row>
    <row r="307" spans="1:10" ht="15" customHeight="1" x14ac:dyDescent="0.2">
      <c r="A307" s="1">
        <v>206</v>
      </c>
      <c r="B307" s="1" t="s">
        <v>572</v>
      </c>
      <c r="C307" s="1">
        <v>137</v>
      </c>
      <c r="D307" s="1" t="s">
        <v>18</v>
      </c>
      <c r="E307" s="1">
        <v>5510</v>
      </c>
      <c r="F307" s="1" t="s">
        <v>581</v>
      </c>
      <c r="G307" s="1" t="s">
        <v>4</v>
      </c>
    </row>
    <row r="308" spans="1:10" ht="15" customHeight="1" x14ac:dyDescent="0.2">
      <c r="A308" s="1">
        <v>217</v>
      </c>
      <c r="B308" s="1" t="s">
        <v>208</v>
      </c>
      <c r="C308" s="1">
        <v>137</v>
      </c>
      <c r="D308" s="1" t="s">
        <v>18</v>
      </c>
      <c r="E308" s="1">
        <v>5510</v>
      </c>
      <c r="F308" s="1" t="s">
        <v>581</v>
      </c>
      <c r="G308" s="1" t="s">
        <v>4</v>
      </c>
      <c r="H308" s="1">
        <v>786394</v>
      </c>
      <c r="I308" s="1">
        <v>781419</v>
      </c>
      <c r="J308" s="1">
        <v>813985</v>
      </c>
    </row>
    <row r="309" spans="1:10" ht="15" customHeight="1" x14ac:dyDescent="0.2">
      <c r="A309" s="1">
        <v>219</v>
      </c>
      <c r="B309" s="1" t="s">
        <v>210</v>
      </c>
      <c r="C309" s="1">
        <v>137</v>
      </c>
      <c r="D309" s="1" t="s">
        <v>18</v>
      </c>
      <c r="E309" s="1">
        <v>5510</v>
      </c>
      <c r="F309" s="1" t="s">
        <v>581</v>
      </c>
      <c r="G309" s="1" t="s">
        <v>4</v>
      </c>
      <c r="H309" s="1">
        <v>4589</v>
      </c>
      <c r="I309" s="1">
        <v>4498</v>
      </c>
      <c r="J309" s="1">
        <v>4653</v>
      </c>
    </row>
    <row r="310" spans="1:10" ht="15" customHeight="1" x14ac:dyDescent="0.2">
      <c r="A310" s="1">
        <v>220</v>
      </c>
      <c r="B310" s="1" t="s">
        <v>211</v>
      </c>
      <c r="C310" s="1">
        <v>137</v>
      </c>
      <c r="D310" s="1" t="s">
        <v>18</v>
      </c>
      <c r="E310" s="1">
        <v>5510</v>
      </c>
      <c r="F310" s="1" t="s">
        <v>581</v>
      </c>
      <c r="G310" s="1" t="s">
        <v>4</v>
      </c>
      <c r="H310" s="1">
        <v>103</v>
      </c>
      <c r="I310" s="1">
        <v>16</v>
      </c>
      <c r="J310" s="1">
        <v>23</v>
      </c>
    </row>
    <row r="311" spans="1:10" ht="15" customHeight="1" x14ac:dyDescent="0.2">
      <c r="A311" s="1">
        <v>215</v>
      </c>
      <c r="B311" s="1" t="s">
        <v>220</v>
      </c>
      <c r="C311" s="1">
        <v>137</v>
      </c>
      <c r="D311" s="1" t="s">
        <v>18</v>
      </c>
      <c r="E311" s="1">
        <v>5510</v>
      </c>
      <c r="F311" s="1" t="s">
        <v>581</v>
      </c>
      <c r="G311" s="1" t="s">
        <v>4</v>
      </c>
      <c r="H311" s="1">
        <v>9976</v>
      </c>
      <c r="I311" s="1">
        <v>10502</v>
      </c>
      <c r="J311" s="1">
        <v>10767</v>
      </c>
    </row>
    <row r="312" spans="1:10" ht="15" customHeight="1" x14ac:dyDescent="0.2">
      <c r="A312" s="1">
        <v>236</v>
      </c>
      <c r="B312" s="1" t="s">
        <v>227</v>
      </c>
      <c r="C312" s="1">
        <v>137</v>
      </c>
      <c r="D312" s="1" t="s">
        <v>18</v>
      </c>
      <c r="E312" s="1">
        <v>5510</v>
      </c>
      <c r="F312" s="1" t="s">
        <v>581</v>
      </c>
      <c r="G312" s="1" t="s">
        <v>4</v>
      </c>
      <c r="H312" s="1">
        <v>50361</v>
      </c>
      <c r="I312" s="1">
        <v>46588</v>
      </c>
      <c r="J312" s="1">
        <v>47698</v>
      </c>
    </row>
    <row r="313" spans="1:10" ht="15" customHeight="1" x14ac:dyDescent="0.2">
      <c r="A313" s="1">
        <v>243</v>
      </c>
      <c r="B313" s="1" t="s">
        <v>229</v>
      </c>
      <c r="C313" s="1">
        <v>137</v>
      </c>
      <c r="D313" s="1" t="s">
        <v>18</v>
      </c>
      <c r="E313" s="1">
        <v>5510</v>
      </c>
      <c r="F313" s="1" t="s">
        <v>581</v>
      </c>
      <c r="G313" s="1" t="s">
        <v>4</v>
      </c>
      <c r="H313" s="1">
        <v>522</v>
      </c>
      <c r="I313" s="1">
        <v>525</v>
      </c>
      <c r="J313" s="1">
        <v>524</v>
      </c>
    </row>
    <row r="314" spans="1:10" ht="15" customHeight="1" x14ac:dyDescent="0.2">
      <c r="A314" s="1">
        <v>5000</v>
      </c>
      <c r="B314" s="1" t="s">
        <v>461</v>
      </c>
      <c r="C314" s="1">
        <v>137</v>
      </c>
      <c r="D314" s="1" t="s">
        <v>18</v>
      </c>
      <c r="E314" s="1">
        <v>5510</v>
      </c>
      <c r="F314" s="1" t="s">
        <v>581</v>
      </c>
      <c r="G314" s="1" t="s">
        <v>4</v>
      </c>
      <c r="H314" s="1">
        <v>67971793</v>
      </c>
      <c r="I314" s="1">
        <v>68434106</v>
      </c>
      <c r="J314" s="1">
        <v>65937599</v>
      </c>
    </row>
    <row r="315" spans="1:10" ht="15" customHeight="1" x14ac:dyDescent="0.2"/>
    <row r="316" spans="1:10" ht="15" customHeight="1" x14ac:dyDescent="0.2"/>
    <row r="317" spans="1:10" ht="15" customHeight="1" x14ac:dyDescent="0.2"/>
    <row r="318" spans="1:10" ht="15" customHeight="1" x14ac:dyDescent="0.2"/>
    <row r="319" spans="1:10" ht="15" customHeight="1" x14ac:dyDescent="0.2"/>
    <row r="320" spans="1:1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  <row r="330" ht="15" customHeight="1" x14ac:dyDescent="0.2"/>
    <row r="331" ht="15" customHeight="1" x14ac:dyDescent="0.2"/>
    <row r="332" ht="15" customHeight="1" x14ac:dyDescent="0.2"/>
    <row r="333" ht="15" customHeight="1" x14ac:dyDescent="0.2"/>
    <row r="334" ht="15" customHeight="1" x14ac:dyDescent="0.2"/>
    <row r="335" ht="15" customHeight="1" x14ac:dyDescent="0.2"/>
    <row r="336" ht="15" customHeight="1" x14ac:dyDescent="0.2"/>
    <row r="337" ht="15" customHeight="1" x14ac:dyDescent="0.2"/>
    <row r="338" ht="15" customHeight="1" x14ac:dyDescent="0.2"/>
    <row r="339" ht="15" customHeight="1" x14ac:dyDescent="0.2"/>
    <row r="340" ht="15" customHeight="1" x14ac:dyDescent="0.2"/>
    <row r="341" ht="15" customHeight="1" x14ac:dyDescent="0.2"/>
    <row r="342" ht="15" customHeight="1" x14ac:dyDescent="0.2"/>
    <row r="343" ht="15" customHeight="1" x14ac:dyDescent="0.2"/>
    <row r="344" ht="15" customHeight="1" x14ac:dyDescent="0.2"/>
    <row r="345" ht="15" customHeight="1" x14ac:dyDescent="0.2"/>
    <row r="346" ht="15" customHeight="1" x14ac:dyDescent="0.2"/>
    <row r="347" ht="15" customHeight="1" x14ac:dyDescent="0.2"/>
    <row r="348" ht="15" customHeight="1" x14ac:dyDescent="0.2"/>
    <row r="349" ht="15" customHeight="1" x14ac:dyDescent="0.2"/>
    <row r="350" ht="15" customHeight="1" x14ac:dyDescent="0.2"/>
    <row r="351" ht="15" customHeight="1" x14ac:dyDescent="0.2"/>
    <row r="352" ht="15" customHeight="1" x14ac:dyDescent="0.2"/>
    <row r="353" ht="15" customHeight="1" x14ac:dyDescent="0.2"/>
    <row r="354" ht="15" customHeight="1" x14ac:dyDescent="0.2"/>
    <row r="355" ht="15" customHeight="1" x14ac:dyDescent="0.2"/>
    <row r="356" ht="15" customHeight="1" x14ac:dyDescent="0.2"/>
    <row r="357" ht="15" customHeight="1" x14ac:dyDescent="0.2"/>
    <row r="358" ht="15" customHeight="1" x14ac:dyDescent="0.2"/>
    <row r="359" ht="15" customHeight="1" x14ac:dyDescent="0.2"/>
    <row r="360" ht="15" customHeight="1" x14ac:dyDescent="0.2"/>
    <row r="361" ht="15" customHeight="1" x14ac:dyDescent="0.2"/>
    <row r="362" ht="15" customHeight="1" x14ac:dyDescent="0.2"/>
    <row r="363" ht="15" customHeight="1" x14ac:dyDescent="0.2"/>
    <row r="364" ht="15" customHeight="1" x14ac:dyDescent="0.2"/>
    <row r="365" ht="15" customHeight="1" x14ac:dyDescent="0.2"/>
    <row r="366" ht="15" customHeight="1" x14ac:dyDescent="0.2"/>
    <row r="367" ht="15" customHeight="1" x14ac:dyDescent="0.2"/>
    <row r="368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348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561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51846</v>
      </c>
      <c r="I5" s="2">
        <f t="shared" si="0"/>
        <v>54321</v>
      </c>
      <c r="J5" s="2">
        <f t="shared" si="0"/>
        <v>56365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60749</v>
      </c>
      <c r="I6" s="2">
        <f t="shared" si="0"/>
        <v>59344</v>
      </c>
      <c r="J6" s="2">
        <f t="shared" si="0"/>
        <v>58779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3322</v>
      </c>
      <c r="I7" s="2">
        <f t="shared" si="0"/>
        <v>3328</v>
      </c>
      <c r="J7" s="2">
        <f t="shared" si="0"/>
        <v>3422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23017</v>
      </c>
      <c r="I8" s="2">
        <f t="shared" si="0"/>
        <v>22460</v>
      </c>
      <c r="J8" s="2">
        <f t="shared" si="0"/>
        <v>20710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33420</v>
      </c>
      <c r="I10" s="2">
        <f t="shared" si="0"/>
        <v>32621</v>
      </c>
      <c r="J10" s="2">
        <f t="shared" si="0"/>
        <v>33273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369</v>
      </c>
      <c r="I11" s="2">
        <f t="shared" si="0"/>
        <v>387</v>
      </c>
      <c r="J11" s="2">
        <f t="shared" si="0"/>
        <v>384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920</v>
      </c>
      <c r="I12" s="2">
        <f t="shared" si="0"/>
        <v>454</v>
      </c>
      <c r="J12" s="2">
        <f t="shared" si="0"/>
        <v>507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1210</v>
      </c>
      <c r="I13" s="2">
        <f t="shared" si="0"/>
        <v>1481</v>
      </c>
      <c r="J13" s="2">
        <f t="shared" si="0"/>
        <v>1268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6140</v>
      </c>
      <c r="I14" s="2">
        <f t="shared" si="0"/>
        <v>7261</v>
      </c>
      <c r="J14" s="2">
        <f t="shared" si="0"/>
        <v>6510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1518</v>
      </c>
      <c r="I16" s="2">
        <f t="shared" si="0"/>
        <v>1665</v>
      </c>
      <c r="J16" s="2">
        <f t="shared" si="0"/>
        <v>1700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48817</v>
      </c>
      <c r="I19" s="9">
        <f t="shared" si="1"/>
        <v>55217</v>
      </c>
      <c r="J19" s="9">
        <f t="shared" si="1"/>
        <v>5603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100680</v>
      </c>
      <c r="I21" s="9">
        <f t="shared" si="3"/>
        <v>103812</v>
      </c>
      <c r="J21" s="9">
        <f t="shared" si="3"/>
        <v>106661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6725</v>
      </c>
      <c r="I22" s="2">
        <f t="shared" si="4"/>
        <v>3848</v>
      </c>
      <c r="J22" s="2">
        <f t="shared" si="4"/>
        <v>5167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46848</v>
      </c>
      <c r="I24" s="2">
        <f t="shared" si="4"/>
        <v>49711</v>
      </c>
      <c r="J24" s="2">
        <f t="shared" si="4"/>
        <v>52489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5299</v>
      </c>
      <c r="I26" s="2">
        <f t="shared" si="4"/>
        <v>5128</v>
      </c>
      <c r="J26" s="2">
        <f t="shared" si="4"/>
        <v>4863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457</v>
      </c>
      <c r="I27" s="2">
        <f t="shared" si="4"/>
        <v>450</v>
      </c>
      <c r="J27" s="2">
        <f t="shared" si="4"/>
        <v>447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820</v>
      </c>
      <c r="I32" s="2">
        <f t="shared" si="5"/>
        <v>851</v>
      </c>
      <c r="J32" s="2">
        <f t="shared" si="5"/>
        <v>850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0</v>
      </c>
      <c r="I35" s="2">
        <f t="shared" si="5"/>
        <v>0</v>
      </c>
      <c r="J35" s="2">
        <f t="shared" si="5"/>
        <v>0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214054</v>
      </c>
      <c r="I43" s="2">
        <f t="shared" si="6"/>
        <v>202605</v>
      </c>
      <c r="J43" s="2">
        <f t="shared" si="6"/>
        <v>205658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919488</v>
      </c>
      <c r="I44" s="2">
        <f t="shared" si="6"/>
        <v>967652</v>
      </c>
      <c r="J44" s="2">
        <f t="shared" si="6"/>
        <v>993453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428000</v>
      </c>
      <c r="I45" s="2">
        <f t="shared" si="6"/>
        <v>430198</v>
      </c>
      <c r="J45" s="2">
        <f t="shared" si="6"/>
        <v>438183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12000</v>
      </c>
      <c r="I46" s="2">
        <f t="shared" si="6"/>
        <v>12219</v>
      </c>
      <c r="J46" s="2">
        <f t="shared" si="6"/>
        <v>8081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2498</v>
      </c>
      <c r="I48" s="2">
        <f t="shared" si="6"/>
        <v>2490</v>
      </c>
      <c r="J48" s="2">
        <f t="shared" si="6"/>
        <v>2475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5333871</v>
      </c>
      <c r="I49" s="2">
        <f t="shared" si="6"/>
        <v>5389870</v>
      </c>
      <c r="J49" s="2">
        <f t="shared" si="6"/>
        <v>5159818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100677</v>
      </c>
      <c r="I51" s="2">
        <f t="shared" si="6"/>
        <v>86564</v>
      </c>
      <c r="J51" s="2">
        <f t="shared" si="6"/>
        <v>91065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11106</v>
      </c>
      <c r="I53" s="2">
        <f t="shared" si="6"/>
        <v>10576</v>
      </c>
      <c r="J53" s="2">
        <f t="shared" si="6"/>
        <v>8808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3912</v>
      </c>
      <c r="I54" s="2">
        <f t="shared" si="6"/>
        <v>4414</v>
      </c>
      <c r="J54" s="2">
        <f t="shared" si="6"/>
        <v>4528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54534</v>
      </c>
      <c r="I55" s="2">
        <f t="shared" si="6"/>
        <v>64015</v>
      </c>
      <c r="J55" s="2">
        <f t="shared" si="6"/>
        <v>51315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8081</v>
      </c>
      <c r="I56" s="2">
        <f t="shared" si="6"/>
        <v>8519</v>
      </c>
      <c r="J56" s="2">
        <f t="shared" si="6"/>
        <v>9153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2299</v>
      </c>
      <c r="I57" s="9">
        <f t="shared" si="7"/>
        <v>2386</v>
      </c>
      <c r="J57" s="9">
        <f t="shared" si="7"/>
        <v>2369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154</v>
      </c>
      <c r="I58" s="2">
        <f t="shared" si="8"/>
        <v>187</v>
      </c>
      <c r="J58" s="2">
        <f t="shared" si="8"/>
        <v>171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20</v>
      </c>
      <c r="I59" s="2">
        <f t="shared" si="8"/>
        <v>4</v>
      </c>
      <c r="J59" s="2">
        <f t="shared" si="8"/>
        <v>8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9</v>
      </c>
      <c r="I60" s="2">
        <f t="shared" si="8"/>
        <v>9</v>
      </c>
      <c r="J60" s="2">
        <f t="shared" si="8"/>
        <v>3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1995</v>
      </c>
      <c r="I61" s="2">
        <f t="shared" si="8"/>
        <v>1573</v>
      </c>
      <c r="J61" s="2">
        <f t="shared" si="8"/>
        <v>1460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75</v>
      </c>
      <c r="I66" s="2">
        <f t="shared" si="8"/>
        <v>75</v>
      </c>
      <c r="J66" s="2">
        <f t="shared" si="8"/>
        <v>75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3863</v>
      </c>
      <c r="I67" s="2">
        <f t="shared" si="8"/>
        <v>2962</v>
      </c>
      <c r="J67" s="2">
        <f t="shared" si="8"/>
        <v>2673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0</v>
      </c>
      <c r="I68" s="2">
        <f t="shared" si="9"/>
        <v>0</v>
      </c>
      <c r="J68" s="2">
        <f t="shared" si="9"/>
        <v>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29426</v>
      </c>
      <c r="I69" s="2">
        <f t="shared" si="9"/>
        <v>35474</v>
      </c>
      <c r="J69" s="2">
        <f t="shared" si="9"/>
        <v>38021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0</v>
      </c>
      <c r="I70" s="2">
        <f t="shared" si="9"/>
        <v>0</v>
      </c>
      <c r="J70" s="2">
        <f t="shared" si="9"/>
        <v>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0</v>
      </c>
      <c r="I71" s="2">
        <f t="shared" si="9"/>
        <v>0</v>
      </c>
      <c r="J71" s="2">
        <f t="shared" si="9"/>
        <v>0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5430</v>
      </c>
      <c r="I72" s="2">
        <f t="shared" si="9"/>
        <v>4916</v>
      </c>
      <c r="J72" s="2">
        <f t="shared" si="9"/>
        <v>4957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25700</v>
      </c>
      <c r="I73" s="2">
        <f t="shared" si="9"/>
        <v>25889</v>
      </c>
      <c r="J73" s="2">
        <f t="shared" si="9"/>
        <v>25889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210</v>
      </c>
      <c r="I75" s="2">
        <f t="shared" si="9"/>
        <v>360</v>
      </c>
      <c r="J75" s="2">
        <f t="shared" si="9"/>
        <v>250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7260</v>
      </c>
      <c r="I83" s="2">
        <f t="shared" si="10"/>
        <v>7270</v>
      </c>
      <c r="J83" s="2">
        <f t="shared" si="10"/>
        <v>7345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0</v>
      </c>
      <c r="I87" s="2">
        <f t="shared" si="10"/>
        <v>0</v>
      </c>
      <c r="J87" s="2">
        <f t="shared" si="10"/>
        <v>0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0</v>
      </c>
      <c r="I95" s="2">
        <f t="shared" si="11"/>
        <v>0</v>
      </c>
      <c r="J95" s="2">
        <f t="shared" si="11"/>
        <v>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2616</v>
      </c>
      <c r="I96" s="2">
        <f t="shared" si="11"/>
        <v>2433</v>
      </c>
      <c r="J96" s="2">
        <f t="shared" si="11"/>
        <v>2476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7260</v>
      </c>
      <c r="I100" s="2">
        <f t="shared" si="11"/>
        <v>7280</v>
      </c>
      <c r="J100" s="2">
        <f t="shared" si="11"/>
        <v>7525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1749</v>
      </c>
      <c r="I102" s="2">
        <f t="shared" si="13"/>
        <v>1760</v>
      </c>
      <c r="J102" s="2">
        <f t="shared" si="13"/>
        <v>1600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20193</v>
      </c>
      <c r="I103" s="2">
        <f t="shared" si="13"/>
        <v>20673</v>
      </c>
      <c r="J103" s="2">
        <f t="shared" si="13"/>
        <v>20621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2681</v>
      </c>
      <c r="I104" s="9">
        <f t="shared" si="14"/>
        <v>4042</v>
      </c>
      <c r="J104" s="9">
        <f t="shared" si="14"/>
        <v>3184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4412</v>
      </c>
      <c r="I105" s="2">
        <f t="shared" si="15"/>
        <v>4251</v>
      </c>
      <c r="J105" s="2">
        <f t="shared" si="15"/>
        <v>4276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0</v>
      </c>
      <c r="I110" s="2">
        <f t="shared" si="17"/>
        <v>0</v>
      </c>
      <c r="J110" s="2">
        <f t="shared" si="17"/>
        <v>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0</v>
      </c>
      <c r="I112" s="2">
        <f t="shared" si="17"/>
        <v>0</v>
      </c>
      <c r="J112" s="2">
        <f t="shared" si="17"/>
        <v>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0</v>
      </c>
      <c r="I127" s="2">
        <f t="shared" si="20"/>
        <v>0</v>
      </c>
      <c r="J127" s="2">
        <f t="shared" si="20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0</v>
      </c>
      <c r="I128" s="2">
        <f t="shared" si="20"/>
        <v>0</v>
      </c>
      <c r="J128" s="2">
        <f t="shared" si="20"/>
        <v>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0</v>
      </c>
      <c r="I129" s="2">
        <f t="shared" si="20"/>
        <v>0</v>
      </c>
      <c r="J129" s="2">
        <f t="shared" si="20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129</v>
      </c>
      <c r="I131" s="2">
        <f t="shared" si="20"/>
        <v>132</v>
      </c>
      <c r="J131" s="2">
        <f t="shared" si="20"/>
        <v>134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0</v>
      </c>
      <c r="I140" s="2">
        <f t="shared" si="24"/>
        <v>0</v>
      </c>
      <c r="J140" s="2">
        <f t="shared" si="24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0</v>
      </c>
      <c r="I141" s="2">
        <f t="shared" si="24"/>
        <v>0</v>
      </c>
      <c r="J141" s="2">
        <f t="shared" si="24"/>
        <v>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0</v>
      </c>
      <c r="I151" s="2">
        <f t="shared" si="25"/>
        <v>0</v>
      </c>
      <c r="J151" s="2">
        <f t="shared" si="25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0</v>
      </c>
      <c r="I155" s="2">
        <f t="shared" si="25"/>
        <v>0</v>
      </c>
      <c r="J155" s="2">
        <f t="shared" si="25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0</v>
      </c>
      <c r="I156" s="2">
        <f t="shared" si="25"/>
        <v>0</v>
      </c>
      <c r="J156" s="2">
        <f t="shared" si="25"/>
        <v>0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0</v>
      </c>
      <c r="I170" s="2">
        <f t="shared" si="27"/>
        <v>0</v>
      </c>
      <c r="J170" s="2">
        <f t="shared" si="27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7595859</v>
      </c>
      <c r="I178" s="9">
        <f t="shared" si="29"/>
        <v>7703137</v>
      </c>
      <c r="J178" s="9">
        <f t="shared" si="29"/>
        <v>7454572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48817</v>
      </c>
      <c r="I183" s="2">
        <f t="shared" si="30"/>
        <v>55217</v>
      </c>
      <c r="J183" s="2">
        <f t="shared" si="30"/>
        <v>5603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39</v>
      </c>
      <c r="I185" s="2">
        <f t="shared" si="30"/>
        <v>41</v>
      </c>
      <c r="J185" s="2">
        <f t="shared" si="30"/>
        <v>43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50</v>
      </c>
      <c r="I187" s="2">
        <f t="shared" si="30"/>
        <v>52</v>
      </c>
      <c r="J187" s="2">
        <f t="shared" si="30"/>
        <v>34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1154</v>
      </c>
      <c r="I189" s="2">
        <f t="shared" si="30"/>
        <v>1225</v>
      </c>
      <c r="J189" s="2">
        <f t="shared" si="30"/>
        <v>1248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294</v>
      </c>
      <c r="I190" s="2">
        <f t="shared" si="30"/>
        <v>306</v>
      </c>
      <c r="J190" s="2">
        <f t="shared" si="30"/>
        <v>304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240</v>
      </c>
      <c r="I191" s="2">
        <f t="shared" si="31"/>
        <v>224</v>
      </c>
      <c r="J191" s="2">
        <f t="shared" si="31"/>
        <v>214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156</v>
      </c>
      <c r="I192" s="2">
        <f t="shared" si="31"/>
        <v>189</v>
      </c>
      <c r="J192" s="2">
        <f t="shared" si="31"/>
        <v>201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6</v>
      </c>
      <c r="I195" s="2">
        <f t="shared" si="31"/>
        <v>6</v>
      </c>
      <c r="J195" s="2">
        <f t="shared" si="31"/>
        <v>5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134</v>
      </c>
      <c r="I196" s="2">
        <f t="shared" si="31"/>
        <v>128</v>
      </c>
      <c r="J196" s="2">
        <f t="shared" si="31"/>
        <v>135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226</v>
      </c>
      <c r="I197" s="2">
        <f t="shared" si="31"/>
        <v>215</v>
      </c>
      <c r="J197" s="2">
        <f t="shared" si="31"/>
        <v>185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263</v>
      </c>
      <c r="I218" s="2">
        <f t="shared" si="33"/>
        <v>284</v>
      </c>
      <c r="J218" s="2">
        <f t="shared" si="33"/>
        <v>281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140</v>
      </c>
      <c r="I221" s="2">
        <f t="shared" si="34"/>
        <v>139</v>
      </c>
      <c r="J221" s="2">
        <f t="shared" si="34"/>
        <v>140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1886</v>
      </c>
      <c r="I222" s="2">
        <f t="shared" si="34"/>
        <v>3237</v>
      </c>
      <c r="J222" s="2">
        <f t="shared" si="34"/>
        <v>2370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339</v>
      </c>
      <c r="I224" s="2">
        <f t="shared" si="34"/>
        <v>329</v>
      </c>
      <c r="J224" s="2">
        <f t="shared" si="34"/>
        <v>340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53</v>
      </c>
      <c r="I226" s="2">
        <f t="shared" si="34"/>
        <v>53</v>
      </c>
      <c r="J226" s="2">
        <f t="shared" si="34"/>
        <v>53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10</v>
      </c>
      <c r="I235" s="2">
        <f t="shared" si="35"/>
        <v>8</v>
      </c>
      <c r="J235" s="2">
        <f t="shared" si="35"/>
        <v>8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0</v>
      </c>
      <c r="I244" s="2">
        <f t="shared" si="36"/>
        <v>0</v>
      </c>
      <c r="J244" s="2">
        <f t="shared" si="36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80000</v>
      </c>
      <c r="I245" s="2">
        <f t="shared" si="36"/>
        <v>82003</v>
      </c>
      <c r="J245" s="2">
        <f t="shared" si="36"/>
        <v>83652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20680</v>
      </c>
      <c r="I246" s="2">
        <f t="shared" si="36"/>
        <v>21809</v>
      </c>
      <c r="J246" s="2">
        <f t="shared" si="36"/>
        <v>23009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5</v>
      </c>
      <c r="B250" s="1" t="s">
        <v>21</v>
      </c>
      <c r="C250" s="1">
        <v>137</v>
      </c>
      <c r="D250" s="1" t="s">
        <v>18</v>
      </c>
      <c r="E250" s="1">
        <v>5312</v>
      </c>
      <c r="F250" s="1" t="s">
        <v>598</v>
      </c>
      <c r="G250" s="1" t="s">
        <v>599</v>
      </c>
      <c r="H250" s="1">
        <v>263</v>
      </c>
      <c r="I250" s="1">
        <v>284</v>
      </c>
      <c r="J250" s="1">
        <v>281</v>
      </c>
    </row>
    <row r="251" spans="1:10" ht="15" customHeight="1" x14ac:dyDescent="0.2">
      <c r="A251" s="1">
        <v>8</v>
      </c>
      <c r="B251" s="1" t="s">
        <v>23</v>
      </c>
      <c r="C251" s="1">
        <v>137</v>
      </c>
      <c r="D251" s="1" t="s">
        <v>18</v>
      </c>
      <c r="E251" s="1">
        <v>5312</v>
      </c>
      <c r="F251" s="1" t="s">
        <v>598</v>
      </c>
      <c r="G251" s="1" t="s">
        <v>599</v>
      </c>
      <c r="H251" s="1">
        <v>39</v>
      </c>
      <c r="I251" s="1">
        <v>41</v>
      </c>
      <c r="J251" s="1">
        <v>43</v>
      </c>
    </row>
    <row r="252" spans="1:10" ht="15" customHeight="1" x14ac:dyDescent="0.2">
      <c r="A252" s="1">
        <v>14</v>
      </c>
      <c r="B252" s="1" t="s">
        <v>32</v>
      </c>
      <c r="C252" s="1">
        <v>137</v>
      </c>
      <c r="D252" s="1" t="s">
        <v>18</v>
      </c>
      <c r="E252" s="1">
        <v>5312</v>
      </c>
      <c r="F252" s="1" t="s">
        <v>598</v>
      </c>
      <c r="G252" s="1" t="s">
        <v>599</v>
      </c>
      <c r="H252" s="1">
        <v>50</v>
      </c>
      <c r="I252" s="1">
        <v>52</v>
      </c>
      <c r="J252" s="1">
        <v>34</v>
      </c>
    </row>
    <row r="253" spans="1:10" ht="15" customHeight="1" x14ac:dyDescent="0.2">
      <c r="A253" s="1">
        <v>23</v>
      </c>
      <c r="B253" s="1" t="s">
        <v>36</v>
      </c>
      <c r="C253" s="1">
        <v>137</v>
      </c>
      <c r="D253" s="1" t="s">
        <v>18</v>
      </c>
      <c r="E253" s="1">
        <v>5312</v>
      </c>
      <c r="F253" s="1" t="s">
        <v>598</v>
      </c>
      <c r="G253" s="1" t="s">
        <v>599</v>
      </c>
      <c r="H253" s="1">
        <v>9</v>
      </c>
      <c r="I253" s="1">
        <v>9</v>
      </c>
      <c r="J253" s="1">
        <v>3</v>
      </c>
    </row>
    <row r="254" spans="1:10" ht="15" customHeight="1" x14ac:dyDescent="0.2">
      <c r="A254" s="1">
        <v>53</v>
      </c>
      <c r="B254" s="1" t="s">
        <v>37</v>
      </c>
      <c r="C254" s="1">
        <v>137</v>
      </c>
      <c r="D254" s="1" t="s">
        <v>18</v>
      </c>
      <c r="E254" s="1">
        <v>5312</v>
      </c>
      <c r="F254" s="1" t="s">
        <v>598</v>
      </c>
      <c r="G254" s="1" t="s">
        <v>599</v>
      </c>
      <c r="H254" s="1">
        <v>214054</v>
      </c>
      <c r="I254" s="1">
        <v>202605</v>
      </c>
      <c r="J254" s="1">
        <v>205658</v>
      </c>
    </row>
    <row r="255" spans="1:10" ht="15" customHeight="1" x14ac:dyDescent="0.2">
      <c r="A255" s="1">
        <v>21</v>
      </c>
      <c r="B255" s="1" t="s">
        <v>43</v>
      </c>
      <c r="C255" s="1">
        <v>137</v>
      </c>
      <c r="D255" s="1" t="s">
        <v>18</v>
      </c>
      <c r="E255" s="1">
        <v>5312</v>
      </c>
      <c r="F255" s="1" t="s">
        <v>598</v>
      </c>
      <c r="G255" s="1" t="s">
        <v>599</v>
      </c>
      <c r="H255" s="1">
        <v>25700</v>
      </c>
      <c r="I255" s="1">
        <v>25889</v>
      </c>
      <c r="J255" s="1">
        <v>25889</v>
      </c>
    </row>
    <row r="256" spans="1:10" ht="15" customHeight="1" x14ac:dyDescent="0.2">
      <c r="A256" s="1">
        <v>233</v>
      </c>
      <c r="B256" s="1" t="s">
        <v>47</v>
      </c>
      <c r="C256" s="1">
        <v>137</v>
      </c>
      <c r="D256" s="1" t="s">
        <v>18</v>
      </c>
      <c r="E256" s="1">
        <v>5312</v>
      </c>
      <c r="F256" s="1" t="s">
        <v>598</v>
      </c>
      <c r="G256" s="1" t="s">
        <v>599</v>
      </c>
      <c r="H256" s="1">
        <v>6725</v>
      </c>
      <c r="I256" s="1">
        <v>3848</v>
      </c>
      <c r="J256" s="1">
        <v>5167</v>
      </c>
    </row>
    <row r="257" spans="1:10" ht="15" customHeight="1" x14ac:dyDescent="0.2">
      <c r="A257" s="1">
        <v>29</v>
      </c>
      <c r="B257" s="1" t="s">
        <v>48</v>
      </c>
      <c r="C257" s="1">
        <v>137</v>
      </c>
      <c r="D257" s="1" t="s">
        <v>18</v>
      </c>
      <c r="E257" s="1">
        <v>5312</v>
      </c>
      <c r="F257" s="1" t="s">
        <v>598</v>
      </c>
      <c r="G257" s="1" t="s">
        <v>599</v>
      </c>
      <c r="H257" s="1">
        <v>920</v>
      </c>
      <c r="I257" s="1">
        <v>454</v>
      </c>
      <c r="J257" s="1">
        <v>507</v>
      </c>
    </row>
    <row r="258" spans="1:10" ht="15" customHeight="1" x14ac:dyDescent="0.2">
      <c r="A258" s="1">
        <v>32</v>
      </c>
      <c r="B258" s="1" t="s">
        <v>50</v>
      </c>
      <c r="C258" s="1">
        <v>137</v>
      </c>
      <c r="D258" s="1" t="s">
        <v>18</v>
      </c>
      <c r="E258" s="1">
        <v>5312</v>
      </c>
      <c r="F258" s="1" t="s">
        <v>598</v>
      </c>
      <c r="G258" s="1" t="s">
        <v>599</v>
      </c>
      <c r="H258" s="1">
        <v>51846</v>
      </c>
      <c r="I258" s="1">
        <v>54321</v>
      </c>
      <c r="J258" s="1">
        <v>56365</v>
      </c>
    </row>
    <row r="259" spans="1:10" ht="15" customHeight="1" x14ac:dyDescent="0.2">
      <c r="A259" s="1">
        <v>36</v>
      </c>
      <c r="B259" s="1" t="s">
        <v>53</v>
      </c>
      <c r="C259" s="1">
        <v>137</v>
      </c>
      <c r="D259" s="1" t="s">
        <v>18</v>
      </c>
      <c r="E259" s="1">
        <v>5312</v>
      </c>
      <c r="F259" s="1" t="s">
        <v>598</v>
      </c>
      <c r="G259" s="1" t="s">
        <v>599</v>
      </c>
      <c r="H259" s="1">
        <v>10</v>
      </c>
      <c r="I259" s="1">
        <v>8</v>
      </c>
      <c r="J259" s="1">
        <v>8</v>
      </c>
    </row>
    <row r="260" spans="1:10" ht="15" customHeight="1" x14ac:dyDescent="0.2">
      <c r="A260" s="1">
        <v>37</v>
      </c>
      <c r="B260" s="1" t="s">
        <v>54</v>
      </c>
      <c r="C260" s="1">
        <v>137</v>
      </c>
      <c r="D260" s="1" t="s">
        <v>18</v>
      </c>
      <c r="E260" s="1">
        <v>5312</v>
      </c>
      <c r="F260" s="1" t="s">
        <v>598</v>
      </c>
      <c r="G260" s="1" t="s">
        <v>599</v>
      </c>
      <c r="H260" s="1">
        <v>60749</v>
      </c>
      <c r="I260" s="1">
        <v>59344</v>
      </c>
      <c r="J260" s="1">
        <v>58779</v>
      </c>
    </row>
    <row r="261" spans="1:10" ht="15" customHeight="1" x14ac:dyDescent="0.2">
      <c r="A261" s="1">
        <v>39</v>
      </c>
      <c r="B261" s="1" t="s">
        <v>55</v>
      </c>
      <c r="C261" s="1">
        <v>137</v>
      </c>
      <c r="D261" s="1" t="s">
        <v>18</v>
      </c>
      <c r="E261" s="1">
        <v>5312</v>
      </c>
      <c r="F261" s="1" t="s">
        <v>598</v>
      </c>
      <c r="G261" s="1" t="s">
        <v>599</v>
      </c>
      <c r="H261" s="1">
        <v>46848</v>
      </c>
      <c r="I261" s="1">
        <v>49711</v>
      </c>
      <c r="J261" s="1">
        <v>52489</v>
      </c>
    </row>
    <row r="262" spans="1:10" ht="15" customHeight="1" x14ac:dyDescent="0.2">
      <c r="A262" s="1">
        <v>44</v>
      </c>
      <c r="B262" s="1" t="s">
        <v>58</v>
      </c>
      <c r="C262" s="1">
        <v>137</v>
      </c>
      <c r="D262" s="1" t="s">
        <v>18</v>
      </c>
      <c r="E262" s="1">
        <v>5312</v>
      </c>
      <c r="F262" s="1" t="s">
        <v>598</v>
      </c>
      <c r="G262" s="1" t="s">
        <v>599</v>
      </c>
      <c r="H262" s="1">
        <v>29426</v>
      </c>
      <c r="I262" s="1">
        <v>35474</v>
      </c>
      <c r="J262" s="1">
        <v>38021</v>
      </c>
    </row>
    <row r="263" spans="1:10" ht="15" customHeight="1" x14ac:dyDescent="0.2">
      <c r="A263" s="1">
        <v>45</v>
      </c>
      <c r="B263" s="1" t="s">
        <v>59</v>
      </c>
      <c r="C263" s="1">
        <v>137</v>
      </c>
      <c r="D263" s="1" t="s">
        <v>18</v>
      </c>
      <c r="E263" s="1">
        <v>5312</v>
      </c>
      <c r="F263" s="1" t="s">
        <v>598</v>
      </c>
      <c r="G263" s="1" t="s">
        <v>599</v>
      </c>
      <c r="H263" s="1">
        <v>820</v>
      </c>
      <c r="I263" s="1">
        <v>851</v>
      </c>
      <c r="J263" s="1">
        <v>850</v>
      </c>
    </row>
    <row r="264" spans="1:10" ht="15" customHeight="1" x14ac:dyDescent="0.2">
      <c r="A264" s="1">
        <v>46</v>
      </c>
      <c r="B264" s="1" t="s">
        <v>60</v>
      </c>
      <c r="C264" s="1">
        <v>137</v>
      </c>
      <c r="D264" s="1" t="s">
        <v>18</v>
      </c>
      <c r="E264" s="1">
        <v>5312</v>
      </c>
      <c r="F264" s="1" t="s">
        <v>598</v>
      </c>
      <c r="G264" s="1" t="s">
        <v>599</v>
      </c>
      <c r="H264" s="1">
        <v>3322</v>
      </c>
      <c r="I264" s="1">
        <v>3328</v>
      </c>
      <c r="J264" s="1">
        <v>3422</v>
      </c>
    </row>
    <row r="265" spans="1:10" ht="15" customHeight="1" x14ac:dyDescent="0.2">
      <c r="A265" s="1">
        <v>48</v>
      </c>
      <c r="B265" s="1" t="s">
        <v>62</v>
      </c>
      <c r="C265" s="1">
        <v>137</v>
      </c>
      <c r="D265" s="1" t="s">
        <v>18</v>
      </c>
      <c r="E265" s="1">
        <v>5312</v>
      </c>
      <c r="F265" s="1" t="s">
        <v>598</v>
      </c>
      <c r="G265" s="1" t="s">
        <v>599</v>
      </c>
      <c r="H265" s="1">
        <v>1995</v>
      </c>
      <c r="I265" s="1">
        <v>1573</v>
      </c>
      <c r="J265" s="1">
        <v>1460</v>
      </c>
    </row>
    <row r="266" spans="1:10" ht="15" customHeight="1" x14ac:dyDescent="0.2">
      <c r="A266" s="1">
        <v>107</v>
      </c>
      <c r="B266" s="1" t="s">
        <v>63</v>
      </c>
      <c r="C266" s="1">
        <v>137</v>
      </c>
      <c r="D266" s="1" t="s">
        <v>18</v>
      </c>
      <c r="E266" s="1">
        <v>5312</v>
      </c>
      <c r="F266" s="1" t="s">
        <v>598</v>
      </c>
      <c r="G266" s="1" t="s">
        <v>599</v>
      </c>
      <c r="H266" s="1">
        <v>919488</v>
      </c>
      <c r="I266" s="1">
        <v>967652</v>
      </c>
      <c r="J266" s="1">
        <v>993453</v>
      </c>
    </row>
    <row r="267" spans="1:10" ht="15" customHeight="1" x14ac:dyDescent="0.2">
      <c r="A267" s="1">
        <v>49</v>
      </c>
      <c r="B267" s="1" t="s">
        <v>65</v>
      </c>
      <c r="C267" s="1">
        <v>137</v>
      </c>
      <c r="D267" s="1" t="s">
        <v>18</v>
      </c>
      <c r="E267" s="1">
        <v>5312</v>
      </c>
      <c r="F267" s="1" t="s">
        <v>598</v>
      </c>
      <c r="G267" s="1" t="s">
        <v>599</v>
      </c>
      <c r="H267" s="1">
        <v>11106</v>
      </c>
      <c r="I267" s="1">
        <v>10576</v>
      </c>
      <c r="J267" s="1">
        <v>8808</v>
      </c>
    </row>
    <row r="268" spans="1:10" ht="15" customHeight="1" x14ac:dyDescent="0.2">
      <c r="A268" s="1">
        <v>250</v>
      </c>
      <c r="B268" s="1" t="s">
        <v>70</v>
      </c>
      <c r="C268" s="1">
        <v>137</v>
      </c>
      <c r="D268" s="1" t="s">
        <v>18</v>
      </c>
      <c r="E268" s="1">
        <v>5312</v>
      </c>
      <c r="F268" s="1" t="s">
        <v>598</v>
      </c>
      <c r="G268" s="1" t="s">
        <v>599</v>
      </c>
      <c r="H268" s="1">
        <v>23017</v>
      </c>
      <c r="I268" s="1">
        <v>22460</v>
      </c>
      <c r="J268" s="1">
        <v>20710</v>
      </c>
    </row>
    <row r="269" spans="1:10" ht="15" customHeight="1" x14ac:dyDescent="0.2">
      <c r="A269" s="1">
        <v>55</v>
      </c>
      <c r="B269" s="1" t="s">
        <v>73</v>
      </c>
      <c r="C269" s="1">
        <v>137</v>
      </c>
      <c r="D269" s="1" t="s">
        <v>18</v>
      </c>
      <c r="E269" s="1">
        <v>5312</v>
      </c>
      <c r="F269" s="1" t="s">
        <v>598</v>
      </c>
      <c r="G269" s="1" t="s">
        <v>599</v>
      </c>
      <c r="H269" s="1">
        <v>1154</v>
      </c>
      <c r="I269" s="1">
        <v>1225</v>
      </c>
      <c r="J269" s="1">
        <v>1248</v>
      </c>
    </row>
    <row r="270" spans="1:10" ht="15" customHeight="1" x14ac:dyDescent="0.2">
      <c r="A270" s="1">
        <v>56</v>
      </c>
      <c r="B270" s="1" t="s">
        <v>74</v>
      </c>
      <c r="C270" s="1">
        <v>137</v>
      </c>
      <c r="D270" s="1" t="s">
        <v>18</v>
      </c>
      <c r="E270" s="1">
        <v>5312</v>
      </c>
      <c r="F270" s="1" t="s">
        <v>598</v>
      </c>
      <c r="G270" s="1" t="s">
        <v>599</v>
      </c>
      <c r="H270" s="1">
        <v>3912</v>
      </c>
      <c r="I270" s="1">
        <v>4414</v>
      </c>
      <c r="J270" s="1">
        <v>4528</v>
      </c>
    </row>
    <row r="271" spans="1:10" ht="15" customHeight="1" x14ac:dyDescent="0.2">
      <c r="A271" s="1">
        <v>238</v>
      </c>
      <c r="B271" s="1" t="s">
        <v>81</v>
      </c>
      <c r="C271" s="1">
        <v>137</v>
      </c>
      <c r="D271" s="1" t="s">
        <v>18</v>
      </c>
      <c r="E271" s="1">
        <v>5312</v>
      </c>
      <c r="F271" s="1" t="s">
        <v>598</v>
      </c>
      <c r="G271" s="1" t="s">
        <v>599</v>
      </c>
      <c r="H271" s="1">
        <v>48817</v>
      </c>
      <c r="I271" s="1">
        <v>55217</v>
      </c>
      <c r="J271" s="1">
        <v>5603</v>
      </c>
    </row>
    <row r="272" spans="1:10" ht="15" customHeight="1" x14ac:dyDescent="0.2">
      <c r="A272" s="1">
        <v>62</v>
      </c>
      <c r="B272" s="1" t="s">
        <v>82</v>
      </c>
      <c r="C272" s="1">
        <v>137</v>
      </c>
      <c r="D272" s="1" t="s">
        <v>18</v>
      </c>
      <c r="E272" s="1">
        <v>5312</v>
      </c>
      <c r="F272" s="1" t="s">
        <v>598</v>
      </c>
      <c r="G272" s="1" t="s">
        <v>599</v>
      </c>
    </row>
    <row r="273" spans="1:10" ht="15" customHeight="1" x14ac:dyDescent="0.2">
      <c r="A273" s="1">
        <v>66</v>
      </c>
      <c r="B273" s="1" t="s">
        <v>84</v>
      </c>
      <c r="C273" s="1">
        <v>137</v>
      </c>
      <c r="D273" s="1" t="s">
        <v>18</v>
      </c>
      <c r="E273" s="1">
        <v>5312</v>
      </c>
      <c r="F273" s="1" t="s">
        <v>598</v>
      </c>
      <c r="G273" s="1" t="s">
        <v>599</v>
      </c>
      <c r="H273" s="1">
        <v>7260</v>
      </c>
      <c r="I273" s="1">
        <v>7280</v>
      </c>
      <c r="J273" s="1">
        <v>7525</v>
      </c>
    </row>
    <row r="274" spans="1:10" ht="15" customHeight="1" x14ac:dyDescent="0.2">
      <c r="A274" s="1">
        <v>74</v>
      </c>
      <c r="B274" s="1" t="s">
        <v>89</v>
      </c>
      <c r="C274" s="1">
        <v>137</v>
      </c>
      <c r="D274" s="1" t="s">
        <v>18</v>
      </c>
      <c r="E274" s="1">
        <v>5312</v>
      </c>
      <c r="F274" s="1" t="s">
        <v>598</v>
      </c>
      <c r="G274" s="1" t="s">
        <v>599</v>
      </c>
      <c r="H274" s="1">
        <v>33420</v>
      </c>
      <c r="I274" s="1">
        <v>32621</v>
      </c>
      <c r="J274" s="1">
        <v>33273</v>
      </c>
    </row>
    <row r="275" spans="1:10" ht="15" customHeight="1" x14ac:dyDescent="0.2">
      <c r="A275" s="1">
        <v>79</v>
      </c>
      <c r="B275" s="1" t="s">
        <v>92</v>
      </c>
      <c r="C275" s="1">
        <v>137</v>
      </c>
      <c r="D275" s="1" t="s">
        <v>18</v>
      </c>
      <c r="E275" s="1">
        <v>5312</v>
      </c>
      <c r="F275" s="1" t="s">
        <v>598</v>
      </c>
      <c r="G275" s="1" t="s">
        <v>599</v>
      </c>
    </row>
    <row r="276" spans="1:10" ht="15" customHeight="1" x14ac:dyDescent="0.2">
      <c r="A276" s="1">
        <v>81</v>
      </c>
      <c r="B276" s="1" t="s">
        <v>93</v>
      </c>
      <c r="C276" s="1">
        <v>137</v>
      </c>
      <c r="D276" s="1" t="s">
        <v>18</v>
      </c>
      <c r="E276" s="1">
        <v>5312</v>
      </c>
      <c r="F276" s="1" t="s">
        <v>598</v>
      </c>
      <c r="G276" s="1" t="s">
        <v>599</v>
      </c>
      <c r="H276" s="1">
        <v>428000</v>
      </c>
      <c r="I276" s="1">
        <v>430198</v>
      </c>
      <c r="J276" s="1">
        <v>438183</v>
      </c>
    </row>
    <row r="277" spans="1:10" ht="15" customHeight="1" x14ac:dyDescent="0.2">
      <c r="A277" s="1">
        <v>86</v>
      </c>
      <c r="B277" s="1" t="s">
        <v>95</v>
      </c>
      <c r="C277" s="1">
        <v>137</v>
      </c>
      <c r="D277" s="1" t="s">
        <v>18</v>
      </c>
      <c r="E277" s="1">
        <v>5312</v>
      </c>
      <c r="F277" s="1" t="s">
        <v>598</v>
      </c>
      <c r="G277" s="1" t="s">
        <v>599</v>
      </c>
      <c r="H277" s="1">
        <v>294</v>
      </c>
      <c r="I277" s="1">
        <v>306</v>
      </c>
      <c r="J277" s="1">
        <v>304</v>
      </c>
    </row>
    <row r="278" spans="1:10" ht="15" customHeight="1" x14ac:dyDescent="0.2">
      <c r="A278" s="1">
        <v>87</v>
      </c>
      <c r="B278" s="1" t="s">
        <v>96</v>
      </c>
      <c r="C278" s="1">
        <v>137</v>
      </c>
      <c r="D278" s="1" t="s">
        <v>18</v>
      </c>
      <c r="E278" s="1">
        <v>5312</v>
      </c>
      <c r="F278" s="1" t="s">
        <v>598</v>
      </c>
      <c r="G278" s="1" t="s">
        <v>599</v>
      </c>
      <c r="H278" s="1">
        <v>240</v>
      </c>
      <c r="I278" s="1">
        <v>224</v>
      </c>
      <c r="J278" s="1">
        <v>214</v>
      </c>
    </row>
    <row r="279" spans="1:10" ht="15" customHeight="1" x14ac:dyDescent="0.2">
      <c r="A279" s="1">
        <v>90</v>
      </c>
      <c r="B279" s="1" t="s">
        <v>99</v>
      </c>
      <c r="C279" s="1">
        <v>137</v>
      </c>
      <c r="D279" s="1" t="s">
        <v>18</v>
      </c>
      <c r="E279" s="1">
        <v>5312</v>
      </c>
      <c r="F279" s="1" t="s">
        <v>598</v>
      </c>
      <c r="G279" s="1" t="s">
        <v>599</v>
      </c>
      <c r="H279" s="1">
        <v>12000</v>
      </c>
      <c r="I279" s="1">
        <v>12219</v>
      </c>
      <c r="J279" s="1">
        <v>8081</v>
      </c>
    </row>
    <row r="280" spans="1:10" ht="15" customHeight="1" x14ac:dyDescent="0.2">
      <c r="A280" s="1">
        <v>91</v>
      </c>
      <c r="B280" s="1" t="s">
        <v>101</v>
      </c>
      <c r="C280" s="1">
        <v>137</v>
      </c>
      <c r="D280" s="1" t="s">
        <v>18</v>
      </c>
      <c r="E280" s="1">
        <v>5312</v>
      </c>
      <c r="F280" s="1" t="s">
        <v>598</v>
      </c>
      <c r="G280" s="1" t="s">
        <v>599</v>
      </c>
      <c r="H280" s="1">
        <v>210</v>
      </c>
      <c r="I280" s="1">
        <v>360</v>
      </c>
      <c r="J280" s="1">
        <v>250</v>
      </c>
    </row>
    <row r="281" spans="1:10" ht="15" customHeight="1" x14ac:dyDescent="0.2">
      <c r="A281" s="1">
        <v>93</v>
      </c>
      <c r="B281" s="1" t="s">
        <v>102</v>
      </c>
      <c r="C281" s="1">
        <v>137</v>
      </c>
      <c r="D281" s="1" t="s">
        <v>18</v>
      </c>
      <c r="E281" s="1">
        <v>5312</v>
      </c>
      <c r="F281" s="1" t="s">
        <v>598</v>
      </c>
      <c r="G281" s="1" t="s">
        <v>599</v>
      </c>
      <c r="H281" s="1">
        <v>54534</v>
      </c>
      <c r="I281" s="1">
        <v>64015</v>
      </c>
      <c r="J281" s="1">
        <v>51315</v>
      </c>
    </row>
    <row r="282" spans="1:10" ht="15" customHeight="1" x14ac:dyDescent="0.2">
      <c r="A282" s="1">
        <v>109</v>
      </c>
      <c r="B282" s="1" t="s">
        <v>113</v>
      </c>
      <c r="C282" s="1">
        <v>137</v>
      </c>
      <c r="D282" s="1" t="s">
        <v>18</v>
      </c>
      <c r="E282" s="1">
        <v>5312</v>
      </c>
      <c r="F282" s="1" t="s">
        <v>598</v>
      </c>
      <c r="G282" s="1" t="s">
        <v>599</v>
      </c>
      <c r="H282" s="1">
        <v>8081</v>
      </c>
      <c r="I282" s="1">
        <v>8519</v>
      </c>
      <c r="J282" s="1">
        <v>9153</v>
      </c>
    </row>
    <row r="283" spans="1:10" ht="15" customHeight="1" x14ac:dyDescent="0.2">
      <c r="A283" s="1">
        <v>110</v>
      </c>
      <c r="B283" s="1" t="s">
        <v>114</v>
      </c>
      <c r="C283" s="1">
        <v>137</v>
      </c>
      <c r="D283" s="1" t="s">
        <v>18</v>
      </c>
      <c r="E283" s="1">
        <v>5312</v>
      </c>
      <c r="F283" s="1" t="s">
        <v>598</v>
      </c>
      <c r="G283" s="1" t="s">
        <v>599</v>
      </c>
      <c r="H283" s="1">
        <v>7260</v>
      </c>
      <c r="I283" s="1">
        <v>7270</v>
      </c>
      <c r="J283" s="1">
        <v>7345</v>
      </c>
    </row>
    <row r="284" spans="1:10" ht="15" customHeight="1" x14ac:dyDescent="0.2">
      <c r="A284" s="1">
        <v>114</v>
      </c>
      <c r="B284" s="1" t="s">
        <v>117</v>
      </c>
      <c r="C284" s="1">
        <v>137</v>
      </c>
      <c r="D284" s="1" t="s">
        <v>18</v>
      </c>
      <c r="E284" s="1">
        <v>5312</v>
      </c>
      <c r="F284" s="1" t="s">
        <v>598</v>
      </c>
      <c r="G284" s="1" t="s">
        <v>599</v>
      </c>
      <c r="H284" s="1">
        <v>1210</v>
      </c>
      <c r="I284" s="1">
        <v>1481</v>
      </c>
      <c r="J284" s="1">
        <v>1268</v>
      </c>
    </row>
    <row r="285" spans="1:10" ht="15" customHeight="1" x14ac:dyDescent="0.2">
      <c r="A285" s="1">
        <v>123</v>
      </c>
      <c r="B285" s="1" t="s">
        <v>125</v>
      </c>
      <c r="C285" s="1">
        <v>137</v>
      </c>
      <c r="D285" s="1" t="s">
        <v>18</v>
      </c>
      <c r="E285" s="1">
        <v>5312</v>
      </c>
      <c r="F285" s="1" t="s">
        <v>598</v>
      </c>
      <c r="G285" s="1" t="s">
        <v>599</v>
      </c>
      <c r="H285" s="1">
        <v>2498</v>
      </c>
      <c r="I285" s="1">
        <v>2490</v>
      </c>
      <c r="J285" s="1">
        <v>2475</v>
      </c>
    </row>
    <row r="286" spans="1:10" ht="15" customHeight="1" x14ac:dyDescent="0.2">
      <c r="A286" s="1">
        <v>133</v>
      </c>
      <c r="B286" s="1" t="s">
        <v>134</v>
      </c>
      <c r="C286" s="1">
        <v>137</v>
      </c>
      <c r="D286" s="1" t="s">
        <v>18</v>
      </c>
      <c r="E286" s="1">
        <v>5312</v>
      </c>
      <c r="F286" s="1" t="s">
        <v>598</v>
      </c>
      <c r="G286" s="1" t="s">
        <v>599</v>
      </c>
      <c r="H286" s="1">
        <v>5299</v>
      </c>
      <c r="I286" s="1">
        <v>5128</v>
      </c>
      <c r="J286" s="1">
        <v>4863</v>
      </c>
    </row>
    <row r="287" spans="1:10" ht="15" customHeight="1" x14ac:dyDescent="0.2">
      <c r="A287" s="1">
        <v>135</v>
      </c>
      <c r="B287" s="1" t="s">
        <v>137</v>
      </c>
      <c r="C287" s="1">
        <v>137</v>
      </c>
      <c r="D287" s="1" t="s">
        <v>18</v>
      </c>
      <c r="E287" s="1">
        <v>5312</v>
      </c>
      <c r="F287" s="1" t="s">
        <v>598</v>
      </c>
      <c r="G287" s="1" t="s">
        <v>599</v>
      </c>
      <c r="H287" s="1">
        <v>156</v>
      </c>
      <c r="I287" s="1">
        <v>189</v>
      </c>
      <c r="J287" s="1">
        <v>201</v>
      </c>
    </row>
    <row r="288" spans="1:10" ht="15" customHeight="1" x14ac:dyDescent="0.2">
      <c r="A288" s="1">
        <v>136</v>
      </c>
      <c r="B288" s="1" t="s">
        <v>138</v>
      </c>
      <c r="C288" s="1">
        <v>137</v>
      </c>
      <c r="D288" s="1" t="s">
        <v>18</v>
      </c>
      <c r="E288" s="1">
        <v>5312</v>
      </c>
      <c r="F288" s="1" t="s">
        <v>598</v>
      </c>
      <c r="G288" s="1" t="s">
        <v>599</v>
      </c>
      <c r="H288" s="1">
        <v>457</v>
      </c>
      <c r="I288" s="1">
        <v>450</v>
      </c>
      <c r="J288" s="1">
        <v>447</v>
      </c>
    </row>
    <row r="289" spans="1:10" ht="15" customHeight="1" x14ac:dyDescent="0.2">
      <c r="A289" s="1">
        <v>153</v>
      </c>
      <c r="B289" s="1" t="s">
        <v>152</v>
      </c>
      <c r="C289" s="1">
        <v>137</v>
      </c>
      <c r="D289" s="1" t="s">
        <v>18</v>
      </c>
      <c r="E289" s="1">
        <v>5312</v>
      </c>
      <c r="F289" s="1" t="s">
        <v>598</v>
      </c>
      <c r="G289" s="1" t="s">
        <v>599</v>
      </c>
      <c r="H289" s="1">
        <v>1749</v>
      </c>
      <c r="I289" s="1">
        <v>1760</v>
      </c>
      <c r="J289" s="1">
        <v>1600</v>
      </c>
    </row>
    <row r="290" spans="1:10" ht="15" customHeight="1" x14ac:dyDescent="0.2">
      <c r="A290" s="1">
        <v>157</v>
      </c>
      <c r="B290" s="1" t="s">
        <v>154</v>
      </c>
      <c r="C290" s="1">
        <v>137</v>
      </c>
      <c r="D290" s="1" t="s">
        <v>18</v>
      </c>
      <c r="E290" s="1">
        <v>5312</v>
      </c>
      <c r="F290" s="1" t="s">
        <v>598</v>
      </c>
      <c r="G290" s="1" t="s">
        <v>599</v>
      </c>
      <c r="H290" s="1">
        <v>75</v>
      </c>
      <c r="I290" s="1">
        <v>75</v>
      </c>
      <c r="J290" s="1">
        <v>75</v>
      </c>
    </row>
    <row r="291" spans="1:10" ht="15" customHeight="1" x14ac:dyDescent="0.2">
      <c r="A291" s="1">
        <v>159</v>
      </c>
      <c r="B291" s="1" t="s">
        <v>156</v>
      </c>
      <c r="C291" s="1">
        <v>137</v>
      </c>
      <c r="D291" s="1" t="s">
        <v>18</v>
      </c>
      <c r="E291" s="1">
        <v>5312</v>
      </c>
      <c r="F291" s="1" t="s">
        <v>598</v>
      </c>
      <c r="G291" s="1" t="s">
        <v>599</v>
      </c>
      <c r="H291" s="1">
        <v>5333871</v>
      </c>
      <c r="I291" s="1">
        <v>5389870</v>
      </c>
      <c r="J291" s="1">
        <v>5159818</v>
      </c>
    </row>
    <row r="292" spans="1:10" ht="15" customHeight="1" x14ac:dyDescent="0.2">
      <c r="A292" s="1">
        <v>160</v>
      </c>
      <c r="B292" s="1" t="s">
        <v>157</v>
      </c>
      <c r="C292" s="1">
        <v>137</v>
      </c>
      <c r="D292" s="1" t="s">
        <v>18</v>
      </c>
      <c r="E292" s="1">
        <v>5312</v>
      </c>
      <c r="F292" s="1" t="s">
        <v>598</v>
      </c>
      <c r="G292" s="1" t="s">
        <v>599</v>
      </c>
      <c r="H292" s="1">
        <v>140</v>
      </c>
      <c r="I292" s="1">
        <v>139</v>
      </c>
      <c r="J292" s="1">
        <v>140</v>
      </c>
    </row>
    <row r="293" spans="1:10" ht="15" customHeight="1" x14ac:dyDescent="0.2">
      <c r="A293" s="1">
        <v>166</v>
      </c>
      <c r="B293" s="1" t="s">
        <v>163</v>
      </c>
      <c r="C293" s="1">
        <v>137</v>
      </c>
      <c r="D293" s="1" t="s">
        <v>18</v>
      </c>
      <c r="E293" s="1">
        <v>5312</v>
      </c>
      <c r="F293" s="1" t="s">
        <v>598</v>
      </c>
      <c r="G293" s="1" t="s">
        <v>599</v>
      </c>
      <c r="H293" s="1">
        <v>3863</v>
      </c>
      <c r="I293" s="1">
        <v>2962</v>
      </c>
      <c r="J293" s="1">
        <v>2673</v>
      </c>
    </row>
    <row r="294" spans="1:10" ht="15" customHeight="1" x14ac:dyDescent="0.2">
      <c r="A294" s="1">
        <v>168</v>
      </c>
      <c r="B294" s="1" t="s">
        <v>164</v>
      </c>
      <c r="C294" s="1">
        <v>137</v>
      </c>
      <c r="D294" s="1" t="s">
        <v>18</v>
      </c>
      <c r="E294" s="1">
        <v>5312</v>
      </c>
      <c r="F294" s="1" t="s">
        <v>598</v>
      </c>
      <c r="G294" s="1" t="s">
        <v>599</v>
      </c>
      <c r="H294" s="1">
        <v>20193</v>
      </c>
      <c r="I294" s="1">
        <v>20673</v>
      </c>
      <c r="J294" s="1">
        <v>20621</v>
      </c>
    </row>
    <row r="295" spans="1:10" ht="15" customHeight="1" x14ac:dyDescent="0.2">
      <c r="A295" s="1">
        <v>171</v>
      </c>
      <c r="B295" s="1" t="s">
        <v>167</v>
      </c>
      <c r="C295" s="1">
        <v>137</v>
      </c>
      <c r="D295" s="1" t="s">
        <v>18</v>
      </c>
      <c r="E295" s="1">
        <v>5312</v>
      </c>
      <c r="F295" s="1" t="s">
        <v>598</v>
      </c>
      <c r="G295" s="1" t="s">
        <v>599</v>
      </c>
      <c r="H295" s="1">
        <v>2616</v>
      </c>
      <c r="I295" s="1">
        <v>2433</v>
      </c>
      <c r="J295" s="1">
        <v>2476</v>
      </c>
    </row>
    <row r="296" spans="1:10" ht="15" customHeight="1" x14ac:dyDescent="0.2">
      <c r="A296" s="1">
        <v>174</v>
      </c>
      <c r="B296" s="1" t="s">
        <v>169</v>
      </c>
      <c r="C296" s="1">
        <v>137</v>
      </c>
      <c r="D296" s="1" t="s">
        <v>18</v>
      </c>
      <c r="E296" s="1">
        <v>5312</v>
      </c>
      <c r="F296" s="1" t="s">
        <v>598</v>
      </c>
      <c r="G296" s="1" t="s">
        <v>599</v>
      </c>
      <c r="H296" s="1">
        <v>129</v>
      </c>
      <c r="I296" s="1">
        <v>132</v>
      </c>
      <c r="J296" s="1">
        <v>134</v>
      </c>
    </row>
    <row r="297" spans="1:10" ht="15" customHeight="1" x14ac:dyDescent="0.2">
      <c r="A297" s="1">
        <v>177</v>
      </c>
      <c r="B297" s="1" t="s">
        <v>170</v>
      </c>
      <c r="C297" s="1">
        <v>137</v>
      </c>
      <c r="D297" s="1" t="s">
        <v>18</v>
      </c>
      <c r="E297" s="1">
        <v>5312</v>
      </c>
      <c r="F297" s="1" t="s">
        <v>598</v>
      </c>
      <c r="G297" s="1" t="s">
        <v>599</v>
      </c>
      <c r="H297" s="1">
        <v>154</v>
      </c>
      <c r="I297" s="1">
        <v>187</v>
      </c>
      <c r="J297" s="1">
        <v>171</v>
      </c>
    </row>
    <row r="298" spans="1:10" ht="15" customHeight="1" x14ac:dyDescent="0.2">
      <c r="A298" s="1">
        <v>184</v>
      </c>
      <c r="B298" s="1" t="s">
        <v>177</v>
      </c>
      <c r="C298" s="1">
        <v>137</v>
      </c>
      <c r="D298" s="1" t="s">
        <v>18</v>
      </c>
      <c r="E298" s="1">
        <v>5312</v>
      </c>
      <c r="F298" s="1" t="s">
        <v>598</v>
      </c>
      <c r="G298" s="1" t="s">
        <v>599</v>
      </c>
      <c r="H298" s="1">
        <v>6140</v>
      </c>
      <c r="I298" s="1">
        <v>7261</v>
      </c>
      <c r="J298" s="1">
        <v>6510</v>
      </c>
    </row>
    <row r="299" spans="1:10" ht="15" customHeight="1" x14ac:dyDescent="0.2">
      <c r="A299" s="1">
        <v>188</v>
      </c>
      <c r="B299" s="1" t="s">
        <v>178</v>
      </c>
      <c r="C299" s="1">
        <v>137</v>
      </c>
      <c r="D299" s="1" t="s">
        <v>18</v>
      </c>
      <c r="E299" s="1">
        <v>5312</v>
      </c>
      <c r="F299" s="1" t="s">
        <v>598</v>
      </c>
      <c r="G299" s="1" t="s">
        <v>599</v>
      </c>
      <c r="H299" s="1">
        <v>6</v>
      </c>
      <c r="I299" s="1">
        <v>6</v>
      </c>
      <c r="J299" s="1">
        <v>5</v>
      </c>
    </row>
    <row r="300" spans="1:10" ht="15" customHeight="1" x14ac:dyDescent="0.2">
      <c r="A300" s="1">
        <v>189</v>
      </c>
      <c r="B300" s="1" t="s">
        <v>179</v>
      </c>
      <c r="C300" s="1">
        <v>137</v>
      </c>
      <c r="D300" s="1" t="s">
        <v>18</v>
      </c>
      <c r="E300" s="1">
        <v>5312</v>
      </c>
      <c r="F300" s="1" t="s">
        <v>598</v>
      </c>
      <c r="G300" s="1" t="s">
        <v>599</v>
      </c>
      <c r="H300" s="1">
        <v>134</v>
      </c>
      <c r="I300" s="1">
        <v>128</v>
      </c>
      <c r="J300" s="1">
        <v>135</v>
      </c>
    </row>
    <row r="301" spans="1:10" ht="15" customHeight="1" x14ac:dyDescent="0.2">
      <c r="A301" s="1">
        <v>191</v>
      </c>
      <c r="B301" s="1" t="s">
        <v>181</v>
      </c>
      <c r="C301" s="1">
        <v>137</v>
      </c>
      <c r="D301" s="1" t="s">
        <v>18</v>
      </c>
      <c r="E301" s="1">
        <v>5312</v>
      </c>
      <c r="F301" s="1" t="s">
        <v>598</v>
      </c>
      <c r="G301" s="1" t="s">
        <v>599</v>
      </c>
      <c r="H301" s="1">
        <v>226</v>
      </c>
      <c r="I301" s="1">
        <v>215</v>
      </c>
      <c r="J301" s="1">
        <v>185</v>
      </c>
    </row>
    <row r="302" spans="1:10" ht="15" customHeight="1" x14ac:dyDescent="0.2">
      <c r="A302" s="1">
        <v>244</v>
      </c>
      <c r="B302" s="1" t="s">
        <v>182</v>
      </c>
      <c r="C302" s="1">
        <v>137</v>
      </c>
      <c r="D302" s="1" t="s">
        <v>18</v>
      </c>
      <c r="E302" s="1">
        <v>5312</v>
      </c>
      <c r="F302" s="1" t="s">
        <v>598</v>
      </c>
      <c r="G302" s="1" t="s">
        <v>599</v>
      </c>
      <c r="H302" s="1">
        <v>1886</v>
      </c>
      <c r="I302" s="1">
        <v>3237</v>
      </c>
      <c r="J302" s="1">
        <v>2370</v>
      </c>
    </row>
    <row r="303" spans="1:10" ht="15" customHeight="1" x14ac:dyDescent="0.2">
      <c r="A303" s="1">
        <v>193</v>
      </c>
      <c r="B303" s="1" t="s">
        <v>183</v>
      </c>
      <c r="C303" s="1">
        <v>137</v>
      </c>
      <c r="D303" s="1" t="s">
        <v>18</v>
      </c>
      <c r="E303" s="1">
        <v>5312</v>
      </c>
      <c r="F303" s="1" t="s">
        <v>598</v>
      </c>
      <c r="G303" s="1" t="s">
        <v>599</v>
      </c>
      <c r="H303" s="1">
        <v>369</v>
      </c>
      <c r="I303" s="1">
        <v>387</v>
      </c>
      <c r="J303" s="1">
        <v>384</v>
      </c>
    </row>
    <row r="304" spans="1:10" ht="15" customHeight="1" x14ac:dyDescent="0.2">
      <c r="A304" s="1">
        <v>25</v>
      </c>
      <c r="B304" s="1" t="s">
        <v>193</v>
      </c>
      <c r="C304" s="1">
        <v>137</v>
      </c>
      <c r="D304" s="1" t="s">
        <v>18</v>
      </c>
      <c r="E304" s="1">
        <v>5312</v>
      </c>
      <c r="F304" s="1" t="s">
        <v>598</v>
      </c>
      <c r="G304" s="1" t="s">
        <v>599</v>
      </c>
      <c r="H304" s="1">
        <v>4412</v>
      </c>
      <c r="I304" s="1">
        <v>4251</v>
      </c>
      <c r="J304" s="1">
        <v>4276</v>
      </c>
    </row>
    <row r="305" spans="1:10" ht="15" customHeight="1" x14ac:dyDescent="0.2">
      <c r="A305" s="1">
        <v>277</v>
      </c>
      <c r="B305" s="1" t="s">
        <v>571</v>
      </c>
      <c r="C305" s="1">
        <v>137</v>
      </c>
      <c r="D305" s="1" t="s">
        <v>18</v>
      </c>
      <c r="E305" s="1">
        <v>5312</v>
      </c>
      <c r="F305" s="1" t="s">
        <v>598</v>
      </c>
      <c r="G305" s="1" t="s">
        <v>599</v>
      </c>
      <c r="H305" s="1">
        <v>20680</v>
      </c>
      <c r="I305" s="1">
        <v>21809</v>
      </c>
      <c r="J305" s="1">
        <v>23009</v>
      </c>
    </row>
    <row r="306" spans="1:10" ht="15" customHeight="1" x14ac:dyDescent="0.2">
      <c r="A306" s="1">
        <v>276</v>
      </c>
      <c r="B306" s="1" t="s">
        <v>198</v>
      </c>
      <c r="C306" s="1">
        <v>137</v>
      </c>
      <c r="D306" s="1" t="s">
        <v>18</v>
      </c>
      <c r="E306" s="1">
        <v>5312</v>
      </c>
      <c r="F306" s="1" t="s">
        <v>598</v>
      </c>
      <c r="G306" s="1" t="s">
        <v>599</v>
      </c>
      <c r="H306" s="1">
        <v>80000</v>
      </c>
      <c r="I306" s="1">
        <v>82003</v>
      </c>
      <c r="J306" s="1">
        <v>83652</v>
      </c>
    </row>
    <row r="307" spans="1:10" ht="15" customHeight="1" x14ac:dyDescent="0.2">
      <c r="A307" s="1">
        <v>206</v>
      </c>
      <c r="B307" s="1" t="s">
        <v>572</v>
      </c>
      <c r="C307" s="1">
        <v>137</v>
      </c>
      <c r="D307" s="1" t="s">
        <v>18</v>
      </c>
      <c r="E307" s="1">
        <v>5312</v>
      </c>
      <c r="F307" s="1" t="s">
        <v>598</v>
      </c>
      <c r="G307" s="1" t="s">
        <v>599</v>
      </c>
    </row>
    <row r="308" spans="1:10" ht="15" customHeight="1" x14ac:dyDescent="0.2">
      <c r="A308" s="1">
        <v>217</v>
      </c>
      <c r="B308" s="1" t="s">
        <v>208</v>
      </c>
      <c r="C308" s="1">
        <v>137</v>
      </c>
      <c r="D308" s="1" t="s">
        <v>18</v>
      </c>
      <c r="E308" s="1">
        <v>5312</v>
      </c>
      <c r="F308" s="1" t="s">
        <v>598</v>
      </c>
      <c r="G308" s="1" t="s">
        <v>599</v>
      </c>
      <c r="H308" s="1">
        <v>100677</v>
      </c>
      <c r="I308" s="1">
        <v>86564</v>
      </c>
      <c r="J308" s="1">
        <v>91065</v>
      </c>
    </row>
    <row r="309" spans="1:10" ht="15" customHeight="1" x14ac:dyDescent="0.2">
      <c r="A309" s="1">
        <v>219</v>
      </c>
      <c r="B309" s="1" t="s">
        <v>210</v>
      </c>
      <c r="C309" s="1">
        <v>137</v>
      </c>
      <c r="D309" s="1" t="s">
        <v>18</v>
      </c>
      <c r="E309" s="1">
        <v>5312</v>
      </c>
      <c r="F309" s="1" t="s">
        <v>598</v>
      </c>
      <c r="G309" s="1" t="s">
        <v>599</v>
      </c>
      <c r="H309" s="1">
        <v>339</v>
      </c>
      <c r="I309" s="1">
        <v>329</v>
      </c>
      <c r="J309" s="1">
        <v>340</v>
      </c>
    </row>
    <row r="310" spans="1:10" ht="15" customHeight="1" x14ac:dyDescent="0.2">
      <c r="A310" s="1">
        <v>220</v>
      </c>
      <c r="B310" s="1" t="s">
        <v>211</v>
      </c>
      <c r="C310" s="1">
        <v>137</v>
      </c>
      <c r="D310" s="1" t="s">
        <v>18</v>
      </c>
      <c r="E310" s="1">
        <v>5312</v>
      </c>
      <c r="F310" s="1" t="s">
        <v>598</v>
      </c>
      <c r="G310" s="1" t="s">
        <v>599</v>
      </c>
      <c r="H310" s="1">
        <v>20</v>
      </c>
      <c r="I310" s="1">
        <v>4</v>
      </c>
      <c r="J310" s="1">
        <v>8</v>
      </c>
    </row>
    <row r="311" spans="1:10" ht="15" customHeight="1" x14ac:dyDescent="0.2">
      <c r="A311" s="1">
        <v>215</v>
      </c>
      <c r="B311" s="1" t="s">
        <v>220</v>
      </c>
      <c r="C311" s="1">
        <v>137</v>
      </c>
      <c r="D311" s="1" t="s">
        <v>18</v>
      </c>
      <c r="E311" s="1">
        <v>5312</v>
      </c>
      <c r="F311" s="1" t="s">
        <v>598</v>
      </c>
      <c r="G311" s="1" t="s">
        <v>599</v>
      </c>
      <c r="H311" s="1">
        <v>1518</v>
      </c>
      <c r="I311" s="1">
        <v>1665</v>
      </c>
      <c r="J311" s="1">
        <v>1700</v>
      </c>
    </row>
    <row r="312" spans="1:10" ht="15" customHeight="1" x14ac:dyDescent="0.2">
      <c r="A312" s="1">
        <v>236</v>
      </c>
      <c r="B312" s="1" t="s">
        <v>227</v>
      </c>
      <c r="C312" s="1">
        <v>137</v>
      </c>
      <c r="D312" s="1" t="s">
        <v>18</v>
      </c>
      <c r="E312" s="1">
        <v>5312</v>
      </c>
      <c r="F312" s="1" t="s">
        <v>598</v>
      </c>
      <c r="G312" s="1" t="s">
        <v>599</v>
      </c>
      <c r="H312" s="1">
        <v>5430</v>
      </c>
      <c r="I312" s="1">
        <v>4916</v>
      </c>
      <c r="J312" s="1">
        <v>4957</v>
      </c>
    </row>
    <row r="313" spans="1:10" ht="15" customHeight="1" x14ac:dyDescent="0.2">
      <c r="A313" s="1">
        <v>243</v>
      </c>
      <c r="B313" s="1" t="s">
        <v>229</v>
      </c>
      <c r="C313" s="1">
        <v>137</v>
      </c>
      <c r="D313" s="1" t="s">
        <v>18</v>
      </c>
      <c r="E313" s="1">
        <v>5312</v>
      </c>
      <c r="F313" s="1" t="s">
        <v>598</v>
      </c>
      <c r="G313" s="1" t="s">
        <v>599</v>
      </c>
      <c r="H313" s="1">
        <v>53</v>
      </c>
      <c r="I313" s="1">
        <v>53</v>
      </c>
      <c r="J313" s="1">
        <v>53</v>
      </c>
    </row>
    <row r="314" spans="1:10" ht="15" customHeight="1" x14ac:dyDescent="0.2">
      <c r="A314" s="1">
        <v>5000</v>
      </c>
      <c r="B314" s="1" t="s">
        <v>461</v>
      </c>
      <c r="C314" s="1">
        <v>137</v>
      </c>
      <c r="D314" s="1" t="s">
        <v>18</v>
      </c>
      <c r="E314" s="1">
        <v>5312</v>
      </c>
      <c r="F314" s="1" t="s">
        <v>598</v>
      </c>
      <c r="G314" s="1" t="s">
        <v>599</v>
      </c>
      <c r="H314" s="1">
        <v>7595871</v>
      </c>
      <c r="I314" s="1">
        <v>7703142</v>
      </c>
      <c r="J314" s="1">
        <v>7454583</v>
      </c>
    </row>
    <row r="315" spans="1:10" ht="15" customHeight="1" x14ac:dyDescent="0.2"/>
    <row r="316" spans="1:10" ht="15" customHeight="1" x14ac:dyDescent="0.2"/>
    <row r="317" spans="1:10" ht="15" customHeight="1" x14ac:dyDescent="0.2"/>
    <row r="318" spans="1:10" ht="15" customHeight="1" x14ac:dyDescent="0.2"/>
    <row r="319" spans="1:10" ht="15" customHeight="1" x14ac:dyDescent="0.2"/>
    <row r="320" spans="1:1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  <row r="330" ht="15" customHeight="1" x14ac:dyDescent="0.2"/>
    <row r="331" ht="15" customHeight="1" x14ac:dyDescent="0.2"/>
    <row r="332" ht="15" customHeight="1" x14ac:dyDescent="0.2"/>
    <row r="333" ht="15" customHeight="1" x14ac:dyDescent="0.2"/>
    <row r="334" ht="15" customHeight="1" x14ac:dyDescent="0.2"/>
    <row r="335" ht="15" customHeight="1" x14ac:dyDescent="0.2"/>
    <row r="336" ht="15" customHeight="1" x14ac:dyDescent="0.2"/>
    <row r="337" ht="15" customHeight="1" x14ac:dyDescent="0.2"/>
    <row r="338" ht="15" customHeight="1" x14ac:dyDescent="0.2"/>
    <row r="339" ht="15" customHeight="1" x14ac:dyDescent="0.2"/>
    <row r="340" ht="15" customHeight="1" x14ac:dyDescent="0.2"/>
    <row r="341" ht="15" customHeight="1" x14ac:dyDescent="0.2"/>
    <row r="342" ht="15" customHeight="1" x14ac:dyDescent="0.2"/>
    <row r="343" ht="15" customHeight="1" x14ac:dyDescent="0.2"/>
    <row r="344" ht="15" customHeight="1" x14ac:dyDescent="0.2"/>
    <row r="345" ht="15" customHeight="1" x14ac:dyDescent="0.2"/>
    <row r="346" ht="15" customHeight="1" x14ac:dyDescent="0.2"/>
    <row r="347" ht="15" customHeight="1" x14ac:dyDescent="0.2"/>
    <row r="348" ht="15" customHeight="1" x14ac:dyDescent="0.2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622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+Prices!G9</f>
        <v>73.632349499848829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53.037086815343109</v>
      </c>
      <c r="I5" s="2">
        <f t="shared" si="0"/>
        <v>55.334784281485895</v>
      </c>
      <c r="J5" s="2">
        <f t="shared" si="0"/>
        <v>59.046075593326776</v>
      </c>
      <c r="L5" s="2">
        <f t="shared" ref="L5:W5" si="2">+$E$2*L48/1000000</f>
        <v>20.950954940881861</v>
      </c>
      <c r="M5" s="2">
        <f t="shared" si="2"/>
        <v>21.480188778294313</v>
      </c>
      <c r="N5" s="2">
        <f t="shared" si="2"/>
        <v>22.397395146838949</v>
      </c>
      <c r="O5" s="2">
        <f t="shared" si="2"/>
        <v>6.1341985887480721</v>
      </c>
      <c r="P5" s="2">
        <f t="shared" si="2"/>
        <v>6.1926490674345596</v>
      </c>
      <c r="Q5" s="2">
        <f t="shared" si="2"/>
        <v>6.2842158992702108</v>
      </c>
      <c r="R5" s="2">
        <f t="shared" si="2"/>
        <v>29.354036680826631</v>
      </c>
      <c r="S5" s="2">
        <f t="shared" si="2"/>
        <v>30.310204944417968</v>
      </c>
      <c r="T5" s="2">
        <f t="shared" si="2"/>
        <v>31.98399327627898</v>
      </c>
      <c r="U5" s="2">
        <f t="shared" si="2"/>
        <v>12.19593318444225</v>
      </c>
      <c r="V5" s="2">
        <f t="shared" si="2"/>
        <v>12.398918055390935</v>
      </c>
      <c r="W5" s="2">
        <f t="shared" si="2"/>
        <v>12.744500416702934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524.81339294258055</v>
      </c>
      <c r="I6" s="2">
        <f t="shared" si="0"/>
        <v>482.13380056963365</v>
      </c>
      <c r="J6" s="2">
        <f t="shared" si="0"/>
        <v>490.20847128048604</v>
      </c>
      <c r="L6" s="2">
        <f t="shared" ref="L6:W6" si="3">+$E$2*L49/1000000</f>
        <v>193.37414335105069</v>
      </c>
      <c r="M6" s="2">
        <f t="shared" si="3"/>
        <v>164.94574843435973</v>
      </c>
      <c r="N6" s="2">
        <f t="shared" si="3"/>
        <v>184.94173141643262</v>
      </c>
      <c r="O6" s="2">
        <f t="shared" si="3"/>
        <v>32.464140644529927</v>
      </c>
      <c r="P6" s="2">
        <f t="shared" si="3"/>
        <v>28.855097215709915</v>
      </c>
      <c r="Q6" s="2">
        <f t="shared" si="3"/>
        <v>32.446464232387001</v>
      </c>
      <c r="R6" s="2">
        <f t="shared" si="3"/>
        <v>341.9742090410731</v>
      </c>
      <c r="S6" s="2">
        <f t="shared" si="3"/>
        <v>283.18959735561458</v>
      </c>
      <c r="T6" s="2">
        <f t="shared" si="3"/>
        <v>319.18091646059003</v>
      </c>
      <c r="U6" s="2">
        <f t="shared" si="3"/>
        <v>114.28342945010903</v>
      </c>
      <c r="V6" s="2">
        <f t="shared" si="3"/>
        <v>96.256512384078505</v>
      </c>
      <c r="W6" s="2">
        <f t="shared" si="3"/>
        <v>108.61863289466115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537.45503649881164</v>
      </c>
      <c r="I8" s="2">
        <f t="shared" si="5"/>
        <v>517.66214552680572</v>
      </c>
      <c r="J8" s="2">
        <f t="shared" si="5"/>
        <v>574.61794598253084</v>
      </c>
      <c r="L8" s="2">
        <f t="shared" ref="L8:W8" si="6">+$E$2*L51/1000000</f>
        <v>267.31970748843742</v>
      </c>
      <c r="M8" s="2">
        <f t="shared" si="6"/>
        <v>253.84910887983128</v>
      </c>
      <c r="N8" s="2">
        <f t="shared" si="6"/>
        <v>290.16580771733481</v>
      </c>
      <c r="O8" s="2">
        <f t="shared" si="6"/>
        <v>59.122527871546495</v>
      </c>
      <c r="P8" s="2">
        <f t="shared" si="6"/>
        <v>54.775355625364995</v>
      </c>
      <c r="Q8" s="2">
        <f t="shared" si="6"/>
        <v>64.720703471454499</v>
      </c>
      <c r="R8" s="2">
        <f t="shared" si="6"/>
        <v>402.07715006929971</v>
      </c>
      <c r="S8" s="2">
        <f t="shared" si="6"/>
        <v>384.83692919063782</v>
      </c>
      <c r="T8" s="2">
        <f t="shared" si="6"/>
        <v>434.20994666615354</v>
      </c>
      <c r="U8" s="2">
        <f t="shared" si="6"/>
        <v>157.89363118069127</v>
      </c>
      <c r="V8" s="2">
        <f t="shared" si="6"/>
        <v>149.09489357864197</v>
      </c>
      <c r="W8" s="2">
        <f t="shared" si="6"/>
        <v>172.27391657630548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380.78343668876073</v>
      </c>
      <c r="I10" s="2">
        <f t="shared" si="9"/>
        <v>386.84352631729729</v>
      </c>
      <c r="J10" s="2">
        <f t="shared" si="9"/>
        <v>416.17018663784455</v>
      </c>
      <c r="L10" s="2">
        <f t="shared" ref="L10:W10" si="10">+$E$2*L53/1000000</f>
        <v>191.19943444007157</v>
      </c>
      <c r="M10" s="2">
        <f t="shared" si="10"/>
        <v>194.2058580702527</v>
      </c>
      <c r="N10" s="2">
        <f t="shared" si="10"/>
        <v>208.79371573498014</v>
      </c>
      <c r="O10" s="2">
        <f t="shared" si="10"/>
        <v>38.531487081585674</v>
      </c>
      <c r="P10" s="2">
        <f t="shared" si="10"/>
        <v>39.157071796116163</v>
      </c>
      <c r="Q10" s="2">
        <f t="shared" si="10"/>
        <v>41.578261400768419</v>
      </c>
      <c r="R10" s="2">
        <f t="shared" si="10"/>
        <v>288.49879989400984</v>
      </c>
      <c r="S10" s="2">
        <f t="shared" si="10"/>
        <v>293.05249947753816</v>
      </c>
      <c r="T10" s="2">
        <f t="shared" si="10"/>
        <v>316.02080127904776</v>
      </c>
      <c r="U10" s="2">
        <f t="shared" si="10"/>
        <v>110.85297079644084</v>
      </c>
      <c r="V10" s="2">
        <f t="shared" si="10"/>
        <v>112.58834243262214</v>
      </c>
      <c r="W10" s="2">
        <f t="shared" si="10"/>
        <v>121.0139405159883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1496.0889529454957</v>
      </c>
      <c r="I11" s="3">
        <f t="shared" si="11"/>
        <v>1441.9742566952227</v>
      </c>
      <c r="J11" s="3">
        <f t="shared" si="11"/>
        <v>1540.0426794941884</v>
      </c>
      <c r="K11" s="22"/>
      <c r="L11" s="3">
        <f t="shared" ref="L11:W11" si="12">+$E$2*L54/1000000</f>
        <v>672.84424022044175</v>
      </c>
      <c r="M11" s="3">
        <f t="shared" si="12"/>
        <v>634.48090416273806</v>
      </c>
      <c r="N11" s="3">
        <f t="shared" si="12"/>
        <v>706.29865001558653</v>
      </c>
      <c r="O11" s="3">
        <f t="shared" si="12"/>
        <v>136.25235418641017</v>
      </c>
      <c r="P11" s="3">
        <f t="shared" si="12"/>
        <v>128.98017370462563</v>
      </c>
      <c r="Q11" s="3">
        <f t="shared" si="12"/>
        <v>145.02964500388012</v>
      </c>
      <c r="R11" s="3">
        <f t="shared" si="12"/>
        <v>1061.9041956852093</v>
      </c>
      <c r="S11" s="3">
        <f t="shared" si="12"/>
        <v>991.38923096820872</v>
      </c>
      <c r="T11" s="3">
        <f t="shared" si="12"/>
        <v>1101.3956576820706</v>
      </c>
      <c r="U11" s="3">
        <f t="shared" si="12"/>
        <v>395.22596461168337</v>
      </c>
      <c r="V11" s="3">
        <f t="shared" si="12"/>
        <v>370.33866645073357</v>
      </c>
      <c r="W11" s="3">
        <f t="shared" si="12"/>
        <v>414.65099040365777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82.525885569489077</v>
      </c>
      <c r="I12" s="2">
        <f t="shared" si="13"/>
        <v>80.786174047856136</v>
      </c>
      <c r="J12" s="2">
        <f t="shared" si="13"/>
        <v>99.870721817673456</v>
      </c>
      <c r="L12" s="2">
        <f t="shared" ref="L12:W12" si="14">+$E$2*L55/1000000</f>
        <v>9.4132717021289611</v>
      </c>
      <c r="M12" s="2">
        <f t="shared" si="14"/>
        <v>9.1214692045609453</v>
      </c>
      <c r="N12" s="2">
        <f t="shared" si="14"/>
        <v>11.991777914265338</v>
      </c>
      <c r="O12" s="2">
        <f t="shared" si="14"/>
        <v>0.74835926323458002</v>
      </c>
      <c r="P12" s="2">
        <f t="shared" si="14"/>
        <v>0.72538293432885737</v>
      </c>
      <c r="Q12" s="2">
        <f t="shared" si="14"/>
        <v>0.95424072625465428</v>
      </c>
      <c r="R12" s="2">
        <f t="shared" si="14"/>
        <v>19.379472794430576</v>
      </c>
      <c r="S12" s="2">
        <f t="shared" si="14"/>
        <v>18.774038605697118</v>
      </c>
      <c r="T12" s="2">
        <f t="shared" si="14"/>
        <v>24.66917490954598</v>
      </c>
      <c r="U12" s="2">
        <f t="shared" si="14"/>
        <v>3.8923641170872658</v>
      </c>
      <c r="V12" s="2">
        <f t="shared" si="14"/>
        <v>3.7727207001784087</v>
      </c>
      <c r="W12" s="2">
        <f t="shared" si="14"/>
        <v>4.9626377856155512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3.6950921949509135</v>
      </c>
      <c r="I13" s="2">
        <f t="shared" si="15"/>
        <v>5.2778195474501644</v>
      </c>
      <c r="J13" s="2">
        <f t="shared" si="15"/>
        <v>5.694357748570809</v>
      </c>
      <c r="L13" s="2">
        <f t="shared" ref="L13:W13" si="16">+$E$2*L56/1000000</f>
        <v>0.1897586642195554</v>
      </c>
      <c r="M13" s="2">
        <f t="shared" si="16"/>
        <v>0.23780252051826525</v>
      </c>
      <c r="N13" s="2">
        <f t="shared" si="16"/>
        <v>0.25442745328538968</v>
      </c>
      <c r="O13" s="2">
        <f t="shared" si="16"/>
        <v>6.8721808111703916E-3</v>
      </c>
      <c r="P13" s="2">
        <f t="shared" si="16"/>
        <v>7.3102423371086377E-3</v>
      </c>
      <c r="Q13" s="2">
        <f t="shared" si="16"/>
        <v>7.7192991969907013E-3</v>
      </c>
      <c r="R13" s="2">
        <f t="shared" si="16"/>
        <v>0.55745881051978496</v>
      </c>
      <c r="S13" s="2">
        <f t="shared" si="16"/>
        <v>0.74461574930211272</v>
      </c>
      <c r="T13" s="2">
        <f t="shared" si="16"/>
        <v>0.80037590766665934</v>
      </c>
      <c r="U13" s="2">
        <f t="shared" si="16"/>
        <v>3.9346080445199855E-2</v>
      </c>
      <c r="V13" s="2">
        <f t="shared" si="16"/>
        <v>4.5715330072316734E-2</v>
      </c>
      <c r="W13" s="2">
        <f t="shared" si="16"/>
        <v>4.8631446792027272E-2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22.484079713875836</v>
      </c>
      <c r="I14" s="2">
        <f t="shared" si="17"/>
        <v>23.212819076875842</v>
      </c>
      <c r="J14" s="2">
        <f t="shared" si="17"/>
        <v>21.863138110543613</v>
      </c>
      <c r="L14" s="2">
        <f t="shared" ref="L14:W14" si="18">+$E$2*L57/1000000</f>
        <v>0.65236104229025704</v>
      </c>
      <c r="M14" s="2">
        <f t="shared" si="18"/>
        <v>0.67484659465112307</v>
      </c>
      <c r="N14" s="2">
        <f t="shared" si="18"/>
        <v>0.63340601382321005</v>
      </c>
      <c r="O14" s="2">
        <f t="shared" si="18"/>
        <v>6.0358423485815582E-3</v>
      </c>
      <c r="P14" s="2">
        <f t="shared" si="18"/>
        <v>6.2293985275942198E-3</v>
      </c>
      <c r="Q14" s="2">
        <f t="shared" si="18"/>
        <v>5.8786022334010191E-3</v>
      </c>
      <c r="R14" s="2">
        <f t="shared" si="18"/>
        <v>1.9826638150428637</v>
      </c>
      <c r="S14" s="2">
        <f t="shared" si="18"/>
        <v>2.0517108572423086</v>
      </c>
      <c r="T14" s="2">
        <f t="shared" si="18"/>
        <v>1.9242124679364474</v>
      </c>
      <c r="U14" s="2">
        <f t="shared" si="18"/>
        <v>6.1337612461683962E-2</v>
      </c>
      <c r="V14" s="2">
        <f t="shared" si="18"/>
        <v>6.3440839087768597E-2</v>
      </c>
      <c r="W14" s="2">
        <f t="shared" si="18"/>
        <v>5.9576314144148171E-2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39.105919922321213</v>
      </c>
      <c r="I15" s="2">
        <f t="shared" si="19"/>
        <v>44.083834910258496</v>
      </c>
      <c r="J15" s="2">
        <f t="shared" si="19"/>
        <v>49.497064348438883</v>
      </c>
      <c r="L15" s="2">
        <f t="shared" ref="L15:W15" si="20">+$E$2*L58/1000000</f>
        <v>1.6648275694562806</v>
      </c>
      <c r="M15" s="2">
        <f t="shared" si="20"/>
        <v>1.8869770305884703</v>
      </c>
      <c r="N15" s="2">
        <f t="shared" si="20"/>
        <v>2.1196192487890868</v>
      </c>
      <c r="O15" s="2">
        <f t="shared" si="20"/>
        <v>3.3296551389125621E-2</v>
      </c>
      <c r="P15" s="2">
        <f t="shared" si="20"/>
        <v>3.7739540611769408E-2</v>
      </c>
      <c r="Q15" s="2">
        <f t="shared" si="20"/>
        <v>4.2392384975781745E-2</v>
      </c>
      <c r="R15" s="2">
        <f t="shared" si="20"/>
        <v>3.6006735804519567</v>
      </c>
      <c r="S15" s="2">
        <f t="shared" si="20"/>
        <v>4.0811363684820412</v>
      </c>
      <c r="T15" s="2">
        <f t="shared" si="20"/>
        <v>4.5842927938926783</v>
      </c>
      <c r="U15" s="2">
        <f t="shared" si="20"/>
        <v>0.14042626963762631</v>
      </c>
      <c r="V15" s="2">
        <f t="shared" si="20"/>
        <v>0.15916431837079958</v>
      </c>
      <c r="W15" s="2">
        <f t="shared" si="20"/>
        <v>0.17878741896181444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35.219236353971688</v>
      </c>
      <c r="I16" s="2">
        <f t="shared" si="21"/>
        <v>35.220856265660686</v>
      </c>
      <c r="J16" s="2">
        <f t="shared" si="21"/>
        <v>35.780462121859543</v>
      </c>
      <c r="L16" s="2">
        <f t="shared" ref="L16:W16" si="22">+$E$2*L59/1000000</f>
        <v>0.54773514334188345</v>
      </c>
      <c r="M16" s="2">
        <f t="shared" si="22"/>
        <v>0.54392952899033331</v>
      </c>
      <c r="N16" s="2">
        <f t="shared" si="22"/>
        <v>0.55049223303655581</v>
      </c>
      <c r="O16" s="2">
        <f t="shared" si="22"/>
        <v>5.0130714895294777E-3</v>
      </c>
      <c r="P16" s="2">
        <f t="shared" si="22"/>
        <v>4.9922828682951847E-3</v>
      </c>
      <c r="Q16" s="2">
        <f t="shared" si="22"/>
        <v>5.0410801307939779E-3</v>
      </c>
      <c r="R16" s="2">
        <f t="shared" si="22"/>
        <v>1.5096266285627908</v>
      </c>
      <c r="S16" s="2">
        <f t="shared" si="22"/>
        <v>1.4978274863495369</v>
      </c>
      <c r="T16" s="2">
        <f t="shared" si="22"/>
        <v>1.5175800267940169</v>
      </c>
      <c r="U16" s="2">
        <f t="shared" si="22"/>
        <v>2.7623935064391633E-2</v>
      </c>
      <c r="V16" s="2">
        <f t="shared" si="22"/>
        <v>2.7260486744480925E-2</v>
      </c>
      <c r="W16" s="2">
        <f t="shared" si="22"/>
        <v>2.760921117162389E-2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183.03021375460872</v>
      </c>
      <c r="I17" s="3">
        <f t="shared" si="21"/>
        <v>188.58150384810131</v>
      </c>
      <c r="J17" s="3">
        <f t="shared" si="21"/>
        <v>212.70574414708628</v>
      </c>
      <c r="K17" s="22"/>
      <c r="L17" s="3">
        <f t="shared" ref="L17:W17" si="23">+$E$2*L60/1000000</f>
        <v>12.467954121436939</v>
      </c>
      <c r="M17" s="3">
        <f t="shared" si="23"/>
        <v>12.465024879309139</v>
      </c>
      <c r="N17" s="3">
        <f t="shared" si="23"/>
        <v>15.54972286319958</v>
      </c>
      <c r="O17" s="3">
        <f t="shared" si="23"/>
        <v>0.79957690927298708</v>
      </c>
      <c r="P17" s="3">
        <f t="shared" si="23"/>
        <v>0.78165439867362485</v>
      </c>
      <c r="Q17" s="3">
        <f t="shared" si="23"/>
        <v>1.0152720927916217</v>
      </c>
      <c r="R17" s="3">
        <f t="shared" si="23"/>
        <v>27.029895629007978</v>
      </c>
      <c r="S17" s="3">
        <f t="shared" si="23"/>
        <v>27.149329067073118</v>
      </c>
      <c r="T17" s="3">
        <f t="shared" si="23"/>
        <v>33.495636105835786</v>
      </c>
      <c r="U17" s="3">
        <f t="shared" si="23"/>
        <v>4.1610980146961669</v>
      </c>
      <c r="V17" s="3">
        <f t="shared" si="23"/>
        <v>4.0683016744537737</v>
      </c>
      <c r="W17" s="3">
        <f t="shared" si="23"/>
        <v>5.2772421766851645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98.807986117342139</v>
      </c>
      <c r="I18" s="3">
        <f t="shared" si="21"/>
        <v>103.59040721735732</v>
      </c>
      <c r="J18" s="3">
        <f t="shared" si="21"/>
        <v>105.36052889933369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106.2849094149548</v>
      </c>
      <c r="I19" s="2">
        <f t="shared" si="21"/>
        <v>98.618456449729536</v>
      </c>
      <c r="J19" s="2">
        <f t="shared" si="21"/>
        <v>101.53017407835156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5279.3474187022857</v>
      </c>
      <c r="I20" s="2">
        <f t="shared" si="26"/>
        <v>5268.0634084061339</v>
      </c>
      <c r="J20" s="2">
        <f t="shared" si="26"/>
        <v>5228.4723249329572</v>
      </c>
      <c r="L20" s="2">
        <f t="shared" si="25"/>
        <v>99.756738940647693</v>
      </c>
      <c r="M20" s="2">
        <f t="shared" si="25"/>
        <v>99.504569349727362</v>
      </c>
      <c r="N20" s="2">
        <f t="shared" si="25"/>
        <v>98.72978245068829</v>
      </c>
      <c r="O20" s="2">
        <f t="shared" si="25"/>
        <v>0.2992702168219431</v>
      </c>
      <c r="P20" s="2">
        <f t="shared" si="25"/>
        <v>0.29851370804918209</v>
      </c>
      <c r="Q20" s="2">
        <f t="shared" si="25"/>
        <v>0.29618934735206487</v>
      </c>
      <c r="R20" s="2">
        <f t="shared" si="25"/>
        <v>635.29291641149314</v>
      </c>
      <c r="S20" s="2">
        <f t="shared" si="25"/>
        <v>633.68699427984268</v>
      </c>
      <c r="T20" s="2">
        <f t="shared" si="25"/>
        <v>628.75282508069904</v>
      </c>
      <c r="U20" s="2">
        <f t="shared" si="25"/>
        <v>17.788201659521807</v>
      </c>
      <c r="V20" s="2">
        <f t="shared" si="25"/>
        <v>17.743235839835595</v>
      </c>
      <c r="W20" s="2">
        <f t="shared" si="25"/>
        <v>17.605079102259573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334.85636317347252</v>
      </c>
      <c r="I21" s="2">
        <f t="shared" si="26"/>
        <v>330.09603177830729</v>
      </c>
      <c r="J21" s="2">
        <f t="shared" si="26"/>
        <v>322.16133616385406</v>
      </c>
      <c r="L21" s="2">
        <f t="shared" si="25"/>
        <v>20.866980265203615</v>
      </c>
      <c r="M21" s="2">
        <f t="shared" si="25"/>
        <v>21.571697957767483</v>
      </c>
      <c r="N21" s="2">
        <f t="shared" si="25"/>
        <v>21.252541852316117</v>
      </c>
      <c r="O21" s="2">
        <f t="shared" si="25"/>
        <v>0.31340872431159816</v>
      </c>
      <c r="P21" s="2">
        <f t="shared" si="25"/>
        <v>0.37093870276001739</v>
      </c>
      <c r="Q21" s="2">
        <f t="shared" si="25"/>
        <v>0.36793272394285964</v>
      </c>
      <c r="R21" s="2">
        <f t="shared" si="25"/>
        <v>89.084717216819044</v>
      </c>
      <c r="S21" s="2">
        <f t="shared" si="25"/>
        <v>89.93327585139555</v>
      </c>
      <c r="T21" s="2">
        <f t="shared" si="25"/>
        <v>88.540048934466171</v>
      </c>
      <c r="U21" s="2">
        <f t="shared" si="25"/>
        <v>7.8344984627584378</v>
      </c>
      <c r="V21" s="2">
        <f t="shared" si="25"/>
        <v>8.280618151476574</v>
      </c>
      <c r="W21" s="2">
        <f t="shared" si="25"/>
        <v>8.1901539307928601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58.39273575621462</v>
      </c>
      <c r="I22" s="2">
        <f t="shared" si="26"/>
        <v>59.450317192080945</v>
      </c>
      <c r="J22" s="2">
        <f t="shared" si="26"/>
        <v>60.557600463859671</v>
      </c>
      <c r="L22" s="2">
        <f t="shared" si="25"/>
        <v>20.68457651547855</v>
      </c>
      <c r="M22" s="2">
        <f t="shared" si="25"/>
        <v>21.093210504777435</v>
      </c>
      <c r="N22" s="2">
        <f t="shared" si="25"/>
        <v>21.511950239515773</v>
      </c>
      <c r="O22" s="2">
        <f t="shared" si="25"/>
        <v>2.9089083755619942</v>
      </c>
      <c r="P22" s="2">
        <f t="shared" si="25"/>
        <v>2.9688673850804186</v>
      </c>
      <c r="Q22" s="2">
        <f t="shared" si="25"/>
        <v>3.0294801046594078</v>
      </c>
      <c r="R22" s="2">
        <f t="shared" si="25"/>
        <v>36.946852804978725</v>
      </c>
      <c r="S22" s="2">
        <f t="shared" si="25"/>
        <v>37.653375373693535</v>
      </c>
      <c r="T22" s="2">
        <f t="shared" si="25"/>
        <v>38.387518467558628</v>
      </c>
      <c r="U22" s="2">
        <f t="shared" si="25"/>
        <v>10.743854060888765</v>
      </c>
      <c r="V22" s="2">
        <f t="shared" si="25"/>
        <v>10.956847501057288</v>
      </c>
      <c r="W22" s="2">
        <f t="shared" si="25"/>
        <v>11.174793373824762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84.710041952703094</v>
      </c>
      <c r="I23" s="2">
        <f t="shared" si="26"/>
        <v>94.914233843440641</v>
      </c>
      <c r="J23" s="2">
        <f t="shared" si="26"/>
        <v>112.82537649162836</v>
      </c>
      <c r="L23" s="2">
        <f t="shared" si="25"/>
        <v>17.106942644449791</v>
      </c>
      <c r="M23" s="2">
        <f t="shared" si="25"/>
        <v>19.288876214297108</v>
      </c>
      <c r="N23" s="2">
        <f t="shared" si="25"/>
        <v>23.097026243067024</v>
      </c>
      <c r="O23" s="2">
        <f t="shared" si="25"/>
        <v>0.73092273843851896</v>
      </c>
      <c r="P23" s="2">
        <f t="shared" si="25"/>
        <v>0.82493195427622767</v>
      </c>
      <c r="Q23" s="2">
        <f t="shared" si="25"/>
        <v>0.98871354890461371</v>
      </c>
      <c r="R23" s="2">
        <f t="shared" si="25"/>
        <v>49.334647142765007</v>
      </c>
      <c r="S23" s="2">
        <f t="shared" si="25"/>
        <v>55.530348635566455</v>
      </c>
      <c r="T23" s="2">
        <f t="shared" si="25"/>
        <v>66.374901557331583</v>
      </c>
      <c r="U23" s="2">
        <f t="shared" si="25"/>
        <v>9.585322604054678</v>
      </c>
      <c r="V23" s="2">
        <f t="shared" si="25"/>
        <v>10.809909458501426</v>
      </c>
      <c r="W23" s="2">
        <f t="shared" si="25"/>
        <v>12.947631941938443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5863.5914689996307</v>
      </c>
      <c r="I24" s="3">
        <f t="shared" si="26"/>
        <v>5851.142447669692</v>
      </c>
      <c r="J24" s="3">
        <f t="shared" si="26"/>
        <v>5825.5468121306512</v>
      </c>
      <c r="K24" s="22"/>
      <c r="L24" s="3">
        <f t="shared" si="25"/>
        <v>158.41523836577966</v>
      </c>
      <c r="M24" s="3">
        <f t="shared" si="25"/>
        <v>161.45835402656937</v>
      </c>
      <c r="N24" s="3">
        <f t="shared" si="25"/>
        <v>164.59130078558718</v>
      </c>
      <c r="O24" s="3">
        <f t="shared" si="25"/>
        <v>4.2525100551340547</v>
      </c>
      <c r="P24" s="3">
        <f t="shared" si="25"/>
        <v>4.4632517501658455</v>
      </c>
      <c r="Q24" s="3">
        <f t="shared" si="25"/>
        <v>4.6823157248589453</v>
      </c>
      <c r="R24" s="3">
        <f t="shared" si="25"/>
        <v>810.65913357605598</v>
      </c>
      <c r="S24" s="3">
        <f t="shared" si="25"/>
        <v>816.80399414049839</v>
      </c>
      <c r="T24" s="3">
        <f t="shared" si="25"/>
        <v>822.05529404005563</v>
      </c>
      <c r="U24" s="3">
        <f t="shared" si="25"/>
        <v>45.951876787223682</v>
      </c>
      <c r="V24" s="3">
        <f t="shared" si="25"/>
        <v>47.790610950870878</v>
      </c>
      <c r="W24" s="3">
        <f t="shared" si="25"/>
        <v>49.917658348815642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4.0034644746562806</v>
      </c>
      <c r="I26" s="2">
        <f t="shared" si="26"/>
        <v>3.6629884905689796</v>
      </c>
      <c r="J26" s="2">
        <f t="shared" si="26"/>
        <v>3.8425041586496111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</v>
      </c>
      <c r="I27" s="2">
        <f t="shared" si="26"/>
        <v>0</v>
      </c>
      <c r="J27" s="2">
        <f t="shared" si="26"/>
        <v>0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4.0034644746562806</v>
      </c>
      <c r="I28" s="3">
        <f t="shared" si="27"/>
        <v>3.6629884905689796</v>
      </c>
      <c r="J28" s="3">
        <f t="shared" si="27"/>
        <v>3.8425041586496111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26.174017644361765</v>
      </c>
      <c r="I29" s="2">
        <f t="shared" si="28"/>
        <v>31.37776304821508</v>
      </c>
      <c r="J29" s="2">
        <f t="shared" si="28"/>
        <v>29.567806265159295</v>
      </c>
      <c r="L29" s="2">
        <f t="shared" si="25"/>
        <v>0.3495096425180394</v>
      </c>
      <c r="M29" s="2">
        <f t="shared" si="25"/>
        <v>0.42087661915317587</v>
      </c>
      <c r="N29" s="2">
        <f t="shared" si="25"/>
        <v>0.39739275939779112</v>
      </c>
      <c r="O29" s="2">
        <f t="shared" si="25"/>
        <v>6.9901928503607878E-4</v>
      </c>
      <c r="P29" s="2">
        <f t="shared" si="25"/>
        <v>8.4175323830635185E-4</v>
      </c>
      <c r="Q29" s="2">
        <f t="shared" si="25"/>
        <v>7.9478551879558223E-4</v>
      </c>
      <c r="R29" s="2">
        <f t="shared" si="25"/>
        <v>4.0193608889574541</v>
      </c>
      <c r="S29" s="2">
        <f t="shared" si="25"/>
        <v>4.840081120261523</v>
      </c>
      <c r="T29" s="2">
        <f t="shared" si="25"/>
        <v>4.5700167330745982</v>
      </c>
      <c r="U29" s="2">
        <f t="shared" si="25"/>
        <v>0.12058082666872362</v>
      </c>
      <c r="V29" s="2">
        <f t="shared" si="25"/>
        <v>0.14520243360784568</v>
      </c>
      <c r="W29" s="2">
        <f t="shared" si="25"/>
        <v>0.13710050199223792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2.3691944775071359</v>
      </c>
      <c r="I30" s="2">
        <f t="shared" si="28"/>
        <v>3.0170855207563059</v>
      </c>
      <c r="J30" s="2">
        <f t="shared" si="28"/>
        <v>2.8476574845571538</v>
      </c>
      <c r="L30" s="2">
        <f t="shared" si="25"/>
        <v>4.6512082532064502E-3</v>
      </c>
      <c r="M30" s="2">
        <f t="shared" si="25"/>
        <v>4.9695945324437973E-3</v>
      </c>
      <c r="N30" s="2">
        <f t="shared" si="25"/>
        <v>4.9142230056199105E-3</v>
      </c>
      <c r="O30" s="2">
        <f t="shared" si="25"/>
        <v>2.0930437139429027E-4</v>
      </c>
      <c r="P30" s="2">
        <f t="shared" si="25"/>
        <v>2.2363175395997086E-4</v>
      </c>
      <c r="Q30" s="2">
        <f t="shared" si="25"/>
        <v>2.2114003525289599E-4</v>
      </c>
      <c r="R30" s="2">
        <f t="shared" si="25"/>
        <v>1.2914525043477487E-2</v>
      </c>
      <c r="S30" s="2">
        <f t="shared" si="25"/>
        <v>1.379855503157267E-2</v>
      </c>
      <c r="T30" s="2">
        <f t="shared" si="25"/>
        <v>1.3644810685816987E-2</v>
      </c>
      <c r="U30" s="2">
        <f t="shared" si="25"/>
        <v>2.2342128325216052E-3</v>
      </c>
      <c r="V30" s="2">
        <f t="shared" si="25"/>
        <v>2.3871500204620719E-3</v>
      </c>
      <c r="W30" s="2">
        <f t="shared" si="25"/>
        <v>2.3605522486463389E-3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28.543212121868901</v>
      </c>
      <c r="I31" s="3">
        <f t="shared" si="28"/>
        <v>34.394848568971391</v>
      </c>
      <c r="J31" s="3">
        <f t="shared" si="28"/>
        <v>32.415463749716452</v>
      </c>
      <c r="K31" s="22"/>
      <c r="L31" s="3">
        <f t="shared" si="25"/>
        <v>0.35416085077124582</v>
      </c>
      <c r="M31" s="3">
        <f t="shared" si="25"/>
        <v>0.42584621368561965</v>
      </c>
      <c r="N31" s="3">
        <f t="shared" si="25"/>
        <v>0.40230698240341101</v>
      </c>
      <c r="O31" s="3">
        <f t="shared" si="25"/>
        <v>9.0832365643036921E-4</v>
      </c>
      <c r="P31" s="3">
        <f t="shared" si="25"/>
        <v>1.0653849922663227E-3</v>
      </c>
      <c r="Q31" s="3">
        <f t="shared" si="25"/>
        <v>1.0159255540484783E-3</v>
      </c>
      <c r="R31" s="3">
        <f t="shared" si="25"/>
        <v>4.0322754140009316</v>
      </c>
      <c r="S31" s="3">
        <f t="shared" si="25"/>
        <v>4.8538796752930962</v>
      </c>
      <c r="T31" s="3">
        <f t="shared" si="25"/>
        <v>4.5836615437604156</v>
      </c>
      <c r="U31" s="3">
        <f t="shared" si="25"/>
        <v>0.12281503950124523</v>
      </c>
      <c r="V31" s="3">
        <f t="shared" si="25"/>
        <v>0.14758958362830776</v>
      </c>
      <c r="W31" s="3">
        <f t="shared" si="25"/>
        <v>0.13946105424088426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6.6127740438824238</v>
      </c>
      <c r="I32" s="3">
        <f t="shared" si="28"/>
        <v>6.6478230422443518</v>
      </c>
      <c r="J32" s="3">
        <f t="shared" si="28"/>
        <v>6.160745050302852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</v>
      </c>
      <c r="I34" s="2">
        <f t="shared" si="29"/>
        <v>0</v>
      </c>
      <c r="J34" s="2">
        <f t="shared" si="29"/>
        <v>0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0</v>
      </c>
      <c r="I36" s="3">
        <f t="shared" si="29"/>
        <v>0</v>
      </c>
      <c r="J36" s="3">
        <f t="shared" si="29"/>
        <v>0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</v>
      </c>
      <c r="S36" s="3">
        <f t="shared" ref="S36:W36" si="32">+SUM(S33:S35)</f>
        <v>0</v>
      </c>
      <c r="T36" s="3">
        <f t="shared" si="32"/>
        <v>0</v>
      </c>
      <c r="U36" s="3">
        <f t="shared" si="32"/>
        <v>0</v>
      </c>
      <c r="V36" s="3">
        <f t="shared" si="32"/>
        <v>0</v>
      </c>
      <c r="W36" s="3">
        <f t="shared" si="32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215.70913405083564</v>
      </c>
      <c r="I38" s="2">
        <f t="shared" si="33"/>
        <v>212.51967519990018</v>
      </c>
      <c r="J38" s="2">
        <f t="shared" si="33"/>
        <v>216.8939521866377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0</v>
      </c>
      <c r="I39" s="2">
        <f t="shared" si="33"/>
        <v>0</v>
      </c>
      <c r="J39" s="2">
        <f t="shared" si="33"/>
        <v>0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7464.9689384066496</v>
      </c>
      <c r="I40" s="2">
        <f t="shared" si="33"/>
        <v>7417.4746003322571</v>
      </c>
      <c r="J40" s="2">
        <f t="shared" si="33"/>
        <v>7509.1805254432911</v>
      </c>
      <c r="L40" s="2">
        <f t="shared" si="34"/>
        <v>844.08159355842963</v>
      </c>
      <c r="M40" s="2">
        <f t="shared" si="34"/>
        <v>808.83012928230232</v>
      </c>
      <c r="N40" s="2">
        <f t="shared" si="34"/>
        <v>886.84198064677651</v>
      </c>
      <c r="O40" s="2">
        <f t="shared" si="34"/>
        <v>141.30534947447362</v>
      </c>
      <c r="P40" s="2">
        <f t="shared" si="34"/>
        <v>134.22614523845735</v>
      </c>
      <c r="Q40" s="2">
        <f t="shared" si="34"/>
        <v>150.72824874708473</v>
      </c>
      <c r="R40" s="2">
        <f t="shared" si="34"/>
        <v>1903.6255003042743</v>
      </c>
      <c r="S40" s="2">
        <f t="shared" si="34"/>
        <v>1840.1964338510732</v>
      </c>
      <c r="T40" s="2">
        <f t="shared" si="34"/>
        <v>1961.5302493717222</v>
      </c>
      <c r="U40" s="2">
        <f t="shared" si="34"/>
        <v>445.46175445310456</v>
      </c>
      <c r="V40" s="2">
        <f t="shared" si="34"/>
        <v>422.34516865968652</v>
      </c>
      <c r="W40" s="2">
        <f t="shared" si="34"/>
        <v>469.98535198339943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7464.9689384066496</v>
      </c>
      <c r="I41" s="2">
        <f t="shared" si="33"/>
        <v>7417.4746003322571</v>
      </c>
      <c r="J41" s="2">
        <f t="shared" si="33"/>
        <v>7509.1805254432911</v>
      </c>
      <c r="L41" s="2">
        <f t="shared" si="34"/>
        <v>844.08159355842963</v>
      </c>
      <c r="M41" s="2">
        <f t="shared" si="34"/>
        <v>808.83012928230232</v>
      </c>
      <c r="N41" s="2">
        <f t="shared" si="34"/>
        <v>886.84198064677651</v>
      </c>
      <c r="O41" s="2">
        <f t="shared" si="34"/>
        <v>141.30534947447362</v>
      </c>
      <c r="P41" s="2">
        <f t="shared" si="34"/>
        <v>134.22614523845735</v>
      </c>
      <c r="Q41" s="2">
        <f t="shared" si="34"/>
        <v>150.72824874708473</v>
      </c>
      <c r="R41" s="2">
        <f t="shared" si="34"/>
        <v>1903.6255003042743</v>
      </c>
      <c r="S41" s="2">
        <f t="shared" si="34"/>
        <v>1840.1964338510732</v>
      </c>
      <c r="T41" s="2">
        <f t="shared" si="34"/>
        <v>1961.5302493717222</v>
      </c>
      <c r="U41" s="2">
        <f t="shared" si="34"/>
        <v>445.46175445310456</v>
      </c>
      <c r="V41" s="2">
        <f t="shared" si="34"/>
        <v>422.34516865968652</v>
      </c>
      <c r="W41" s="2">
        <f t="shared" si="34"/>
        <v>469.98535198339943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7680.6780724574855</v>
      </c>
      <c r="I42" s="2">
        <f t="shared" si="35"/>
        <v>7629.9942755321581</v>
      </c>
      <c r="J42" s="2">
        <f t="shared" si="35"/>
        <v>7726.0744776299289</v>
      </c>
      <c r="L42" s="2">
        <f t="shared" si="34"/>
        <v>844.08159355842963</v>
      </c>
      <c r="M42" s="2">
        <f t="shared" si="34"/>
        <v>808.83012928230232</v>
      </c>
      <c r="N42" s="2">
        <f t="shared" si="34"/>
        <v>886.84198064677651</v>
      </c>
      <c r="O42" s="2">
        <f t="shared" si="34"/>
        <v>141.30534947447362</v>
      </c>
      <c r="P42" s="2">
        <f t="shared" si="34"/>
        <v>134.22614523845735</v>
      </c>
      <c r="Q42" s="2">
        <f t="shared" si="34"/>
        <v>150.72824874708473</v>
      </c>
      <c r="R42" s="2">
        <f t="shared" si="34"/>
        <v>1903.6255003042743</v>
      </c>
      <c r="S42" s="2">
        <f t="shared" si="34"/>
        <v>1840.1964338510732</v>
      </c>
      <c r="T42" s="2">
        <f t="shared" si="34"/>
        <v>1961.5302493717222</v>
      </c>
      <c r="U42" s="2">
        <f t="shared" si="34"/>
        <v>445.46175445310456</v>
      </c>
      <c r="V42" s="2">
        <f t="shared" si="34"/>
        <v>422.34516865968652</v>
      </c>
      <c r="W42" s="2">
        <f t="shared" si="34"/>
        <v>469.98535198339943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2111.2963634280709</v>
      </c>
      <c r="I43" s="53">
        <f t="shared" si="36"/>
        <v>2070.1065007502052</v>
      </c>
      <c r="J43" s="53">
        <f t="shared" si="36"/>
        <v>2195.4306740400348</v>
      </c>
      <c r="L43" s="53">
        <f t="shared" si="34"/>
        <v>742.11229190498364</v>
      </c>
      <c r="M43" s="53">
        <f t="shared" si="34"/>
        <v>706.89465337299623</v>
      </c>
      <c r="N43" s="53">
        <f t="shared" si="34"/>
        <v>785.44208671426259</v>
      </c>
      <c r="O43" s="53">
        <f t="shared" si="34"/>
        <v>140.96776963477305</v>
      </c>
      <c r="P43" s="53">
        <f t="shared" si="34"/>
        <v>133.88489970692811</v>
      </c>
      <c r="Q43" s="53">
        <f t="shared" si="34"/>
        <v>150.38462593462611</v>
      </c>
      <c r="R43" s="53">
        <f t="shared" si="34"/>
        <v>1263.2222836837664</v>
      </c>
      <c r="S43" s="53">
        <f t="shared" si="34"/>
        <v>1200.9304757163989</v>
      </c>
      <c r="T43" s="53">
        <f t="shared" si="34"/>
        <v>1326.6755514703366</v>
      </c>
      <c r="U43" s="53">
        <f t="shared" si="34"/>
        <v>427.5055025888808</v>
      </c>
      <c r="V43" s="53">
        <f t="shared" si="34"/>
        <v>404.41550801473556</v>
      </c>
      <c r="W43" s="53">
        <f t="shared" si="34"/>
        <v>452.1738762510065</v>
      </c>
    </row>
    <row r="44" spans="1:23" ht="13.5" customHeight="1" x14ac:dyDescent="0.35">
      <c r="D44" s="4" t="s">
        <v>560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+SUMIF('Sweet Potato Prod'!$F$4:$F$176,$E47,'Sweet Potato Prod'!H$4:H$176)</f>
        <v>0</v>
      </c>
      <c r="I47" s="2">
        <f>+SUMIF('Sweet Potato Prod'!$F$4:$F$176,$E47,'Sweet Potato Prod'!I$4:I$176)</f>
        <v>0</v>
      </c>
      <c r="J47" s="2">
        <f>+SUMIF('Sweet Potato Prod'!$F$4:$F$176,$E47,'Sweet Potato Prod'!J$4:J$176)</f>
        <v>0</v>
      </c>
      <c r="L47" s="2">
        <f>+SUMIF('Sweet Potato Prod'!$F$4:$F$176,$E47,'Sweet Potato Prod'!L$4:L$176)</f>
        <v>0</v>
      </c>
      <c r="M47" s="2">
        <f>+SUMIF('Sweet Potato Prod'!$F$4:$F$176,$E47,'Sweet Potato Prod'!M$4:M$176)</f>
        <v>0</v>
      </c>
      <c r="N47" s="2">
        <f>+SUMIF('Sweet Potato Prod'!$F$4:$F$176,$E47,'Sweet Potato Prod'!N$4:N$176)</f>
        <v>0</v>
      </c>
      <c r="O47" s="2">
        <f>+SUMIF('Sweet Potato Prod'!$F$4:$F$176,$E47,'Sweet Potato Prod'!O$4:O$176)</f>
        <v>0</v>
      </c>
      <c r="P47" s="2">
        <f>+SUMIF('Sweet Potato Prod'!$F$4:$F$176,$E47,'Sweet Potato Prod'!P$4:P$176)</f>
        <v>0</v>
      </c>
      <c r="Q47" s="2">
        <f>+SUMIF('Sweet Potato Prod'!$F$4:$F$176,$E47,'Sweet Potato Prod'!Q$4:Q$176)</f>
        <v>0</v>
      </c>
      <c r="R47" s="2">
        <f>+SUMIF('Sweet Potato Prod'!$F$4:$F$176,$E47,'Sweet Potato Prod'!R$4:R$176)</f>
        <v>0</v>
      </c>
      <c r="S47" s="2">
        <f>+SUMIF('Sweet Potato Prod'!$F$4:$F$176,$E47,'Sweet Potato Prod'!S$4:S$176)</f>
        <v>0</v>
      </c>
      <c r="T47" s="2">
        <f>+SUMIF('Sweet Potato Prod'!$F$4:$F$176,$E47,'Sweet Potato Prod'!T$4:T$176)</f>
        <v>0</v>
      </c>
      <c r="U47" s="2">
        <f>+SUMIF('Sweet Potato Prod'!$F$4:$F$176,$E47,'Sweet Potato Prod'!U$4:U$176)</f>
        <v>0</v>
      </c>
      <c r="V47" s="2">
        <f>+SUMIF('Sweet Potato Prod'!$F$4:$F$176,$E47,'Sweet Potato Prod'!V$4:V$176)</f>
        <v>0</v>
      </c>
      <c r="W47" s="2">
        <f>+SUMIF('Sweet Potato Prod'!$F$4:$F$176,$E47,'Sweet Potato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+SUMIF('Sweet Potato Prod'!$F$4:$F$176,$E48,'Sweet Potato Prod'!H$4:H$176)</f>
        <v>720296</v>
      </c>
      <c r="I48" s="2">
        <f>+SUMIF('Sweet Potato Prod'!$F$4:$F$176,$E48,'Sweet Potato Prod'!I$4:I$176)</f>
        <v>751501</v>
      </c>
      <c r="J48" s="2">
        <f>+SUMIF('Sweet Potato Prod'!$F$4:$F$176,$E48,'Sweet Potato Prod'!J$4:J$176)</f>
        <v>801904</v>
      </c>
      <c r="L48" s="2">
        <f>+SUMIF('Sweet Potato Prod'!$F$4:$F$176,$E48,'Sweet Potato Prod'!L$4:L$176)</f>
        <v>284534.652</v>
      </c>
      <c r="M48" s="2">
        <f>+SUMIF('Sweet Potato Prod'!$F$4:$F$176,$E48,'Sweet Potato Prod'!M$4:M$176)</f>
        <v>291722.17</v>
      </c>
      <c r="N48" s="2">
        <f>+SUMIF('Sweet Potato Prod'!$F$4:$F$176,$E48,'Sweet Potato Prod'!N$4:N$176)</f>
        <v>304178.73800000001</v>
      </c>
      <c r="O48" s="2">
        <f>+SUMIF('Sweet Potato Prod'!$F$4:$F$176,$E48,'Sweet Potato Prod'!O$4:O$176)</f>
        <v>83308.472843999989</v>
      </c>
      <c r="P48" s="2">
        <f>+SUMIF('Sweet Potato Prod'!$F$4:$F$176,$E48,'Sweet Potato Prod'!P$4:P$176)</f>
        <v>84102.288050000003</v>
      </c>
      <c r="Q48" s="2">
        <f>+SUMIF('Sweet Potato Prod'!$F$4:$F$176,$E48,'Sweet Potato Prod'!Q$4:Q$176)</f>
        <v>85345.856025999994</v>
      </c>
      <c r="R48" s="2">
        <f>+SUMIF('Sweet Potato Prod'!$F$4:$F$176,$E48,'Sweet Potato Prod'!R$4:R$176)</f>
        <v>398656.79799999995</v>
      </c>
      <c r="S48" s="2">
        <f>+SUMIF('Sweet Potato Prod'!$F$4:$F$176,$E48,'Sweet Potato Prod'!S$4:S$176)</f>
        <v>411642.50699999998</v>
      </c>
      <c r="T48" s="2">
        <f>+SUMIF('Sweet Potato Prod'!$F$4:$F$176,$E48,'Sweet Potato Prod'!T$4:T$176)</f>
        <v>434374.20499999996</v>
      </c>
      <c r="U48" s="2">
        <f>+SUMIF('Sweet Potato Prod'!$F$4:$F$176,$E48,'Sweet Potato Prod'!U$4:U$176)</f>
        <v>165632.81312199999</v>
      </c>
      <c r="V48" s="2">
        <f>+SUMIF('Sweet Potato Prod'!$F$4:$F$176,$E48,'Sweet Potato Prod'!V$4:V$176)</f>
        <v>168389.54806699997</v>
      </c>
      <c r="W48" s="2">
        <f>+SUMIF('Sweet Potato Prod'!$F$4:$F$176,$E48,'Sweet Potato Prod'!W$4:W$176)</f>
        <v>173082.89771099997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+SUMIF('Sweet Potato Prod'!$F$4:$F$176,$E49,'Sweet Potato Prod'!H$4:H$176)</f>
        <v>7127484</v>
      </c>
      <c r="I49" s="2">
        <f>+SUMIF('Sweet Potato Prod'!$F$4:$F$176,$E49,'Sweet Potato Prod'!I$4:I$176)</f>
        <v>6547853</v>
      </c>
      <c r="J49" s="2">
        <f>+SUMIF('Sweet Potato Prod'!$F$4:$F$176,$E49,'Sweet Potato Prod'!J$4:J$176)</f>
        <v>6657515</v>
      </c>
      <c r="L49" s="2">
        <f>+SUMIF('Sweet Potato Prod'!$F$4:$F$176,$E49,'Sweet Potato Prod'!L$4:L$176)</f>
        <v>2626211.7760000001</v>
      </c>
      <c r="M49" s="2">
        <f>+SUMIF('Sweet Potato Prod'!$F$4:$F$176,$E49,'Sweet Potato Prod'!M$4:M$176)</f>
        <v>2240126.1069999998</v>
      </c>
      <c r="N49" s="2">
        <f>+SUMIF('Sweet Potato Prod'!$F$4:$F$176,$E49,'Sweet Potato Prod'!N$4:N$176)</f>
        <v>2511691.2970000003</v>
      </c>
      <c r="O49" s="2">
        <f>+SUMIF('Sweet Potato Prod'!$F$4:$F$176,$E49,'Sweet Potato Prod'!O$4:O$176)</f>
        <v>440895.080288</v>
      </c>
      <c r="P49" s="2">
        <f>+SUMIF('Sweet Potato Prod'!$F$4:$F$176,$E49,'Sweet Potato Prod'!P$4:P$176)</f>
        <v>391880.70748400001</v>
      </c>
      <c r="Q49" s="2">
        <f>+SUMIF('Sweet Potato Prod'!$F$4:$F$176,$E49,'Sweet Potato Prod'!Q$4:Q$176)</f>
        <v>440655.01715999999</v>
      </c>
      <c r="R49" s="2">
        <f>+SUMIF('Sweet Potato Prod'!$F$4:$F$176,$E49,'Sweet Potato Prod'!R$4:R$176)</f>
        <v>4644347.3739999998</v>
      </c>
      <c r="S49" s="2">
        <f>+SUMIF('Sweet Potato Prod'!$F$4:$F$176,$E49,'Sweet Potato Prod'!S$4:S$176)</f>
        <v>3845994.3119999995</v>
      </c>
      <c r="T49" s="2">
        <f>+SUMIF('Sweet Potato Prod'!$F$4:$F$176,$E49,'Sweet Potato Prod'!T$4:T$176)</f>
        <v>4334791.9579999996</v>
      </c>
      <c r="U49" s="2">
        <f>+SUMIF('Sweet Potato Prod'!$F$4:$F$176,$E49,'Sweet Potato Prod'!U$4:U$176)</f>
        <v>1552081.7986440002</v>
      </c>
      <c r="V49" s="2">
        <f>+SUMIF('Sweet Potato Prod'!$F$4:$F$176,$E49,'Sweet Potato Prod'!V$4:V$176)</f>
        <v>1307258.4677510001</v>
      </c>
      <c r="W49" s="2">
        <f>+SUMIF('Sweet Potato Prod'!$F$4:$F$176,$E49,'Sweet Potato Prod'!W$4:W$176)</f>
        <v>1475148.268831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+SUMIF('Sweet Potato Prod'!$F$4:$F$176,$E50,'Sweet Potato Prod'!H$4:H$176)</f>
        <v>0</v>
      </c>
      <c r="I50" s="2">
        <f>+SUMIF('Sweet Potato Prod'!$F$4:$F$176,$E50,'Sweet Potato Prod'!I$4:I$176)</f>
        <v>0</v>
      </c>
      <c r="J50" s="2">
        <f>+SUMIF('Sweet Potato Prod'!$F$4:$F$176,$E50,'Sweet Potato Prod'!J$4:J$176)</f>
        <v>0</v>
      </c>
      <c r="L50" s="2">
        <f>+SUMIF('Sweet Potato Prod'!$F$4:$F$176,$E50,'Sweet Potato Prod'!L$4:L$176)</f>
        <v>0</v>
      </c>
      <c r="M50" s="2">
        <f>+SUMIF('Sweet Potato Prod'!$F$4:$F$176,$E50,'Sweet Potato Prod'!M$4:M$176)</f>
        <v>0</v>
      </c>
      <c r="N50" s="2">
        <f>+SUMIF('Sweet Potato Prod'!$F$4:$F$176,$E50,'Sweet Potato Prod'!N$4:N$176)</f>
        <v>0</v>
      </c>
      <c r="O50" s="2">
        <f>+SUMIF('Sweet Potato Prod'!$F$4:$F$176,$E50,'Sweet Potato Prod'!O$4:O$176)</f>
        <v>0</v>
      </c>
      <c r="P50" s="2">
        <f>+SUMIF('Sweet Potato Prod'!$F$4:$F$176,$E50,'Sweet Potato Prod'!P$4:P$176)</f>
        <v>0</v>
      </c>
      <c r="Q50" s="2">
        <f>+SUMIF('Sweet Potato Prod'!$F$4:$F$176,$E50,'Sweet Potato Prod'!Q$4:Q$176)</f>
        <v>0</v>
      </c>
      <c r="R50" s="2">
        <f>+SUMIF('Sweet Potato Prod'!$F$4:$F$176,$E50,'Sweet Potato Prod'!R$4:R$176)</f>
        <v>0</v>
      </c>
      <c r="S50" s="2">
        <f>+SUMIF('Sweet Potato Prod'!$F$4:$F$176,$E50,'Sweet Potato Prod'!S$4:S$176)</f>
        <v>0</v>
      </c>
      <c r="T50" s="2">
        <f>+SUMIF('Sweet Potato Prod'!$F$4:$F$176,$E50,'Sweet Potato Prod'!T$4:T$176)</f>
        <v>0</v>
      </c>
      <c r="U50" s="2">
        <f>+SUMIF('Sweet Potato Prod'!$F$4:$F$176,$E50,'Sweet Potato Prod'!U$4:U$176)</f>
        <v>0</v>
      </c>
      <c r="V50" s="2">
        <f>+SUMIF('Sweet Potato Prod'!$F$4:$F$176,$E50,'Sweet Potato Prod'!V$4:V$176)</f>
        <v>0</v>
      </c>
      <c r="W50" s="2">
        <f>+SUMIF('Sweet Potato Prod'!$F$4:$F$176,$E50,'Sweet Potato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+SUMIF('Sweet Potato Prod'!$F$4:$F$176,$E51,'Sweet Potato Prod'!H$4:H$176)</f>
        <v>7299170</v>
      </c>
      <c r="I51" s="2">
        <f>+SUMIF('Sweet Potato Prod'!$F$4:$F$176,$E51,'Sweet Potato Prod'!I$4:I$176)</f>
        <v>7030363</v>
      </c>
      <c r="J51" s="2">
        <f>+SUMIF('Sweet Potato Prod'!$F$4:$F$176,$E51,'Sweet Potato Prod'!J$4:J$176)</f>
        <v>7803879</v>
      </c>
      <c r="L51" s="2">
        <f>+SUMIF('Sweet Potato Prod'!$F$4:$F$176,$E51,'Sweet Potato Prod'!L$4:L$176)</f>
        <v>3630465.54</v>
      </c>
      <c r="M51" s="2">
        <f>+SUMIF('Sweet Potato Prod'!$F$4:$F$176,$E51,'Sweet Potato Prod'!M$4:M$176)</f>
        <v>3447521.5120000001</v>
      </c>
      <c r="N51" s="2">
        <f>+SUMIF('Sweet Potato Prod'!$F$4:$F$176,$E51,'Sweet Potato Prod'!N$4:N$176)</f>
        <v>3940738.1360000004</v>
      </c>
      <c r="O51" s="2">
        <f>+SUMIF('Sweet Potato Prod'!$F$4:$F$176,$E51,'Sweet Potato Prod'!O$4:O$176)</f>
        <v>802942.29741600016</v>
      </c>
      <c r="P51" s="2">
        <f>+SUMIF('Sweet Potato Prod'!$F$4:$F$176,$E51,'Sweet Potato Prod'!P$4:P$176)</f>
        <v>743903.40655199997</v>
      </c>
      <c r="Q51" s="2">
        <f>+SUMIF('Sweet Potato Prod'!$F$4:$F$176,$E51,'Sweet Potato Prod'!Q$4:Q$176)</f>
        <v>878971.04888099991</v>
      </c>
      <c r="R51" s="2">
        <f>+SUMIF('Sweet Potato Prod'!$F$4:$F$176,$E51,'Sweet Potato Prod'!R$4:R$176)</f>
        <v>5460604.6500000004</v>
      </c>
      <c r="S51" s="2">
        <f>+SUMIF('Sweet Potato Prod'!$F$4:$F$176,$E51,'Sweet Potato Prod'!S$4:S$176)</f>
        <v>5226465.4300000016</v>
      </c>
      <c r="T51" s="2">
        <f>+SUMIF('Sweet Potato Prod'!$F$4:$F$176,$E51,'Sweet Potato Prod'!T$4:T$176)</f>
        <v>5896999.7510000002</v>
      </c>
      <c r="U51" s="2">
        <f>+SUMIF('Sweet Potato Prod'!$F$4:$F$176,$E51,'Sweet Potato Prod'!U$4:U$176)</f>
        <v>2144351.3924679998</v>
      </c>
      <c r="V51" s="2">
        <f>+SUMIF('Sweet Potato Prod'!$F$4:$F$176,$E51,'Sweet Potato Prod'!V$4:V$176)</f>
        <v>2024855.8492480004</v>
      </c>
      <c r="W51" s="2">
        <f>+SUMIF('Sweet Potato Prod'!$F$4:$F$176,$E51,'Sweet Potato Prod'!W$4:W$176)</f>
        <v>2339649.8651270005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+SUMIF('Sweet Potato Prod'!$F$4:$F$176,$E52,'Sweet Potato Prod'!H$4:H$176)</f>
        <v>0</v>
      </c>
      <c r="I52" s="2">
        <f>+SUMIF('Sweet Potato Prod'!$F$4:$F$176,$E52,'Sweet Potato Prod'!I$4:I$176)</f>
        <v>0</v>
      </c>
      <c r="J52" s="2">
        <f>+SUMIF('Sweet Potato Prod'!$F$4:$F$176,$E52,'Sweet Potato Prod'!J$4:J$176)</f>
        <v>0</v>
      </c>
      <c r="L52" s="2">
        <f>+SUMIF('Sweet Potato Prod'!$F$4:$F$176,$E52,'Sweet Potato Prod'!L$4:L$176)</f>
        <v>0</v>
      </c>
      <c r="M52" s="2">
        <f>+SUMIF('Sweet Potato Prod'!$F$4:$F$176,$E52,'Sweet Potato Prod'!M$4:M$176)</f>
        <v>0</v>
      </c>
      <c r="N52" s="2">
        <f>+SUMIF('Sweet Potato Prod'!$F$4:$F$176,$E52,'Sweet Potato Prod'!N$4:N$176)</f>
        <v>0</v>
      </c>
      <c r="O52" s="2">
        <f>+SUMIF('Sweet Potato Prod'!$F$4:$F$176,$E52,'Sweet Potato Prod'!O$4:O$176)</f>
        <v>0</v>
      </c>
      <c r="P52" s="2">
        <f>+SUMIF('Sweet Potato Prod'!$F$4:$F$176,$E52,'Sweet Potato Prod'!P$4:P$176)</f>
        <v>0</v>
      </c>
      <c r="Q52" s="2">
        <f>+SUMIF('Sweet Potato Prod'!$F$4:$F$176,$E52,'Sweet Potato Prod'!Q$4:Q$176)</f>
        <v>0</v>
      </c>
      <c r="R52" s="2">
        <f>+SUMIF('Sweet Potato Prod'!$F$4:$F$176,$E52,'Sweet Potato Prod'!R$4:R$176)</f>
        <v>0</v>
      </c>
      <c r="S52" s="2">
        <f>+SUMIF('Sweet Potato Prod'!$F$4:$F$176,$E52,'Sweet Potato Prod'!S$4:S$176)</f>
        <v>0</v>
      </c>
      <c r="T52" s="2">
        <f>+SUMIF('Sweet Potato Prod'!$F$4:$F$176,$E52,'Sweet Potato Prod'!T$4:T$176)</f>
        <v>0</v>
      </c>
      <c r="U52" s="2">
        <f>+SUMIF('Sweet Potato Prod'!$F$4:$F$176,$E52,'Sweet Potato Prod'!U$4:U$176)</f>
        <v>0</v>
      </c>
      <c r="V52" s="2">
        <f>+SUMIF('Sweet Potato Prod'!$F$4:$F$176,$E52,'Sweet Potato Prod'!V$4:V$176)</f>
        <v>0</v>
      </c>
      <c r="W52" s="2">
        <f>+SUMIF('Sweet Potato Prod'!$F$4:$F$176,$E52,'Sweet Potato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+SUMIF('Sweet Potato Prod'!$F$4:$F$176,$E53,'Sweet Potato Prod'!H$4:H$176)</f>
        <v>5171415</v>
      </c>
      <c r="I53" s="2">
        <f>+SUMIF('Sweet Potato Prod'!$F$4:$F$176,$E53,'Sweet Potato Prod'!I$4:I$176)</f>
        <v>5253717</v>
      </c>
      <c r="J53" s="2">
        <f>+SUMIF('Sweet Potato Prod'!$F$4:$F$176,$E53,'Sweet Potato Prod'!J$4:J$176)</f>
        <v>5652002</v>
      </c>
      <c r="L53" s="2">
        <f>+SUMIF('Sweet Potato Prod'!$F$4:$F$176,$E53,'Sweet Potato Prod'!L$4:L$176)</f>
        <v>2596677.0819999995</v>
      </c>
      <c r="M53" s="2">
        <f>+SUMIF('Sweet Potato Prod'!$F$4:$F$176,$E53,'Sweet Potato Prod'!M$4:M$176)</f>
        <v>2637507.2830000003</v>
      </c>
      <c r="N53" s="2">
        <f>+SUMIF('Sweet Potato Prod'!$F$4:$F$176,$E53,'Sweet Potato Prod'!N$4:N$176)</f>
        <v>2835624.7919999999</v>
      </c>
      <c r="O53" s="2">
        <f>+SUMIF('Sweet Potato Prod'!$F$4:$F$176,$E53,'Sweet Potato Prod'!O$4:O$176)</f>
        <v>523295.63491199998</v>
      </c>
      <c r="P53" s="2">
        <f>+SUMIF('Sweet Potato Prod'!$F$4:$F$176,$E53,'Sweet Potato Prod'!P$4:P$176)</f>
        <v>531791.69294600002</v>
      </c>
      <c r="Q53" s="2">
        <f>+SUMIF('Sweet Potato Prod'!$F$4:$F$176,$E53,'Sweet Potato Prod'!Q$4:Q$176)</f>
        <v>564673.83810500009</v>
      </c>
      <c r="R53" s="2">
        <f>+SUMIF('Sweet Potato Prod'!$F$4:$F$176,$E53,'Sweet Potato Prod'!R$4:R$176)</f>
        <v>3918098.5239999997</v>
      </c>
      <c r="S53" s="2">
        <f>+SUMIF('Sweet Potato Prod'!$F$4:$F$176,$E53,'Sweet Potato Prod'!S$4:S$176)</f>
        <v>3979942.2599999993</v>
      </c>
      <c r="T53" s="2">
        <f>+SUMIF('Sweet Potato Prod'!$F$4:$F$176,$E53,'Sweet Potato Prod'!T$4:T$176)</f>
        <v>4291874.4739999995</v>
      </c>
      <c r="U53" s="2">
        <f>+SUMIF('Sweet Potato Prod'!$F$4:$F$176,$E53,'Sweet Potato Prod'!U$4:U$176)</f>
        <v>1505492.7833949998</v>
      </c>
      <c r="V53" s="2">
        <f>+SUMIF('Sweet Potato Prod'!$F$4:$F$176,$E53,'Sweet Potato Prod'!V$4:V$176)</f>
        <v>1529060.8434659997</v>
      </c>
      <c r="W53" s="2">
        <f>+SUMIF('Sweet Potato Prod'!$F$4:$F$176,$E53,'Sweet Potato Prod'!W$4:W$176)</f>
        <v>1643488.783639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20318365</v>
      </c>
      <c r="I54" s="3">
        <f t="shared" si="37"/>
        <v>19583434</v>
      </c>
      <c r="J54" s="3">
        <f t="shared" si="37"/>
        <v>20915300</v>
      </c>
      <c r="L54" s="3">
        <f t="shared" ref="L54:W54" si="38">+SUM(L48:L53)</f>
        <v>9137889.0500000007</v>
      </c>
      <c r="M54" s="3">
        <f t="shared" si="38"/>
        <v>8616877.0720000006</v>
      </c>
      <c r="N54" s="3">
        <f t="shared" si="38"/>
        <v>9592232.9629999995</v>
      </c>
      <c r="O54" s="3">
        <f t="shared" si="38"/>
        <v>1850441.4854600001</v>
      </c>
      <c r="P54" s="3">
        <f t="shared" si="38"/>
        <v>1751678.095032</v>
      </c>
      <c r="Q54" s="3">
        <f t="shared" si="38"/>
        <v>1969645.7601719999</v>
      </c>
      <c r="R54" s="3">
        <f t="shared" si="38"/>
        <v>14421707.346000001</v>
      </c>
      <c r="S54" s="3">
        <f t="shared" si="38"/>
        <v>13464044.509000001</v>
      </c>
      <c r="T54" s="3">
        <f t="shared" si="38"/>
        <v>14958040.388</v>
      </c>
      <c r="U54" s="3">
        <f t="shared" si="38"/>
        <v>5367558.7876289999</v>
      </c>
      <c r="V54" s="3">
        <f t="shared" si="38"/>
        <v>5029564.708532</v>
      </c>
      <c r="W54" s="3">
        <f t="shared" si="38"/>
        <v>5631369.815308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+SUMIF('Sweet Potato Prod'!$F$4:$F$176,$E55,'Sweet Potato Prod'!H$4:H$176)</f>
        <v>1120783</v>
      </c>
      <c r="I55" s="2">
        <f>+SUMIF('Sweet Potato Prod'!$F$4:$F$176,$E55,'Sweet Potato Prod'!I$4:I$176)</f>
        <v>1097156</v>
      </c>
      <c r="J55" s="2">
        <f>+SUMIF('Sweet Potato Prod'!$F$4:$F$176,$E55,'Sweet Potato Prod'!J$4:J$176)</f>
        <v>1356343</v>
      </c>
      <c r="L55" s="2">
        <f>+SUMIF('Sweet Potato Prod'!$F$4:$F$176,$E55,'Sweet Potato Prod'!L$4:L$176)</f>
        <v>127841.523</v>
      </c>
      <c r="M55" s="2">
        <f>+SUMIF('Sweet Potato Prod'!$F$4:$F$176,$E55,'Sweet Potato Prod'!M$4:M$176)</f>
        <v>123878.557</v>
      </c>
      <c r="N55" s="2">
        <f>+SUMIF('Sweet Potato Prod'!$F$4:$F$176,$E55,'Sweet Potato Prod'!N$4:N$176)</f>
        <v>162860.18299999999</v>
      </c>
      <c r="O55" s="2">
        <f>+SUMIF('Sweet Potato Prod'!$F$4:$F$176,$E55,'Sweet Potato Prod'!O$4:O$176)</f>
        <v>10163.457615000001</v>
      </c>
      <c r="P55" s="2">
        <f>+SUMIF('Sweet Potato Prod'!$F$4:$F$176,$E55,'Sweet Potato Prod'!P$4:P$176)</f>
        <v>9851.4163850000004</v>
      </c>
      <c r="Q55" s="2">
        <f>+SUMIF('Sweet Potato Prod'!$F$4:$F$176,$E55,'Sweet Potato Prod'!Q$4:Q$176)</f>
        <v>12959.531139999999</v>
      </c>
      <c r="R55" s="2">
        <f>+SUMIF('Sweet Potato Prod'!$F$4:$F$176,$E55,'Sweet Potato Prod'!R$4:R$176)</f>
        <v>263192.37300000002</v>
      </c>
      <c r="S55" s="2">
        <f>+SUMIF('Sweet Potato Prod'!$F$4:$F$176,$E55,'Sweet Potato Prod'!S$4:S$176)</f>
        <v>254969.97900000002</v>
      </c>
      <c r="T55" s="2">
        <f>+SUMIF('Sweet Potato Prod'!$F$4:$F$176,$E55,'Sweet Potato Prod'!T$4:T$176)</f>
        <v>335031.75000000006</v>
      </c>
      <c r="U55" s="2">
        <f>+SUMIF('Sweet Potato Prod'!$F$4:$F$176,$E55,'Sweet Potato Prod'!U$4:U$176)</f>
        <v>52862.14746</v>
      </c>
      <c r="V55" s="2">
        <f>+SUMIF('Sweet Potato Prod'!$F$4:$F$176,$E55,'Sweet Potato Prod'!V$4:V$176)</f>
        <v>51237.271740000011</v>
      </c>
      <c r="W55" s="2">
        <f>+SUMIF('Sweet Potato Prod'!$F$4:$F$176,$E55,'Sweet Potato Prod'!W$4:W$176)</f>
        <v>67397.520510000017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+SUMIF('Sweet Potato Prod'!$F$4:$F$176,$E56,'Sweet Potato Prod'!H$4:H$176)</f>
        <v>50183</v>
      </c>
      <c r="I56" s="2">
        <f>+SUMIF('Sweet Potato Prod'!$F$4:$F$176,$E56,'Sweet Potato Prod'!I$4:I$176)</f>
        <v>71678</v>
      </c>
      <c r="J56" s="2">
        <f>+SUMIF('Sweet Potato Prod'!$F$4:$F$176,$E56,'Sweet Potato Prod'!J$4:J$176)</f>
        <v>77335</v>
      </c>
      <c r="L56" s="2">
        <f>+SUMIF('Sweet Potato Prod'!$F$4:$F$176,$E56,'Sweet Potato Prod'!L$4:L$176)</f>
        <v>2577.1099999999997</v>
      </c>
      <c r="M56" s="2">
        <f>+SUMIF('Sweet Potato Prod'!$F$4:$F$176,$E56,'Sweet Potato Prod'!M$4:M$176)</f>
        <v>3229.5929999999998</v>
      </c>
      <c r="N56" s="2">
        <f>+SUMIF('Sweet Potato Prod'!$F$4:$F$176,$E56,'Sweet Potato Prod'!N$4:N$176)</f>
        <v>3455.3760000000002</v>
      </c>
      <c r="O56" s="2">
        <f>+SUMIF('Sweet Potato Prod'!$F$4:$F$176,$E56,'Sweet Potato Prod'!O$4:O$176)</f>
        <v>93.331000000000003</v>
      </c>
      <c r="P56" s="2">
        <f>+SUMIF('Sweet Potato Prod'!$F$4:$F$176,$E56,'Sweet Potato Prod'!P$4:P$176)</f>
        <v>99.280308000000005</v>
      </c>
      <c r="Q56" s="2">
        <f>+SUMIF('Sweet Potato Prod'!$F$4:$F$176,$E56,'Sweet Potato Prod'!Q$4:Q$176)</f>
        <v>104.83570400000002</v>
      </c>
      <c r="R56" s="2">
        <f>+SUMIF('Sweet Potato Prod'!$F$4:$F$176,$E56,'Sweet Potato Prod'!R$4:R$176)</f>
        <v>7570.8409999999994</v>
      </c>
      <c r="S56" s="2">
        <f>+SUMIF('Sweet Potato Prod'!$F$4:$F$176,$E56,'Sweet Potato Prod'!S$4:S$176)</f>
        <v>10112.617</v>
      </c>
      <c r="T56" s="2">
        <f>+SUMIF('Sweet Potato Prod'!$F$4:$F$176,$E56,'Sweet Potato Prod'!T$4:T$176)</f>
        <v>10869.895</v>
      </c>
      <c r="U56" s="2">
        <f>+SUMIF('Sweet Potato Prod'!$F$4:$F$176,$E56,'Sweet Potato Prod'!U$4:U$176)</f>
        <v>534.35861699999987</v>
      </c>
      <c r="V56" s="2">
        <f>+SUMIF('Sweet Potato Prod'!$F$4:$F$176,$E56,'Sweet Potato Prod'!V$4:V$176)</f>
        <v>620.85931499999992</v>
      </c>
      <c r="W56" s="2">
        <f>+SUMIF('Sweet Potato Prod'!$F$4:$F$176,$E56,'Sweet Potato Prod'!W$4:W$176)</f>
        <v>660.46305899999993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+SUMIF('Sweet Potato Prod'!$F$4:$F$176,$E57,'Sweet Potato Prod'!H$4:H$176)</f>
        <v>305356</v>
      </c>
      <c r="I57" s="2">
        <f>+SUMIF('Sweet Potato Prod'!$F$4:$F$176,$E57,'Sweet Potato Prod'!I$4:I$176)</f>
        <v>315253</v>
      </c>
      <c r="J57" s="2">
        <f>+SUMIF('Sweet Potato Prod'!$F$4:$F$176,$E57,'Sweet Potato Prod'!J$4:J$176)</f>
        <v>296923</v>
      </c>
      <c r="L57" s="2">
        <f>+SUMIF('Sweet Potato Prod'!$F$4:$F$176,$E57,'Sweet Potato Prod'!L$4:L$176)</f>
        <v>8859.7069999999985</v>
      </c>
      <c r="M57" s="2">
        <f>+SUMIF('Sweet Potato Prod'!$F$4:$F$176,$E57,'Sweet Potato Prod'!M$4:M$176)</f>
        <v>9165.0830000000005</v>
      </c>
      <c r="N57" s="2">
        <f>+SUMIF('Sweet Potato Prod'!$F$4:$F$176,$E57,'Sweet Potato Prod'!N$4:N$176)</f>
        <v>8602.2789999999986</v>
      </c>
      <c r="O57" s="2">
        <f>+SUMIF('Sweet Potato Prod'!$F$4:$F$176,$E57,'Sweet Potato Prod'!O$4:O$176)</f>
        <v>81.972697999999994</v>
      </c>
      <c r="P57" s="2">
        <f>+SUMIF('Sweet Potato Prod'!$F$4:$F$176,$E57,'Sweet Potato Prod'!P$4:P$176)</f>
        <v>84.601382000000001</v>
      </c>
      <c r="Q57" s="2">
        <f>+SUMIF('Sweet Potato Prod'!$F$4:$F$176,$E57,'Sweet Potato Prod'!Q$4:Q$176)</f>
        <v>79.837221999999997</v>
      </c>
      <c r="R57" s="2">
        <f>+SUMIF('Sweet Potato Prod'!$F$4:$F$176,$E57,'Sweet Potato Prod'!R$4:R$176)</f>
        <v>26926.532000000003</v>
      </c>
      <c r="S57" s="2">
        <f>+SUMIF('Sweet Potato Prod'!$F$4:$F$176,$E57,'Sweet Potato Prod'!S$4:S$176)</f>
        <v>27864.259000000005</v>
      </c>
      <c r="T57" s="2">
        <f>+SUMIF('Sweet Potato Prod'!$F$4:$F$176,$E57,'Sweet Potato Prod'!T$4:T$176)</f>
        <v>26132.705000000005</v>
      </c>
      <c r="U57" s="2">
        <f>+SUMIF('Sweet Potato Prod'!$F$4:$F$176,$E57,'Sweet Potato Prod'!U$4:U$176)</f>
        <v>833.02533300000005</v>
      </c>
      <c r="V57" s="2">
        <f>+SUMIF('Sweet Potato Prod'!$F$4:$F$176,$E57,'Sweet Potato Prod'!V$4:V$176)</f>
        <v>861.58922700000005</v>
      </c>
      <c r="W57" s="2">
        <f>+SUMIF('Sweet Potato Prod'!$F$4:$F$176,$E57,'Sweet Potato Prod'!W$4:W$176)</f>
        <v>809.10516300000018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+SUMIF('Sweet Potato Prod'!$F$4:$F$176,$E58,'Sweet Potato Prod'!H$4:H$176)</f>
        <v>531097</v>
      </c>
      <c r="I58" s="2">
        <f>+SUMIF('Sweet Potato Prod'!$F$4:$F$176,$E58,'Sweet Potato Prod'!I$4:I$176)</f>
        <v>598702</v>
      </c>
      <c r="J58" s="2">
        <f>+SUMIF('Sweet Potato Prod'!$F$4:$F$176,$E58,'Sweet Potato Prod'!J$4:J$176)</f>
        <v>672219</v>
      </c>
      <c r="L58" s="2">
        <f>+SUMIF('Sweet Potato Prod'!$F$4:$F$176,$E58,'Sweet Potato Prod'!L$4:L$176)</f>
        <v>22610.001999999997</v>
      </c>
      <c r="M58" s="2">
        <f>+SUMIF('Sweet Potato Prod'!$F$4:$F$176,$E58,'Sweet Potato Prod'!M$4:M$176)</f>
        <v>25627.010999999999</v>
      </c>
      <c r="N58" s="2">
        <f>+SUMIF('Sweet Potato Prod'!$F$4:$F$176,$E58,'Sweet Potato Prod'!N$4:N$176)</f>
        <v>28786.521999999997</v>
      </c>
      <c r="O58" s="2">
        <f>+SUMIF('Sweet Potato Prod'!$F$4:$F$176,$E58,'Sweet Potato Prod'!O$4:O$176)</f>
        <v>452.20003999999994</v>
      </c>
      <c r="P58" s="2">
        <f>+SUMIF('Sweet Potato Prod'!$F$4:$F$176,$E58,'Sweet Potato Prod'!P$4:P$176)</f>
        <v>512.54021999999998</v>
      </c>
      <c r="Q58" s="2">
        <f>+SUMIF('Sweet Potato Prod'!$F$4:$F$176,$E58,'Sweet Potato Prod'!Q$4:Q$176)</f>
        <v>575.73043999999993</v>
      </c>
      <c r="R58" s="2">
        <f>+SUMIF('Sweet Potato Prod'!$F$4:$F$176,$E58,'Sweet Potato Prod'!R$4:R$176)</f>
        <v>48900.702000000005</v>
      </c>
      <c r="S58" s="2">
        <f>+SUMIF('Sweet Potato Prod'!$F$4:$F$176,$E58,'Sweet Potato Prod'!S$4:S$176)</f>
        <v>55425.861000000004</v>
      </c>
      <c r="T58" s="2">
        <f>+SUMIF('Sweet Potato Prod'!$F$4:$F$176,$E58,'Sweet Potato Prod'!T$4:T$176)</f>
        <v>62259.222000000009</v>
      </c>
      <c r="U58" s="2">
        <f>+SUMIF('Sweet Potato Prod'!$F$4:$F$176,$E58,'Sweet Potato Prod'!U$4:U$176)</f>
        <v>1907.1273780000001</v>
      </c>
      <c r="V58" s="2">
        <f>+SUMIF('Sweet Potato Prod'!$F$4:$F$176,$E58,'Sweet Potato Prod'!V$4:V$176)</f>
        <v>2161.6085790000002</v>
      </c>
      <c r="W58" s="2">
        <f>+SUMIF('Sweet Potato Prod'!$F$4:$F$176,$E58,'Sweet Potato Prod'!W$4:W$176)</f>
        <v>2428.1096580000003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+SUMIF('Sweet Potato Prod'!$F$4:$F$176,$E59,'Sweet Potato Prod'!H$4:H$176)</f>
        <v>478312</v>
      </c>
      <c r="I59" s="2">
        <f>+SUMIF('Sweet Potato Prod'!$F$4:$F$176,$E59,'Sweet Potato Prod'!I$4:I$176)</f>
        <v>478334</v>
      </c>
      <c r="J59" s="2">
        <f>+SUMIF('Sweet Potato Prod'!$F$4:$F$176,$E59,'Sweet Potato Prod'!J$4:J$176)</f>
        <v>485934</v>
      </c>
      <c r="L59" s="2">
        <f>+SUMIF('Sweet Potato Prod'!$F$4:$F$176,$E59,'Sweet Potato Prod'!L$4:L$176)</f>
        <v>7438.7839999999997</v>
      </c>
      <c r="M59" s="2">
        <f>+SUMIF('Sweet Potato Prod'!$F$4:$F$176,$E59,'Sweet Potato Prod'!M$4:M$176)</f>
        <v>7387.1</v>
      </c>
      <c r="N59" s="2">
        <f>+SUMIF('Sweet Potato Prod'!$F$4:$F$176,$E59,'Sweet Potato Prod'!N$4:N$176)</f>
        <v>7476.2280000000001</v>
      </c>
      <c r="O59" s="2">
        <f>+SUMIF('Sweet Potato Prod'!$F$4:$F$176,$E59,'Sweet Potato Prod'!O$4:O$176)</f>
        <v>68.082459999999998</v>
      </c>
      <c r="P59" s="2">
        <f>+SUMIF('Sweet Potato Prod'!$F$4:$F$176,$E59,'Sweet Potato Prod'!P$4:P$176)</f>
        <v>67.800129999999996</v>
      </c>
      <c r="Q59" s="2">
        <f>+SUMIF('Sweet Potato Prod'!$F$4:$F$176,$E59,'Sweet Potato Prod'!Q$4:Q$176)</f>
        <v>68.462845000000002</v>
      </c>
      <c r="R59" s="2">
        <f>+SUMIF('Sweet Potato Prod'!$F$4:$F$176,$E59,'Sweet Potato Prod'!R$4:R$176)</f>
        <v>20502.22</v>
      </c>
      <c r="S59" s="2">
        <f>+SUMIF('Sweet Potato Prod'!$F$4:$F$176,$E59,'Sweet Potato Prod'!S$4:S$176)</f>
        <v>20341.975999999999</v>
      </c>
      <c r="T59" s="2">
        <f>+SUMIF('Sweet Potato Prod'!$F$4:$F$176,$E59,'Sweet Potato Prod'!T$4:T$176)</f>
        <v>20610.235000000001</v>
      </c>
      <c r="U59" s="2">
        <f>+SUMIF('Sweet Potato Prod'!$F$4:$F$176,$E59,'Sweet Potato Prod'!U$4:U$176)</f>
        <v>375.16031000000004</v>
      </c>
      <c r="V59" s="2">
        <f>+SUMIF('Sweet Potato Prod'!$F$4:$F$176,$E59,'Sweet Potato Prod'!V$4:V$176)</f>
        <v>370.22432300000003</v>
      </c>
      <c r="W59" s="2">
        <f>+SUMIF('Sweet Potato Prod'!$F$4:$F$176,$E59,'Sweet Potato Prod'!W$4:W$176)</f>
        <v>374.96034499999996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2485731</v>
      </c>
      <c r="I60" s="3">
        <f t="shared" si="39"/>
        <v>2561123</v>
      </c>
      <c r="J60" s="3">
        <f t="shared" si="39"/>
        <v>2888754</v>
      </c>
      <c r="L60" s="3">
        <f t="shared" ref="L60:W60" si="40">+SUM(L55:L59)</f>
        <v>169327.12599999999</v>
      </c>
      <c r="M60" s="3">
        <f t="shared" si="40"/>
        <v>169287.34400000001</v>
      </c>
      <c r="N60" s="3">
        <f t="shared" si="40"/>
        <v>211180.58799999999</v>
      </c>
      <c r="O60" s="3">
        <f t="shared" si="40"/>
        <v>10859.043813</v>
      </c>
      <c r="P60" s="3">
        <f t="shared" si="40"/>
        <v>10615.638425000001</v>
      </c>
      <c r="Q60" s="3">
        <f t="shared" si="40"/>
        <v>13788.397350999998</v>
      </c>
      <c r="R60" s="3">
        <f t="shared" si="40"/>
        <v>367092.66800000006</v>
      </c>
      <c r="S60" s="3">
        <f t="shared" si="40"/>
        <v>368714.69200000004</v>
      </c>
      <c r="T60" s="3">
        <f t="shared" si="40"/>
        <v>454903.80700000009</v>
      </c>
      <c r="U60" s="3">
        <f t="shared" si="40"/>
        <v>56511.819097999993</v>
      </c>
      <c r="V60" s="3">
        <f t="shared" si="40"/>
        <v>55251.553184000011</v>
      </c>
      <c r="W60" s="3">
        <f t="shared" si="40"/>
        <v>71670.158735000019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+SUMIF('Sweet Potato Prod'!$F$4:$F$176,$E61,'Sweet Potato Prod'!H$4:H$176)</f>
        <v>1341910</v>
      </c>
      <c r="I61" s="3">
        <f>+SUMIF('Sweet Potato Prod'!$F$4:$F$176,$E61,'Sweet Potato Prod'!I$4:I$176)</f>
        <v>1406860</v>
      </c>
      <c r="J61" s="3">
        <f>+SUMIF('Sweet Potato Prod'!$F$4:$F$176,$E61,'Sweet Potato Prod'!J$4:J$176)</f>
        <v>1430900</v>
      </c>
      <c r="L61" s="3">
        <f>+SUMIF('Sweet Potato Prod'!$F$4:$F$176,$E61,'Sweet Potato Prod'!L$4:L$176)</f>
        <v>0</v>
      </c>
      <c r="M61" s="3">
        <f>+SUMIF('Sweet Potato Prod'!$F$4:$F$176,$E61,'Sweet Potato Prod'!M$4:M$176)</f>
        <v>0</v>
      </c>
      <c r="N61" s="3">
        <f>+SUMIF('Sweet Potato Prod'!$F$4:$F$176,$E61,'Sweet Potato Prod'!N$4:N$176)</f>
        <v>0</v>
      </c>
      <c r="O61" s="3">
        <f>+SUMIF('Sweet Potato Prod'!$F$4:$F$176,$E61,'Sweet Potato Prod'!O$4:O$176)</f>
        <v>0</v>
      </c>
      <c r="P61" s="3">
        <f>+SUMIF('Sweet Potato Prod'!$F$4:$F$176,$E61,'Sweet Potato Prod'!P$4:P$176)</f>
        <v>0</v>
      </c>
      <c r="Q61" s="3">
        <f>+SUMIF('Sweet Potato Prod'!$F$4:$F$176,$E61,'Sweet Potato Prod'!Q$4:Q$176)</f>
        <v>0</v>
      </c>
      <c r="R61" s="3">
        <f>+SUMIF('Sweet Potato Prod'!$F$4:$F$176,$E61,'Sweet Potato Prod'!R$4:R$176)</f>
        <v>0</v>
      </c>
      <c r="S61" s="3">
        <f>+SUMIF('Sweet Potato Prod'!$F$4:$F$176,$E61,'Sweet Potato Prod'!S$4:S$176)</f>
        <v>0</v>
      </c>
      <c r="T61" s="3">
        <f>+SUMIF('Sweet Potato Prod'!$F$4:$F$176,$E61,'Sweet Potato Prod'!T$4:T$176)</f>
        <v>0</v>
      </c>
      <c r="U61" s="3">
        <f>+SUMIF('Sweet Potato Prod'!$F$4:$F$176,$E61,'Sweet Potato Prod'!U$4:U$176)</f>
        <v>0</v>
      </c>
      <c r="V61" s="3">
        <f>+SUMIF('Sweet Potato Prod'!$F$4:$F$176,$E61,'Sweet Potato Prod'!V$4:V$176)</f>
        <v>0</v>
      </c>
      <c r="W61" s="3">
        <f>+SUMIF('Sweet Potato Prod'!$F$4:$F$176,$E61,'Sweet Potato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+SUMIF('Sweet Potato Prod'!$F$4:$F$176,$E62,'Sweet Potato Prod'!H$4:H$176)</f>
        <v>1443454</v>
      </c>
      <c r="I62" s="2">
        <f>+SUMIF('Sweet Potato Prod'!$F$4:$F$176,$E62,'Sweet Potato Prod'!I$4:I$176)</f>
        <v>1339336</v>
      </c>
      <c r="J62" s="2">
        <f>+SUMIF('Sweet Potato Prod'!$F$4:$F$176,$E62,'Sweet Potato Prod'!J$4:J$176)</f>
        <v>1378880</v>
      </c>
      <c r="L62" s="2">
        <f>+SUMIF('Sweet Potato Prod'!$F$4:$F$176,$E62,'Sweet Potato Prod'!L$4:L$176)</f>
        <v>0</v>
      </c>
      <c r="M62" s="2">
        <f>+SUMIF('Sweet Potato Prod'!$F$4:$F$176,$E62,'Sweet Potato Prod'!M$4:M$176)</f>
        <v>0</v>
      </c>
      <c r="N62" s="2">
        <f>+SUMIF('Sweet Potato Prod'!$F$4:$F$176,$E62,'Sweet Potato Prod'!N$4:N$176)</f>
        <v>0</v>
      </c>
      <c r="O62" s="2">
        <f>+SUMIF('Sweet Potato Prod'!$F$4:$F$176,$E62,'Sweet Potato Prod'!O$4:O$176)</f>
        <v>0</v>
      </c>
      <c r="P62" s="2">
        <f>+SUMIF('Sweet Potato Prod'!$F$4:$F$176,$E62,'Sweet Potato Prod'!P$4:P$176)</f>
        <v>0</v>
      </c>
      <c r="Q62" s="2">
        <f>+SUMIF('Sweet Potato Prod'!$F$4:$F$176,$E62,'Sweet Potato Prod'!Q$4:Q$176)</f>
        <v>0</v>
      </c>
      <c r="R62" s="2">
        <f>+SUMIF('Sweet Potato Prod'!$F$4:$F$176,$E62,'Sweet Potato Prod'!R$4:R$176)</f>
        <v>0</v>
      </c>
      <c r="S62" s="2">
        <f>+SUMIF('Sweet Potato Prod'!$F$4:$F$176,$E62,'Sweet Potato Prod'!S$4:S$176)</f>
        <v>0</v>
      </c>
      <c r="T62" s="2">
        <f>+SUMIF('Sweet Potato Prod'!$F$4:$F$176,$E62,'Sweet Potato Prod'!T$4:T$176)</f>
        <v>0</v>
      </c>
      <c r="U62" s="2">
        <f>+SUMIF('Sweet Potato Prod'!$F$4:$F$176,$E62,'Sweet Potato Prod'!U$4:U$176)</f>
        <v>0</v>
      </c>
      <c r="V62" s="2">
        <f>+SUMIF('Sweet Potato Prod'!$F$4:$F$176,$E62,'Sweet Potato Prod'!V$4:V$176)</f>
        <v>0</v>
      </c>
      <c r="W62" s="2">
        <f>+SUMIF('Sweet Potato Prod'!$F$4:$F$176,$E62,'Sweet Potato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+SUMIF('Sweet Potato Prod'!$F$4:$F$176,$E63,'Sweet Potato Prod'!H$4:H$176)</f>
        <v>71698750</v>
      </c>
      <c r="I63" s="2">
        <f>+SUMIF('Sweet Potato Prod'!$F$4:$F$176,$E63,'Sweet Potato Prod'!I$4:I$176)</f>
        <v>71545502</v>
      </c>
      <c r="J63" s="2">
        <f>+SUMIF('Sweet Potato Prod'!$F$4:$F$176,$E63,'Sweet Potato Prod'!J$4:J$176)</f>
        <v>71007816</v>
      </c>
      <c r="L63" s="2">
        <f>+SUMIF('Sweet Potato Prod'!$F$4:$F$176,$E63,'Sweet Potato Prod'!L$4:L$176)</f>
        <v>1354795</v>
      </c>
      <c r="M63" s="2">
        <f>+SUMIF('Sweet Potato Prod'!$F$4:$F$176,$E63,'Sweet Potato Prod'!M$4:M$176)</f>
        <v>1351370.2879999999</v>
      </c>
      <c r="N63" s="2">
        <f>+SUMIF('Sweet Potato Prod'!$F$4:$F$176,$E63,'Sweet Potato Prod'!N$4:N$176)</f>
        <v>1340847.9169999999</v>
      </c>
      <c r="O63" s="2">
        <f>+SUMIF('Sweet Potato Prod'!$F$4:$F$176,$E63,'Sweet Potato Prod'!O$4:O$176)</f>
        <v>4064.3850000000002</v>
      </c>
      <c r="P63" s="2">
        <f>+SUMIF('Sweet Potato Prod'!$F$4:$F$176,$E63,'Sweet Potato Prod'!P$4:P$176)</f>
        <v>4054.1108639999998</v>
      </c>
      <c r="Q63" s="2">
        <f>+SUMIF('Sweet Potato Prod'!$F$4:$F$176,$E63,'Sweet Potato Prod'!Q$4:Q$176)</f>
        <v>4022.5437509999997</v>
      </c>
      <c r="R63" s="2">
        <f>+SUMIF('Sweet Potato Prod'!$F$4:$F$176,$E63,'Sweet Potato Prod'!R$4:R$176)</f>
        <v>8627905</v>
      </c>
      <c r="S63" s="2">
        <f>+SUMIF('Sweet Potato Prod'!$F$4:$F$176,$E63,'Sweet Potato Prod'!S$4:S$176)</f>
        <v>8606094.9920000006</v>
      </c>
      <c r="T63" s="2">
        <f>+SUMIF('Sweet Potato Prod'!$F$4:$F$176,$E63,'Sweet Potato Prod'!T$4:T$176)</f>
        <v>8539084.1030000001</v>
      </c>
      <c r="U63" s="2">
        <f>+SUMIF('Sweet Potato Prod'!$F$4:$F$176,$E63,'Sweet Potato Prod'!U$4:U$176)</f>
        <v>241581.33999999997</v>
      </c>
      <c r="V63" s="2">
        <f>+SUMIF('Sweet Potato Prod'!$F$4:$F$176,$E63,'Sweet Potato Prod'!V$4:V$176)</f>
        <v>240970.65977599999</v>
      </c>
      <c r="W63" s="2">
        <f>+SUMIF('Sweet Potato Prod'!$F$4:$F$176,$E63,'Sweet Potato Prod'!W$4:W$176)</f>
        <v>239094.35488399997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+SUMIF('Sweet Potato Prod'!$F$4:$F$176,$E64,'Sweet Potato Prod'!H$4:H$176)</f>
        <v>4547680</v>
      </c>
      <c r="I64" s="2">
        <f>+SUMIF('Sweet Potato Prod'!$F$4:$F$176,$E64,'Sweet Potato Prod'!I$4:I$176)</f>
        <v>4483030</v>
      </c>
      <c r="J64" s="2">
        <f>+SUMIF('Sweet Potato Prod'!$F$4:$F$176,$E64,'Sweet Potato Prod'!J$4:J$176)</f>
        <v>4375269</v>
      </c>
      <c r="L64" s="2">
        <f>+SUMIF('Sweet Potato Prod'!$F$4:$F$176,$E64,'Sweet Potato Prod'!L$4:L$176)</f>
        <v>283394.19300000003</v>
      </c>
      <c r="M64" s="2">
        <f>+SUMIF('Sweet Potato Prod'!$F$4:$F$176,$E64,'Sweet Potato Prod'!M$4:M$176)</f>
        <v>292964.95499999996</v>
      </c>
      <c r="N64" s="2">
        <f>+SUMIF('Sweet Potato Prod'!$F$4:$F$176,$E64,'Sweet Potato Prod'!N$4:N$176)</f>
        <v>288630.5</v>
      </c>
      <c r="O64" s="2">
        <f>+SUMIF('Sweet Potato Prod'!$F$4:$F$176,$E64,'Sweet Potato Prod'!O$4:O$176)</f>
        <v>4256.3998900000006</v>
      </c>
      <c r="P64" s="2">
        <f>+SUMIF('Sweet Potato Prod'!$F$4:$F$176,$E64,'Sweet Potato Prod'!P$4:P$176)</f>
        <v>5037.7137939999993</v>
      </c>
      <c r="Q64" s="2">
        <f>+SUMIF('Sweet Potato Prod'!$F$4:$F$176,$E64,'Sweet Potato Prod'!Q$4:Q$176)</f>
        <v>4996.8896339999992</v>
      </c>
      <c r="R64" s="2">
        <f>+SUMIF('Sweet Potato Prod'!$F$4:$F$176,$E64,'Sweet Potato Prod'!R$4:R$176)</f>
        <v>1209858.409</v>
      </c>
      <c r="S64" s="2">
        <f>+SUMIF('Sweet Potato Prod'!$F$4:$F$176,$E64,'Sweet Potato Prod'!S$4:S$176)</f>
        <v>1221382.6729999997</v>
      </c>
      <c r="T64" s="2">
        <f>+SUMIF('Sweet Potato Prod'!$F$4:$F$176,$E64,'Sweet Potato Prod'!T$4:T$176)</f>
        <v>1202461.2759999998</v>
      </c>
      <c r="U64" s="2">
        <f>+SUMIF('Sweet Potato Prod'!$F$4:$F$176,$E64,'Sweet Potato Prod'!U$4:U$176)</f>
        <v>106400.22375999998</v>
      </c>
      <c r="V64" s="2">
        <f>+SUMIF('Sweet Potato Prod'!$F$4:$F$176,$E64,'Sweet Potato Prod'!V$4:V$176)</f>
        <v>112458.96956599999</v>
      </c>
      <c r="W64" s="2">
        <f>+SUMIF('Sweet Potato Prod'!$F$4:$F$176,$E64,'Sweet Potato Prod'!W$4:W$176)</f>
        <v>111230.37613799999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+SUMIF('Sweet Potato Prod'!$F$4:$F$176,$E65,'Sweet Potato Prod'!H$4:H$176)</f>
        <v>793031</v>
      </c>
      <c r="I65" s="2">
        <f>+SUMIF('Sweet Potato Prod'!$F$4:$F$176,$E65,'Sweet Potato Prod'!I$4:I$176)</f>
        <v>807394</v>
      </c>
      <c r="J65" s="2">
        <f>+SUMIF('Sweet Potato Prod'!$F$4:$F$176,$E65,'Sweet Potato Prod'!J$4:J$176)</f>
        <v>822432</v>
      </c>
      <c r="L65" s="2">
        <f>+SUMIF('Sweet Potato Prod'!$F$4:$F$176,$E65,'Sweet Potato Prod'!L$4:L$176)</f>
        <v>280916.97000000003</v>
      </c>
      <c r="M65" s="2">
        <f>+SUMIF('Sweet Potato Prod'!$F$4:$F$176,$E65,'Sweet Potato Prod'!M$4:M$176)</f>
        <v>286466.62300000002</v>
      </c>
      <c r="N65" s="2">
        <f>+SUMIF('Sweet Potato Prod'!$F$4:$F$176,$E65,'Sweet Potato Prod'!N$4:N$176)</f>
        <v>292153.522</v>
      </c>
      <c r="O65" s="2">
        <f>+SUMIF('Sweet Potato Prod'!$F$4:$F$176,$E65,'Sweet Potato Prod'!O$4:O$176)</f>
        <v>39505.847570000005</v>
      </c>
      <c r="P65" s="2">
        <f>+SUMIF('Sweet Potato Prod'!$F$4:$F$176,$E65,'Sweet Potato Prod'!P$4:P$176)</f>
        <v>40320.150114000011</v>
      </c>
      <c r="Q65" s="2">
        <f>+SUMIF('Sweet Potato Prod'!$F$4:$F$176,$E65,'Sweet Potato Prod'!Q$4:Q$176)</f>
        <v>41143.330686000008</v>
      </c>
      <c r="R65" s="2">
        <f>+SUMIF('Sweet Potato Prod'!$F$4:$F$176,$E65,'Sweet Potato Prod'!R$4:R$176)</f>
        <v>501774.73699999996</v>
      </c>
      <c r="S65" s="2">
        <f>+SUMIF('Sweet Potato Prod'!$F$4:$F$176,$E65,'Sweet Potato Prod'!S$4:S$176)</f>
        <v>511370.01099999994</v>
      </c>
      <c r="T65" s="2">
        <f>+SUMIF('Sweet Potato Prod'!$F$4:$F$176,$E65,'Sweet Potato Prod'!T$4:T$176)</f>
        <v>521340.39899999992</v>
      </c>
      <c r="U65" s="2">
        <f>+SUMIF('Sweet Potato Prod'!$F$4:$F$176,$E65,'Sweet Potato Prod'!U$4:U$176)</f>
        <v>145912.14505399999</v>
      </c>
      <c r="V65" s="2">
        <f>+SUMIF('Sweet Potato Prod'!$F$4:$F$176,$E65,'Sweet Potato Prod'!V$4:V$176)</f>
        <v>148804.80624999997</v>
      </c>
      <c r="W65" s="2">
        <f>+SUMIF('Sweet Potato Prod'!$F$4:$F$176,$E65,'Sweet Potato Prod'!W$4:W$176)</f>
        <v>151764.72636999999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+SUMIF('Sweet Potato Prod'!$F$4:$F$176,$E66,'Sweet Potato Prod'!H$4:H$176)</f>
        <v>1150446</v>
      </c>
      <c r="I66" s="2">
        <f>+SUMIF('Sweet Potato Prod'!$F$4:$F$176,$E66,'Sweet Potato Prod'!I$4:I$176)</f>
        <v>1289029</v>
      </c>
      <c r="J66" s="2">
        <f>+SUMIF('Sweet Potato Prod'!$F$4:$F$176,$E66,'Sweet Potato Prod'!J$4:J$176)</f>
        <v>1532280</v>
      </c>
      <c r="L66" s="2">
        <f>+SUMIF('Sweet Potato Prod'!$F$4:$F$176,$E66,'Sweet Potato Prod'!L$4:L$176)</f>
        <v>232329.17</v>
      </c>
      <c r="M66" s="2">
        <f>+SUMIF('Sweet Potato Prod'!$F$4:$F$176,$E66,'Sweet Potato Prod'!M$4:M$176)</f>
        <v>261961.98200000002</v>
      </c>
      <c r="N66" s="2">
        <f>+SUMIF('Sweet Potato Prod'!$F$4:$F$176,$E66,'Sweet Potato Prod'!N$4:N$176)</f>
        <v>313680.41899999999</v>
      </c>
      <c r="O66" s="2">
        <f>+SUMIF('Sweet Potato Prod'!$F$4:$F$176,$E66,'Sweet Potato Prod'!O$4:O$176)</f>
        <v>9926.6523939999988</v>
      </c>
      <c r="P66" s="2">
        <f>+SUMIF('Sweet Potato Prod'!$F$4:$F$176,$E66,'Sweet Potato Prod'!P$4:P$176)</f>
        <v>11203.390355999998</v>
      </c>
      <c r="Q66" s="2">
        <f>+SUMIF('Sweet Potato Prod'!$F$4:$F$176,$E66,'Sweet Potato Prod'!Q$4:Q$176)</f>
        <v>13427.706104999999</v>
      </c>
      <c r="R66" s="2">
        <f>+SUMIF('Sweet Potato Prod'!$F$4:$F$176,$E66,'Sweet Potato Prod'!R$4:R$176)</f>
        <v>670013.21400000004</v>
      </c>
      <c r="S66" s="2">
        <f>+SUMIF('Sweet Potato Prod'!$F$4:$F$176,$E66,'Sweet Potato Prod'!S$4:S$176)</f>
        <v>754156.95699999994</v>
      </c>
      <c r="T66" s="2">
        <f>+SUMIF('Sweet Potato Prod'!$F$4:$F$176,$E66,'Sweet Potato Prod'!T$4:T$176)</f>
        <v>901436.69200000004</v>
      </c>
      <c r="U66" s="2">
        <f>+SUMIF('Sweet Potato Prod'!$F$4:$F$176,$E66,'Sweet Potato Prod'!U$4:U$176)</f>
        <v>130178.14410600001</v>
      </c>
      <c r="V66" s="2">
        <f>+SUMIF('Sweet Potato Prod'!$F$4:$F$176,$E66,'Sweet Potato Prod'!V$4:V$176)</f>
        <v>146809.24256699998</v>
      </c>
      <c r="W66" s="2">
        <f>+SUMIF('Sweet Potato Prod'!$F$4:$F$176,$E66,'Sweet Potato Prod'!W$4:W$176)</f>
        <v>175841.62436599997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79633361</v>
      </c>
      <c r="I67" s="3">
        <f t="shared" si="41"/>
        <v>79464291</v>
      </c>
      <c r="J67" s="3">
        <f t="shared" si="41"/>
        <v>79116677</v>
      </c>
      <c r="L67" s="3">
        <f t="shared" ref="L67:W67" si="42">+SUM(L62:L66)</f>
        <v>2151435.3330000001</v>
      </c>
      <c r="M67" s="3">
        <f t="shared" si="42"/>
        <v>2192763.8479999998</v>
      </c>
      <c r="N67" s="3">
        <f t="shared" si="42"/>
        <v>2235312.358</v>
      </c>
      <c r="O67" s="3">
        <f t="shared" si="42"/>
        <v>57753.284854000005</v>
      </c>
      <c r="P67" s="3">
        <f t="shared" si="42"/>
        <v>60615.365128000005</v>
      </c>
      <c r="Q67" s="3">
        <f t="shared" si="42"/>
        <v>63590.470176000003</v>
      </c>
      <c r="R67" s="3">
        <f t="shared" si="42"/>
        <v>11009551.359999999</v>
      </c>
      <c r="S67" s="3">
        <f t="shared" si="42"/>
        <v>11093004.633000001</v>
      </c>
      <c r="T67" s="3">
        <f t="shared" si="42"/>
        <v>11164322.470000001</v>
      </c>
      <c r="U67" s="3">
        <f t="shared" si="42"/>
        <v>624071.85291999986</v>
      </c>
      <c r="V67" s="3">
        <f t="shared" si="42"/>
        <v>649043.67815899989</v>
      </c>
      <c r="W67" s="3">
        <f t="shared" si="42"/>
        <v>677931.08175799996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+SUMIF('Sweet Potato Prod'!$F$4:$F$176,$E68,'Sweet Potato Prod'!H$4:H$176)</f>
        <v>0</v>
      </c>
      <c r="I68" s="2">
        <f>+SUMIF('Sweet Potato Prod'!$F$4:$F$176,$E68,'Sweet Potato Prod'!I$4:I$176)</f>
        <v>0</v>
      </c>
      <c r="J68" s="2">
        <f>+SUMIF('Sweet Potato Prod'!$F$4:$F$176,$E68,'Sweet Potato Prod'!J$4:J$176)</f>
        <v>0</v>
      </c>
      <c r="L68" s="2">
        <f>+SUMIF('Sweet Potato Prod'!$F$4:$F$176,$E68,'Sweet Potato Prod'!L$4:L$176)</f>
        <v>0</v>
      </c>
      <c r="M68" s="2">
        <f>+SUMIF('Sweet Potato Prod'!$F$4:$F$176,$E68,'Sweet Potato Prod'!M$4:M$176)</f>
        <v>0</v>
      </c>
      <c r="N68" s="2">
        <f>+SUMIF('Sweet Potato Prod'!$F$4:$F$176,$E68,'Sweet Potato Prod'!N$4:N$176)</f>
        <v>0</v>
      </c>
      <c r="O68" s="2">
        <f>+SUMIF('Sweet Potato Prod'!$F$4:$F$176,$E68,'Sweet Potato Prod'!O$4:O$176)</f>
        <v>0</v>
      </c>
      <c r="P68" s="2">
        <f>+SUMIF('Sweet Potato Prod'!$F$4:$F$176,$E68,'Sweet Potato Prod'!P$4:P$176)</f>
        <v>0</v>
      </c>
      <c r="Q68" s="2">
        <f>+SUMIF('Sweet Potato Prod'!$F$4:$F$176,$E68,'Sweet Potato Prod'!Q$4:Q$176)</f>
        <v>0</v>
      </c>
      <c r="R68" s="2">
        <f>+SUMIF('Sweet Potato Prod'!$F$4:$F$176,$E68,'Sweet Potato Prod'!R$4:R$176)</f>
        <v>0</v>
      </c>
      <c r="S68" s="2">
        <f>+SUMIF('Sweet Potato Prod'!$F$4:$F$176,$E68,'Sweet Potato Prod'!S$4:S$176)</f>
        <v>0</v>
      </c>
      <c r="T68" s="2">
        <f>+SUMIF('Sweet Potato Prod'!$F$4:$F$176,$E68,'Sweet Potato Prod'!T$4:T$176)</f>
        <v>0</v>
      </c>
      <c r="U68" s="2">
        <f>+SUMIF('Sweet Potato Prod'!$F$4:$F$176,$E68,'Sweet Potato Prod'!U$4:U$176)</f>
        <v>0</v>
      </c>
      <c r="V68" s="2">
        <f>+SUMIF('Sweet Potato Prod'!$F$4:$F$176,$E68,'Sweet Potato Prod'!V$4:V$176)</f>
        <v>0</v>
      </c>
      <c r="W68" s="2">
        <f>+SUMIF('Sweet Potato Prod'!$F$4:$F$176,$E68,'Sweet Potato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+SUMIF('Sweet Potato Prod'!$F$4:$F$176,$E69,'Sweet Potato Prod'!H$4:H$176)</f>
        <v>54371</v>
      </c>
      <c r="I69" s="2">
        <f>+SUMIF('Sweet Potato Prod'!$F$4:$F$176,$E69,'Sweet Potato Prod'!I$4:I$176)</f>
        <v>49747</v>
      </c>
      <c r="J69" s="2">
        <f>+SUMIF('Sweet Potato Prod'!$F$4:$F$176,$E69,'Sweet Potato Prod'!J$4:J$176)</f>
        <v>52185</v>
      </c>
      <c r="L69" s="2">
        <f>+SUMIF('Sweet Potato Prod'!$F$4:$F$176,$E69,'Sweet Potato Prod'!L$4:L$176)</f>
        <v>0</v>
      </c>
      <c r="M69" s="2">
        <f>+SUMIF('Sweet Potato Prod'!$F$4:$F$176,$E69,'Sweet Potato Prod'!M$4:M$176)</f>
        <v>0</v>
      </c>
      <c r="N69" s="2">
        <f>+SUMIF('Sweet Potato Prod'!$F$4:$F$176,$E69,'Sweet Potato Prod'!N$4:N$176)</f>
        <v>0</v>
      </c>
      <c r="O69" s="2">
        <f>+SUMIF('Sweet Potato Prod'!$F$4:$F$176,$E69,'Sweet Potato Prod'!O$4:O$176)</f>
        <v>0</v>
      </c>
      <c r="P69" s="2">
        <f>+SUMIF('Sweet Potato Prod'!$F$4:$F$176,$E69,'Sweet Potato Prod'!P$4:P$176)</f>
        <v>0</v>
      </c>
      <c r="Q69" s="2">
        <f>+SUMIF('Sweet Potato Prod'!$F$4:$F$176,$E69,'Sweet Potato Prod'!Q$4:Q$176)</f>
        <v>0</v>
      </c>
      <c r="R69" s="2">
        <f>+SUMIF('Sweet Potato Prod'!$F$4:$F$176,$E69,'Sweet Potato Prod'!R$4:R$176)</f>
        <v>0</v>
      </c>
      <c r="S69" s="2">
        <f>+SUMIF('Sweet Potato Prod'!$F$4:$F$176,$E69,'Sweet Potato Prod'!S$4:S$176)</f>
        <v>0</v>
      </c>
      <c r="T69" s="2">
        <f>+SUMIF('Sweet Potato Prod'!$F$4:$F$176,$E69,'Sweet Potato Prod'!T$4:T$176)</f>
        <v>0</v>
      </c>
      <c r="U69" s="2">
        <f>+SUMIF('Sweet Potato Prod'!$F$4:$F$176,$E69,'Sweet Potato Prod'!U$4:U$176)</f>
        <v>0</v>
      </c>
      <c r="V69" s="2">
        <f>+SUMIF('Sweet Potato Prod'!$F$4:$F$176,$E69,'Sweet Potato Prod'!V$4:V$176)</f>
        <v>0</v>
      </c>
      <c r="W69" s="2">
        <f>+SUMIF('Sweet Potato Prod'!$F$4:$F$176,$E69,'Sweet Potato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+SUMIF('Sweet Potato Prod'!$F$4:$F$176,$E70,'Sweet Potato Prod'!H$4:H$176)</f>
        <v>0</v>
      </c>
      <c r="I70" s="2">
        <f>+SUMIF('Sweet Potato Prod'!$F$4:$F$176,$E70,'Sweet Potato Prod'!I$4:I$176)</f>
        <v>0</v>
      </c>
      <c r="J70" s="2">
        <f>+SUMIF('Sweet Potato Prod'!$F$4:$F$176,$E70,'Sweet Potato Prod'!J$4:J$176)</f>
        <v>0</v>
      </c>
      <c r="L70" s="2">
        <f>+SUMIF('Sweet Potato Prod'!$F$4:$F$176,$E70,'Sweet Potato Prod'!L$4:L$176)</f>
        <v>0</v>
      </c>
      <c r="M70" s="2">
        <f>+SUMIF('Sweet Potato Prod'!$F$4:$F$176,$E70,'Sweet Potato Prod'!M$4:M$176)</f>
        <v>0</v>
      </c>
      <c r="N70" s="2">
        <f>+SUMIF('Sweet Potato Prod'!$F$4:$F$176,$E70,'Sweet Potato Prod'!N$4:N$176)</f>
        <v>0</v>
      </c>
      <c r="O70" s="2">
        <f>+SUMIF('Sweet Potato Prod'!$F$4:$F$176,$E70,'Sweet Potato Prod'!O$4:O$176)</f>
        <v>0</v>
      </c>
      <c r="P70" s="2">
        <f>+SUMIF('Sweet Potato Prod'!$F$4:$F$176,$E70,'Sweet Potato Prod'!P$4:P$176)</f>
        <v>0</v>
      </c>
      <c r="Q70" s="2">
        <f>+SUMIF('Sweet Potato Prod'!$F$4:$F$176,$E70,'Sweet Potato Prod'!Q$4:Q$176)</f>
        <v>0</v>
      </c>
      <c r="R70" s="2">
        <f>+SUMIF('Sweet Potato Prod'!$F$4:$F$176,$E70,'Sweet Potato Prod'!R$4:R$176)</f>
        <v>0</v>
      </c>
      <c r="S70" s="2">
        <f>+SUMIF('Sweet Potato Prod'!$F$4:$F$176,$E70,'Sweet Potato Prod'!S$4:S$176)</f>
        <v>0</v>
      </c>
      <c r="T70" s="2">
        <f>+SUMIF('Sweet Potato Prod'!$F$4:$F$176,$E70,'Sweet Potato Prod'!T$4:T$176)</f>
        <v>0</v>
      </c>
      <c r="U70" s="2">
        <f>+SUMIF('Sweet Potato Prod'!$F$4:$F$176,$E70,'Sweet Potato Prod'!U$4:U$176)</f>
        <v>0</v>
      </c>
      <c r="V70" s="2">
        <f>+SUMIF('Sweet Potato Prod'!$F$4:$F$176,$E70,'Sweet Potato Prod'!V$4:V$176)</f>
        <v>0</v>
      </c>
      <c r="W70" s="2">
        <f>+SUMIF('Sweet Potato Prod'!$F$4:$F$176,$E70,'Sweet Potato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54371</v>
      </c>
      <c r="I71" s="3">
        <f t="shared" si="43"/>
        <v>49747</v>
      </c>
      <c r="J71" s="3">
        <f t="shared" si="43"/>
        <v>52185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+SUMIF('Sweet Potato Prod'!$F$4:$F$176,$E72,'Sweet Potato Prod'!H$4:H$176)</f>
        <v>355469</v>
      </c>
      <c r="I72" s="2">
        <f>+SUMIF('Sweet Potato Prod'!$F$4:$F$176,$E72,'Sweet Potato Prod'!I$4:I$176)</f>
        <v>426141</v>
      </c>
      <c r="J72" s="2">
        <f>+SUMIF('Sweet Potato Prod'!$F$4:$F$176,$E72,'Sweet Potato Prod'!J$4:J$176)</f>
        <v>401560</v>
      </c>
      <c r="L72" s="2">
        <f>+SUMIF('Sweet Potato Prod'!$F$4:$F$176,$E72,'Sweet Potato Prod'!L$4:L$176)</f>
        <v>4746.6859999999997</v>
      </c>
      <c r="M72" s="2">
        <f>+SUMIF('Sweet Potato Prod'!$F$4:$F$176,$E72,'Sweet Potato Prod'!M$4:M$176)</f>
        <v>5715.9199999999992</v>
      </c>
      <c r="N72" s="2">
        <f>+SUMIF('Sweet Potato Prod'!$F$4:$F$176,$E72,'Sweet Potato Prod'!N$4:N$176)</f>
        <v>5396.9859999999999</v>
      </c>
      <c r="O72" s="2">
        <f>+SUMIF('Sweet Potato Prod'!$F$4:$F$176,$E72,'Sweet Potato Prod'!O$4:O$176)</f>
        <v>9.493371999999999</v>
      </c>
      <c r="P72" s="2">
        <f>+SUMIF('Sweet Potato Prod'!$F$4:$F$176,$E72,'Sweet Potato Prod'!P$4:P$176)</f>
        <v>11.431839999999999</v>
      </c>
      <c r="Q72" s="2">
        <f>+SUMIF('Sweet Potato Prod'!$F$4:$F$176,$E72,'Sweet Potato Prod'!Q$4:Q$176)</f>
        <v>10.793972</v>
      </c>
      <c r="R72" s="2">
        <f>+SUMIF('Sweet Potato Prod'!$F$4:$F$176,$E72,'Sweet Potato Prod'!R$4:R$176)</f>
        <v>54586.889000000003</v>
      </c>
      <c r="S72" s="2">
        <f>+SUMIF('Sweet Potato Prod'!$F$4:$F$176,$E72,'Sweet Potato Prod'!S$4:S$176)</f>
        <v>65733.08</v>
      </c>
      <c r="T72" s="2">
        <f>+SUMIF('Sweet Potato Prod'!$F$4:$F$176,$E72,'Sweet Potato Prod'!T$4:T$176)</f>
        <v>62065.339</v>
      </c>
      <c r="U72" s="2">
        <f>+SUMIF('Sweet Potato Prod'!$F$4:$F$176,$E72,'Sweet Potato Prod'!U$4:U$176)</f>
        <v>1637.6066700000001</v>
      </c>
      <c r="V72" s="2">
        <f>+SUMIF('Sweet Potato Prod'!$F$4:$F$176,$E72,'Sweet Potato Prod'!V$4:V$176)</f>
        <v>1971.9924000000001</v>
      </c>
      <c r="W72" s="2">
        <f>+SUMIF('Sweet Potato Prod'!$F$4:$F$176,$E72,'Sweet Potato Prod'!W$4:W$176)</f>
        <v>1861.9601699999998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+SUMIF('Sweet Potato Prod'!$F$4:$F$176,$E73,'Sweet Potato Prod'!H$4:H$176)</f>
        <v>32176</v>
      </c>
      <c r="I73" s="2">
        <f>+SUMIF('Sweet Potato Prod'!$F$4:$F$176,$E73,'Sweet Potato Prod'!I$4:I$176)</f>
        <v>40975</v>
      </c>
      <c r="J73" s="2">
        <f>+SUMIF('Sweet Potato Prod'!$F$4:$F$176,$E73,'Sweet Potato Prod'!J$4:J$176)</f>
        <v>38674</v>
      </c>
      <c r="L73" s="2">
        <f>+SUMIF('Sweet Potato Prod'!$F$4:$F$176,$E73,'Sweet Potato Prod'!L$4:L$176)</f>
        <v>63.167999999999999</v>
      </c>
      <c r="M73" s="2">
        <f>+SUMIF('Sweet Potato Prod'!$F$4:$F$176,$E73,'Sweet Potato Prod'!M$4:M$176)</f>
        <v>67.492000000000004</v>
      </c>
      <c r="N73" s="2">
        <f>+SUMIF('Sweet Potato Prod'!$F$4:$F$176,$E73,'Sweet Potato Prod'!N$4:N$176)</f>
        <v>66.739999999999995</v>
      </c>
      <c r="O73" s="2">
        <f>+SUMIF('Sweet Potato Prod'!$F$4:$F$176,$E73,'Sweet Potato Prod'!O$4:O$176)</f>
        <v>2.8425599999999998</v>
      </c>
      <c r="P73" s="2">
        <f>+SUMIF('Sweet Potato Prod'!$F$4:$F$176,$E73,'Sweet Potato Prod'!P$4:P$176)</f>
        <v>3.03714</v>
      </c>
      <c r="Q73" s="2">
        <f>+SUMIF('Sweet Potato Prod'!$F$4:$F$176,$E73,'Sweet Potato Prod'!Q$4:Q$176)</f>
        <v>3.0032999999999999</v>
      </c>
      <c r="R73" s="2">
        <f>+SUMIF('Sweet Potato Prod'!$F$4:$F$176,$E73,'Sweet Potato Prod'!R$4:R$176)</f>
        <v>175.392</v>
      </c>
      <c r="S73" s="2">
        <f>+SUMIF('Sweet Potato Prod'!$F$4:$F$176,$E73,'Sweet Potato Prod'!S$4:S$176)</f>
        <v>187.398</v>
      </c>
      <c r="T73" s="2">
        <f>+SUMIF('Sweet Potato Prod'!$F$4:$F$176,$E73,'Sweet Potato Prod'!T$4:T$176)</f>
        <v>185.31</v>
      </c>
      <c r="U73" s="2">
        <f>+SUMIF('Sweet Potato Prod'!$F$4:$F$176,$E73,'Sweet Potato Prod'!U$4:U$176)</f>
        <v>30.342816000000003</v>
      </c>
      <c r="V73" s="2">
        <f>+SUMIF('Sweet Potato Prod'!$F$4:$F$176,$E73,'Sweet Potato Prod'!V$4:V$176)</f>
        <v>32.419854000000001</v>
      </c>
      <c r="W73" s="2">
        <f>+SUMIF('Sweet Potato Prod'!$F$4:$F$176,$E73,'Sweet Potato Prod'!W$4:W$176)</f>
        <v>32.058630000000001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387645</v>
      </c>
      <c r="I74" s="3">
        <f t="shared" si="45"/>
        <v>467116</v>
      </c>
      <c r="J74" s="3">
        <f t="shared" si="45"/>
        <v>440234</v>
      </c>
      <c r="L74" s="3">
        <f t="shared" ref="L74:W74" si="46">+SUM(L72:L73)</f>
        <v>4809.8539999999994</v>
      </c>
      <c r="M74" s="3">
        <f t="shared" si="46"/>
        <v>5783.4119999999994</v>
      </c>
      <c r="N74" s="3">
        <f t="shared" si="46"/>
        <v>5463.7259999999997</v>
      </c>
      <c r="O74" s="3">
        <f t="shared" si="46"/>
        <v>12.335932</v>
      </c>
      <c r="P74" s="3">
        <f t="shared" si="46"/>
        <v>14.468979999999998</v>
      </c>
      <c r="Q74" s="3">
        <f t="shared" si="46"/>
        <v>13.797272</v>
      </c>
      <c r="R74" s="3">
        <f t="shared" si="46"/>
        <v>54762.281000000003</v>
      </c>
      <c r="S74" s="3">
        <f t="shared" si="46"/>
        <v>65920.478000000003</v>
      </c>
      <c r="T74" s="3">
        <f t="shared" si="46"/>
        <v>62250.648999999998</v>
      </c>
      <c r="U74" s="3">
        <f t="shared" si="46"/>
        <v>1667.9494860000002</v>
      </c>
      <c r="V74" s="3">
        <f t="shared" si="46"/>
        <v>2004.4122540000001</v>
      </c>
      <c r="W74" s="3">
        <f t="shared" si="46"/>
        <v>1894.0187999999998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+SUMIF('Sweet Potato Prod'!$F$4:$F$176,$E75,'Sweet Potato Prod'!H$4:H$176)</f>
        <v>89808</v>
      </c>
      <c r="I75" s="3">
        <f>+SUMIF('Sweet Potato Prod'!$F$4:$F$176,$E75,'Sweet Potato Prod'!I$4:I$176)</f>
        <v>90284</v>
      </c>
      <c r="J75" s="3">
        <f>+SUMIF('Sweet Potato Prod'!$F$4:$F$176,$E75,'Sweet Potato Prod'!J$4:J$176)</f>
        <v>83669</v>
      </c>
      <c r="K75" s="22"/>
      <c r="L75" s="3">
        <f>+SUMIF('Sweet Potato Prod'!$F$4:$F$176,$E75,'Sweet Potato Prod'!L$4:L$176)</f>
        <v>0</v>
      </c>
      <c r="M75" s="3">
        <f>+SUMIF('Sweet Potato Prod'!$F$4:$F$176,$E75,'Sweet Potato Prod'!M$4:M$176)</f>
        <v>0</v>
      </c>
      <c r="N75" s="3">
        <f>+SUMIF('Sweet Potato Prod'!$F$4:$F$176,$E75,'Sweet Potato Prod'!N$4:N$176)</f>
        <v>0</v>
      </c>
      <c r="O75" s="3">
        <f>+SUMIF('Sweet Potato Prod'!$F$4:$F$176,$E75,'Sweet Potato Prod'!O$4:O$176)</f>
        <v>0</v>
      </c>
      <c r="P75" s="3">
        <f>+SUMIF('Sweet Potato Prod'!$F$4:$F$176,$E75,'Sweet Potato Prod'!P$4:P$176)</f>
        <v>0</v>
      </c>
      <c r="Q75" s="3">
        <f>+SUMIF('Sweet Potato Prod'!$F$4:$F$176,$E75,'Sweet Potato Prod'!Q$4:Q$176)</f>
        <v>0</v>
      </c>
      <c r="R75" s="3">
        <f>+SUMIF('Sweet Potato Prod'!$F$4:$F$176,$E75,'Sweet Potato Prod'!R$4:R$176)</f>
        <v>0</v>
      </c>
      <c r="S75" s="3">
        <f>+SUMIF('Sweet Potato Prod'!$F$4:$F$176,$E75,'Sweet Potato Prod'!S$4:S$176)</f>
        <v>0</v>
      </c>
      <c r="T75" s="3">
        <f>+SUMIF('Sweet Potato Prod'!$F$4:$F$176,$E75,'Sweet Potato Prod'!T$4:T$176)</f>
        <v>0</v>
      </c>
      <c r="U75" s="3">
        <f>+SUMIF('Sweet Potato Prod'!$F$4:$F$176,$E75,'Sweet Potato Prod'!U$4:U$176)</f>
        <v>0</v>
      </c>
      <c r="V75" s="3">
        <f>+SUMIF('Sweet Potato Prod'!$F$4:$F$176,$E75,'Sweet Potato Prod'!V$4:V$176)</f>
        <v>0</v>
      </c>
      <c r="W75" s="3">
        <f>+SUMIF('Sweet Potato Prod'!$F$4:$F$176,$E75,'Sweet Potato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+SUMIF('Sweet Potato Prod'!$F$4:$F$176,$E76,'Sweet Potato Prod'!H$4:H$176)</f>
        <v>0</v>
      </c>
      <c r="I76" s="2">
        <f>+SUMIF('Sweet Potato Prod'!$F$4:$F$176,$E76,'Sweet Potato Prod'!I$4:I$176)</f>
        <v>0</v>
      </c>
      <c r="J76" s="2">
        <f>+SUMIF('Sweet Potato Prod'!$F$4:$F$176,$E76,'Sweet Potato Prod'!J$4:J$176)</f>
        <v>0</v>
      </c>
      <c r="L76" s="2">
        <f>+SUMIF('Sweet Potato Prod'!$F$4:$F$176,$E76,'Sweet Potato Prod'!L$4:L$176)</f>
        <v>0</v>
      </c>
      <c r="M76" s="2">
        <f>+SUMIF('Sweet Potato Prod'!$F$4:$F$176,$E76,'Sweet Potato Prod'!M$4:M$176)</f>
        <v>0</v>
      </c>
      <c r="N76" s="2">
        <f>+SUMIF('Sweet Potato Prod'!$F$4:$F$176,$E76,'Sweet Potato Prod'!N$4:N$176)</f>
        <v>0</v>
      </c>
      <c r="O76" s="2">
        <f>+SUMIF('Sweet Potato Prod'!$F$4:$F$176,$E76,'Sweet Potato Prod'!O$4:O$176)</f>
        <v>0</v>
      </c>
      <c r="P76" s="2">
        <f>+SUMIF('Sweet Potato Prod'!$F$4:$F$176,$E76,'Sweet Potato Prod'!P$4:P$176)</f>
        <v>0</v>
      </c>
      <c r="Q76" s="2">
        <f>+SUMIF('Sweet Potato Prod'!$F$4:$F$176,$E76,'Sweet Potato Prod'!Q$4:Q$176)</f>
        <v>0</v>
      </c>
      <c r="R76" s="2">
        <f>+SUMIF('Sweet Potato Prod'!$F$4:$F$176,$E76,'Sweet Potato Prod'!R$4:R$176)</f>
        <v>0</v>
      </c>
      <c r="S76" s="2">
        <f>+SUMIF('Sweet Potato Prod'!$F$4:$F$176,$E76,'Sweet Potato Prod'!S$4:S$176)</f>
        <v>0</v>
      </c>
      <c r="T76" s="2">
        <f>+SUMIF('Sweet Potato Prod'!$F$4:$F$176,$E76,'Sweet Potato Prod'!T$4:T$176)</f>
        <v>0</v>
      </c>
      <c r="U76" s="2">
        <f>+SUMIF('Sweet Potato Prod'!$F$4:$F$176,$E76,'Sweet Potato Prod'!U$4:U$176)</f>
        <v>0</v>
      </c>
      <c r="V76" s="2">
        <f>+SUMIF('Sweet Potato Prod'!$F$4:$F$176,$E76,'Sweet Potato Prod'!V$4:V$176)</f>
        <v>0</v>
      </c>
      <c r="W76" s="2">
        <f>+SUMIF('Sweet Potato Prod'!$F$4:$F$176,$E76,'Sweet Potato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+SUMIF('Sweet Potato Prod'!$F$4:$F$176,$E77,'Sweet Potato Prod'!H$4:H$176)</f>
        <v>0</v>
      </c>
      <c r="I77" s="2">
        <f>+SUMIF('Sweet Potato Prod'!$F$4:$F$176,$E77,'Sweet Potato Prod'!I$4:I$176)</f>
        <v>0</v>
      </c>
      <c r="J77" s="2">
        <f>+SUMIF('Sweet Potato Prod'!$F$4:$F$176,$E77,'Sweet Potato Prod'!J$4:J$176)</f>
        <v>0</v>
      </c>
      <c r="L77" s="2">
        <f>+SUMIF('Sweet Potato Prod'!$F$4:$F$176,$E77,'Sweet Potato Prod'!L$4:L$176)</f>
        <v>0</v>
      </c>
      <c r="M77" s="2">
        <f>+SUMIF('Sweet Potato Prod'!$F$4:$F$176,$E77,'Sweet Potato Prod'!M$4:M$176)</f>
        <v>0</v>
      </c>
      <c r="N77" s="2">
        <f>+SUMIF('Sweet Potato Prod'!$F$4:$F$176,$E77,'Sweet Potato Prod'!N$4:N$176)</f>
        <v>0</v>
      </c>
      <c r="O77" s="2">
        <f>+SUMIF('Sweet Potato Prod'!$F$4:$F$176,$E77,'Sweet Potato Prod'!O$4:O$176)</f>
        <v>0</v>
      </c>
      <c r="P77" s="2">
        <f>+SUMIF('Sweet Potato Prod'!$F$4:$F$176,$E77,'Sweet Potato Prod'!P$4:P$176)</f>
        <v>0</v>
      </c>
      <c r="Q77" s="2">
        <f>+SUMIF('Sweet Potato Prod'!$F$4:$F$176,$E77,'Sweet Potato Prod'!Q$4:Q$176)</f>
        <v>0</v>
      </c>
      <c r="R77" s="2">
        <f>+SUMIF('Sweet Potato Prod'!$F$4:$F$176,$E77,'Sweet Potato Prod'!R$4:R$176)</f>
        <v>0</v>
      </c>
      <c r="S77" s="2">
        <f>+SUMIF('Sweet Potato Prod'!$F$4:$F$176,$E77,'Sweet Potato Prod'!S$4:S$176)</f>
        <v>0</v>
      </c>
      <c r="T77" s="2">
        <f>+SUMIF('Sweet Potato Prod'!$F$4:$F$176,$E77,'Sweet Potato Prod'!T$4:T$176)</f>
        <v>0</v>
      </c>
      <c r="U77" s="2">
        <f>+SUMIF('Sweet Potato Prod'!$F$4:$F$176,$E77,'Sweet Potato Prod'!U$4:U$176)</f>
        <v>0</v>
      </c>
      <c r="V77" s="2">
        <f>+SUMIF('Sweet Potato Prod'!$F$4:$F$176,$E77,'Sweet Potato Prod'!V$4:V$176)</f>
        <v>0</v>
      </c>
      <c r="W77" s="2">
        <f>+SUMIF('Sweet Potato Prod'!$F$4:$F$176,$E77,'Sweet Potato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+SUMIF('Sweet Potato Prod'!$F$4:$F$176,$E78,'Sweet Potato Prod'!H$4:H$176)</f>
        <v>0</v>
      </c>
      <c r="I78" s="2">
        <f>+SUMIF('Sweet Potato Prod'!$F$4:$F$176,$E78,'Sweet Potato Prod'!I$4:I$176)</f>
        <v>0</v>
      </c>
      <c r="J78" s="2">
        <f>+SUMIF('Sweet Potato Prod'!$F$4:$F$176,$E78,'Sweet Potato Prod'!J$4:J$176)</f>
        <v>0</v>
      </c>
      <c r="L78" s="2">
        <f>+SUMIF('Sweet Potato Prod'!$F$4:$F$176,$E78,'Sweet Potato Prod'!L$4:L$176)</f>
        <v>0</v>
      </c>
      <c r="M78" s="2">
        <f>+SUMIF('Sweet Potato Prod'!$F$4:$F$176,$E78,'Sweet Potato Prod'!M$4:M$176)</f>
        <v>0</v>
      </c>
      <c r="N78" s="2">
        <f>+SUMIF('Sweet Potato Prod'!$F$4:$F$176,$E78,'Sweet Potato Prod'!N$4:N$176)</f>
        <v>0</v>
      </c>
      <c r="O78" s="2">
        <f>+SUMIF('Sweet Potato Prod'!$F$4:$F$176,$E78,'Sweet Potato Prod'!O$4:O$176)</f>
        <v>0</v>
      </c>
      <c r="P78" s="2">
        <f>+SUMIF('Sweet Potato Prod'!$F$4:$F$176,$E78,'Sweet Potato Prod'!P$4:P$176)</f>
        <v>0</v>
      </c>
      <c r="Q78" s="2">
        <f>+SUMIF('Sweet Potato Prod'!$F$4:$F$176,$E78,'Sweet Potato Prod'!Q$4:Q$176)</f>
        <v>0</v>
      </c>
      <c r="R78" s="2">
        <f>+SUMIF('Sweet Potato Prod'!$F$4:$F$176,$E78,'Sweet Potato Prod'!R$4:R$176)</f>
        <v>0</v>
      </c>
      <c r="S78" s="2">
        <f>+SUMIF('Sweet Potato Prod'!$F$4:$F$176,$E78,'Sweet Potato Prod'!S$4:S$176)</f>
        <v>0</v>
      </c>
      <c r="T78" s="2">
        <f>+SUMIF('Sweet Potato Prod'!$F$4:$F$176,$E78,'Sweet Potato Prod'!T$4:T$176)</f>
        <v>0</v>
      </c>
      <c r="U78" s="2">
        <f>+SUMIF('Sweet Potato Prod'!$F$4:$F$176,$E78,'Sweet Potato Prod'!U$4:U$176)</f>
        <v>0</v>
      </c>
      <c r="V78" s="2">
        <f>+SUMIF('Sweet Potato Prod'!$F$4:$F$176,$E78,'Sweet Potato Prod'!V$4:V$176)</f>
        <v>0</v>
      </c>
      <c r="W78" s="2">
        <f>+SUMIF('Sweet Potato Prod'!$F$4:$F$176,$E78,'Sweet Potato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+SUMIF('Sweet Potato Prod'!$F$4:$F$176,$E79,'Sweet Potato Prod'!H$4:H$176)</f>
        <v>0</v>
      </c>
      <c r="I79" s="3">
        <f>+SUMIF('Sweet Potato Prod'!$F$4:$F$176,$E79,'Sweet Potato Prod'!I$4:I$176)</f>
        <v>0</v>
      </c>
      <c r="J79" s="3">
        <f>+SUMIF('Sweet Potato Prod'!$F$4:$F$176,$E79,'Sweet Potato Prod'!J$4:J$176)</f>
        <v>0</v>
      </c>
      <c r="K79" s="22"/>
      <c r="L79" s="3">
        <f>+SUMIF('Sweet Potato Prod'!$F$4:$F$176,$E79,'Sweet Potato Prod'!L$4:L$176)</f>
        <v>0</v>
      </c>
      <c r="M79" s="3">
        <f>+SUMIF('Sweet Potato Prod'!$F$4:$F$176,$E79,'Sweet Potato Prod'!M$4:M$176)</f>
        <v>0</v>
      </c>
      <c r="N79" s="3">
        <f>+SUMIF('Sweet Potato Prod'!$F$4:$F$176,$E79,'Sweet Potato Prod'!N$4:N$176)</f>
        <v>0</v>
      </c>
      <c r="O79" s="3">
        <f>+SUMIF('Sweet Potato Prod'!$F$4:$F$176,$E79,'Sweet Potato Prod'!O$4:O$176)</f>
        <v>0</v>
      </c>
      <c r="P79" s="3">
        <f>+SUMIF('Sweet Potato Prod'!$F$4:$F$176,$E79,'Sweet Potato Prod'!P$4:P$176)</f>
        <v>0</v>
      </c>
      <c r="Q79" s="3">
        <f>+SUMIF('Sweet Potato Prod'!$F$4:$F$176,$E79,'Sweet Potato Prod'!Q$4:Q$176)</f>
        <v>0</v>
      </c>
      <c r="R79" s="3">
        <f>+SUMIF('Sweet Potato Prod'!$F$4:$F$176,$E79,'Sweet Potato Prod'!R$4:R$176)</f>
        <v>0</v>
      </c>
      <c r="S79" s="3">
        <f>+SUMIF('Sweet Potato Prod'!$F$4:$F$176,$E79,'Sweet Potato Prod'!S$4:S$176)</f>
        <v>0</v>
      </c>
      <c r="T79" s="3">
        <f>+SUMIF('Sweet Potato Prod'!$F$4:$F$176,$E79,'Sweet Potato Prod'!T$4:T$176)</f>
        <v>0</v>
      </c>
      <c r="U79" s="3">
        <f>+SUMIF('Sweet Potato Prod'!$F$4:$F$176,$E79,'Sweet Potato Prod'!U$4:U$176)</f>
        <v>0</v>
      </c>
      <c r="V79" s="3">
        <f>+SUMIF('Sweet Potato Prod'!$F$4:$F$176,$E79,'Sweet Potato Prod'!V$4:V$176)</f>
        <v>0</v>
      </c>
      <c r="W79" s="3">
        <f>+SUMIF('Sweet Potato Prod'!$F$4:$F$176,$E79,'Sweet Potato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2929543</v>
      </c>
      <c r="I81" s="2">
        <f t="shared" si="47"/>
        <v>2886227</v>
      </c>
      <c r="J81" s="2">
        <f t="shared" si="47"/>
        <v>2945634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0</v>
      </c>
      <c r="I82" s="2">
        <f t="shared" si="49"/>
        <v>0</v>
      </c>
      <c r="J82" s="2">
        <f t="shared" si="49"/>
        <v>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101381648</v>
      </c>
      <c r="I83" s="2">
        <f t="shared" si="51"/>
        <v>100736628</v>
      </c>
      <c r="J83" s="2">
        <f t="shared" si="51"/>
        <v>101982085</v>
      </c>
      <c r="L83" s="2">
        <f t="shared" ref="L83:W83" si="52">+SUM(L54,L60,L63,L64,L65,L66,L74)</f>
        <v>11463461.363000002</v>
      </c>
      <c r="M83" s="2">
        <f t="shared" si="52"/>
        <v>10984711.676000003</v>
      </c>
      <c r="N83" s="2">
        <f t="shared" si="52"/>
        <v>12044189.634999998</v>
      </c>
      <c r="O83" s="2">
        <f t="shared" si="52"/>
        <v>1919066.1500590001</v>
      </c>
      <c r="P83" s="2">
        <f t="shared" si="52"/>
        <v>1822923.5675649999</v>
      </c>
      <c r="Q83" s="2">
        <f t="shared" si="52"/>
        <v>2047038.4249709998</v>
      </c>
      <c r="R83" s="2">
        <f t="shared" si="52"/>
        <v>25853113.655000001</v>
      </c>
      <c r="S83" s="2">
        <f t="shared" si="52"/>
        <v>24991684.312000003</v>
      </c>
      <c r="T83" s="2">
        <f t="shared" si="52"/>
        <v>26639517.314000003</v>
      </c>
      <c r="U83" s="2">
        <f t="shared" si="52"/>
        <v>6049810.4091330012</v>
      </c>
      <c r="V83" s="2">
        <f t="shared" si="52"/>
        <v>5735864.3521290002</v>
      </c>
      <c r="W83" s="2">
        <f t="shared" si="52"/>
        <v>6382865.0746009992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101381648</v>
      </c>
      <c r="I84" s="2">
        <f t="shared" si="53"/>
        <v>100736628</v>
      </c>
      <c r="J84" s="2">
        <f t="shared" si="53"/>
        <v>101982085</v>
      </c>
      <c r="L84" s="2">
        <f t="shared" ref="L84:W84" si="54">+L83+L77+L47</f>
        <v>11463461.363000002</v>
      </c>
      <c r="M84" s="2">
        <f t="shared" si="54"/>
        <v>10984711.676000003</v>
      </c>
      <c r="N84" s="2">
        <f t="shared" si="54"/>
        <v>12044189.634999998</v>
      </c>
      <c r="O84" s="2">
        <f t="shared" si="54"/>
        <v>1919066.1500590001</v>
      </c>
      <c r="P84" s="2">
        <f t="shared" si="54"/>
        <v>1822923.5675649999</v>
      </c>
      <c r="Q84" s="2">
        <f t="shared" si="54"/>
        <v>2047038.4249709998</v>
      </c>
      <c r="R84" s="2">
        <f t="shared" si="54"/>
        <v>25853113.655000001</v>
      </c>
      <c r="S84" s="2">
        <f t="shared" si="54"/>
        <v>24991684.312000003</v>
      </c>
      <c r="T84" s="2">
        <f t="shared" si="54"/>
        <v>26639517.314000003</v>
      </c>
      <c r="U84" s="2">
        <f t="shared" si="54"/>
        <v>6049810.4091330012</v>
      </c>
      <c r="V84" s="2">
        <f t="shared" si="54"/>
        <v>5735864.3521290002</v>
      </c>
      <c r="W84" s="2">
        <f t="shared" si="54"/>
        <v>6382865.0746009992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104311191</v>
      </c>
      <c r="I85" s="2">
        <f t="shared" si="55"/>
        <v>103622855</v>
      </c>
      <c r="J85" s="2">
        <f t="shared" si="55"/>
        <v>104927719</v>
      </c>
      <c r="L85" s="2">
        <f t="shared" ref="L85:W85" si="56">+SUM(L81:L83)</f>
        <v>11463461.363000002</v>
      </c>
      <c r="M85" s="2">
        <f t="shared" si="56"/>
        <v>10984711.676000003</v>
      </c>
      <c r="N85" s="2">
        <f t="shared" si="56"/>
        <v>12044189.634999998</v>
      </c>
      <c r="O85" s="2">
        <f t="shared" si="56"/>
        <v>1919066.1500590001</v>
      </c>
      <c r="P85" s="2">
        <f t="shared" si="56"/>
        <v>1822923.5675649999</v>
      </c>
      <c r="Q85" s="2">
        <f t="shared" si="56"/>
        <v>2047038.4249709998</v>
      </c>
      <c r="R85" s="2">
        <f t="shared" si="56"/>
        <v>25853113.655000001</v>
      </c>
      <c r="S85" s="2">
        <f t="shared" si="56"/>
        <v>24991684.312000003</v>
      </c>
      <c r="T85" s="2">
        <f t="shared" si="56"/>
        <v>26639517.314000003</v>
      </c>
      <c r="U85" s="2">
        <f t="shared" si="56"/>
        <v>6049810.4091330012</v>
      </c>
      <c r="V85" s="2">
        <f t="shared" si="56"/>
        <v>5735864.3521290002</v>
      </c>
      <c r="W85" s="2">
        <f t="shared" si="56"/>
        <v>6382865.0746009992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28673489</v>
      </c>
      <c r="I86" s="52">
        <f t="shared" si="57"/>
        <v>28114090</v>
      </c>
      <c r="J86" s="52">
        <f t="shared" si="57"/>
        <v>29816116</v>
      </c>
      <c r="L86" s="61">
        <f t="shared" ref="L86:W86" si="58">+L84-L63-L58-L59</f>
        <v>10078617.577000001</v>
      </c>
      <c r="M86" s="61">
        <f t="shared" si="58"/>
        <v>9600327.2770000026</v>
      </c>
      <c r="N86" s="61">
        <f t="shared" si="58"/>
        <v>10667078.967999998</v>
      </c>
      <c r="O86" s="61">
        <f t="shared" si="58"/>
        <v>1914481.4825590001</v>
      </c>
      <c r="P86" s="61">
        <f t="shared" si="58"/>
        <v>1818289.1163509998</v>
      </c>
      <c r="Q86" s="61">
        <f t="shared" si="58"/>
        <v>2042371.6879349998</v>
      </c>
      <c r="R86" s="61">
        <f t="shared" si="58"/>
        <v>17155805.733000003</v>
      </c>
      <c r="S86" s="61">
        <f t="shared" si="58"/>
        <v>16309821.483000003</v>
      </c>
      <c r="T86" s="61">
        <f t="shared" si="58"/>
        <v>18017563.754000004</v>
      </c>
      <c r="U86" s="61">
        <f t="shared" si="58"/>
        <v>5805946.7814450013</v>
      </c>
      <c r="V86" s="61">
        <f t="shared" si="58"/>
        <v>5492361.8594509996</v>
      </c>
      <c r="W86" s="61">
        <f t="shared" si="58"/>
        <v>6140967.6497139996</v>
      </c>
    </row>
    <row r="87" spans="4:23" ht="13.5" customHeight="1" x14ac:dyDescent="0.35">
      <c r="D87" s="4" t="s">
        <v>560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+SUMIF('Sweet Potato Area'!$F$4:$F$176,$E90,'Sweet Potato Area'!H$4:H$176)</f>
        <v>0</v>
      </c>
      <c r="I90" s="2">
        <f>+SUMIF('Sweet Potato Area'!$F$4:$F$176,$E90,'Sweet Potato Area'!I$4:I$176)</f>
        <v>0</v>
      </c>
      <c r="J90" s="2">
        <f>+SUMIF('Sweet Potato Area'!$F$4:$F$176,$E90,'Sweet Potato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+SUMIF('Sweet Potato Area'!$F$4:$F$176,$E91,'Sweet Potato Area'!H$4:H$176)</f>
        <v>133117</v>
      </c>
      <c r="I91" s="2">
        <f>+SUMIF('Sweet Potato Area'!$F$4:$F$176,$E91,'Sweet Potato Area'!I$4:I$176)</f>
        <v>136655</v>
      </c>
      <c r="J91" s="2">
        <f>+SUMIF('Sweet Potato Area'!$F$4:$F$176,$E91,'Sweet Potato Area'!J$4:J$176)</f>
        <v>142669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+SUMIF('Sweet Potato Area'!$F$4:$F$176,$E92,'Sweet Potato Area'!H$4:H$176)</f>
        <v>894309</v>
      </c>
      <c r="I92" s="2">
        <f>+SUMIF('Sweet Potato Area'!$F$4:$F$176,$E92,'Sweet Potato Area'!I$4:I$176)</f>
        <v>842230</v>
      </c>
      <c r="J92" s="2">
        <f>+SUMIF('Sweet Potato Area'!$F$4:$F$176,$E92,'Sweet Potato Area'!J$4:J$176)</f>
        <v>947559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+SUMIF('Sweet Potato Area'!$F$4:$F$176,$E93,'Sweet Potato Area'!H$4:H$176)</f>
        <v>0</v>
      </c>
      <c r="I93" s="2">
        <f>+SUMIF('Sweet Potato Area'!$F$4:$F$176,$E93,'Sweet Potato Area'!I$4:I$176)</f>
        <v>0</v>
      </c>
      <c r="J93" s="2">
        <f>+SUMIF('Sweet Potato Area'!$F$4:$F$176,$E93,'Sweet Potato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+SUMIF('Sweet Potato Area'!$F$4:$F$176,$E94,'Sweet Potato Area'!H$4:H$176)</f>
        <v>1194180</v>
      </c>
      <c r="I94" s="2">
        <f>+SUMIF('Sweet Potato Area'!$F$4:$F$176,$E94,'Sweet Potato Area'!I$4:I$176)</f>
        <v>1153381</v>
      </c>
      <c r="J94" s="2">
        <f>+SUMIF('Sweet Potato Area'!$F$4:$F$176,$E94,'Sweet Potato Area'!J$4:J$176)</f>
        <v>1229811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+SUMIF('Sweet Potato Area'!$F$4:$F$176,$E95,'Sweet Potato Area'!H$4:H$176)</f>
        <v>0</v>
      </c>
      <c r="I95" s="2">
        <f>+SUMIF('Sweet Potato Area'!$F$4:$F$176,$E95,'Sweet Potato Area'!I$4:I$176)</f>
        <v>0</v>
      </c>
      <c r="J95" s="2">
        <f>+SUMIF('Sweet Potato Area'!$F$4:$F$176,$E95,'Sweet Potato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+SUMIF('Sweet Potato Area'!$F$4:$F$176,$E96,'Sweet Potato Area'!H$4:H$176)</f>
        <v>1699100</v>
      </c>
      <c r="I96" s="2">
        <f>+SUMIF('Sweet Potato Area'!$F$4:$F$176,$E96,'Sweet Potato Area'!I$4:I$176)</f>
        <v>1762180</v>
      </c>
      <c r="J96" s="2">
        <f>+SUMIF('Sweet Potato Area'!$F$4:$F$176,$E96,'Sweet Potato Area'!J$4:J$176)</f>
        <v>1855079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3920706</v>
      </c>
      <c r="I97" s="3">
        <f t="shared" si="59"/>
        <v>3894446</v>
      </c>
      <c r="J97" s="3">
        <f t="shared" si="59"/>
        <v>4175118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+SUMIF('Sweet Potato Area'!$F$4:$F$176,$E98,'Sweet Potato Area'!H$4:H$176)</f>
        <v>129160</v>
      </c>
      <c r="I98" s="2">
        <f>+SUMIF('Sweet Potato Area'!$F$4:$F$176,$E98,'Sweet Potato Area'!I$4:I$176)</f>
        <v>160722</v>
      </c>
      <c r="J98" s="2">
        <f>+SUMIF('Sweet Potato Area'!$F$4:$F$176,$E98,'Sweet Potato Area'!J$4:J$176)</f>
        <v>183951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+SUMIF('Sweet Potato Area'!$F$4:$F$176,$E99,'Sweet Potato Area'!H$4:H$176)</f>
        <v>3743</v>
      </c>
      <c r="I99" s="2">
        <f>+SUMIF('Sweet Potato Area'!$F$4:$F$176,$E99,'Sweet Potato Area'!I$4:I$176)</f>
        <v>4699</v>
      </c>
      <c r="J99" s="2">
        <f>+SUMIF('Sweet Potato Area'!$F$4:$F$176,$E99,'Sweet Potato Area'!J$4:J$176)</f>
        <v>4920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+SUMIF('Sweet Potato Area'!$F$4:$F$176,$E100,'Sweet Potato Area'!H$4:H$176)</f>
        <v>21540</v>
      </c>
      <c r="I100" s="2">
        <f>+SUMIF('Sweet Potato Area'!$F$4:$F$176,$E100,'Sweet Potato Area'!I$4:I$176)</f>
        <v>21887</v>
      </c>
      <c r="J100" s="2">
        <f>+SUMIF('Sweet Potato Area'!$F$4:$F$176,$E100,'Sweet Potato Area'!J$4:J$176)</f>
        <v>20530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+SUMIF('Sweet Potato Area'!$F$4:$F$176,$E101,'Sweet Potato Area'!H$4:H$176)</f>
        <v>39969</v>
      </c>
      <c r="I101" s="2">
        <f>+SUMIF('Sweet Potato Area'!$F$4:$F$176,$E101,'Sweet Potato Area'!I$4:I$176)</f>
        <v>44183</v>
      </c>
      <c r="J101" s="2">
        <f>+SUMIF('Sweet Potato Area'!$F$4:$F$176,$E101,'Sweet Potato Area'!J$4:J$176)</f>
        <v>48115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+SUMIF('Sweet Potato Area'!$F$4:$F$176,$E102,'Sweet Potato Area'!H$4:H$176)</f>
        <v>37540</v>
      </c>
      <c r="I102" s="2">
        <f>+SUMIF('Sweet Potato Area'!$F$4:$F$176,$E102,'Sweet Potato Area'!I$4:I$176)</f>
        <v>37642</v>
      </c>
      <c r="J102" s="2">
        <f>+SUMIF('Sweet Potato Area'!$F$4:$F$176,$E102,'Sweet Potato Area'!J$4:J$176)</f>
        <v>38504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231952</v>
      </c>
      <c r="I103" s="3">
        <f t="shared" si="60"/>
        <v>269133</v>
      </c>
      <c r="J103" s="3">
        <f t="shared" si="60"/>
        <v>296020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+SUMIF('Sweet Potato Area'!$F$4:$F$176,$E104,'Sweet Potato Area'!H$4:H$176)</f>
        <v>54710</v>
      </c>
      <c r="I104" s="3">
        <f>+SUMIF('Sweet Potato Area'!$F$4:$F$176,$E104,'Sweet Potato Area'!I$4:I$176)</f>
        <v>61960</v>
      </c>
      <c r="J104" s="3">
        <f>+SUMIF('Sweet Potato Area'!$F$4:$F$176,$E104,'Sweet Potato Area'!J$4:J$176)</f>
        <v>66090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+SUMIF('Sweet Potato Area'!$F$4:$F$176,$E105,'Sweet Potato Area'!H$4:H$176)</f>
        <v>68643</v>
      </c>
      <c r="I105" s="2">
        <f>+SUMIF('Sweet Potato Area'!$F$4:$F$176,$E105,'Sweet Potato Area'!I$4:I$176)</f>
        <v>65774</v>
      </c>
      <c r="J105" s="2">
        <f>+SUMIF('Sweet Potato Area'!$F$4:$F$176,$E105,'Sweet Potato Area'!J$4:J$176)</f>
        <v>65884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+SUMIF('Sweet Potato Area'!$F$4:$F$176,$E106,'Sweet Potato Area'!H$4:H$176)</f>
        <v>3390907</v>
      </c>
      <c r="I106" s="2">
        <f>+SUMIF('Sweet Potato Area'!$F$4:$F$176,$E106,'Sweet Potato Area'!I$4:I$176)</f>
        <v>3351662</v>
      </c>
      <c r="J106" s="2">
        <f>+SUMIF('Sweet Potato Area'!$F$4:$F$176,$E106,'Sweet Potato Area'!J$4:J$176)</f>
        <v>3313667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+SUMIF('Sweet Potato Area'!$F$4:$F$176,$E107,'Sweet Potato Area'!H$4:H$176)</f>
        <v>404000</v>
      </c>
      <c r="I107" s="2">
        <f>+SUMIF('Sweet Potato Area'!$F$4:$F$176,$E107,'Sweet Potato Area'!I$4:I$176)</f>
        <v>384860</v>
      </c>
      <c r="J107" s="2">
        <f>+SUMIF('Sweet Potato Area'!$F$4:$F$176,$E107,'Sweet Potato Area'!J$4:J$176)</f>
        <v>370156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+SUMIF('Sweet Potato Area'!$F$4:$F$176,$E108,'Sweet Potato Area'!H$4:H$176)</f>
        <v>147363</v>
      </c>
      <c r="I108" s="2">
        <f>+SUMIF('Sweet Potato Area'!$F$4:$F$176,$E108,'Sweet Potato Area'!I$4:I$176)</f>
        <v>152764</v>
      </c>
      <c r="J108" s="2">
        <f>+SUMIF('Sweet Potato Area'!$F$4:$F$176,$E108,'Sweet Potato Area'!J$4:J$176)</f>
        <v>154611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+SUMIF('Sweet Potato Area'!$F$4:$F$176,$E109,'Sweet Potato Area'!H$4:H$176)</f>
        <v>112916</v>
      </c>
      <c r="I109" s="2">
        <f>+SUMIF('Sweet Potato Area'!$F$4:$F$176,$E109,'Sweet Potato Area'!I$4:I$176)</f>
        <v>113671</v>
      </c>
      <c r="J109" s="2">
        <f>+SUMIF('Sweet Potato Area'!$F$4:$F$176,$E109,'Sweet Potato Area'!J$4:J$176)</f>
        <v>136745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4123829</v>
      </c>
      <c r="I110" s="3">
        <f t="shared" si="61"/>
        <v>4068731</v>
      </c>
      <c r="J110" s="3">
        <f t="shared" si="61"/>
        <v>4041063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+SUMIF('Sweet Potato Area'!$F$4:$F$176,$E111,'Sweet Potato Area'!H$4:H$176)</f>
        <v>0</v>
      </c>
      <c r="I111" s="2">
        <f>+SUMIF('Sweet Potato Area'!$F$4:$F$176,$E111,'Sweet Potato Area'!I$4:I$176)</f>
        <v>0</v>
      </c>
      <c r="J111" s="2">
        <f>+SUMIF('Sweet Potato Area'!$F$4:$F$176,$E111,'Sweet Potato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+SUMIF('Sweet Potato Area'!$F$4:$F$176,$E112,'Sweet Potato Area'!H$4:H$176)</f>
        <v>2675</v>
      </c>
      <c r="I112" s="2">
        <f>+SUMIF('Sweet Potato Area'!$F$4:$F$176,$E112,'Sweet Potato Area'!I$4:I$176)</f>
        <v>2539</v>
      </c>
      <c r="J112" s="2">
        <f>+SUMIF('Sweet Potato Area'!$F$4:$F$176,$E112,'Sweet Potato Area'!J$4:J$176)</f>
        <v>2633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+SUMIF('Sweet Potato Area'!$F$4:$F$176,$E113,'Sweet Potato Area'!H$4:H$176)</f>
        <v>0</v>
      </c>
      <c r="I113" s="2">
        <f>+SUMIF('Sweet Potato Area'!$F$4:$F$176,$E113,'Sweet Potato Area'!I$4:I$176)</f>
        <v>0</v>
      </c>
      <c r="J113" s="2">
        <f>+SUMIF('Sweet Potato Area'!$F$4:$F$176,$E113,'Sweet Potato Area'!J$4:J$176)</f>
        <v>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2675</v>
      </c>
      <c r="I114" s="3">
        <f t="shared" si="62"/>
        <v>2539</v>
      </c>
      <c r="J114" s="3">
        <f t="shared" si="62"/>
        <v>2633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+SUMIF('Sweet Potato Area'!$F$4:$F$176,$E115,'Sweet Potato Area'!H$4:H$176)</f>
        <v>10834</v>
      </c>
      <c r="I115" s="2">
        <f>+SUMIF('Sweet Potato Area'!$F$4:$F$176,$E115,'Sweet Potato Area'!I$4:I$176)</f>
        <v>12833</v>
      </c>
      <c r="J115" s="2">
        <f>+SUMIF('Sweet Potato Area'!$F$4:$F$176,$E115,'Sweet Potato Area'!J$4:J$176)</f>
        <v>12651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+SUMIF('Sweet Potato Area'!$F$4:$F$176,$E116,'Sweet Potato Area'!H$4:H$176)</f>
        <v>2510</v>
      </c>
      <c r="I116" s="2">
        <f>+SUMIF('Sweet Potato Area'!$F$4:$F$176,$E116,'Sweet Potato Area'!I$4:I$176)</f>
        <v>2542</v>
      </c>
      <c r="J116" s="2">
        <f>+SUMIF('Sweet Potato Area'!$F$4:$F$176,$E116,'Sweet Potato Area'!J$4:J$176)</f>
        <v>2195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13344</v>
      </c>
      <c r="I117" s="3">
        <f t="shared" si="63"/>
        <v>15375</v>
      </c>
      <c r="J117" s="3">
        <f t="shared" si="63"/>
        <v>14846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+SUMIF('Sweet Potato Area'!$F$4:$F$176,$E118,'Sweet Potato Area'!H$4:H$176)</f>
        <v>3209</v>
      </c>
      <c r="I118" s="2">
        <f>+SUMIF('Sweet Potato Area'!$F$4:$F$176,$E118,'Sweet Potato Area'!I$4:I$176)</f>
        <v>3471</v>
      </c>
      <c r="J118" s="2">
        <f>+SUMIF('Sweet Potato Area'!$F$4:$F$176,$E118,'Sweet Potato Area'!J$4:J$176)</f>
        <v>3163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+SUMIF('Sweet Potato Area'!$F$4:$F$176,$E119,'Sweet Potato Area'!H$4:H$176)</f>
        <v>0</v>
      </c>
      <c r="I119" s="2">
        <f>+SUMIF('Sweet Potato Area'!$F$4:$F$176,$E119,'Sweet Potato Area'!I$4:I$176)</f>
        <v>0</v>
      </c>
      <c r="J119" s="2">
        <f>+SUMIF('Sweet Potato Area'!$F$4:$F$176,$E119,'Sweet Potato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+SUMIF('Sweet Potato Area'!$F$4:$F$176,$E120,'Sweet Potato Area'!H$4:H$176)</f>
        <v>0</v>
      </c>
      <c r="I120" s="2">
        <f>+SUMIF('Sweet Potato Area'!$F$4:$F$176,$E120,'Sweet Potato Area'!I$4:I$176)</f>
        <v>0</v>
      </c>
      <c r="J120" s="2">
        <f>+SUMIF('Sweet Potato Area'!$F$4:$F$176,$E120,'Sweet Potato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+SUMIF('Sweet Potato Area'!$F$4:$F$176,$E121,'Sweet Potato Area'!H$4:H$176)</f>
        <v>0</v>
      </c>
      <c r="I121" s="2">
        <f>+SUMIF('Sweet Potato Area'!$F$4:$F$176,$E121,'Sweet Potato Area'!I$4:I$176)</f>
        <v>0</v>
      </c>
      <c r="J121" s="2">
        <f>+SUMIF('Sweet Potato Area'!$F$4:$F$176,$E121,'Sweet Potato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+SUMIF('Sweet Potato Area'!$F$4:$F$176,$E122,'Sweet Potato Area'!H$4:H$176)</f>
        <v>0</v>
      </c>
      <c r="I122" s="2">
        <f>+SUMIF('Sweet Potato Area'!$F$4:$F$176,$E122,'Sweet Potato Area'!I$4:I$176)</f>
        <v>0</v>
      </c>
      <c r="J122" s="2">
        <f>+SUMIF('Sweet Potato Area'!$F$4:$F$176,$E122,'Sweet Potato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129237</v>
      </c>
      <c r="I124" s="2">
        <f t="shared" si="64"/>
        <v>133744</v>
      </c>
      <c r="J124" s="2">
        <f t="shared" si="64"/>
        <v>137770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0</v>
      </c>
      <c r="I125" s="2">
        <f t="shared" si="65"/>
        <v>0</v>
      </c>
      <c r="J125" s="2">
        <f t="shared" si="65"/>
        <v>0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8221188</v>
      </c>
      <c r="I126" s="2">
        <f t="shared" si="66"/>
        <v>8181911</v>
      </c>
      <c r="J126" s="2">
        <f t="shared" si="66"/>
        <v>8461163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8221188</v>
      </c>
      <c r="I127" s="2">
        <f t="shared" si="67"/>
        <v>8181911</v>
      </c>
      <c r="J127" s="2">
        <f t="shared" si="67"/>
        <v>8461163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8350425</v>
      </c>
      <c r="I128" s="2">
        <f t="shared" si="69"/>
        <v>8315655</v>
      </c>
      <c r="J128" s="2">
        <f t="shared" si="69"/>
        <v>8598933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4752772</v>
      </c>
      <c r="I129" s="52">
        <f t="shared" si="71"/>
        <v>4748424</v>
      </c>
      <c r="J129" s="52">
        <f t="shared" si="71"/>
        <v>5060877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560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5410.9993464395984</v>
      </c>
      <c r="I134" s="2">
        <f t="shared" si="74"/>
        <v>5499.2572536679963</v>
      </c>
      <c r="J134" s="2">
        <f t="shared" si="74"/>
        <v>5620.7305020712274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7969.8225110112944</v>
      </c>
      <c r="I135" s="2">
        <f t="shared" si="75"/>
        <v>7774.4238509670759</v>
      </c>
      <c r="J135" s="2">
        <f t="shared" si="75"/>
        <v>7025.963554776009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6112.2862550034333</v>
      </c>
      <c r="I137" s="2">
        <f t="shared" si="77"/>
        <v>6095.4385411238782</v>
      </c>
      <c r="J137" s="2">
        <f t="shared" si="77"/>
        <v>6345.5921275708215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3043.6201518450944</v>
      </c>
      <c r="I139" s="2">
        <f t="shared" si="79"/>
        <v>2981.3736394692937</v>
      </c>
      <c r="J139" s="2">
        <f t="shared" si="79"/>
        <v>3046.7715930157151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5182.3230305970401</v>
      </c>
      <c r="I140" s="2">
        <f t="shared" si="80"/>
        <v>5028.5545107057587</v>
      </c>
      <c r="J140" s="2">
        <f t="shared" si="80"/>
        <v>5009.5111084285518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8677.4775472282436</v>
      </c>
      <c r="I141" s="2">
        <f t="shared" si="81"/>
        <v>6826.4207762471842</v>
      </c>
      <c r="J141" s="2">
        <f t="shared" si="81"/>
        <v>7373.3929144174263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13407.160032059845</v>
      </c>
      <c r="I142" s="2">
        <f t="shared" si="82"/>
        <v>15253.883805064908</v>
      </c>
      <c r="J142" s="2">
        <f t="shared" si="82"/>
        <v>15718.49593495935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14176.230269266482</v>
      </c>
      <c r="I143" s="2">
        <f t="shared" si="83"/>
        <v>14403.664275597386</v>
      </c>
      <c r="J143" s="2">
        <f t="shared" si="83"/>
        <v>14462.883584997564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13287.722985313618</v>
      </c>
      <c r="I144" s="2">
        <f t="shared" si="84"/>
        <v>13550.505850666546</v>
      </c>
      <c r="J144" s="2">
        <f t="shared" si="84"/>
        <v>13971.090096643458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12741.395844432605</v>
      </c>
      <c r="I145" s="2">
        <f t="shared" si="85"/>
        <v>12707.454439190265</v>
      </c>
      <c r="J145" s="2">
        <f t="shared" si="85"/>
        <v>12620.351132349886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10716.574981030559</v>
      </c>
      <c r="I146" s="2">
        <f t="shared" si="86"/>
        <v>9516.1983108723198</v>
      </c>
      <c r="J146" s="2">
        <f t="shared" si="86"/>
        <v>9758.6446861698532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24527.691464083349</v>
      </c>
      <c r="I147" s="2">
        <f t="shared" si="87"/>
        <v>22705.939315687541</v>
      </c>
      <c r="J147" s="2">
        <f t="shared" si="87"/>
        <v>21650.779240429718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21028.422417435137</v>
      </c>
      <c r="I148" s="2">
        <f t="shared" si="88"/>
        <v>20362.696506218261</v>
      </c>
      <c r="J148" s="2">
        <f t="shared" si="88"/>
        <v>20928.905348794851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21144.416523366755</v>
      </c>
      <c r="I149" s="2">
        <f t="shared" si="89"/>
        <v>21346.275966968031</v>
      </c>
      <c r="J149" s="2">
        <f t="shared" si="89"/>
        <v>21428.772414367526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11256.633663366336</v>
      </c>
      <c r="I150" s="2">
        <f t="shared" si="90"/>
        <v>11648.469573351349</v>
      </c>
      <c r="J150" s="2">
        <f t="shared" si="90"/>
        <v>11820.06775521672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5381.4797472907039</v>
      </c>
      <c r="I151" s="2">
        <f t="shared" si="91"/>
        <v>5285.2373595873378</v>
      </c>
      <c r="J151" s="2">
        <f t="shared" si="91"/>
        <v>5319.362787899955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10188.511814091891</v>
      </c>
      <c r="I152" s="2">
        <f t="shared" si="92"/>
        <v>11339.998768375399</v>
      </c>
      <c r="J152" s="2">
        <f t="shared" si="92"/>
        <v>11205.382280887783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19310.53906454414</v>
      </c>
      <c r="I153" s="2">
        <f t="shared" si="93"/>
        <v>19530.485303648729</v>
      </c>
      <c r="J153" s="2">
        <f t="shared" si="93"/>
        <v>19578.184502444034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20325.607476635512</v>
      </c>
      <c r="I155" s="2">
        <f t="shared" si="95"/>
        <v>19593.146908231589</v>
      </c>
      <c r="J155" s="2">
        <f t="shared" si="95"/>
        <v>19819.597417394605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 t="e">
        <f t="shared" ref="H156:J156" si="96">+H70*1000/H113</f>
        <v>#DIV/0!</v>
      </c>
      <c r="I156" s="2" t="e">
        <f t="shared" si="96"/>
        <v>#DIV/0!</v>
      </c>
      <c r="J156" s="2" t="e">
        <f t="shared" si="96"/>
        <v>#DIV/0!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20325.607476635512</v>
      </c>
      <c r="I157" s="2">
        <f t="shared" si="97"/>
        <v>19593.146908231589</v>
      </c>
      <c r="J157" s="2">
        <f t="shared" si="97"/>
        <v>19819.597417394605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32810.503968986523</v>
      </c>
      <c r="I158" s="2">
        <f t="shared" si="98"/>
        <v>33206.654718304373</v>
      </c>
      <c r="J158" s="2">
        <f t="shared" si="98"/>
        <v>31741.364319026165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12819.123505976095</v>
      </c>
      <c r="I159" s="2">
        <f t="shared" si="99"/>
        <v>16119.197482297404</v>
      </c>
      <c r="J159" s="2">
        <f t="shared" si="99"/>
        <v>17619.134396355352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29050.134892086331</v>
      </c>
      <c r="I160" s="2">
        <f t="shared" si="100"/>
        <v>30381.528455284551</v>
      </c>
      <c r="J160" s="2">
        <f t="shared" si="100"/>
        <v>29653.374646369393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27986.288563415394</v>
      </c>
      <c r="I161" s="2">
        <f t="shared" si="101"/>
        <v>26010.947853644484</v>
      </c>
      <c r="J161" s="2">
        <f t="shared" si="101"/>
        <v>26452.418589946254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03">+H77*1000/H120</f>
        <v>#DIV/0!</v>
      </c>
      <c r="I163" s="2" t="e">
        <f t="shared" si="103"/>
        <v>#DIV/0!</v>
      </c>
      <c r="J163" s="2" t="e">
        <f t="shared" si="103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05">+H79*1000/H122</f>
        <v>#DIV/0!</v>
      </c>
      <c r="I165" s="2" t="e">
        <f t="shared" si="105"/>
        <v>#DIV/0!</v>
      </c>
      <c r="J165" s="2" t="e">
        <f t="shared" si="105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22667.989817157624</v>
      </c>
      <c r="I167" s="2">
        <f t="shared" si="106"/>
        <v>21580.23537504486</v>
      </c>
      <c r="J167" s="2">
        <f t="shared" si="106"/>
        <v>21380.808594033533</v>
      </c>
    </row>
    <row r="168" spans="4:17" ht="13.5" customHeight="1" x14ac:dyDescent="0.35">
      <c r="D168" s="6" t="s">
        <v>607</v>
      </c>
      <c r="E168" s="6"/>
      <c r="F168" s="6"/>
      <c r="G168" s="6"/>
      <c r="H168" s="2" t="e">
        <f t="shared" ref="H168:J168" si="107">+H82*1000/H125</f>
        <v>#DIV/0!</v>
      </c>
      <c r="I168" s="2" t="e">
        <f t="shared" si="107"/>
        <v>#DIV/0!</v>
      </c>
      <c r="J168" s="2" t="e">
        <f t="shared" si="107"/>
        <v>#DIV/0!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12331.751566805187</v>
      </c>
      <c r="I169" s="2">
        <f t="shared" si="108"/>
        <v>12312.11485923032</v>
      </c>
      <c r="J169" s="2">
        <f t="shared" si="108"/>
        <v>12052.963050114979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12331.751566805187</v>
      </c>
      <c r="I170" s="2">
        <f t="shared" si="109"/>
        <v>12312.11485923032</v>
      </c>
      <c r="J170" s="2">
        <f t="shared" si="109"/>
        <v>12052.963050114979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12491.722397363008</v>
      </c>
      <c r="I171" s="2">
        <f t="shared" si="111"/>
        <v>12461.17774246286</v>
      </c>
      <c r="J171" s="2">
        <f t="shared" si="111"/>
        <v>12202.411508497624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6033.0032663043794</v>
      </c>
      <c r="I172" s="53">
        <f t="shared" si="112"/>
        <v>5920.7202221200132</v>
      </c>
      <c r="J172" s="53">
        <f t="shared" si="112"/>
        <v>5891.491929165637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560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62569</v>
      </c>
      <c r="I4" s="2">
        <f t="shared" si="0"/>
        <v>65473</v>
      </c>
      <c r="J4" s="2">
        <f t="shared" si="0"/>
        <v>61509</v>
      </c>
      <c r="K4" s="27"/>
      <c r="L4" s="2">
        <f>+IFERROR(('Regions &amp; Poverty'!$G2/100)*H4,0)</f>
        <v>10386.454</v>
      </c>
      <c r="M4" s="2">
        <f>+IFERROR(('Regions &amp; Poverty'!$G2/100)*I4,0)</f>
        <v>10868.518</v>
      </c>
      <c r="N4" s="2">
        <f>+IFERROR(('Regions &amp; Poverty'!$G2/100)*J4,0)</f>
        <v>10210.494000000001</v>
      </c>
      <c r="O4" s="2">
        <f>+IFERROR(L4*('Regions &amp; Poverty'!$I2/100),0)</f>
        <v>508.93624599999998</v>
      </c>
      <c r="P4" s="2">
        <f>+IFERROR(M4*('Regions &amp; Poverty'!$I2/100),0)</f>
        <v>532.55738200000008</v>
      </c>
      <c r="Q4" s="2">
        <f>+IFERROR(N4*('Regions &amp; Poverty'!$I2/100),0)</f>
        <v>500.31420600000007</v>
      </c>
      <c r="R4" s="2">
        <f>+IFERROR(('Regions &amp; Poverty'!$K2/100)*H4,0)</f>
        <v>22462.271000000001</v>
      </c>
      <c r="S4" s="2">
        <f>+IFERROR(('Regions &amp; Poverty'!$K2/100)*I4,0)</f>
        <v>23504.807000000001</v>
      </c>
      <c r="T4" s="2">
        <f>+IFERROR(('Regions &amp; Poverty'!$K2/100)*J4,0)</f>
        <v>22081.731</v>
      </c>
      <c r="U4" s="2">
        <f>+IFERROR(R4*('Regions &amp; Poverty'!$M2/100),0)</f>
        <v>3099.7933980000003</v>
      </c>
      <c r="V4" s="2">
        <f>+IFERROR(S4*('Regions &amp; Poverty'!$M2/100),0)</f>
        <v>3243.6633660000002</v>
      </c>
      <c r="W4" s="2">
        <f>+IFERROR(T4*('Regions &amp; Poverty'!$M2/100),0)</f>
        <v>3047.2788780000001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363204</v>
      </c>
      <c r="I5" s="2">
        <f t="shared" si="0"/>
        <v>391905</v>
      </c>
      <c r="J5" s="2">
        <f t="shared" si="0"/>
        <v>440012</v>
      </c>
      <c r="K5" s="27"/>
      <c r="L5" s="2">
        <f>+IFERROR(('Regions &amp; Poverty'!$G3/100)*H5,0)</f>
        <v>87168.959999999992</v>
      </c>
      <c r="M5" s="2">
        <f>+IFERROR(('Regions &amp; Poverty'!$G3/100)*I5,0)</f>
        <v>94057.2</v>
      </c>
      <c r="N5" s="2">
        <f>+IFERROR(('Regions &amp; Poverty'!$G3/100)*J5,0)</f>
        <v>105602.87999999999</v>
      </c>
      <c r="O5" s="2">
        <f>+IFERROR(L5*('Regions &amp; Poverty'!$I3/100),0)</f>
        <v>6712.0099199999995</v>
      </c>
      <c r="P5" s="2">
        <f>+IFERROR(M5*('Regions &amp; Poverty'!$I3/100),0)</f>
        <v>7242.4043999999994</v>
      </c>
      <c r="Q5" s="2">
        <f>+IFERROR(N5*('Regions &amp; Poverty'!$I3/100),0)</f>
        <v>8131.4217599999993</v>
      </c>
      <c r="R5" s="2">
        <f>+IFERROR(('Regions &amp; Poverty'!$K3/100)*H5,0)</f>
        <v>163441.80000000002</v>
      </c>
      <c r="S5" s="2">
        <f>+IFERROR(('Regions &amp; Poverty'!$K3/100)*I5,0)</f>
        <v>176357.25</v>
      </c>
      <c r="T5" s="2">
        <f>+IFERROR(('Regions &amp; Poverty'!$K3/100)*J5,0)</f>
        <v>198005.4</v>
      </c>
      <c r="U5" s="2">
        <f>+IFERROR(R5*('Regions &amp; Poverty'!$M3/100),0)</f>
        <v>30727.058400000002</v>
      </c>
      <c r="V5" s="2">
        <f>+IFERROR(S5*('Regions &amp; Poverty'!$M3/100),0)</f>
        <v>33155.163</v>
      </c>
      <c r="W5" s="2">
        <f>+IFERROR(T5*('Regions &amp; Poverty'!$M3/100),0)</f>
        <v>37225.015200000002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8574</v>
      </c>
      <c r="I7" s="2">
        <f t="shared" si="0"/>
        <v>6949</v>
      </c>
      <c r="J7" s="2">
        <f t="shared" si="0"/>
        <v>6977</v>
      </c>
      <c r="K7" s="27"/>
      <c r="L7" s="2">
        <f>+IFERROR(('Regions &amp; Poverty'!$G5/100)*H7,0)</f>
        <v>3172.38</v>
      </c>
      <c r="M7" s="2">
        <f>+IFERROR(('Regions &amp; Poverty'!$G5/100)*I7,0)</f>
        <v>2571.13</v>
      </c>
      <c r="N7" s="2">
        <f>+IFERROR(('Regions &amp; Poverty'!$G5/100)*J7,0)</f>
        <v>2581.4899999999998</v>
      </c>
      <c r="O7" s="2">
        <f>+IFERROR(L7*('Regions &amp; Poverty'!$I5/100),0)</f>
        <v>472.68462</v>
      </c>
      <c r="P7" s="2">
        <f>+IFERROR(M7*('Regions &amp; Poverty'!$I5/100),0)</f>
        <v>383.09836999999999</v>
      </c>
      <c r="Q7" s="2">
        <f>+IFERROR(N7*('Regions &amp; Poverty'!$I5/100),0)</f>
        <v>384.64200999999997</v>
      </c>
      <c r="R7" s="2">
        <f>+IFERROR(('Regions &amp; Poverty'!$K5/100)*H7,0)</f>
        <v>5255.8620000000001</v>
      </c>
      <c r="S7" s="2">
        <f>+IFERROR(('Regions &amp; Poverty'!$K5/100)*I7,0)</f>
        <v>4259.7370000000001</v>
      </c>
      <c r="T7" s="2">
        <f>+IFERROR(('Regions &amp; Poverty'!$K5/100)*J7,0)</f>
        <v>4276.9009999999998</v>
      </c>
      <c r="U7" s="2">
        <f>+IFERROR(R7*('Regions &amp; Poverty'!$M5/100),0)</f>
        <v>1529.4558420000003</v>
      </c>
      <c r="V7" s="2">
        <f>+IFERROR(S7*('Regions &amp; Poverty'!$M5/100),0)</f>
        <v>1239.5834670000002</v>
      </c>
      <c r="W7" s="2">
        <f>+IFERROR(T7*('Regions &amp; Poverty'!$M5/100),0)</f>
        <v>1244.5781910000001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251872</v>
      </c>
      <c r="I8" s="2">
        <f t="shared" si="0"/>
        <v>253040</v>
      </c>
      <c r="J8" s="2">
        <f t="shared" si="0"/>
        <v>254208</v>
      </c>
      <c r="K8" s="27"/>
      <c r="L8" s="2">
        <f>+IFERROR(('Regions &amp; Poverty'!$G6/100)*H8,0)</f>
        <v>194193.31199999998</v>
      </c>
      <c r="M8" s="2">
        <f>+IFERROR(('Regions &amp; Poverty'!$G6/100)*I8,0)</f>
        <v>195093.83999999997</v>
      </c>
      <c r="N8" s="2">
        <f>+IFERROR(('Regions &amp; Poverty'!$G6/100)*J8,0)</f>
        <v>195994.36799999999</v>
      </c>
      <c r="O8" s="2">
        <f>+IFERROR(L8*('Regions &amp; Poverty'!$I6/100),0)</f>
        <v>76123.778303999992</v>
      </c>
      <c r="P8" s="2">
        <f>+IFERROR(M8*('Regions &amp; Poverty'!$I6/100),0)</f>
        <v>76476.785279999996</v>
      </c>
      <c r="Q8" s="2">
        <f>+IFERROR(N8*('Regions &amp; Poverty'!$I6/100),0)</f>
        <v>76829.792256000001</v>
      </c>
      <c r="R8" s="2">
        <f>+IFERROR(('Regions &amp; Poverty'!$K6/100)*H8,0)</f>
        <v>229959.13599999997</v>
      </c>
      <c r="S8" s="2">
        <f>+IFERROR(('Regions &amp; Poverty'!$K6/100)*I8,0)</f>
        <v>231025.52</v>
      </c>
      <c r="T8" s="2">
        <f>+IFERROR(('Regions &amp; Poverty'!$K6/100)*J8,0)</f>
        <v>232091.90399999998</v>
      </c>
      <c r="U8" s="2">
        <f>+IFERROR(R8*('Regions &amp; Poverty'!$M6/100),0)</f>
        <v>133376.29887999999</v>
      </c>
      <c r="V8" s="2">
        <f>+IFERROR(S8*('Regions &amp; Poverty'!$M6/100),0)</f>
        <v>133994.80159999998</v>
      </c>
      <c r="W8" s="2">
        <f>+IFERROR(T8*('Regions &amp; Poverty'!$M6/100),0)</f>
        <v>134613.30431999997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92754</v>
      </c>
      <c r="I9" s="2">
        <f t="shared" si="0"/>
        <v>95864</v>
      </c>
      <c r="J9" s="2">
        <f t="shared" si="0"/>
        <v>96925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3892</v>
      </c>
      <c r="I10" s="2">
        <f t="shared" si="0"/>
        <v>3743</v>
      </c>
      <c r="J10" s="2">
        <f t="shared" si="0"/>
        <v>3782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664217</v>
      </c>
      <c r="I12" s="2">
        <f t="shared" si="0"/>
        <v>580848</v>
      </c>
      <c r="J12" s="2">
        <f t="shared" si="0"/>
        <v>726048</v>
      </c>
      <c r="K12" s="27"/>
      <c r="L12" s="2">
        <f>+IFERROR(('Regions &amp; Poverty'!$G10/100)*H12,0)</f>
        <v>489527.929</v>
      </c>
      <c r="M12" s="2">
        <f>+IFERROR(('Regions &amp; Poverty'!$G10/100)*I12,0)</f>
        <v>428084.97599999997</v>
      </c>
      <c r="N12" s="2">
        <f>+IFERROR(('Regions &amp; Poverty'!$G10/100)*J12,0)</f>
        <v>535097.37600000005</v>
      </c>
      <c r="O12" s="2">
        <f>+IFERROR(L12*('Regions &amp; Poverty'!$I10/100),0)</f>
        <v>158607.048996</v>
      </c>
      <c r="P12" s="2">
        <f>+IFERROR(M12*('Regions &amp; Poverty'!$I10/100),0)</f>
        <v>138699.532224</v>
      </c>
      <c r="Q12" s="2">
        <f>+IFERROR(N12*('Regions &amp; Poverty'!$I10/100),0)</f>
        <v>173371.54982400002</v>
      </c>
      <c r="R12" s="2">
        <f>+IFERROR(('Regions &amp; Poverty'!$K10/100)*H12,0)</f>
        <v>598459.51699999999</v>
      </c>
      <c r="S12" s="2">
        <f>+IFERROR(('Regions &amp; Poverty'!$K10/100)*I12,0)</f>
        <v>523344.04799999995</v>
      </c>
      <c r="T12" s="2">
        <f>+IFERROR(('Regions &amp; Poverty'!$K10/100)*J12,0)</f>
        <v>654169.24799999991</v>
      </c>
      <c r="U12" s="2">
        <f>+IFERROR(R12*('Regions &amp; Poverty'!$M10/100),0)</f>
        <v>318380.46304400003</v>
      </c>
      <c r="V12" s="2">
        <f>+IFERROR(S12*('Regions &amp; Poverty'!$M10/100),0)</f>
        <v>278419.033536</v>
      </c>
      <c r="W12" s="2">
        <f>+IFERROR(T12*('Regions &amp; Poverty'!$M10/100),0)</f>
        <v>348018.03993599996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763643</v>
      </c>
      <c r="I13" s="2">
        <f t="shared" si="0"/>
        <v>1232332</v>
      </c>
      <c r="J13" s="2">
        <f t="shared" si="0"/>
        <v>697364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940786</v>
      </c>
      <c r="I14" s="2">
        <f t="shared" si="0"/>
        <v>931027</v>
      </c>
      <c r="J14" s="2">
        <f t="shared" si="0"/>
        <v>919123</v>
      </c>
      <c r="K14" s="27"/>
      <c r="L14" s="2">
        <f>+IFERROR(('Regions &amp; Poverty'!$G12/100)*H14,0)</f>
        <v>568234.74399999995</v>
      </c>
      <c r="M14" s="2">
        <f>+IFERROR(('Regions &amp; Poverty'!$G12/100)*I14,0)</f>
        <v>562340.30799999996</v>
      </c>
      <c r="N14" s="2">
        <f>+IFERROR(('Regions &amp; Poverty'!$G12/100)*J14,0)</f>
        <v>555150.29200000002</v>
      </c>
      <c r="O14" s="2">
        <f>+IFERROR(L14*('Regions &amp; Poverty'!$I12/100),0)</f>
        <v>134671.63432799999</v>
      </c>
      <c r="P14" s="2">
        <f>+IFERROR(M14*('Regions &amp; Poverty'!$I12/100),0)</f>
        <v>133274.65299599999</v>
      </c>
      <c r="Q14" s="2">
        <f>+IFERROR(N14*('Regions &amp; Poverty'!$I12/100),0)</f>
        <v>131570.61920399999</v>
      </c>
      <c r="R14" s="2">
        <f>+IFERROR(('Regions &amp; Poverty'!$K12/100)*H14,0)</f>
        <v>766740.59</v>
      </c>
      <c r="S14" s="2">
        <f>+IFERROR(('Regions &amp; Poverty'!$K12/100)*I14,0)</f>
        <v>758787.005</v>
      </c>
      <c r="T14" s="2">
        <f>+IFERROR(('Regions &amp; Poverty'!$K12/100)*J14,0)</f>
        <v>749085.245</v>
      </c>
      <c r="U14" s="2">
        <f>+IFERROR(R14*('Regions &amp; Poverty'!$M12/100),0)</f>
        <v>335065.63783000002</v>
      </c>
      <c r="V14" s="2">
        <f>+IFERROR(S14*('Regions &amp; Poverty'!$M12/100),0)</f>
        <v>331589.92118500004</v>
      </c>
      <c r="W14" s="2">
        <f>+IFERROR(T14*('Regions &amp; Poverty'!$M12/100),0)</f>
        <v>327350.25206500007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3500699</v>
      </c>
      <c r="I16" s="2">
        <f t="shared" si="0"/>
        <v>3454493</v>
      </c>
      <c r="J16" s="2">
        <f t="shared" si="0"/>
        <v>3822872</v>
      </c>
      <c r="K16" s="27"/>
      <c r="L16" s="2">
        <f>+IFERROR(('Regions &amp; Poverty'!$G14/100)*H16,0)</f>
        <v>1718843.209</v>
      </c>
      <c r="M16" s="2">
        <f>+IFERROR(('Regions &amp; Poverty'!$G14/100)*I16,0)</f>
        <v>1696156.0630000001</v>
      </c>
      <c r="N16" s="2">
        <f>+IFERROR(('Regions &amp; Poverty'!$G14/100)*J16,0)</f>
        <v>1877030.152</v>
      </c>
      <c r="O16" s="2">
        <f>+IFERROR(L16*('Regions &amp; Poverty'!$I14/100),0)</f>
        <v>264701.85418600001</v>
      </c>
      <c r="P16" s="2">
        <f>+IFERROR(M16*('Regions &amp; Poverty'!$I14/100),0)</f>
        <v>261208.03370200002</v>
      </c>
      <c r="Q16" s="2">
        <f>+IFERROR(N16*('Regions &amp; Poverty'!$I14/100),0)</f>
        <v>289062.643408</v>
      </c>
      <c r="R16" s="2">
        <f>+IFERROR(('Regions &amp; Poverty'!$K14/100)*H16,0)</f>
        <v>2765552.21</v>
      </c>
      <c r="S16" s="2">
        <f>+IFERROR(('Regions &amp; Poverty'!$K14/100)*I16,0)</f>
        <v>2729049.47</v>
      </c>
      <c r="T16" s="2">
        <f>+IFERROR(('Regions &amp; Poverty'!$K14/100)*J16,0)</f>
        <v>3020068.8800000004</v>
      </c>
      <c r="U16" s="2">
        <f>+IFERROR(R16*('Regions &amp; Poverty'!$M14/100),0)</f>
        <v>1003895.4522299999</v>
      </c>
      <c r="V16" s="2">
        <f>+IFERROR(S16*('Regions &amp; Poverty'!$M14/100),0)</f>
        <v>990644.95761000004</v>
      </c>
      <c r="W16" s="2">
        <f>+IFERROR(T16*('Regions &amp; Poverty'!$M14/100),0)</f>
        <v>1096285.0034400001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1817903</v>
      </c>
      <c r="I17" s="2">
        <f t="shared" si="0"/>
        <v>2045153</v>
      </c>
      <c r="J17" s="2">
        <f t="shared" si="0"/>
        <v>2126989</v>
      </c>
      <c r="K17" s="27"/>
      <c r="L17" s="2">
        <f>+IFERROR(('Regions &amp; Poverty'!$G15/100)*H17,0)</f>
        <v>628994.43800000008</v>
      </c>
      <c r="M17" s="2">
        <f>+IFERROR(('Regions &amp; Poverty'!$G15/100)*I17,0)</f>
        <v>707622.93800000008</v>
      </c>
      <c r="N17" s="2">
        <f>+IFERROR(('Regions &amp; Poverty'!$G15/100)*J17,0)</f>
        <v>735938.19400000002</v>
      </c>
      <c r="O17" s="2">
        <f>+IFERROR(L17*('Regions &amp; Poverty'!$I15/100),0)</f>
        <v>64786.427114000013</v>
      </c>
      <c r="P17" s="2">
        <f>+IFERROR(M17*('Regions &amp; Poverty'!$I15/100),0)</f>
        <v>72885.162614000015</v>
      </c>
      <c r="Q17" s="2">
        <f>+IFERROR(N17*('Regions &amp; Poverty'!$I15/100),0)</f>
        <v>75801.633982000014</v>
      </c>
      <c r="R17" s="2">
        <f>+IFERROR(('Regions &amp; Poverty'!$K15/100)*H17,0)</f>
        <v>1210723.3979999998</v>
      </c>
      <c r="S17" s="2">
        <f>+IFERROR(('Regions &amp; Poverty'!$K15/100)*I17,0)</f>
        <v>1362071.8979999998</v>
      </c>
      <c r="T17" s="2">
        <f>+IFERROR(('Regions &amp; Poverty'!$K15/100)*J17,0)</f>
        <v>1416574.6739999999</v>
      </c>
      <c r="U17" s="2">
        <f>+IFERROR(R17*('Regions &amp; Poverty'!$M15/100),0)</f>
        <v>332948.93445</v>
      </c>
      <c r="V17" s="2">
        <f>+IFERROR(S17*('Regions &amp; Poverty'!$M15/100),0)</f>
        <v>374569.77194999997</v>
      </c>
      <c r="W17" s="2">
        <f>+IFERROR(T17*('Regions &amp; Poverty'!$M15/100),0)</f>
        <v>389558.03535000002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2701599</v>
      </c>
      <c r="I19" s="9">
        <f t="shared" si="1"/>
        <v>1512731</v>
      </c>
      <c r="J19" s="9">
        <f t="shared" si="1"/>
        <v>1939761</v>
      </c>
      <c r="K19" s="27"/>
      <c r="L19" s="2">
        <f>+IFERROR(('Regions &amp; Poverty'!$G17/100)*H19,0)</f>
        <v>905035.66500000004</v>
      </c>
      <c r="M19" s="2">
        <f>+IFERROR(('Regions &amp; Poverty'!$G17/100)*I19,0)</f>
        <v>506764.88500000001</v>
      </c>
      <c r="N19" s="2">
        <f>+IFERROR(('Regions &amp; Poverty'!$G17/100)*J19,0)</f>
        <v>649819.93500000006</v>
      </c>
      <c r="O19" s="2">
        <f>+IFERROR(L19*('Regions &amp; Poverty'!$I17/100),0)</f>
        <v>81453.209849999999</v>
      </c>
      <c r="P19" s="2">
        <f>+IFERROR(M19*('Regions &amp; Poverty'!$I17/100),0)</f>
        <v>45608.839650000002</v>
      </c>
      <c r="Q19" s="2">
        <f>+IFERROR(N19*('Regions &amp; Poverty'!$I17/100),0)</f>
        <v>58483.794150000002</v>
      </c>
      <c r="R19" s="2">
        <f>+IFERROR(('Regions &amp; Poverty'!$K17/100)*H19,0)</f>
        <v>1974868.8689999999</v>
      </c>
      <c r="S19" s="2">
        <f>+IFERROR(('Regions &amp; Poverty'!$K17/100)*I19,0)</f>
        <v>1105806.361</v>
      </c>
      <c r="T19" s="2">
        <f>+IFERROR(('Regions &amp; Poverty'!$K17/100)*J19,0)</f>
        <v>1417965.291</v>
      </c>
      <c r="U19" s="2">
        <f>+IFERROR(R19*('Regions &amp; Poverty'!$M17/100),0)</f>
        <v>552963.28332000005</v>
      </c>
      <c r="V19" s="2">
        <f>+IFERROR(S19*('Regions &amp; Poverty'!$M17/100),0)</f>
        <v>309625.78108000004</v>
      </c>
      <c r="W19" s="2">
        <f>+IFERROR(T19*('Regions &amp; Poverty'!$M17/100),0)</f>
        <v>397030.28148000001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8336</v>
      </c>
      <c r="I20" s="2">
        <f t="shared" si="2"/>
        <v>8762</v>
      </c>
      <c r="J20" s="2">
        <f t="shared" si="2"/>
        <v>8730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231000</v>
      </c>
      <c r="I21" s="9">
        <f t="shared" si="3"/>
        <v>237000</v>
      </c>
      <c r="J21" s="9">
        <f t="shared" si="3"/>
        <v>239500</v>
      </c>
      <c r="K21" s="27"/>
      <c r="L21" s="2">
        <f>+IFERROR(('Regions &amp; Poverty'!$G19/100)*H21,0)</f>
        <v>34419</v>
      </c>
      <c r="M21" s="2">
        <f>+IFERROR(('Regions &amp; Poverty'!$G19/100)*I21,0)</f>
        <v>35313</v>
      </c>
      <c r="N21" s="2">
        <f>+IFERROR(('Regions &amp; Poverty'!$G19/100)*J21,0)</f>
        <v>35685.5</v>
      </c>
      <c r="O21" s="2">
        <f>+IFERROR(L21*('Regions &amp; Poverty'!$I19/100),0)</f>
        <v>1376.76</v>
      </c>
      <c r="P21" s="2">
        <f>+IFERROR(M21*('Regions &amp; Poverty'!$I19/100),0)</f>
        <v>1412.52</v>
      </c>
      <c r="Q21" s="2">
        <f>+IFERROR(N21*('Regions &amp; Poverty'!$I19/100),0)</f>
        <v>1427.42</v>
      </c>
      <c r="R21" s="2">
        <f>+IFERROR(('Regions &amp; Poverty'!$K19/100)*H21,0)</f>
        <v>93555</v>
      </c>
      <c r="S21" s="2">
        <f>+IFERROR(('Regions &amp; Poverty'!$K19/100)*I21,0)</f>
        <v>95985</v>
      </c>
      <c r="T21" s="2">
        <f>+IFERROR(('Regions &amp; Poverty'!$K19/100)*J21,0)</f>
        <v>96997.5</v>
      </c>
      <c r="U21" s="2">
        <f>+IFERROR(R21*('Regions &amp; Poverty'!$M19/100),0)</f>
        <v>12723.480000000001</v>
      </c>
      <c r="V21" s="2">
        <f>+IFERROR(S21*('Regions &amp; Poverty'!$M19/100),0)</f>
        <v>13053.960000000001</v>
      </c>
      <c r="W21" s="2">
        <f>+IFERROR(T21*('Regions &amp; Poverty'!$M19/100),0)</f>
        <v>13191.660000000002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37738</v>
      </c>
      <c r="I22" s="2">
        <f t="shared" si="2"/>
        <v>47029</v>
      </c>
      <c r="J22" s="2">
        <f t="shared" si="2"/>
        <v>79119</v>
      </c>
      <c r="K22" s="27"/>
      <c r="L22" s="2">
        <f>+IFERROR(('Regions &amp; Poverty'!$G20/100)*H22,0)</f>
        <v>16491.506000000001</v>
      </c>
      <c r="M22" s="2">
        <f>+IFERROR(('Regions &amp; Poverty'!$G20/100)*I22,0)</f>
        <v>20551.673000000003</v>
      </c>
      <c r="N22" s="2">
        <f>+IFERROR(('Regions &amp; Poverty'!$G20/100)*J22,0)</f>
        <v>34575.003000000004</v>
      </c>
      <c r="O22" s="2">
        <f>+IFERROR(L22*('Regions &amp; Poverty'!$I20/100),0)</f>
        <v>1830.5571660000001</v>
      </c>
      <c r="P22" s="2">
        <f>+IFERROR(M22*('Regions &amp; Poverty'!$I20/100),0)</f>
        <v>2281.2357030000003</v>
      </c>
      <c r="Q22" s="2">
        <f>+IFERROR(N22*('Regions &amp; Poverty'!$I20/100),0)</f>
        <v>3837.8253330000007</v>
      </c>
      <c r="R22" s="2">
        <f>+IFERROR(('Regions &amp; Poverty'!$K20/100)*H22,0)</f>
        <v>28831.832000000002</v>
      </c>
      <c r="S22" s="2">
        <f>+IFERROR(('Regions &amp; Poverty'!$K20/100)*I22,0)</f>
        <v>35930.156000000003</v>
      </c>
      <c r="T22" s="2">
        <f>+IFERROR(('Regions &amp; Poverty'!$K20/100)*J22,0)</f>
        <v>60446.915999999997</v>
      </c>
      <c r="U22" s="2">
        <f>+IFERROR(R22*('Regions &amp; Poverty'!$M20/100),0)</f>
        <v>9283.8499040000006</v>
      </c>
      <c r="V22" s="2">
        <f>+IFERROR(S22*('Regions &amp; Poverty'!$M20/100),0)</f>
        <v>11569.510232000001</v>
      </c>
      <c r="W22" s="2">
        <f>+IFERROR(T22*('Regions &amp; Poverty'!$M20/100),0)</f>
        <v>19463.906952000001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2690</v>
      </c>
      <c r="I23" s="2">
        <f t="shared" si="2"/>
        <v>600</v>
      </c>
      <c r="J23" s="2">
        <f t="shared" si="2"/>
        <v>630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142667</v>
      </c>
      <c r="I24" s="2">
        <f t="shared" si="2"/>
        <v>163210</v>
      </c>
      <c r="J24" s="2">
        <f t="shared" si="2"/>
        <v>170431</v>
      </c>
      <c r="K24" s="27"/>
      <c r="L24" s="2">
        <f>+IFERROR(('Regions &amp; Poverty'!$G22/100)*H24,0)</f>
        <v>54784.128000000004</v>
      </c>
      <c r="M24" s="2">
        <f>+IFERROR(('Regions &amp; Poverty'!$G22/100)*I24,0)</f>
        <v>62672.639999999999</v>
      </c>
      <c r="N24" s="2">
        <f>+IFERROR(('Regions &amp; Poverty'!$G22/100)*J24,0)</f>
        <v>65445.504000000001</v>
      </c>
      <c r="O24" s="2">
        <f>+IFERROR(L24*('Regions &amp; Poverty'!$I22/100),0)</f>
        <v>8381.9715840000008</v>
      </c>
      <c r="P24" s="2">
        <f>+IFERROR(M24*('Regions &amp; Poverty'!$I22/100),0)</f>
        <v>9588.9139199999991</v>
      </c>
      <c r="Q24" s="2">
        <f>+IFERROR(N24*('Regions &amp; Poverty'!$I22/100),0)</f>
        <v>10013.162112</v>
      </c>
      <c r="R24" s="2">
        <f>+IFERROR(('Regions &amp; Poverty'!$K22/100)*H24,0)</f>
        <v>94873.555000000008</v>
      </c>
      <c r="S24" s="2">
        <f>+IFERROR(('Regions &amp; Poverty'!$K22/100)*I24,0)</f>
        <v>108534.65000000001</v>
      </c>
      <c r="T24" s="2">
        <f>+IFERROR(('Regions &amp; Poverty'!$K22/100)*J24,0)</f>
        <v>113336.61500000001</v>
      </c>
      <c r="U24" s="2">
        <f>+IFERROR(R24*('Regions &amp; Poverty'!$M22/100),0)</f>
        <v>29221.054940000002</v>
      </c>
      <c r="V24" s="2">
        <f>+IFERROR(S24*('Regions &amp; Poverty'!$M22/100),0)</f>
        <v>33428.672200000001</v>
      </c>
      <c r="W24" s="2">
        <f>+IFERROR(T24*('Regions &amp; Poverty'!$M22/100),0)</f>
        <v>34907.67742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382174</v>
      </c>
      <c r="I26" s="2">
        <f t="shared" si="2"/>
        <v>303839</v>
      </c>
      <c r="J26" s="2">
        <f t="shared" si="2"/>
        <v>545254</v>
      </c>
      <c r="K26" s="27"/>
      <c r="L26" s="2">
        <f>+IFERROR(('Regions &amp; Poverty'!$G24/100)*H26,0)</f>
        <v>188411.78200000001</v>
      </c>
      <c r="M26" s="2">
        <f>+IFERROR(('Regions &amp; Poverty'!$G24/100)*I26,0)</f>
        <v>149792.62700000001</v>
      </c>
      <c r="N26" s="2">
        <f>+IFERROR(('Regions &amp; Poverty'!$G24/100)*J26,0)</f>
        <v>268810.22200000001</v>
      </c>
      <c r="O26" s="2">
        <f>+IFERROR(L26*('Regions &amp; Poverty'!$I24/100),0)</f>
        <v>28638.590864000002</v>
      </c>
      <c r="P26" s="2">
        <f>+IFERROR(M26*('Regions &amp; Poverty'!$I24/100),0)</f>
        <v>22768.479304</v>
      </c>
      <c r="Q26" s="2">
        <f>+IFERROR(N26*('Regions &amp; Poverty'!$I24/100),0)</f>
        <v>40859.153744000003</v>
      </c>
      <c r="R26" s="2">
        <f>+IFERROR(('Regions &amp; Poverty'!$K24/100)*H26,0)</f>
        <v>301917.46000000002</v>
      </c>
      <c r="S26" s="2">
        <f>+IFERROR(('Regions &amp; Poverty'!$K24/100)*I26,0)</f>
        <v>240032.81</v>
      </c>
      <c r="T26" s="2">
        <f>+IFERROR(('Regions &amp; Poverty'!$K24/100)*J26,0)</f>
        <v>430750.66000000003</v>
      </c>
      <c r="U26" s="2">
        <f>+IFERROR(R26*('Regions &amp; Poverty'!$M24/100),0)</f>
        <v>108388.36814000001</v>
      </c>
      <c r="V26" s="2">
        <f>+IFERROR(S26*('Regions &amp; Poverty'!$M24/100),0)</f>
        <v>86171.778789999997</v>
      </c>
      <c r="W26" s="2">
        <f>+IFERROR(T26*('Regions &amp; Poverty'!$M24/100),0)</f>
        <v>154639.48694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2380</v>
      </c>
      <c r="I27" s="2">
        <f t="shared" si="2"/>
        <v>2373</v>
      </c>
      <c r="J27" s="2">
        <f t="shared" si="2"/>
        <v>2348</v>
      </c>
      <c r="K27" s="27"/>
      <c r="L27" s="2">
        <f>+IFERROR(('Regions &amp; Poverty'!$G25/100)*H27,0)</f>
        <v>140.42000000000002</v>
      </c>
      <c r="M27" s="2">
        <f>+IFERROR(('Regions &amp; Poverty'!$G25/100)*I27,0)</f>
        <v>140.00700000000001</v>
      </c>
      <c r="N27" s="2">
        <f>+IFERROR(('Regions &amp; Poverty'!$G25/100)*J27,0)</f>
        <v>138.53200000000001</v>
      </c>
      <c r="O27" s="2">
        <f>+IFERROR(L27*('Regions &amp; Poverty'!$I25/100),0)</f>
        <v>1.9658800000000001</v>
      </c>
      <c r="P27" s="2">
        <f>+IFERROR(M27*('Regions &amp; Poverty'!$I25/100),0)</f>
        <v>1.9600979999999999</v>
      </c>
      <c r="Q27" s="2">
        <f>+IFERROR(N27*('Regions &amp; Poverty'!$I25/100),0)</f>
        <v>1.9394479999999998</v>
      </c>
      <c r="R27" s="2">
        <f>+IFERROR(('Regions &amp; Poverty'!$K25/100)*H27,0)</f>
        <v>561.68000000000006</v>
      </c>
      <c r="S27" s="2">
        <f>+IFERROR(('Regions &amp; Poverty'!$K25/100)*I27,0)</f>
        <v>560.02800000000002</v>
      </c>
      <c r="T27" s="2">
        <f>+IFERROR(('Regions &amp; Poverty'!$K25/100)*J27,0)</f>
        <v>554.12800000000004</v>
      </c>
      <c r="U27" s="2">
        <f>+IFERROR(R27*('Regions &amp; Poverty'!$M25/100),0)</f>
        <v>36.509200000000007</v>
      </c>
      <c r="V27" s="2">
        <f>+IFERROR(S27*('Regions &amp; Poverty'!$M25/100),0)</f>
        <v>36.401820000000001</v>
      </c>
      <c r="W27" s="2">
        <f>+IFERROR(T27*('Regions &amp; Poverty'!$M25/100),0)</f>
        <v>36.018320000000003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81291</v>
      </c>
      <c r="I28" s="2">
        <f t="shared" si="2"/>
        <v>114059</v>
      </c>
      <c r="J28" s="2">
        <f t="shared" si="2"/>
        <v>108924</v>
      </c>
      <c r="K28" s="27"/>
      <c r="L28" s="2">
        <f>+IFERROR(('Regions &amp; Poverty'!$G26/100)*H28,0)</f>
        <v>36987.404999999999</v>
      </c>
      <c r="M28" s="2">
        <f>+IFERROR(('Regions &amp; Poverty'!$G26/100)*I28,0)</f>
        <v>51896.845000000001</v>
      </c>
      <c r="N28" s="2">
        <f>+IFERROR(('Regions &amp; Poverty'!$G26/100)*J28,0)</f>
        <v>49560.42</v>
      </c>
      <c r="O28" s="2">
        <f>+IFERROR(L28*('Regions &amp; Poverty'!$I26/100),0)</f>
        <v>5030.2870800000001</v>
      </c>
      <c r="P28" s="2">
        <f>+IFERROR(M28*('Regions &amp; Poverty'!$I26/100),0)</f>
        <v>7057.9709200000007</v>
      </c>
      <c r="Q28" s="2">
        <f>+IFERROR(N28*('Regions &amp; Poverty'!$I26/100),0)</f>
        <v>6740.2171200000003</v>
      </c>
      <c r="R28" s="2">
        <f>+IFERROR(('Regions &amp; Poverty'!$K26/100)*H28,0)</f>
        <v>63000.525000000001</v>
      </c>
      <c r="S28" s="2">
        <f>+IFERROR(('Regions &amp; Poverty'!$K26/100)*I28,0)</f>
        <v>88395.725000000006</v>
      </c>
      <c r="T28" s="2">
        <f>+IFERROR(('Regions &amp; Poverty'!$K26/100)*J28,0)</f>
        <v>84416.1</v>
      </c>
      <c r="U28" s="2">
        <f>+IFERROR(R28*('Regions &amp; Poverty'!$M26/100),0)</f>
        <v>21357.177974999999</v>
      </c>
      <c r="V28" s="2">
        <f>+IFERROR(S28*('Regions &amp; Poverty'!$M26/100),0)</f>
        <v>29966.150774999998</v>
      </c>
      <c r="W28" s="2">
        <f>+IFERROR(T28*('Regions &amp; Poverty'!$M26/100),0)</f>
        <v>28617.0579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36709</v>
      </c>
      <c r="I29" s="2">
        <f t="shared" si="2"/>
        <v>35000</v>
      </c>
      <c r="J29" s="2">
        <f t="shared" si="2"/>
        <v>35056</v>
      </c>
      <c r="K29" s="27"/>
      <c r="L29" s="2">
        <f>+IFERROR(('Regions &amp; Poverty'!$G27/100)*H29,0)</f>
        <v>13949.42</v>
      </c>
      <c r="M29" s="2">
        <f>+IFERROR(('Regions &amp; Poverty'!$G27/100)*I29,0)</f>
        <v>13300</v>
      </c>
      <c r="N29" s="2">
        <f>+IFERROR(('Regions &amp; Poverty'!$G27/100)*J29,0)</f>
        <v>13321.28</v>
      </c>
      <c r="O29" s="2">
        <f>+IFERROR(L29*('Regions &amp; Poverty'!$I27/100),0)</f>
        <v>1785.52576</v>
      </c>
      <c r="P29" s="2">
        <f>+IFERROR(M29*('Regions &amp; Poverty'!$I27/100),0)</f>
        <v>1702.4</v>
      </c>
      <c r="Q29" s="2">
        <f>+IFERROR(N29*('Regions &amp; Poverty'!$I27/100),0)</f>
        <v>1705.1238400000002</v>
      </c>
      <c r="R29" s="2">
        <f>+IFERROR(('Regions &amp; Poverty'!$K27/100)*H29,0)</f>
        <v>24778.575000000001</v>
      </c>
      <c r="S29" s="2">
        <f>+IFERROR(('Regions &amp; Poverty'!$K27/100)*I29,0)</f>
        <v>23625</v>
      </c>
      <c r="T29" s="2">
        <f>+IFERROR(('Regions &amp; Poverty'!$K27/100)*J29,0)</f>
        <v>23662.800000000003</v>
      </c>
      <c r="U29" s="2">
        <f>+IFERROR(R29*('Regions &amp; Poverty'!$M27/100),0)</f>
        <v>7334.4582000000009</v>
      </c>
      <c r="V29" s="2">
        <f>+IFERROR(S29*('Regions &amp; Poverty'!$M27/100),0)</f>
        <v>6993.0000000000009</v>
      </c>
      <c r="W29" s="2">
        <f>+IFERROR(T29*('Regions &amp; Poverty'!$M27/100),0)</f>
        <v>7004.1888000000017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1928954</v>
      </c>
      <c r="I30" s="2">
        <f t="shared" si="2"/>
        <v>1932812</v>
      </c>
      <c r="J30" s="2">
        <f t="shared" si="2"/>
        <v>1830910</v>
      </c>
      <c r="K30" s="27"/>
      <c r="L30" s="2">
        <f>+IFERROR(('Regions &amp; Poverty'!$G28/100)*H30,0)</f>
        <v>580615.15399999998</v>
      </c>
      <c r="M30" s="2">
        <f>+IFERROR(('Regions &amp; Poverty'!$G28/100)*I30,0)</f>
        <v>581776.41200000001</v>
      </c>
      <c r="N30" s="2">
        <f>+IFERROR(('Regions &amp; Poverty'!$G28/100)*J30,0)</f>
        <v>551103.91</v>
      </c>
      <c r="O30" s="2">
        <f>+IFERROR(L30*('Regions &amp; Poverty'!$I28/100),0)</f>
        <v>55739.054784</v>
      </c>
      <c r="P30" s="2">
        <f>+IFERROR(M30*('Regions &amp; Poverty'!$I28/100),0)</f>
        <v>55850.535552000001</v>
      </c>
      <c r="Q30" s="2">
        <f>+IFERROR(N30*('Regions &amp; Poverty'!$I28/100),0)</f>
        <v>52905.975360000004</v>
      </c>
      <c r="R30" s="2">
        <f>+IFERROR(('Regions &amp; Poverty'!$K28/100)*H30,0)</f>
        <v>1074427.378</v>
      </c>
      <c r="S30" s="2">
        <f>+IFERROR(('Regions &amp; Poverty'!$K28/100)*I30,0)</f>
        <v>1076576.284</v>
      </c>
      <c r="T30" s="2">
        <f>+IFERROR(('Regions &amp; Poverty'!$K28/100)*J30,0)</f>
        <v>1019816.8700000001</v>
      </c>
      <c r="U30" s="2">
        <f>+IFERROR(R30*('Regions &amp; Poverty'!$M28/100),0)</f>
        <v>253564.86120800002</v>
      </c>
      <c r="V30" s="2">
        <f>+IFERROR(S30*('Regions &amp; Poverty'!$M28/100),0)</f>
        <v>254072.00302400001</v>
      </c>
      <c r="W30" s="2">
        <f>+IFERROR(T30*('Regions &amp; Poverty'!$M28/100),0)</f>
        <v>240676.78132000004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7070</v>
      </c>
      <c r="I32" s="2">
        <f t="shared" si="2"/>
        <v>7271</v>
      </c>
      <c r="J32" s="2">
        <f t="shared" si="2"/>
        <v>7388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1140758</v>
      </c>
      <c r="I34" s="2">
        <f t="shared" si="2"/>
        <v>1055248</v>
      </c>
      <c r="J34" s="2">
        <f t="shared" si="2"/>
        <v>1113176</v>
      </c>
      <c r="K34" s="27"/>
      <c r="L34" s="2">
        <f>+IFERROR(('Regions &amp; Poverty'!$G32/100)*H34,0)</f>
        <v>887509.72400000005</v>
      </c>
      <c r="M34" s="2">
        <f>+IFERROR(('Regions &amp; Poverty'!$G32/100)*I34,0)</f>
        <v>820982.94400000002</v>
      </c>
      <c r="N34" s="2">
        <f>+IFERROR(('Regions &amp; Poverty'!$G32/100)*J34,0)</f>
        <v>866050.92800000007</v>
      </c>
      <c r="O34" s="2">
        <f>+IFERROR(L34*('Regions &amp; Poverty'!$I32/100),0)</f>
        <v>347903.81180800003</v>
      </c>
      <c r="P34" s="2">
        <f>+IFERROR(M34*('Regions &amp; Poverty'!$I32/100),0)</f>
        <v>321825.31404800003</v>
      </c>
      <c r="Q34" s="2">
        <f>+IFERROR(N34*('Regions &amp; Poverty'!$I32/100),0)</f>
        <v>339491.96377600002</v>
      </c>
      <c r="R34" s="2">
        <f>+IFERROR(('Regions &amp; Poverty'!$K32/100)*H34,0)</f>
        <v>1039230.5379999999</v>
      </c>
      <c r="S34" s="2">
        <f>+IFERROR(('Regions &amp; Poverty'!$K32/100)*I34,0)</f>
        <v>961330.92799999996</v>
      </c>
      <c r="T34" s="2">
        <f>+IFERROR(('Regions &amp; Poverty'!$K32/100)*J34,0)</f>
        <v>1014103.3359999999</v>
      </c>
      <c r="U34" s="2">
        <f>+IFERROR(R34*('Regions &amp; Poverty'!$M32/100),0)</f>
        <v>604832.17311600002</v>
      </c>
      <c r="V34" s="2">
        <f>+IFERROR(S34*('Regions &amp; Poverty'!$M32/100),0)</f>
        <v>559494.60009600001</v>
      </c>
      <c r="W34" s="2">
        <f>+IFERROR(T34*('Regions &amp; Poverty'!$M32/100),0)</f>
        <v>590208.14155199996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0</v>
      </c>
      <c r="I35" s="2">
        <f t="shared" si="2"/>
        <v>0</v>
      </c>
      <c r="J35" s="2">
        <f t="shared" si="2"/>
        <v>0</v>
      </c>
      <c r="K35" s="27"/>
      <c r="L35" s="2">
        <f>+IFERROR(('Regions &amp; Poverty'!$G33/100)*H35,0)</f>
        <v>0</v>
      </c>
      <c r="M35" s="2">
        <f>+IFERROR(('Regions &amp; Poverty'!$G33/100)*I35,0)</f>
        <v>0</v>
      </c>
      <c r="N35" s="2">
        <f>+IFERROR(('Regions &amp; Poverty'!$G33/100)*J35,0)</f>
        <v>0</v>
      </c>
      <c r="O35" s="2">
        <f>+IFERROR(L35*('Regions &amp; Poverty'!$I33/100),0)</f>
        <v>0</v>
      </c>
      <c r="P35" s="2">
        <f>+IFERROR(M35*('Regions &amp; Poverty'!$I33/100),0)</f>
        <v>0</v>
      </c>
      <c r="Q35" s="2">
        <f>+IFERROR(N35*('Regions &amp; Poverty'!$I33/100),0)</f>
        <v>0</v>
      </c>
      <c r="R35" s="2">
        <f>+IFERROR(('Regions &amp; Poverty'!$K33/100)*H35,0)</f>
        <v>0</v>
      </c>
      <c r="S35" s="2">
        <f>+IFERROR(('Regions &amp; Poverty'!$K33/100)*I35,0)</f>
        <v>0</v>
      </c>
      <c r="T35" s="2">
        <f>+IFERROR(('Regions &amp; Poverty'!$K33/100)*J35,0)</f>
        <v>0</v>
      </c>
      <c r="U35" s="2">
        <f>+IFERROR(R35*('Regions &amp; Poverty'!$M33/100),0)</f>
        <v>0</v>
      </c>
      <c r="V35" s="2">
        <f>+IFERROR(S35*('Regions &amp; Poverty'!$M33/100),0)</f>
        <v>0</v>
      </c>
      <c r="W35" s="2">
        <f>+IFERROR(T35*('Regions &amp; Poverty'!$M33/100),0)</f>
        <v>0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780</v>
      </c>
      <c r="I36" s="2">
        <f t="shared" si="4"/>
        <v>686</v>
      </c>
      <c r="J36" s="2">
        <f t="shared" si="4"/>
        <v>446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502611</v>
      </c>
      <c r="I37" s="2">
        <f t="shared" si="4"/>
        <v>390407</v>
      </c>
      <c r="J37" s="2">
        <f t="shared" si="4"/>
        <v>730043</v>
      </c>
      <c r="K37" s="27"/>
      <c r="L37" s="2">
        <f>+IFERROR(('Regions &amp; Poverty'!$G35/100)*H37,0)</f>
        <v>345293.75700000004</v>
      </c>
      <c r="M37" s="2">
        <f>+IFERROR(('Regions &amp; Poverty'!$G35/100)*I37,0)</f>
        <v>268209.609</v>
      </c>
      <c r="N37" s="2">
        <f>+IFERROR(('Regions &amp; Poverty'!$G35/100)*J37,0)</f>
        <v>501539.54100000003</v>
      </c>
      <c r="O37" s="2">
        <f>+IFERROR(L37*('Regions &amp; Poverty'!$I35/100),0)</f>
        <v>108422.23969800002</v>
      </c>
      <c r="P37" s="2">
        <f>+IFERROR(M37*('Regions &amp; Poverty'!$I35/100),0)</f>
        <v>84217.817225999999</v>
      </c>
      <c r="Q37" s="2">
        <f>+IFERROR(N37*('Regions &amp; Poverty'!$I35/100),0)</f>
        <v>157483.415874</v>
      </c>
      <c r="R37" s="2">
        <f>+IFERROR(('Regions &amp; Poverty'!$K35/100)*H37,0)</f>
        <v>444810.73499999999</v>
      </c>
      <c r="S37" s="2">
        <f>+IFERROR(('Regions &amp; Poverty'!$K35/100)*I37,0)</f>
        <v>345510.19500000001</v>
      </c>
      <c r="T37" s="2">
        <f>+IFERROR(('Regions &amp; Poverty'!$K35/100)*J37,0)</f>
        <v>646088.05500000005</v>
      </c>
      <c r="U37" s="2">
        <f>+IFERROR(R37*('Regions &amp; Poverty'!$M35/100),0)</f>
        <v>228632.71779</v>
      </c>
      <c r="V37" s="2">
        <f>+IFERROR(S37*('Regions &amp; Poverty'!$M35/100),0)</f>
        <v>177592.24023</v>
      </c>
      <c r="W37" s="2">
        <f>+IFERROR(T37*('Regions &amp; Poverty'!$M35/100),0)</f>
        <v>332089.26027000003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1066</v>
      </c>
      <c r="I39" s="2">
        <f t="shared" si="4"/>
        <v>1102</v>
      </c>
      <c r="J39" s="2">
        <f t="shared" si="4"/>
        <v>1138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2487</v>
      </c>
      <c r="I40" s="2">
        <f t="shared" si="4"/>
        <v>2507</v>
      </c>
      <c r="J40" s="2">
        <f t="shared" si="4"/>
        <v>2452</v>
      </c>
      <c r="K40" s="27"/>
      <c r="L40" s="2">
        <f>+IFERROR(('Regions &amp; Poverty'!$G38/100)*H40,0)</f>
        <v>1044.54</v>
      </c>
      <c r="M40" s="2">
        <f>+IFERROR(('Regions &amp; Poverty'!$G38/100)*I40,0)</f>
        <v>1052.94</v>
      </c>
      <c r="N40" s="2">
        <f>+IFERROR(('Regions &amp; Poverty'!$G38/100)*J40,0)</f>
        <v>1029.8399999999999</v>
      </c>
      <c r="O40" s="2">
        <f>+IFERROR(L40*('Regions &amp; Poverty'!$I38/100),0)</f>
        <v>173.39364</v>
      </c>
      <c r="P40" s="2">
        <f>+IFERROR(M40*('Regions &amp; Poverty'!$I38/100),0)</f>
        <v>174.78804000000002</v>
      </c>
      <c r="Q40" s="2">
        <f>+IFERROR(N40*('Regions &amp; Poverty'!$I38/100),0)</f>
        <v>170.95344</v>
      </c>
      <c r="R40" s="2">
        <f>+IFERROR(('Regions &amp; Poverty'!$K38/100)*H40,0)</f>
        <v>1601.6279999999999</v>
      </c>
      <c r="S40" s="2">
        <f>+IFERROR(('Regions &amp; Poverty'!$K38/100)*I40,0)</f>
        <v>1614.508</v>
      </c>
      <c r="T40" s="2">
        <f>+IFERROR(('Regions &amp; Poverty'!$K38/100)*J40,0)</f>
        <v>1579.088</v>
      </c>
      <c r="U40" s="2">
        <f>+IFERROR(R40*('Regions &amp; Poverty'!$M38/100),0)</f>
        <v>514.12258799999995</v>
      </c>
      <c r="V40" s="2">
        <f>+IFERROR(S40*('Regions &amp; Poverty'!$M38/100),0)</f>
        <v>518.257068</v>
      </c>
      <c r="W40" s="2">
        <f>+IFERROR(T40*('Regions &amp; Poverty'!$M38/100),0)</f>
        <v>506.887248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150158</v>
      </c>
      <c r="I41" s="2">
        <f t="shared" si="4"/>
        <v>118330</v>
      </c>
      <c r="J41" s="2">
        <f t="shared" si="4"/>
        <v>231881</v>
      </c>
      <c r="K41" s="27"/>
      <c r="L41" s="2">
        <f>+IFERROR(('Regions &amp; Poverty'!$G39/100)*H41,0)</f>
        <v>86340.849999999991</v>
      </c>
      <c r="M41" s="2">
        <f>+IFERROR(('Regions &amp; Poverty'!$G39/100)*I41,0)</f>
        <v>68039.75</v>
      </c>
      <c r="N41" s="2">
        <f>+IFERROR(('Regions &amp; Poverty'!$G39/100)*J41,0)</f>
        <v>133331.57499999998</v>
      </c>
      <c r="O41" s="2">
        <f>+IFERROR(L41*('Regions &amp; Poverty'!$I39/100),0)</f>
        <v>25470.550749999995</v>
      </c>
      <c r="P41" s="2">
        <f>+IFERROR(M41*('Regions &amp; Poverty'!$I39/100),0)</f>
        <v>20071.72625</v>
      </c>
      <c r="Q41" s="2">
        <f>+IFERROR(N41*('Regions &amp; Poverty'!$I39/100),0)</f>
        <v>39332.814624999992</v>
      </c>
      <c r="R41" s="2">
        <f>+IFERROR(('Regions &amp; Poverty'!$K39/100)*H41,0)</f>
        <v>111567.394</v>
      </c>
      <c r="S41" s="2">
        <f>+IFERROR(('Regions &amp; Poverty'!$K39/100)*I41,0)</f>
        <v>87919.19</v>
      </c>
      <c r="T41" s="2">
        <f>+IFERROR(('Regions &amp; Poverty'!$K39/100)*J41,0)</f>
        <v>172287.58299999998</v>
      </c>
      <c r="U41" s="2">
        <f>+IFERROR(R41*('Regions &amp; Poverty'!$M39/100),0)</f>
        <v>49647.490330000001</v>
      </c>
      <c r="V41" s="2">
        <f>+IFERROR(S41*('Regions &amp; Poverty'!$M39/100),0)</f>
        <v>39124.039550000001</v>
      </c>
      <c r="W41" s="2">
        <f>+IFERROR(T41*('Regions &amp; Poverty'!$M39/100),0)</f>
        <v>76667.974434999996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2018</v>
      </c>
      <c r="I42" s="2">
        <f t="shared" si="4"/>
        <v>2034</v>
      </c>
      <c r="J42" s="2">
        <f t="shared" si="4"/>
        <v>2064</v>
      </c>
      <c r="K42" s="27"/>
      <c r="L42" s="2">
        <f>+IFERROR(('Regions &amp; Poverty'!$G40/100)*H42,0)</f>
        <v>431.85199999999998</v>
      </c>
      <c r="M42" s="2">
        <f>+IFERROR(('Regions &amp; Poverty'!$G40/100)*I42,0)</f>
        <v>435.27600000000001</v>
      </c>
      <c r="N42" s="2">
        <f>+IFERROR(('Regions &amp; Poverty'!$G40/100)*J42,0)</f>
        <v>441.69599999999997</v>
      </c>
      <c r="O42" s="2">
        <f>+IFERROR(L42*('Regions &amp; Poverty'!$I40/100),0)</f>
        <v>22.456303999999999</v>
      </c>
      <c r="P42" s="2">
        <f>+IFERROR(M42*('Regions &amp; Poverty'!$I40/100),0)</f>
        <v>22.634352000000003</v>
      </c>
      <c r="Q42" s="2">
        <f>+IFERROR(N42*('Regions &amp; Poverty'!$I40/100),0)</f>
        <v>22.968192000000002</v>
      </c>
      <c r="R42" s="2">
        <f>+IFERROR(('Regions &amp; Poverty'!$K40/100)*H42,0)</f>
        <v>952.49600000000009</v>
      </c>
      <c r="S42" s="2">
        <f>+IFERROR(('Regions &amp; Poverty'!$K40/100)*I42,0)</f>
        <v>960.04800000000012</v>
      </c>
      <c r="T42" s="2">
        <f>+IFERROR(('Regions &amp; Poverty'!$K40/100)*J42,0)</f>
        <v>974.20800000000008</v>
      </c>
      <c r="U42" s="2">
        <f>+IFERROR(R42*('Regions &amp; Poverty'!$M40/100),0)</f>
        <v>164.78180800000004</v>
      </c>
      <c r="V42" s="2">
        <f>+IFERROR(S42*('Regions &amp; Poverty'!$M40/100),0)</f>
        <v>166.08830400000002</v>
      </c>
      <c r="W42" s="2">
        <f>+IFERROR(T42*('Regions &amp; Poverty'!$M40/100),0)</f>
        <v>168.53798400000002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65488</v>
      </c>
      <c r="I43" s="2">
        <f t="shared" si="4"/>
        <v>55405</v>
      </c>
      <c r="J43" s="2">
        <f t="shared" si="4"/>
        <v>58145</v>
      </c>
      <c r="K43" s="27"/>
      <c r="L43" s="2">
        <f>+IFERROR(('Regions &amp; Poverty'!$G41/100)*H43,0)</f>
        <v>32416.560000000001</v>
      </c>
      <c r="M43" s="2">
        <f>+IFERROR(('Regions &amp; Poverty'!$G41/100)*I43,0)</f>
        <v>27425.474999999999</v>
      </c>
      <c r="N43" s="2">
        <f>+IFERROR(('Regions &amp; Poverty'!$G41/100)*J43,0)</f>
        <v>28781.775000000001</v>
      </c>
      <c r="O43" s="2">
        <f>+IFERROR(L43*('Regions &amp; Poverty'!$I41/100),0)</f>
        <v>7261.30944</v>
      </c>
      <c r="P43" s="2">
        <f>+IFERROR(M43*('Regions &amp; Poverty'!$I41/100),0)</f>
        <v>6143.3063999999995</v>
      </c>
      <c r="Q43" s="2">
        <f>+IFERROR(N43*('Regions &amp; Poverty'!$I41/100),0)</f>
        <v>6447.1175999999996</v>
      </c>
      <c r="R43" s="2">
        <f>+IFERROR(('Regions &amp; Poverty'!$K41/100)*H43,0)</f>
        <v>49901.856</v>
      </c>
      <c r="S43" s="2">
        <f>+IFERROR(('Regions &amp; Poverty'!$K41/100)*I43,0)</f>
        <v>42218.61</v>
      </c>
      <c r="T43" s="2">
        <f>+IFERROR(('Regions &amp; Poverty'!$K41/100)*J43,0)</f>
        <v>44306.49</v>
      </c>
      <c r="U43" s="2">
        <f>+IFERROR(R43*('Regions &amp; Poverty'!$M41/100),0)</f>
        <v>19711.233120000001</v>
      </c>
      <c r="V43" s="2">
        <f>+IFERROR(S43*('Regions &amp; Poverty'!$M41/100),0)</f>
        <v>16676.35095</v>
      </c>
      <c r="W43" s="2">
        <f>+IFERROR(T43*('Regions &amp; Poverty'!$M41/100),0)</f>
        <v>17501.063549999999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49342</v>
      </c>
      <c r="I44" s="2">
        <f t="shared" si="4"/>
        <v>50297</v>
      </c>
      <c r="J44" s="2">
        <f t="shared" si="4"/>
        <v>49357</v>
      </c>
      <c r="K44" s="27"/>
      <c r="L44" s="2">
        <f>+IFERROR(('Regions &amp; Poverty'!$G42/100)*H44,0)</f>
        <v>13766.417999999998</v>
      </c>
      <c r="M44" s="2">
        <f>+IFERROR(('Regions &amp; Poverty'!$G42/100)*I44,0)</f>
        <v>14032.862999999999</v>
      </c>
      <c r="N44" s="2">
        <f>+IFERROR(('Regions &amp; Poverty'!$G42/100)*J44,0)</f>
        <v>13770.602999999999</v>
      </c>
      <c r="O44" s="2">
        <f>+IFERROR(L44*('Regions &amp; Poverty'!$I42/100),0)</f>
        <v>1238.9776199999997</v>
      </c>
      <c r="P44" s="2">
        <f>+IFERROR(M44*('Regions &amp; Poverty'!$I42/100),0)</f>
        <v>1262.95767</v>
      </c>
      <c r="Q44" s="2">
        <f>+IFERROR(N44*('Regions &amp; Poverty'!$I42/100),0)</f>
        <v>1239.3542699999998</v>
      </c>
      <c r="R44" s="2">
        <f>+IFERROR(('Regions &amp; Poverty'!$K42/100)*H44,0)</f>
        <v>28124.94</v>
      </c>
      <c r="S44" s="2">
        <f>+IFERROR(('Regions &amp; Poverty'!$K42/100)*I44,0)</f>
        <v>28669.289999999997</v>
      </c>
      <c r="T44" s="2">
        <f>+IFERROR(('Regions &amp; Poverty'!$K42/100)*J44,0)</f>
        <v>28133.489999999998</v>
      </c>
      <c r="U44" s="2">
        <f>+IFERROR(R44*('Regions &amp; Poverty'!$M42/100),0)</f>
        <v>6496.86114</v>
      </c>
      <c r="V44" s="2">
        <f>+IFERROR(S44*('Regions &amp; Poverty'!$M42/100),0)</f>
        <v>6622.60599</v>
      </c>
      <c r="W44" s="2">
        <f>+IFERROR(T44*('Regions &amp; Poverty'!$M42/100),0)</f>
        <v>6498.83619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136902</v>
      </c>
      <c r="I45" s="2">
        <f t="shared" si="4"/>
        <v>140732</v>
      </c>
      <c r="J45" s="2">
        <f t="shared" si="4"/>
        <v>143111</v>
      </c>
      <c r="K45" s="27"/>
      <c r="L45" s="2">
        <f>+IFERROR(('Regions &amp; Poverty'!$G43/100)*H45,0)</f>
        <v>18618.672000000002</v>
      </c>
      <c r="M45" s="2">
        <f>+IFERROR(('Regions &amp; Poverty'!$G43/100)*I45,0)</f>
        <v>19139.552</v>
      </c>
      <c r="N45" s="2">
        <f>+IFERROR(('Regions &amp; Poverty'!$G43/100)*J45,0)</f>
        <v>19463.096000000001</v>
      </c>
      <c r="O45" s="2">
        <f>+IFERROR(L45*('Regions &amp; Poverty'!$I43/100),0)</f>
        <v>744.74688000000015</v>
      </c>
      <c r="P45" s="2">
        <f>+IFERROR(M45*('Regions &amp; Poverty'!$I43/100),0)</f>
        <v>765.58208000000002</v>
      </c>
      <c r="Q45" s="2">
        <f>+IFERROR(N45*('Regions &amp; Poverty'!$I43/100),0)</f>
        <v>778.52384000000006</v>
      </c>
      <c r="R45" s="2">
        <f>+IFERROR(('Regions &amp; Poverty'!$K43/100)*H45,0)</f>
        <v>47778.797999999995</v>
      </c>
      <c r="S45" s="2">
        <f>+IFERROR(('Regions &amp; Poverty'!$K43/100)*I45,0)</f>
        <v>49115.467999999993</v>
      </c>
      <c r="T45" s="2">
        <f>+IFERROR(('Regions &amp; Poverty'!$K43/100)*J45,0)</f>
        <v>49945.738999999994</v>
      </c>
      <c r="U45" s="2">
        <f>+IFERROR(R45*('Regions &amp; Poverty'!$M43/100),0)</f>
        <v>5876.7921539999998</v>
      </c>
      <c r="V45" s="2">
        <f>+IFERROR(S45*('Regions &amp; Poverty'!$M43/100),0)</f>
        <v>6041.2025640000002</v>
      </c>
      <c r="W45" s="2">
        <f>+IFERROR(T45*('Regions &amp; Poverty'!$M43/100),0)</f>
        <v>6143.3258969999997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204479</v>
      </c>
      <c r="I46" s="2">
        <f t="shared" si="4"/>
        <v>202506</v>
      </c>
      <c r="J46" s="2">
        <f t="shared" si="4"/>
        <v>200934</v>
      </c>
      <c r="K46" s="27"/>
      <c r="L46" s="2">
        <f>+IFERROR(('Regions &amp; Poverty'!$G44/100)*H46,0)</f>
        <v>72181.087</v>
      </c>
      <c r="M46" s="2">
        <f>+IFERROR(('Regions &amp; Poverty'!$G44/100)*I46,0)</f>
        <v>71484.618000000002</v>
      </c>
      <c r="N46" s="2">
        <f>+IFERROR(('Regions &amp; Poverty'!$G44/100)*J46,0)</f>
        <v>70929.70199999999</v>
      </c>
      <c r="O46" s="2">
        <f>+IFERROR(L46*('Regions &amp; Poverty'!$I44/100),0)</f>
        <v>7434.6519610000005</v>
      </c>
      <c r="P46" s="2">
        <f>+IFERROR(M46*('Regions &amp; Poverty'!$I44/100),0)</f>
        <v>7362.9156540000013</v>
      </c>
      <c r="Q46" s="2">
        <f>+IFERROR(N46*('Regions &amp; Poverty'!$I44/100),0)</f>
        <v>7305.7593059999999</v>
      </c>
      <c r="R46" s="2">
        <f>+IFERROR(('Regions &amp; Poverty'!$K44/100)*H46,0)</f>
        <v>143748.73699999999</v>
      </c>
      <c r="S46" s="2">
        <f>+IFERROR(('Regions &amp; Poverty'!$K44/100)*I46,0)</f>
        <v>142361.71799999999</v>
      </c>
      <c r="T46" s="2">
        <f>+IFERROR(('Regions &amp; Poverty'!$K44/100)*J46,0)</f>
        <v>141256.60199999998</v>
      </c>
      <c r="U46" s="2">
        <f>+IFERROR(R46*('Regions &amp; Poverty'!$M44/100),0)</f>
        <v>40824.641307999991</v>
      </c>
      <c r="V46" s="2">
        <f>+IFERROR(S46*('Regions &amp; Poverty'!$M44/100),0)</f>
        <v>40430.727911999995</v>
      </c>
      <c r="W46" s="2">
        <f>+IFERROR(T46*('Regions &amp; Poverty'!$M44/100),0)</f>
        <v>40116.874967999989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23137</v>
      </c>
      <c r="I48" s="2">
        <f t="shared" si="4"/>
        <v>23410</v>
      </c>
      <c r="J48" s="2">
        <f t="shared" si="4"/>
        <v>23708</v>
      </c>
      <c r="K48" s="27"/>
      <c r="L48" s="2">
        <f>+IFERROR(('Regions &amp; Poverty'!$G46/100)*H48,0)</f>
        <v>8930.8819999999996</v>
      </c>
      <c r="M48" s="2">
        <f>+IFERROR(('Regions &amp; Poverty'!$G46/100)*I48,0)</f>
        <v>9036.26</v>
      </c>
      <c r="N48" s="2">
        <f>+IFERROR(('Regions &amp; Poverty'!$G46/100)*J48,0)</f>
        <v>9151.2880000000005</v>
      </c>
      <c r="O48" s="2">
        <f>+IFERROR(L48*('Regions &amp; Poverty'!$I46/100),0)</f>
        <v>1044.913194</v>
      </c>
      <c r="P48" s="2">
        <f>+IFERROR(M48*('Regions &amp; Poverty'!$I46/100),0)</f>
        <v>1057.24242</v>
      </c>
      <c r="Q48" s="2">
        <f>+IFERROR(N48*('Regions &amp; Poverty'!$I46/100),0)</f>
        <v>1070.7006959999999</v>
      </c>
      <c r="R48" s="2">
        <f>+IFERROR(('Regions &amp; Poverty'!$K46/100)*H48,0)</f>
        <v>17075.106</v>
      </c>
      <c r="S48" s="2">
        <f>+IFERROR(('Regions &amp; Poverty'!$K46/100)*I48,0)</f>
        <v>17276.579999999998</v>
      </c>
      <c r="T48" s="2">
        <f>+IFERROR(('Regions &amp; Poverty'!$K46/100)*J48,0)</f>
        <v>17496.504000000001</v>
      </c>
      <c r="U48" s="2">
        <f>+IFERROR(R48*('Regions &amp; Poverty'!$M46/100),0)</f>
        <v>5242.0575419999996</v>
      </c>
      <c r="V48" s="2">
        <f>+IFERROR(S48*('Regions &amp; Poverty'!$M46/100),0)</f>
        <v>5303.9100599999992</v>
      </c>
      <c r="W48" s="2">
        <f>+IFERROR(T48*('Regions &amp; Poverty'!$M46/100),0)</f>
        <v>5371.4267280000004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3750841</v>
      </c>
      <c r="I49" s="2">
        <f t="shared" si="4"/>
        <v>3833764</v>
      </c>
      <c r="J49" s="2">
        <f t="shared" si="4"/>
        <v>3916687</v>
      </c>
      <c r="K49" s="27"/>
      <c r="L49" s="2">
        <f>+IFERROR(('Regions &amp; Poverty'!$G47/100)*H49,0)</f>
        <v>2006699.9350000001</v>
      </c>
      <c r="M49" s="2">
        <f>+IFERROR(('Regions &amp; Poverty'!$G47/100)*I49,0)</f>
        <v>2051063.7400000002</v>
      </c>
      <c r="N49" s="2">
        <f>+IFERROR(('Regions &amp; Poverty'!$G47/100)*J49,0)</f>
        <v>2095427.5450000002</v>
      </c>
      <c r="O49" s="2">
        <f>+IFERROR(L49*('Regions &amp; Poverty'!$I47/100),0)</f>
        <v>437460.58583</v>
      </c>
      <c r="P49" s="2">
        <f>+IFERROR(M49*('Regions &amp; Poverty'!$I47/100),0)</f>
        <v>447131.89532000007</v>
      </c>
      <c r="Q49" s="2">
        <f>+IFERROR(N49*('Regions &amp; Poverty'!$I47/100),0)</f>
        <v>456803.20481000002</v>
      </c>
      <c r="R49" s="2">
        <f>+IFERROR(('Regions &amp; Poverty'!$K47/100)*H49,0)</f>
        <v>2910652.6159999995</v>
      </c>
      <c r="S49" s="2">
        <f>+IFERROR(('Regions &amp; Poverty'!$K47/100)*I49,0)</f>
        <v>2975000.8639999996</v>
      </c>
      <c r="T49" s="2">
        <f>+IFERROR(('Regions &amp; Poverty'!$K47/100)*J49,0)</f>
        <v>3039349.1119999997</v>
      </c>
      <c r="U49" s="2">
        <f>+IFERROR(R49*('Regions &amp; Poverty'!$M47/100),0)</f>
        <v>1172993.0042479998</v>
      </c>
      <c r="V49" s="2">
        <f>+IFERROR(S49*('Regions &amp; Poverty'!$M47/100),0)</f>
        <v>1198925.3481919998</v>
      </c>
      <c r="W49" s="2">
        <f>+IFERROR(T49*('Regions &amp; Poverty'!$M47/100),0)</f>
        <v>1224857.6921359999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244080</v>
      </c>
      <c r="I50" s="2">
        <f t="shared" si="4"/>
        <v>273685</v>
      </c>
      <c r="J50" s="2">
        <f t="shared" si="4"/>
        <v>311422</v>
      </c>
      <c r="K50" s="27"/>
      <c r="L50" s="2">
        <f>+IFERROR(('Regions &amp; Poverty'!$G48/100)*H50,0)</f>
        <v>127653.84000000001</v>
      </c>
      <c r="M50" s="2">
        <f>+IFERROR(('Regions &amp; Poverty'!$G48/100)*I50,0)</f>
        <v>143137.255</v>
      </c>
      <c r="N50" s="2">
        <f>+IFERROR(('Regions &amp; Poverty'!$G48/100)*J50,0)</f>
        <v>162873.70600000001</v>
      </c>
      <c r="O50" s="2">
        <f>+IFERROR(L50*('Regions &amp; Poverty'!$I48/100),0)</f>
        <v>21318.191279999999</v>
      </c>
      <c r="P50" s="2">
        <f>+IFERROR(M50*('Regions &amp; Poverty'!$I48/100),0)</f>
        <v>23903.921584999996</v>
      </c>
      <c r="Q50" s="2">
        <f>+IFERROR(N50*('Regions &amp; Poverty'!$I48/100),0)</f>
        <v>27199.908901999999</v>
      </c>
      <c r="R50" s="2">
        <f>+IFERROR(('Regions &amp; Poverty'!$K48/100)*H50,0)</f>
        <v>198437.03999999998</v>
      </c>
      <c r="S50" s="2">
        <f>+IFERROR(('Regions &amp; Poverty'!$K48/100)*I50,0)</f>
        <v>222505.905</v>
      </c>
      <c r="T50" s="2">
        <f>+IFERROR(('Regions &amp; Poverty'!$K48/100)*J50,0)</f>
        <v>253186.08599999998</v>
      </c>
      <c r="U50" s="2">
        <f>+IFERROR(R50*('Regions &amp; Poverty'!$M48/100),0)</f>
        <v>75604.512239999996</v>
      </c>
      <c r="V50" s="2">
        <f>+IFERROR(S50*('Regions &amp; Poverty'!$M48/100),0)</f>
        <v>84774.749804999999</v>
      </c>
      <c r="W50" s="2">
        <f>+IFERROR(T50*('Regions &amp; Poverty'!$M48/100),0)</f>
        <v>96463.898765999998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11497</v>
      </c>
      <c r="I51" s="2">
        <f t="shared" si="4"/>
        <v>7808</v>
      </c>
      <c r="J51" s="2">
        <f t="shared" si="4"/>
        <v>6876</v>
      </c>
      <c r="K51" s="27"/>
      <c r="L51" s="2">
        <f>+IFERROR(('Regions &amp; Poverty'!$G49/100)*H51,0)</f>
        <v>5645.027</v>
      </c>
      <c r="M51" s="2">
        <f>+IFERROR(('Regions &amp; Poverty'!$G49/100)*I51,0)</f>
        <v>3833.7280000000001</v>
      </c>
      <c r="N51" s="2">
        <f>+IFERROR(('Regions &amp; Poverty'!$G49/100)*J51,0)</f>
        <v>3376.116</v>
      </c>
      <c r="O51" s="2">
        <f>+IFERROR(L51*('Regions &amp; Poverty'!$I49/100),0)</f>
        <v>1123.360373</v>
      </c>
      <c r="P51" s="2">
        <f>+IFERROR(M51*('Regions &amp; Poverty'!$I49/100),0)</f>
        <v>762.9118719999999</v>
      </c>
      <c r="Q51" s="2">
        <f>+IFERROR(N51*('Regions &amp; Poverty'!$I49/100),0)</f>
        <v>671.84708399999988</v>
      </c>
      <c r="R51" s="2">
        <f>+IFERROR(('Regions &amp; Poverty'!$K49/100)*H51,0)</f>
        <v>8415.8040000000001</v>
      </c>
      <c r="S51" s="2">
        <f>+IFERROR(('Regions &amp; Poverty'!$K49/100)*I51,0)</f>
        <v>5715.4560000000001</v>
      </c>
      <c r="T51" s="2">
        <f>+IFERROR(('Regions &amp; Poverty'!$K49/100)*J51,0)</f>
        <v>5033.232</v>
      </c>
      <c r="U51" s="2">
        <f>+IFERROR(R51*('Regions &amp; Poverty'!$M49/100),0)</f>
        <v>3122.2632840000001</v>
      </c>
      <c r="V51" s="2">
        <f>+IFERROR(S51*('Regions &amp; Poverty'!$M49/100),0)</f>
        <v>2120.4341760000002</v>
      </c>
      <c r="W51" s="2">
        <f>+IFERROR(T51*('Regions &amp; Poverty'!$M49/100),0)</f>
        <v>1867.329072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1749</v>
      </c>
      <c r="I52" s="2">
        <f t="shared" si="5"/>
        <v>1833</v>
      </c>
      <c r="J52" s="2">
        <f t="shared" si="5"/>
        <v>1916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512825</v>
      </c>
      <c r="I53" s="2">
        <f t="shared" si="5"/>
        <v>506839</v>
      </c>
      <c r="J53" s="2">
        <f t="shared" si="5"/>
        <v>594378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44817</v>
      </c>
      <c r="I54" s="2">
        <f t="shared" si="5"/>
        <v>41311</v>
      </c>
      <c r="J54" s="2">
        <f t="shared" si="5"/>
        <v>48620</v>
      </c>
      <c r="K54" s="27"/>
      <c r="L54" s="2">
        <f>+IFERROR(('Regions &amp; Poverty'!$G52/100)*H54,0)</f>
        <v>851.52300000000002</v>
      </c>
      <c r="M54" s="2">
        <f>+IFERROR(('Regions &amp; Poverty'!$G52/100)*I54,0)</f>
        <v>784.90899999999999</v>
      </c>
      <c r="N54" s="2">
        <f>+IFERROR(('Regions &amp; Poverty'!$G52/100)*J54,0)</f>
        <v>923.78</v>
      </c>
      <c r="O54" s="2">
        <f>+IFERROR(L54*('Regions &amp; Poverty'!$I52/100),0)</f>
        <v>4.2576150000000004</v>
      </c>
      <c r="P54" s="2">
        <f>+IFERROR(M54*('Regions &amp; Poverty'!$I52/100),0)</f>
        <v>3.9245450000000002</v>
      </c>
      <c r="Q54" s="2">
        <f>+IFERROR(N54*('Regions &amp; Poverty'!$I52/100),0)</f>
        <v>4.6189</v>
      </c>
      <c r="R54" s="2">
        <f>+IFERROR(('Regions &amp; Poverty'!$K52/100)*H54,0)</f>
        <v>3092.373</v>
      </c>
      <c r="S54" s="2">
        <f>+IFERROR(('Regions &amp; Poverty'!$K52/100)*I54,0)</f>
        <v>2850.4590000000003</v>
      </c>
      <c r="T54" s="2">
        <f>+IFERROR(('Regions &amp; Poverty'!$K52/100)*J54,0)</f>
        <v>3354.78</v>
      </c>
      <c r="U54" s="2">
        <f>+IFERROR(R54*('Regions &amp; Poverty'!$M52/100),0)</f>
        <v>61.847460000000005</v>
      </c>
      <c r="V54" s="2">
        <f>+IFERROR(S54*('Regions &amp; Poverty'!$M52/100),0)</f>
        <v>57.009180000000008</v>
      </c>
      <c r="W54" s="2">
        <f>+IFERROR(T54*('Regions &amp; Poverty'!$M52/100),0)</f>
        <v>67.095600000000005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510000</v>
      </c>
      <c r="I55" s="2">
        <f t="shared" si="5"/>
        <v>494352</v>
      </c>
      <c r="J55" s="2">
        <f t="shared" si="5"/>
        <v>650347</v>
      </c>
      <c r="K55" s="27"/>
      <c r="L55" s="2">
        <f>+IFERROR(('Regions &amp; Poverty'!$G53/100)*H55,0)</f>
        <v>126990</v>
      </c>
      <c r="M55" s="2">
        <f>+IFERROR(('Regions &amp; Poverty'!$G53/100)*I55,0)</f>
        <v>123093.648</v>
      </c>
      <c r="N55" s="2">
        <f>+IFERROR(('Regions &amp; Poverty'!$G53/100)*J55,0)</f>
        <v>161936.40299999999</v>
      </c>
      <c r="O55" s="2">
        <f>+IFERROR(L55*('Regions &amp; Poverty'!$I53/100),0)</f>
        <v>10159.200000000001</v>
      </c>
      <c r="P55" s="2">
        <f>+IFERROR(M55*('Regions &amp; Poverty'!$I53/100),0)</f>
        <v>9847.4918400000006</v>
      </c>
      <c r="Q55" s="2">
        <f>+IFERROR(N55*('Regions &amp; Poverty'!$I53/100),0)</f>
        <v>12954.91224</v>
      </c>
      <c r="R55" s="2">
        <f>+IFERROR(('Regions &amp; Poverty'!$K53/100)*H55,0)</f>
        <v>260100</v>
      </c>
      <c r="S55" s="2">
        <f>+IFERROR(('Regions &amp; Poverty'!$K53/100)*I55,0)</f>
        <v>252119.52000000002</v>
      </c>
      <c r="T55" s="2">
        <f>+IFERROR(('Regions &amp; Poverty'!$K53/100)*J55,0)</f>
        <v>331676.97000000003</v>
      </c>
      <c r="U55" s="2">
        <f>+IFERROR(R55*('Regions &amp; Poverty'!$M53/100),0)</f>
        <v>52800.3</v>
      </c>
      <c r="V55" s="2">
        <f>+IFERROR(S55*('Regions &amp; Poverty'!$M53/100),0)</f>
        <v>51180.26256000001</v>
      </c>
      <c r="W55" s="2">
        <f>+IFERROR(T55*('Regions &amp; Poverty'!$M53/100),0)</f>
        <v>67330.424910000016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39412</v>
      </c>
      <c r="I56" s="2">
        <f t="shared" si="5"/>
        <v>40535</v>
      </c>
      <c r="J56" s="2">
        <f t="shared" si="5"/>
        <v>48006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9793</v>
      </c>
      <c r="I57" s="9">
        <f t="shared" si="6"/>
        <v>9332</v>
      </c>
      <c r="J57" s="9">
        <f t="shared" si="6"/>
        <v>10360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278</v>
      </c>
      <c r="I58" s="2">
        <f t="shared" si="7"/>
        <v>451</v>
      </c>
      <c r="J58" s="2">
        <f t="shared" si="7"/>
        <v>563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1909</v>
      </c>
      <c r="I59" s="2">
        <f t="shared" si="7"/>
        <v>2503</v>
      </c>
      <c r="J59" s="2">
        <f t="shared" si="7"/>
        <v>2153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66</v>
      </c>
      <c r="I60" s="2">
        <f t="shared" si="7"/>
        <v>123</v>
      </c>
      <c r="J60" s="2">
        <f t="shared" si="7"/>
        <v>110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250</v>
      </c>
      <c r="I61" s="2">
        <f t="shared" si="7"/>
        <v>273</v>
      </c>
      <c r="J61" s="2">
        <f t="shared" si="7"/>
        <v>235</v>
      </c>
      <c r="K61" s="27"/>
      <c r="L61" s="2">
        <f>+IFERROR(('Regions &amp; Poverty'!$G59/100)*H61,0)</f>
        <v>4</v>
      </c>
      <c r="M61" s="2">
        <f>+IFERROR(('Regions &amp; Poverty'!$G59/100)*I61,0)</f>
        <v>4.3680000000000003</v>
      </c>
      <c r="N61" s="2">
        <f>+IFERROR(('Regions &amp; Poverty'!$G59/100)*J61,0)</f>
        <v>3.7600000000000002</v>
      </c>
      <c r="O61" s="2">
        <f>+IFERROR(L61*('Regions &amp; Poverty'!$I59/100),0)</f>
        <v>2.4E-2</v>
      </c>
      <c r="P61" s="2">
        <f>+IFERROR(M61*('Regions &amp; Poverty'!$I59/100),0)</f>
        <v>2.6208000000000002E-2</v>
      </c>
      <c r="Q61" s="2">
        <f>+IFERROR(N61*('Regions &amp; Poverty'!$I59/100),0)</f>
        <v>2.256E-2</v>
      </c>
      <c r="R61" s="2">
        <f>+IFERROR(('Regions &amp; Poverty'!$K59/100)*H61,0)</f>
        <v>10.5</v>
      </c>
      <c r="S61" s="2">
        <f>+IFERROR(('Regions &amp; Poverty'!$K59/100)*I61,0)</f>
        <v>11.466000000000001</v>
      </c>
      <c r="T61" s="2">
        <f>+IFERROR(('Regions &amp; Poverty'!$K59/100)*J61,0)</f>
        <v>9.870000000000001</v>
      </c>
      <c r="U61" s="2">
        <f>+IFERROR(R61*('Regions &amp; Poverty'!$M59/100),0)</f>
        <v>0.1575</v>
      </c>
      <c r="V61" s="2">
        <f>+IFERROR(S61*('Regions &amp; Poverty'!$M59/100),0)</f>
        <v>0.17199</v>
      </c>
      <c r="W61" s="2">
        <f>+IFERROR(T61*('Regions &amp; Poverty'!$M59/100),0)</f>
        <v>0.14805000000000001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741</v>
      </c>
      <c r="I62" s="2">
        <f t="shared" si="7"/>
        <v>726</v>
      </c>
      <c r="J62" s="2">
        <f t="shared" si="7"/>
        <v>739</v>
      </c>
      <c r="K62" s="27"/>
      <c r="L62" s="2">
        <f>+IFERROR(('Regions &amp; Poverty'!$G60/100)*H62,0)</f>
        <v>14.078999999999999</v>
      </c>
      <c r="M62" s="2">
        <f>+IFERROR(('Regions &amp; Poverty'!$G60/100)*I62,0)</f>
        <v>13.794</v>
      </c>
      <c r="N62" s="2">
        <f>+IFERROR(('Regions &amp; Poverty'!$G60/100)*J62,0)</f>
        <v>14.041</v>
      </c>
      <c r="O62" s="2">
        <f>+IFERROR(L62*('Regions &amp; Poverty'!$I60/100),0)</f>
        <v>5.6315999999999998E-2</v>
      </c>
      <c r="P62" s="2">
        <f>+IFERROR(M62*('Regions &amp; Poverty'!$I60/100),0)</f>
        <v>5.5176000000000003E-2</v>
      </c>
      <c r="Q62" s="2">
        <f>+IFERROR(N62*('Regions &amp; Poverty'!$I60/100),0)</f>
        <v>5.6164000000000006E-2</v>
      </c>
      <c r="R62" s="2">
        <f>+IFERROR(('Regions &amp; Poverty'!$K60/100)*H62,0)</f>
        <v>72.618000000000009</v>
      </c>
      <c r="S62" s="2">
        <f>+IFERROR(('Regions &amp; Poverty'!$K60/100)*I62,0)</f>
        <v>71.147999999999996</v>
      </c>
      <c r="T62" s="2">
        <f>+IFERROR(('Regions &amp; Poverty'!$K60/100)*J62,0)</f>
        <v>72.421999999999997</v>
      </c>
      <c r="U62" s="2">
        <f>+IFERROR(R62*('Regions &amp; Poverty'!$M60/100),0)</f>
        <v>1.7428320000000002</v>
      </c>
      <c r="V62" s="2">
        <f>+IFERROR(S62*('Regions &amp; Poverty'!$M60/100),0)</f>
        <v>1.707552</v>
      </c>
      <c r="W62" s="2">
        <f>+IFERROR(T62*('Regions &amp; Poverty'!$M60/100),0)</f>
        <v>1.7381279999999999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127</v>
      </c>
      <c r="I63" s="2">
        <f t="shared" si="7"/>
        <v>91</v>
      </c>
      <c r="J63" s="2">
        <f t="shared" si="7"/>
        <v>81</v>
      </c>
      <c r="K63" s="27"/>
      <c r="L63" s="2">
        <f>+IFERROR(('Regions &amp; Poverty'!$G61/100)*H63,0)</f>
        <v>12.065</v>
      </c>
      <c r="M63" s="2">
        <f>+IFERROR(('Regions &amp; Poverty'!$G61/100)*I63,0)</f>
        <v>8.6449999999999996</v>
      </c>
      <c r="N63" s="2">
        <f>+IFERROR(('Regions &amp; Poverty'!$G61/100)*J63,0)</f>
        <v>7.6950000000000003</v>
      </c>
      <c r="O63" s="2">
        <f>+IFERROR(L63*('Regions &amp; Poverty'!$I61/100),0)</f>
        <v>0.33781999999999995</v>
      </c>
      <c r="P63" s="2">
        <f>+IFERROR(M63*('Regions &amp; Poverty'!$I61/100),0)</f>
        <v>0.24205999999999997</v>
      </c>
      <c r="Q63" s="2">
        <f>+IFERROR(N63*('Regions &amp; Poverty'!$I61/100),0)</f>
        <v>0.21545999999999998</v>
      </c>
      <c r="R63" s="2">
        <f>+IFERROR(('Regions &amp; Poverty'!$K61/100)*H63,0)</f>
        <v>32.131</v>
      </c>
      <c r="S63" s="2">
        <f>+IFERROR(('Regions &amp; Poverty'!$K61/100)*I63,0)</f>
        <v>23.023</v>
      </c>
      <c r="T63" s="2">
        <f>+IFERROR(('Regions &amp; Poverty'!$K61/100)*J63,0)</f>
        <v>20.492999999999999</v>
      </c>
      <c r="U63" s="2">
        <f>+IFERROR(R63*('Regions &amp; Poverty'!$M61/100),0)</f>
        <v>2.7953969999999999</v>
      </c>
      <c r="V63" s="2">
        <f>+IFERROR(S63*('Regions &amp; Poverty'!$M61/100),0)</f>
        <v>2.0030009999999998</v>
      </c>
      <c r="W63" s="2">
        <f>+IFERROR(T63*('Regions &amp; Poverty'!$M61/100),0)</f>
        <v>1.7828909999999998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7277</v>
      </c>
      <c r="I64" s="2">
        <f t="shared" si="7"/>
        <v>7357</v>
      </c>
      <c r="J64" s="2">
        <f t="shared" si="7"/>
        <v>7735</v>
      </c>
      <c r="K64" s="27"/>
      <c r="L64" s="2">
        <f>+IFERROR(('Regions &amp; Poverty'!$G62/100)*H64,0)</f>
        <v>1295.306</v>
      </c>
      <c r="M64" s="2">
        <f>+IFERROR(('Regions &amp; Poverty'!$G62/100)*I64,0)</f>
        <v>1309.546</v>
      </c>
      <c r="N64" s="2">
        <f>+IFERROR(('Regions &amp; Poverty'!$G62/100)*J64,0)</f>
        <v>1376.8300000000002</v>
      </c>
      <c r="O64" s="2">
        <f>+IFERROR(L64*('Regions &amp; Poverty'!$I62/100),0)</f>
        <v>82.899584000000004</v>
      </c>
      <c r="P64" s="2">
        <f>+IFERROR(M64*('Regions &amp; Poverty'!$I62/100),0)</f>
        <v>83.810944000000006</v>
      </c>
      <c r="Q64" s="2">
        <f>+IFERROR(N64*('Regions &amp; Poverty'!$I62/100),0)</f>
        <v>88.117120000000014</v>
      </c>
      <c r="R64" s="2">
        <f>+IFERROR(('Regions &amp; Poverty'!$K62/100)*H64,0)</f>
        <v>2532.3959999999997</v>
      </c>
      <c r="S64" s="2">
        <f>+IFERROR(('Regions &amp; Poverty'!$K62/100)*I64,0)</f>
        <v>2560.2359999999999</v>
      </c>
      <c r="T64" s="2">
        <f>+IFERROR(('Regions &amp; Poverty'!$K62/100)*J64,0)</f>
        <v>2691.7799999999997</v>
      </c>
      <c r="U64" s="2">
        <f>+IFERROR(R64*('Regions &amp; Poverty'!$M62/100),0)</f>
        <v>367.19741999999991</v>
      </c>
      <c r="V64" s="2">
        <f>+IFERROR(S64*('Regions &amp; Poverty'!$M62/100),0)</f>
        <v>371.23421999999994</v>
      </c>
      <c r="W64" s="2">
        <f>+IFERROR(T64*('Regions &amp; Poverty'!$M62/100),0)</f>
        <v>390.30809999999991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41722</v>
      </c>
      <c r="I65" s="2">
        <f t="shared" si="7"/>
        <v>63108</v>
      </c>
      <c r="J65" s="2">
        <f t="shared" si="7"/>
        <v>68435</v>
      </c>
      <c r="K65" s="27"/>
      <c r="L65" s="2">
        <f>+IFERROR(('Regions &amp; Poverty'!$G63/100)*H65,0)</f>
        <v>1251.6599999999999</v>
      </c>
      <c r="M65" s="2">
        <f>+IFERROR(('Regions &amp; Poverty'!$G63/100)*I65,0)</f>
        <v>1893.24</v>
      </c>
      <c r="N65" s="2">
        <f>+IFERROR(('Regions &amp; Poverty'!$G63/100)*J65,0)</f>
        <v>2053.0499999999997</v>
      </c>
      <c r="O65" s="2">
        <f>+IFERROR(L65*('Regions &amp; Poverty'!$I63/100),0)</f>
        <v>10.013279999999998</v>
      </c>
      <c r="P65" s="2">
        <f>+IFERROR(M65*('Regions &amp; Poverty'!$I63/100),0)</f>
        <v>15.14592</v>
      </c>
      <c r="Q65" s="2">
        <f>+IFERROR(N65*('Regions &amp; Poverty'!$I63/100),0)</f>
        <v>16.424399999999999</v>
      </c>
      <c r="R65" s="2">
        <f>+IFERROR(('Regions &amp; Poverty'!$K63/100)*H65,0)</f>
        <v>4923.1959999999999</v>
      </c>
      <c r="S65" s="2">
        <f>+IFERROR(('Regions &amp; Poverty'!$K63/100)*I65,0)</f>
        <v>7446.7440000000006</v>
      </c>
      <c r="T65" s="2">
        <f>+IFERROR(('Regions &amp; Poverty'!$K63/100)*J65,0)</f>
        <v>8075.3300000000008</v>
      </c>
      <c r="U65" s="2">
        <f>+IFERROR(R65*('Regions &amp; Poverty'!$M63/100),0)</f>
        <v>162.46546800000002</v>
      </c>
      <c r="V65" s="2">
        <f>+IFERROR(S65*('Regions &amp; Poverty'!$M63/100),0)</f>
        <v>245.74255200000002</v>
      </c>
      <c r="W65" s="2">
        <f>+IFERROR(T65*('Regions &amp; Poverty'!$M63/100),0)</f>
        <v>266.48589000000004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4627</v>
      </c>
      <c r="I68" s="2">
        <f t="shared" si="7"/>
        <v>4693</v>
      </c>
      <c r="J68" s="2">
        <f t="shared" si="7"/>
        <v>4517</v>
      </c>
      <c r="K68" s="27"/>
      <c r="L68" s="2">
        <f>+IFERROR(('Regions &amp; Poverty'!$G66/100)*H68,0)</f>
        <v>328.517</v>
      </c>
      <c r="M68" s="2">
        <f>+IFERROR(('Regions &amp; Poverty'!$G66/100)*I68,0)</f>
        <v>333.20299999999997</v>
      </c>
      <c r="N68" s="2">
        <f>+IFERROR(('Regions &amp; Poverty'!$G66/100)*J68,0)</f>
        <v>320.70699999999999</v>
      </c>
      <c r="O68" s="2">
        <f>+IFERROR(L68*('Regions &amp; Poverty'!$I66/100),0)</f>
        <v>11.169578000000001</v>
      </c>
      <c r="P68" s="2">
        <f>+IFERROR(M68*('Regions &amp; Poverty'!$I66/100),0)</f>
        <v>11.328901999999999</v>
      </c>
      <c r="Q68" s="2">
        <f>+IFERROR(N68*('Regions &amp; Poverty'!$I66/100),0)</f>
        <v>10.904038</v>
      </c>
      <c r="R68" s="2">
        <f>+IFERROR(('Regions &amp; Poverty'!$K66/100)*H68,0)</f>
        <v>596.88300000000004</v>
      </c>
      <c r="S68" s="2">
        <f>+IFERROR(('Regions &amp; Poverty'!$K66/100)*I68,0)</f>
        <v>605.39700000000005</v>
      </c>
      <c r="T68" s="2">
        <f>+IFERROR(('Regions &amp; Poverty'!$K66/100)*J68,0)</f>
        <v>582.69299999999998</v>
      </c>
      <c r="U68" s="2">
        <f>+IFERROR(R68*('Regions &amp; Poverty'!$M66/100),0)</f>
        <v>36.409863000000001</v>
      </c>
      <c r="V68" s="2">
        <f>+IFERROR(S68*('Regions &amp; Poverty'!$M66/100),0)</f>
        <v>36.929217000000001</v>
      </c>
      <c r="W68" s="2">
        <f>+IFERROR(T68*('Regions &amp; Poverty'!$M66/100),0)</f>
        <v>35.544272999999997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0</v>
      </c>
      <c r="I69" s="2">
        <f t="shared" si="7"/>
        <v>0</v>
      </c>
      <c r="J69" s="2">
        <f t="shared" si="7"/>
        <v>0</v>
      </c>
      <c r="K69" s="27"/>
      <c r="L69" s="2">
        <f>+IFERROR(('Regions &amp; Poverty'!$G67/100)*H69,0)</f>
        <v>0</v>
      </c>
      <c r="M69" s="2">
        <f>+IFERROR(('Regions &amp; Poverty'!$G67/100)*I69,0)</f>
        <v>0</v>
      </c>
      <c r="N69" s="2">
        <f>+IFERROR(('Regions &amp; Poverty'!$G67/100)*J69,0)</f>
        <v>0</v>
      </c>
      <c r="O69" s="2">
        <f>+IFERROR(L69*('Regions &amp; Poverty'!$I67/100),0)</f>
        <v>0</v>
      </c>
      <c r="P69" s="2">
        <f>+IFERROR(M69*('Regions &amp; Poverty'!$I67/100),0)</f>
        <v>0</v>
      </c>
      <c r="Q69" s="2">
        <f>+IFERROR(N69*('Regions &amp; Poverty'!$I67/100),0)</f>
        <v>0</v>
      </c>
      <c r="R69" s="2">
        <f>+IFERROR(('Regions &amp; Poverty'!$K67/100)*H69,0)</f>
        <v>0</v>
      </c>
      <c r="S69" s="2">
        <f>+IFERROR(('Regions &amp; Poverty'!$K67/100)*I69,0)</f>
        <v>0</v>
      </c>
      <c r="T69" s="2">
        <f>+IFERROR(('Regions &amp; Poverty'!$K67/100)*J69,0)</f>
        <v>0</v>
      </c>
      <c r="U69" s="2">
        <f>+IFERROR(R69*('Regions &amp; Poverty'!$M67/100),0)</f>
        <v>0</v>
      </c>
      <c r="V69" s="2">
        <f>+IFERROR(S69*('Regions &amp; Poverty'!$M67/100),0)</f>
        <v>0</v>
      </c>
      <c r="W69" s="2">
        <f>+IFERROR(T69*('Regions &amp; Poverty'!$M67/100),0)</f>
        <v>0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3800</v>
      </c>
      <c r="I70" s="2">
        <f t="shared" si="7"/>
        <v>3895</v>
      </c>
      <c r="J70" s="2">
        <f t="shared" si="7"/>
        <v>3989</v>
      </c>
      <c r="K70" s="27"/>
      <c r="L70" s="2">
        <f>+IFERROR(('Regions &amp; Poverty'!$G68/100)*H70,0)</f>
        <v>182.4</v>
      </c>
      <c r="M70" s="2">
        <f>+IFERROR(('Regions &amp; Poverty'!$G68/100)*I70,0)</f>
        <v>186.96</v>
      </c>
      <c r="N70" s="2">
        <f>+IFERROR(('Regions &amp; Poverty'!$G68/100)*J70,0)</f>
        <v>191.47200000000001</v>
      </c>
      <c r="O70" s="2">
        <f>+IFERROR(L70*('Regions &amp; Poverty'!$I68/100),0)</f>
        <v>4.0128000000000004</v>
      </c>
      <c r="P70" s="2">
        <f>+IFERROR(M70*('Regions &amp; Poverty'!$I68/100),0)</f>
        <v>4.1131200000000003</v>
      </c>
      <c r="Q70" s="2">
        <f>+IFERROR(N70*('Regions &amp; Poverty'!$I68/100),0)</f>
        <v>4.212384000000001</v>
      </c>
      <c r="R70" s="2">
        <f>+IFERROR(('Regions &amp; Poverty'!$K68/100)*H70,0)</f>
        <v>448.40000000000003</v>
      </c>
      <c r="S70" s="2">
        <f>+IFERROR(('Regions &amp; Poverty'!$K68/100)*I70,0)</f>
        <v>459.61</v>
      </c>
      <c r="T70" s="2">
        <f>+IFERROR(('Regions &amp; Poverty'!$K68/100)*J70,0)</f>
        <v>470.70200000000006</v>
      </c>
      <c r="U70" s="2">
        <f>+IFERROR(R70*('Regions &amp; Poverty'!$M68/100),0)</f>
        <v>20.178000000000001</v>
      </c>
      <c r="V70" s="2">
        <f>+IFERROR(S70*('Regions &amp; Poverty'!$M68/100),0)</f>
        <v>20.682449999999999</v>
      </c>
      <c r="W70" s="2">
        <f>+IFERROR(T70*('Regions &amp; Poverty'!$M68/100),0)</f>
        <v>21.18159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278293</v>
      </c>
      <c r="I71" s="2">
        <f t="shared" si="7"/>
        <v>288164</v>
      </c>
      <c r="J71" s="2">
        <f t="shared" si="7"/>
        <v>269670</v>
      </c>
      <c r="K71" s="27"/>
      <c r="L71" s="2">
        <f>+IFERROR(('Regions &amp; Poverty'!$G69/100)*H71,0)</f>
        <v>8348.7899999999991</v>
      </c>
      <c r="M71" s="2">
        <f>+IFERROR(('Regions &amp; Poverty'!$G69/100)*I71,0)</f>
        <v>8644.92</v>
      </c>
      <c r="N71" s="2">
        <f>+IFERROR(('Regions &amp; Poverty'!$G69/100)*J71,0)</f>
        <v>8090.0999999999995</v>
      </c>
      <c r="O71" s="2">
        <f>+IFERROR(L71*('Regions &amp; Poverty'!$I69/100),0)</f>
        <v>66.790319999999994</v>
      </c>
      <c r="P71" s="2">
        <f>+IFERROR(M71*('Regions &amp; Poverty'!$I69/100),0)</f>
        <v>69.159360000000007</v>
      </c>
      <c r="Q71" s="2">
        <f>+IFERROR(N71*('Regions &amp; Poverty'!$I69/100),0)</f>
        <v>64.720799999999997</v>
      </c>
      <c r="R71" s="2">
        <f>+IFERROR(('Regions &amp; Poverty'!$K69/100)*H71,0)</f>
        <v>25881.249000000003</v>
      </c>
      <c r="S71" s="2">
        <f>+IFERROR(('Regions &amp; Poverty'!$K69/100)*I71,0)</f>
        <v>26799.252000000004</v>
      </c>
      <c r="T71" s="2">
        <f>+IFERROR(('Regions &amp; Poverty'!$K69/100)*J71,0)</f>
        <v>25079.310000000005</v>
      </c>
      <c r="U71" s="2">
        <f>+IFERROR(R71*('Regions &amp; Poverty'!$M69/100),0)</f>
        <v>776.43747000000008</v>
      </c>
      <c r="V71" s="2">
        <f>+IFERROR(S71*('Regions &amp; Poverty'!$M69/100),0)</f>
        <v>803.97756000000004</v>
      </c>
      <c r="W71" s="2">
        <f>+IFERROR(T71*('Regions &amp; Poverty'!$M69/100),0)</f>
        <v>752.37930000000017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18636</v>
      </c>
      <c r="I72" s="2">
        <f t="shared" si="7"/>
        <v>18501</v>
      </c>
      <c r="J72" s="2">
        <f t="shared" si="7"/>
        <v>18747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525814</v>
      </c>
      <c r="I73" s="2">
        <f t="shared" si="7"/>
        <v>595977</v>
      </c>
      <c r="J73" s="2">
        <f t="shared" si="7"/>
        <v>669454</v>
      </c>
      <c r="K73" s="27"/>
      <c r="L73" s="2">
        <f>+IFERROR(('Regions &amp; Poverty'!$G71/100)*H73,0)</f>
        <v>22610.001999999997</v>
      </c>
      <c r="M73" s="2">
        <f>+IFERROR(('Regions &amp; Poverty'!$G71/100)*I73,0)</f>
        <v>25627.010999999999</v>
      </c>
      <c r="N73" s="2">
        <f>+IFERROR(('Regions &amp; Poverty'!$G71/100)*J73,0)</f>
        <v>28786.521999999997</v>
      </c>
      <c r="O73" s="2">
        <f>+IFERROR(L73*('Regions &amp; Poverty'!$I71/100),0)</f>
        <v>452.20003999999994</v>
      </c>
      <c r="P73" s="2">
        <f>+IFERROR(M73*('Regions &amp; Poverty'!$I71/100),0)</f>
        <v>512.54021999999998</v>
      </c>
      <c r="Q73" s="2">
        <f>+IFERROR(N73*('Regions &amp; Poverty'!$I71/100),0)</f>
        <v>575.73043999999993</v>
      </c>
      <c r="R73" s="2">
        <f>+IFERROR(('Regions &amp; Poverty'!$K71/100)*H73,0)</f>
        <v>48900.702000000005</v>
      </c>
      <c r="S73" s="2">
        <f>+IFERROR(('Regions &amp; Poverty'!$K71/100)*I73,0)</f>
        <v>55425.861000000004</v>
      </c>
      <c r="T73" s="2">
        <f>+IFERROR(('Regions &amp; Poverty'!$K71/100)*J73,0)</f>
        <v>62259.222000000009</v>
      </c>
      <c r="U73" s="2">
        <f>+IFERROR(R73*('Regions &amp; Poverty'!$M71/100),0)</f>
        <v>1907.1273780000001</v>
      </c>
      <c r="V73" s="2">
        <f>+IFERROR(S73*('Regions &amp; Poverty'!$M71/100),0)</f>
        <v>2161.6085790000002</v>
      </c>
      <c r="W73" s="2">
        <f>+IFERROR(T73*('Regions &amp; Poverty'!$M71/100),0)</f>
        <v>2428.1096580000003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4784</v>
      </c>
      <c r="I75" s="2">
        <f t="shared" si="8"/>
        <v>2068</v>
      </c>
      <c r="J75" s="2">
        <f t="shared" si="8"/>
        <v>1863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499</v>
      </c>
      <c r="I76" s="2">
        <f t="shared" si="8"/>
        <v>657</v>
      </c>
      <c r="J76" s="2">
        <f t="shared" si="8"/>
        <v>902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336682</v>
      </c>
      <c r="I77" s="2">
        <f t="shared" si="8"/>
        <v>338583</v>
      </c>
      <c r="J77" s="2">
        <f t="shared" si="8"/>
        <v>340484</v>
      </c>
      <c r="K77" s="27"/>
      <c r="L77" s="2">
        <f>+IFERROR(('Regions &amp; Poverty'!$G75/100)*H77,0)</f>
        <v>5723.5940000000001</v>
      </c>
      <c r="M77" s="2">
        <f>+IFERROR(('Regions &amp; Poverty'!$G75/100)*I77,0)</f>
        <v>5755.9110000000001</v>
      </c>
      <c r="N77" s="2">
        <f>+IFERROR(('Regions &amp; Poverty'!$G75/100)*J77,0)</f>
        <v>5788.2280000000001</v>
      </c>
      <c r="O77" s="2">
        <f>+IFERROR(L77*('Regions &amp; Poverty'!$I75/100),0)</f>
        <v>57.235939999999999</v>
      </c>
      <c r="P77" s="2">
        <f>+IFERROR(M77*('Regions &amp; Poverty'!$I75/100),0)</f>
        <v>57.559110000000004</v>
      </c>
      <c r="Q77" s="2">
        <f>+IFERROR(N77*('Regions &amp; Poverty'!$I75/100),0)</f>
        <v>57.882280000000002</v>
      </c>
      <c r="R77" s="2">
        <f>+IFERROR(('Regions &amp; Poverty'!$K75/100)*H77,0)</f>
        <v>15150.689999999999</v>
      </c>
      <c r="S77" s="2">
        <f>+IFERROR(('Regions &amp; Poverty'!$K75/100)*I77,0)</f>
        <v>15236.234999999999</v>
      </c>
      <c r="T77" s="2">
        <f>+IFERROR(('Regions &amp; Poverty'!$K75/100)*J77,0)</f>
        <v>15321.779999999999</v>
      </c>
      <c r="U77" s="2">
        <f>+IFERROR(R77*('Regions &amp; Poverty'!$M75/100),0)</f>
        <v>272.71242000000001</v>
      </c>
      <c r="V77" s="2">
        <f>+IFERROR(S77*('Regions &amp; Poverty'!$M75/100),0)</f>
        <v>274.25223</v>
      </c>
      <c r="W77" s="2">
        <f>+IFERROR(T77*('Regions &amp; Poverty'!$M75/100),0)</f>
        <v>275.79203999999999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14630</v>
      </c>
      <c r="I78" s="2">
        <f t="shared" si="8"/>
        <v>15191</v>
      </c>
      <c r="J78" s="2">
        <f t="shared" si="8"/>
        <v>15715</v>
      </c>
      <c r="K78" s="27"/>
      <c r="L78" s="2">
        <f>+IFERROR(('Regions &amp; Poverty'!$G76/100)*H78,0)</f>
        <v>190.19000000000003</v>
      </c>
      <c r="M78" s="2">
        <f>+IFERROR(('Regions &amp; Poverty'!$G76/100)*I78,0)</f>
        <v>197.483</v>
      </c>
      <c r="N78" s="2">
        <f>+IFERROR(('Regions &amp; Poverty'!$G76/100)*J78,0)</f>
        <v>204.29500000000002</v>
      </c>
      <c r="O78" s="2">
        <f>+IFERROR(L78*('Regions &amp; Poverty'!$I76/100),0)</f>
        <v>1.5215200000000002</v>
      </c>
      <c r="P78" s="2">
        <f>+IFERROR(M78*('Regions &amp; Poverty'!$I76/100),0)</f>
        <v>1.5798640000000002</v>
      </c>
      <c r="Q78" s="2">
        <f>+IFERROR(N78*('Regions &amp; Poverty'!$I76/100),0)</f>
        <v>1.6343600000000003</v>
      </c>
      <c r="R78" s="2">
        <f>+IFERROR(('Regions &amp; Poverty'!$K76/100)*H78,0)</f>
        <v>453.53</v>
      </c>
      <c r="S78" s="2">
        <f>+IFERROR(('Regions &amp; Poverty'!$K76/100)*I78,0)</f>
        <v>470.92099999999999</v>
      </c>
      <c r="T78" s="2">
        <f>+IFERROR(('Regions &amp; Poverty'!$K76/100)*J78,0)</f>
        <v>487.16500000000002</v>
      </c>
      <c r="U78" s="2">
        <f>+IFERROR(R78*('Regions &amp; Poverty'!$M76/100),0)</f>
        <v>5.8958900000000005</v>
      </c>
      <c r="V78" s="2">
        <f>+IFERROR(S78*('Regions &amp; Poverty'!$M76/100),0)</f>
        <v>6.1219730000000006</v>
      </c>
      <c r="W78" s="2">
        <f>+IFERROR(T78*('Regions &amp; Poverty'!$M76/100),0)</f>
        <v>6.3331450000000009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52000</v>
      </c>
      <c r="I79" s="2">
        <f t="shared" si="8"/>
        <v>48183</v>
      </c>
      <c r="J79" s="2">
        <f t="shared" si="8"/>
        <v>49750</v>
      </c>
      <c r="K79" s="27"/>
      <c r="L79" s="2">
        <f>+IFERROR(('Regions &amp; Poverty'!$G77/100)*H79,0)</f>
        <v>1300</v>
      </c>
      <c r="M79" s="2">
        <f>+IFERROR(('Regions &amp; Poverty'!$G77/100)*I79,0)</f>
        <v>1204.575</v>
      </c>
      <c r="N79" s="2">
        <f>+IFERROR(('Regions &amp; Poverty'!$G77/100)*J79,0)</f>
        <v>1243.75</v>
      </c>
      <c r="O79" s="2">
        <f>+IFERROR(L79*('Regions &amp; Poverty'!$I77/100),0)</f>
        <v>9.1</v>
      </c>
      <c r="P79" s="2">
        <f>+IFERROR(M79*('Regions &amp; Poverty'!$I77/100),0)</f>
        <v>8.4320249999999994</v>
      </c>
      <c r="Q79" s="2">
        <f>+IFERROR(N79*('Regions &amp; Poverty'!$I77/100),0)</f>
        <v>8.7062499999999989</v>
      </c>
      <c r="R79" s="2">
        <f>+IFERROR(('Regions &amp; Poverty'!$K77/100)*H79,0)</f>
        <v>3848.0000000000005</v>
      </c>
      <c r="S79" s="2">
        <f>+IFERROR(('Regions &amp; Poverty'!$K77/100)*I79,0)</f>
        <v>3565.5420000000004</v>
      </c>
      <c r="T79" s="2">
        <f>+IFERROR(('Regions &amp; Poverty'!$K77/100)*J79,0)</f>
        <v>3681.5000000000005</v>
      </c>
      <c r="U79" s="2">
        <f>+IFERROR(R79*('Regions &amp; Poverty'!$M77/100),0)</f>
        <v>92.352000000000018</v>
      </c>
      <c r="V79" s="2">
        <f>+IFERROR(S79*('Regions &amp; Poverty'!$M77/100),0)</f>
        <v>85.573008000000016</v>
      </c>
      <c r="W79" s="2">
        <f>+IFERROR(T79*('Regions &amp; Poverty'!$M77/100),0)</f>
        <v>88.356000000000009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75000</v>
      </c>
      <c r="I80" s="2">
        <f t="shared" si="8"/>
        <v>76377</v>
      </c>
      <c r="J80" s="2">
        <f t="shared" si="8"/>
        <v>79985</v>
      </c>
      <c r="K80" s="27"/>
      <c r="L80" s="2">
        <f>+IFERROR(('Regions &amp; Poverty'!$G78/100)*H80,0)</f>
        <v>225</v>
      </c>
      <c r="M80" s="2">
        <f>+IFERROR(('Regions &amp; Poverty'!$G78/100)*I80,0)</f>
        <v>229.131</v>
      </c>
      <c r="N80" s="2">
        <f>+IFERROR(('Regions &amp; Poverty'!$G78/100)*J80,0)</f>
        <v>239.95500000000001</v>
      </c>
      <c r="O80" s="2">
        <f>+IFERROR(L80*('Regions &amp; Poverty'!$I78/100),0)</f>
        <v>0.22500000000000001</v>
      </c>
      <c r="P80" s="2">
        <f>+IFERROR(M80*('Regions &amp; Poverty'!$I78/100),0)</f>
        <v>0.229131</v>
      </c>
      <c r="Q80" s="2">
        <f>+IFERROR(N80*('Regions &amp; Poverty'!$I78/100),0)</f>
        <v>0.23995500000000003</v>
      </c>
      <c r="R80" s="2">
        <f>+IFERROR(('Regions &amp; Poverty'!$K78/100)*H80,0)</f>
        <v>1050</v>
      </c>
      <c r="S80" s="2">
        <f>+IFERROR(('Regions &amp; Poverty'!$K78/100)*I80,0)</f>
        <v>1069.2779999999998</v>
      </c>
      <c r="T80" s="2">
        <f>+IFERROR(('Regions &amp; Poverty'!$K78/100)*J80,0)</f>
        <v>1119.79</v>
      </c>
      <c r="U80" s="2">
        <f>+IFERROR(R80*('Regions &amp; Poverty'!$M78/100),0)</f>
        <v>4.2</v>
      </c>
      <c r="V80" s="2">
        <f>+IFERROR(S80*('Regions &amp; Poverty'!$M78/100),0)</f>
        <v>4.2771119999999989</v>
      </c>
      <c r="W80" s="2">
        <f>+IFERROR(T80*('Regions &amp; Poverty'!$M78/100),0)</f>
        <v>4.4791600000000003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1341910</v>
      </c>
      <c r="I82" s="2">
        <f t="shared" si="8"/>
        <v>1406860</v>
      </c>
      <c r="J82" s="2">
        <f t="shared" si="8"/>
        <v>1430900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886500</v>
      </c>
      <c r="I83" s="2">
        <f t="shared" si="8"/>
        <v>814200</v>
      </c>
      <c r="J83" s="2">
        <f t="shared" si="8"/>
        <v>860700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322071</v>
      </c>
      <c r="I84" s="2">
        <f t="shared" si="8"/>
        <v>294655</v>
      </c>
      <c r="J84" s="2">
        <f t="shared" si="8"/>
        <v>295466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234883</v>
      </c>
      <c r="I86" s="2">
        <f t="shared" si="8"/>
        <v>230481</v>
      </c>
      <c r="J86" s="2">
        <f t="shared" si="8"/>
        <v>222714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71305000</v>
      </c>
      <c r="I87" s="2">
        <f t="shared" si="8"/>
        <v>71124752</v>
      </c>
      <c r="J87" s="2">
        <f t="shared" si="8"/>
        <v>70570943</v>
      </c>
      <c r="K87" s="27"/>
      <c r="L87" s="2">
        <f>+IFERROR(('Regions &amp; Poverty'!$G85/100)*H87,0)</f>
        <v>1354795</v>
      </c>
      <c r="M87" s="2">
        <f>+IFERROR(('Regions &amp; Poverty'!$G85/100)*I87,0)</f>
        <v>1351370.2879999999</v>
      </c>
      <c r="N87" s="2">
        <f>+IFERROR(('Regions &amp; Poverty'!$G85/100)*J87,0)</f>
        <v>1340847.9169999999</v>
      </c>
      <c r="O87" s="2">
        <f>+IFERROR(L87*('Regions &amp; Poverty'!$I85/100),0)</f>
        <v>4064.3850000000002</v>
      </c>
      <c r="P87" s="2">
        <f>+IFERROR(M87*('Regions &amp; Poverty'!$I85/100),0)</f>
        <v>4054.1108639999998</v>
      </c>
      <c r="Q87" s="2">
        <f>+IFERROR(N87*('Regions &amp; Poverty'!$I85/100),0)</f>
        <v>4022.5437509999997</v>
      </c>
      <c r="R87" s="2">
        <f>+IFERROR(('Regions &amp; Poverty'!$K85/100)*H87,0)</f>
        <v>8627905</v>
      </c>
      <c r="S87" s="2">
        <f>+IFERROR(('Regions &amp; Poverty'!$K85/100)*I87,0)</f>
        <v>8606094.9920000006</v>
      </c>
      <c r="T87" s="2">
        <f>+IFERROR(('Regions &amp; Poverty'!$K85/100)*J87,0)</f>
        <v>8539084.1030000001</v>
      </c>
      <c r="U87" s="2">
        <f>+IFERROR(R87*('Regions &amp; Poverty'!$M85/100),0)</f>
        <v>241581.33999999997</v>
      </c>
      <c r="V87" s="2">
        <f>+IFERROR(S87*('Regions &amp; Poverty'!$M85/100),0)</f>
        <v>240970.65977599999</v>
      </c>
      <c r="W87" s="2">
        <f>+IFERROR(T87*('Regions &amp; Poverty'!$M85/100),0)</f>
        <v>239094.35488399997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393750</v>
      </c>
      <c r="I88" s="2">
        <f t="shared" si="8"/>
        <v>420750</v>
      </c>
      <c r="J88" s="2">
        <f t="shared" si="8"/>
        <v>436873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275</v>
      </c>
      <c r="I90" s="2">
        <f t="shared" si="9"/>
        <v>279</v>
      </c>
      <c r="J90" s="2">
        <f t="shared" si="9"/>
        <v>281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45461</v>
      </c>
      <c r="I91" s="2">
        <f t="shared" si="9"/>
        <v>43936</v>
      </c>
      <c r="J91" s="2">
        <f t="shared" si="9"/>
        <v>43663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2382658</v>
      </c>
      <c r="I92" s="2">
        <f t="shared" si="9"/>
        <v>2297634</v>
      </c>
      <c r="J92" s="2">
        <f t="shared" si="9"/>
        <v>2270617</v>
      </c>
      <c r="K92" s="27"/>
      <c r="L92" s="2">
        <f>+IFERROR(('Regions &amp; Poverty'!$G90/100)*H92,0)</f>
        <v>178699.35</v>
      </c>
      <c r="M92" s="2">
        <f>+IFERROR(('Regions &amp; Poverty'!$G90/100)*I92,0)</f>
        <v>172322.55</v>
      </c>
      <c r="N92" s="2">
        <f>+IFERROR(('Regions &amp; Poverty'!$G90/100)*J92,0)</f>
        <v>170296.27499999999</v>
      </c>
      <c r="O92" s="2">
        <f>+IFERROR(L92*('Regions &amp; Poverty'!$I90/100),0)</f>
        <v>2323.0915500000001</v>
      </c>
      <c r="P92" s="2">
        <f>+IFERROR(M92*('Regions &amp; Poverty'!$I90/100),0)</f>
        <v>2240.1931500000001</v>
      </c>
      <c r="Q92" s="2">
        <f>+IFERROR(N92*('Regions &amp; Poverty'!$I90/100),0)</f>
        <v>2213.8515750000001</v>
      </c>
      <c r="R92" s="2">
        <f>+IFERROR(('Regions &amp; Poverty'!$K90/100)*H92,0)</f>
        <v>805338.40399999986</v>
      </c>
      <c r="S92" s="2">
        <f>+IFERROR(('Regions &amp; Poverty'!$K90/100)*I92,0)</f>
        <v>776600.2919999999</v>
      </c>
      <c r="T92" s="2">
        <f>+IFERROR(('Regions &amp; Poverty'!$K90/100)*J92,0)</f>
        <v>767468.54599999997</v>
      </c>
      <c r="U92" s="2">
        <f>+IFERROR(R92*('Regions &amp; Poverty'!$M90/100),0)</f>
        <v>74091.133167999986</v>
      </c>
      <c r="V92" s="2">
        <f>+IFERROR(S92*('Regions &amp; Poverty'!$M90/100),0)</f>
        <v>71447.226863999997</v>
      </c>
      <c r="W92" s="2">
        <f>+IFERROR(T92*('Regions &amp; Poverty'!$M90/100),0)</f>
        <v>70607.106231999991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80390</v>
      </c>
      <c r="I93" s="2">
        <f t="shared" si="9"/>
        <v>152680</v>
      </c>
      <c r="J93" s="2">
        <f t="shared" si="9"/>
        <v>153100</v>
      </c>
      <c r="K93" s="27"/>
      <c r="L93" s="2">
        <f>+IFERROR(('Regions &amp; Poverty'!$G91/100)*H93,0)</f>
        <v>18248.53</v>
      </c>
      <c r="M93" s="2">
        <f>+IFERROR(('Regions &amp; Poverty'!$G91/100)*I93,0)</f>
        <v>34658.359999999993</v>
      </c>
      <c r="N93" s="2">
        <f>+IFERROR(('Regions &amp; Poverty'!$G91/100)*J93,0)</f>
        <v>34753.699999999997</v>
      </c>
      <c r="O93" s="2">
        <f>+IFERROR(L93*('Regions &amp; Poverty'!$I91/100),0)</f>
        <v>948.92356000000007</v>
      </c>
      <c r="P93" s="2">
        <f>+IFERROR(M93*('Regions &amp; Poverty'!$I91/100),0)</f>
        <v>1802.2347199999997</v>
      </c>
      <c r="Q93" s="2">
        <f>+IFERROR(N93*('Regions &amp; Poverty'!$I91/100),0)</f>
        <v>1807.1923999999999</v>
      </c>
      <c r="R93" s="2">
        <f>+IFERROR(('Regions &amp; Poverty'!$K91/100)*H93,0)</f>
        <v>47028.149999999994</v>
      </c>
      <c r="S93" s="2">
        <f>+IFERROR(('Regions &amp; Poverty'!$K91/100)*I93,0)</f>
        <v>89317.799999999988</v>
      </c>
      <c r="T93" s="2">
        <f>+IFERROR(('Regions &amp; Poverty'!$K91/100)*J93,0)</f>
        <v>89563.5</v>
      </c>
      <c r="U93" s="2">
        <f>+IFERROR(R93*('Regions &amp; Poverty'!$M91/100),0)</f>
        <v>9358.6018499999973</v>
      </c>
      <c r="V93" s="2">
        <f>+IFERROR(S93*('Regions &amp; Poverty'!$M91/100),0)</f>
        <v>17774.242199999997</v>
      </c>
      <c r="W93" s="2">
        <f>+IFERROR(T93*('Regions &amp; Poverty'!$M91/100),0)</f>
        <v>17823.136499999997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51476</v>
      </c>
      <c r="I94" s="2">
        <f t="shared" si="9"/>
        <v>50607</v>
      </c>
      <c r="J94" s="2">
        <f t="shared" si="9"/>
        <v>43212</v>
      </c>
      <c r="K94" s="27"/>
      <c r="L94" s="2">
        <f>+IFERROR(('Regions &amp; Poverty'!$G92/100)*H94,0)</f>
        <v>154.428</v>
      </c>
      <c r="M94" s="2">
        <f>+IFERROR(('Regions &amp; Poverty'!$G92/100)*I94,0)</f>
        <v>151.821</v>
      </c>
      <c r="N94" s="2">
        <f>+IFERROR(('Regions &amp; Poverty'!$G92/100)*J94,0)</f>
        <v>129.636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1595.7560000000001</v>
      </c>
      <c r="S94" s="2">
        <f>+IFERROR(('Regions &amp; Poverty'!$K92/100)*I94,0)</f>
        <v>1568.817</v>
      </c>
      <c r="T94" s="2">
        <f>+IFERROR(('Regions &amp; Poverty'!$K92/100)*J94,0)</f>
        <v>1339.5719999999999</v>
      </c>
      <c r="U94" s="2">
        <f>+IFERROR(R94*('Regions &amp; Poverty'!$M92/100),0)</f>
        <v>9.5745360000000002</v>
      </c>
      <c r="V94" s="2">
        <f>+IFERROR(S94*('Regions &amp; Poverty'!$M92/100),0)</f>
        <v>9.4129020000000008</v>
      </c>
      <c r="W94" s="2">
        <f>+IFERROR(T94*('Regions &amp; Poverty'!$M92/100),0)</f>
        <v>8.037431999999999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60092</v>
      </c>
      <c r="I95" s="2">
        <f t="shared" si="9"/>
        <v>60540</v>
      </c>
      <c r="J95" s="2">
        <f t="shared" si="9"/>
        <v>60989</v>
      </c>
      <c r="K95" s="27"/>
      <c r="L95" s="2">
        <f>+IFERROR(('Regions &amp; Poverty'!$G93/100)*H95,0)</f>
        <v>3905.98</v>
      </c>
      <c r="M95" s="2">
        <f>+IFERROR(('Regions &amp; Poverty'!$G93/100)*I95,0)</f>
        <v>3935.1</v>
      </c>
      <c r="N95" s="2">
        <f>+IFERROR(('Regions &amp; Poverty'!$G93/100)*J95,0)</f>
        <v>3964.2850000000003</v>
      </c>
      <c r="O95" s="2">
        <f>+IFERROR(L95*('Regions &amp; Poverty'!$I93/100),0)</f>
        <v>58.589700000000001</v>
      </c>
      <c r="P95" s="2">
        <f>+IFERROR(M95*('Regions &amp; Poverty'!$I93/100),0)</f>
        <v>59.026499999999999</v>
      </c>
      <c r="Q95" s="2">
        <f>+IFERROR(N95*('Regions &amp; Poverty'!$I93/100),0)</f>
        <v>59.464275000000001</v>
      </c>
      <c r="R95" s="2">
        <f>+IFERROR(('Regions &amp; Poverty'!$K93/100)*H95,0)</f>
        <v>18147.784</v>
      </c>
      <c r="S95" s="2">
        <f>+IFERROR(('Regions &amp; Poverty'!$K93/100)*I95,0)</f>
        <v>18283.079999999998</v>
      </c>
      <c r="T95" s="2">
        <f>+IFERROR(('Regions &amp; Poverty'!$K93/100)*J95,0)</f>
        <v>18418.678</v>
      </c>
      <c r="U95" s="2">
        <f>+IFERROR(R95*('Regions &amp; Poverty'!$M93/100),0)</f>
        <v>1433.6749359999999</v>
      </c>
      <c r="V95" s="2">
        <f>+IFERROR(S95*('Regions &amp; Poverty'!$M93/100),0)</f>
        <v>1444.3633199999999</v>
      </c>
      <c r="W95" s="2">
        <f>+IFERROR(T95*('Regions &amp; Poverty'!$M93/100),0)</f>
        <v>1455.075562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519855</v>
      </c>
      <c r="I96" s="2">
        <f t="shared" si="9"/>
        <v>535996</v>
      </c>
      <c r="J96" s="2">
        <f t="shared" si="9"/>
        <v>529472</v>
      </c>
      <c r="K96" s="27"/>
      <c r="L96" s="2">
        <f>+IFERROR(('Regions &amp; Poverty'!$G94/100)*H96,0)</f>
        <v>43147.965000000004</v>
      </c>
      <c r="M96" s="2">
        <f>+IFERROR(('Regions &amp; Poverty'!$G94/100)*I96,0)</f>
        <v>44487.668000000005</v>
      </c>
      <c r="N96" s="2">
        <f>+IFERROR(('Regions &amp; Poverty'!$G94/100)*J96,0)</f>
        <v>43946.175999999999</v>
      </c>
      <c r="O96" s="2">
        <f>+IFERROR(L96*('Regions &amp; Poverty'!$I94/100),0)</f>
        <v>690.3674400000001</v>
      </c>
      <c r="P96" s="2">
        <f>+IFERROR(M96*('Regions &amp; Poverty'!$I94/100),0)</f>
        <v>711.8026880000001</v>
      </c>
      <c r="Q96" s="2">
        <f>+IFERROR(N96*('Regions &amp; Poverty'!$I94/100),0)</f>
        <v>703.13881600000002</v>
      </c>
      <c r="R96" s="2">
        <f>+IFERROR(('Regions &amp; Poverty'!$K94/100)*H96,0)</f>
        <v>175191.13500000001</v>
      </c>
      <c r="S96" s="2">
        <f>+IFERROR(('Regions &amp; Poverty'!$K94/100)*I96,0)</f>
        <v>180630.652</v>
      </c>
      <c r="T96" s="2">
        <f>+IFERROR(('Regions &amp; Poverty'!$K94/100)*J96,0)</f>
        <v>178432.06400000001</v>
      </c>
      <c r="U96" s="2">
        <f>+IFERROR(R96*('Regions &amp; Poverty'!$M94/100),0)</f>
        <v>16467.966690000001</v>
      </c>
      <c r="V96" s="2">
        <f>+IFERROR(S96*('Regions &amp; Poverty'!$M94/100),0)</f>
        <v>16979.281288000002</v>
      </c>
      <c r="W96" s="2">
        <f>+IFERROR(T96*('Regions &amp; Poverty'!$M94/100),0)</f>
        <v>16772.614016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0</v>
      </c>
      <c r="I97" s="2">
        <f t="shared" si="9"/>
        <v>0</v>
      </c>
      <c r="J97" s="2">
        <f t="shared" si="9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6118</v>
      </c>
      <c r="I98" s="2">
        <f t="shared" si="9"/>
        <v>5306</v>
      </c>
      <c r="J98" s="2">
        <f t="shared" si="9"/>
        <v>4634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1401355</v>
      </c>
      <c r="I99" s="2">
        <f t="shared" si="9"/>
        <v>1336052</v>
      </c>
      <c r="J99" s="2">
        <f t="shared" si="9"/>
        <v>1269301</v>
      </c>
      <c r="K99" s="27"/>
      <c r="L99" s="2">
        <f>+IFERROR(('Regions &amp; Poverty'!$G97/100)*H99,0)</f>
        <v>39237.939999999995</v>
      </c>
      <c r="M99" s="2">
        <f>+IFERROR(('Regions &amp; Poverty'!$G97/100)*I99,0)</f>
        <v>37409.455999999998</v>
      </c>
      <c r="N99" s="2">
        <f>+IFERROR(('Regions &amp; Poverty'!$G97/100)*J99,0)</f>
        <v>35540.428</v>
      </c>
      <c r="O99" s="2">
        <f>+IFERROR(L99*('Regions &amp; Poverty'!$I97/100),0)</f>
        <v>235.42763999999997</v>
      </c>
      <c r="P99" s="2">
        <f>+IFERROR(M99*('Regions &amp; Poverty'!$I97/100),0)</f>
        <v>224.45673600000001</v>
      </c>
      <c r="Q99" s="2">
        <f>+IFERROR(N99*('Regions &amp; Poverty'!$I97/100),0)</f>
        <v>213.24256800000001</v>
      </c>
      <c r="R99" s="2">
        <f>+IFERROR(('Regions &amp; Poverty'!$K97/100)*H99,0)</f>
        <v>162557.18</v>
      </c>
      <c r="S99" s="2">
        <f>+IFERROR(('Regions &amp; Poverty'!$K97/100)*I99,0)</f>
        <v>154982.03199999998</v>
      </c>
      <c r="T99" s="2">
        <f>+IFERROR(('Regions &amp; Poverty'!$K97/100)*J99,0)</f>
        <v>147238.916</v>
      </c>
      <c r="U99" s="2">
        <f>+IFERROR(R99*('Regions &amp; Poverty'!$M97/100),0)</f>
        <v>5039.2725799999998</v>
      </c>
      <c r="V99" s="2">
        <f>+IFERROR(S99*('Regions &amp; Poverty'!$M97/100),0)</f>
        <v>4804.4429919999993</v>
      </c>
      <c r="W99" s="2">
        <f>+IFERROR(T99*('Regions &amp; Poverty'!$M97/100),0)</f>
        <v>4564.4063960000003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8581</v>
      </c>
      <c r="I100" s="2">
        <f t="shared" si="9"/>
        <v>8195</v>
      </c>
      <c r="J100" s="2">
        <f t="shared" si="9"/>
        <v>8299</v>
      </c>
      <c r="K100" s="27"/>
      <c r="L100" s="2">
        <f>+IFERROR(('Regions &amp; Poverty'!$G98/100)*H100,0)</f>
        <v>128.715</v>
      </c>
      <c r="M100" s="2">
        <f>+IFERROR(('Regions &amp; Poverty'!$G98/100)*I100,0)</f>
        <v>122.925</v>
      </c>
      <c r="N100" s="2">
        <f>+IFERROR(('Regions &amp; Poverty'!$G98/100)*J100,0)</f>
        <v>124.485</v>
      </c>
      <c r="O100" s="2">
        <f>+IFERROR(L100*('Regions &amp; Poverty'!$I98/100),0)</f>
        <v>0.25742999999999999</v>
      </c>
      <c r="P100" s="2">
        <f>+IFERROR(M100*('Regions &amp; Poverty'!$I98/100),0)</f>
        <v>0.24585000000000001</v>
      </c>
      <c r="Q100" s="2">
        <f>+IFERROR(N100*('Regions &amp; Poverty'!$I98/100),0)</f>
        <v>0.24897</v>
      </c>
      <c r="R100" s="2">
        <f>+IFERROR(('Regions &amp; Poverty'!$K98/100)*H100,0)</f>
        <v>1244.2449999999999</v>
      </c>
      <c r="S100" s="2">
        <f>+IFERROR(('Regions &amp; Poverty'!$K98/100)*I100,0)</f>
        <v>1188.2749999999999</v>
      </c>
      <c r="T100" s="2">
        <f>+IFERROR(('Regions &amp; Poverty'!$K98/100)*J100,0)</f>
        <v>1203.355</v>
      </c>
      <c r="U100" s="2">
        <f>+IFERROR(R100*('Regions &amp; Poverty'!$M98/100),0)</f>
        <v>37.327349999999996</v>
      </c>
      <c r="V100" s="2">
        <f>+IFERROR(S100*('Regions &amp; Poverty'!$M98/100),0)</f>
        <v>35.648249999999997</v>
      </c>
      <c r="W100" s="2">
        <f>+IFERROR(T100*('Regions &amp; Poverty'!$M98/100),0)</f>
        <v>36.100650000000002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3249</v>
      </c>
      <c r="I101" s="9">
        <f t="shared" si="10"/>
        <v>3250</v>
      </c>
      <c r="J101" s="9">
        <f t="shared" si="10"/>
        <v>3247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467</v>
      </c>
      <c r="I102" s="2">
        <f t="shared" si="11"/>
        <v>490</v>
      </c>
      <c r="J102" s="2">
        <f t="shared" si="11"/>
        <v>404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671447</v>
      </c>
      <c r="I103" s="2">
        <f t="shared" si="11"/>
        <v>685807</v>
      </c>
      <c r="J103" s="2">
        <f t="shared" si="11"/>
        <v>700168</v>
      </c>
      <c r="K103" s="27"/>
      <c r="L103" s="2">
        <f>+IFERROR(('Regions &amp; Poverty'!$G101/100)*H103,0)</f>
        <v>255149.86000000002</v>
      </c>
      <c r="M103" s="2">
        <f>+IFERROR(('Regions &amp; Poverty'!$G101/100)*I103,0)</f>
        <v>260606.66</v>
      </c>
      <c r="N103" s="2">
        <f>+IFERROR(('Regions &amp; Poverty'!$G101/100)*J103,0)</f>
        <v>266063.84000000003</v>
      </c>
      <c r="O103" s="2">
        <f>+IFERROR(L103*('Regions &amp; Poverty'!$I101/100),0)</f>
        <v>37762.179280000004</v>
      </c>
      <c r="P103" s="2">
        <f>+IFERROR(M103*('Regions &amp; Poverty'!$I101/100),0)</f>
        <v>38569.785680000008</v>
      </c>
      <c r="Q103" s="2">
        <f>+IFERROR(N103*('Regions &amp; Poverty'!$I101/100),0)</f>
        <v>39377.44832000001</v>
      </c>
      <c r="R103" s="2">
        <f>+IFERROR(('Regions &amp; Poverty'!$K101/100)*H103,0)</f>
        <v>440469.23199999996</v>
      </c>
      <c r="S103" s="2">
        <f>+IFERROR(('Regions &amp; Poverty'!$K101/100)*I103,0)</f>
        <v>449889.39199999993</v>
      </c>
      <c r="T103" s="2">
        <f>+IFERROR(('Regions &amp; Poverty'!$K101/100)*J103,0)</f>
        <v>459310.20799999993</v>
      </c>
      <c r="U103" s="2">
        <f>+IFERROR(R103*('Regions &amp; Poverty'!$M101/100),0)</f>
        <v>133021.70806399998</v>
      </c>
      <c r="V103" s="2">
        <f>+IFERROR(S103*('Regions &amp; Poverty'!$M101/100),0)</f>
        <v>135866.59638399997</v>
      </c>
      <c r="W103" s="2">
        <f>+IFERROR(T103*('Regions &amp; Poverty'!$M101/100),0)</f>
        <v>138711.68281599999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7142</v>
      </c>
      <c r="I104" s="9">
        <f t="shared" si="12"/>
        <v>7114</v>
      </c>
      <c r="J104" s="9">
        <f t="shared" si="12"/>
        <v>6867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102145</v>
      </c>
      <c r="I105" s="2">
        <f t="shared" si="9"/>
        <v>102538</v>
      </c>
      <c r="J105" s="2">
        <f t="shared" si="9"/>
        <v>103447</v>
      </c>
      <c r="K105" s="27"/>
      <c r="L105" s="2">
        <f>+IFERROR(('Regions &amp; Poverty'!$G103/100)*H105,0)</f>
        <v>25638.395</v>
      </c>
      <c r="M105" s="2">
        <f>+IFERROR(('Regions &amp; Poverty'!$G103/100)*I105,0)</f>
        <v>25737.038</v>
      </c>
      <c r="N105" s="2">
        <f>+IFERROR(('Regions &amp; Poverty'!$G103/100)*J105,0)</f>
        <v>25965.197</v>
      </c>
      <c r="O105" s="2">
        <f>+IFERROR(L105*('Regions &amp; Poverty'!$I103/100),0)</f>
        <v>1743.4108600000002</v>
      </c>
      <c r="P105" s="2">
        <f>+IFERROR(M105*('Regions &amp; Poverty'!$I103/100),0)</f>
        <v>1750.1185840000001</v>
      </c>
      <c r="Q105" s="2">
        <f>+IFERROR(N105*('Regions &amp; Poverty'!$I103/100),0)</f>
        <v>1765.6333960000002</v>
      </c>
      <c r="R105" s="2">
        <f>+IFERROR(('Regions &amp; Poverty'!$K103/100)*H105,0)</f>
        <v>60061.259999999995</v>
      </c>
      <c r="S105" s="2">
        <f>+IFERROR(('Regions &amp; Poverty'!$K103/100)*I105,0)</f>
        <v>60292.343999999997</v>
      </c>
      <c r="T105" s="2">
        <f>+IFERROR(('Regions &amp; Poverty'!$K103/100)*J105,0)</f>
        <v>60826.835999999996</v>
      </c>
      <c r="U105" s="2">
        <f>+IFERROR(R105*('Regions &amp; Poverty'!$M103/100),0)</f>
        <v>12853.109639999999</v>
      </c>
      <c r="V105" s="2">
        <f>+IFERROR(S105*('Regions &amp; Poverty'!$M103/100),0)</f>
        <v>12902.561615999999</v>
      </c>
      <c r="W105" s="2">
        <f>+IFERROR(T105*('Regions &amp; Poverty'!$M103/100),0)</f>
        <v>13016.942904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132</v>
      </c>
      <c r="I109" s="2">
        <f t="shared" si="15"/>
        <v>49</v>
      </c>
      <c r="J109" s="2">
        <f t="shared" si="15"/>
        <v>107</v>
      </c>
      <c r="K109" s="27"/>
      <c r="L109" s="2">
        <f>+IFERROR(('Regions &amp; Poverty'!$G107/100)*H109,0)</f>
        <v>2.9040000000000004</v>
      </c>
      <c r="M109" s="2">
        <f>+IFERROR(('Regions &amp; Poverty'!$G107/100)*I109,0)</f>
        <v>1.0780000000000001</v>
      </c>
      <c r="N109" s="2">
        <f>+IFERROR(('Regions &amp; Poverty'!$G107/100)*J109,0)</f>
        <v>2.3540000000000001</v>
      </c>
      <c r="O109" s="2">
        <f>+IFERROR(L109*('Regions &amp; Poverty'!$I107/100),0)</f>
        <v>1.1616000000000001E-2</v>
      </c>
      <c r="P109" s="2">
        <f>+IFERROR(M109*('Regions &amp; Poverty'!$I107/100),0)</f>
        <v>4.3120000000000007E-3</v>
      </c>
      <c r="Q109" s="2">
        <f>+IFERROR(N109*('Regions &amp; Poverty'!$I107/100),0)</f>
        <v>9.4160000000000008E-3</v>
      </c>
      <c r="R109" s="2">
        <f>+IFERROR(('Regions &amp; Poverty'!$K107/100)*H109,0)</f>
        <v>19.139999999999997</v>
      </c>
      <c r="S109" s="2">
        <f>+IFERROR(('Regions &amp; Poverty'!$K107/100)*I109,0)</f>
        <v>7.1049999999999995</v>
      </c>
      <c r="T109" s="2">
        <f>+IFERROR(('Regions &amp; Poverty'!$K107/100)*J109,0)</f>
        <v>15.514999999999999</v>
      </c>
      <c r="U109" s="2">
        <f>+IFERROR(R109*('Regions &amp; Poverty'!$M107/100),0)</f>
        <v>0.63161999999999996</v>
      </c>
      <c r="V109" s="2">
        <f>+IFERROR(S109*('Regions &amp; Poverty'!$M107/100),0)</f>
        <v>0.23446500000000001</v>
      </c>
      <c r="W109" s="2">
        <f>+IFERROR(T109*('Regions &amp; Poverty'!$M107/100),0)</f>
        <v>0.51199499999999998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1087880</v>
      </c>
      <c r="I110" s="2">
        <f t="shared" si="15"/>
        <v>1228000</v>
      </c>
      <c r="J110" s="2">
        <f t="shared" si="15"/>
        <v>1472000</v>
      </c>
      <c r="K110" s="27"/>
      <c r="L110" s="2">
        <f>+IFERROR(('Regions &amp; Poverty'!$G108/100)*H110,0)</f>
        <v>230630.56</v>
      </c>
      <c r="M110" s="2">
        <f>+IFERROR(('Regions &amp; Poverty'!$G108/100)*I110,0)</f>
        <v>260336</v>
      </c>
      <c r="N110" s="2">
        <f>+IFERROR(('Regions &amp; Poverty'!$G108/100)*J110,0)</f>
        <v>312064</v>
      </c>
      <c r="O110" s="2">
        <f>+IFERROR(L110*('Regions &amp; Poverty'!$I108/100),0)</f>
        <v>9917.1140799999994</v>
      </c>
      <c r="P110" s="2">
        <f>+IFERROR(M110*('Regions &amp; Poverty'!$I108/100),0)</f>
        <v>11194.447999999999</v>
      </c>
      <c r="Q110" s="2">
        <f>+IFERROR(N110*('Regions &amp; Poverty'!$I108/100),0)</f>
        <v>13418.751999999999</v>
      </c>
      <c r="R110" s="2">
        <f>+IFERROR(('Regions &amp; Poverty'!$K108/100)*H110,0)</f>
        <v>657079.52</v>
      </c>
      <c r="S110" s="2">
        <f>+IFERROR(('Regions &amp; Poverty'!$K108/100)*I110,0)</f>
        <v>741712</v>
      </c>
      <c r="T110" s="2">
        <f>+IFERROR(('Regions &amp; Poverty'!$K108/100)*J110,0)</f>
        <v>889088</v>
      </c>
      <c r="U110" s="2">
        <f>+IFERROR(R110*('Regions &amp; Poverty'!$M108/100),0)</f>
        <v>129444.66544</v>
      </c>
      <c r="V110" s="2">
        <f>+IFERROR(S110*('Regions &amp; Poverty'!$M108/100),0)</f>
        <v>146117.264</v>
      </c>
      <c r="W110" s="2">
        <f>+IFERROR(T110*('Regions &amp; Poverty'!$M108/100),0)</f>
        <v>175150.33599999998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12130</v>
      </c>
      <c r="I112" s="2">
        <f t="shared" si="15"/>
        <v>11102</v>
      </c>
      <c r="J112" s="2">
        <f t="shared" si="15"/>
        <v>11209</v>
      </c>
      <c r="K112" s="27"/>
      <c r="L112" s="2">
        <f>+IFERROR(('Regions &amp; Poverty'!$G110/100)*H112,0)</f>
        <v>739.93</v>
      </c>
      <c r="M112" s="2">
        <f>+IFERROR(('Regions &amp; Poverty'!$G110/100)*I112,0)</f>
        <v>677.22199999999998</v>
      </c>
      <c r="N112" s="2">
        <f>+IFERROR(('Regions &amp; Poverty'!$G110/100)*J112,0)</f>
        <v>683.74900000000002</v>
      </c>
      <c r="O112" s="2">
        <f>+IFERROR(L112*('Regions &amp; Poverty'!$I110/100),0)</f>
        <v>6.65937</v>
      </c>
      <c r="P112" s="2">
        <f>+IFERROR(M112*('Regions &amp; Poverty'!$I110/100),0)</f>
        <v>6.0949980000000004</v>
      </c>
      <c r="Q112" s="2">
        <f>+IFERROR(N112*('Regions &amp; Poverty'!$I110/100),0)</f>
        <v>6.153741000000001</v>
      </c>
      <c r="R112" s="2">
        <f>+IFERROR(('Regions &amp; Poverty'!$K110/100)*H112,0)</f>
        <v>4815.6100000000006</v>
      </c>
      <c r="S112" s="2">
        <f>+IFERROR(('Regions &amp; Poverty'!$K110/100)*I112,0)</f>
        <v>4407.4940000000006</v>
      </c>
      <c r="T112" s="2">
        <f>+IFERROR(('Regions &amp; Poverty'!$K110/100)*J112,0)</f>
        <v>4449.973</v>
      </c>
      <c r="U112" s="2">
        <f>+IFERROR(R112*('Regions &amp; Poverty'!$M110/100),0)</f>
        <v>457.48295000000007</v>
      </c>
      <c r="V112" s="2">
        <f>+IFERROR(S112*('Regions &amp; Poverty'!$M110/100),0)</f>
        <v>418.71193000000005</v>
      </c>
      <c r="W112" s="2">
        <f>+IFERROR(T112*('Regions &amp; Poverty'!$M110/100),0)</f>
        <v>422.747435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50304</v>
      </c>
      <c r="I113" s="2">
        <f t="shared" si="15"/>
        <v>49878</v>
      </c>
      <c r="J113" s="2">
        <f t="shared" si="15"/>
        <v>48964</v>
      </c>
      <c r="K113" s="27"/>
      <c r="L113" s="2">
        <f>+IFERROR(('Regions &amp; Poverty'!$G111/100)*H113,0)</f>
        <v>955.77599999999995</v>
      </c>
      <c r="M113" s="2">
        <f>+IFERROR(('Regions &amp; Poverty'!$G111/100)*I113,0)</f>
        <v>947.68200000000002</v>
      </c>
      <c r="N113" s="2">
        <f>+IFERROR(('Regions &amp; Poverty'!$G111/100)*J113,0)</f>
        <v>930.31600000000003</v>
      </c>
      <c r="O113" s="2">
        <f>+IFERROR(L113*('Regions &amp; Poverty'!$I111/100),0)</f>
        <v>2.8673280000000001</v>
      </c>
      <c r="P113" s="2">
        <f>+IFERROR(M113*('Regions &amp; Poverty'!$I111/100),0)</f>
        <v>2.8430460000000002</v>
      </c>
      <c r="Q113" s="2">
        <f>+IFERROR(N113*('Regions &amp; Poverty'!$I111/100),0)</f>
        <v>2.7909480000000002</v>
      </c>
      <c r="R113" s="2">
        <f>+IFERROR(('Regions &amp; Poverty'!$K111/100)*H113,0)</f>
        <v>8098.9440000000004</v>
      </c>
      <c r="S113" s="2">
        <f>+IFERROR(('Regions &amp; Poverty'!$K111/100)*I113,0)</f>
        <v>8030.3580000000002</v>
      </c>
      <c r="T113" s="2">
        <f>+IFERROR(('Regions &amp; Poverty'!$K111/100)*J113,0)</f>
        <v>7883.2040000000006</v>
      </c>
      <c r="U113" s="2">
        <f>+IFERROR(R113*('Regions &amp; Poverty'!$M111/100),0)</f>
        <v>275.36409600000002</v>
      </c>
      <c r="V113" s="2">
        <f>+IFERROR(S113*('Regions &amp; Poverty'!$M111/100),0)</f>
        <v>273.032172</v>
      </c>
      <c r="W113" s="2">
        <f>+IFERROR(T113*('Regions &amp; Poverty'!$M111/100),0)</f>
        <v>268.02893600000004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0</v>
      </c>
      <c r="I118" s="2">
        <f t="shared" si="15"/>
        <v>0</v>
      </c>
      <c r="J118" s="2">
        <f t="shared" si="15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848</v>
      </c>
      <c r="I128" s="2">
        <f t="shared" si="17"/>
        <v>2741</v>
      </c>
      <c r="J128" s="2">
        <f t="shared" si="17"/>
        <v>3305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6723</v>
      </c>
      <c r="I129" s="2">
        <f t="shared" si="17"/>
        <v>7547</v>
      </c>
      <c r="J129" s="2">
        <f t="shared" si="17"/>
        <v>12456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33139</v>
      </c>
      <c r="I131" s="2">
        <f t="shared" si="17"/>
        <v>24958</v>
      </c>
      <c r="J131" s="2">
        <f t="shared" si="17"/>
        <v>22901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13661</v>
      </c>
      <c r="I132" s="2">
        <f t="shared" si="17"/>
        <v>14501</v>
      </c>
      <c r="J132" s="2">
        <f t="shared" si="17"/>
        <v>13523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0</v>
      </c>
      <c r="I134" s="2">
        <f t="shared" si="18"/>
        <v>0</v>
      </c>
      <c r="J134" s="2">
        <f t="shared" si="18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0</v>
      </c>
      <c r="I136" s="2">
        <f t="shared" si="18"/>
        <v>0</v>
      </c>
      <c r="J136" s="2">
        <f t="shared" si="18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0</v>
      </c>
      <c r="I139" s="9">
        <f t="shared" si="21"/>
        <v>0</v>
      </c>
      <c r="J139" s="9">
        <f t="shared" si="21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339049</v>
      </c>
      <c r="I141" s="2">
        <f t="shared" si="18"/>
        <v>408280</v>
      </c>
      <c r="J141" s="2">
        <f t="shared" si="18"/>
        <v>385499</v>
      </c>
      <c r="K141" s="27"/>
      <c r="L141" s="2">
        <f>+IFERROR(('Regions &amp; Poverty'!$G139/100)*H141,0)</f>
        <v>4746.6859999999997</v>
      </c>
      <c r="M141" s="2">
        <f>+IFERROR(('Regions &amp; Poverty'!$G139/100)*I141,0)</f>
        <v>5715.9199999999992</v>
      </c>
      <c r="N141" s="2">
        <f>+IFERROR(('Regions &amp; Poverty'!$G139/100)*J141,0)</f>
        <v>5396.9859999999999</v>
      </c>
      <c r="O141" s="2">
        <f>+IFERROR(L141*('Regions &amp; Poverty'!$I139/100),0)</f>
        <v>9.493371999999999</v>
      </c>
      <c r="P141" s="2">
        <f>+IFERROR(M141*('Regions &amp; Poverty'!$I139/100),0)</f>
        <v>11.431839999999999</v>
      </c>
      <c r="Q141" s="2">
        <f>+IFERROR(N141*('Regions &amp; Poverty'!$I139/100),0)</f>
        <v>10.793972</v>
      </c>
      <c r="R141" s="2">
        <f>+IFERROR(('Regions &amp; Poverty'!$K139/100)*H141,0)</f>
        <v>54586.889000000003</v>
      </c>
      <c r="S141" s="2">
        <f>+IFERROR(('Regions &amp; Poverty'!$K139/100)*I141,0)</f>
        <v>65733.08</v>
      </c>
      <c r="T141" s="2">
        <f>+IFERROR(('Regions &amp; Poverty'!$K139/100)*J141,0)</f>
        <v>62065.339</v>
      </c>
      <c r="U141" s="2">
        <f>+IFERROR(R141*('Regions &amp; Poverty'!$M139/100),0)</f>
        <v>1637.6066700000001</v>
      </c>
      <c r="V141" s="2">
        <f>+IFERROR(S141*('Regions &amp; Poverty'!$M139/100),0)</f>
        <v>1971.9924000000001</v>
      </c>
      <c r="W141" s="2">
        <f>+IFERROR(T141*('Regions &amp; Poverty'!$M139/100),0)</f>
        <v>1861.9601699999998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16420</v>
      </c>
      <c r="I143" s="2">
        <f t="shared" si="18"/>
        <v>17861</v>
      </c>
      <c r="J143" s="2">
        <f t="shared" si="18"/>
        <v>16061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0</v>
      </c>
      <c r="I146" s="2">
        <f t="shared" si="18"/>
        <v>0</v>
      </c>
      <c r="J146" s="2">
        <f t="shared" si="18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0</v>
      </c>
      <c r="I147" s="2">
        <f t="shared" si="22"/>
        <v>0</v>
      </c>
      <c r="J147" s="2">
        <f t="shared" si="22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31840</v>
      </c>
      <c r="I148" s="2">
        <f t="shared" si="22"/>
        <v>40616</v>
      </c>
      <c r="J148" s="2">
        <f t="shared" si="22"/>
        <v>38319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0</v>
      </c>
      <c r="I155" s="2">
        <f t="shared" si="22"/>
        <v>0</v>
      </c>
      <c r="J155" s="2">
        <f t="shared" si="22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0</v>
      </c>
      <c r="I156" s="2">
        <f t="shared" si="22"/>
        <v>0</v>
      </c>
      <c r="J156" s="2">
        <f t="shared" si="22"/>
        <v>0</v>
      </c>
      <c r="K156" s="27"/>
      <c r="L156" s="2">
        <f>+IFERROR(('Regions &amp; Poverty'!$G154/100)*H156,0)</f>
        <v>0</v>
      </c>
      <c r="M156" s="2">
        <f>+IFERROR(('Regions &amp; Poverty'!$G154/100)*I156,0)</f>
        <v>0</v>
      </c>
      <c r="N156" s="2">
        <f>+IFERROR(('Regions &amp; Poverty'!$G154/100)*J156,0)</f>
        <v>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0</v>
      </c>
      <c r="S156" s="2">
        <f>+IFERROR(('Regions &amp; Poverty'!$K154/100)*I156,0)</f>
        <v>0</v>
      </c>
      <c r="T156" s="2">
        <f>+IFERROR(('Regions &amp; Poverty'!$K154/100)*J156,0)</f>
        <v>0</v>
      </c>
      <c r="U156" s="2">
        <f>+IFERROR(R156*('Regions &amp; Poverty'!$M154/100),0)</f>
        <v>0</v>
      </c>
      <c r="V156" s="2">
        <f>+IFERROR(S156*('Regions &amp; Poverty'!$M154/100),0)</f>
        <v>0</v>
      </c>
      <c r="W156" s="2">
        <f>+IFERROR(T156*('Regions &amp; Poverty'!$M154/100),0)</f>
        <v>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336</v>
      </c>
      <c r="I158" s="2">
        <f t="shared" si="22"/>
        <v>359</v>
      </c>
      <c r="J158" s="2">
        <f t="shared" si="22"/>
        <v>355</v>
      </c>
      <c r="K158" s="27"/>
      <c r="L158" s="2">
        <f>+IFERROR(('Regions &amp; Poverty'!$G156/100)*H158,0)</f>
        <v>63.167999999999999</v>
      </c>
      <c r="M158" s="2">
        <f>+IFERROR(('Regions &amp; Poverty'!$G156/100)*I158,0)</f>
        <v>67.492000000000004</v>
      </c>
      <c r="N158" s="2">
        <f>+IFERROR(('Regions &amp; Poverty'!$G156/100)*J158,0)</f>
        <v>66.739999999999995</v>
      </c>
      <c r="O158" s="2">
        <f>+IFERROR(L158*('Regions &amp; Poverty'!$I156/100),0)</f>
        <v>2.8425599999999998</v>
      </c>
      <c r="P158" s="2">
        <f>+IFERROR(M158*('Regions &amp; Poverty'!$I156/100),0)</f>
        <v>3.03714</v>
      </c>
      <c r="Q158" s="2">
        <f>+IFERROR(N158*('Regions &amp; Poverty'!$I156/100),0)</f>
        <v>3.0032999999999999</v>
      </c>
      <c r="R158" s="2">
        <f>+IFERROR(('Regions &amp; Poverty'!$K156/100)*H158,0)</f>
        <v>175.392</v>
      </c>
      <c r="S158" s="2">
        <f>+IFERROR(('Regions &amp; Poverty'!$K156/100)*I158,0)</f>
        <v>187.398</v>
      </c>
      <c r="T158" s="2">
        <f>+IFERROR(('Regions &amp; Poverty'!$K156/100)*J158,0)</f>
        <v>185.31</v>
      </c>
      <c r="U158" s="2">
        <f>+IFERROR(R158*('Regions &amp; Poverty'!$M156/100),0)</f>
        <v>30.342816000000003</v>
      </c>
      <c r="V158" s="2">
        <f>+IFERROR(S158*('Regions &amp; Poverty'!$M156/100),0)</f>
        <v>32.419854000000001</v>
      </c>
      <c r="W158" s="2">
        <f>+IFERROR(T158*('Regions &amp; Poverty'!$M156/100),0)</f>
        <v>32.058630000000001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75287</v>
      </c>
      <c r="I159" s="2">
        <f t="shared" si="22"/>
        <v>75876</v>
      </c>
      <c r="J159" s="2">
        <f t="shared" si="22"/>
        <v>72048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14521</v>
      </c>
      <c r="I160" s="2">
        <f t="shared" si="22"/>
        <v>14408</v>
      </c>
      <c r="J160" s="2">
        <f t="shared" si="22"/>
        <v>11621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0</v>
      </c>
      <c r="I165" s="2">
        <f t="shared" si="23"/>
        <v>0</v>
      </c>
      <c r="J165" s="2">
        <f t="shared" si="23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0</v>
      </c>
      <c r="I167" s="2">
        <f t="shared" si="23"/>
        <v>0</v>
      </c>
      <c r="J167" s="2">
        <f t="shared" si="23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0</v>
      </c>
      <c r="I168" s="2">
        <f t="shared" si="23"/>
        <v>0</v>
      </c>
      <c r="J168" s="2">
        <f t="shared" si="23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0</v>
      </c>
      <c r="I172" s="2">
        <f t="shared" si="23"/>
        <v>0</v>
      </c>
      <c r="J172" s="2">
        <f t="shared" si="23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0</v>
      </c>
      <c r="I174" s="2">
        <f t="shared" si="23"/>
        <v>0</v>
      </c>
      <c r="J174" s="2">
        <f t="shared" si="23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0</v>
      </c>
      <c r="I175" s="2">
        <f t="shared" si="23"/>
        <v>0</v>
      </c>
      <c r="J175" s="2">
        <f t="shared" si="23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0</v>
      </c>
      <c r="I176" s="9">
        <f t="shared" si="24"/>
        <v>0</v>
      </c>
      <c r="J176" s="9">
        <f t="shared" si="24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104311191</v>
      </c>
      <c r="I178" s="9">
        <f t="shared" si="25"/>
        <v>103622855</v>
      </c>
      <c r="J178" s="9">
        <f t="shared" si="25"/>
        <v>104927719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2701599</v>
      </c>
      <c r="I183" s="2">
        <f t="shared" si="26"/>
        <v>1512731</v>
      </c>
      <c r="J183" s="2">
        <f t="shared" si="26"/>
        <v>1939761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269</v>
      </c>
      <c r="I185" s="2">
        <f t="shared" si="26"/>
        <v>278</v>
      </c>
      <c r="J185" s="2">
        <f t="shared" si="26"/>
        <v>283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1232</v>
      </c>
      <c r="I187" s="2">
        <f t="shared" si="26"/>
        <v>1335</v>
      </c>
      <c r="J187" s="2">
        <f t="shared" si="26"/>
        <v>2794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2219</v>
      </c>
      <c r="I189" s="2">
        <f t="shared" si="26"/>
        <v>2266</v>
      </c>
      <c r="J189" s="2">
        <f t="shared" si="26"/>
        <v>2253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93</v>
      </c>
      <c r="I190" s="2">
        <f t="shared" si="26"/>
        <v>92</v>
      </c>
      <c r="J190" s="2">
        <f t="shared" si="26"/>
        <v>94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1782</v>
      </c>
      <c r="I191" s="2">
        <f t="shared" si="26"/>
        <v>1708</v>
      </c>
      <c r="J191" s="2">
        <f t="shared" si="26"/>
        <v>1655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233</v>
      </c>
      <c r="I192" s="2">
        <f t="shared" si="26"/>
        <v>230</v>
      </c>
      <c r="J192" s="2">
        <f t="shared" si="26"/>
        <v>227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29</v>
      </c>
      <c r="I193" s="2">
        <f t="shared" si="26"/>
        <v>30</v>
      </c>
      <c r="J193" s="2">
        <f t="shared" si="26"/>
        <v>31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139</v>
      </c>
      <c r="I195" s="2">
        <f t="shared" si="26"/>
        <v>128</v>
      </c>
      <c r="J195" s="2">
        <f t="shared" si="26"/>
        <v>166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677</v>
      </c>
      <c r="I196" s="2">
        <f t="shared" si="26"/>
        <v>492</v>
      </c>
      <c r="J196" s="2">
        <f t="shared" si="26"/>
        <v>502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3120</v>
      </c>
      <c r="I197" s="2">
        <f t="shared" si="27"/>
        <v>2773</v>
      </c>
      <c r="J197" s="2">
        <f t="shared" si="27"/>
        <v>2355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0</v>
      </c>
      <c r="I205" s="2">
        <f t="shared" si="27"/>
        <v>0</v>
      </c>
      <c r="J205" s="2">
        <f t="shared" si="27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126</v>
      </c>
      <c r="I210" s="2">
        <f t="shared" si="27"/>
        <v>129</v>
      </c>
      <c r="J210" s="2">
        <f t="shared" si="27"/>
        <v>128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3123</v>
      </c>
      <c r="I213" s="2">
        <f t="shared" si="28"/>
        <v>3121</v>
      </c>
      <c r="J213" s="2">
        <f t="shared" si="28"/>
        <v>3119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330</v>
      </c>
      <c r="I219" s="2">
        <f t="shared" si="28"/>
        <v>328</v>
      </c>
      <c r="J219" s="2">
        <f t="shared" si="28"/>
        <v>327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251</v>
      </c>
      <c r="I221" s="2">
        <f t="shared" si="28"/>
        <v>251</v>
      </c>
      <c r="J221" s="2">
        <f t="shared" si="28"/>
        <v>251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6561</v>
      </c>
      <c r="I224" s="2">
        <f t="shared" si="28"/>
        <v>6535</v>
      </c>
      <c r="J224" s="2">
        <f t="shared" si="28"/>
        <v>6289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163</v>
      </c>
      <c r="I234" s="2">
        <f t="shared" si="29"/>
        <v>149</v>
      </c>
      <c r="J234" s="2">
        <f t="shared" si="29"/>
        <v>151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3</v>
      </c>
      <c r="I235" s="2">
        <f t="shared" si="29"/>
        <v>3</v>
      </c>
      <c r="J235" s="2">
        <f t="shared" si="29"/>
        <v>3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15</v>
      </c>
      <c r="I240" s="2">
        <f t="shared" si="29"/>
        <v>21</v>
      </c>
      <c r="J240" s="2">
        <f t="shared" si="29"/>
        <v>17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3328</v>
      </c>
      <c r="I244" s="2">
        <f t="shared" si="29"/>
        <v>3209</v>
      </c>
      <c r="J244" s="2">
        <f t="shared" si="29"/>
        <v>3191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231000</v>
      </c>
      <c r="I245" s="2">
        <f t="shared" si="29"/>
        <v>237000</v>
      </c>
      <c r="J245" s="2">
        <f t="shared" si="29"/>
        <v>239500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7</v>
      </c>
      <c r="B250" s="1" t="s">
        <v>22</v>
      </c>
      <c r="C250" s="1">
        <v>122</v>
      </c>
      <c r="D250" s="1" t="s">
        <v>17</v>
      </c>
      <c r="E250" s="1">
        <v>5510</v>
      </c>
      <c r="F250" s="1" t="s">
        <v>581</v>
      </c>
      <c r="G250" s="1" t="s">
        <v>4</v>
      </c>
      <c r="H250" s="1">
        <v>1928954</v>
      </c>
      <c r="I250" s="1">
        <v>1932812</v>
      </c>
      <c r="J250" s="1">
        <v>1830910</v>
      </c>
    </row>
    <row r="251" spans="1:11" ht="15" customHeight="1" x14ac:dyDescent="0.2">
      <c r="A251" s="1">
        <v>8</v>
      </c>
      <c r="B251" s="1" t="s">
        <v>23</v>
      </c>
      <c r="C251" s="1">
        <v>122</v>
      </c>
      <c r="D251" s="1" t="s">
        <v>17</v>
      </c>
      <c r="E251" s="1">
        <v>5510</v>
      </c>
      <c r="F251" s="1" t="s">
        <v>581</v>
      </c>
      <c r="G251" s="1" t="s">
        <v>4</v>
      </c>
      <c r="H251" s="1">
        <v>269</v>
      </c>
      <c r="I251" s="1">
        <v>278</v>
      </c>
      <c r="J251" s="1">
        <v>283</v>
      </c>
    </row>
    <row r="252" spans="1:11" ht="15" customHeight="1" x14ac:dyDescent="0.2">
      <c r="A252" s="1">
        <v>9</v>
      </c>
      <c r="B252" s="1" t="s">
        <v>24</v>
      </c>
      <c r="C252" s="1">
        <v>122</v>
      </c>
      <c r="D252" s="1" t="s">
        <v>17</v>
      </c>
      <c r="E252" s="1">
        <v>5510</v>
      </c>
      <c r="F252" s="1" t="s">
        <v>581</v>
      </c>
      <c r="G252" s="1" t="s">
        <v>4</v>
      </c>
      <c r="H252" s="1">
        <v>336682</v>
      </c>
      <c r="I252" s="1">
        <v>338583</v>
      </c>
      <c r="J252" s="1">
        <v>340484</v>
      </c>
    </row>
    <row r="253" spans="1:11" ht="15" customHeight="1" x14ac:dyDescent="0.2">
      <c r="A253" s="1">
        <v>10</v>
      </c>
      <c r="B253" s="1" t="s">
        <v>26</v>
      </c>
      <c r="C253" s="1">
        <v>122</v>
      </c>
      <c r="D253" s="1" t="s">
        <v>17</v>
      </c>
      <c r="E253" s="1">
        <v>5510</v>
      </c>
      <c r="F253" s="1" t="s">
        <v>581</v>
      </c>
      <c r="G253" s="1" t="s">
        <v>4</v>
      </c>
      <c r="H253" s="1">
        <v>75287</v>
      </c>
      <c r="I253" s="1">
        <v>75876</v>
      </c>
      <c r="J253" s="1">
        <v>72048</v>
      </c>
    </row>
    <row r="254" spans="1:11" ht="15" customHeight="1" x14ac:dyDescent="0.2">
      <c r="A254" s="1">
        <v>12</v>
      </c>
      <c r="B254" s="1" t="s">
        <v>29</v>
      </c>
      <c r="C254" s="1">
        <v>122</v>
      </c>
      <c r="D254" s="1" t="s">
        <v>17</v>
      </c>
      <c r="E254" s="1">
        <v>5510</v>
      </c>
      <c r="F254" s="1" t="s">
        <v>581</v>
      </c>
      <c r="G254" s="1" t="s">
        <v>4</v>
      </c>
      <c r="H254" s="1">
        <v>1749</v>
      </c>
      <c r="I254" s="1">
        <v>1833</v>
      </c>
      <c r="J254" s="1">
        <v>1916</v>
      </c>
    </row>
    <row r="255" spans="1:11" ht="15" customHeight="1" x14ac:dyDescent="0.2">
      <c r="A255" s="1">
        <v>13</v>
      </c>
      <c r="B255" s="1" t="s">
        <v>30</v>
      </c>
      <c r="C255" s="1">
        <v>122</v>
      </c>
      <c r="D255" s="1" t="s">
        <v>17</v>
      </c>
      <c r="E255" s="1">
        <v>5510</v>
      </c>
      <c r="F255" s="1" t="s">
        <v>581</v>
      </c>
      <c r="G255" s="1" t="s">
        <v>4</v>
      </c>
    </row>
    <row r="256" spans="1:11" ht="15" customHeight="1" x14ac:dyDescent="0.2">
      <c r="A256" s="1">
        <v>16</v>
      </c>
      <c r="B256" s="1" t="s">
        <v>31</v>
      </c>
      <c r="C256" s="1">
        <v>122</v>
      </c>
      <c r="D256" s="1" t="s">
        <v>17</v>
      </c>
      <c r="E256" s="1">
        <v>5510</v>
      </c>
      <c r="F256" s="1" t="s">
        <v>581</v>
      </c>
      <c r="G256" s="1" t="s">
        <v>4</v>
      </c>
      <c r="H256" s="1">
        <v>259472</v>
      </c>
      <c r="I256" s="1">
        <v>254633</v>
      </c>
      <c r="J256" s="1">
        <v>259372</v>
      </c>
    </row>
    <row r="257" spans="1:10" ht="15" customHeight="1" x14ac:dyDescent="0.2">
      <c r="A257" s="1">
        <v>14</v>
      </c>
      <c r="B257" s="1" t="s">
        <v>32</v>
      </c>
      <c r="C257" s="1">
        <v>122</v>
      </c>
      <c r="D257" s="1" t="s">
        <v>17</v>
      </c>
      <c r="E257" s="1">
        <v>5510</v>
      </c>
      <c r="F257" s="1" t="s">
        <v>581</v>
      </c>
      <c r="G257" s="1" t="s">
        <v>4</v>
      </c>
      <c r="H257" s="1">
        <v>1232</v>
      </c>
      <c r="I257" s="1">
        <v>1335</v>
      </c>
      <c r="J257" s="1">
        <v>2794</v>
      </c>
    </row>
    <row r="258" spans="1:10" ht="15" customHeight="1" x14ac:dyDescent="0.2">
      <c r="A258" s="1">
        <v>15</v>
      </c>
      <c r="B258" s="1" t="s">
        <v>35</v>
      </c>
      <c r="C258" s="1">
        <v>122</v>
      </c>
      <c r="D258" s="1" t="s">
        <v>17</v>
      </c>
      <c r="E258" s="1">
        <v>5510</v>
      </c>
      <c r="F258" s="1" t="s">
        <v>581</v>
      </c>
      <c r="G258" s="1" t="s">
        <v>4</v>
      </c>
    </row>
    <row r="259" spans="1:10" ht="15" customHeight="1" x14ac:dyDescent="0.2">
      <c r="A259" s="1">
        <v>23</v>
      </c>
      <c r="B259" s="1" t="s">
        <v>36</v>
      </c>
      <c r="C259" s="1">
        <v>122</v>
      </c>
      <c r="D259" s="1" t="s">
        <v>17</v>
      </c>
      <c r="E259" s="1">
        <v>5510</v>
      </c>
      <c r="F259" s="1" t="s">
        <v>581</v>
      </c>
      <c r="G259" s="1" t="s">
        <v>4</v>
      </c>
      <c r="H259" s="1">
        <v>66</v>
      </c>
      <c r="I259" s="1">
        <v>123</v>
      </c>
      <c r="J259" s="1">
        <v>110</v>
      </c>
    </row>
    <row r="260" spans="1:10" ht="15" customHeight="1" x14ac:dyDescent="0.2">
      <c r="A260" s="1">
        <v>53</v>
      </c>
      <c r="B260" s="1" t="s">
        <v>37</v>
      </c>
      <c r="C260" s="1">
        <v>122</v>
      </c>
      <c r="D260" s="1" t="s">
        <v>17</v>
      </c>
      <c r="E260" s="1">
        <v>5510</v>
      </c>
      <c r="F260" s="1" t="s">
        <v>581</v>
      </c>
      <c r="G260" s="1" t="s">
        <v>4</v>
      </c>
      <c r="H260" s="1">
        <v>65488</v>
      </c>
      <c r="I260" s="1">
        <v>55405</v>
      </c>
      <c r="J260" s="1">
        <v>58145</v>
      </c>
    </row>
    <row r="261" spans="1:10" ht="15" customHeight="1" x14ac:dyDescent="0.2">
      <c r="A261" s="1">
        <v>17</v>
      </c>
      <c r="B261" s="1" t="s">
        <v>38</v>
      </c>
      <c r="C261" s="1">
        <v>122</v>
      </c>
      <c r="D261" s="1" t="s">
        <v>17</v>
      </c>
      <c r="E261" s="1">
        <v>5510</v>
      </c>
      <c r="F261" s="1" t="s">
        <v>581</v>
      </c>
      <c r="G261" s="1" t="s">
        <v>4</v>
      </c>
      <c r="H261" s="1">
        <v>163</v>
      </c>
      <c r="I261" s="1">
        <v>149</v>
      </c>
      <c r="J261" s="1">
        <v>151</v>
      </c>
    </row>
    <row r="262" spans="1:10" ht="15" customHeight="1" x14ac:dyDescent="0.2">
      <c r="A262" s="1">
        <v>18</v>
      </c>
      <c r="B262" s="1" t="s">
        <v>39</v>
      </c>
      <c r="C262" s="1">
        <v>122</v>
      </c>
      <c r="D262" s="1" t="s">
        <v>17</v>
      </c>
      <c r="E262" s="1">
        <v>5510</v>
      </c>
      <c r="F262" s="1" t="s">
        <v>581</v>
      </c>
      <c r="G262" s="1" t="s">
        <v>4</v>
      </c>
      <c r="H262" s="1">
        <v>132</v>
      </c>
      <c r="I262" s="1">
        <v>49</v>
      </c>
      <c r="J262" s="1">
        <v>107</v>
      </c>
    </row>
    <row r="263" spans="1:10" ht="15" customHeight="1" x14ac:dyDescent="0.2">
      <c r="A263" s="1">
        <v>19</v>
      </c>
      <c r="B263" s="1" t="s">
        <v>40</v>
      </c>
      <c r="C263" s="1">
        <v>122</v>
      </c>
      <c r="D263" s="1" t="s">
        <v>17</v>
      </c>
      <c r="E263" s="1">
        <v>5510</v>
      </c>
      <c r="F263" s="1" t="s">
        <v>581</v>
      </c>
      <c r="G263" s="1" t="s">
        <v>4</v>
      </c>
      <c r="H263" s="1">
        <v>4627</v>
      </c>
      <c r="I263" s="1">
        <v>4693</v>
      </c>
      <c r="J263" s="1">
        <v>4517</v>
      </c>
    </row>
    <row r="264" spans="1:10" ht="15" customHeight="1" x14ac:dyDescent="0.2">
      <c r="A264" s="1">
        <v>21</v>
      </c>
      <c r="B264" s="1" t="s">
        <v>43</v>
      </c>
      <c r="C264" s="1">
        <v>122</v>
      </c>
      <c r="D264" s="1" t="s">
        <v>17</v>
      </c>
      <c r="E264" s="1">
        <v>5510</v>
      </c>
      <c r="F264" s="1" t="s">
        <v>581</v>
      </c>
      <c r="G264" s="1" t="s">
        <v>4</v>
      </c>
      <c r="H264" s="1">
        <v>525814</v>
      </c>
      <c r="I264" s="1">
        <v>595977</v>
      </c>
      <c r="J264" s="1">
        <v>669454</v>
      </c>
    </row>
    <row r="265" spans="1:10" ht="15" customHeight="1" x14ac:dyDescent="0.2">
      <c r="A265" s="1">
        <v>26</v>
      </c>
      <c r="B265" s="1" t="s">
        <v>45</v>
      </c>
      <c r="C265" s="1">
        <v>122</v>
      </c>
      <c r="D265" s="1" t="s">
        <v>17</v>
      </c>
      <c r="E265" s="1">
        <v>5510</v>
      </c>
      <c r="F265" s="1" t="s">
        <v>581</v>
      </c>
      <c r="G265" s="1" t="s">
        <v>4</v>
      </c>
      <c r="H265" s="1">
        <v>275</v>
      </c>
      <c r="I265" s="1">
        <v>279</v>
      </c>
      <c r="J265" s="1">
        <v>281</v>
      </c>
    </row>
    <row r="266" spans="1:10" ht="15" customHeight="1" x14ac:dyDescent="0.2">
      <c r="A266" s="1">
        <v>233</v>
      </c>
      <c r="B266" s="1" t="s">
        <v>47</v>
      </c>
      <c r="C266" s="1">
        <v>122</v>
      </c>
      <c r="D266" s="1" t="s">
        <v>17</v>
      </c>
      <c r="E266" s="1">
        <v>5510</v>
      </c>
      <c r="F266" s="1" t="s">
        <v>581</v>
      </c>
      <c r="G266" s="1" t="s">
        <v>4</v>
      </c>
      <c r="H266" s="1">
        <v>37738</v>
      </c>
      <c r="I266" s="1">
        <v>47029</v>
      </c>
      <c r="J266" s="1">
        <v>79119</v>
      </c>
    </row>
    <row r="267" spans="1:10" ht="15" customHeight="1" x14ac:dyDescent="0.2">
      <c r="A267" s="1">
        <v>29</v>
      </c>
      <c r="B267" s="1" t="s">
        <v>48</v>
      </c>
      <c r="C267" s="1">
        <v>122</v>
      </c>
      <c r="D267" s="1" t="s">
        <v>17</v>
      </c>
      <c r="E267" s="1">
        <v>5510</v>
      </c>
      <c r="F267" s="1" t="s">
        <v>581</v>
      </c>
      <c r="G267" s="1" t="s">
        <v>4</v>
      </c>
      <c r="H267" s="1">
        <v>664217</v>
      </c>
      <c r="I267" s="1">
        <v>580848</v>
      </c>
      <c r="J267" s="1">
        <v>726048</v>
      </c>
    </row>
    <row r="268" spans="1:10" ht="15" customHeight="1" x14ac:dyDescent="0.2">
      <c r="A268" s="1">
        <v>35</v>
      </c>
      <c r="B268" s="1" t="s">
        <v>574</v>
      </c>
      <c r="C268" s="1">
        <v>122</v>
      </c>
      <c r="D268" s="1" t="s">
        <v>17</v>
      </c>
      <c r="E268" s="1">
        <v>5510</v>
      </c>
      <c r="F268" s="1" t="s">
        <v>581</v>
      </c>
      <c r="G268" s="1" t="s">
        <v>4</v>
      </c>
      <c r="H268" s="1">
        <v>2690</v>
      </c>
      <c r="I268" s="1">
        <v>600</v>
      </c>
      <c r="J268" s="1">
        <v>630</v>
      </c>
    </row>
    <row r="269" spans="1:10" ht="15" customHeight="1" x14ac:dyDescent="0.2">
      <c r="A269" s="1">
        <v>115</v>
      </c>
      <c r="B269" s="1" t="s">
        <v>49</v>
      </c>
      <c r="C269" s="1">
        <v>122</v>
      </c>
      <c r="D269" s="1" t="s">
        <v>17</v>
      </c>
      <c r="E269" s="1">
        <v>5510</v>
      </c>
      <c r="F269" s="1" t="s">
        <v>581</v>
      </c>
      <c r="G269" s="1" t="s">
        <v>4</v>
      </c>
      <c r="H269" s="1">
        <v>45461</v>
      </c>
      <c r="I269" s="1">
        <v>43936</v>
      </c>
      <c r="J269" s="1">
        <v>43663</v>
      </c>
    </row>
    <row r="270" spans="1:10" ht="15" customHeight="1" x14ac:dyDescent="0.2">
      <c r="A270" s="1">
        <v>32</v>
      </c>
      <c r="B270" s="1" t="s">
        <v>50</v>
      </c>
      <c r="C270" s="1">
        <v>122</v>
      </c>
      <c r="D270" s="1" t="s">
        <v>17</v>
      </c>
      <c r="E270" s="1">
        <v>5510</v>
      </c>
      <c r="F270" s="1" t="s">
        <v>581</v>
      </c>
      <c r="G270" s="1" t="s">
        <v>4</v>
      </c>
      <c r="H270" s="1">
        <v>363204</v>
      </c>
      <c r="I270" s="1">
        <v>391905</v>
      </c>
      <c r="J270" s="1">
        <v>440012</v>
      </c>
    </row>
    <row r="271" spans="1:10" ht="15" customHeight="1" x14ac:dyDescent="0.2">
      <c r="A271" s="1">
        <v>36</v>
      </c>
      <c r="B271" s="1" t="s">
        <v>53</v>
      </c>
      <c r="C271" s="1">
        <v>122</v>
      </c>
      <c r="D271" s="1" t="s">
        <v>17</v>
      </c>
      <c r="E271" s="1">
        <v>5510</v>
      </c>
      <c r="F271" s="1" t="s">
        <v>581</v>
      </c>
      <c r="G271" s="1" t="s">
        <v>4</v>
      </c>
      <c r="H271" s="1">
        <v>3</v>
      </c>
      <c r="I271" s="1">
        <v>3</v>
      </c>
      <c r="J271" s="1">
        <v>3</v>
      </c>
    </row>
    <row r="272" spans="1:10" ht="15" customHeight="1" x14ac:dyDescent="0.2">
      <c r="A272" s="1">
        <v>39</v>
      </c>
      <c r="B272" s="1" t="s">
        <v>55</v>
      </c>
      <c r="C272" s="1">
        <v>122</v>
      </c>
      <c r="D272" s="1" t="s">
        <v>17</v>
      </c>
      <c r="E272" s="1">
        <v>5510</v>
      </c>
      <c r="F272" s="1" t="s">
        <v>581</v>
      </c>
      <c r="G272" s="1" t="s">
        <v>4</v>
      </c>
      <c r="H272" s="1">
        <v>142667</v>
      </c>
      <c r="I272" s="1">
        <v>163210</v>
      </c>
      <c r="J272" s="1">
        <v>170431</v>
      </c>
    </row>
    <row r="273" spans="1:10" ht="15" customHeight="1" x14ac:dyDescent="0.2">
      <c r="A273" s="1">
        <v>40</v>
      </c>
      <c r="B273" s="1" t="s">
        <v>56</v>
      </c>
      <c r="C273" s="1">
        <v>122</v>
      </c>
      <c r="D273" s="1" t="s">
        <v>17</v>
      </c>
      <c r="E273" s="1">
        <v>5510</v>
      </c>
      <c r="F273" s="1" t="s">
        <v>581</v>
      </c>
      <c r="G273" s="1" t="s">
        <v>4</v>
      </c>
      <c r="H273" s="1">
        <v>14630</v>
      </c>
      <c r="I273" s="1">
        <v>15191</v>
      </c>
      <c r="J273" s="1">
        <v>15715</v>
      </c>
    </row>
    <row r="274" spans="1:10" ht="15" customHeight="1" x14ac:dyDescent="0.2">
      <c r="A274" s="1">
        <v>351</v>
      </c>
      <c r="B274" s="1" t="s">
        <v>57</v>
      </c>
      <c r="C274" s="1">
        <v>122</v>
      </c>
      <c r="D274" s="1" t="s">
        <v>17</v>
      </c>
      <c r="E274" s="1">
        <v>5510</v>
      </c>
      <c r="F274" s="1" t="s">
        <v>581</v>
      </c>
      <c r="G274" s="1" t="s">
        <v>4</v>
      </c>
      <c r="H274" s="1">
        <v>71539950</v>
      </c>
      <c r="I274" s="1">
        <v>71355282</v>
      </c>
      <c r="J274" s="1">
        <v>70793704</v>
      </c>
    </row>
    <row r="275" spans="1:10" ht="15" customHeight="1" x14ac:dyDescent="0.2">
      <c r="A275" s="1">
        <v>96</v>
      </c>
      <c r="B275" s="1" t="s">
        <v>573</v>
      </c>
      <c r="C275" s="1">
        <v>122</v>
      </c>
      <c r="D275" s="1" t="s">
        <v>17</v>
      </c>
      <c r="E275" s="1">
        <v>5510</v>
      </c>
      <c r="F275" s="1" t="s">
        <v>581</v>
      </c>
      <c r="G275" s="1" t="s">
        <v>4</v>
      </c>
      <c r="H275" s="1">
        <v>67</v>
      </c>
      <c r="I275" s="1">
        <v>49</v>
      </c>
      <c r="J275" s="1">
        <v>47</v>
      </c>
    </row>
    <row r="276" spans="1:10" ht="15" customHeight="1" x14ac:dyDescent="0.2">
      <c r="A276" s="1">
        <v>128</v>
      </c>
      <c r="B276" s="1" t="s">
        <v>575</v>
      </c>
      <c r="C276" s="1">
        <v>122</v>
      </c>
      <c r="D276" s="1" t="s">
        <v>17</v>
      </c>
      <c r="E276" s="1">
        <v>5510</v>
      </c>
      <c r="F276" s="1" t="s">
        <v>581</v>
      </c>
      <c r="G276" s="1" t="s">
        <v>4</v>
      </c>
    </row>
    <row r="277" spans="1:10" ht="15" customHeight="1" x14ac:dyDescent="0.2">
      <c r="A277" s="1">
        <v>41</v>
      </c>
      <c r="B277" s="1" t="s">
        <v>568</v>
      </c>
      <c r="C277" s="1">
        <v>122</v>
      </c>
      <c r="D277" s="1" t="s">
        <v>17</v>
      </c>
      <c r="E277" s="1">
        <v>5510</v>
      </c>
      <c r="F277" s="1" t="s">
        <v>581</v>
      </c>
      <c r="G277" s="1" t="s">
        <v>4</v>
      </c>
      <c r="H277" s="1">
        <v>71305000</v>
      </c>
      <c r="I277" s="1">
        <v>71124752</v>
      </c>
      <c r="J277" s="1">
        <v>70570943</v>
      </c>
    </row>
    <row r="278" spans="1:10" ht="15" customHeight="1" x14ac:dyDescent="0.2">
      <c r="A278" s="1">
        <v>214</v>
      </c>
      <c r="B278" s="1" t="s">
        <v>569</v>
      </c>
      <c r="C278" s="1">
        <v>122</v>
      </c>
      <c r="D278" s="1" t="s">
        <v>17</v>
      </c>
      <c r="E278" s="1">
        <v>5510</v>
      </c>
      <c r="F278" s="1" t="s">
        <v>581</v>
      </c>
      <c r="G278" s="1" t="s">
        <v>4</v>
      </c>
      <c r="H278" s="1">
        <v>234883</v>
      </c>
      <c r="I278" s="1">
        <v>230481</v>
      </c>
      <c r="J278" s="1">
        <v>222714</v>
      </c>
    </row>
    <row r="279" spans="1:10" ht="15" customHeight="1" x14ac:dyDescent="0.2">
      <c r="A279" s="1">
        <v>45</v>
      </c>
      <c r="B279" s="1" t="s">
        <v>59</v>
      </c>
      <c r="C279" s="1">
        <v>122</v>
      </c>
      <c r="D279" s="1" t="s">
        <v>17</v>
      </c>
      <c r="E279" s="1">
        <v>5510</v>
      </c>
      <c r="F279" s="1" t="s">
        <v>581</v>
      </c>
      <c r="G279" s="1" t="s">
        <v>4</v>
      </c>
      <c r="H279" s="1">
        <v>7070</v>
      </c>
      <c r="I279" s="1">
        <v>7271</v>
      </c>
      <c r="J279" s="1">
        <v>7388</v>
      </c>
    </row>
    <row r="280" spans="1:10" ht="15" customHeight="1" x14ac:dyDescent="0.2">
      <c r="A280" s="1">
        <v>46</v>
      </c>
      <c r="B280" s="1" t="s">
        <v>60</v>
      </c>
      <c r="C280" s="1">
        <v>122</v>
      </c>
      <c r="D280" s="1" t="s">
        <v>17</v>
      </c>
      <c r="E280" s="1">
        <v>5510</v>
      </c>
      <c r="F280" s="1" t="s">
        <v>581</v>
      </c>
      <c r="G280" s="1" t="s">
        <v>4</v>
      </c>
      <c r="H280" s="1">
        <v>8574</v>
      </c>
      <c r="I280" s="1">
        <v>6949</v>
      </c>
      <c r="J280" s="1">
        <v>6977</v>
      </c>
    </row>
    <row r="281" spans="1:10" ht="15" customHeight="1" x14ac:dyDescent="0.2">
      <c r="A281" s="1">
        <v>47</v>
      </c>
      <c r="B281" s="1" t="s">
        <v>61</v>
      </c>
      <c r="C281" s="1">
        <v>122</v>
      </c>
      <c r="D281" s="1" t="s">
        <v>17</v>
      </c>
      <c r="E281" s="1">
        <v>5510</v>
      </c>
      <c r="F281" s="1" t="s">
        <v>581</v>
      </c>
      <c r="G281" s="1" t="s">
        <v>4</v>
      </c>
      <c r="H281" s="1">
        <v>330</v>
      </c>
      <c r="I281" s="1">
        <v>328</v>
      </c>
      <c r="J281" s="1">
        <v>327</v>
      </c>
    </row>
    <row r="282" spans="1:10" ht="15" customHeight="1" x14ac:dyDescent="0.2">
      <c r="A282" s="1">
        <v>48</v>
      </c>
      <c r="B282" s="1" t="s">
        <v>62</v>
      </c>
      <c r="C282" s="1">
        <v>122</v>
      </c>
      <c r="D282" s="1" t="s">
        <v>17</v>
      </c>
      <c r="E282" s="1">
        <v>5510</v>
      </c>
      <c r="F282" s="1" t="s">
        <v>581</v>
      </c>
      <c r="G282" s="1" t="s">
        <v>4</v>
      </c>
      <c r="H282" s="1">
        <v>250</v>
      </c>
      <c r="I282" s="1">
        <v>273</v>
      </c>
      <c r="J282" s="1">
        <v>235</v>
      </c>
    </row>
    <row r="283" spans="1:10" ht="15" customHeight="1" x14ac:dyDescent="0.2">
      <c r="A283" s="1">
        <v>107</v>
      </c>
      <c r="B283" s="1" t="s">
        <v>63</v>
      </c>
      <c r="C283" s="1">
        <v>122</v>
      </c>
      <c r="D283" s="1" t="s">
        <v>17</v>
      </c>
      <c r="E283" s="1">
        <v>5510</v>
      </c>
      <c r="F283" s="1" t="s">
        <v>581</v>
      </c>
      <c r="G283" s="1" t="s">
        <v>4</v>
      </c>
      <c r="H283" s="1">
        <v>49342</v>
      </c>
      <c r="I283" s="1">
        <v>50297</v>
      </c>
      <c r="J283" s="1">
        <v>49357</v>
      </c>
    </row>
    <row r="284" spans="1:10" ht="15" customHeight="1" x14ac:dyDescent="0.2">
      <c r="A284" s="1">
        <v>49</v>
      </c>
      <c r="B284" s="1" t="s">
        <v>65</v>
      </c>
      <c r="C284" s="1">
        <v>122</v>
      </c>
      <c r="D284" s="1" t="s">
        <v>17</v>
      </c>
      <c r="E284" s="1">
        <v>5510</v>
      </c>
      <c r="F284" s="1" t="s">
        <v>581</v>
      </c>
      <c r="G284" s="1" t="s">
        <v>4</v>
      </c>
      <c r="H284" s="1">
        <v>512825</v>
      </c>
      <c r="I284" s="1">
        <v>506839</v>
      </c>
      <c r="J284" s="1">
        <v>594378</v>
      </c>
    </row>
    <row r="285" spans="1:10" ht="15" customHeight="1" x14ac:dyDescent="0.2">
      <c r="A285" s="1">
        <v>116</v>
      </c>
      <c r="B285" s="1" t="s">
        <v>69</v>
      </c>
      <c r="C285" s="1">
        <v>122</v>
      </c>
      <c r="D285" s="1" t="s">
        <v>17</v>
      </c>
      <c r="E285" s="1">
        <v>5510</v>
      </c>
      <c r="F285" s="1" t="s">
        <v>581</v>
      </c>
      <c r="G285" s="1" t="s">
        <v>4</v>
      </c>
      <c r="H285" s="1">
        <v>393750</v>
      </c>
      <c r="I285" s="1">
        <v>420750</v>
      </c>
      <c r="J285" s="1">
        <v>436873</v>
      </c>
    </row>
    <row r="286" spans="1:10" ht="15" customHeight="1" x14ac:dyDescent="0.2">
      <c r="A286" s="1">
        <v>250</v>
      </c>
      <c r="B286" s="1" t="s">
        <v>70</v>
      </c>
      <c r="C286" s="1">
        <v>122</v>
      </c>
      <c r="D286" s="1" t="s">
        <v>17</v>
      </c>
      <c r="E286" s="1">
        <v>5510</v>
      </c>
      <c r="F286" s="1" t="s">
        <v>581</v>
      </c>
      <c r="G286" s="1" t="s">
        <v>4</v>
      </c>
      <c r="H286" s="1">
        <v>251872</v>
      </c>
      <c r="I286" s="1">
        <v>253040</v>
      </c>
      <c r="J286" s="1">
        <v>254208</v>
      </c>
    </row>
    <row r="287" spans="1:10" ht="15" customHeight="1" x14ac:dyDescent="0.2">
      <c r="A287" s="1">
        <v>55</v>
      </c>
      <c r="B287" s="1" t="s">
        <v>73</v>
      </c>
      <c r="C287" s="1">
        <v>122</v>
      </c>
      <c r="D287" s="1" t="s">
        <v>17</v>
      </c>
      <c r="E287" s="1">
        <v>5510</v>
      </c>
      <c r="F287" s="1" t="s">
        <v>581</v>
      </c>
      <c r="G287" s="1" t="s">
        <v>4</v>
      </c>
      <c r="H287" s="1">
        <v>2219</v>
      </c>
      <c r="I287" s="1">
        <v>2266</v>
      </c>
      <c r="J287" s="1">
        <v>2253</v>
      </c>
    </row>
    <row r="288" spans="1:10" ht="15" customHeight="1" x14ac:dyDescent="0.2">
      <c r="A288" s="1">
        <v>56</v>
      </c>
      <c r="B288" s="1" t="s">
        <v>74</v>
      </c>
      <c r="C288" s="1">
        <v>122</v>
      </c>
      <c r="D288" s="1" t="s">
        <v>17</v>
      </c>
      <c r="E288" s="1">
        <v>5510</v>
      </c>
      <c r="F288" s="1" t="s">
        <v>581</v>
      </c>
      <c r="G288" s="1" t="s">
        <v>4</v>
      </c>
      <c r="H288" s="1">
        <v>44817</v>
      </c>
      <c r="I288" s="1">
        <v>41311</v>
      </c>
      <c r="J288" s="1">
        <v>48620</v>
      </c>
    </row>
    <row r="289" spans="1:10" ht="15" customHeight="1" x14ac:dyDescent="0.2">
      <c r="A289" s="1">
        <v>58</v>
      </c>
      <c r="B289" s="1" t="s">
        <v>75</v>
      </c>
      <c r="C289" s="1">
        <v>122</v>
      </c>
      <c r="D289" s="1" t="s">
        <v>17</v>
      </c>
      <c r="E289" s="1">
        <v>5510</v>
      </c>
      <c r="F289" s="1" t="s">
        <v>581</v>
      </c>
      <c r="G289" s="1" t="s">
        <v>4</v>
      </c>
      <c r="H289" s="1">
        <v>3800</v>
      </c>
      <c r="I289" s="1">
        <v>3895</v>
      </c>
      <c r="J289" s="1">
        <v>3989</v>
      </c>
    </row>
    <row r="290" spans="1:10" ht="15" customHeight="1" x14ac:dyDescent="0.2">
      <c r="A290" s="1">
        <v>59</v>
      </c>
      <c r="B290" s="1" t="s">
        <v>76</v>
      </c>
      <c r="C290" s="1">
        <v>122</v>
      </c>
      <c r="D290" s="1" t="s">
        <v>17</v>
      </c>
      <c r="E290" s="1">
        <v>5510</v>
      </c>
      <c r="F290" s="1" t="s">
        <v>581</v>
      </c>
      <c r="G290" s="1" t="s">
        <v>4</v>
      </c>
      <c r="H290" s="1">
        <v>339049</v>
      </c>
      <c r="I290" s="1">
        <v>408280</v>
      </c>
      <c r="J290" s="1">
        <v>385499</v>
      </c>
    </row>
    <row r="291" spans="1:10" ht="15" customHeight="1" x14ac:dyDescent="0.2">
      <c r="A291" s="1">
        <v>60</v>
      </c>
      <c r="B291" s="1" t="s">
        <v>77</v>
      </c>
      <c r="C291" s="1">
        <v>122</v>
      </c>
      <c r="D291" s="1" t="s">
        <v>17</v>
      </c>
      <c r="E291" s="1">
        <v>5510</v>
      </c>
      <c r="F291" s="1" t="s">
        <v>581</v>
      </c>
      <c r="G291" s="1" t="s">
        <v>4</v>
      </c>
      <c r="H291" s="1">
        <v>741</v>
      </c>
      <c r="I291" s="1">
        <v>726</v>
      </c>
      <c r="J291" s="1">
        <v>739</v>
      </c>
    </row>
    <row r="292" spans="1:10" ht="15" customHeight="1" x14ac:dyDescent="0.2">
      <c r="A292" s="1">
        <v>61</v>
      </c>
      <c r="B292" s="1" t="s">
        <v>78</v>
      </c>
      <c r="C292" s="1">
        <v>122</v>
      </c>
      <c r="D292" s="1" t="s">
        <v>17</v>
      </c>
      <c r="E292" s="1">
        <v>5510</v>
      </c>
      <c r="F292" s="1" t="s">
        <v>581</v>
      </c>
      <c r="G292" s="1" t="s">
        <v>4</v>
      </c>
      <c r="H292" s="1">
        <v>92754</v>
      </c>
      <c r="I292" s="1">
        <v>95864</v>
      </c>
      <c r="J292" s="1">
        <v>96925</v>
      </c>
    </row>
    <row r="293" spans="1:10" ht="15" customHeight="1" x14ac:dyDescent="0.2">
      <c r="A293" s="1">
        <v>238</v>
      </c>
      <c r="B293" s="1" t="s">
        <v>81</v>
      </c>
      <c r="C293" s="1">
        <v>122</v>
      </c>
      <c r="D293" s="1" t="s">
        <v>17</v>
      </c>
      <c r="E293" s="1">
        <v>5510</v>
      </c>
      <c r="F293" s="1" t="s">
        <v>581</v>
      </c>
      <c r="G293" s="1" t="s">
        <v>4</v>
      </c>
      <c r="H293" s="1">
        <v>2701599</v>
      </c>
      <c r="I293" s="1">
        <v>1512731</v>
      </c>
      <c r="J293" s="1">
        <v>1939761</v>
      </c>
    </row>
    <row r="294" spans="1:10" ht="15" customHeight="1" x14ac:dyDescent="0.2">
      <c r="A294" s="1">
        <v>62</v>
      </c>
      <c r="B294" s="1" t="s">
        <v>82</v>
      </c>
      <c r="C294" s="1">
        <v>122</v>
      </c>
      <c r="D294" s="1" t="s">
        <v>17</v>
      </c>
      <c r="E294" s="1">
        <v>5510</v>
      </c>
      <c r="F294" s="1" t="s">
        <v>581</v>
      </c>
      <c r="G294" s="1" t="s">
        <v>4</v>
      </c>
    </row>
    <row r="295" spans="1:10" ht="15" customHeight="1" x14ac:dyDescent="0.2">
      <c r="A295" s="1">
        <v>66</v>
      </c>
      <c r="B295" s="1" t="s">
        <v>84</v>
      </c>
      <c r="C295" s="1">
        <v>122</v>
      </c>
      <c r="D295" s="1" t="s">
        <v>17</v>
      </c>
      <c r="E295" s="1">
        <v>5510</v>
      </c>
      <c r="F295" s="1" t="s">
        <v>581</v>
      </c>
      <c r="G295" s="1" t="s">
        <v>4</v>
      </c>
      <c r="H295" s="1">
        <v>8581</v>
      </c>
      <c r="I295" s="1">
        <v>8195</v>
      </c>
      <c r="J295" s="1">
        <v>8299</v>
      </c>
    </row>
    <row r="296" spans="1:10" ht="15" customHeight="1" x14ac:dyDescent="0.2">
      <c r="A296" s="1">
        <v>74</v>
      </c>
      <c r="B296" s="1" t="s">
        <v>89</v>
      </c>
      <c r="C296" s="1">
        <v>122</v>
      </c>
      <c r="D296" s="1" t="s">
        <v>17</v>
      </c>
      <c r="E296" s="1">
        <v>5510</v>
      </c>
      <c r="F296" s="1" t="s">
        <v>581</v>
      </c>
      <c r="G296" s="1" t="s">
        <v>4</v>
      </c>
      <c r="H296" s="1">
        <v>3892</v>
      </c>
      <c r="I296" s="1">
        <v>3743</v>
      </c>
      <c r="J296" s="1">
        <v>3782</v>
      </c>
    </row>
    <row r="297" spans="1:10" ht="15" customHeight="1" x14ac:dyDescent="0.2">
      <c r="A297" s="1">
        <v>81</v>
      </c>
      <c r="B297" s="1" t="s">
        <v>93</v>
      </c>
      <c r="C297" s="1">
        <v>122</v>
      </c>
      <c r="D297" s="1" t="s">
        <v>17</v>
      </c>
      <c r="E297" s="1">
        <v>5510</v>
      </c>
      <c r="F297" s="1" t="s">
        <v>581</v>
      </c>
      <c r="G297" s="1" t="s">
        <v>4</v>
      </c>
      <c r="H297" s="1">
        <v>136902</v>
      </c>
      <c r="I297" s="1">
        <v>140732</v>
      </c>
      <c r="J297" s="1">
        <v>143111</v>
      </c>
    </row>
    <row r="298" spans="1:10" ht="15" customHeight="1" x14ac:dyDescent="0.2">
      <c r="A298" s="1">
        <v>84</v>
      </c>
      <c r="B298" s="1" t="s">
        <v>94</v>
      </c>
      <c r="C298" s="1">
        <v>122</v>
      </c>
      <c r="D298" s="1" t="s">
        <v>17</v>
      </c>
      <c r="E298" s="1">
        <v>5510</v>
      </c>
      <c r="F298" s="1" t="s">
        <v>581</v>
      </c>
      <c r="G298" s="1" t="s">
        <v>4</v>
      </c>
      <c r="H298" s="1">
        <v>848</v>
      </c>
      <c r="I298" s="1">
        <v>2741</v>
      </c>
      <c r="J298" s="1">
        <v>3305</v>
      </c>
    </row>
    <row r="299" spans="1:10" ht="15" customHeight="1" x14ac:dyDescent="0.2">
      <c r="A299" s="1">
        <v>86</v>
      </c>
      <c r="B299" s="1" t="s">
        <v>95</v>
      </c>
      <c r="C299" s="1">
        <v>122</v>
      </c>
      <c r="D299" s="1" t="s">
        <v>17</v>
      </c>
      <c r="E299" s="1">
        <v>5510</v>
      </c>
      <c r="F299" s="1" t="s">
        <v>581</v>
      </c>
      <c r="G299" s="1" t="s">
        <v>4</v>
      </c>
      <c r="H299" s="1">
        <v>93</v>
      </c>
      <c r="I299" s="1">
        <v>92</v>
      </c>
      <c r="J299" s="1">
        <v>94</v>
      </c>
    </row>
    <row r="300" spans="1:10" ht="15" customHeight="1" x14ac:dyDescent="0.2">
      <c r="A300" s="1">
        <v>87</v>
      </c>
      <c r="B300" s="1" t="s">
        <v>96</v>
      </c>
      <c r="C300" s="1">
        <v>122</v>
      </c>
      <c r="D300" s="1" t="s">
        <v>17</v>
      </c>
      <c r="E300" s="1">
        <v>5510</v>
      </c>
      <c r="F300" s="1" t="s">
        <v>581</v>
      </c>
      <c r="G300" s="1" t="s">
        <v>4</v>
      </c>
      <c r="H300" s="1">
        <v>1782</v>
      </c>
      <c r="I300" s="1">
        <v>1708</v>
      </c>
      <c r="J300" s="1">
        <v>1655</v>
      </c>
    </row>
    <row r="301" spans="1:10" ht="15" customHeight="1" x14ac:dyDescent="0.2">
      <c r="A301" s="1">
        <v>88</v>
      </c>
      <c r="B301" s="1" t="s">
        <v>97</v>
      </c>
      <c r="C301" s="1">
        <v>122</v>
      </c>
      <c r="D301" s="1" t="s">
        <v>17</v>
      </c>
      <c r="E301" s="1">
        <v>5510</v>
      </c>
      <c r="F301" s="1" t="s">
        <v>581</v>
      </c>
      <c r="G301" s="1" t="s">
        <v>4</v>
      </c>
      <c r="H301" s="1">
        <v>126</v>
      </c>
      <c r="I301" s="1">
        <v>129</v>
      </c>
      <c r="J301" s="1">
        <v>128</v>
      </c>
    </row>
    <row r="302" spans="1:10" ht="15" customHeight="1" x14ac:dyDescent="0.2">
      <c r="A302" s="1">
        <v>89</v>
      </c>
      <c r="B302" s="1" t="s">
        <v>98</v>
      </c>
      <c r="C302" s="1">
        <v>122</v>
      </c>
      <c r="D302" s="1" t="s">
        <v>17</v>
      </c>
      <c r="E302" s="1">
        <v>5510</v>
      </c>
      <c r="F302" s="1" t="s">
        <v>581</v>
      </c>
      <c r="G302" s="1" t="s">
        <v>4</v>
      </c>
      <c r="H302" s="1">
        <v>127</v>
      </c>
      <c r="I302" s="1">
        <v>91</v>
      </c>
      <c r="J302" s="1">
        <v>81</v>
      </c>
    </row>
    <row r="303" spans="1:10" ht="15" customHeight="1" x14ac:dyDescent="0.2">
      <c r="A303" s="1">
        <v>90</v>
      </c>
      <c r="B303" s="1" t="s">
        <v>99</v>
      </c>
      <c r="C303" s="1">
        <v>122</v>
      </c>
      <c r="D303" s="1" t="s">
        <v>17</v>
      </c>
      <c r="E303" s="1">
        <v>5510</v>
      </c>
      <c r="F303" s="1" t="s">
        <v>581</v>
      </c>
      <c r="G303" s="1" t="s">
        <v>4</v>
      </c>
      <c r="H303" s="1">
        <v>204479</v>
      </c>
      <c r="I303" s="1">
        <v>202506</v>
      </c>
      <c r="J303" s="1">
        <v>200934</v>
      </c>
    </row>
    <row r="304" spans="1:10" ht="15" customHeight="1" x14ac:dyDescent="0.2">
      <c r="A304" s="1">
        <v>91</v>
      </c>
      <c r="B304" s="1" t="s">
        <v>101</v>
      </c>
      <c r="C304" s="1">
        <v>122</v>
      </c>
      <c r="D304" s="1" t="s">
        <v>17</v>
      </c>
      <c r="E304" s="1">
        <v>5510</v>
      </c>
      <c r="F304" s="1" t="s">
        <v>581</v>
      </c>
      <c r="G304" s="1" t="s">
        <v>4</v>
      </c>
      <c r="H304" s="1">
        <v>4784</v>
      </c>
      <c r="I304" s="1">
        <v>2068</v>
      </c>
      <c r="J304" s="1">
        <v>1863</v>
      </c>
    </row>
    <row r="305" spans="1:10" ht="15" customHeight="1" x14ac:dyDescent="0.2">
      <c r="A305" s="1">
        <v>93</v>
      </c>
      <c r="B305" s="1" t="s">
        <v>102</v>
      </c>
      <c r="C305" s="1">
        <v>122</v>
      </c>
      <c r="D305" s="1" t="s">
        <v>17</v>
      </c>
      <c r="E305" s="1">
        <v>5510</v>
      </c>
      <c r="F305" s="1" t="s">
        <v>581</v>
      </c>
      <c r="G305" s="1" t="s">
        <v>4</v>
      </c>
      <c r="H305" s="1">
        <v>510000</v>
      </c>
      <c r="I305" s="1">
        <v>494352</v>
      </c>
      <c r="J305" s="1">
        <v>650347</v>
      </c>
    </row>
    <row r="306" spans="1:10" ht="15" customHeight="1" x14ac:dyDescent="0.2">
      <c r="A306" s="1">
        <v>95</v>
      </c>
      <c r="B306" s="1" t="s">
        <v>103</v>
      </c>
      <c r="C306" s="1">
        <v>122</v>
      </c>
      <c r="D306" s="1" t="s">
        <v>17</v>
      </c>
      <c r="E306" s="1">
        <v>5510</v>
      </c>
      <c r="F306" s="1" t="s">
        <v>581</v>
      </c>
      <c r="G306" s="1" t="s">
        <v>4</v>
      </c>
      <c r="H306" s="1">
        <v>7277</v>
      </c>
      <c r="I306" s="1">
        <v>7357</v>
      </c>
      <c r="J306" s="1">
        <v>7735</v>
      </c>
    </row>
    <row r="307" spans="1:10" ht="15" customHeight="1" x14ac:dyDescent="0.2">
      <c r="A307" s="1">
        <v>100</v>
      </c>
      <c r="B307" s="1" t="s">
        <v>106</v>
      </c>
      <c r="C307" s="1">
        <v>122</v>
      </c>
      <c r="D307" s="1" t="s">
        <v>17</v>
      </c>
      <c r="E307" s="1">
        <v>5510</v>
      </c>
      <c r="F307" s="1" t="s">
        <v>581</v>
      </c>
      <c r="G307" s="1" t="s">
        <v>4</v>
      </c>
      <c r="H307" s="1">
        <v>1087880</v>
      </c>
      <c r="I307" s="1">
        <v>1228000</v>
      </c>
      <c r="J307" s="1">
        <v>1472000</v>
      </c>
    </row>
    <row r="308" spans="1:10" ht="15" customHeight="1" x14ac:dyDescent="0.2">
      <c r="A308" s="1">
        <v>101</v>
      </c>
      <c r="B308" s="1" t="s">
        <v>107</v>
      </c>
      <c r="C308" s="1">
        <v>122</v>
      </c>
      <c r="D308" s="1" t="s">
        <v>17</v>
      </c>
      <c r="E308" s="1">
        <v>5510</v>
      </c>
      <c r="F308" s="1" t="s">
        <v>581</v>
      </c>
      <c r="G308" s="1" t="s">
        <v>4</v>
      </c>
      <c r="H308" s="1">
        <v>2382658</v>
      </c>
      <c r="I308" s="1">
        <v>2297634</v>
      </c>
      <c r="J308" s="1">
        <v>2270617</v>
      </c>
    </row>
    <row r="309" spans="1:10" ht="15" customHeight="1" x14ac:dyDescent="0.2">
      <c r="A309" s="1">
        <v>105</v>
      </c>
      <c r="B309" s="1" t="s">
        <v>111</v>
      </c>
      <c r="C309" s="1">
        <v>122</v>
      </c>
      <c r="D309" s="1" t="s">
        <v>17</v>
      </c>
      <c r="E309" s="1">
        <v>5510</v>
      </c>
      <c r="F309" s="1" t="s">
        <v>581</v>
      </c>
      <c r="G309" s="1" t="s">
        <v>4</v>
      </c>
      <c r="H309" s="1">
        <v>31840</v>
      </c>
      <c r="I309" s="1">
        <v>40616</v>
      </c>
      <c r="J309" s="1">
        <v>38319</v>
      </c>
    </row>
    <row r="310" spans="1:10" ht="15" customHeight="1" x14ac:dyDescent="0.2">
      <c r="A310" s="1">
        <v>106</v>
      </c>
      <c r="B310" s="1" t="s">
        <v>112</v>
      </c>
      <c r="C310" s="1">
        <v>122</v>
      </c>
      <c r="D310" s="1" t="s">
        <v>17</v>
      </c>
      <c r="E310" s="1">
        <v>5510</v>
      </c>
      <c r="F310" s="1" t="s">
        <v>581</v>
      </c>
      <c r="G310" s="1" t="s">
        <v>4</v>
      </c>
      <c r="H310" s="1">
        <v>6723</v>
      </c>
      <c r="I310" s="1">
        <v>7547</v>
      </c>
      <c r="J310" s="1">
        <v>12456</v>
      </c>
    </row>
    <row r="311" spans="1:10" ht="15" customHeight="1" x14ac:dyDescent="0.2">
      <c r="A311" s="1">
        <v>109</v>
      </c>
      <c r="B311" s="1" t="s">
        <v>113</v>
      </c>
      <c r="C311" s="1">
        <v>122</v>
      </c>
      <c r="D311" s="1" t="s">
        <v>17</v>
      </c>
      <c r="E311" s="1">
        <v>5510</v>
      </c>
      <c r="F311" s="1" t="s">
        <v>581</v>
      </c>
      <c r="G311" s="1" t="s">
        <v>4</v>
      </c>
      <c r="H311" s="1">
        <v>39412</v>
      </c>
      <c r="I311" s="1">
        <v>40535</v>
      </c>
      <c r="J311" s="1">
        <v>48006</v>
      </c>
    </row>
    <row r="312" spans="1:10" ht="15" customHeight="1" x14ac:dyDescent="0.2">
      <c r="A312" s="1">
        <v>110</v>
      </c>
      <c r="B312" s="1" t="s">
        <v>114</v>
      </c>
      <c r="C312" s="1">
        <v>122</v>
      </c>
      <c r="D312" s="1" t="s">
        <v>17</v>
      </c>
      <c r="E312" s="1">
        <v>5510</v>
      </c>
      <c r="F312" s="1" t="s">
        <v>581</v>
      </c>
      <c r="G312" s="1" t="s">
        <v>4</v>
      </c>
      <c r="H312" s="1">
        <v>886500</v>
      </c>
      <c r="I312" s="1">
        <v>814200</v>
      </c>
      <c r="J312" s="1">
        <v>860700</v>
      </c>
    </row>
    <row r="313" spans="1:10" ht="15" customHeight="1" x14ac:dyDescent="0.2">
      <c r="A313" s="1">
        <v>114</v>
      </c>
      <c r="B313" s="1" t="s">
        <v>117</v>
      </c>
      <c r="C313" s="1">
        <v>122</v>
      </c>
      <c r="D313" s="1" t="s">
        <v>17</v>
      </c>
      <c r="E313" s="1">
        <v>5510</v>
      </c>
      <c r="F313" s="1" t="s">
        <v>581</v>
      </c>
      <c r="G313" s="1" t="s">
        <v>4</v>
      </c>
      <c r="H313" s="1">
        <v>763643</v>
      </c>
      <c r="I313" s="1">
        <v>1232332</v>
      </c>
      <c r="J313" s="1">
        <v>697364</v>
      </c>
    </row>
    <row r="314" spans="1:10" ht="15" customHeight="1" x14ac:dyDescent="0.2">
      <c r="A314" s="1">
        <v>120</v>
      </c>
      <c r="B314" s="1" t="s">
        <v>121</v>
      </c>
      <c r="C314" s="1">
        <v>122</v>
      </c>
      <c r="D314" s="1" t="s">
        <v>17</v>
      </c>
      <c r="E314" s="1">
        <v>5510</v>
      </c>
      <c r="F314" s="1" t="s">
        <v>581</v>
      </c>
      <c r="G314" s="1" t="s">
        <v>4</v>
      </c>
      <c r="H314" s="1">
        <v>80390</v>
      </c>
      <c r="I314" s="1">
        <v>152680</v>
      </c>
      <c r="J314" s="1">
        <v>153100</v>
      </c>
    </row>
    <row r="315" spans="1:10" ht="15" customHeight="1" x14ac:dyDescent="0.2">
      <c r="A315" s="1">
        <v>123</v>
      </c>
      <c r="B315" s="1" t="s">
        <v>125</v>
      </c>
      <c r="C315" s="1">
        <v>122</v>
      </c>
      <c r="D315" s="1" t="s">
        <v>17</v>
      </c>
      <c r="E315" s="1">
        <v>5510</v>
      </c>
      <c r="F315" s="1" t="s">
        <v>581</v>
      </c>
      <c r="G315" s="1" t="s">
        <v>4</v>
      </c>
      <c r="H315" s="1">
        <v>23137</v>
      </c>
      <c r="I315" s="1">
        <v>23410</v>
      </c>
      <c r="J315" s="1">
        <v>23708</v>
      </c>
    </row>
    <row r="316" spans="1:10" ht="15" customHeight="1" x14ac:dyDescent="0.2">
      <c r="A316" s="1">
        <v>129</v>
      </c>
      <c r="B316" s="1" t="s">
        <v>130</v>
      </c>
      <c r="C316" s="1">
        <v>122</v>
      </c>
      <c r="D316" s="1" t="s">
        <v>17</v>
      </c>
      <c r="E316" s="1">
        <v>5510</v>
      </c>
      <c r="F316" s="1" t="s">
        <v>581</v>
      </c>
      <c r="G316" s="1" t="s">
        <v>4</v>
      </c>
      <c r="H316" s="1">
        <v>1140758</v>
      </c>
      <c r="I316" s="1">
        <v>1055248</v>
      </c>
      <c r="J316" s="1">
        <v>1113176</v>
      </c>
    </row>
    <row r="317" spans="1:10" ht="15" customHeight="1" x14ac:dyDescent="0.2">
      <c r="A317" s="1">
        <v>131</v>
      </c>
      <c r="B317" s="1" t="s">
        <v>132</v>
      </c>
      <c r="C317" s="1">
        <v>122</v>
      </c>
      <c r="D317" s="1" t="s">
        <v>17</v>
      </c>
      <c r="E317" s="1">
        <v>5510</v>
      </c>
      <c r="F317" s="1" t="s">
        <v>581</v>
      </c>
      <c r="G317" s="1" t="s">
        <v>4</v>
      </c>
      <c r="H317" s="1">
        <v>51476</v>
      </c>
      <c r="I317" s="1">
        <v>50607</v>
      </c>
      <c r="J317" s="1">
        <v>43212</v>
      </c>
    </row>
    <row r="318" spans="1:10" ht="15" customHeight="1" x14ac:dyDescent="0.2">
      <c r="A318" s="1">
        <v>132</v>
      </c>
      <c r="B318" s="1" t="s">
        <v>133</v>
      </c>
      <c r="C318" s="1">
        <v>122</v>
      </c>
      <c r="D318" s="1" t="s">
        <v>17</v>
      </c>
      <c r="E318" s="1">
        <v>5510</v>
      </c>
      <c r="F318" s="1" t="s">
        <v>581</v>
      </c>
      <c r="G318" s="1" t="s">
        <v>4</v>
      </c>
      <c r="H318" s="1">
        <v>15</v>
      </c>
      <c r="I318" s="1">
        <v>21</v>
      </c>
      <c r="J318" s="1">
        <v>17</v>
      </c>
    </row>
    <row r="319" spans="1:10" ht="15" customHeight="1" x14ac:dyDescent="0.2">
      <c r="A319" s="1">
        <v>133</v>
      </c>
      <c r="B319" s="1" t="s">
        <v>134</v>
      </c>
      <c r="C319" s="1">
        <v>122</v>
      </c>
      <c r="D319" s="1" t="s">
        <v>17</v>
      </c>
      <c r="E319" s="1">
        <v>5510</v>
      </c>
      <c r="F319" s="1" t="s">
        <v>581</v>
      </c>
      <c r="G319" s="1" t="s">
        <v>4</v>
      </c>
      <c r="H319" s="1">
        <v>382174</v>
      </c>
      <c r="I319" s="1">
        <v>303839</v>
      </c>
      <c r="J319" s="1">
        <v>545254</v>
      </c>
    </row>
    <row r="320" spans="1:10" ht="15" customHeight="1" x14ac:dyDescent="0.2">
      <c r="A320" s="1">
        <v>135</v>
      </c>
      <c r="B320" s="1" t="s">
        <v>137</v>
      </c>
      <c r="C320" s="1">
        <v>122</v>
      </c>
      <c r="D320" s="1" t="s">
        <v>17</v>
      </c>
      <c r="E320" s="1">
        <v>5510</v>
      </c>
      <c r="F320" s="1" t="s">
        <v>581</v>
      </c>
      <c r="G320" s="1" t="s">
        <v>4</v>
      </c>
      <c r="H320" s="1">
        <v>233</v>
      </c>
      <c r="I320" s="1">
        <v>230</v>
      </c>
      <c r="J320" s="1">
        <v>227</v>
      </c>
    </row>
    <row r="321" spans="1:10" ht="15" customHeight="1" x14ac:dyDescent="0.2">
      <c r="A321" s="1">
        <v>136</v>
      </c>
      <c r="B321" s="1" t="s">
        <v>138</v>
      </c>
      <c r="C321" s="1">
        <v>122</v>
      </c>
      <c r="D321" s="1" t="s">
        <v>17</v>
      </c>
      <c r="E321" s="1">
        <v>5510</v>
      </c>
      <c r="F321" s="1" t="s">
        <v>581</v>
      </c>
      <c r="G321" s="1" t="s">
        <v>4</v>
      </c>
      <c r="H321" s="1">
        <v>2380</v>
      </c>
      <c r="I321" s="1">
        <v>2373</v>
      </c>
      <c r="J321" s="1">
        <v>2348</v>
      </c>
    </row>
    <row r="322" spans="1:10" ht="15" customHeight="1" x14ac:dyDescent="0.2">
      <c r="A322" s="1">
        <v>137</v>
      </c>
      <c r="B322" s="1" t="s">
        <v>139</v>
      </c>
      <c r="C322" s="1">
        <v>122</v>
      </c>
      <c r="D322" s="1" t="s">
        <v>17</v>
      </c>
      <c r="E322" s="1">
        <v>5510</v>
      </c>
      <c r="F322" s="1" t="s">
        <v>581</v>
      </c>
      <c r="G322" s="1" t="s">
        <v>4</v>
      </c>
      <c r="H322" s="1">
        <v>780</v>
      </c>
      <c r="I322" s="1">
        <v>686</v>
      </c>
      <c r="J322" s="1">
        <v>446</v>
      </c>
    </row>
    <row r="323" spans="1:10" ht="15" customHeight="1" x14ac:dyDescent="0.2">
      <c r="A323" s="1">
        <v>138</v>
      </c>
      <c r="B323" s="1" t="s">
        <v>140</v>
      </c>
      <c r="C323" s="1">
        <v>122</v>
      </c>
      <c r="D323" s="1" t="s">
        <v>17</v>
      </c>
      <c r="E323" s="1">
        <v>5510</v>
      </c>
      <c r="F323" s="1" t="s">
        <v>581</v>
      </c>
      <c r="G323" s="1" t="s">
        <v>4</v>
      </c>
      <c r="H323" s="1">
        <v>41722</v>
      </c>
      <c r="I323" s="1">
        <v>63108</v>
      </c>
      <c r="J323" s="1">
        <v>68435</v>
      </c>
    </row>
    <row r="324" spans="1:10" ht="15" customHeight="1" x14ac:dyDescent="0.2">
      <c r="A324" s="1">
        <v>145</v>
      </c>
      <c r="B324" s="1" t="s">
        <v>141</v>
      </c>
      <c r="C324" s="1">
        <v>122</v>
      </c>
      <c r="D324" s="1" t="s">
        <v>17</v>
      </c>
      <c r="E324" s="1">
        <v>5510</v>
      </c>
      <c r="F324" s="1" t="s">
        <v>581</v>
      </c>
      <c r="G324" s="1" t="s">
        <v>4</v>
      </c>
      <c r="H324" s="1">
        <v>3123</v>
      </c>
      <c r="I324" s="1">
        <v>3121</v>
      </c>
      <c r="J324" s="1">
        <v>3119</v>
      </c>
    </row>
    <row r="325" spans="1:10" ht="15" customHeight="1" x14ac:dyDescent="0.2">
      <c r="A325" s="1">
        <v>142</v>
      </c>
      <c r="B325" s="1" t="s">
        <v>144</v>
      </c>
      <c r="C325" s="1">
        <v>122</v>
      </c>
      <c r="D325" s="1" t="s">
        <v>17</v>
      </c>
      <c r="E325" s="1">
        <v>5510</v>
      </c>
      <c r="F325" s="1" t="s">
        <v>581</v>
      </c>
      <c r="G325" s="1" t="s">
        <v>4</v>
      </c>
      <c r="H325" s="1">
        <v>29</v>
      </c>
      <c r="I325" s="1">
        <v>30</v>
      </c>
      <c r="J325" s="1">
        <v>31</v>
      </c>
    </row>
    <row r="326" spans="1:10" ht="15" customHeight="1" x14ac:dyDescent="0.2">
      <c r="A326" s="1">
        <v>143</v>
      </c>
      <c r="B326" s="1" t="s">
        <v>145</v>
      </c>
      <c r="C326" s="1">
        <v>122</v>
      </c>
      <c r="D326" s="1" t="s">
        <v>17</v>
      </c>
      <c r="E326" s="1">
        <v>5510</v>
      </c>
      <c r="F326" s="1" t="s">
        <v>581</v>
      </c>
      <c r="G326" s="1" t="s">
        <v>4</v>
      </c>
      <c r="H326" s="1">
        <v>16420</v>
      </c>
      <c r="I326" s="1">
        <v>17861</v>
      </c>
      <c r="J326" s="1">
        <v>16061</v>
      </c>
    </row>
    <row r="327" spans="1:10" ht="15" customHeight="1" x14ac:dyDescent="0.2">
      <c r="A327" s="1">
        <v>144</v>
      </c>
      <c r="B327" s="1" t="s">
        <v>146</v>
      </c>
      <c r="C327" s="1">
        <v>122</v>
      </c>
      <c r="D327" s="1" t="s">
        <v>17</v>
      </c>
      <c r="E327" s="1">
        <v>5510</v>
      </c>
      <c r="F327" s="1" t="s">
        <v>581</v>
      </c>
      <c r="G327" s="1" t="s">
        <v>4</v>
      </c>
      <c r="H327" s="1">
        <v>502611</v>
      </c>
      <c r="I327" s="1">
        <v>390407</v>
      </c>
      <c r="J327" s="1">
        <v>730043</v>
      </c>
    </row>
    <row r="328" spans="1:10" ht="15" customHeight="1" x14ac:dyDescent="0.2">
      <c r="A328" s="1">
        <v>28</v>
      </c>
      <c r="B328" s="1" t="s">
        <v>147</v>
      </c>
      <c r="C328" s="1">
        <v>122</v>
      </c>
      <c r="D328" s="1" t="s">
        <v>17</v>
      </c>
      <c r="E328" s="1">
        <v>5510</v>
      </c>
      <c r="F328" s="1" t="s">
        <v>581</v>
      </c>
      <c r="G328" s="1" t="s">
        <v>4</v>
      </c>
      <c r="H328" s="1">
        <v>60092</v>
      </c>
      <c r="I328" s="1">
        <v>60540</v>
      </c>
      <c r="J328" s="1">
        <v>60989</v>
      </c>
    </row>
    <row r="329" spans="1:10" ht="15" customHeight="1" x14ac:dyDescent="0.2">
      <c r="A329" s="1">
        <v>153</v>
      </c>
      <c r="B329" s="1" t="s">
        <v>152</v>
      </c>
      <c r="C329" s="1">
        <v>122</v>
      </c>
      <c r="D329" s="1" t="s">
        <v>17</v>
      </c>
      <c r="E329" s="1">
        <v>5510</v>
      </c>
      <c r="F329" s="1" t="s">
        <v>581</v>
      </c>
      <c r="G329" s="1" t="s">
        <v>4</v>
      </c>
      <c r="H329" s="1">
        <v>467</v>
      </c>
      <c r="I329" s="1">
        <v>490</v>
      </c>
      <c r="J329" s="1">
        <v>404</v>
      </c>
    </row>
    <row r="330" spans="1:10" ht="15" customHeight="1" x14ac:dyDescent="0.2">
      <c r="A330" s="1">
        <v>156</v>
      </c>
      <c r="B330" s="1" t="s">
        <v>153</v>
      </c>
      <c r="C330" s="1">
        <v>122</v>
      </c>
      <c r="D330" s="1" t="s">
        <v>17</v>
      </c>
      <c r="E330" s="1">
        <v>5510</v>
      </c>
      <c r="F330" s="1" t="s">
        <v>581</v>
      </c>
      <c r="G330" s="1" t="s">
        <v>4</v>
      </c>
      <c r="H330" s="1">
        <v>14521</v>
      </c>
      <c r="I330" s="1">
        <v>14408</v>
      </c>
      <c r="J330" s="1">
        <v>11621</v>
      </c>
    </row>
    <row r="331" spans="1:10" ht="15" customHeight="1" x14ac:dyDescent="0.2">
      <c r="A331" s="1">
        <v>158</v>
      </c>
      <c r="B331" s="1" t="s">
        <v>155</v>
      </c>
      <c r="C331" s="1">
        <v>122</v>
      </c>
      <c r="D331" s="1" t="s">
        <v>17</v>
      </c>
      <c r="E331" s="1">
        <v>5510</v>
      </c>
      <c r="F331" s="1" t="s">
        <v>581</v>
      </c>
      <c r="G331" s="1" t="s">
        <v>4</v>
      </c>
      <c r="H331" s="1">
        <v>81291</v>
      </c>
      <c r="I331" s="1">
        <v>114059</v>
      </c>
      <c r="J331" s="1">
        <v>108924</v>
      </c>
    </row>
    <row r="332" spans="1:10" ht="15" customHeight="1" x14ac:dyDescent="0.2">
      <c r="A332" s="1">
        <v>159</v>
      </c>
      <c r="B332" s="1" t="s">
        <v>156</v>
      </c>
      <c r="C332" s="1">
        <v>122</v>
      </c>
      <c r="D332" s="1" t="s">
        <v>17</v>
      </c>
      <c r="E332" s="1">
        <v>5510</v>
      </c>
      <c r="F332" s="1" t="s">
        <v>581</v>
      </c>
      <c r="G332" s="1" t="s">
        <v>4</v>
      </c>
      <c r="H332" s="1">
        <v>3750841</v>
      </c>
      <c r="I332" s="1">
        <v>3833764</v>
      </c>
      <c r="J332" s="1">
        <v>3916687</v>
      </c>
    </row>
    <row r="333" spans="1:10" ht="15" customHeight="1" x14ac:dyDescent="0.2">
      <c r="A333" s="1">
        <v>160</v>
      </c>
      <c r="B333" s="1" t="s">
        <v>157</v>
      </c>
      <c r="C333" s="1">
        <v>122</v>
      </c>
      <c r="D333" s="1" t="s">
        <v>17</v>
      </c>
      <c r="E333" s="1">
        <v>5510</v>
      </c>
      <c r="F333" s="1" t="s">
        <v>581</v>
      </c>
      <c r="G333" s="1" t="s">
        <v>4</v>
      </c>
      <c r="H333" s="1">
        <v>251</v>
      </c>
      <c r="I333" s="1">
        <v>251</v>
      </c>
      <c r="J333" s="1">
        <v>251</v>
      </c>
    </row>
    <row r="334" spans="1:10" ht="15" customHeight="1" x14ac:dyDescent="0.2">
      <c r="A334" s="1">
        <v>299</v>
      </c>
      <c r="B334" s="1" t="s">
        <v>159</v>
      </c>
      <c r="C334" s="1">
        <v>122</v>
      </c>
      <c r="D334" s="1" t="s">
        <v>17</v>
      </c>
      <c r="E334" s="1">
        <v>5510</v>
      </c>
      <c r="F334" s="1" t="s">
        <v>581</v>
      </c>
      <c r="G334" s="1" t="s">
        <v>4</v>
      </c>
      <c r="H334" s="1">
        <v>3328</v>
      </c>
      <c r="I334" s="1">
        <v>3209</v>
      </c>
      <c r="J334" s="1">
        <v>3191</v>
      </c>
    </row>
    <row r="335" spans="1:10" ht="15" customHeight="1" x14ac:dyDescent="0.2">
      <c r="A335" s="1">
        <v>164</v>
      </c>
      <c r="B335" s="1" t="s">
        <v>161</v>
      </c>
      <c r="C335" s="1">
        <v>122</v>
      </c>
      <c r="D335" s="1" t="s">
        <v>17</v>
      </c>
      <c r="E335" s="1">
        <v>5510</v>
      </c>
      <c r="F335" s="1" t="s">
        <v>581</v>
      </c>
      <c r="G335" s="1" t="s">
        <v>4</v>
      </c>
    </row>
    <row r="336" spans="1:10" ht="15" customHeight="1" x14ac:dyDescent="0.2">
      <c r="A336" s="1">
        <v>165</v>
      </c>
      <c r="B336" s="1" t="s">
        <v>162</v>
      </c>
      <c r="C336" s="1">
        <v>122</v>
      </c>
      <c r="D336" s="1" t="s">
        <v>17</v>
      </c>
      <c r="E336" s="1">
        <v>5510</v>
      </c>
      <c r="F336" s="1" t="s">
        <v>581</v>
      </c>
      <c r="G336" s="1" t="s">
        <v>4</v>
      </c>
      <c r="H336" s="1">
        <v>12130</v>
      </c>
      <c r="I336" s="1">
        <v>11102</v>
      </c>
      <c r="J336" s="1">
        <v>11209</v>
      </c>
    </row>
    <row r="337" spans="1:10" ht="15" customHeight="1" x14ac:dyDescent="0.2">
      <c r="A337" s="1">
        <v>168</v>
      </c>
      <c r="B337" s="1" t="s">
        <v>164</v>
      </c>
      <c r="C337" s="1">
        <v>122</v>
      </c>
      <c r="D337" s="1" t="s">
        <v>17</v>
      </c>
      <c r="E337" s="1">
        <v>5510</v>
      </c>
      <c r="F337" s="1" t="s">
        <v>581</v>
      </c>
      <c r="G337" s="1" t="s">
        <v>4</v>
      </c>
      <c r="H337" s="1">
        <v>671447</v>
      </c>
      <c r="I337" s="1">
        <v>685807</v>
      </c>
      <c r="J337" s="1">
        <v>700168</v>
      </c>
    </row>
    <row r="338" spans="1:10" ht="15" customHeight="1" x14ac:dyDescent="0.2">
      <c r="A338" s="1">
        <v>169</v>
      </c>
      <c r="B338" s="1" t="s">
        <v>165</v>
      </c>
      <c r="C338" s="1">
        <v>122</v>
      </c>
      <c r="D338" s="1" t="s">
        <v>17</v>
      </c>
      <c r="E338" s="1">
        <v>5510</v>
      </c>
      <c r="F338" s="1" t="s">
        <v>581</v>
      </c>
      <c r="G338" s="1" t="s">
        <v>4</v>
      </c>
      <c r="H338" s="1">
        <v>52000</v>
      </c>
      <c r="I338" s="1">
        <v>48183</v>
      </c>
      <c r="J338" s="1">
        <v>49750</v>
      </c>
    </row>
    <row r="339" spans="1:10" ht="15" customHeight="1" x14ac:dyDescent="0.2">
      <c r="A339" s="1">
        <v>170</v>
      </c>
      <c r="B339" s="1" t="s">
        <v>166</v>
      </c>
      <c r="C339" s="1">
        <v>122</v>
      </c>
      <c r="D339" s="1" t="s">
        <v>17</v>
      </c>
      <c r="E339" s="1">
        <v>5510</v>
      </c>
      <c r="F339" s="1" t="s">
        <v>581</v>
      </c>
      <c r="G339" s="1" t="s">
        <v>4</v>
      </c>
      <c r="H339" s="1">
        <v>278293</v>
      </c>
      <c r="I339" s="1">
        <v>288164</v>
      </c>
      <c r="J339" s="1">
        <v>269670</v>
      </c>
    </row>
    <row r="340" spans="1:10" ht="15" customHeight="1" x14ac:dyDescent="0.2">
      <c r="A340" s="1">
        <v>171</v>
      </c>
      <c r="B340" s="1" t="s">
        <v>167</v>
      </c>
      <c r="C340" s="1">
        <v>122</v>
      </c>
      <c r="D340" s="1" t="s">
        <v>17</v>
      </c>
      <c r="E340" s="1">
        <v>5510</v>
      </c>
      <c r="F340" s="1" t="s">
        <v>581</v>
      </c>
      <c r="G340" s="1" t="s">
        <v>4</v>
      </c>
      <c r="H340" s="1">
        <v>519855</v>
      </c>
      <c r="I340" s="1">
        <v>535996</v>
      </c>
      <c r="J340" s="1">
        <v>529472</v>
      </c>
    </row>
    <row r="341" spans="1:10" ht="15" customHeight="1" x14ac:dyDescent="0.2">
      <c r="A341" s="1">
        <v>174</v>
      </c>
      <c r="B341" s="1" t="s">
        <v>169</v>
      </c>
      <c r="C341" s="1">
        <v>122</v>
      </c>
      <c r="D341" s="1" t="s">
        <v>17</v>
      </c>
      <c r="E341" s="1">
        <v>5510</v>
      </c>
      <c r="F341" s="1" t="s">
        <v>581</v>
      </c>
      <c r="G341" s="1" t="s">
        <v>4</v>
      </c>
      <c r="H341" s="1">
        <v>33139</v>
      </c>
      <c r="I341" s="1">
        <v>24958</v>
      </c>
      <c r="J341" s="1">
        <v>22901</v>
      </c>
    </row>
    <row r="342" spans="1:10" ht="15" customHeight="1" x14ac:dyDescent="0.2">
      <c r="A342" s="1">
        <v>177</v>
      </c>
      <c r="B342" s="1" t="s">
        <v>170</v>
      </c>
      <c r="C342" s="1">
        <v>122</v>
      </c>
      <c r="D342" s="1" t="s">
        <v>17</v>
      </c>
      <c r="E342" s="1">
        <v>5510</v>
      </c>
      <c r="F342" s="1" t="s">
        <v>581</v>
      </c>
      <c r="G342" s="1" t="s">
        <v>4</v>
      </c>
      <c r="H342" s="1">
        <v>278</v>
      </c>
      <c r="I342" s="1">
        <v>451</v>
      </c>
      <c r="J342" s="1">
        <v>563</v>
      </c>
    </row>
    <row r="343" spans="1:10" ht="15" customHeight="1" x14ac:dyDescent="0.2">
      <c r="A343" s="1">
        <v>117</v>
      </c>
      <c r="B343" s="1" t="s">
        <v>172</v>
      </c>
      <c r="C343" s="1">
        <v>122</v>
      </c>
      <c r="D343" s="1" t="s">
        <v>17</v>
      </c>
      <c r="E343" s="1">
        <v>5510</v>
      </c>
      <c r="F343" s="1" t="s">
        <v>581</v>
      </c>
      <c r="G343" s="1" t="s">
        <v>4</v>
      </c>
      <c r="H343" s="1">
        <v>322071</v>
      </c>
      <c r="I343" s="1">
        <v>294655</v>
      </c>
      <c r="J343" s="1">
        <v>295466</v>
      </c>
    </row>
    <row r="344" spans="1:10" ht="15" customHeight="1" x14ac:dyDescent="0.2">
      <c r="A344" s="1">
        <v>182</v>
      </c>
      <c r="B344" s="1" t="s">
        <v>174</v>
      </c>
      <c r="C344" s="1">
        <v>122</v>
      </c>
      <c r="D344" s="1" t="s">
        <v>17</v>
      </c>
      <c r="E344" s="1">
        <v>5510</v>
      </c>
      <c r="F344" s="1" t="s">
        <v>581</v>
      </c>
      <c r="G344" s="1" t="s">
        <v>4</v>
      </c>
      <c r="H344" s="1">
        <v>1066</v>
      </c>
      <c r="I344" s="1">
        <v>1102</v>
      </c>
      <c r="J344" s="1">
        <v>1138</v>
      </c>
    </row>
    <row r="345" spans="1:10" ht="15" customHeight="1" x14ac:dyDescent="0.2">
      <c r="A345" s="1">
        <v>184</v>
      </c>
      <c r="B345" s="1" t="s">
        <v>177</v>
      </c>
      <c r="C345" s="1">
        <v>122</v>
      </c>
      <c r="D345" s="1" t="s">
        <v>17</v>
      </c>
      <c r="E345" s="1">
        <v>5510</v>
      </c>
      <c r="F345" s="1" t="s">
        <v>581</v>
      </c>
      <c r="G345" s="1" t="s">
        <v>4</v>
      </c>
      <c r="H345" s="1">
        <v>940786</v>
      </c>
      <c r="I345" s="1">
        <v>931027</v>
      </c>
      <c r="J345" s="1">
        <v>919123</v>
      </c>
    </row>
    <row r="346" spans="1:10" ht="15" customHeight="1" x14ac:dyDescent="0.2">
      <c r="A346" s="1">
        <v>188</v>
      </c>
      <c r="B346" s="1" t="s">
        <v>178</v>
      </c>
      <c r="C346" s="1">
        <v>122</v>
      </c>
      <c r="D346" s="1" t="s">
        <v>17</v>
      </c>
      <c r="E346" s="1">
        <v>5510</v>
      </c>
      <c r="F346" s="1" t="s">
        <v>581</v>
      </c>
      <c r="G346" s="1" t="s">
        <v>4</v>
      </c>
      <c r="H346" s="1">
        <v>139</v>
      </c>
      <c r="I346" s="1">
        <v>128</v>
      </c>
      <c r="J346" s="1">
        <v>166</v>
      </c>
    </row>
    <row r="347" spans="1:10" ht="15" customHeight="1" x14ac:dyDescent="0.2">
      <c r="A347" s="1">
        <v>189</v>
      </c>
      <c r="B347" s="1" t="s">
        <v>179</v>
      </c>
      <c r="C347" s="1">
        <v>122</v>
      </c>
      <c r="D347" s="1" t="s">
        <v>17</v>
      </c>
      <c r="E347" s="1">
        <v>5510</v>
      </c>
      <c r="F347" s="1" t="s">
        <v>581</v>
      </c>
      <c r="G347" s="1" t="s">
        <v>4</v>
      </c>
      <c r="H347" s="1">
        <v>677</v>
      </c>
      <c r="I347" s="1">
        <v>492</v>
      </c>
      <c r="J347" s="1">
        <v>502</v>
      </c>
    </row>
    <row r="348" spans="1:10" ht="15" customHeight="1" x14ac:dyDescent="0.2">
      <c r="A348" s="1">
        <v>191</v>
      </c>
      <c r="B348" s="1" t="s">
        <v>181</v>
      </c>
      <c r="C348" s="1">
        <v>122</v>
      </c>
      <c r="D348" s="1" t="s">
        <v>17</v>
      </c>
      <c r="E348" s="1">
        <v>5510</v>
      </c>
      <c r="F348" s="1" t="s">
        <v>581</v>
      </c>
      <c r="G348" s="1" t="s">
        <v>4</v>
      </c>
      <c r="H348" s="1">
        <v>3120</v>
      </c>
      <c r="I348" s="1">
        <v>2773</v>
      </c>
      <c r="J348" s="1">
        <v>2355</v>
      </c>
    </row>
    <row r="349" spans="1:10" ht="15" customHeight="1" x14ac:dyDescent="0.2">
      <c r="A349" s="1">
        <v>195</v>
      </c>
      <c r="B349" s="1" t="s">
        <v>185</v>
      </c>
      <c r="C349" s="1">
        <v>122</v>
      </c>
      <c r="D349" s="1" t="s">
        <v>17</v>
      </c>
      <c r="E349" s="1">
        <v>5510</v>
      </c>
      <c r="F349" s="1" t="s">
        <v>581</v>
      </c>
      <c r="G349" s="1" t="s">
        <v>4</v>
      </c>
      <c r="H349" s="1">
        <v>36709</v>
      </c>
      <c r="I349" s="1">
        <v>35000</v>
      </c>
      <c r="J349" s="1">
        <v>35056</v>
      </c>
    </row>
    <row r="350" spans="1:10" ht="15" customHeight="1" x14ac:dyDescent="0.2">
      <c r="A350" s="1">
        <v>197</v>
      </c>
      <c r="B350" s="1" t="s">
        <v>189</v>
      </c>
      <c r="C350" s="1">
        <v>122</v>
      </c>
      <c r="D350" s="1" t="s">
        <v>17</v>
      </c>
      <c r="E350" s="1">
        <v>5510</v>
      </c>
      <c r="F350" s="1" t="s">
        <v>581</v>
      </c>
      <c r="G350" s="1" t="s">
        <v>4</v>
      </c>
      <c r="H350" s="1">
        <v>244080</v>
      </c>
      <c r="I350" s="1">
        <v>273685</v>
      </c>
      <c r="J350" s="1">
        <v>311422</v>
      </c>
    </row>
    <row r="351" spans="1:10" ht="15" customHeight="1" x14ac:dyDescent="0.2">
      <c r="A351" s="1">
        <v>200</v>
      </c>
      <c r="B351" s="1" t="s">
        <v>190</v>
      </c>
      <c r="C351" s="1">
        <v>122</v>
      </c>
      <c r="D351" s="1" t="s">
        <v>17</v>
      </c>
      <c r="E351" s="1">
        <v>5510</v>
      </c>
      <c r="F351" s="1" t="s">
        <v>581</v>
      </c>
      <c r="G351" s="1" t="s">
        <v>4</v>
      </c>
    </row>
    <row r="352" spans="1:10" ht="15" customHeight="1" x14ac:dyDescent="0.2">
      <c r="A352" s="1">
        <v>25</v>
      </c>
      <c r="B352" s="1" t="s">
        <v>193</v>
      </c>
      <c r="C352" s="1">
        <v>122</v>
      </c>
      <c r="D352" s="1" t="s">
        <v>17</v>
      </c>
      <c r="E352" s="1">
        <v>5510</v>
      </c>
      <c r="F352" s="1" t="s">
        <v>581</v>
      </c>
      <c r="G352" s="1" t="s">
        <v>4</v>
      </c>
      <c r="H352" s="1">
        <v>102145</v>
      </c>
      <c r="I352" s="1">
        <v>102538</v>
      </c>
      <c r="J352" s="1">
        <v>103447</v>
      </c>
    </row>
    <row r="353" spans="1:10" ht="15" customHeight="1" x14ac:dyDescent="0.2">
      <c r="A353" s="1">
        <v>201</v>
      </c>
      <c r="B353" s="1" t="s">
        <v>194</v>
      </c>
      <c r="C353" s="1">
        <v>122</v>
      </c>
      <c r="D353" s="1" t="s">
        <v>17</v>
      </c>
      <c r="E353" s="1">
        <v>5510</v>
      </c>
      <c r="F353" s="1" t="s">
        <v>581</v>
      </c>
      <c r="G353" s="1" t="s">
        <v>4</v>
      </c>
      <c r="H353" s="1">
        <v>8336</v>
      </c>
      <c r="I353" s="1">
        <v>8762</v>
      </c>
      <c r="J353" s="1">
        <v>8730</v>
      </c>
    </row>
    <row r="354" spans="1:10" ht="15" customHeight="1" x14ac:dyDescent="0.2">
      <c r="A354" s="1">
        <v>202</v>
      </c>
      <c r="B354" s="1" t="s">
        <v>195</v>
      </c>
      <c r="C354" s="1">
        <v>122</v>
      </c>
      <c r="D354" s="1" t="s">
        <v>17</v>
      </c>
      <c r="E354" s="1">
        <v>5510</v>
      </c>
      <c r="F354" s="1" t="s">
        <v>581</v>
      </c>
      <c r="G354" s="1" t="s">
        <v>4</v>
      </c>
      <c r="H354" s="1">
        <v>62569</v>
      </c>
      <c r="I354" s="1">
        <v>65473</v>
      </c>
      <c r="J354" s="1">
        <v>61509</v>
      </c>
    </row>
    <row r="355" spans="1:10" ht="15" customHeight="1" x14ac:dyDescent="0.2">
      <c r="A355" s="1">
        <v>277</v>
      </c>
      <c r="B355" s="1" t="s">
        <v>571</v>
      </c>
      <c r="C355" s="1">
        <v>122</v>
      </c>
      <c r="D355" s="1" t="s">
        <v>17</v>
      </c>
      <c r="E355" s="1">
        <v>5510</v>
      </c>
      <c r="F355" s="1" t="s">
        <v>581</v>
      </c>
      <c r="G355" s="1" t="s">
        <v>4</v>
      </c>
    </row>
    <row r="356" spans="1:10" ht="15" customHeight="1" x14ac:dyDescent="0.2">
      <c r="A356" s="1">
        <v>203</v>
      </c>
      <c r="B356" s="1" t="s">
        <v>196</v>
      </c>
      <c r="C356" s="1">
        <v>122</v>
      </c>
      <c r="D356" s="1" t="s">
        <v>17</v>
      </c>
      <c r="E356" s="1">
        <v>5510</v>
      </c>
      <c r="F356" s="1" t="s">
        <v>581</v>
      </c>
      <c r="G356" s="1" t="s">
        <v>4</v>
      </c>
      <c r="H356" s="1">
        <v>13661</v>
      </c>
      <c r="I356" s="1">
        <v>14501</v>
      </c>
      <c r="J356" s="1">
        <v>13523</v>
      </c>
    </row>
    <row r="357" spans="1:10" ht="15" customHeight="1" x14ac:dyDescent="0.2">
      <c r="A357" s="1">
        <v>38</v>
      </c>
      <c r="B357" s="1" t="s">
        <v>197</v>
      </c>
      <c r="C357" s="1">
        <v>122</v>
      </c>
      <c r="D357" s="1" t="s">
        <v>17</v>
      </c>
      <c r="E357" s="1">
        <v>5510</v>
      </c>
      <c r="F357" s="1" t="s">
        <v>581</v>
      </c>
      <c r="G357" s="1" t="s">
        <v>4</v>
      </c>
      <c r="H357" s="1">
        <v>50304</v>
      </c>
      <c r="I357" s="1">
        <v>49878</v>
      </c>
      <c r="J357" s="1">
        <v>48964</v>
      </c>
    </row>
    <row r="358" spans="1:10" ht="15" customHeight="1" x14ac:dyDescent="0.2">
      <c r="A358" s="1">
        <v>276</v>
      </c>
      <c r="B358" s="1" t="s">
        <v>198</v>
      </c>
      <c r="C358" s="1">
        <v>122</v>
      </c>
      <c r="D358" s="1" t="s">
        <v>17</v>
      </c>
      <c r="E358" s="1">
        <v>5510</v>
      </c>
      <c r="F358" s="1" t="s">
        <v>581</v>
      </c>
      <c r="G358" s="1" t="s">
        <v>4</v>
      </c>
      <c r="H358" s="1">
        <v>231000</v>
      </c>
      <c r="I358" s="1">
        <v>237000</v>
      </c>
      <c r="J358" s="1">
        <v>239500</v>
      </c>
    </row>
    <row r="359" spans="1:10" ht="15" customHeight="1" x14ac:dyDescent="0.2">
      <c r="A359" s="1">
        <v>206</v>
      </c>
      <c r="B359" s="1" t="s">
        <v>572</v>
      </c>
      <c r="C359" s="1">
        <v>122</v>
      </c>
      <c r="D359" s="1" t="s">
        <v>17</v>
      </c>
      <c r="E359" s="1">
        <v>5510</v>
      </c>
      <c r="F359" s="1" t="s">
        <v>581</v>
      </c>
      <c r="G359" s="1" t="s">
        <v>4</v>
      </c>
    </row>
    <row r="360" spans="1:10" ht="15" customHeight="1" x14ac:dyDescent="0.2">
      <c r="A360" s="1">
        <v>207</v>
      </c>
      <c r="B360" s="1" t="s">
        <v>199</v>
      </c>
      <c r="C360" s="1">
        <v>122</v>
      </c>
      <c r="D360" s="1" t="s">
        <v>17</v>
      </c>
      <c r="E360" s="1">
        <v>5510</v>
      </c>
      <c r="F360" s="1" t="s">
        <v>581</v>
      </c>
      <c r="G360" s="1" t="s">
        <v>4</v>
      </c>
      <c r="H360" s="1">
        <v>499</v>
      </c>
      <c r="I360" s="1">
        <v>657</v>
      </c>
      <c r="J360" s="1">
        <v>902</v>
      </c>
    </row>
    <row r="361" spans="1:10" ht="15" customHeight="1" x14ac:dyDescent="0.2">
      <c r="A361" s="1">
        <v>209</v>
      </c>
      <c r="B361" s="1" t="s">
        <v>200</v>
      </c>
      <c r="C361" s="1">
        <v>122</v>
      </c>
      <c r="D361" s="1" t="s">
        <v>17</v>
      </c>
      <c r="E361" s="1">
        <v>5510</v>
      </c>
      <c r="F361" s="1" t="s">
        <v>581</v>
      </c>
      <c r="G361" s="1" t="s">
        <v>4</v>
      </c>
      <c r="H361" s="1">
        <v>2487</v>
      </c>
      <c r="I361" s="1">
        <v>2507</v>
      </c>
      <c r="J361" s="1">
        <v>2452</v>
      </c>
    </row>
    <row r="362" spans="1:10" ht="15" customHeight="1" x14ac:dyDescent="0.2">
      <c r="A362" s="1">
        <v>216</v>
      </c>
      <c r="B362" s="1" t="s">
        <v>205</v>
      </c>
      <c r="C362" s="1">
        <v>122</v>
      </c>
      <c r="D362" s="1" t="s">
        <v>17</v>
      </c>
      <c r="E362" s="1">
        <v>5510</v>
      </c>
      <c r="F362" s="1" t="s">
        <v>581</v>
      </c>
      <c r="G362" s="1" t="s">
        <v>4</v>
      </c>
    </row>
    <row r="363" spans="1:10" ht="15" customHeight="1" x14ac:dyDescent="0.2">
      <c r="A363" s="1">
        <v>176</v>
      </c>
      <c r="B363" s="1" t="s">
        <v>207</v>
      </c>
      <c r="C363" s="1">
        <v>122</v>
      </c>
      <c r="D363" s="1" t="s">
        <v>17</v>
      </c>
      <c r="E363" s="1">
        <v>5510</v>
      </c>
      <c r="F363" s="1" t="s">
        <v>581</v>
      </c>
      <c r="G363" s="1" t="s">
        <v>4</v>
      </c>
      <c r="H363" s="1">
        <v>6118</v>
      </c>
      <c r="I363" s="1">
        <v>5306</v>
      </c>
      <c r="J363" s="1">
        <v>4634</v>
      </c>
    </row>
    <row r="364" spans="1:10" ht="15" customHeight="1" x14ac:dyDescent="0.2">
      <c r="A364" s="1">
        <v>217</v>
      </c>
      <c r="B364" s="1" t="s">
        <v>208</v>
      </c>
      <c r="C364" s="1">
        <v>122</v>
      </c>
      <c r="D364" s="1" t="s">
        <v>17</v>
      </c>
      <c r="E364" s="1">
        <v>5510</v>
      </c>
      <c r="F364" s="1" t="s">
        <v>581</v>
      </c>
      <c r="G364" s="1" t="s">
        <v>4</v>
      </c>
      <c r="H364" s="1">
        <v>11497</v>
      </c>
      <c r="I364" s="1">
        <v>7808</v>
      </c>
      <c r="J364" s="1">
        <v>6876</v>
      </c>
    </row>
    <row r="365" spans="1:10" ht="15" customHeight="1" x14ac:dyDescent="0.2">
      <c r="A365" s="1">
        <v>219</v>
      </c>
      <c r="B365" s="1" t="s">
        <v>210</v>
      </c>
      <c r="C365" s="1">
        <v>122</v>
      </c>
      <c r="D365" s="1" t="s">
        <v>17</v>
      </c>
      <c r="E365" s="1">
        <v>5510</v>
      </c>
      <c r="F365" s="1" t="s">
        <v>581</v>
      </c>
      <c r="G365" s="1" t="s">
        <v>4</v>
      </c>
      <c r="H365" s="1">
        <v>6561</v>
      </c>
      <c r="I365" s="1">
        <v>6535</v>
      </c>
      <c r="J365" s="1">
        <v>6289</v>
      </c>
    </row>
    <row r="366" spans="1:10" ht="15" customHeight="1" x14ac:dyDescent="0.2">
      <c r="A366" s="1">
        <v>220</v>
      </c>
      <c r="B366" s="1" t="s">
        <v>211</v>
      </c>
      <c r="C366" s="1">
        <v>122</v>
      </c>
      <c r="D366" s="1" t="s">
        <v>17</v>
      </c>
      <c r="E366" s="1">
        <v>5510</v>
      </c>
      <c r="F366" s="1" t="s">
        <v>581</v>
      </c>
      <c r="G366" s="1" t="s">
        <v>4</v>
      </c>
      <c r="H366" s="1">
        <v>1909</v>
      </c>
      <c r="I366" s="1">
        <v>2503</v>
      </c>
      <c r="J366" s="1">
        <v>2153</v>
      </c>
    </row>
    <row r="367" spans="1:10" ht="15" customHeight="1" x14ac:dyDescent="0.2">
      <c r="A367" s="1">
        <v>223</v>
      </c>
      <c r="B367" s="1" t="s">
        <v>213</v>
      </c>
      <c r="C367" s="1">
        <v>122</v>
      </c>
      <c r="D367" s="1" t="s">
        <v>17</v>
      </c>
      <c r="E367" s="1">
        <v>5510</v>
      </c>
      <c r="F367" s="1" t="s">
        <v>581</v>
      </c>
      <c r="G367" s="1" t="s">
        <v>4</v>
      </c>
    </row>
    <row r="368" spans="1:10" ht="15" customHeight="1" x14ac:dyDescent="0.2">
      <c r="A368" s="1">
        <v>226</v>
      </c>
      <c r="B368" s="1" t="s">
        <v>216</v>
      </c>
      <c r="C368" s="1">
        <v>122</v>
      </c>
      <c r="D368" s="1" t="s">
        <v>17</v>
      </c>
      <c r="E368" s="1">
        <v>5510</v>
      </c>
      <c r="F368" s="1" t="s">
        <v>581</v>
      </c>
      <c r="G368" s="1" t="s">
        <v>4</v>
      </c>
      <c r="H368" s="1">
        <v>1817903</v>
      </c>
      <c r="I368" s="1">
        <v>2045153</v>
      </c>
      <c r="J368" s="1">
        <v>2126989</v>
      </c>
    </row>
    <row r="369" spans="1:10" ht="15" customHeight="1" x14ac:dyDescent="0.2">
      <c r="A369" s="1">
        <v>215</v>
      </c>
      <c r="B369" s="1" t="s">
        <v>220</v>
      </c>
      <c r="C369" s="1">
        <v>122</v>
      </c>
      <c r="D369" s="1" t="s">
        <v>17</v>
      </c>
      <c r="E369" s="1">
        <v>5510</v>
      </c>
      <c r="F369" s="1" t="s">
        <v>581</v>
      </c>
      <c r="G369" s="1" t="s">
        <v>4</v>
      </c>
      <c r="H369" s="1">
        <v>3500699</v>
      </c>
      <c r="I369" s="1">
        <v>3454493</v>
      </c>
      <c r="J369" s="1">
        <v>3822872</v>
      </c>
    </row>
    <row r="370" spans="1:10" ht="15" customHeight="1" x14ac:dyDescent="0.2">
      <c r="A370" s="1">
        <v>231</v>
      </c>
      <c r="B370" s="1" t="s">
        <v>221</v>
      </c>
      <c r="C370" s="1">
        <v>122</v>
      </c>
      <c r="D370" s="1" t="s">
        <v>17</v>
      </c>
      <c r="E370" s="1">
        <v>5510</v>
      </c>
      <c r="F370" s="1" t="s">
        <v>581</v>
      </c>
      <c r="G370" s="1" t="s">
        <v>4</v>
      </c>
      <c r="H370" s="1">
        <v>1341910</v>
      </c>
      <c r="I370" s="1">
        <v>1406860</v>
      </c>
      <c r="J370" s="1">
        <v>1430900</v>
      </c>
    </row>
    <row r="371" spans="1:10" ht="15" customHeight="1" x14ac:dyDescent="0.2">
      <c r="A371" s="1">
        <v>234</v>
      </c>
      <c r="B371" s="1" t="s">
        <v>223</v>
      </c>
      <c r="C371" s="1">
        <v>122</v>
      </c>
      <c r="D371" s="1" t="s">
        <v>17</v>
      </c>
      <c r="E371" s="1">
        <v>5510</v>
      </c>
      <c r="F371" s="1" t="s">
        <v>581</v>
      </c>
      <c r="G371" s="1" t="s">
        <v>4</v>
      </c>
      <c r="H371" s="1">
        <v>75000</v>
      </c>
      <c r="I371" s="1">
        <v>76377</v>
      </c>
      <c r="J371" s="1">
        <v>79985</v>
      </c>
    </row>
    <row r="372" spans="1:10" ht="15" customHeight="1" x14ac:dyDescent="0.2">
      <c r="A372" s="1">
        <v>236</v>
      </c>
      <c r="B372" s="1" t="s">
        <v>227</v>
      </c>
      <c r="C372" s="1">
        <v>122</v>
      </c>
      <c r="D372" s="1" t="s">
        <v>17</v>
      </c>
      <c r="E372" s="1">
        <v>5510</v>
      </c>
      <c r="F372" s="1" t="s">
        <v>581</v>
      </c>
      <c r="G372" s="1" t="s">
        <v>4</v>
      </c>
      <c r="H372" s="1">
        <v>18636</v>
      </c>
      <c r="I372" s="1">
        <v>18501</v>
      </c>
      <c r="J372" s="1">
        <v>18747</v>
      </c>
    </row>
    <row r="373" spans="1:10" ht="15" customHeight="1" x14ac:dyDescent="0.2">
      <c r="A373" s="1">
        <v>237</v>
      </c>
      <c r="B373" s="1" t="s">
        <v>228</v>
      </c>
      <c r="C373" s="1">
        <v>122</v>
      </c>
      <c r="D373" s="1" t="s">
        <v>17</v>
      </c>
      <c r="E373" s="1">
        <v>5510</v>
      </c>
      <c r="F373" s="1" t="s">
        <v>581</v>
      </c>
      <c r="G373" s="1" t="s">
        <v>4</v>
      </c>
      <c r="H373" s="1">
        <v>1401355</v>
      </c>
      <c r="I373" s="1">
        <v>1336052</v>
      </c>
      <c r="J373" s="1">
        <v>1269301</v>
      </c>
    </row>
    <row r="374" spans="1:10" ht="15" customHeight="1" x14ac:dyDescent="0.2">
      <c r="A374" s="1">
        <v>5000</v>
      </c>
      <c r="B374" s="1" t="s">
        <v>461</v>
      </c>
      <c r="C374" s="1">
        <v>122</v>
      </c>
      <c r="D374" s="1" t="s">
        <v>17</v>
      </c>
      <c r="E374" s="1">
        <v>5510</v>
      </c>
      <c r="F374" s="1" t="s">
        <v>581</v>
      </c>
      <c r="G374" s="1" t="s">
        <v>4</v>
      </c>
      <c r="H374" s="1">
        <v>104574239</v>
      </c>
      <c r="I374" s="1">
        <v>103880917</v>
      </c>
      <c r="J374" s="1">
        <v>105190501</v>
      </c>
    </row>
    <row r="375" spans="1:10" ht="15" customHeight="1" x14ac:dyDescent="0.2">
      <c r="A375" s="1">
        <v>249</v>
      </c>
      <c r="B375" s="1" t="s">
        <v>231</v>
      </c>
      <c r="C375" s="1">
        <v>122</v>
      </c>
      <c r="D375" s="1" t="s">
        <v>17</v>
      </c>
      <c r="E375" s="1">
        <v>5510</v>
      </c>
      <c r="F375" s="1" t="s">
        <v>581</v>
      </c>
      <c r="G375" s="1" t="s">
        <v>4</v>
      </c>
      <c r="H375" s="1">
        <v>336</v>
      </c>
      <c r="I375" s="1">
        <v>359</v>
      </c>
      <c r="J375" s="1">
        <v>355</v>
      </c>
    </row>
    <row r="376" spans="1:10" ht="15" customHeight="1" x14ac:dyDescent="0.2">
      <c r="A376" s="1">
        <v>251</v>
      </c>
      <c r="B376" s="1" t="s">
        <v>233</v>
      </c>
      <c r="C376" s="1">
        <v>122</v>
      </c>
      <c r="D376" s="1" t="s">
        <v>17</v>
      </c>
      <c r="E376" s="1">
        <v>5510</v>
      </c>
      <c r="F376" s="1" t="s">
        <v>581</v>
      </c>
      <c r="G376" s="1" t="s">
        <v>4</v>
      </c>
      <c r="H376" s="1">
        <v>150158</v>
      </c>
      <c r="I376" s="1">
        <v>118330</v>
      </c>
      <c r="J376" s="1">
        <v>231881</v>
      </c>
    </row>
    <row r="377" spans="1:10" ht="15" customHeight="1" x14ac:dyDescent="0.2">
      <c r="A377" s="1">
        <v>181</v>
      </c>
      <c r="B377" s="1" t="s">
        <v>234</v>
      </c>
      <c r="C377" s="1">
        <v>122</v>
      </c>
      <c r="D377" s="1" t="s">
        <v>17</v>
      </c>
      <c r="E377" s="1">
        <v>5510</v>
      </c>
      <c r="F377" s="1" t="s">
        <v>581</v>
      </c>
      <c r="G377" s="1" t="s">
        <v>4</v>
      </c>
      <c r="H377" s="1">
        <v>2018</v>
      </c>
      <c r="I377" s="1">
        <v>2034</v>
      </c>
      <c r="J377" s="1">
        <v>2064</v>
      </c>
    </row>
    <row r="378" spans="1:10" ht="15" customHeight="1" x14ac:dyDescent="0.2"/>
    <row r="379" spans="1:10" ht="15" customHeight="1" x14ac:dyDescent="0.2"/>
    <row r="380" spans="1:10" ht="15" customHeight="1" x14ac:dyDescent="0.2"/>
    <row r="381" spans="1:10" ht="15" customHeight="1" x14ac:dyDescent="0.2"/>
    <row r="382" spans="1:10" ht="15" customHeight="1" x14ac:dyDescent="0.2"/>
    <row r="383" spans="1:10" ht="15" customHeight="1" x14ac:dyDescent="0.2"/>
    <row r="384" spans="1:10" ht="15" customHeight="1" x14ac:dyDescent="0.2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560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21282</v>
      </c>
      <c r="I4" s="2">
        <f t="shared" si="0"/>
        <v>22534</v>
      </c>
      <c r="J4" s="2">
        <f t="shared" si="0"/>
        <v>21463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61599</v>
      </c>
      <c r="I5" s="2">
        <f t="shared" si="0"/>
        <v>65948</v>
      </c>
      <c r="J5" s="2">
        <f t="shared" si="0"/>
        <v>71886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1207</v>
      </c>
      <c r="I7" s="2">
        <f t="shared" si="0"/>
        <v>974</v>
      </c>
      <c r="J7" s="2">
        <f t="shared" si="0"/>
        <v>981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50342</v>
      </c>
      <c r="I8" s="2">
        <f t="shared" si="0"/>
        <v>50531</v>
      </c>
      <c r="J8" s="2">
        <f t="shared" si="0"/>
        <v>50721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17955</v>
      </c>
      <c r="I9" s="2">
        <f t="shared" si="0"/>
        <v>17269</v>
      </c>
      <c r="J9" s="2">
        <f t="shared" si="0"/>
        <v>17130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2014</v>
      </c>
      <c r="I10" s="2">
        <f t="shared" si="0"/>
        <v>1933</v>
      </c>
      <c r="J10" s="2">
        <f t="shared" si="0"/>
        <v>1951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66029</v>
      </c>
      <c r="I12" s="2">
        <f t="shared" si="0"/>
        <v>58620</v>
      </c>
      <c r="J12" s="2">
        <f t="shared" si="0"/>
        <v>127654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61067</v>
      </c>
      <c r="I13" s="2">
        <f t="shared" si="0"/>
        <v>72162</v>
      </c>
      <c r="J13" s="2">
        <f t="shared" si="0"/>
        <v>47184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140977</v>
      </c>
      <c r="I14" s="2">
        <f t="shared" si="0"/>
        <v>139706</v>
      </c>
      <c r="J14" s="2">
        <f t="shared" si="0"/>
        <v>135575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736085</v>
      </c>
      <c r="I16" s="2">
        <f t="shared" si="0"/>
        <v>746601</v>
      </c>
      <c r="J16" s="2">
        <f t="shared" si="0"/>
        <v>759542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454000</v>
      </c>
      <c r="I17" s="2">
        <f t="shared" si="0"/>
        <v>454478</v>
      </c>
      <c r="J17" s="2">
        <f t="shared" si="0"/>
        <v>482241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160000</v>
      </c>
      <c r="I19" s="9">
        <f t="shared" si="1"/>
        <v>100000</v>
      </c>
      <c r="J19" s="9">
        <f t="shared" si="1"/>
        <v>130000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839</v>
      </c>
      <c r="I20" s="2">
        <f t="shared" si="2"/>
        <v>884</v>
      </c>
      <c r="J20" s="2">
        <f t="shared" si="2"/>
        <v>881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11397</v>
      </c>
      <c r="I21" s="9">
        <f t="shared" si="3"/>
        <v>16380</v>
      </c>
      <c r="J21" s="9">
        <f t="shared" si="3"/>
        <v>24024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6427</v>
      </c>
      <c r="I22" s="2">
        <f t="shared" si="2"/>
        <v>4278</v>
      </c>
      <c r="J22" s="2">
        <f t="shared" si="2"/>
        <v>6587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268</v>
      </c>
      <c r="I23" s="2">
        <f t="shared" si="2"/>
        <v>240</v>
      </c>
      <c r="J23" s="2">
        <f t="shared" si="2"/>
        <v>275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9333</v>
      </c>
      <c r="I24" s="2">
        <f t="shared" si="2"/>
        <v>16851</v>
      </c>
      <c r="J24" s="2">
        <f t="shared" si="2"/>
        <v>33842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23648</v>
      </c>
      <c r="I26" s="2">
        <f t="shared" si="2"/>
        <v>21057</v>
      </c>
      <c r="J26" s="2">
        <f t="shared" si="2"/>
        <v>32158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2379</v>
      </c>
      <c r="I27" s="2">
        <f t="shared" si="2"/>
        <v>2373</v>
      </c>
      <c r="J27" s="2">
        <f t="shared" si="2"/>
        <v>2347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3700</v>
      </c>
      <c r="I28" s="2">
        <f t="shared" si="2"/>
        <v>4010</v>
      </c>
      <c r="J28" s="2">
        <f t="shared" si="2"/>
        <v>4429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1094</v>
      </c>
      <c r="I29" s="2">
        <f t="shared" si="2"/>
        <v>1015</v>
      </c>
      <c r="J29" s="2">
        <f t="shared" si="2"/>
        <v>989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168700</v>
      </c>
      <c r="I30" s="2">
        <f t="shared" si="2"/>
        <v>167816</v>
      </c>
      <c r="J30" s="2">
        <f t="shared" si="2"/>
        <v>186008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3015</v>
      </c>
      <c r="I32" s="2">
        <f t="shared" si="2"/>
        <v>3094</v>
      </c>
      <c r="J32" s="2">
        <f t="shared" si="2"/>
        <v>3137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145588</v>
      </c>
      <c r="I34" s="2">
        <f t="shared" si="2"/>
        <v>132482</v>
      </c>
      <c r="J34" s="2">
        <f t="shared" si="2"/>
        <v>137514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0</v>
      </c>
      <c r="I35" s="2">
        <f t="shared" si="2"/>
        <v>0</v>
      </c>
      <c r="J35" s="2">
        <f t="shared" si="2"/>
        <v>0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59</v>
      </c>
      <c r="I36" s="2">
        <f t="shared" si="4"/>
        <v>52</v>
      </c>
      <c r="J36" s="2">
        <f t="shared" si="4"/>
        <v>35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71500</v>
      </c>
      <c r="I37" s="2">
        <f t="shared" si="4"/>
        <v>44769</v>
      </c>
      <c r="J37" s="2">
        <f t="shared" si="4"/>
        <v>52870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35</v>
      </c>
      <c r="I39" s="2">
        <f t="shared" si="4"/>
        <v>35</v>
      </c>
      <c r="J39" s="2">
        <f t="shared" si="4"/>
        <v>35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1327</v>
      </c>
      <c r="I40" s="2">
        <f t="shared" si="4"/>
        <v>1314</v>
      </c>
      <c r="J40" s="2">
        <f t="shared" si="4"/>
        <v>1320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45677</v>
      </c>
      <c r="I41" s="2">
        <f t="shared" si="4"/>
        <v>33766</v>
      </c>
      <c r="J41" s="2">
        <f t="shared" si="4"/>
        <v>66958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912</v>
      </c>
      <c r="I42" s="2">
        <f t="shared" si="4"/>
        <v>918</v>
      </c>
      <c r="J42" s="2">
        <f t="shared" si="4"/>
        <v>929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10938</v>
      </c>
      <c r="I43" s="2">
        <f t="shared" si="4"/>
        <v>10016</v>
      </c>
      <c r="J43" s="2">
        <f t="shared" si="4"/>
        <v>9888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25957</v>
      </c>
      <c r="I44" s="2">
        <f t="shared" si="4"/>
        <v>26790</v>
      </c>
      <c r="J44" s="2">
        <f t="shared" si="4"/>
        <v>26529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74797</v>
      </c>
      <c r="I45" s="2">
        <f t="shared" si="4"/>
        <v>76020</v>
      </c>
      <c r="J45" s="2">
        <f t="shared" si="4"/>
        <v>76594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59415</v>
      </c>
      <c r="I46" s="2">
        <f t="shared" si="4"/>
        <v>59171</v>
      </c>
      <c r="J46" s="2">
        <f t="shared" si="4"/>
        <v>59043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2132</v>
      </c>
      <c r="I48" s="2">
        <f t="shared" si="4"/>
        <v>2145</v>
      </c>
      <c r="J48" s="2">
        <f t="shared" si="4"/>
        <v>2150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1431208</v>
      </c>
      <c r="I49" s="2">
        <f t="shared" si="4"/>
        <v>1487898</v>
      </c>
      <c r="J49" s="2">
        <f t="shared" si="4"/>
        <v>1546562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44113</v>
      </c>
      <c r="I50" s="2">
        <f t="shared" si="4"/>
        <v>48223</v>
      </c>
      <c r="J50" s="2">
        <f t="shared" si="4"/>
        <v>51634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3691</v>
      </c>
      <c r="I51" s="2">
        <f t="shared" si="4"/>
        <v>2093</v>
      </c>
      <c r="J51" s="2">
        <f t="shared" si="4"/>
        <v>2052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499</v>
      </c>
      <c r="I52" s="2">
        <f t="shared" si="5"/>
        <v>522</v>
      </c>
      <c r="J52" s="2">
        <f t="shared" si="5"/>
        <v>544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40683</v>
      </c>
      <c r="I53" s="2">
        <f t="shared" si="5"/>
        <v>55682</v>
      </c>
      <c r="J53" s="2">
        <f t="shared" si="5"/>
        <v>54513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5420</v>
      </c>
      <c r="I54" s="2">
        <f t="shared" si="5"/>
        <v>5313</v>
      </c>
      <c r="J54" s="2">
        <f t="shared" si="5"/>
        <v>6161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76556</v>
      </c>
      <c r="I55" s="2">
        <f t="shared" si="5"/>
        <v>93208</v>
      </c>
      <c r="J55" s="2">
        <f t="shared" si="5"/>
        <v>116867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2364</v>
      </c>
      <c r="I56" s="2">
        <f t="shared" si="5"/>
        <v>2405</v>
      </c>
      <c r="J56" s="2">
        <f t="shared" si="5"/>
        <v>2752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3287</v>
      </c>
      <c r="I57" s="9">
        <f t="shared" si="6"/>
        <v>3118</v>
      </c>
      <c r="J57" s="9">
        <f t="shared" si="6"/>
        <v>2862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35</v>
      </c>
      <c r="I58" s="2">
        <f t="shared" si="7"/>
        <v>50</v>
      </c>
      <c r="J58" s="2">
        <f t="shared" si="7"/>
        <v>62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316</v>
      </c>
      <c r="I59" s="2">
        <f t="shared" si="7"/>
        <v>424</v>
      </c>
      <c r="J59" s="2">
        <f t="shared" si="7"/>
        <v>190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9</v>
      </c>
      <c r="I60" s="2">
        <f t="shared" si="7"/>
        <v>15</v>
      </c>
      <c r="J60" s="2">
        <f t="shared" si="7"/>
        <v>15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85</v>
      </c>
      <c r="I61" s="2">
        <f t="shared" si="7"/>
        <v>92</v>
      </c>
      <c r="J61" s="2">
        <f t="shared" si="7"/>
        <v>79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125</v>
      </c>
      <c r="I62" s="2">
        <f t="shared" si="7"/>
        <v>122</v>
      </c>
      <c r="J62" s="2">
        <f t="shared" si="7"/>
        <v>125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20</v>
      </c>
      <c r="I63" s="2">
        <f t="shared" si="7"/>
        <v>14</v>
      </c>
      <c r="J63" s="2">
        <f t="shared" si="7"/>
        <v>13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1150</v>
      </c>
      <c r="I64" s="2">
        <f t="shared" si="7"/>
        <v>1159</v>
      </c>
      <c r="J64" s="2">
        <f t="shared" si="7"/>
        <v>1218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2354</v>
      </c>
      <c r="I65" s="2">
        <f t="shared" si="7"/>
        <v>3297</v>
      </c>
      <c r="J65" s="2">
        <f t="shared" si="7"/>
        <v>3470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1375</v>
      </c>
      <c r="I68" s="2">
        <f t="shared" si="7"/>
        <v>1420</v>
      </c>
      <c r="J68" s="2">
        <f t="shared" si="7"/>
        <v>1100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0</v>
      </c>
      <c r="I69" s="2">
        <f t="shared" si="7"/>
        <v>0</v>
      </c>
      <c r="J69" s="2">
        <f t="shared" si="7"/>
        <v>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2040</v>
      </c>
      <c r="I70" s="2">
        <f t="shared" si="7"/>
        <v>2145</v>
      </c>
      <c r="J70" s="2">
        <f t="shared" si="7"/>
        <v>2256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16108</v>
      </c>
      <c r="I71" s="2">
        <f t="shared" si="7"/>
        <v>16356</v>
      </c>
      <c r="J71" s="2">
        <f t="shared" si="7"/>
        <v>15141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2017</v>
      </c>
      <c r="I72" s="2">
        <f t="shared" si="7"/>
        <v>1966</v>
      </c>
      <c r="J72" s="2">
        <f t="shared" si="7"/>
        <v>2033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39705</v>
      </c>
      <c r="I73" s="2">
        <f t="shared" si="7"/>
        <v>43920</v>
      </c>
      <c r="J73" s="2">
        <f t="shared" si="7"/>
        <v>47573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213</v>
      </c>
      <c r="I75" s="2">
        <f t="shared" si="8"/>
        <v>216</v>
      </c>
      <c r="J75" s="2">
        <f t="shared" si="8"/>
        <v>480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51</v>
      </c>
      <c r="I76" s="2">
        <f t="shared" si="8"/>
        <v>47</v>
      </c>
      <c r="J76" s="2">
        <f t="shared" si="8"/>
        <v>62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22924</v>
      </c>
      <c r="I77" s="2">
        <f t="shared" si="8"/>
        <v>23152</v>
      </c>
      <c r="J77" s="2">
        <f t="shared" si="8"/>
        <v>23383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1316</v>
      </c>
      <c r="I78" s="2">
        <f t="shared" si="8"/>
        <v>1357</v>
      </c>
      <c r="J78" s="2">
        <f t="shared" si="8"/>
        <v>1374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5200</v>
      </c>
      <c r="I79" s="2">
        <f t="shared" si="8"/>
        <v>4858</v>
      </c>
      <c r="J79" s="2">
        <f t="shared" si="8"/>
        <v>5000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8100</v>
      </c>
      <c r="I80" s="2">
        <f t="shared" si="8"/>
        <v>8275</v>
      </c>
      <c r="J80" s="2">
        <f t="shared" si="8"/>
        <v>8747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54710</v>
      </c>
      <c r="I82" s="2">
        <f t="shared" si="8"/>
        <v>61960</v>
      </c>
      <c r="J82" s="2">
        <f t="shared" si="8"/>
        <v>66090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38000</v>
      </c>
      <c r="I83" s="2">
        <f t="shared" si="8"/>
        <v>36600</v>
      </c>
      <c r="J83" s="2">
        <f t="shared" si="8"/>
        <v>36000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20515</v>
      </c>
      <c r="I84" s="2">
        <f t="shared" si="8"/>
        <v>19357</v>
      </c>
      <c r="J84" s="2">
        <f t="shared" si="8"/>
        <v>20359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10128</v>
      </c>
      <c r="I86" s="2">
        <f t="shared" si="8"/>
        <v>9817</v>
      </c>
      <c r="J86" s="2">
        <f t="shared" si="8"/>
        <v>9525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3360960</v>
      </c>
      <c r="I87" s="2">
        <f t="shared" si="8"/>
        <v>3320510</v>
      </c>
      <c r="J87" s="2">
        <f t="shared" si="8"/>
        <v>3281520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29947</v>
      </c>
      <c r="I88" s="2">
        <f t="shared" si="8"/>
        <v>31152</v>
      </c>
      <c r="J88" s="2">
        <f t="shared" si="8"/>
        <v>32147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40</v>
      </c>
      <c r="I90" s="2">
        <f t="shared" si="9"/>
        <v>41</v>
      </c>
      <c r="J90" s="2">
        <f t="shared" si="9"/>
        <v>40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8899</v>
      </c>
      <c r="I91" s="2">
        <f t="shared" si="9"/>
        <v>8808</v>
      </c>
      <c r="J91" s="2">
        <f t="shared" si="9"/>
        <v>8733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156758</v>
      </c>
      <c r="I92" s="2">
        <f t="shared" si="9"/>
        <v>143125</v>
      </c>
      <c r="J92" s="2">
        <f t="shared" si="9"/>
        <v>137059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6595</v>
      </c>
      <c r="I93" s="2">
        <f t="shared" si="9"/>
        <v>7470</v>
      </c>
      <c r="J93" s="2">
        <f t="shared" si="9"/>
        <v>7655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3013</v>
      </c>
      <c r="I94" s="2">
        <f t="shared" si="9"/>
        <v>3185</v>
      </c>
      <c r="J94" s="2">
        <f t="shared" si="9"/>
        <v>2592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6695</v>
      </c>
      <c r="I95" s="2">
        <f t="shared" si="9"/>
        <v>6646</v>
      </c>
      <c r="J95" s="2">
        <f t="shared" si="9"/>
        <v>6598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88968</v>
      </c>
      <c r="I96" s="2">
        <f t="shared" si="9"/>
        <v>85843</v>
      </c>
      <c r="J96" s="2">
        <f t="shared" si="9"/>
        <v>84752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0</v>
      </c>
      <c r="I97" s="2">
        <f t="shared" si="9"/>
        <v>0</v>
      </c>
      <c r="J97" s="2">
        <f t="shared" si="9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2495</v>
      </c>
      <c r="I98" s="2">
        <f t="shared" si="9"/>
        <v>2274</v>
      </c>
      <c r="J98" s="2">
        <f t="shared" si="9"/>
        <v>2092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130537</v>
      </c>
      <c r="I99" s="2">
        <f t="shared" si="9"/>
        <v>127468</v>
      </c>
      <c r="J99" s="2">
        <f t="shared" si="9"/>
        <v>120635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7067</v>
      </c>
      <c r="I100" s="2">
        <f t="shared" si="9"/>
        <v>10115</v>
      </c>
      <c r="J100" s="2">
        <f t="shared" si="9"/>
        <v>9760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575</v>
      </c>
      <c r="I101" s="9">
        <f t="shared" si="10"/>
        <v>574</v>
      </c>
      <c r="J101" s="9">
        <f t="shared" si="10"/>
        <v>574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500</v>
      </c>
      <c r="I102" s="2">
        <f t="shared" si="11"/>
        <v>500</v>
      </c>
      <c r="J102" s="2">
        <f t="shared" si="11"/>
        <v>400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131417</v>
      </c>
      <c r="I103" s="2">
        <f t="shared" si="11"/>
        <v>133689</v>
      </c>
      <c r="J103" s="2">
        <f t="shared" si="11"/>
        <v>135943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625</v>
      </c>
      <c r="I104" s="9">
        <f t="shared" si="12"/>
        <v>632</v>
      </c>
      <c r="J104" s="9">
        <f t="shared" si="12"/>
        <v>615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7179</v>
      </c>
      <c r="I105" s="2">
        <f t="shared" si="9"/>
        <v>7254</v>
      </c>
      <c r="J105" s="2">
        <f t="shared" si="9"/>
        <v>7319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82</v>
      </c>
      <c r="I109" s="2">
        <f t="shared" si="15"/>
        <v>28</v>
      </c>
      <c r="J109" s="2">
        <f t="shared" si="15"/>
        <v>60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105870</v>
      </c>
      <c r="I110" s="2">
        <f t="shared" si="15"/>
        <v>107000</v>
      </c>
      <c r="J110" s="2">
        <f t="shared" si="15"/>
        <v>130000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1422</v>
      </c>
      <c r="I112" s="2">
        <f t="shared" si="15"/>
        <v>1408</v>
      </c>
      <c r="J112" s="2">
        <f t="shared" si="15"/>
        <v>1528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5542</v>
      </c>
      <c r="I113" s="2">
        <f t="shared" si="15"/>
        <v>5235</v>
      </c>
      <c r="J113" s="2">
        <f t="shared" si="15"/>
        <v>5157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0</v>
      </c>
      <c r="I118" s="2">
        <f t="shared" si="15"/>
        <v>0</v>
      </c>
      <c r="J118" s="2">
        <f t="shared" si="15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48</v>
      </c>
      <c r="I128" s="2">
        <f t="shared" si="17"/>
        <v>151</v>
      </c>
      <c r="J128" s="2">
        <f t="shared" si="17"/>
        <v>164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313</v>
      </c>
      <c r="I129" s="2">
        <f t="shared" si="17"/>
        <v>354</v>
      </c>
      <c r="J129" s="2">
        <f t="shared" si="17"/>
        <v>624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1497</v>
      </c>
      <c r="I131" s="2">
        <f t="shared" si="17"/>
        <v>1178</v>
      </c>
      <c r="J131" s="2">
        <f t="shared" si="17"/>
        <v>1051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817</v>
      </c>
      <c r="I132" s="2">
        <f t="shared" si="17"/>
        <v>856</v>
      </c>
      <c r="J132" s="2">
        <f t="shared" si="17"/>
        <v>794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0</v>
      </c>
      <c r="I134" s="2">
        <f t="shared" si="18"/>
        <v>0</v>
      </c>
      <c r="J134" s="2">
        <f t="shared" si="18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0</v>
      </c>
      <c r="I136" s="2">
        <f t="shared" si="18"/>
        <v>0</v>
      </c>
      <c r="J136" s="2">
        <f t="shared" si="18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0</v>
      </c>
      <c r="I139" s="9">
        <f t="shared" si="21"/>
        <v>0</v>
      </c>
      <c r="J139" s="9">
        <f t="shared" si="21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9993</v>
      </c>
      <c r="I141" s="2">
        <f t="shared" si="18"/>
        <v>11933</v>
      </c>
      <c r="J141" s="2">
        <f t="shared" si="18"/>
        <v>11779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841</v>
      </c>
      <c r="I143" s="2">
        <f t="shared" si="18"/>
        <v>900</v>
      </c>
      <c r="J143" s="2">
        <f t="shared" si="18"/>
        <v>872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0</v>
      </c>
      <c r="I146" s="2">
        <f t="shared" si="18"/>
        <v>0</v>
      </c>
      <c r="J146" s="2">
        <f t="shared" si="18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0</v>
      </c>
      <c r="I147" s="2">
        <f t="shared" si="22"/>
        <v>0</v>
      </c>
      <c r="J147" s="2">
        <f t="shared" si="22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2471</v>
      </c>
      <c r="I148" s="2">
        <f t="shared" si="22"/>
        <v>2501</v>
      </c>
      <c r="J148" s="2">
        <f t="shared" si="22"/>
        <v>2154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0</v>
      </c>
      <c r="I155" s="2">
        <f t="shared" si="22"/>
        <v>0</v>
      </c>
      <c r="J155" s="2">
        <f t="shared" si="22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0</v>
      </c>
      <c r="I156" s="2">
        <f t="shared" si="22"/>
        <v>0</v>
      </c>
      <c r="J156" s="2">
        <f t="shared" si="22"/>
        <v>0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39</v>
      </c>
      <c r="I158" s="2">
        <f t="shared" si="22"/>
        <v>41</v>
      </c>
      <c r="J158" s="2">
        <f t="shared" si="22"/>
        <v>41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1903</v>
      </c>
      <c r="I159" s="2">
        <f t="shared" si="22"/>
        <v>2146</v>
      </c>
      <c r="J159" s="2">
        <f t="shared" si="22"/>
        <v>2070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1306</v>
      </c>
      <c r="I160" s="2">
        <f t="shared" si="22"/>
        <v>1325</v>
      </c>
      <c r="J160" s="2">
        <f t="shared" si="22"/>
        <v>1093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0</v>
      </c>
      <c r="I165" s="2">
        <f t="shared" si="23"/>
        <v>0</v>
      </c>
      <c r="J165" s="2">
        <f t="shared" si="23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0</v>
      </c>
      <c r="I167" s="2">
        <f t="shared" si="23"/>
        <v>0</v>
      </c>
      <c r="J167" s="2">
        <f t="shared" si="23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0</v>
      </c>
      <c r="I168" s="2">
        <f t="shared" si="23"/>
        <v>0</v>
      </c>
      <c r="J168" s="2">
        <f t="shared" si="23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0</v>
      </c>
      <c r="I172" s="2">
        <f t="shared" si="23"/>
        <v>0</v>
      </c>
      <c r="J172" s="2">
        <f t="shared" si="23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0</v>
      </c>
      <c r="I174" s="2">
        <f t="shared" si="23"/>
        <v>0</v>
      </c>
      <c r="J174" s="2">
        <f t="shared" si="23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0</v>
      </c>
      <c r="I175" s="2">
        <f t="shared" si="23"/>
        <v>0</v>
      </c>
      <c r="J175" s="2">
        <f t="shared" si="23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0</v>
      </c>
      <c r="I176" s="9">
        <f t="shared" si="24"/>
        <v>0</v>
      </c>
      <c r="J176" s="9">
        <f t="shared" si="24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8350425</v>
      </c>
      <c r="I178" s="9">
        <f t="shared" si="25"/>
        <v>8315655</v>
      </c>
      <c r="J178" s="9">
        <f t="shared" si="25"/>
        <v>8598933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160000</v>
      </c>
      <c r="I183" s="2">
        <f t="shared" si="26"/>
        <v>100000</v>
      </c>
      <c r="J183" s="2">
        <f t="shared" si="26"/>
        <v>130000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43</v>
      </c>
      <c r="I185" s="2">
        <f t="shared" si="26"/>
        <v>44</v>
      </c>
      <c r="J185" s="2">
        <f t="shared" si="26"/>
        <v>44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57</v>
      </c>
      <c r="I187" s="2">
        <f t="shared" si="26"/>
        <v>60</v>
      </c>
      <c r="J187" s="2">
        <f t="shared" si="26"/>
        <v>124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398</v>
      </c>
      <c r="I189" s="2">
        <f t="shared" si="26"/>
        <v>402</v>
      </c>
      <c r="J189" s="2">
        <f t="shared" si="26"/>
        <v>393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33</v>
      </c>
      <c r="I190" s="2">
        <f t="shared" si="26"/>
        <v>33</v>
      </c>
      <c r="J190" s="2">
        <f t="shared" si="26"/>
        <v>33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137</v>
      </c>
      <c r="I191" s="2">
        <f t="shared" si="26"/>
        <v>130</v>
      </c>
      <c r="J191" s="2">
        <f t="shared" si="26"/>
        <v>124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26</v>
      </c>
      <c r="I192" s="2">
        <f t="shared" si="26"/>
        <v>26</v>
      </c>
      <c r="J192" s="2">
        <f t="shared" si="26"/>
        <v>25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5</v>
      </c>
      <c r="I193" s="2">
        <f t="shared" si="26"/>
        <v>5</v>
      </c>
      <c r="J193" s="2">
        <f t="shared" si="26"/>
        <v>5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15</v>
      </c>
      <c r="I195" s="2">
        <f t="shared" si="26"/>
        <v>23</v>
      </c>
      <c r="J195" s="2">
        <f t="shared" si="26"/>
        <v>24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73</v>
      </c>
      <c r="I196" s="2">
        <f t="shared" si="26"/>
        <v>53</v>
      </c>
      <c r="J196" s="2">
        <f t="shared" si="26"/>
        <v>54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2500</v>
      </c>
      <c r="I197" s="2">
        <f t="shared" si="27"/>
        <v>2342</v>
      </c>
      <c r="J197" s="2">
        <f t="shared" si="27"/>
        <v>2036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0</v>
      </c>
      <c r="I205" s="2">
        <f t="shared" si="27"/>
        <v>0</v>
      </c>
      <c r="J205" s="2">
        <f t="shared" si="27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17</v>
      </c>
      <c r="I210" s="2">
        <f t="shared" si="27"/>
        <v>19</v>
      </c>
      <c r="J210" s="2">
        <f t="shared" si="27"/>
        <v>21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558</v>
      </c>
      <c r="I213" s="2">
        <f t="shared" si="28"/>
        <v>555</v>
      </c>
      <c r="J213" s="2">
        <f t="shared" si="28"/>
        <v>553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12</v>
      </c>
      <c r="I219" s="2">
        <f t="shared" si="28"/>
        <v>12</v>
      </c>
      <c r="J219" s="2">
        <f t="shared" si="28"/>
        <v>12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16</v>
      </c>
      <c r="I221" s="2">
        <f t="shared" si="28"/>
        <v>15</v>
      </c>
      <c r="J221" s="2">
        <f t="shared" si="28"/>
        <v>15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597</v>
      </c>
      <c r="I224" s="2">
        <f t="shared" si="28"/>
        <v>605</v>
      </c>
      <c r="J224" s="2">
        <f t="shared" si="28"/>
        <v>588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14</v>
      </c>
      <c r="I234" s="2">
        <f t="shared" si="29"/>
        <v>13</v>
      </c>
      <c r="J234" s="2">
        <f t="shared" si="29"/>
        <v>13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1</v>
      </c>
      <c r="I235" s="2">
        <f t="shared" si="29"/>
        <v>1</v>
      </c>
      <c r="J235" s="2">
        <f t="shared" si="29"/>
        <v>1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16</v>
      </c>
      <c r="I240" s="2">
        <f t="shared" si="29"/>
        <v>23</v>
      </c>
      <c r="J240" s="2">
        <f t="shared" si="29"/>
        <v>19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122</v>
      </c>
      <c r="I244" s="2">
        <f t="shared" si="29"/>
        <v>118</v>
      </c>
      <c r="J244" s="2">
        <f t="shared" si="29"/>
        <v>117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11397</v>
      </c>
      <c r="I245" s="2">
        <f t="shared" si="29"/>
        <v>16380</v>
      </c>
      <c r="J245" s="2">
        <f t="shared" si="29"/>
        <v>24024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7</v>
      </c>
      <c r="B250" s="1" t="s">
        <v>22</v>
      </c>
      <c r="C250" s="1">
        <v>122</v>
      </c>
      <c r="D250" s="1" t="s">
        <v>17</v>
      </c>
      <c r="E250" s="1">
        <v>5312</v>
      </c>
      <c r="F250" s="1" t="s">
        <v>598</v>
      </c>
      <c r="G250" s="1" t="s">
        <v>599</v>
      </c>
      <c r="H250" s="1">
        <v>168700</v>
      </c>
      <c r="I250" s="1">
        <v>167816</v>
      </c>
      <c r="J250" s="1">
        <v>186008</v>
      </c>
    </row>
    <row r="251" spans="1:10" ht="15" customHeight="1" x14ac:dyDescent="0.2">
      <c r="A251" s="1">
        <v>8</v>
      </c>
      <c r="B251" s="1" t="s">
        <v>23</v>
      </c>
      <c r="C251" s="1">
        <v>122</v>
      </c>
      <c r="D251" s="1" t="s">
        <v>17</v>
      </c>
      <c r="E251" s="1">
        <v>5312</v>
      </c>
      <c r="F251" s="1" t="s">
        <v>598</v>
      </c>
      <c r="G251" s="1" t="s">
        <v>599</v>
      </c>
      <c r="H251" s="1">
        <v>43</v>
      </c>
      <c r="I251" s="1">
        <v>44</v>
      </c>
      <c r="J251" s="1">
        <v>44</v>
      </c>
    </row>
    <row r="252" spans="1:10" ht="15" customHeight="1" x14ac:dyDescent="0.2">
      <c r="A252" s="1">
        <v>9</v>
      </c>
      <c r="B252" s="1" t="s">
        <v>24</v>
      </c>
      <c r="C252" s="1">
        <v>122</v>
      </c>
      <c r="D252" s="1" t="s">
        <v>17</v>
      </c>
      <c r="E252" s="1">
        <v>5312</v>
      </c>
      <c r="F252" s="1" t="s">
        <v>598</v>
      </c>
      <c r="G252" s="1" t="s">
        <v>599</v>
      </c>
      <c r="H252" s="1">
        <v>22924</v>
      </c>
      <c r="I252" s="1">
        <v>23152</v>
      </c>
      <c r="J252" s="1">
        <v>23383</v>
      </c>
    </row>
    <row r="253" spans="1:10" ht="15" customHeight="1" x14ac:dyDescent="0.2">
      <c r="A253" s="1">
        <v>10</v>
      </c>
      <c r="B253" s="1" t="s">
        <v>26</v>
      </c>
      <c r="C253" s="1">
        <v>122</v>
      </c>
      <c r="D253" s="1" t="s">
        <v>17</v>
      </c>
      <c r="E253" s="1">
        <v>5312</v>
      </c>
      <c r="F253" s="1" t="s">
        <v>598</v>
      </c>
      <c r="G253" s="1" t="s">
        <v>599</v>
      </c>
      <c r="H253" s="1">
        <v>1903</v>
      </c>
      <c r="I253" s="1">
        <v>2146</v>
      </c>
      <c r="J253" s="1">
        <v>2070</v>
      </c>
    </row>
    <row r="254" spans="1:10" ht="15" customHeight="1" x14ac:dyDescent="0.2">
      <c r="A254" s="1">
        <v>12</v>
      </c>
      <c r="B254" s="1" t="s">
        <v>29</v>
      </c>
      <c r="C254" s="1">
        <v>122</v>
      </c>
      <c r="D254" s="1" t="s">
        <v>17</v>
      </c>
      <c r="E254" s="1">
        <v>5312</v>
      </c>
      <c r="F254" s="1" t="s">
        <v>598</v>
      </c>
      <c r="G254" s="1" t="s">
        <v>599</v>
      </c>
      <c r="H254" s="1">
        <v>499</v>
      </c>
      <c r="I254" s="1">
        <v>522</v>
      </c>
      <c r="J254" s="1">
        <v>544</v>
      </c>
    </row>
    <row r="255" spans="1:10" ht="15" customHeight="1" x14ac:dyDescent="0.2">
      <c r="A255" s="1">
        <v>13</v>
      </c>
      <c r="B255" s="1" t="s">
        <v>30</v>
      </c>
      <c r="C255" s="1">
        <v>122</v>
      </c>
      <c r="D255" s="1" t="s">
        <v>17</v>
      </c>
      <c r="E255" s="1">
        <v>5312</v>
      </c>
      <c r="F255" s="1" t="s">
        <v>598</v>
      </c>
      <c r="G255" s="1" t="s">
        <v>599</v>
      </c>
    </row>
    <row r="256" spans="1:10" ht="15" customHeight="1" x14ac:dyDescent="0.2">
      <c r="A256" s="1">
        <v>16</v>
      </c>
      <c r="B256" s="1" t="s">
        <v>31</v>
      </c>
      <c r="C256" s="1">
        <v>122</v>
      </c>
      <c r="D256" s="1" t="s">
        <v>17</v>
      </c>
      <c r="E256" s="1">
        <v>5312</v>
      </c>
      <c r="F256" s="1" t="s">
        <v>598</v>
      </c>
      <c r="G256" s="1" t="s">
        <v>599</v>
      </c>
      <c r="H256" s="1">
        <v>25890</v>
      </c>
      <c r="I256" s="1">
        <v>25249</v>
      </c>
      <c r="J256" s="1">
        <v>24886</v>
      </c>
    </row>
    <row r="257" spans="1:10" ht="15" customHeight="1" x14ac:dyDescent="0.2">
      <c r="A257" s="1">
        <v>14</v>
      </c>
      <c r="B257" s="1" t="s">
        <v>32</v>
      </c>
      <c r="C257" s="1">
        <v>122</v>
      </c>
      <c r="D257" s="1" t="s">
        <v>17</v>
      </c>
      <c r="E257" s="1">
        <v>5312</v>
      </c>
      <c r="F257" s="1" t="s">
        <v>598</v>
      </c>
      <c r="G257" s="1" t="s">
        <v>599</v>
      </c>
      <c r="H257" s="1">
        <v>57</v>
      </c>
      <c r="I257" s="1">
        <v>60</v>
      </c>
      <c r="J257" s="1">
        <v>124</v>
      </c>
    </row>
    <row r="258" spans="1:10" ht="15" customHeight="1" x14ac:dyDescent="0.2">
      <c r="A258" s="1">
        <v>15</v>
      </c>
      <c r="B258" s="1" t="s">
        <v>35</v>
      </c>
      <c r="C258" s="1">
        <v>122</v>
      </c>
      <c r="D258" s="1" t="s">
        <v>17</v>
      </c>
      <c r="E258" s="1">
        <v>5312</v>
      </c>
      <c r="F258" s="1" t="s">
        <v>598</v>
      </c>
      <c r="G258" s="1" t="s">
        <v>599</v>
      </c>
    </row>
    <row r="259" spans="1:10" ht="15" customHeight="1" x14ac:dyDescent="0.2">
      <c r="A259" s="1">
        <v>23</v>
      </c>
      <c r="B259" s="1" t="s">
        <v>36</v>
      </c>
      <c r="C259" s="1">
        <v>122</v>
      </c>
      <c r="D259" s="1" t="s">
        <v>17</v>
      </c>
      <c r="E259" s="1">
        <v>5312</v>
      </c>
      <c r="F259" s="1" t="s">
        <v>598</v>
      </c>
      <c r="G259" s="1" t="s">
        <v>599</v>
      </c>
      <c r="H259" s="1">
        <v>9</v>
      </c>
      <c r="I259" s="1">
        <v>15</v>
      </c>
      <c r="J259" s="1">
        <v>15</v>
      </c>
    </row>
    <row r="260" spans="1:10" ht="15" customHeight="1" x14ac:dyDescent="0.2">
      <c r="A260" s="1">
        <v>53</v>
      </c>
      <c r="B260" s="1" t="s">
        <v>37</v>
      </c>
      <c r="C260" s="1">
        <v>122</v>
      </c>
      <c r="D260" s="1" t="s">
        <v>17</v>
      </c>
      <c r="E260" s="1">
        <v>5312</v>
      </c>
      <c r="F260" s="1" t="s">
        <v>598</v>
      </c>
      <c r="G260" s="1" t="s">
        <v>599</v>
      </c>
      <c r="H260" s="1">
        <v>10938</v>
      </c>
      <c r="I260" s="1">
        <v>10016</v>
      </c>
      <c r="J260" s="1">
        <v>9888</v>
      </c>
    </row>
    <row r="261" spans="1:10" ht="15" customHeight="1" x14ac:dyDescent="0.2">
      <c r="A261" s="1">
        <v>17</v>
      </c>
      <c r="B261" s="1" t="s">
        <v>38</v>
      </c>
      <c r="C261" s="1">
        <v>122</v>
      </c>
      <c r="D261" s="1" t="s">
        <v>17</v>
      </c>
      <c r="E261" s="1">
        <v>5312</v>
      </c>
      <c r="F261" s="1" t="s">
        <v>598</v>
      </c>
      <c r="G261" s="1" t="s">
        <v>599</v>
      </c>
      <c r="H261" s="1">
        <v>14</v>
      </c>
      <c r="I261" s="1">
        <v>13</v>
      </c>
      <c r="J261" s="1">
        <v>13</v>
      </c>
    </row>
    <row r="262" spans="1:10" ht="15" customHeight="1" x14ac:dyDescent="0.2">
      <c r="A262" s="1">
        <v>18</v>
      </c>
      <c r="B262" s="1" t="s">
        <v>39</v>
      </c>
      <c r="C262" s="1">
        <v>122</v>
      </c>
      <c r="D262" s="1" t="s">
        <v>17</v>
      </c>
      <c r="E262" s="1">
        <v>5312</v>
      </c>
      <c r="F262" s="1" t="s">
        <v>598</v>
      </c>
      <c r="G262" s="1" t="s">
        <v>599</v>
      </c>
      <c r="H262" s="1">
        <v>82</v>
      </c>
      <c r="I262" s="1">
        <v>28</v>
      </c>
      <c r="J262" s="1">
        <v>60</v>
      </c>
    </row>
    <row r="263" spans="1:10" ht="15" customHeight="1" x14ac:dyDescent="0.2">
      <c r="A263" s="1">
        <v>19</v>
      </c>
      <c r="B263" s="1" t="s">
        <v>40</v>
      </c>
      <c r="C263" s="1">
        <v>122</v>
      </c>
      <c r="D263" s="1" t="s">
        <v>17</v>
      </c>
      <c r="E263" s="1">
        <v>5312</v>
      </c>
      <c r="F263" s="1" t="s">
        <v>598</v>
      </c>
      <c r="G263" s="1" t="s">
        <v>599</v>
      </c>
      <c r="H263" s="1">
        <v>1375</v>
      </c>
      <c r="I263" s="1">
        <v>1420</v>
      </c>
      <c r="J263" s="1">
        <v>1100</v>
      </c>
    </row>
    <row r="264" spans="1:10" ht="15" customHeight="1" x14ac:dyDescent="0.2">
      <c r="A264" s="1">
        <v>21</v>
      </c>
      <c r="B264" s="1" t="s">
        <v>43</v>
      </c>
      <c r="C264" s="1">
        <v>122</v>
      </c>
      <c r="D264" s="1" t="s">
        <v>17</v>
      </c>
      <c r="E264" s="1">
        <v>5312</v>
      </c>
      <c r="F264" s="1" t="s">
        <v>598</v>
      </c>
      <c r="G264" s="1" t="s">
        <v>599</v>
      </c>
      <c r="H264" s="1">
        <v>39705</v>
      </c>
      <c r="I264" s="1">
        <v>43920</v>
      </c>
      <c r="J264" s="1">
        <v>47573</v>
      </c>
    </row>
    <row r="265" spans="1:10" ht="15" customHeight="1" x14ac:dyDescent="0.2">
      <c r="A265" s="1">
        <v>26</v>
      </c>
      <c r="B265" s="1" t="s">
        <v>45</v>
      </c>
      <c r="C265" s="1">
        <v>122</v>
      </c>
      <c r="D265" s="1" t="s">
        <v>17</v>
      </c>
      <c r="E265" s="1">
        <v>5312</v>
      </c>
      <c r="F265" s="1" t="s">
        <v>598</v>
      </c>
      <c r="G265" s="1" t="s">
        <v>599</v>
      </c>
      <c r="H265" s="1">
        <v>40</v>
      </c>
      <c r="I265" s="1">
        <v>41</v>
      </c>
      <c r="J265" s="1">
        <v>40</v>
      </c>
    </row>
    <row r="266" spans="1:10" ht="15" customHeight="1" x14ac:dyDescent="0.2">
      <c r="A266" s="1">
        <v>233</v>
      </c>
      <c r="B266" s="1" t="s">
        <v>47</v>
      </c>
      <c r="C266" s="1">
        <v>122</v>
      </c>
      <c r="D266" s="1" t="s">
        <v>17</v>
      </c>
      <c r="E266" s="1">
        <v>5312</v>
      </c>
      <c r="F266" s="1" t="s">
        <v>598</v>
      </c>
      <c r="G266" s="1" t="s">
        <v>599</v>
      </c>
      <c r="H266" s="1">
        <v>6427</v>
      </c>
      <c r="I266" s="1">
        <v>4278</v>
      </c>
      <c r="J266" s="1">
        <v>6587</v>
      </c>
    </row>
    <row r="267" spans="1:10" ht="15" customHeight="1" x14ac:dyDescent="0.2">
      <c r="A267" s="1">
        <v>29</v>
      </c>
      <c r="B267" s="1" t="s">
        <v>48</v>
      </c>
      <c r="C267" s="1">
        <v>122</v>
      </c>
      <c r="D267" s="1" t="s">
        <v>17</v>
      </c>
      <c r="E267" s="1">
        <v>5312</v>
      </c>
      <c r="F267" s="1" t="s">
        <v>598</v>
      </c>
      <c r="G267" s="1" t="s">
        <v>599</v>
      </c>
      <c r="H267" s="1">
        <v>66029</v>
      </c>
      <c r="I267" s="1">
        <v>58620</v>
      </c>
      <c r="J267" s="1">
        <v>127654</v>
      </c>
    </row>
    <row r="268" spans="1:10" ht="15" customHeight="1" x14ac:dyDescent="0.2">
      <c r="A268" s="1">
        <v>35</v>
      </c>
      <c r="B268" s="1" t="s">
        <v>574</v>
      </c>
      <c r="C268" s="1">
        <v>122</v>
      </c>
      <c r="D268" s="1" t="s">
        <v>17</v>
      </c>
      <c r="E268" s="1">
        <v>5312</v>
      </c>
      <c r="F268" s="1" t="s">
        <v>598</v>
      </c>
      <c r="G268" s="1" t="s">
        <v>599</v>
      </c>
      <c r="H268" s="1">
        <v>268</v>
      </c>
      <c r="I268" s="1">
        <v>240</v>
      </c>
      <c r="J268" s="1">
        <v>275</v>
      </c>
    </row>
    <row r="269" spans="1:10" ht="15" customHeight="1" x14ac:dyDescent="0.2">
      <c r="A269" s="1">
        <v>115</v>
      </c>
      <c r="B269" s="1" t="s">
        <v>49</v>
      </c>
      <c r="C269" s="1">
        <v>122</v>
      </c>
      <c r="D269" s="1" t="s">
        <v>17</v>
      </c>
      <c r="E269" s="1">
        <v>5312</v>
      </c>
      <c r="F269" s="1" t="s">
        <v>598</v>
      </c>
      <c r="G269" s="1" t="s">
        <v>599</v>
      </c>
      <c r="H269" s="1">
        <v>8899</v>
      </c>
      <c r="I269" s="1">
        <v>8808</v>
      </c>
      <c r="J269" s="1">
        <v>8733</v>
      </c>
    </row>
    <row r="270" spans="1:10" ht="15" customHeight="1" x14ac:dyDescent="0.2">
      <c r="A270" s="1">
        <v>32</v>
      </c>
      <c r="B270" s="1" t="s">
        <v>50</v>
      </c>
      <c r="C270" s="1">
        <v>122</v>
      </c>
      <c r="D270" s="1" t="s">
        <v>17</v>
      </c>
      <c r="E270" s="1">
        <v>5312</v>
      </c>
      <c r="F270" s="1" t="s">
        <v>598</v>
      </c>
      <c r="G270" s="1" t="s">
        <v>599</v>
      </c>
      <c r="H270" s="1">
        <v>61599</v>
      </c>
      <c r="I270" s="1">
        <v>65948</v>
      </c>
      <c r="J270" s="1">
        <v>71886</v>
      </c>
    </row>
    <row r="271" spans="1:10" ht="15" customHeight="1" x14ac:dyDescent="0.2">
      <c r="A271" s="1">
        <v>36</v>
      </c>
      <c r="B271" s="1" t="s">
        <v>53</v>
      </c>
      <c r="C271" s="1">
        <v>122</v>
      </c>
      <c r="D271" s="1" t="s">
        <v>17</v>
      </c>
      <c r="E271" s="1">
        <v>5312</v>
      </c>
      <c r="F271" s="1" t="s">
        <v>598</v>
      </c>
      <c r="G271" s="1" t="s">
        <v>599</v>
      </c>
      <c r="H271" s="1">
        <v>1</v>
      </c>
      <c r="I271" s="1">
        <v>1</v>
      </c>
      <c r="J271" s="1">
        <v>1</v>
      </c>
    </row>
    <row r="272" spans="1:10" ht="15" customHeight="1" x14ac:dyDescent="0.2">
      <c r="A272" s="1">
        <v>39</v>
      </c>
      <c r="B272" s="1" t="s">
        <v>55</v>
      </c>
      <c r="C272" s="1">
        <v>122</v>
      </c>
      <c r="D272" s="1" t="s">
        <v>17</v>
      </c>
      <c r="E272" s="1">
        <v>5312</v>
      </c>
      <c r="F272" s="1" t="s">
        <v>598</v>
      </c>
      <c r="G272" s="1" t="s">
        <v>599</v>
      </c>
      <c r="H272" s="1">
        <v>9333</v>
      </c>
      <c r="I272" s="1">
        <v>16851</v>
      </c>
      <c r="J272" s="1">
        <v>33842</v>
      </c>
    </row>
    <row r="273" spans="1:10" ht="15" customHeight="1" x14ac:dyDescent="0.2">
      <c r="A273" s="1">
        <v>40</v>
      </c>
      <c r="B273" s="1" t="s">
        <v>56</v>
      </c>
      <c r="C273" s="1">
        <v>122</v>
      </c>
      <c r="D273" s="1" t="s">
        <v>17</v>
      </c>
      <c r="E273" s="1">
        <v>5312</v>
      </c>
      <c r="F273" s="1" t="s">
        <v>598</v>
      </c>
      <c r="G273" s="1" t="s">
        <v>599</v>
      </c>
      <c r="H273" s="1">
        <v>1316</v>
      </c>
      <c r="I273" s="1">
        <v>1357</v>
      </c>
      <c r="J273" s="1">
        <v>1374</v>
      </c>
    </row>
    <row r="274" spans="1:10" ht="15" customHeight="1" x14ac:dyDescent="0.2">
      <c r="A274" s="1">
        <v>351</v>
      </c>
      <c r="B274" s="1" t="s">
        <v>57</v>
      </c>
      <c r="C274" s="1">
        <v>122</v>
      </c>
      <c r="D274" s="1" t="s">
        <v>17</v>
      </c>
      <c r="E274" s="1">
        <v>5312</v>
      </c>
      <c r="F274" s="1" t="s">
        <v>598</v>
      </c>
      <c r="G274" s="1" t="s">
        <v>599</v>
      </c>
      <c r="H274" s="1">
        <v>3371093</v>
      </c>
      <c r="I274" s="1">
        <v>3330331</v>
      </c>
      <c r="J274" s="1">
        <v>3291048</v>
      </c>
    </row>
    <row r="275" spans="1:10" ht="15" customHeight="1" x14ac:dyDescent="0.2">
      <c r="A275" s="1">
        <v>96</v>
      </c>
      <c r="B275" s="1" t="s">
        <v>573</v>
      </c>
      <c r="C275" s="1">
        <v>122</v>
      </c>
      <c r="D275" s="1" t="s">
        <v>17</v>
      </c>
      <c r="E275" s="1">
        <v>5312</v>
      </c>
      <c r="F275" s="1" t="s">
        <v>598</v>
      </c>
      <c r="G275" s="1" t="s">
        <v>599</v>
      </c>
      <c r="H275" s="1">
        <v>5</v>
      </c>
      <c r="I275" s="1">
        <v>4</v>
      </c>
      <c r="J275" s="1">
        <v>3</v>
      </c>
    </row>
    <row r="276" spans="1:10" ht="15" customHeight="1" x14ac:dyDescent="0.2">
      <c r="A276" s="1">
        <v>128</v>
      </c>
      <c r="B276" s="1" t="s">
        <v>575</v>
      </c>
      <c r="C276" s="1">
        <v>122</v>
      </c>
      <c r="D276" s="1" t="s">
        <v>17</v>
      </c>
      <c r="E276" s="1">
        <v>5312</v>
      </c>
      <c r="F276" s="1" t="s">
        <v>598</v>
      </c>
      <c r="G276" s="1" t="s">
        <v>599</v>
      </c>
    </row>
    <row r="277" spans="1:10" ht="15" customHeight="1" x14ac:dyDescent="0.2">
      <c r="A277" s="1">
        <v>41</v>
      </c>
      <c r="B277" s="1" t="s">
        <v>568</v>
      </c>
      <c r="C277" s="1">
        <v>122</v>
      </c>
      <c r="D277" s="1" t="s">
        <v>17</v>
      </c>
      <c r="E277" s="1">
        <v>5312</v>
      </c>
      <c r="F277" s="1" t="s">
        <v>598</v>
      </c>
      <c r="G277" s="1" t="s">
        <v>599</v>
      </c>
      <c r="H277" s="1">
        <v>3360960</v>
      </c>
      <c r="I277" s="1">
        <v>3320510</v>
      </c>
      <c r="J277" s="1">
        <v>3281520</v>
      </c>
    </row>
    <row r="278" spans="1:10" ht="15" customHeight="1" x14ac:dyDescent="0.2">
      <c r="A278" s="1">
        <v>214</v>
      </c>
      <c r="B278" s="1" t="s">
        <v>569</v>
      </c>
      <c r="C278" s="1">
        <v>122</v>
      </c>
      <c r="D278" s="1" t="s">
        <v>17</v>
      </c>
      <c r="E278" s="1">
        <v>5312</v>
      </c>
      <c r="F278" s="1" t="s">
        <v>598</v>
      </c>
      <c r="G278" s="1" t="s">
        <v>599</v>
      </c>
      <c r="H278" s="1">
        <v>10128</v>
      </c>
      <c r="I278" s="1">
        <v>9817</v>
      </c>
      <c r="J278" s="1">
        <v>9525</v>
      </c>
    </row>
    <row r="279" spans="1:10" ht="15" customHeight="1" x14ac:dyDescent="0.2">
      <c r="A279" s="1">
        <v>45</v>
      </c>
      <c r="B279" s="1" t="s">
        <v>59</v>
      </c>
      <c r="C279" s="1">
        <v>122</v>
      </c>
      <c r="D279" s="1" t="s">
        <v>17</v>
      </c>
      <c r="E279" s="1">
        <v>5312</v>
      </c>
      <c r="F279" s="1" t="s">
        <v>598</v>
      </c>
      <c r="G279" s="1" t="s">
        <v>599</v>
      </c>
      <c r="H279" s="1">
        <v>3015</v>
      </c>
      <c r="I279" s="1">
        <v>3094</v>
      </c>
      <c r="J279" s="1">
        <v>3137</v>
      </c>
    </row>
    <row r="280" spans="1:10" ht="15" customHeight="1" x14ac:dyDescent="0.2">
      <c r="A280" s="1">
        <v>46</v>
      </c>
      <c r="B280" s="1" t="s">
        <v>60</v>
      </c>
      <c r="C280" s="1">
        <v>122</v>
      </c>
      <c r="D280" s="1" t="s">
        <v>17</v>
      </c>
      <c r="E280" s="1">
        <v>5312</v>
      </c>
      <c r="F280" s="1" t="s">
        <v>598</v>
      </c>
      <c r="G280" s="1" t="s">
        <v>599</v>
      </c>
      <c r="H280" s="1">
        <v>1207</v>
      </c>
      <c r="I280" s="1">
        <v>974</v>
      </c>
      <c r="J280" s="1">
        <v>981</v>
      </c>
    </row>
    <row r="281" spans="1:10" ht="15" customHeight="1" x14ac:dyDescent="0.2">
      <c r="A281" s="1">
        <v>47</v>
      </c>
      <c r="B281" s="1" t="s">
        <v>61</v>
      </c>
      <c r="C281" s="1">
        <v>122</v>
      </c>
      <c r="D281" s="1" t="s">
        <v>17</v>
      </c>
      <c r="E281" s="1">
        <v>5312</v>
      </c>
      <c r="F281" s="1" t="s">
        <v>598</v>
      </c>
      <c r="G281" s="1" t="s">
        <v>599</v>
      </c>
      <c r="H281" s="1">
        <v>12</v>
      </c>
      <c r="I281" s="1">
        <v>12</v>
      </c>
      <c r="J281" s="1">
        <v>12</v>
      </c>
    </row>
    <row r="282" spans="1:10" ht="15" customHeight="1" x14ac:dyDescent="0.2">
      <c r="A282" s="1">
        <v>48</v>
      </c>
      <c r="B282" s="1" t="s">
        <v>62</v>
      </c>
      <c r="C282" s="1">
        <v>122</v>
      </c>
      <c r="D282" s="1" t="s">
        <v>17</v>
      </c>
      <c r="E282" s="1">
        <v>5312</v>
      </c>
      <c r="F282" s="1" t="s">
        <v>598</v>
      </c>
      <c r="G282" s="1" t="s">
        <v>599</v>
      </c>
      <c r="H282" s="1">
        <v>85</v>
      </c>
      <c r="I282" s="1">
        <v>92</v>
      </c>
      <c r="J282" s="1">
        <v>79</v>
      </c>
    </row>
    <row r="283" spans="1:10" ht="15" customHeight="1" x14ac:dyDescent="0.2">
      <c r="A283" s="1">
        <v>107</v>
      </c>
      <c r="B283" s="1" t="s">
        <v>63</v>
      </c>
      <c r="C283" s="1">
        <v>122</v>
      </c>
      <c r="D283" s="1" t="s">
        <v>17</v>
      </c>
      <c r="E283" s="1">
        <v>5312</v>
      </c>
      <c r="F283" s="1" t="s">
        <v>598</v>
      </c>
      <c r="G283" s="1" t="s">
        <v>599</v>
      </c>
      <c r="H283" s="1">
        <v>25957</v>
      </c>
      <c r="I283" s="1">
        <v>26790</v>
      </c>
      <c r="J283" s="1">
        <v>26529</v>
      </c>
    </row>
    <row r="284" spans="1:10" ht="15" customHeight="1" x14ac:dyDescent="0.2">
      <c r="A284" s="1">
        <v>49</v>
      </c>
      <c r="B284" s="1" t="s">
        <v>65</v>
      </c>
      <c r="C284" s="1">
        <v>122</v>
      </c>
      <c r="D284" s="1" t="s">
        <v>17</v>
      </c>
      <c r="E284" s="1">
        <v>5312</v>
      </c>
      <c r="F284" s="1" t="s">
        <v>598</v>
      </c>
      <c r="G284" s="1" t="s">
        <v>599</v>
      </c>
      <c r="H284" s="1">
        <v>40683</v>
      </c>
      <c r="I284" s="1">
        <v>55682</v>
      </c>
      <c r="J284" s="1">
        <v>54513</v>
      </c>
    </row>
    <row r="285" spans="1:10" ht="15" customHeight="1" x14ac:dyDescent="0.2">
      <c r="A285" s="1">
        <v>116</v>
      </c>
      <c r="B285" s="1" t="s">
        <v>69</v>
      </c>
      <c r="C285" s="1">
        <v>122</v>
      </c>
      <c r="D285" s="1" t="s">
        <v>17</v>
      </c>
      <c r="E285" s="1">
        <v>5312</v>
      </c>
      <c r="F285" s="1" t="s">
        <v>598</v>
      </c>
      <c r="G285" s="1" t="s">
        <v>599</v>
      </c>
      <c r="H285" s="1">
        <v>29947</v>
      </c>
      <c r="I285" s="1">
        <v>31152</v>
      </c>
      <c r="J285" s="1">
        <v>32147</v>
      </c>
    </row>
    <row r="286" spans="1:10" ht="15" customHeight="1" x14ac:dyDescent="0.2">
      <c r="A286" s="1">
        <v>250</v>
      </c>
      <c r="B286" s="1" t="s">
        <v>70</v>
      </c>
      <c r="C286" s="1">
        <v>122</v>
      </c>
      <c r="D286" s="1" t="s">
        <v>17</v>
      </c>
      <c r="E286" s="1">
        <v>5312</v>
      </c>
      <c r="F286" s="1" t="s">
        <v>598</v>
      </c>
      <c r="G286" s="1" t="s">
        <v>599</v>
      </c>
      <c r="H286" s="1">
        <v>50342</v>
      </c>
      <c r="I286" s="1">
        <v>50531</v>
      </c>
      <c r="J286" s="1">
        <v>50721</v>
      </c>
    </row>
    <row r="287" spans="1:10" ht="15" customHeight="1" x14ac:dyDescent="0.2">
      <c r="A287" s="1">
        <v>55</v>
      </c>
      <c r="B287" s="1" t="s">
        <v>73</v>
      </c>
      <c r="C287" s="1">
        <v>122</v>
      </c>
      <c r="D287" s="1" t="s">
        <v>17</v>
      </c>
      <c r="E287" s="1">
        <v>5312</v>
      </c>
      <c r="F287" s="1" t="s">
        <v>598</v>
      </c>
      <c r="G287" s="1" t="s">
        <v>599</v>
      </c>
      <c r="H287" s="1">
        <v>398</v>
      </c>
      <c r="I287" s="1">
        <v>402</v>
      </c>
      <c r="J287" s="1">
        <v>393</v>
      </c>
    </row>
    <row r="288" spans="1:10" ht="15" customHeight="1" x14ac:dyDescent="0.2">
      <c r="A288" s="1">
        <v>56</v>
      </c>
      <c r="B288" s="1" t="s">
        <v>74</v>
      </c>
      <c r="C288" s="1">
        <v>122</v>
      </c>
      <c r="D288" s="1" t="s">
        <v>17</v>
      </c>
      <c r="E288" s="1">
        <v>5312</v>
      </c>
      <c r="F288" s="1" t="s">
        <v>598</v>
      </c>
      <c r="G288" s="1" t="s">
        <v>599</v>
      </c>
      <c r="H288" s="1">
        <v>5420</v>
      </c>
      <c r="I288" s="1">
        <v>5313</v>
      </c>
      <c r="J288" s="1">
        <v>6161</v>
      </c>
    </row>
    <row r="289" spans="1:10" ht="15" customHeight="1" x14ac:dyDescent="0.2">
      <c r="A289" s="1">
        <v>58</v>
      </c>
      <c r="B289" s="1" t="s">
        <v>75</v>
      </c>
      <c r="C289" s="1">
        <v>122</v>
      </c>
      <c r="D289" s="1" t="s">
        <v>17</v>
      </c>
      <c r="E289" s="1">
        <v>5312</v>
      </c>
      <c r="F289" s="1" t="s">
        <v>598</v>
      </c>
      <c r="G289" s="1" t="s">
        <v>599</v>
      </c>
      <c r="H289" s="1">
        <v>2040</v>
      </c>
      <c r="I289" s="1">
        <v>2145</v>
      </c>
      <c r="J289" s="1">
        <v>2256</v>
      </c>
    </row>
    <row r="290" spans="1:10" ht="15" customHeight="1" x14ac:dyDescent="0.2">
      <c r="A290" s="1">
        <v>59</v>
      </c>
      <c r="B290" s="1" t="s">
        <v>76</v>
      </c>
      <c r="C290" s="1">
        <v>122</v>
      </c>
      <c r="D290" s="1" t="s">
        <v>17</v>
      </c>
      <c r="E290" s="1">
        <v>5312</v>
      </c>
      <c r="F290" s="1" t="s">
        <v>598</v>
      </c>
      <c r="G290" s="1" t="s">
        <v>599</v>
      </c>
      <c r="H290" s="1">
        <v>9993</v>
      </c>
      <c r="I290" s="1">
        <v>11933</v>
      </c>
      <c r="J290" s="1">
        <v>11779</v>
      </c>
    </row>
    <row r="291" spans="1:10" ht="15" customHeight="1" x14ac:dyDescent="0.2">
      <c r="A291" s="1">
        <v>60</v>
      </c>
      <c r="B291" s="1" t="s">
        <v>77</v>
      </c>
      <c r="C291" s="1">
        <v>122</v>
      </c>
      <c r="D291" s="1" t="s">
        <v>17</v>
      </c>
      <c r="E291" s="1">
        <v>5312</v>
      </c>
      <c r="F291" s="1" t="s">
        <v>598</v>
      </c>
      <c r="G291" s="1" t="s">
        <v>599</v>
      </c>
      <c r="H291" s="1">
        <v>125</v>
      </c>
      <c r="I291" s="1">
        <v>122</v>
      </c>
      <c r="J291" s="1">
        <v>125</v>
      </c>
    </row>
    <row r="292" spans="1:10" ht="15" customHeight="1" x14ac:dyDescent="0.2">
      <c r="A292" s="1">
        <v>61</v>
      </c>
      <c r="B292" s="1" t="s">
        <v>78</v>
      </c>
      <c r="C292" s="1">
        <v>122</v>
      </c>
      <c r="D292" s="1" t="s">
        <v>17</v>
      </c>
      <c r="E292" s="1">
        <v>5312</v>
      </c>
      <c r="F292" s="1" t="s">
        <v>598</v>
      </c>
      <c r="G292" s="1" t="s">
        <v>599</v>
      </c>
      <c r="H292" s="1">
        <v>17955</v>
      </c>
      <c r="I292" s="1">
        <v>17269</v>
      </c>
      <c r="J292" s="1">
        <v>17130</v>
      </c>
    </row>
    <row r="293" spans="1:10" ht="15" customHeight="1" x14ac:dyDescent="0.2">
      <c r="A293" s="1">
        <v>238</v>
      </c>
      <c r="B293" s="1" t="s">
        <v>81</v>
      </c>
      <c r="C293" s="1">
        <v>122</v>
      </c>
      <c r="D293" s="1" t="s">
        <v>17</v>
      </c>
      <c r="E293" s="1">
        <v>5312</v>
      </c>
      <c r="F293" s="1" t="s">
        <v>598</v>
      </c>
      <c r="G293" s="1" t="s">
        <v>599</v>
      </c>
      <c r="H293" s="1">
        <v>160000</v>
      </c>
      <c r="I293" s="1">
        <v>100000</v>
      </c>
      <c r="J293" s="1">
        <v>130000</v>
      </c>
    </row>
    <row r="294" spans="1:10" ht="15" customHeight="1" x14ac:dyDescent="0.2">
      <c r="A294" s="1">
        <v>62</v>
      </c>
      <c r="B294" s="1" t="s">
        <v>82</v>
      </c>
      <c r="C294" s="1">
        <v>122</v>
      </c>
      <c r="D294" s="1" t="s">
        <v>17</v>
      </c>
      <c r="E294" s="1">
        <v>5312</v>
      </c>
      <c r="F294" s="1" t="s">
        <v>598</v>
      </c>
      <c r="G294" s="1" t="s">
        <v>599</v>
      </c>
    </row>
    <row r="295" spans="1:10" ht="15" customHeight="1" x14ac:dyDescent="0.2">
      <c r="A295" s="1">
        <v>66</v>
      </c>
      <c r="B295" s="1" t="s">
        <v>84</v>
      </c>
      <c r="C295" s="1">
        <v>122</v>
      </c>
      <c r="D295" s="1" t="s">
        <v>17</v>
      </c>
      <c r="E295" s="1">
        <v>5312</v>
      </c>
      <c r="F295" s="1" t="s">
        <v>598</v>
      </c>
      <c r="G295" s="1" t="s">
        <v>599</v>
      </c>
      <c r="H295" s="1">
        <v>7067</v>
      </c>
      <c r="I295" s="1">
        <v>10115</v>
      </c>
      <c r="J295" s="1">
        <v>9760</v>
      </c>
    </row>
    <row r="296" spans="1:10" ht="15" customHeight="1" x14ac:dyDescent="0.2">
      <c r="A296" s="1">
        <v>74</v>
      </c>
      <c r="B296" s="1" t="s">
        <v>89</v>
      </c>
      <c r="C296" s="1">
        <v>122</v>
      </c>
      <c r="D296" s="1" t="s">
        <v>17</v>
      </c>
      <c r="E296" s="1">
        <v>5312</v>
      </c>
      <c r="F296" s="1" t="s">
        <v>598</v>
      </c>
      <c r="G296" s="1" t="s">
        <v>599</v>
      </c>
      <c r="H296" s="1">
        <v>2014</v>
      </c>
      <c r="I296" s="1">
        <v>1933</v>
      </c>
      <c r="J296" s="1">
        <v>1951</v>
      </c>
    </row>
    <row r="297" spans="1:10" ht="15" customHeight="1" x14ac:dyDescent="0.2">
      <c r="A297" s="1">
        <v>81</v>
      </c>
      <c r="B297" s="1" t="s">
        <v>93</v>
      </c>
      <c r="C297" s="1">
        <v>122</v>
      </c>
      <c r="D297" s="1" t="s">
        <v>17</v>
      </c>
      <c r="E297" s="1">
        <v>5312</v>
      </c>
      <c r="F297" s="1" t="s">
        <v>598</v>
      </c>
      <c r="G297" s="1" t="s">
        <v>599</v>
      </c>
      <c r="H297" s="1">
        <v>74797</v>
      </c>
      <c r="I297" s="1">
        <v>76020</v>
      </c>
      <c r="J297" s="1">
        <v>76594</v>
      </c>
    </row>
    <row r="298" spans="1:10" ht="15" customHeight="1" x14ac:dyDescent="0.2">
      <c r="A298" s="1">
        <v>84</v>
      </c>
      <c r="B298" s="1" t="s">
        <v>94</v>
      </c>
      <c r="C298" s="1">
        <v>122</v>
      </c>
      <c r="D298" s="1" t="s">
        <v>17</v>
      </c>
      <c r="E298" s="1">
        <v>5312</v>
      </c>
      <c r="F298" s="1" t="s">
        <v>598</v>
      </c>
      <c r="G298" s="1" t="s">
        <v>599</v>
      </c>
      <c r="H298" s="1">
        <v>48</v>
      </c>
      <c r="I298" s="1">
        <v>151</v>
      </c>
      <c r="J298" s="1">
        <v>164</v>
      </c>
    </row>
    <row r="299" spans="1:10" ht="15" customHeight="1" x14ac:dyDescent="0.2">
      <c r="A299" s="1">
        <v>86</v>
      </c>
      <c r="B299" s="1" t="s">
        <v>95</v>
      </c>
      <c r="C299" s="1">
        <v>122</v>
      </c>
      <c r="D299" s="1" t="s">
        <v>17</v>
      </c>
      <c r="E299" s="1">
        <v>5312</v>
      </c>
      <c r="F299" s="1" t="s">
        <v>598</v>
      </c>
      <c r="G299" s="1" t="s">
        <v>599</v>
      </c>
      <c r="H299" s="1">
        <v>33</v>
      </c>
      <c r="I299" s="1">
        <v>33</v>
      </c>
      <c r="J299" s="1">
        <v>33</v>
      </c>
    </row>
    <row r="300" spans="1:10" ht="15" customHeight="1" x14ac:dyDescent="0.2">
      <c r="A300" s="1">
        <v>87</v>
      </c>
      <c r="B300" s="1" t="s">
        <v>96</v>
      </c>
      <c r="C300" s="1">
        <v>122</v>
      </c>
      <c r="D300" s="1" t="s">
        <v>17</v>
      </c>
      <c r="E300" s="1">
        <v>5312</v>
      </c>
      <c r="F300" s="1" t="s">
        <v>598</v>
      </c>
      <c r="G300" s="1" t="s">
        <v>599</v>
      </c>
      <c r="H300" s="1">
        <v>137</v>
      </c>
      <c r="I300" s="1">
        <v>130</v>
      </c>
      <c r="J300" s="1">
        <v>124</v>
      </c>
    </row>
    <row r="301" spans="1:10" ht="15" customHeight="1" x14ac:dyDescent="0.2">
      <c r="A301" s="1">
        <v>88</v>
      </c>
      <c r="B301" s="1" t="s">
        <v>97</v>
      </c>
      <c r="C301" s="1">
        <v>122</v>
      </c>
      <c r="D301" s="1" t="s">
        <v>17</v>
      </c>
      <c r="E301" s="1">
        <v>5312</v>
      </c>
      <c r="F301" s="1" t="s">
        <v>598</v>
      </c>
      <c r="G301" s="1" t="s">
        <v>599</v>
      </c>
      <c r="H301" s="1">
        <v>17</v>
      </c>
      <c r="I301" s="1">
        <v>19</v>
      </c>
      <c r="J301" s="1">
        <v>21</v>
      </c>
    </row>
    <row r="302" spans="1:10" ht="15" customHeight="1" x14ac:dyDescent="0.2">
      <c r="A302" s="1">
        <v>89</v>
      </c>
      <c r="B302" s="1" t="s">
        <v>98</v>
      </c>
      <c r="C302" s="1">
        <v>122</v>
      </c>
      <c r="D302" s="1" t="s">
        <v>17</v>
      </c>
      <c r="E302" s="1">
        <v>5312</v>
      </c>
      <c r="F302" s="1" t="s">
        <v>598</v>
      </c>
      <c r="G302" s="1" t="s">
        <v>599</v>
      </c>
      <c r="H302" s="1">
        <v>20</v>
      </c>
      <c r="I302" s="1">
        <v>14</v>
      </c>
      <c r="J302" s="1">
        <v>13</v>
      </c>
    </row>
    <row r="303" spans="1:10" ht="15" customHeight="1" x14ac:dyDescent="0.2">
      <c r="A303" s="1">
        <v>90</v>
      </c>
      <c r="B303" s="1" t="s">
        <v>99</v>
      </c>
      <c r="C303" s="1">
        <v>122</v>
      </c>
      <c r="D303" s="1" t="s">
        <v>17</v>
      </c>
      <c r="E303" s="1">
        <v>5312</v>
      </c>
      <c r="F303" s="1" t="s">
        <v>598</v>
      </c>
      <c r="G303" s="1" t="s">
        <v>599</v>
      </c>
      <c r="H303" s="1">
        <v>59415</v>
      </c>
      <c r="I303" s="1">
        <v>59171</v>
      </c>
      <c r="J303" s="1">
        <v>59043</v>
      </c>
    </row>
    <row r="304" spans="1:10" ht="15" customHeight="1" x14ac:dyDescent="0.2">
      <c r="A304" s="1">
        <v>91</v>
      </c>
      <c r="B304" s="1" t="s">
        <v>101</v>
      </c>
      <c r="C304" s="1">
        <v>122</v>
      </c>
      <c r="D304" s="1" t="s">
        <v>17</v>
      </c>
      <c r="E304" s="1">
        <v>5312</v>
      </c>
      <c r="F304" s="1" t="s">
        <v>598</v>
      </c>
      <c r="G304" s="1" t="s">
        <v>599</v>
      </c>
      <c r="H304" s="1">
        <v>213</v>
      </c>
      <c r="I304" s="1">
        <v>216</v>
      </c>
      <c r="J304" s="1">
        <v>480</v>
      </c>
    </row>
    <row r="305" spans="1:10" ht="15" customHeight="1" x14ac:dyDescent="0.2">
      <c r="A305" s="1">
        <v>93</v>
      </c>
      <c r="B305" s="1" t="s">
        <v>102</v>
      </c>
      <c r="C305" s="1">
        <v>122</v>
      </c>
      <c r="D305" s="1" t="s">
        <v>17</v>
      </c>
      <c r="E305" s="1">
        <v>5312</v>
      </c>
      <c r="F305" s="1" t="s">
        <v>598</v>
      </c>
      <c r="G305" s="1" t="s">
        <v>599</v>
      </c>
      <c r="H305" s="1">
        <v>76556</v>
      </c>
      <c r="I305" s="1">
        <v>93208</v>
      </c>
      <c r="J305" s="1">
        <v>116867</v>
      </c>
    </row>
    <row r="306" spans="1:10" ht="15" customHeight="1" x14ac:dyDescent="0.2">
      <c r="A306" s="1">
        <v>95</v>
      </c>
      <c r="B306" s="1" t="s">
        <v>103</v>
      </c>
      <c r="C306" s="1">
        <v>122</v>
      </c>
      <c r="D306" s="1" t="s">
        <v>17</v>
      </c>
      <c r="E306" s="1">
        <v>5312</v>
      </c>
      <c r="F306" s="1" t="s">
        <v>598</v>
      </c>
      <c r="G306" s="1" t="s">
        <v>599</v>
      </c>
      <c r="H306" s="1">
        <v>1150</v>
      </c>
      <c r="I306" s="1">
        <v>1159</v>
      </c>
      <c r="J306" s="1">
        <v>1218</v>
      </c>
    </row>
    <row r="307" spans="1:10" ht="15" customHeight="1" x14ac:dyDescent="0.2">
      <c r="A307" s="1">
        <v>100</v>
      </c>
      <c r="B307" s="1" t="s">
        <v>106</v>
      </c>
      <c r="C307" s="1">
        <v>122</v>
      </c>
      <c r="D307" s="1" t="s">
        <v>17</v>
      </c>
      <c r="E307" s="1">
        <v>5312</v>
      </c>
      <c r="F307" s="1" t="s">
        <v>598</v>
      </c>
      <c r="G307" s="1" t="s">
        <v>599</v>
      </c>
      <c r="H307" s="1">
        <v>105870</v>
      </c>
      <c r="I307" s="1">
        <v>107000</v>
      </c>
      <c r="J307" s="1">
        <v>130000</v>
      </c>
    </row>
    <row r="308" spans="1:10" ht="15" customHeight="1" x14ac:dyDescent="0.2">
      <c r="A308" s="1">
        <v>101</v>
      </c>
      <c r="B308" s="1" t="s">
        <v>107</v>
      </c>
      <c r="C308" s="1">
        <v>122</v>
      </c>
      <c r="D308" s="1" t="s">
        <v>17</v>
      </c>
      <c r="E308" s="1">
        <v>5312</v>
      </c>
      <c r="F308" s="1" t="s">
        <v>598</v>
      </c>
      <c r="G308" s="1" t="s">
        <v>599</v>
      </c>
      <c r="H308" s="1">
        <v>156758</v>
      </c>
      <c r="I308" s="1">
        <v>143125</v>
      </c>
      <c r="J308" s="1">
        <v>137059</v>
      </c>
    </row>
    <row r="309" spans="1:10" ht="15" customHeight="1" x14ac:dyDescent="0.2">
      <c r="A309" s="1">
        <v>105</v>
      </c>
      <c r="B309" s="1" t="s">
        <v>111</v>
      </c>
      <c r="C309" s="1">
        <v>122</v>
      </c>
      <c r="D309" s="1" t="s">
        <v>17</v>
      </c>
      <c r="E309" s="1">
        <v>5312</v>
      </c>
      <c r="F309" s="1" t="s">
        <v>598</v>
      </c>
      <c r="G309" s="1" t="s">
        <v>599</v>
      </c>
      <c r="H309" s="1">
        <v>2471</v>
      </c>
      <c r="I309" s="1">
        <v>2501</v>
      </c>
      <c r="J309" s="1">
        <v>2154</v>
      </c>
    </row>
    <row r="310" spans="1:10" ht="15" customHeight="1" x14ac:dyDescent="0.2">
      <c r="A310" s="1">
        <v>106</v>
      </c>
      <c r="B310" s="1" t="s">
        <v>112</v>
      </c>
      <c r="C310" s="1">
        <v>122</v>
      </c>
      <c r="D310" s="1" t="s">
        <v>17</v>
      </c>
      <c r="E310" s="1">
        <v>5312</v>
      </c>
      <c r="F310" s="1" t="s">
        <v>598</v>
      </c>
      <c r="G310" s="1" t="s">
        <v>599</v>
      </c>
      <c r="H310" s="1">
        <v>313</v>
      </c>
      <c r="I310" s="1">
        <v>354</v>
      </c>
      <c r="J310" s="1">
        <v>624</v>
      </c>
    </row>
    <row r="311" spans="1:10" ht="15" customHeight="1" x14ac:dyDescent="0.2">
      <c r="A311" s="1">
        <v>109</v>
      </c>
      <c r="B311" s="1" t="s">
        <v>113</v>
      </c>
      <c r="C311" s="1">
        <v>122</v>
      </c>
      <c r="D311" s="1" t="s">
        <v>17</v>
      </c>
      <c r="E311" s="1">
        <v>5312</v>
      </c>
      <c r="F311" s="1" t="s">
        <v>598</v>
      </c>
      <c r="G311" s="1" t="s">
        <v>599</v>
      </c>
      <c r="H311" s="1">
        <v>2364</v>
      </c>
      <c r="I311" s="1">
        <v>2405</v>
      </c>
      <c r="J311" s="1">
        <v>2752</v>
      </c>
    </row>
    <row r="312" spans="1:10" ht="15" customHeight="1" x14ac:dyDescent="0.2">
      <c r="A312" s="1">
        <v>110</v>
      </c>
      <c r="B312" s="1" t="s">
        <v>114</v>
      </c>
      <c r="C312" s="1">
        <v>122</v>
      </c>
      <c r="D312" s="1" t="s">
        <v>17</v>
      </c>
      <c r="E312" s="1">
        <v>5312</v>
      </c>
      <c r="F312" s="1" t="s">
        <v>598</v>
      </c>
      <c r="G312" s="1" t="s">
        <v>599</v>
      </c>
      <c r="H312" s="1">
        <v>38000</v>
      </c>
      <c r="I312" s="1">
        <v>36600</v>
      </c>
      <c r="J312" s="1">
        <v>36000</v>
      </c>
    </row>
    <row r="313" spans="1:10" ht="15" customHeight="1" x14ac:dyDescent="0.2">
      <c r="A313" s="1">
        <v>114</v>
      </c>
      <c r="B313" s="1" t="s">
        <v>117</v>
      </c>
      <c r="C313" s="1">
        <v>122</v>
      </c>
      <c r="D313" s="1" t="s">
        <v>17</v>
      </c>
      <c r="E313" s="1">
        <v>5312</v>
      </c>
      <c r="F313" s="1" t="s">
        <v>598</v>
      </c>
      <c r="G313" s="1" t="s">
        <v>599</v>
      </c>
      <c r="H313" s="1">
        <v>61067</v>
      </c>
      <c r="I313" s="1">
        <v>72162</v>
      </c>
      <c r="J313" s="1">
        <v>47184</v>
      </c>
    </row>
    <row r="314" spans="1:10" ht="15" customHeight="1" x14ac:dyDescent="0.2">
      <c r="A314" s="1">
        <v>120</v>
      </c>
      <c r="B314" s="1" t="s">
        <v>121</v>
      </c>
      <c r="C314" s="1">
        <v>122</v>
      </c>
      <c r="D314" s="1" t="s">
        <v>17</v>
      </c>
      <c r="E314" s="1">
        <v>5312</v>
      </c>
      <c r="F314" s="1" t="s">
        <v>598</v>
      </c>
      <c r="G314" s="1" t="s">
        <v>599</v>
      </c>
      <c r="H314" s="1">
        <v>6595</v>
      </c>
      <c r="I314" s="1">
        <v>7470</v>
      </c>
      <c r="J314" s="1">
        <v>7655</v>
      </c>
    </row>
    <row r="315" spans="1:10" ht="15" customHeight="1" x14ac:dyDescent="0.2">
      <c r="A315" s="1">
        <v>123</v>
      </c>
      <c r="B315" s="1" t="s">
        <v>125</v>
      </c>
      <c r="C315" s="1">
        <v>122</v>
      </c>
      <c r="D315" s="1" t="s">
        <v>17</v>
      </c>
      <c r="E315" s="1">
        <v>5312</v>
      </c>
      <c r="F315" s="1" t="s">
        <v>598</v>
      </c>
      <c r="G315" s="1" t="s">
        <v>599</v>
      </c>
      <c r="H315" s="1">
        <v>2132</v>
      </c>
      <c r="I315" s="1">
        <v>2145</v>
      </c>
      <c r="J315" s="1">
        <v>2150</v>
      </c>
    </row>
    <row r="316" spans="1:10" ht="15" customHeight="1" x14ac:dyDescent="0.2">
      <c r="A316" s="1">
        <v>129</v>
      </c>
      <c r="B316" s="1" t="s">
        <v>130</v>
      </c>
      <c r="C316" s="1">
        <v>122</v>
      </c>
      <c r="D316" s="1" t="s">
        <v>17</v>
      </c>
      <c r="E316" s="1">
        <v>5312</v>
      </c>
      <c r="F316" s="1" t="s">
        <v>598</v>
      </c>
      <c r="G316" s="1" t="s">
        <v>599</v>
      </c>
      <c r="H316" s="1">
        <v>145588</v>
      </c>
      <c r="I316" s="1">
        <v>132482</v>
      </c>
      <c r="J316" s="1">
        <v>137514</v>
      </c>
    </row>
    <row r="317" spans="1:10" ht="15" customHeight="1" x14ac:dyDescent="0.2">
      <c r="A317" s="1">
        <v>131</v>
      </c>
      <c r="B317" s="1" t="s">
        <v>132</v>
      </c>
      <c r="C317" s="1">
        <v>122</v>
      </c>
      <c r="D317" s="1" t="s">
        <v>17</v>
      </c>
      <c r="E317" s="1">
        <v>5312</v>
      </c>
      <c r="F317" s="1" t="s">
        <v>598</v>
      </c>
      <c r="G317" s="1" t="s">
        <v>599</v>
      </c>
      <c r="H317" s="1">
        <v>3013</v>
      </c>
      <c r="I317" s="1">
        <v>3185</v>
      </c>
      <c r="J317" s="1">
        <v>2592</v>
      </c>
    </row>
    <row r="318" spans="1:10" ht="15" customHeight="1" x14ac:dyDescent="0.2">
      <c r="A318" s="1">
        <v>132</v>
      </c>
      <c r="B318" s="1" t="s">
        <v>133</v>
      </c>
      <c r="C318" s="1">
        <v>122</v>
      </c>
      <c r="D318" s="1" t="s">
        <v>17</v>
      </c>
      <c r="E318" s="1">
        <v>5312</v>
      </c>
      <c r="F318" s="1" t="s">
        <v>598</v>
      </c>
      <c r="G318" s="1" t="s">
        <v>599</v>
      </c>
      <c r="H318" s="1">
        <v>16</v>
      </c>
      <c r="I318" s="1">
        <v>23</v>
      </c>
      <c r="J318" s="1">
        <v>19</v>
      </c>
    </row>
    <row r="319" spans="1:10" ht="15" customHeight="1" x14ac:dyDescent="0.2">
      <c r="A319" s="1">
        <v>133</v>
      </c>
      <c r="B319" s="1" t="s">
        <v>134</v>
      </c>
      <c r="C319" s="1">
        <v>122</v>
      </c>
      <c r="D319" s="1" t="s">
        <v>17</v>
      </c>
      <c r="E319" s="1">
        <v>5312</v>
      </c>
      <c r="F319" s="1" t="s">
        <v>598</v>
      </c>
      <c r="G319" s="1" t="s">
        <v>599</v>
      </c>
      <c r="H319" s="1">
        <v>23648</v>
      </c>
      <c r="I319" s="1">
        <v>21057</v>
      </c>
      <c r="J319" s="1">
        <v>32158</v>
      </c>
    </row>
    <row r="320" spans="1:10" ht="15" customHeight="1" x14ac:dyDescent="0.2">
      <c r="A320" s="1">
        <v>135</v>
      </c>
      <c r="B320" s="1" t="s">
        <v>137</v>
      </c>
      <c r="C320" s="1">
        <v>122</v>
      </c>
      <c r="D320" s="1" t="s">
        <v>17</v>
      </c>
      <c r="E320" s="1">
        <v>5312</v>
      </c>
      <c r="F320" s="1" t="s">
        <v>598</v>
      </c>
      <c r="G320" s="1" t="s">
        <v>599</v>
      </c>
      <c r="H320" s="1">
        <v>26</v>
      </c>
      <c r="I320" s="1">
        <v>26</v>
      </c>
      <c r="J320" s="1">
        <v>25</v>
      </c>
    </row>
    <row r="321" spans="1:10" ht="15" customHeight="1" x14ac:dyDescent="0.2">
      <c r="A321" s="1">
        <v>136</v>
      </c>
      <c r="B321" s="1" t="s">
        <v>138</v>
      </c>
      <c r="C321" s="1">
        <v>122</v>
      </c>
      <c r="D321" s="1" t="s">
        <v>17</v>
      </c>
      <c r="E321" s="1">
        <v>5312</v>
      </c>
      <c r="F321" s="1" t="s">
        <v>598</v>
      </c>
      <c r="G321" s="1" t="s">
        <v>599</v>
      </c>
      <c r="H321" s="1">
        <v>2379</v>
      </c>
      <c r="I321" s="1">
        <v>2373</v>
      </c>
      <c r="J321" s="1">
        <v>2347</v>
      </c>
    </row>
    <row r="322" spans="1:10" ht="15" customHeight="1" x14ac:dyDescent="0.2">
      <c r="A322" s="1">
        <v>137</v>
      </c>
      <c r="B322" s="1" t="s">
        <v>139</v>
      </c>
      <c r="C322" s="1">
        <v>122</v>
      </c>
      <c r="D322" s="1" t="s">
        <v>17</v>
      </c>
      <c r="E322" s="1">
        <v>5312</v>
      </c>
      <c r="F322" s="1" t="s">
        <v>598</v>
      </c>
      <c r="G322" s="1" t="s">
        <v>599</v>
      </c>
      <c r="H322" s="1">
        <v>59</v>
      </c>
      <c r="I322" s="1">
        <v>52</v>
      </c>
      <c r="J322" s="1">
        <v>35</v>
      </c>
    </row>
    <row r="323" spans="1:10" ht="15" customHeight="1" x14ac:dyDescent="0.2">
      <c r="A323" s="1">
        <v>138</v>
      </c>
      <c r="B323" s="1" t="s">
        <v>140</v>
      </c>
      <c r="C323" s="1">
        <v>122</v>
      </c>
      <c r="D323" s="1" t="s">
        <v>17</v>
      </c>
      <c r="E323" s="1">
        <v>5312</v>
      </c>
      <c r="F323" s="1" t="s">
        <v>598</v>
      </c>
      <c r="G323" s="1" t="s">
        <v>599</v>
      </c>
      <c r="H323" s="1">
        <v>2354</v>
      </c>
      <c r="I323" s="1">
        <v>3297</v>
      </c>
      <c r="J323" s="1">
        <v>3470</v>
      </c>
    </row>
    <row r="324" spans="1:10" ht="15" customHeight="1" x14ac:dyDescent="0.2">
      <c r="A324" s="1">
        <v>145</v>
      </c>
      <c r="B324" s="1" t="s">
        <v>141</v>
      </c>
      <c r="C324" s="1">
        <v>122</v>
      </c>
      <c r="D324" s="1" t="s">
        <v>17</v>
      </c>
      <c r="E324" s="1">
        <v>5312</v>
      </c>
      <c r="F324" s="1" t="s">
        <v>598</v>
      </c>
      <c r="G324" s="1" t="s">
        <v>599</v>
      </c>
      <c r="H324" s="1">
        <v>558</v>
      </c>
      <c r="I324" s="1">
        <v>555</v>
      </c>
      <c r="J324" s="1">
        <v>553</v>
      </c>
    </row>
    <row r="325" spans="1:10" ht="15" customHeight="1" x14ac:dyDescent="0.2">
      <c r="A325" s="1">
        <v>142</v>
      </c>
      <c r="B325" s="1" t="s">
        <v>144</v>
      </c>
      <c r="C325" s="1">
        <v>122</v>
      </c>
      <c r="D325" s="1" t="s">
        <v>17</v>
      </c>
      <c r="E325" s="1">
        <v>5312</v>
      </c>
      <c r="F325" s="1" t="s">
        <v>598</v>
      </c>
      <c r="G325" s="1" t="s">
        <v>599</v>
      </c>
      <c r="H325" s="1">
        <v>5</v>
      </c>
      <c r="I325" s="1">
        <v>5</v>
      </c>
      <c r="J325" s="1">
        <v>5</v>
      </c>
    </row>
    <row r="326" spans="1:10" ht="15" customHeight="1" x14ac:dyDescent="0.2">
      <c r="A326" s="1">
        <v>143</v>
      </c>
      <c r="B326" s="1" t="s">
        <v>145</v>
      </c>
      <c r="C326" s="1">
        <v>122</v>
      </c>
      <c r="D326" s="1" t="s">
        <v>17</v>
      </c>
      <c r="E326" s="1">
        <v>5312</v>
      </c>
      <c r="F326" s="1" t="s">
        <v>598</v>
      </c>
      <c r="G326" s="1" t="s">
        <v>599</v>
      </c>
      <c r="H326" s="1">
        <v>841</v>
      </c>
      <c r="I326" s="1">
        <v>900</v>
      </c>
      <c r="J326" s="1">
        <v>872</v>
      </c>
    </row>
    <row r="327" spans="1:10" ht="15" customHeight="1" x14ac:dyDescent="0.2">
      <c r="A327" s="1">
        <v>144</v>
      </c>
      <c r="B327" s="1" t="s">
        <v>146</v>
      </c>
      <c r="C327" s="1">
        <v>122</v>
      </c>
      <c r="D327" s="1" t="s">
        <v>17</v>
      </c>
      <c r="E327" s="1">
        <v>5312</v>
      </c>
      <c r="F327" s="1" t="s">
        <v>598</v>
      </c>
      <c r="G327" s="1" t="s">
        <v>599</v>
      </c>
      <c r="H327" s="1">
        <v>71500</v>
      </c>
      <c r="I327" s="1">
        <v>44769</v>
      </c>
      <c r="J327" s="1">
        <v>52870</v>
      </c>
    </row>
    <row r="328" spans="1:10" ht="15" customHeight="1" x14ac:dyDescent="0.2">
      <c r="A328" s="1">
        <v>28</v>
      </c>
      <c r="B328" s="1" t="s">
        <v>147</v>
      </c>
      <c r="C328" s="1">
        <v>122</v>
      </c>
      <c r="D328" s="1" t="s">
        <v>17</v>
      </c>
      <c r="E328" s="1">
        <v>5312</v>
      </c>
      <c r="F328" s="1" t="s">
        <v>598</v>
      </c>
      <c r="G328" s="1" t="s">
        <v>599</v>
      </c>
      <c r="H328" s="1">
        <v>6695</v>
      </c>
      <c r="I328" s="1">
        <v>6646</v>
      </c>
      <c r="J328" s="1">
        <v>6598</v>
      </c>
    </row>
    <row r="329" spans="1:10" ht="15" customHeight="1" x14ac:dyDescent="0.2">
      <c r="A329" s="1">
        <v>153</v>
      </c>
      <c r="B329" s="1" t="s">
        <v>152</v>
      </c>
      <c r="C329" s="1">
        <v>122</v>
      </c>
      <c r="D329" s="1" t="s">
        <v>17</v>
      </c>
      <c r="E329" s="1">
        <v>5312</v>
      </c>
      <c r="F329" s="1" t="s">
        <v>598</v>
      </c>
      <c r="G329" s="1" t="s">
        <v>599</v>
      </c>
      <c r="H329" s="1">
        <v>500</v>
      </c>
      <c r="I329" s="1">
        <v>500</v>
      </c>
      <c r="J329" s="1">
        <v>400</v>
      </c>
    </row>
    <row r="330" spans="1:10" ht="15" customHeight="1" x14ac:dyDescent="0.2">
      <c r="A330" s="1">
        <v>156</v>
      </c>
      <c r="B330" s="1" t="s">
        <v>153</v>
      </c>
      <c r="C330" s="1">
        <v>122</v>
      </c>
      <c r="D330" s="1" t="s">
        <v>17</v>
      </c>
      <c r="E330" s="1">
        <v>5312</v>
      </c>
      <c r="F330" s="1" t="s">
        <v>598</v>
      </c>
      <c r="G330" s="1" t="s">
        <v>599</v>
      </c>
      <c r="H330" s="1">
        <v>1306</v>
      </c>
      <c r="I330" s="1">
        <v>1325</v>
      </c>
      <c r="J330" s="1">
        <v>1093</v>
      </c>
    </row>
    <row r="331" spans="1:10" ht="15" customHeight="1" x14ac:dyDescent="0.2">
      <c r="A331" s="1">
        <v>158</v>
      </c>
      <c r="B331" s="1" t="s">
        <v>155</v>
      </c>
      <c r="C331" s="1">
        <v>122</v>
      </c>
      <c r="D331" s="1" t="s">
        <v>17</v>
      </c>
      <c r="E331" s="1">
        <v>5312</v>
      </c>
      <c r="F331" s="1" t="s">
        <v>598</v>
      </c>
      <c r="G331" s="1" t="s">
        <v>599</v>
      </c>
      <c r="H331" s="1">
        <v>3700</v>
      </c>
      <c r="I331" s="1">
        <v>4010</v>
      </c>
      <c r="J331" s="1">
        <v>4429</v>
      </c>
    </row>
    <row r="332" spans="1:10" ht="15" customHeight="1" x14ac:dyDescent="0.2">
      <c r="A332" s="1">
        <v>159</v>
      </c>
      <c r="B332" s="1" t="s">
        <v>156</v>
      </c>
      <c r="C332" s="1">
        <v>122</v>
      </c>
      <c r="D332" s="1" t="s">
        <v>17</v>
      </c>
      <c r="E332" s="1">
        <v>5312</v>
      </c>
      <c r="F332" s="1" t="s">
        <v>598</v>
      </c>
      <c r="G332" s="1" t="s">
        <v>599</v>
      </c>
      <c r="H332" s="1">
        <v>1431208</v>
      </c>
      <c r="I332" s="1">
        <v>1487898</v>
      </c>
      <c r="J332" s="1">
        <v>1546562</v>
      </c>
    </row>
    <row r="333" spans="1:10" ht="15" customHeight="1" x14ac:dyDescent="0.2">
      <c r="A333" s="1">
        <v>160</v>
      </c>
      <c r="B333" s="1" t="s">
        <v>157</v>
      </c>
      <c r="C333" s="1">
        <v>122</v>
      </c>
      <c r="D333" s="1" t="s">
        <v>17</v>
      </c>
      <c r="E333" s="1">
        <v>5312</v>
      </c>
      <c r="F333" s="1" t="s">
        <v>598</v>
      </c>
      <c r="G333" s="1" t="s">
        <v>599</v>
      </c>
      <c r="H333" s="1">
        <v>16</v>
      </c>
      <c r="I333" s="1">
        <v>15</v>
      </c>
      <c r="J333" s="1">
        <v>15</v>
      </c>
    </row>
    <row r="334" spans="1:10" ht="15" customHeight="1" x14ac:dyDescent="0.2">
      <c r="A334" s="1">
        <v>299</v>
      </c>
      <c r="B334" s="1" t="s">
        <v>159</v>
      </c>
      <c r="C334" s="1">
        <v>122</v>
      </c>
      <c r="D334" s="1" t="s">
        <v>17</v>
      </c>
      <c r="E334" s="1">
        <v>5312</v>
      </c>
      <c r="F334" s="1" t="s">
        <v>598</v>
      </c>
      <c r="G334" s="1" t="s">
        <v>599</v>
      </c>
      <c r="H334" s="1">
        <v>122</v>
      </c>
      <c r="I334" s="1">
        <v>118</v>
      </c>
      <c r="J334" s="1">
        <v>117</v>
      </c>
    </row>
    <row r="335" spans="1:10" ht="15" customHeight="1" x14ac:dyDescent="0.2">
      <c r="A335" s="1">
        <v>164</v>
      </c>
      <c r="B335" s="1" t="s">
        <v>161</v>
      </c>
      <c r="C335" s="1">
        <v>122</v>
      </c>
      <c r="D335" s="1" t="s">
        <v>17</v>
      </c>
      <c r="E335" s="1">
        <v>5312</v>
      </c>
      <c r="F335" s="1" t="s">
        <v>598</v>
      </c>
      <c r="G335" s="1" t="s">
        <v>599</v>
      </c>
    </row>
    <row r="336" spans="1:10" ht="15" customHeight="1" x14ac:dyDescent="0.2">
      <c r="A336" s="1">
        <v>165</v>
      </c>
      <c r="B336" s="1" t="s">
        <v>162</v>
      </c>
      <c r="C336" s="1">
        <v>122</v>
      </c>
      <c r="D336" s="1" t="s">
        <v>17</v>
      </c>
      <c r="E336" s="1">
        <v>5312</v>
      </c>
      <c r="F336" s="1" t="s">
        <v>598</v>
      </c>
      <c r="G336" s="1" t="s">
        <v>599</v>
      </c>
      <c r="H336" s="1">
        <v>1422</v>
      </c>
      <c r="I336" s="1">
        <v>1408</v>
      </c>
      <c r="J336" s="1">
        <v>1528</v>
      </c>
    </row>
    <row r="337" spans="1:10" ht="15" customHeight="1" x14ac:dyDescent="0.2">
      <c r="A337" s="1">
        <v>168</v>
      </c>
      <c r="B337" s="1" t="s">
        <v>164</v>
      </c>
      <c r="C337" s="1">
        <v>122</v>
      </c>
      <c r="D337" s="1" t="s">
        <v>17</v>
      </c>
      <c r="E337" s="1">
        <v>5312</v>
      </c>
      <c r="F337" s="1" t="s">
        <v>598</v>
      </c>
      <c r="G337" s="1" t="s">
        <v>599</v>
      </c>
      <c r="H337" s="1">
        <v>131417</v>
      </c>
      <c r="I337" s="1">
        <v>133689</v>
      </c>
      <c r="J337" s="1">
        <v>135943</v>
      </c>
    </row>
    <row r="338" spans="1:10" ht="15" customHeight="1" x14ac:dyDescent="0.2">
      <c r="A338" s="1">
        <v>169</v>
      </c>
      <c r="B338" s="1" t="s">
        <v>165</v>
      </c>
      <c r="C338" s="1">
        <v>122</v>
      </c>
      <c r="D338" s="1" t="s">
        <v>17</v>
      </c>
      <c r="E338" s="1">
        <v>5312</v>
      </c>
      <c r="F338" s="1" t="s">
        <v>598</v>
      </c>
      <c r="G338" s="1" t="s">
        <v>599</v>
      </c>
      <c r="H338" s="1">
        <v>5200</v>
      </c>
      <c r="I338" s="1">
        <v>4858</v>
      </c>
      <c r="J338" s="1">
        <v>5000</v>
      </c>
    </row>
    <row r="339" spans="1:10" ht="15" customHeight="1" x14ac:dyDescent="0.2">
      <c r="A339" s="1">
        <v>170</v>
      </c>
      <c r="B339" s="1" t="s">
        <v>166</v>
      </c>
      <c r="C339" s="1">
        <v>122</v>
      </c>
      <c r="D339" s="1" t="s">
        <v>17</v>
      </c>
      <c r="E339" s="1">
        <v>5312</v>
      </c>
      <c r="F339" s="1" t="s">
        <v>598</v>
      </c>
      <c r="G339" s="1" t="s">
        <v>599</v>
      </c>
      <c r="H339" s="1">
        <v>16108</v>
      </c>
      <c r="I339" s="1">
        <v>16356</v>
      </c>
      <c r="J339" s="1">
        <v>15141</v>
      </c>
    </row>
    <row r="340" spans="1:10" ht="15" customHeight="1" x14ac:dyDescent="0.2">
      <c r="A340" s="1">
        <v>171</v>
      </c>
      <c r="B340" s="1" t="s">
        <v>167</v>
      </c>
      <c r="C340" s="1">
        <v>122</v>
      </c>
      <c r="D340" s="1" t="s">
        <v>17</v>
      </c>
      <c r="E340" s="1">
        <v>5312</v>
      </c>
      <c r="F340" s="1" t="s">
        <v>598</v>
      </c>
      <c r="G340" s="1" t="s">
        <v>599</v>
      </c>
      <c r="H340" s="1">
        <v>88968</v>
      </c>
      <c r="I340" s="1">
        <v>85843</v>
      </c>
      <c r="J340" s="1">
        <v>84752</v>
      </c>
    </row>
    <row r="341" spans="1:10" ht="15" customHeight="1" x14ac:dyDescent="0.2">
      <c r="A341" s="1">
        <v>174</v>
      </c>
      <c r="B341" s="1" t="s">
        <v>169</v>
      </c>
      <c r="C341" s="1">
        <v>122</v>
      </c>
      <c r="D341" s="1" t="s">
        <v>17</v>
      </c>
      <c r="E341" s="1">
        <v>5312</v>
      </c>
      <c r="F341" s="1" t="s">
        <v>598</v>
      </c>
      <c r="G341" s="1" t="s">
        <v>599</v>
      </c>
      <c r="H341" s="1">
        <v>1497</v>
      </c>
      <c r="I341" s="1">
        <v>1178</v>
      </c>
      <c r="J341" s="1">
        <v>1051</v>
      </c>
    </row>
    <row r="342" spans="1:10" ht="15" customHeight="1" x14ac:dyDescent="0.2">
      <c r="A342" s="1">
        <v>177</v>
      </c>
      <c r="B342" s="1" t="s">
        <v>170</v>
      </c>
      <c r="C342" s="1">
        <v>122</v>
      </c>
      <c r="D342" s="1" t="s">
        <v>17</v>
      </c>
      <c r="E342" s="1">
        <v>5312</v>
      </c>
      <c r="F342" s="1" t="s">
        <v>598</v>
      </c>
      <c r="G342" s="1" t="s">
        <v>599</v>
      </c>
      <c r="H342" s="1">
        <v>35</v>
      </c>
      <c r="I342" s="1">
        <v>50</v>
      </c>
      <c r="J342" s="1">
        <v>62</v>
      </c>
    </row>
    <row r="343" spans="1:10" ht="15" customHeight="1" x14ac:dyDescent="0.2">
      <c r="A343" s="1">
        <v>117</v>
      </c>
      <c r="B343" s="1" t="s">
        <v>172</v>
      </c>
      <c r="C343" s="1">
        <v>122</v>
      </c>
      <c r="D343" s="1" t="s">
        <v>17</v>
      </c>
      <c r="E343" s="1">
        <v>5312</v>
      </c>
      <c r="F343" s="1" t="s">
        <v>598</v>
      </c>
      <c r="G343" s="1" t="s">
        <v>599</v>
      </c>
      <c r="H343" s="1">
        <v>20515</v>
      </c>
      <c r="I343" s="1">
        <v>19357</v>
      </c>
      <c r="J343" s="1">
        <v>20359</v>
      </c>
    </row>
    <row r="344" spans="1:10" ht="15" customHeight="1" x14ac:dyDescent="0.2">
      <c r="A344" s="1">
        <v>182</v>
      </c>
      <c r="B344" s="1" t="s">
        <v>174</v>
      </c>
      <c r="C344" s="1">
        <v>122</v>
      </c>
      <c r="D344" s="1" t="s">
        <v>17</v>
      </c>
      <c r="E344" s="1">
        <v>5312</v>
      </c>
      <c r="F344" s="1" t="s">
        <v>598</v>
      </c>
      <c r="G344" s="1" t="s">
        <v>599</v>
      </c>
      <c r="H344" s="1">
        <v>35</v>
      </c>
      <c r="I344" s="1">
        <v>35</v>
      </c>
      <c r="J344" s="1">
        <v>35</v>
      </c>
    </row>
    <row r="345" spans="1:10" ht="15" customHeight="1" x14ac:dyDescent="0.2">
      <c r="A345" s="1">
        <v>184</v>
      </c>
      <c r="B345" s="1" t="s">
        <v>177</v>
      </c>
      <c r="C345" s="1">
        <v>122</v>
      </c>
      <c r="D345" s="1" t="s">
        <v>17</v>
      </c>
      <c r="E345" s="1">
        <v>5312</v>
      </c>
      <c r="F345" s="1" t="s">
        <v>598</v>
      </c>
      <c r="G345" s="1" t="s">
        <v>599</v>
      </c>
      <c r="H345" s="1">
        <v>140977</v>
      </c>
      <c r="I345" s="1">
        <v>139706</v>
      </c>
      <c r="J345" s="1">
        <v>135575</v>
      </c>
    </row>
    <row r="346" spans="1:10" ht="15" customHeight="1" x14ac:dyDescent="0.2">
      <c r="A346" s="1">
        <v>188</v>
      </c>
      <c r="B346" s="1" t="s">
        <v>178</v>
      </c>
      <c r="C346" s="1">
        <v>122</v>
      </c>
      <c r="D346" s="1" t="s">
        <v>17</v>
      </c>
      <c r="E346" s="1">
        <v>5312</v>
      </c>
      <c r="F346" s="1" t="s">
        <v>598</v>
      </c>
      <c r="G346" s="1" t="s">
        <v>599</v>
      </c>
      <c r="H346" s="1">
        <v>15</v>
      </c>
      <c r="I346" s="1">
        <v>23</v>
      </c>
      <c r="J346" s="1">
        <v>24</v>
      </c>
    </row>
    <row r="347" spans="1:10" ht="15" customHeight="1" x14ac:dyDescent="0.2">
      <c r="A347" s="1">
        <v>189</v>
      </c>
      <c r="B347" s="1" t="s">
        <v>179</v>
      </c>
      <c r="C347" s="1">
        <v>122</v>
      </c>
      <c r="D347" s="1" t="s">
        <v>17</v>
      </c>
      <c r="E347" s="1">
        <v>5312</v>
      </c>
      <c r="F347" s="1" t="s">
        <v>598</v>
      </c>
      <c r="G347" s="1" t="s">
        <v>599</v>
      </c>
      <c r="H347" s="1">
        <v>73</v>
      </c>
      <c r="I347" s="1">
        <v>53</v>
      </c>
      <c r="J347" s="1">
        <v>54</v>
      </c>
    </row>
    <row r="348" spans="1:10" ht="15" customHeight="1" x14ac:dyDescent="0.2">
      <c r="A348" s="1">
        <v>191</v>
      </c>
      <c r="B348" s="1" t="s">
        <v>181</v>
      </c>
      <c r="C348" s="1">
        <v>122</v>
      </c>
      <c r="D348" s="1" t="s">
        <v>17</v>
      </c>
      <c r="E348" s="1">
        <v>5312</v>
      </c>
      <c r="F348" s="1" t="s">
        <v>598</v>
      </c>
      <c r="G348" s="1" t="s">
        <v>599</v>
      </c>
      <c r="H348" s="1">
        <v>2500</v>
      </c>
      <c r="I348" s="1">
        <v>2342</v>
      </c>
      <c r="J348" s="1">
        <v>2036</v>
      </c>
    </row>
    <row r="349" spans="1:10" ht="15" customHeight="1" x14ac:dyDescent="0.2">
      <c r="A349" s="1">
        <v>195</v>
      </c>
      <c r="B349" s="1" t="s">
        <v>185</v>
      </c>
      <c r="C349" s="1">
        <v>122</v>
      </c>
      <c r="D349" s="1" t="s">
        <v>17</v>
      </c>
      <c r="E349" s="1">
        <v>5312</v>
      </c>
      <c r="F349" s="1" t="s">
        <v>598</v>
      </c>
      <c r="G349" s="1" t="s">
        <v>599</v>
      </c>
      <c r="H349" s="1">
        <v>1094</v>
      </c>
      <c r="I349" s="1">
        <v>1015</v>
      </c>
      <c r="J349" s="1">
        <v>989</v>
      </c>
    </row>
    <row r="350" spans="1:10" ht="15" customHeight="1" x14ac:dyDescent="0.2">
      <c r="A350" s="1">
        <v>197</v>
      </c>
      <c r="B350" s="1" t="s">
        <v>189</v>
      </c>
      <c r="C350" s="1">
        <v>122</v>
      </c>
      <c r="D350" s="1" t="s">
        <v>17</v>
      </c>
      <c r="E350" s="1">
        <v>5312</v>
      </c>
      <c r="F350" s="1" t="s">
        <v>598</v>
      </c>
      <c r="G350" s="1" t="s">
        <v>599</v>
      </c>
      <c r="H350" s="1">
        <v>44113</v>
      </c>
      <c r="I350" s="1">
        <v>48223</v>
      </c>
      <c r="J350" s="1">
        <v>51634</v>
      </c>
    </row>
    <row r="351" spans="1:10" ht="15" customHeight="1" x14ac:dyDescent="0.2">
      <c r="A351" s="1">
        <v>200</v>
      </c>
      <c r="B351" s="1" t="s">
        <v>190</v>
      </c>
      <c r="C351" s="1">
        <v>122</v>
      </c>
      <c r="D351" s="1" t="s">
        <v>17</v>
      </c>
      <c r="E351" s="1">
        <v>5312</v>
      </c>
      <c r="F351" s="1" t="s">
        <v>598</v>
      </c>
      <c r="G351" s="1" t="s">
        <v>599</v>
      </c>
    </row>
    <row r="352" spans="1:10" ht="15" customHeight="1" x14ac:dyDescent="0.2">
      <c r="A352" s="1">
        <v>25</v>
      </c>
      <c r="B352" s="1" t="s">
        <v>193</v>
      </c>
      <c r="C352" s="1">
        <v>122</v>
      </c>
      <c r="D352" s="1" t="s">
        <v>17</v>
      </c>
      <c r="E352" s="1">
        <v>5312</v>
      </c>
      <c r="F352" s="1" t="s">
        <v>598</v>
      </c>
      <c r="G352" s="1" t="s">
        <v>599</v>
      </c>
      <c r="H352" s="1">
        <v>7179</v>
      </c>
      <c r="I352" s="1">
        <v>7254</v>
      </c>
      <c r="J352" s="1">
        <v>7319</v>
      </c>
    </row>
    <row r="353" spans="1:10" ht="15" customHeight="1" x14ac:dyDescent="0.2">
      <c r="A353" s="1">
        <v>201</v>
      </c>
      <c r="B353" s="1" t="s">
        <v>194</v>
      </c>
      <c r="C353" s="1">
        <v>122</v>
      </c>
      <c r="D353" s="1" t="s">
        <v>17</v>
      </c>
      <c r="E353" s="1">
        <v>5312</v>
      </c>
      <c r="F353" s="1" t="s">
        <v>598</v>
      </c>
      <c r="G353" s="1" t="s">
        <v>599</v>
      </c>
      <c r="H353" s="1">
        <v>839</v>
      </c>
      <c r="I353" s="1">
        <v>884</v>
      </c>
      <c r="J353" s="1">
        <v>881</v>
      </c>
    </row>
    <row r="354" spans="1:10" ht="15" customHeight="1" x14ac:dyDescent="0.2">
      <c r="A354" s="1">
        <v>202</v>
      </c>
      <c r="B354" s="1" t="s">
        <v>195</v>
      </c>
      <c r="C354" s="1">
        <v>122</v>
      </c>
      <c r="D354" s="1" t="s">
        <v>17</v>
      </c>
      <c r="E354" s="1">
        <v>5312</v>
      </c>
      <c r="F354" s="1" t="s">
        <v>598</v>
      </c>
      <c r="G354" s="1" t="s">
        <v>599</v>
      </c>
      <c r="H354" s="1">
        <v>21282</v>
      </c>
      <c r="I354" s="1">
        <v>22534</v>
      </c>
      <c r="J354" s="1">
        <v>21463</v>
      </c>
    </row>
    <row r="355" spans="1:10" ht="15" customHeight="1" x14ac:dyDescent="0.2">
      <c r="A355" s="1">
        <v>277</v>
      </c>
      <c r="B355" s="1" t="s">
        <v>571</v>
      </c>
      <c r="C355" s="1">
        <v>122</v>
      </c>
      <c r="D355" s="1" t="s">
        <v>17</v>
      </c>
      <c r="E355" s="1">
        <v>5312</v>
      </c>
      <c r="F355" s="1" t="s">
        <v>598</v>
      </c>
      <c r="G355" s="1" t="s">
        <v>599</v>
      </c>
    </row>
    <row r="356" spans="1:10" ht="15" customHeight="1" x14ac:dyDescent="0.2">
      <c r="A356" s="1">
        <v>203</v>
      </c>
      <c r="B356" s="1" t="s">
        <v>196</v>
      </c>
      <c r="C356" s="1">
        <v>122</v>
      </c>
      <c r="D356" s="1" t="s">
        <v>17</v>
      </c>
      <c r="E356" s="1">
        <v>5312</v>
      </c>
      <c r="F356" s="1" t="s">
        <v>598</v>
      </c>
      <c r="G356" s="1" t="s">
        <v>599</v>
      </c>
      <c r="H356" s="1">
        <v>817</v>
      </c>
      <c r="I356" s="1">
        <v>856</v>
      </c>
      <c r="J356" s="1">
        <v>794</v>
      </c>
    </row>
    <row r="357" spans="1:10" ht="15" customHeight="1" x14ac:dyDescent="0.2">
      <c r="A357" s="1">
        <v>38</v>
      </c>
      <c r="B357" s="1" t="s">
        <v>197</v>
      </c>
      <c r="C357" s="1">
        <v>122</v>
      </c>
      <c r="D357" s="1" t="s">
        <v>17</v>
      </c>
      <c r="E357" s="1">
        <v>5312</v>
      </c>
      <c r="F357" s="1" t="s">
        <v>598</v>
      </c>
      <c r="G357" s="1" t="s">
        <v>599</v>
      </c>
      <c r="H357" s="1">
        <v>5542</v>
      </c>
      <c r="I357" s="1">
        <v>5235</v>
      </c>
      <c r="J357" s="1">
        <v>5157</v>
      </c>
    </row>
    <row r="358" spans="1:10" ht="15" customHeight="1" x14ac:dyDescent="0.2">
      <c r="A358" s="1">
        <v>276</v>
      </c>
      <c r="B358" s="1" t="s">
        <v>198</v>
      </c>
      <c r="C358" s="1">
        <v>122</v>
      </c>
      <c r="D358" s="1" t="s">
        <v>17</v>
      </c>
      <c r="E358" s="1">
        <v>5312</v>
      </c>
      <c r="F358" s="1" t="s">
        <v>598</v>
      </c>
      <c r="G358" s="1" t="s">
        <v>599</v>
      </c>
      <c r="H358" s="1">
        <v>11397</v>
      </c>
      <c r="I358" s="1">
        <v>16380</v>
      </c>
      <c r="J358" s="1">
        <v>24024</v>
      </c>
    </row>
    <row r="359" spans="1:10" ht="15" customHeight="1" x14ac:dyDescent="0.2">
      <c r="A359" s="1">
        <v>206</v>
      </c>
      <c r="B359" s="1" t="s">
        <v>572</v>
      </c>
      <c r="C359" s="1">
        <v>122</v>
      </c>
      <c r="D359" s="1" t="s">
        <v>17</v>
      </c>
      <c r="E359" s="1">
        <v>5312</v>
      </c>
      <c r="F359" s="1" t="s">
        <v>598</v>
      </c>
      <c r="G359" s="1" t="s">
        <v>599</v>
      </c>
    </row>
    <row r="360" spans="1:10" ht="15" customHeight="1" x14ac:dyDescent="0.2">
      <c r="A360" s="1">
        <v>207</v>
      </c>
      <c r="B360" s="1" t="s">
        <v>199</v>
      </c>
      <c r="C360" s="1">
        <v>122</v>
      </c>
      <c r="D360" s="1" t="s">
        <v>17</v>
      </c>
      <c r="E360" s="1">
        <v>5312</v>
      </c>
      <c r="F360" s="1" t="s">
        <v>598</v>
      </c>
      <c r="G360" s="1" t="s">
        <v>599</v>
      </c>
      <c r="H360" s="1">
        <v>51</v>
      </c>
      <c r="I360" s="1">
        <v>47</v>
      </c>
      <c r="J360" s="1">
        <v>62</v>
      </c>
    </row>
    <row r="361" spans="1:10" ht="15" customHeight="1" x14ac:dyDescent="0.2">
      <c r="A361" s="1">
        <v>209</v>
      </c>
      <c r="B361" s="1" t="s">
        <v>200</v>
      </c>
      <c r="C361" s="1">
        <v>122</v>
      </c>
      <c r="D361" s="1" t="s">
        <v>17</v>
      </c>
      <c r="E361" s="1">
        <v>5312</v>
      </c>
      <c r="F361" s="1" t="s">
        <v>598</v>
      </c>
      <c r="G361" s="1" t="s">
        <v>599</v>
      </c>
      <c r="H361" s="1">
        <v>1327</v>
      </c>
      <c r="I361" s="1">
        <v>1314</v>
      </c>
      <c r="J361" s="1">
        <v>1320</v>
      </c>
    </row>
    <row r="362" spans="1:10" ht="15" customHeight="1" x14ac:dyDescent="0.2">
      <c r="A362" s="1">
        <v>216</v>
      </c>
      <c r="B362" s="1" t="s">
        <v>205</v>
      </c>
      <c r="C362" s="1">
        <v>122</v>
      </c>
      <c r="D362" s="1" t="s">
        <v>17</v>
      </c>
      <c r="E362" s="1">
        <v>5312</v>
      </c>
      <c r="F362" s="1" t="s">
        <v>598</v>
      </c>
      <c r="G362" s="1" t="s">
        <v>599</v>
      </c>
    </row>
    <row r="363" spans="1:10" ht="15" customHeight="1" x14ac:dyDescent="0.2">
      <c r="A363" s="1">
        <v>176</v>
      </c>
      <c r="B363" s="1" t="s">
        <v>207</v>
      </c>
      <c r="C363" s="1">
        <v>122</v>
      </c>
      <c r="D363" s="1" t="s">
        <v>17</v>
      </c>
      <c r="E363" s="1">
        <v>5312</v>
      </c>
      <c r="F363" s="1" t="s">
        <v>598</v>
      </c>
      <c r="G363" s="1" t="s">
        <v>599</v>
      </c>
      <c r="H363" s="1">
        <v>2495</v>
      </c>
      <c r="I363" s="1">
        <v>2274</v>
      </c>
      <c r="J363" s="1">
        <v>2092</v>
      </c>
    </row>
    <row r="364" spans="1:10" ht="15" customHeight="1" x14ac:dyDescent="0.2">
      <c r="A364" s="1">
        <v>217</v>
      </c>
      <c r="B364" s="1" t="s">
        <v>208</v>
      </c>
      <c r="C364" s="1">
        <v>122</v>
      </c>
      <c r="D364" s="1" t="s">
        <v>17</v>
      </c>
      <c r="E364" s="1">
        <v>5312</v>
      </c>
      <c r="F364" s="1" t="s">
        <v>598</v>
      </c>
      <c r="G364" s="1" t="s">
        <v>599</v>
      </c>
      <c r="H364" s="1">
        <v>3691</v>
      </c>
      <c r="I364" s="1">
        <v>2093</v>
      </c>
      <c r="J364" s="1">
        <v>2052</v>
      </c>
    </row>
    <row r="365" spans="1:10" ht="15" customHeight="1" x14ac:dyDescent="0.2">
      <c r="A365" s="1">
        <v>219</v>
      </c>
      <c r="B365" s="1" t="s">
        <v>210</v>
      </c>
      <c r="C365" s="1">
        <v>122</v>
      </c>
      <c r="D365" s="1" t="s">
        <v>17</v>
      </c>
      <c r="E365" s="1">
        <v>5312</v>
      </c>
      <c r="F365" s="1" t="s">
        <v>598</v>
      </c>
      <c r="G365" s="1" t="s">
        <v>599</v>
      </c>
      <c r="H365" s="1">
        <v>597</v>
      </c>
      <c r="I365" s="1">
        <v>605</v>
      </c>
      <c r="J365" s="1">
        <v>588</v>
      </c>
    </row>
    <row r="366" spans="1:10" ht="15" customHeight="1" x14ac:dyDescent="0.2">
      <c r="A366" s="1">
        <v>220</v>
      </c>
      <c r="B366" s="1" t="s">
        <v>211</v>
      </c>
      <c r="C366" s="1">
        <v>122</v>
      </c>
      <c r="D366" s="1" t="s">
        <v>17</v>
      </c>
      <c r="E366" s="1">
        <v>5312</v>
      </c>
      <c r="F366" s="1" t="s">
        <v>598</v>
      </c>
      <c r="G366" s="1" t="s">
        <v>599</v>
      </c>
      <c r="H366" s="1">
        <v>316</v>
      </c>
      <c r="I366" s="1">
        <v>424</v>
      </c>
      <c r="J366" s="1">
        <v>190</v>
      </c>
    </row>
    <row r="367" spans="1:10" ht="15" customHeight="1" x14ac:dyDescent="0.2">
      <c r="A367" s="1">
        <v>223</v>
      </c>
      <c r="B367" s="1" t="s">
        <v>213</v>
      </c>
      <c r="C367" s="1">
        <v>122</v>
      </c>
      <c r="D367" s="1" t="s">
        <v>17</v>
      </c>
      <c r="E367" s="1">
        <v>5312</v>
      </c>
      <c r="F367" s="1" t="s">
        <v>598</v>
      </c>
      <c r="G367" s="1" t="s">
        <v>599</v>
      </c>
    </row>
    <row r="368" spans="1:10" ht="15" customHeight="1" x14ac:dyDescent="0.2">
      <c r="A368" s="1">
        <v>226</v>
      </c>
      <c r="B368" s="1" t="s">
        <v>216</v>
      </c>
      <c r="C368" s="1">
        <v>122</v>
      </c>
      <c r="D368" s="1" t="s">
        <v>17</v>
      </c>
      <c r="E368" s="1">
        <v>5312</v>
      </c>
      <c r="F368" s="1" t="s">
        <v>598</v>
      </c>
      <c r="G368" s="1" t="s">
        <v>599</v>
      </c>
      <c r="H368" s="1">
        <v>454000</v>
      </c>
      <c r="I368" s="1">
        <v>454478</v>
      </c>
      <c r="J368" s="1">
        <v>482241</v>
      </c>
    </row>
    <row r="369" spans="1:10" ht="15" customHeight="1" x14ac:dyDescent="0.2">
      <c r="A369" s="1">
        <v>215</v>
      </c>
      <c r="B369" s="1" t="s">
        <v>220</v>
      </c>
      <c r="C369" s="1">
        <v>122</v>
      </c>
      <c r="D369" s="1" t="s">
        <v>17</v>
      </c>
      <c r="E369" s="1">
        <v>5312</v>
      </c>
      <c r="F369" s="1" t="s">
        <v>598</v>
      </c>
      <c r="G369" s="1" t="s">
        <v>599</v>
      </c>
      <c r="H369" s="1">
        <v>736085</v>
      </c>
      <c r="I369" s="1">
        <v>746601</v>
      </c>
      <c r="J369" s="1">
        <v>759542</v>
      </c>
    </row>
    <row r="370" spans="1:10" ht="15" customHeight="1" x14ac:dyDescent="0.2">
      <c r="A370" s="1">
        <v>231</v>
      </c>
      <c r="B370" s="1" t="s">
        <v>221</v>
      </c>
      <c r="C370" s="1">
        <v>122</v>
      </c>
      <c r="D370" s="1" t="s">
        <v>17</v>
      </c>
      <c r="E370" s="1">
        <v>5312</v>
      </c>
      <c r="F370" s="1" t="s">
        <v>598</v>
      </c>
      <c r="G370" s="1" t="s">
        <v>599</v>
      </c>
      <c r="H370" s="1">
        <v>54710</v>
      </c>
      <c r="I370" s="1">
        <v>61960</v>
      </c>
      <c r="J370" s="1">
        <v>66090</v>
      </c>
    </row>
    <row r="371" spans="1:10" ht="15" customHeight="1" x14ac:dyDescent="0.2">
      <c r="A371" s="1">
        <v>234</v>
      </c>
      <c r="B371" s="1" t="s">
        <v>223</v>
      </c>
      <c r="C371" s="1">
        <v>122</v>
      </c>
      <c r="D371" s="1" t="s">
        <v>17</v>
      </c>
      <c r="E371" s="1">
        <v>5312</v>
      </c>
      <c r="F371" s="1" t="s">
        <v>598</v>
      </c>
      <c r="G371" s="1" t="s">
        <v>599</v>
      </c>
      <c r="H371" s="1">
        <v>8100</v>
      </c>
      <c r="I371" s="1">
        <v>8275</v>
      </c>
      <c r="J371" s="1">
        <v>8747</v>
      </c>
    </row>
    <row r="372" spans="1:10" ht="15" customHeight="1" x14ac:dyDescent="0.2">
      <c r="A372" s="1">
        <v>236</v>
      </c>
      <c r="B372" s="1" t="s">
        <v>227</v>
      </c>
      <c r="C372" s="1">
        <v>122</v>
      </c>
      <c r="D372" s="1" t="s">
        <v>17</v>
      </c>
      <c r="E372" s="1">
        <v>5312</v>
      </c>
      <c r="F372" s="1" t="s">
        <v>598</v>
      </c>
      <c r="G372" s="1" t="s">
        <v>599</v>
      </c>
      <c r="H372" s="1">
        <v>2017</v>
      </c>
      <c r="I372" s="1">
        <v>1966</v>
      </c>
      <c r="J372" s="1">
        <v>2033</v>
      </c>
    </row>
    <row r="373" spans="1:10" ht="15" customHeight="1" x14ac:dyDescent="0.2">
      <c r="A373" s="1">
        <v>237</v>
      </c>
      <c r="B373" s="1" t="s">
        <v>228</v>
      </c>
      <c r="C373" s="1">
        <v>122</v>
      </c>
      <c r="D373" s="1" t="s">
        <v>17</v>
      </c>
      <c r="E373" s="1">
        <v>5312</v>
      </c>
      <c r="F373" s="1" t="s">
        <v>598</v>
      </c>
      <c r="G373" s="1" t="s">
        <v>599</v>
      </c>
      <c r="H373" s="1">
        <v>130537</v>
      </c>
      <c r="I373" s="1">
        <v>127468</v>
      </c>
      <c r="J373" s="1">
        <v>120635</v>
      </c>
    </row>
    <row r="374" spans="1:10" ht="15" customHeight="1" x14ac:dyDescent="0.2">
      <c r="A374" s="1">
        <v>5000</v>
      </c>
      <c r="B374" s="1" t="s">
        <v>461</v>
      </c>
      <c r="C374" s="1">
        <v>122</v>
      </c>
      <c r="D374" s="1" t="s">
        <v>17</v>
      </c>
      <c r="E374" s="1">
        <v>5312</v>
      </c>
      <c r="F374" s="1" t="s">
        <v>598</v>
      </c>
      <c r="G374" s="1" t="s">
        <v>599</v>
      </c>
      <c r="H374" s="1">
        <v>8376476</v>
      </c>
      <c r="I374" s="1">
        <v>8341062</v>
      </c>
      <c r="J374" s="1">
        <v>8623973</v>
      </c>
    </row>
    <row r="375" spans="1:10" ht="15" customHeight="1" x14ac:dyDescent="0.2">
      <c r="A375" s="1">
        <v>249</v>
      </c>
      <c r="B375" s="1" t="s">
        <v>231</v>
      </c>
      <c r="C375" s="1">
        <v>122</v>
      </c>
      <c r="D375" s="1" t="s">
        <v>17</v>
      </c>
      <c r="E375" s="1">
        <v>5312</v>
      </c>
      <c r="F375" s="1" t="s">
        <v>598</v>
      </c>
      <c r="G375" s="1" t="s">
        <v>599</v>
      </c>
      <c r="H375" s="1">
        <v>39</v>
      </c>
      <c r="I375" s="1">
        <v>41</v>
      </c>
      <c r="J375" s="1">
        <v>41</v>
      </c>
    </row>
    <row r="376" spans="1:10" ht="15" customHeight="1" x14ac:dyDescent="0.2">
      <c r="A376" s="1">
        <v>251</v>
      </c>
      <c r="B376" s="1" t="s">
        <v>233</v>
      </c>
      <c r="C376" s="1">
        <v>122</v>
      </c>
      <c r="D376" s="1" t="s">
        <v>17</v>
      </c>
      <c r="E376" s="1">
        <v>5312</v>
      </c>
      <c r="F376" s="1" t="s">
        <v>598</v>
      </c>
      <c r="G376" s="1" t="s">
        <v>599</v>
      </c>
      <c r="H376" s="1">
        <v>45677</v>
      </c>
      <c r="I376" s="1">
        <v>33766</v>
      </c>
      <c r="J376" s="1">
        <v>66958</v>
      </c>
    </row>
    <row r="377" spans="1:10" ht="15" customHeight="1" x14ac:dyDescent="0.2">
      <c r="A377" s="1">
        <v>181</v>
      </c>
      <c r="B377" s="1" t="s">
        <v>234</v>
      </c>
      <c r="C377" s="1">
        <v>122</v>
      </c>
      <c r="D377" s="1" t="s">
        <v>17</v>
      </c>
      <c r="E377" s="1">
        <v>5312</v>
      </c>
      <c r="F377" s="1" t="s">
        <v>598</v>
      </c>
      <c r="G377" s="1" t="s">
        <v>599</v>
      </c>
      <c r="H377" s="1">
        <v>912</v>
      </c>
      <c r="I377" s="1">
        <v>918</v>
      </c>
      <c r="J377" s="1">
        <v>929</v>
      </c>
    </row>
    <row r="378" spans="1:10" ht="15" customHeight="1" x14ac:dyDescent="0.2"/>
    <row r="379" spans="1:10" ht="15" customHeight="1" x14ac:dyDescent="0.2"/>
    <row r="380" spans="1:10" ht="15" customHeight="1" x14ac:dyDescent="0.2"/>
    <row r="381" spans="1:10" ht="15" customHeight="1" x14ac:dyDescent="0.2"/>
    <row r="382" spans="1:10" ht="15" customHeight="1" x14ac:dyDescent="0.2"/>
    <row r="383" spans="1:10" ht="15" customHeight="1" x14ac:dyDescent="0.2"/>
    <row r="384" spans="1:10" ht="15" customHeight="1" x14ac:dyDescent="0.2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624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+Prices!G12</f>
        <v>601.92600237897977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358.31872417817573</v>
      </c>
      <c r="I5" s="2">
        <f t="shared" si="0"/>
        <v>364.27959737973475</v>
      </c>
      <c r="J5" s="2">
        <f t="shared" si="0"/>
        <v>371.78681848140536</v>
      </c>
      <c r="L5" s="2">
        <f t="shared" ref="L5:W5" si="2">+$E$2*L48/1000000</f>
        <v>165.88650067895176</v>
      </c>
      <c r="M5" s="2">
        <f t="shared" si="2"/>
        <v>163.91082484416137</v>
      </c>
      <c r="N5" s="2">
        <f t="shared" si="2"/>
        <v>160.73179118586094</v>
      </c>
      <c r="O5" s="2">
        <f t="shared" si="2"/>
        <v>49.23258075837154</v>
      </c>
      <c r="P5" s="2">
        <f t="shared" si="2"/>
        <v>47.521720977798402</v>
      </c>
      <c r="Q5" s="2">
        <f t="shared" si="2"/>
        <v>44.997840535538892</v>
      </c>
      <c r="R5" s="2">
        <f t="shared" si="2"/>
        <v>231.02402776151749</v>
      </c>
      <c r="S5" s="2">
        <f t="shared" si="2"/>
        <v>230.7375404787592</v>
      </c>
      <c r="T5" s="2">
        <f t="shared" si="2"/>
        <v>229.77441553628071</v>
      </c>
      <c r="U5" s="2">
        <f t="shared" si="2"/>
        <v>97.218854414215826</v>
      </c>
      <c r="V5" s="2">
        <f t="shared" si="2"/>
        <v>94.868556171816437</v>
      </c>
      <c r="W5" s="2">
        <f t="shared" si="2"/>
        <v>91.329666877229727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1717.0830068343919</v>
      </c>
      <c r="I6" s="2">
        <f t="shared" si="0"/>
        <v>1886.8225279492499</v>
      </c>
      <c r="J6" s="2">
        <f t="shared" si="0"/>
        <v>1851.1728585323524</v>
      </c>
      <c r="L6" s="2">
        <f t="shared" ref="L6:W6" si="3">+$E$2*L49/1000000</f>
        <v>578.68018477369378</v>
      </c>
      <c r="M6" s="2">
        <f t="shared" si="3"/>
        <v>616.06325119786823</v>
      </c>
      <c r="N6" s="2">
        <f t="shared" si="3"/>
        <v>633.5087671877676</v>
      </c>
      <c r="O6" s="2">
        <f t="shared" si="3"/>
        <v>103.0703834205659</v>
      </c>
      <c r="P6" s="2">
        <f t="shared" si="3"/>
        <v>110.68396738277112</v>
      </c>
      <c r="Q6" s="2">
        <f t="shared" si="3"/>
        <v>121.66351781472687</v>
      </c>
      <c r="R6" s="2">
        <f t="shared" si="3"/>
        <v>976.36976918511402</v>
      </c>
      <c r="S6" s="2">
        <f t="shared" si="3"/>
        <v>1038.9047415880818</v>
      </c>
      <c r="T6" s="2">
        <f t="shared" si="3"/>
        <v>1038.2682578100544</v>
      </c>
      <c r="U6" s="2">
        <f t="shared" si="3"/>
        <v>337.12172075504998</v>
      </c>
      <c r="V6" s="2">
        <f t="shared" si="3"/>
        <v>360.34687525431758</v>
      </c>
      <c r="W6" s="2">
        <f t="shared" si="3"/>
        <v>372.59202837732829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1174.9276545656423</v>
      </c>
      <c r="I8" s="2">
        <f t="shared" si="5"/>
        <v>1214.3447788314299</v>
      </c>
      <c r="J8" s="2">
        <f t="shared" si="5"/>
        <v>1143.7430722343922</v>
      </c>
      <c r="L8" s="2">
        <f t="shared" ref="L8:W8" si="6">+$E$2*L51/1000000</f>
        <v>558.62803304590011</v>
      </c>
      <c r="M8" s="2">
        <f t="shared" si="6"/>
        <v>578.92450232457747</v>
      </c>
      <c r="N8" s="2">
        <f t="shared" si="6"/>
        <v>554.42802574473649</v>
      </c>
      <c r="O8" s="2">
        <f t="shared" si="6"/>
        <v>108.89775084390604</v>
      </c>
      <c r="P8" s="2">
        <f t="shared" si="6"/>
        <v>111.4928803190337</v>
      </c>
      <c r="Q8" s="2">
        <f t="shared" si="6"/>
        <v>107.88747151980549</v>
      </c>
      <c r="R8" s="2">
        <f t="shared" si="6"/>
        <v>866.96885027543942</v>
      </c>
      <c r="S8" s="2">
        <f t="shared" si="6"/>
        <v>900.33209052992811</v>
      </c>
      <c r="T8" s="2">
        <f t="shared" si="6"/>
        <v>858.62784849838511</v>
      </c>
      <c r="U8" s="2">
        <f t="shared" si="6"/>
        <v>324.74686781989493</v>
      </c>
      <c r="V8" s="2">
        <f t="shared" si="6"/>
        <v>336.65568031877518</v>
      </c>
      <c r="W8" s="2">
        <f t="shared" si="6"/>
        <v>324.13629885835587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478.68225531788607</v>
      </c>
      <c r="I10" s="2">
        <f t="shared" si="9"/>
        <v>508.64252016029741</v>
      </c>
      <c r="J10" s="2">
        <f t="shared" si="9"/>
        <v>469.86825286505064</v>
      </c>
      <c r="L10" s="2">
        <f t="shared" ref="L10:W10" si="10">+$E$2*L53/1000000</f>
        <v>176.68193157338234</v>
      </c>
      <c r="M10" s="2">
        <f t="shared" si="10"/>
        <v>191.58642597312911</v>
      </c>
      <c r="N10" s="2">
        <f t="shared" si="10"/>
        <v>184.164099912908</v>
      </c>
      <c r="O10" s="2">
        <f t="shared" si="10"/>
        <v>28.894425940707425</v>
      </c>
      <c r="P10" s="2">
        <f t="shared" si="10"/>
        <v>31.347684890460272</v>
      </c>
      <c r="Q10" s="2">
        <f t="shared" si="10"/>
        <v>30.641182921931268</v>
      </c>
      <c r="R10" s="2">
        <f t="shared" si="10"/>
        <v>299.38998736554686</v>
      </c>
      <c r="S10" s="2">
        <f t="shared" si="10"/>
        <v>322.88376597980886</v>
      </c>
      <c r="T10" s="2">
        <f t="shared" si="10"/>
        <v>307.08528084858688</v>
      </c>
      <c r="U10" s="2">
        <f t="shared" si="10"/>
        <v>95.32534685455127</v>
      </c>
      <c r="V10" s="2">
        <f t="shared" si="10"/>
        <v>103.89083931661561</v>
      </c>
      <c r="W10" s="2">
        <f t="shared" si="10"/>
        <v>100.85450955445377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3729.0116408960962</v>
      </c>
      <c r="I11" s="3">
        <f t="shared" si="11"/>
        <v>3974.0894243207122</v>
      </c>
      <c r="J11" s="3">
        <f t="shared" si="11"/>
        <v>3836.5710021132008</v>
      </c>
      <c r="K11" s="22"/>
      <c r="L11" s="3">
        <f t="shared" ref="L11:W11" si="12">+$E$2*L54/1000000</f>
        <v>1479.876650071928</v>
      </c>
      <c r="M11" s="3">
        <f t="shared" si="12"/>
        <v>1550.4850043397362</v>
      </c>
      <c r="N11" s="3">
        <f t="shared" si="12"/>
        <v>1532.8326840312732</v>
      </c>
      <c r="O11" s="3">
        <f t="shared" si="12"/>
        <v>290.09514096355093</v>
      </c>
      <c r="P11" s="3">
        <f t="shared" si="12"/>
        <v>301.04625357006347</v>
      </c>
      <c r="Q11" s="3">
        <f t="shared" si="12"/>
        <v>305.19001279200251</v>
      </c>
      <c r="R11" s="3">
        <f t="shared" si="12"/>
        <v>2373.7526345876176</v>
      </c>
      <c r="S11" s="3">
        <f t="shared" si="12"/>
        <v>2492.8581385765783</v>
      </c>
      <c r="T11" s="3">
        <f t="shared" si="12"/>
        <v>2433.755802693307</v>
      </c>
      <c r="U11" s="3">
        <f t="shared" si="12"/>
        <v>854.41278984371195</v>
      </c>
      <c r="V11" s="3">
        <f t="shared" si="12"/>
        <v>895.76195106152477</v>
      </c>
      <c r="W11" s="3">
        <f t="shared" si="12"/>
        <v>888.91250366736756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164.85729930956211</v>
      </c>
      <c r="I12" s="2">
        <f t="shared" si="13"/>
        <v>149.53888447501944</v>
      </c>
      <c r="J12" s="2">
        <f t="shared" si="13"/>
        <v>170.25236206888491</v>
      </c>
      <c r="L12" s="2">
        <f t="shared" ref="L12:W12" si="14">+$E$2*L55/1000000</f>
        <v>15.506944679673778</v>
      </c>
      <c r="M12" s="2">
        <f t="shared" si="14"/>
        <v>15.826724489623636</v>
      </c>
      <c r="N12" s="2">
        <f t="shared" si="14"/>
        <v>17.162010648557061</v>
      </c>
      <c r="O12" s="2">
        <f t="shared" si="14"/>
        <v>1.2085222462829976</v>
      </c>
      <c r="P12" s="2">
        <f t="shared" si="14"/>
        <v>1.2430234589451359</v>
      </c>
      <c r="Q12" s="2">
        <f t="shared" si="14"/>
        <v>1.343842997530633</v>
      </c>
      <c r="R12" s="2">
        <f t="shared" si="14"/>
        <v>32.43749371290604</v>
      </c>
      <c r="S12" s="2">
        <f t="shared" si="14"/>
        <v>32.904171757958487</v>
      </c>
      <c r="T12" s="2">
        <f t="shared" si="14"/>
        <v>35.76583692187458</v>
      </c>
      <c r="U12" s="2">
        <f t="shared" si="14"/>
        <v>6.3009622175417848</v>
      </c>
      <c r="V12" s="2">
        <f t="shared" si="14"/>
        <v>6.4747280638213756</v>
      </c>
      <c r="W12" s="2">
        <f t="shared" si="14"/>
        <v>7.0024500551916997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1157.6680283734277</v>
      </c>
      <c r="I13" s="2">
        <f t="shared" si="15"/>
        <v>963.95198880580756</v>
      </c>
      <c r="J13" s="2">
        <f t="shared" si="15"/>
        <v>1074.4120314283766</v>
      </c>
      <c r="L13" s="2">
        <f t="shared" ref="L13:W13" si="16">+$E$2*L56/1000000</f>
        <v>52.875730409441665</v>
      </c>
      <c r="M13" s="2">
        <f t="shared" si="16"/>
        <v>47.788771901400587</v>
      </c>
      <c r="N13" s="2">
        <f t="shared" si="16"/>
        <v>51.933031223927856</v>
      </c>
      <c r="O13" s="2">
        <f t="shared" si="16"/>
        <v>1.3252249104264673</v>
      </c>
      <c r="P13" s="2">
        <f t="shared" si="16"/>
        <v>1.3250434441829742</v>
      </c>
      <c r="Q13" s="2">
        <f t="shared" si="16"/>
        <v>1.3970068903828976</v>
      </c>
      <c r="R13" s="2">
        <f t="shared" si="16"/>
        <v>169.5150075313787</v>
      </c>
      <c r="S13" s="2">
        <f t="shared" si="16"/>
        <v>147.59506316620093</v>
      </c>
      <c r="T13" s="2">
        <f t="shared" si="16"/>
        <v>162.5773709479792</v>
      </c>
      <c r="U13" s="2">
        <f t="shared" si="16"/>
        <v>10.022813835477493</v>
      </c>
      <c r="V13" s="2">
        <f t="shared" si="16"/>
        <v>9.4815143738300467</v>
      </c>
      <c r="W13" s="2">
        <f t="shared" si="16"/>
        <v>10.158171293978532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201.48810811033732</v>
      </c>
      <c r="I14" s="2">
        <f t="shared" si="17"/>
        <v>218.68393014630001</v>
      </c>
      <c r="J14" s="2">
        <f t="shared" si="17"/>
        <v>214.39039197133073</v>
      </c>
      <c r="L14" s="2">
        <f t="shared" ref="L14:W14" si="18">+$E$2*L57/1000000</f>
        <v>9.8637216738681825</v>
      </c>
      <c r="M14" s="2">
        <f t="shared" si="18"/>
        <v>10.759177493233276</v>
      </c>
      <c r="N14" s="2">
        <f t="shared" si="18"/>
        <v>10.671236706211708</v>
      </c>
      <c r="O14" s="2">
        <f t="shared" si="18"/>
        <v>0.22974900101660828</v>
      </c>
      <c r="P14" s="2">
        <f t="shared" si="18"/>
        <v>0.26016915297491316</v>
      </c>
      <c r="Q14" s="2">
        <f t="shared" si="18"/>
        <v>0.26285095602813247</v>
      </c>
      <c r="R14" s="2">
        <f t="shared" si="18"/>
        <v>23.016801013382832</v>
      </c>
      <c r="S14" s="2">
        <f t="shared" si="18"/>
        <v>24.645736170650835</v>
      </c>
      <c r="T14" s="2">
        <f t="shared" si="18"/>
        <v>24.204798287238127</v>
      </c>
      <c r="U14" s="2">
        <f t="shared" si="18"/>
        <v>1.1050829457592726</v>
      </c>
      <c r="V14" s="2">
        <f t="shared" si="18"/>
        <v>1.2042269950266258</v>
      </c>
      <c r="W14" s="2">
        <f t="shared" si="18"/>
        <v>1.1967211168218665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1983.0969804737535</v>
      </c>
      <c r="I15" s="2">
        <f t="shared" si="19"/>
        <v>1860.0085303212736</v>
      </c>
      <c r="J15" s="2">
        <f t="shared" si="19"/>
        <v>1574.5372986550115</v>
      </c>
      <c r="L15" s="2">
        <f t="shared" ref="L15:W15" si="20">+$E$2*L58/1000000</f>
        <v>85.273170160371379</v>
      </c>
      <c r="M15" s="2">
        <f t="shared" si="20"/>
        <v>79.980366803814761</v>
      </c>
      <c r="N15" s="2">
        <f t="shared" si="20"/>
        <v>67.705103842165485</v>
      </c>
      <c r="O15" s="2">
        <f t="shared" si="20"/>
        <v>1.7054634032074278</v>
      </c>
      <c r="P15" s="2">
        <f t="shared" si="20"/>
        <v>1.599607336076295</v>
      </c>
      <c r="Q15" s="2">
        <f t="shared" si="20"/>
        <v>1.3541020768433096</v>
      </c>
      <c r="R15" s="2">
        <f t="shared" si="20"/>
        <v>184.42801918405908</v>
      </c>
      <c r="S15" s="2">
        <f t="shared" si="20"/>
        <v>172.98079331987847</v>
      </c>
      <c r="T15" s="2">
        <f t="shared" si="20"/>
        <v>146.43196877491607</v>
      </c>
      <c r="U15" s="2">
        <f t="shared" si="20"/>
        <v>7.1926927481783043</v>
      </c>
      <c r="V15" s="2">
        <f t="shared" si="20"/>
        <v>6.7462509394752601</v>
      </c>
      <c r="W15" s="2">
        <f t="shared" si="20"/>
        <v>5.7108467822217284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306.51697241344073</v>
      </c>
      <c r="I16" s="2">
        <f t="shared" si="21"/>
        <v>409.41983407614157</v>
      </c>
      <c r="J16" s="2">
        <f t="shared" si="21"/>
        <v>268.63054597170299</v>
      </c>
      <c r="L16" s="2">
        <f t="shared" ref="L16:W16" si="22">+$E$2*L59/1000000</f>
        <v>5.4200300479754739</v>
      </c>
      <c r="M16" s="2">
        <f t="shared" si="22"/>
        <v>7.1733538155611001</v>
      </c>
      <c r="N16" s="2">
        <f t="shared" si="22"/>
        <v>4.7745715532524411</v>
      </c>
      <c r="O16" s="2">
        <f t="shared" si="22"/>
        <v>5.1242213391443553E-2</v>
      </c>
      <c r="P16" s="2">
        <f t="shared" si="22"/>
        <v>6.8862287320107005E-2</v>
      </c>
      <c r="Q16" s="2">
        <f t="shared" si="22"/>
        <v>4.4779209907143951E-2</v>
      </c>
      <c r="R16" s="2">
        <f t="shared" si="22"/>
        <v>14.595251906394513</v>
      </c>
      <c r="S16" s="2">
        <f t="shared" si="22"/>
        <v>19.239135091788437</v>
      </c>
      <c r="T16" s="2">
        <f t="shared" si="22"/>
        <v>12.888324595072262</v>
      </c>
      <c r="U16" s="2">
        <f t="shared" si="22"/>
        <v>0.27617629334715593</v>
      </c>
      <c r="V16" s="2">
        <f t="shared" si="22"/>
        <v>0.35985187906416721</v>
      </c>
      <c r="W16" s="2">
        <f t="shared" si="22"/>
        <v>0.24546042357084621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3813.6273886805211</v>
      </c>
      <c r="I17" s="3">
        <f t="shared" si="21"/>
        <v>3601.6031678245422</v>
      </c>
      <c r="J17" s="3">
        <f t="shared" si="21"/>
        <v>3302.2226300953071</v>
      </c>
      <c r="K17" s="22"/>
      <c r="L17" s="3">
        <f t="shared" ref="L17:W17" si="23">+$E$2*L60/1000000</f>
        <v>168.93959697133047</v>
      </c>
      <c r="M17" s="3">
        <f t="shared" si="23"/>
        <v>161.52839450363334</v>
      </c>
      <c r="N17" s="3">
        <f t="shared" si="23"/>
        <v>152.24595397411457</v>
      </c>
      <c r="O17" s="3">
        <f t="shared" si="23"/>
        <v>4.5202017743249439</v>
      </c>
      <c r="P17" s="3">
        <f t="shared" si="23"/>
        <v>4.4967056794994251</v>
      </c>
      <c r="Q17" s="3">
        <f t="shared" si="23"/>
        <v>4.4025821306921156</v>
      </c>
      <c r="R17" s="3">
        <f t="shared" si="23"/>
        <v>423.99257334812114</v>
      </c>
      <c r="S17" s="3">
        <f t="shared" si="23"/>
        <v>397.36489950647712</v>
      </c>
      <c r="T17" s="3">
        <f t="shared" si="23"/>
        <v>381.8682995270803</v>
      </c>
      <c r="U17" s="3">
        <f t="shared" si="23"/>
        <v>24.89772804030401</v>
      </c>
      <c r="V17" s="3">
        <f t="shared" si="23"/>
        <v>24.266572251217475</v>
      </c>
      <c r="W17" s="3">
        <f t="shared" si="23"/>
        <v>24.313649671784674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953.77582780958869</v>
      </c>
      <c r="I18" s="3">
        <f t="shared" si="21"/>
        <v>968.84203564913457</v>
      </c>
      <c r="J18" s="3">
        <f t="shared" si="21"/>
        <v>914.51580623042207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71.246971271587938</v>
      </c>
      <c r="I19" s="2">
        <f t="shared" si="21"/>
        <v>65.762823463913051</v>
      </c>
      <c r="J19" s="2">
        <f t="shared" si="21"/>
        <v>32.210866165306342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821.68858392154289</v>
      </c>
      <c r="I20" s="2">
        <f t="shared" si="26"/>
        <v>855.00699393122659</v>
      </c>
      <c r="J20" s="2">
        <f t="shared" si="26"/>
        <v>871.30353851963503</v>
      </c>
      <c r="L20" s="2">
        <f t="shared" si="25"/>
        <v>12.008423747460647</v>
      </c>
      <c r="M20" s="2">
        <f t="shared" si="25"/>
        <v>12.580253449720677</v>
      </c>
      <c r="N20" s="2">
        <f t="shared" si="25"/>
        <v>12.890493936384834</v>
      </c>
      <c r="O20" s="2">
        <f t="shared" si="25"/>
        <v>3.6025271242381939E-2</v>
      </c>
      <c r="P20" s="2">
        <f t="shared" si="25"/>
        <v>3.7740760349162031E-2</v>
      </c>
      <c r="Q20" s="2">
        <f t="shared" si="25"/>
        <v>3.8671481809154501E-2</v>
      </c>
      <c r="R20" s="2">
        <f t="shared" si="25"/>
        <v>76.47469860224939</v>
      </c>
      <c r="S20" s="2">
        <f t="shared" si="25"/>
        <v>80.116350916642205</v>
      </c>
      <c r="T20" s="2">
        <f t="shared" si="25"/>
        <v>82.092092963292899</v>
      </c>
      <c r="U20" s="2">
        <f t="shared" si="25"/>
        <v>2.1412915608629826</v>
      </c>
      <c r="V20" s="2">
        <f t="shared" si="25"/>
        <v>2.2432578256659816</v>
      </c>
      <c r="W20" s="2">
        <f t="shared" si="25"/>
        <v>2.2985786029722006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3171.4517983744636</v>
      </c>
      <c r="I21" s="2">
        <f t="shared" si="26"/>
        <v>3351.6624242267067</v>
      </c>
      <c r="J21" s="2">
        <f t="shared" si="26"/>
        <v>3502.3931221864364</v>
      </c>
      <c r="L21" s="2">
        <f t="shared" si="25"/>
        <v>197.98301294232618</v>
      </c>
      <c r="M21" s="2">
        <f t="shared" si="25"/>
        <v>210.00941922910792</v>
      </c>
      <c r="N21" s="2">
        <f t="shared" si="25"/>
        <v>220.41867667167423</v>
      </c>
      <c r="O21" s="2">
        <f t="shared" si="25"/>
        <v>2.9446072727029127</v>
      </c>
      <c r="P21" s="2">
        <f t="shared" si="25"/>
        <v>3.1255251585983208</v>
      </c>
      <c r="Q21" s="2">
        <f t="shared" si="25"/>
        <v>3.2831022020342999</v>
      </c>
      <c r="R21" s="2">
        <f t="shared" si="25"/>
        <v>915.41420907949453</v>
      </c>
      <c r="S21" s="2">
        <f t="shared" si="25"/>
        <v>970.77208308524064</v>
      </c>
      <c r="T21" s="2">
        <f t="shared" si="25"/>
        <v>1019.3111118080081</v>
      </c>
      <c r="U21" s="2">
        <f t="shared" si="25"/>
        <v>72.638137111168916</v>
      </c>
      <c r="V21" s="2">
        <f t="shared" si="25"/>
        <v>77.098909595444638</v>
      </c>
      <c r="W21" s="2">
        <f t="shared" si="25"/>
        <v>81.013881325740144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2629.2169918734003</v>
      </c>
      <c r="I23" s="2">
        <f t="shared" si="26"/>
        <v>2648.8060716948216</v>
      </c>
      <c r="J23" s="2">
        <f t="shared" si="26"/>
        <v>2431.7244685668543</v>
      </c>
      <c r="L23" s="2">
        <f t="shared" si="25"/>
        <v>545.67826143680099</v>
      </c>
      <c r="M23" s="2">
        <f t="shared" si="25"/>
        <v>549.5837306949245</v>
      </c>
      <c r="N23" s="2">
        <f t="shared" si="25"/>
        <v>503.43147520879182</v>
      </c>
      <c r="O23" s="2">
        <f t="shared" si="25"/>
        <v>23.301249531840078</v>
      </c>
      <c r="P23" s="2">
        <f t="shared" si="25"/>
        <v>23.466072118077083</v>
      </c>
      <c r="Q23" s="2">
        <f t="shared" si="25"/>
        <v>21.479401445744234</v>
      </c>
      <c r="R23" s="2">
        <f t="shared" si="25"/>
        <v>1570.7436973444301</v>
      </c>
      <c r="S23" s="2">
        <f t="shared" si="25"/>
        <v>1582.2220494041198</v>
      </c>
      <c r="T23" s="2">
        <f t="shared" si="25"/>
        <v>1450.9182784200304</v>
      </c>
      <c r="U23" s="2">
        <f t="shared" si="25"/>
        <v>306.41622015874566</v>
      </c>
      <c r="V23" s="2">
        <f t="shared" si="25"/>
        <v>308.61367857794812</v>
      </c>
      <c r="W23" s="2">
        <f t="shared" si="25"/>
        <v>282.71117093799228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6693.6043454409955</v>
      </c>
      <c r="I24" s="3">
        <f t="shared" si="26"/>
        <v>6921.2383133166677</v>
      </c>
      <c r="J24" s="3">
        <f t="shared" si="26"/>
        <v>6837.6319954382325</v>
      </c>
      <c r="K24" s="22"/>
      <c r="L24" s="3">
        <f t="shared" si="25"/>
        <v>755.66969812658772</v>
      </c>
      <c r="M24" s="3">
        <f t="shared" si="25"/>
        <v>772.1734033737531</v>
      </c>
      <c r="N24" s="3">
        <f t="shared" si="25"/>
        <v>736.74064581685093</v>
      </c>
      <c r="O24" s="3">
        <f t="shared" si="25"/>
        <v>26.281882075785376</v>
      </c>
      <c r="P24" s="3">
        <f t="shared" si="25"/>
        <v>26.629338037024567</v>
      </c>
      <c r="Q24" s="3">
        <f t="shared" si="25"/>
        <v>24.801175129587691</v>
      </c>
      <c r="R24" s="3">
        <f t="shared" si="25"/>
        <v>2562.6326050261737</v>
      </c>
      <c r="S24" s="3">
        <f t="shared" si="25"/>
        <v>2633.1104834060025</v>
      </c>
      <c r="T24" s="3">
        <f t="shared" si="25"/>
        <v>2552.3214831913315</v>
      </c>
      <c r="U24" s="3">
        <f t="shared" si="25"/>
        <v>381.19564883077754</v>
      </c>
      <c r="V24" s="3">
        <f t="shared" si="25"/>
        <v>387.95584599905879</v>
      </c>
      <c r="W24" s="3">
        <f t="shared" si="25"/>
        <v>366.02363086670465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55.995370223309351</v>
      </c>
      <c r="I25" s="2">
        <f t="shared" si="26"/>
        <v>108.54952949101808</v>
      </c>
      <c r="J25" s="2">
        <f t="shared" si="26"/>
        <v>109.25799639581813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28.519855918718442</v>
      </c>
      <c r="I26" s="2">
        <f t="shared" si="26"/>
        <v>27.334061694031849</v>
      </c>
      <c r="J26" s="2">
        <f t="shared" si="26"/>
        <v>24.70304313763333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72.057163670790047</v>
      </c>
      <c r="I27" s="2">
        <f t="shared" si="26"/>
        <v>74.538302652596201</v>
      </c>
      <c r="J27" s="2">
        <f t="shared" si="26"/>
        <v>85.182160152663712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156.57238981281785</v>
      </c>
      <c r="I28" s="3">
        <f t="shared" si="27"/>
        <v>210.42189383764614</v>
      </c>
      <c r="J28" s="3">
        <f t="shared" si="27"/>
        <v>219.14319968611517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78.051142802479916</v>
      </c>
      <c r="I29" s="2">
        <f t="shared" si="28"/>
        <v>73.802147151686711</v>
      </c>
      <c r="J29" s="2">
        <f t="shared" si="28"/>
        <v>69.409893112327296</v>
      </c>
      <c r="L29" s="2">
        <f t="shared" si="25"/>
        <v>1.0761251128311469</v>
      </c>
      <c r="M29" s="2">
        <f t="shared" si="25"/>
        <v>1.0165115654075378</v>
      </c>
      <c r="N29" s="2">
        <f t="shared" si="25"/>
        <v>0.9584618217381089</v>
      </c>
      <c r="O29" s="2">
        <f t="shared" si="25"/>
        <v>2.1500381476035513E-3</v>
      </c>
      <c r="P29" s="2">
        <f t="shared" si="25"/>
        <v>2.0332729301060629E-3</v>
      </c>
      <c r="Q29" s="2">
        <f t="shared" si="25"/>
        <v>1.9227171812491155E-3</v>
      </c>
      <c r="R29" s="2">
        <f t="shared" si="25"/>
        <v>12.354124898776954</v>
      </c>
      <c r="S29" s="2">
        <f t="shared" si="25"/>
        <v>11.65832974017898</v>
      </c>
      <c r="T29" s="2">
        <f t="shared" si="25"/>
        <v>10.983283572809006</v>
      </c>
      <c r="U29" s="2">
        <f t="shared" si="25"/>
        <v>0.36990101080069621</v>
      </c>
      <c r="V29" s="2">
        <f t="shared" si="25"/>
        <v>0.34894392893825987</v>
      </c>
      <c r="W29" s="2">
        <f t="shared" si="25"/>
        <v>0.3289124118357537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273.44475013873006</v>
      </c>
      <c r="I30" s="2">
        <f t="shared" si="28"/>
        <v>274.22243853380371</v>
      </c>
      <c r="J30" s="2">
        <f t="shared" si="28"/>
        <v>269.40883629277903</v>
      </c>
      <c r="L30" s="2">
        <f t="shared" si="25"/>
        <v>1.3125249290794654</v>
      </c>
      <c r="M30" s="2">
        <f t="shared" si="25"/>
        <v>1.2524436851520073</v>
      </c>
      <c r="N30" s="2">
        <f t="shared" si="25"/>
        <v>1.279174015065653</v>
      </c>
      <c r="O30" s="2">
        <f t="shared" si="25"/>
        <v>1.9150340171769493E-2</v>
      </c>
      <c r="P30" s="2">
        <f t="shared" si="25"/>
        <v>1.870383146320477E-2</v>
      </c>
      <c r="Q30" s="2">
        <f t="shared" si="25"/>
        <v>1.9901324721673597E-2</v>
      </c>
      <c r="R30" s="2">
        <f t="shared" si="25"/>
        <v>8.4207653993332183</v>
      </c>
      <c r="S30" s="2">
        <f t="shared" si="25"/>
        <v>8.0054009440575822</v>
      </c>
      <c r="T30" s="2">
        <f t="shared" si="25"/>
        <v>8.0655670595513751</v>
      </c>
      <c r="U30" s="2">
        <f t="shared" si="25"/>
        <v>0.25832855716009462</v>
      </c>
      <c r="V30" s="2">
        <f t="shared" si="25"/>
        <v>0.2383632067734</v>
      </c>
      <c r="W30" s="2">
        <f t="shared" si="25"/>
        <v>0.25498702575241405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351.49589294120995</v>
      </c>
      <c r="I31" s="3">
        <f t="shared" si="28"/>
        <v>348.02458568549042</v>
      </c>
      <c r="J31" s="3">
        <f t="shared" si="28"/>
        <v>338.8187294051063</v>
      </c>
      <c r="K31" s="22"/>
      <c r="L31" s="3">
        <f t="shared" si="25"/>
        <v>2.388650041910612</v>
      </c>
      <c r="M31" s="3">
        <f t="shared" si="25"/>
        <v>2.2689552505595452</v>
      </c>
      <c r="N31" s="3">
        <f t="shared" si="25"/>
        <v>2.2376358368037619</v>
      </c>
      <c r="O31" s="3">
        <f t="shared" si="25"/>
        <v>2.1300378319373044E-2</v>
      </c>
      <c r="P31" s="3">
        <f t="shared" si="25"/>
        <v>2.0737104393310831E-2</v>
      </c>
      <c r="Q31" s="3">
        <f t="shared" si="25"/>
        <v>2.1824041902922711E-2</v>
      </c>
      <c r="R31" s="3">
        <f t="shared" si="25"/>
        <v>20.774890298110172</v>
      </c>
      <c r="S31" s="3">
        <f t="shared" si="25"/>
        <v>19.663730684236562</v>
      </c>
      <c r="T31" s="3">
        <f t="shared" si="25"/>
        <v>19.048850632360381</v>
      </c>
      <c r="U31" s="3">
        <f t="shared" si="25"/>
        <v>0.62822956796079077</v>
      </c>
      <c r="V31" s="3">
        <f t="shared" si="25"/>
        <v>0.58730713571165993</v>
      </c>
      <c r="W31" s="3">
        <f t="shared" si="25"/>
        <v>0.58389943758816776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19.261632076127356</v>
      </c>
      <c r="I32" s="3">
        <f t="shared" si="28"/>
        <v>19.261632076127356</v>
      </c>
      <c r="J32" s="3">
        <f t="shared" si="28"/>
        <v>22.847907198301314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55.016036617438751</v>
      </c>
      <c r="I33" s="2">
        <f t="shared" si="29"/>
        <v>184.78345769231586</v>
      </c>
      <c r="J33" s="2">
        <f t="shared" si="29"/>
        <v>208.98329069196038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72.670526267214228</v>
      </c>
      <c r="I34" s="2">
        <f t="shared" si="29"/>
        <v>82.757602215081164</v>
      </c>
      <c r="J34" s="2">
        <f t="shared" si="29"/>
        <v>83.47509800991692</v>
      </c>
      <c r="L34" s="2">
        <f t="shared" si="25"/>
        <v>2.079212524533629</v>
      </c>
      <c r="M34" s="2">
        <f t="shared" si="25"/>
        <v>2.4175045686866539</v>
      </c>
      <c r="N34" s="2">
        <f t="shared" si="25"/>
        <v>2.3839953481342158</v>
      </c>
      <c r="O34" s="2">
        <f t="shared" si="25"/>
        <v>1.8138823388329704E-2</v>
      </c>
      <c r="P34" s="2">
        <f t="shared" si="25"/>
        <v>1.9784245900728872E-2</v>
      </c>
      <c r="Q34" s="2">
        <f t="shared" si="25"/>
        <v>1.9225825304023839E-2</v>
      </c>
      <c r="R34" s="2">
        <f t="shared" si="25"/>
        <v>15.228892787912841</v>
      </c>
      <c r="S34" s="2">
        <f t="shared" si="25"/>
        <v>17.275195008266401</v>
      </c>
      <c r="T34" s="2">
        <f t="shared" si="25"/>
        <v>17.533829369116592</v>
      </c>
      <c r="U34" s="2">
        <f t="shared" si="25"/>
        <v>0.7442562920767769</v>
      </c>
      <c r="V34" s="2">
        <f t="shared" si="25"/>
        <v>0.83777421062908786</v>
      </c>
      <c r="W34" s="2">
        <f t="shared" si="25"/>
        <v>0.84887811475543962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279.85947554608288</v>
      </c>
      <c r="I35" s="2">
        <f t="shared" si="29"/>
        <v>288.12692918875814</v>
      </c>
      <c r="J35" s="2">
        <f t="shared" si="29"/>
        <v>346.19172100824642</v>
      </c>
      <c r="L35" s="2">
        <f t="shared" ref="L35:W35" si="30">+$E$2*L78/1000000</f>
        <v>2.6081453683081193E-2</v>
      </c>
      <c r="M35" s="2">
        <f t="shared" si="30"/>
        <v>2.8880409594143452E-2</v>
      </c>
      <c r="N35" s="2">
        <f t="shared" si="30"/>
        <v>3.2251195207465735E-2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0.39728801549819326</v>
      </c>
      <c r="S35" s="2">
        <f t="shared" si="30"/>
        <v>0.46364433800045202</v>
      </c>
      <c r="T35" s="2">
        <f t="shared" si="30"/>
        <v>0.80996727887721687</v>
      </c>
      <c r="U35" s="2">
        <f t="shared" si="30"/>
        <v>5.280239355108981E-4</v>
      </c>
      <c r="V35" s="2">
        <f t="shared" si="30"/>
        <v>5.5889431246890654E-4</v>
      </c>
      <c r="W35" s="2">
        <f t="shared" si="30"/>
        <v>9.0392792784857586E-4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407.54603843073585</v>
      </c>
      <c r="I36" s="3">
        <f t="shared" si="29"/>
        <v>555.66798909615511</v>
      </c>
      <c r="J36" s="3">
        <f t="shared" si="29"/>
        <v>638.65010971012362</v>
      </c>
      <c r="K36" s="22"/>
      <c r="L36" s="3">
        <f>+SUM(L33:L35)</f>
        <v>2.1052939782167104</v>
      </c>
      <c r="M36" s="3">
        <f t="shared" ref="M36:Q36" si="31">+SUM(M33:M35)</f>
        <v>2.4463849782807974</v>
      </c>
      <c r="N36" s="3">
        <f t="shared" si="31"/>
        <v>2.4162465433416815</v>
      </c>
      <c r="O36" s="3">
        <f t="shared" si="31"/>
        <v>1.8138823388329704E-2</v>
      </c>
      <c r="P36" s="3">
        <f t="shared" si="31"/>
        <v>1.9784245900728872E-2</v>
      </c>
      <c r="Q36" s="3">
        <f t="shared" si="31"/>
        <v>1.9225825304023839E-2</v>
      </c>
      <c r="R36" s="3">
        <f>+SUM(R33:R35)</f>
        <v>15.626180803411033</v>
      </c>
      <c r="S36" s="3">
        <f t="shared" ref="S36:W36" si="32">+SUM(S33:S35)</f>
        <v>17.738839346266854</v>
      </c>
      <c r="T36" s="3">
        <f t="shared" si="32"/>
        <v>18.343796647993809</v>
      </c>
      <c r="U36" s="3">
        <f t="shared" si="32"/>
        <v>0.74478431601228778</v>
      </c>
      <c r="V36" s="3">
        <f t="shared" si="32"/>
        <v>0.83833310494155677</v>
      </c>
      <c r="W36" s="3">
        <f t="shared" si="32"/>
        <v>0.84978204268328816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1128.7996572993316</v>
      </c>
      <c r="I38" s="2">
        <f t="shared" si="33"/>
        <v>1189.7500823742248</v>
      </c>
      <c r="J38" s="2">
        <f t="shared" si="33"/>
        <v>1103.5356191274811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479.60320210152588</v>
      </c>
      <c r="I39" s="2">
        <f t="shared" si="33"/>
        <v>630.20629174875137</v>
      </c>
      <c r="J39" s="2">
        <f t="shared" si="33"/>
        <v>723.83226986278737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14516.492296687235</v>
      </c>
      <c r="I40" s="2">
        <f t="shared" si="33"/>
        <v>14779.192667683501</v>
      </c>
      <c r="J40" s="2">
        <f t="shared" si="33"/>
        <v>14283.033490886539</v>
      </c>
      <c r="L40" s="2">
        <f t="shared" si="34"/>
        <v>2406.874595211757</v>
      </c>
      <c r="M40" s="2">
        <f t="shared" si="34"/>
        <v>2486.4557574676824</v>
      </c>
      <c r="N40" s="2">
        <f t="shared" si="34"/>
        <v>2424.0569196590423</v>
      </c>
      <c r="O40" s="2">
        <f t="shared" si="34"/>
        <v>320.91852519198062</v>
      </c>
      <c r="P40" s="2">
        <f t="shared" si="34"/>
        <v>332.19303439098081</v>
      </c>
      <c r="Q40" s="2">
        <f t="shared" si="34"/>
        <v>334.41559409418522</v>
      </c>
      <c r="R40" s="2">
        <f t="shared" si="34"/>
        <v>5381.1527032600243</v>
      </c>
      <c r="S40" s="2">
        <f t="shared" si="34"/>
        <v>5542.9972521732943</v>
      </c>
      <c r="T40" s="2">
        <f t="shared" si="34"/>
        <v>5386.9944360440786</v>
      </c>
      <c r="U40" s="2">
        <f t="shared" si="34"/>
        <v>1261.1343962827541</v>
      </c>
      <c r="V40" s="2">
        <f t="shared" si="34"/>
        <v>1308.5716764475126</v>
      </c>
      <c r="W40" s="2">
        <f t="shared" si="34"/>
        <v>1279.8336836434453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14589.162822954449</v>
      </c>
      <c r="I41" s="2">
        <f t="shared" si="33"/>
        <v>14861.95026989858</v>
      </c>
      <c r="J41" s="2">
        <f t="shared" si="33"/>
        <v>14366.508588896457</v>
      </c>
      <c r="L41" s="2">
        <f t="shared" si="34"/>
        <v>2408.9538077362904</v>
      </c>
      <c r="M41" s="2">
        <f t="shared" si="34"/>
        <v>2488.8732620363689</v>
      </c>
      <c r="N41" s="2">
        <f t="shared" si="34"/>
        <v>2426.440915007177</v>
      </c>
      <c r="O41" s="2">
        <f t="shared" si="34"/>
        <v>320.93666401536888</v>
      </c>
      <c r="P41" s="2">
        <f t="shared" si="34"/>
        <v>332.21281863688154</v>
      </c>
      <c r="Q41" s="2">
        <f t="shared" si="34"/>
        <v>334.43481991948926</v>
      </c>
      <c r="R41" s="2">
        <f t="shared" si="34"/>
        <v>5396.381596047936</v>
      </c>
      <c r="S41" s="2">
        <f t="shared" si="34"/>
        <v>5560.2724471815609</v>
      </c>
      <c r="T41" s="2">
        <f t="shared" si="34"/>
        <v>5404.5282654131943</v>
      </c>
      <c r="U41" s="2">
        <f t="shared" si="34"/>
        <v>1261.878652574831</v>
      </c>
      <c r="V41" s="2">
        <f t="shared" si="34"/>
        <v>1309.4094506581416</v>
      </c>
      <c r="W41" s="2">
        <f t="shared" si="34"/>
        <v>1280.6825617582006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16124.895156088092</v>
      </c>
      <c r="I42" s="2">
        <f t="shared" si="35"/>
        <v>16599.149041806475</v>
      </c>
      <c r="J42" s="2">
        <f t="shared" si="35"/>
        <v>16110.401379876808</v>
      </c>
      <c r="L42" s="2">
        <f t="shared" si="34"/>
        <v>2406.874595211757</v>
      </c>
      <c r="M42" s="2">
        <f t="shared" si="34"/>
        <v>2486.4557574676824</v>
      </c>
      <c r="N42" s="2">
        <f t="shared" si="34"/>
        <v>2424.0569196590423</v>
      </c>
      <c r="O42" s="2">
        <f t="shared" si="34"/>
        <v>320.91852519198062</v>
      </c>
      <c r="P42" s="2">
        <f t="shared" si="34"/>
        <v>332.19303439098081</v>
      </c>
      <c r="Q42" s="2">
        <f t="shared" si="34"/>
        <v>334.41559409418522</v>
      </c>
      <c r="R42" s="2">
        <f t="shared" si="34"/>
        <v>5381.1527032600243</v>
      </c>
      <c r="S42" s="2">
        <f t="shared" si="34"/>
        <v>5542.9972521732943</v>
      </c>
      <c r="T42" s="2">
        <f t="shared" si="34"/>
        <v>5386.9944360440786</v>
      </c>
      <c r="U42" s="2">
        <f t="shared" si="34"/>
        <v>1261.1343962827541</v>
      </c>
      <c r="V42" s="2">
        <f t="shared" si="34"/>
        <v>1308.5716764475126</v>
      </c>
      <c r="W42" s="2">
        <f t="shared" si="34"/>
        <v>1279.8336836434453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11477.860286145711</v>
      </c>
      <c r="I43" s="53">
        <f t="shared" si="36"/>
        <v>11737.514911569939</v>
      </c>
      <c r="J43" s="53">
        <f t="shared" si="36"/>
        <v>11652.037205750106</v>
      </c>
      <c r="L43" s="53">
        <f t="shared" si="34"/>
        <v>2306.2521837804834</v>
      </c>
      <c r="M43" s="53">
        <f t="shared" si="34"/>
        <v>2389.1392879672721</v>
      </c>
      <c r="N43" s="53">
        <f t="shared" si="34"/>
        <v>2341.0707456753735</v>
      </c>
      <c r="O43" s="53">
        <f t="shared" si="34"/>
        <v>319.1439331275277</v>
      </c>
      <c r="P43" s="53">
        <f t="shared" si="34"/>
        <v>330.50660825313599</v>
      </c>
      <c r="Q43" s="53">
        <f t="shared" si="34"/>
        <v>332.99726715092964</v>
      </c>
      <c r="R43" s="53">
        <f t="shared" si="34"/>
        <v>5120.883626355233</v>
      </c>
      <c r="S43" s="53">
        <f t="shared" si="34"/>
        <v>5287.9361678532514</v>
      </c>
      <c r="T43" s="53">
        <f t="shared" si="34"/>
        <v>5163.1158790799127</v>
      </c>
      <c r="U43" s="53">
        <f t="shared" si="34"/>
        <v>1252.2684919724427</v>
      </c>
      <c r="V43" s="53">
        <f t="shared" si="34"/>
        <v>1300.0600900139364</v>
      </c>
      <c r="W43" s="53">
        <f t="shared" si="34"/>
        <v>1272.427675949436</v>
      </c>
    </row>
    <row r="44" spans="1:23" ht="13.5" customHeight="1" x14ac:dyDescent="0.35">
      <c r="D44" s="4" t="s">
        <v>625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+SUMIF('Bean Prod'!$F$4:$F$176,$E47,'Bean Prod'!H$4:H$176)</f>
        <v>0</v>
      </c>
      <c r="I47" s="2">
        <f>+SUMIF('Bean Prod'!$F$4:$F$176,$E47,'Bean Prod'!I$4:I$176)</f>
        <v>0</v>
      </c>
      <c r="J47" s="2">
        <f>+SUMIF('Bean Prod'!$F$4:$F$176,$E47,'Bean Prod'!J$4:J$176)</f>
        <v>0</v>
      </c>
      <c r="L47" s="2">
        <f>+SUMIF('Bean Prod'!$F$4:$F$176,$E47,'Bean Prod'!L$4:L$176)</f>
        <v>0</v>
      </c>
      <c r="M47" s="2">
        <f>+SUMIF('Bean Prod'!$F$4:$F$176,$E47,'Bean Prod'!M$4:M$176)</f>
        <v>0</v>
      </c>
      <c r="N47" s="2">
        <f>+SUMIF('Bean Prod'!$F$4:$F$176,$E47,'Bean Prod'!N$4:N$176)</f>
        <v>0</v>
      </c>
      <c r="O47" s="2">
        <f>+SUMIF('Bean Prod'!$F$4:$F$176,$E47,'Bean Prod'!O$4:O$176)</f>
        <v>0</v>
      </c>
      <c r="P47" s="2">
        <f>+SUMIF('Bean Prod'!$F$4:$F$176,$E47,'Bean Prod'!P$4:P$176)</f>
        <v>0</v>
      </c>
      <c r="Q47" s="2">
        <f>+SUMIF('Bean Prod'!$F$4:$F$176,$E47,'Bean Prod'!Q$4:Q$176)</f>
        <v>0</v>
      </c>
      <c r="R47" s="2">
        <f>+SUMIF('Bean Prod'!$F$4:$F$176,$E47,'Bean Prod'!R$4:R$176)</f>
        <v>0</v>
      </c>
      <c r="S47" s="2">
        <f>+SUMIF('Bean Prod'!$F$4:$F$176,$E47,'Bean Prod'!S$4:S$176)</f>
        <v>0</v>
      </c>
      <c r="T47" s="2">
        <f>+SUMIF('Bean Prod'!$F$4:$F$176,$E47,'Bean Prod'!T$4:T$176)</f>
        <v>0</v>
      </c>
      <c r="U47" s="2">
        <f>+SUMIF('Bean Prod'!$F$4:$F$176,$E47,'Bean Prod'!U$4:U$176)</f>
        <v>0</v>
      </c>
      <c r="V47" s="2">
        <f>+SUMIF('Bean Prod'!$F$4:$F$176,$E47,'Bean Prod'!V$4:V$176)</f>
        <v>0</v>
      </c>
      <c r="W47" s="2">
        <f>+SUMIF('Bean Prod'!$F$4:$F$176,$E47,'Bean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+SUMIF('Bean Prod'!$F$4:$F$176,$E48,'Bean Prod'!H$4:H$176)</f>
        <v>595287</v>
      </c>
      <c r="I48" s="2">
        <f>+SUMIF('Bean Prod'!$F$4:$F$176,$E48,'Bean Prod'!I$4:I$176)</f>
        <v>605190</v>
      </c>
      <c r="J48" s="2">
        <f>+SUMIF('Bean Prod'!$F$4:$F$176,$E48,'Bean Prod'!J$4:J$176)</f>
        <v>617662</v>
      </c>
      <c r="L48" s="2">
        <f>+SUMIF('Bean Prod'!$F$4:$F$176,$E48,'Bean Prod'!L$4:L$176)</f>
        <v>275592.84699999995</v>
      </c>
      <c r="M48" s="2">
        <f>+SUMIF('Bean Prod'!$F$4:$F$176,$E48,'Bean Prod'!M$4:M$176)</f>
        <v>272310.58999999997</v>
      </c>
      <c r="N48" s="2">
        <f>+SUMIF('Bean Prod'!$F$4:$F$176,$E48,'Bean Prod'!N$4:N$176)</f>
        <v>267029.15399999998</v>
      </c>
      <c r="O48" s="2">
        <f>+SUMIF('Bean Prod'!$F$4:$F$176,$E48,'Bean Prod'!O$4:O$176)</f>
        <v>81791.749423999994</v>
      </c>
      <c r="P48" s="2">
        <f>+SUMIF('Bean Prod'!$F$4:$F$176,$E48,'Bean Prod'!P$4:P$176)</f>
        <v>78949.440279999995</v>
      </c>
      <c r="Q48" s="2">
        <f>+SUMIF('Bean Prod'!$F$4:$F$176,$E48,'Bean Prod'!Q$4:Q$176)</f>
        <v>74756.432448000007</v>
      </c>
      <c r="R48" s="2">
        <f>+SUMIF('Bean Prod'!$F$4:$F$176,$E48,'Bean Prod'!R$4:R$176)</f>
        <v>383808.02099999995</v>
      </c>
      <c r="S48" s="2">
        <f>+SUMIF('Bean Prod'!$F$4:$F$176,$E48,'Bean Prod'!S$4:S$176)</f>
        <v>383332.06999999995</v>
      </c>
      <c r="T48" s="2">
        <f>+SUMIF('Bean Prod'!$F$4:$F$176,$E48,'Bean Prod'!T$4:T$176)</f>
        <v>381731.99800000002</v>
      </c>
      <c r="U48" s="2">
        <f>+SUMIF('Bean Prod'!$F$4:$F$176,$E48,'Bean Prod'!U$4:U$176)</f>
        <v>161512.96675999998</v>
      </c>
      <c r="V48" s="2">
        <f>+SUMIF('Bean Prod'!$F$4:$F$176,$E48,'Bean Prod'!V$4:V$176)</f>
        <v>157608.33689999999</v>
      </c>
      <c r="W48" s="2">
        <f>+SUMIF('Bean Prod'!$F$4:$F$176,$E48,'Bean Prod'!W$4:W$176)</f>
        <v>151729.06057599996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+SUMIF('Bean Prod'!$F$4:$F$176,$E49,'Bean Prod'!H$4:H$176)</f>
        <v>2852648</v>
      </c>
      <c r="I49" s="2">
        <f>+SUMIF('Bean Prod'!$F$4:$F$176,$E49,'Bean Prod'!I$4:I$176)</f>
        <v>3134642</v>
      </c>
      <c r="J49" s="2">
        <f>+SUMIF('Bean Prod'!$F$4:$F$176,$E49,'Bean Prod'!J$4:J$176)</f>
        <v>3075416</v>
      </c>
      <c r="L49" s="2">
        <f>+SUMIF('Bean Prod'!$F$4:$F$176,$E49,'Bean Prod'!L$4:L$176)</f>
        <v>961380.93799999997</v>
      </c>
      <c r="M49" s="2">
        <f>+SUMIF('Bean Prod'!$F$4:$F$176,$E49,'Bean Prod'!M$4:M$176)</f>
        <v>1023486.6890000001</v>
      </c>
      <c r="N49" s="2">
        <f>+SUMIF('Bean Prod'!$F$4:$F$176,$E49,'Bean Prod'!N$4:N$176)</f>
        <v>1052469.514</v>
      </c>
      <c r="O49" s="2">
        <f>+SUMIF('Bean Prod'!$F$4:$F$176,$E49,'Bean Prod'!O$4:O$176)</f>
        <v>171234.30955500001</v>
      </c>
      <c r="P49" s="2">
        <f>+SUMIF('Bean Prod'!$F$4:$F$176,$E49,'Bean Prod'!P$4:P$176)</f>
        <v>183883.01376799998</v>
      </c>
      <c r="Q49" s="2">
        <f>+SUMIF('Bean Prod'!$F$4:$F$176,$E49,'Bean Prod'!Q$4:Q$176)</f>
        <v>202123.711775</v>
      </c>
      <c r="R49" s="2">
        <f>+SUMIF('Bean Prod'!$F$4:$F$176,$E49,'Bean Prod'!R$4:R$176)</f>
        <v>1622076.0779999997</v>
      </c>
      <c r="S49" s="2">
        <f>+SUMIF('Bean Prod'!$F$4:$F$176,$E49,'Bean Prod'!S$4:S$176)</f>
        <v>1725967.54</v>
      </c>
      <c r="T49" s="2">
        <f>+SUMIF('Bean Prod'!$F$4:$F$176,$E49,'Bean Prod'!T$4:T$176)</f>
        <v>1724910.128</v>
      </c>
      <c r="U49" s="2">
        <f>+SUMIF('Bean Prod'!$F$4:$F$176,$E49,'Bean Prod'!U$4:U$176)</f>
        <v>560071.70220700011</v>
      </c>
      <c r="V49" s="2">
        <f>+SUMIF('Bean Prod'!$F$4:$F$176,$E49,'Bean Prod'!V$4:V$176)</f>
        <v>598656.43589099997</v>
      </c>
      <c r="W49" s="2">
        <f>+SUMIF('Bean Prod'!$F$4:$F$176,$E49,'Bean Prod'!W$4:W$176)</f>
        <v>618999.72239899996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+SUMIF('Bean Prod'!$F$4:$F$176,$E50,'Bean Prod'!H$4:H$176)</f>
        <v>0</v>
      </c>
      <c r="I50" s="2">
        <f>+SUMIF('Bean Prod'!$F$4:$F$176,$E50,'Bean Prod'!I$4:I$176)</f>
        <v>0</v>
      </c>
      <c r="J50" s="2">
        <f>+SUMIF('Bean Prod'!$F$4:$F$176,$E50,'Bean Prod'!J$4:J$176)</f>
        <v>0</v>
      </c>
      <c r="L50" s="2">
        <f>+SUMIF('Bean Prod'!$F$4:$F$176,$E50,'Bean Prod'!L$4:L$176)</f>
        <v>0</v>
      </c>
      <c r="M50" s="2">
        <f>+SUMIF('Bean Prod'!$F$4:$F$176,$E50,'Bean Prod'!M$4:M$176)</f>
        <v>0</v>
      </c>
      <c r="N50" s="2">
        <f>+SUMIF('Bean Prod'!$F$4:$F$176,$E50,'Bean Prod'!N$4:N$176)</f>
        <v>0</v>
      </c>
      <c r="O50" s="2">
        <f>+SUMIF('Bean Prod'!$F$4:$F$176,$E50,'Bean Prod'!O$4:O$176)</f>
        <v>0</v>
      </c>
      <c r="P50" s="2">
        <f>+SUMIF('Bean Prod'!$F$4:$F$176,$E50,'Bean Prod'!P$4:P$176)</f>
        <v>0</v>
      </c>
      <c r="Q50" s="2">
        <f>+SUMIF('Bean Prod'!$F$4:$F$176,$E50,'Bean Prod'!Q$4:Q$176)</f>
        <v>0</v>
      </c>
      <c r="R50" s="2">
        <f>+SUMIF('Bean Prod'!$F$4:$F$176,$E50,'Bean Prod'!R$4:R$176)</f>
        <v>0</v>
      </c>
      <c r="S50" s="2">
        <f>+SUMIF('Bean Prod'!$F$4:$F$176,$E50,'Bean Prod'!S$4:S$176)</f>
        <v>0</v>
      </c>
      <c r="T50" s="2">
        <f>+SUMIF('Bean Prod'!$F$4:$F$176,$E50,'Bean Prod'!T$4:T$176)</f>
        <v>0</v>
      </c>
      <c r="U50" s="2">
        <f>+SUMIF('Bean Prod'!$F$4:$F$176,$E50,'Bean Prod'!U$4:U$176)</f>
        <v>0</v>
      </c>
      <c r="V50" s="2">
        <f>+SUMIF('Bean Prod'!$F$4:$F$176,$E50,'Bean Prod'!V$4:V$176)</f>
        <v>0</v>
      </c>
      <c r="W50" s="2">
        <f>+SUMIF('Bean Prod'!$F$4:$F$176,$E50,'Bean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+SUMIF('Bean Prod'!$F$4:$F$176,$E51,'Bean Prod'!H$4:H$176)</f>
        <v>1951947</v>
      </c>
      <c r="I51" s="2">
        <f>+SUMIF('Bean Prod'!$F$4:$F$176,$E51,'Bean Prod'!I$4:I$176)</f>
        <v>2017432</v>
      </c>
      <c r="J51" s="2">
        <f>+SUMIF('Bean Prod'!$F$4:$F$176,$E51,'Bean Prod'!J$4:J$176)</f>
        <v>1900139</v>
      </c>
      <c r="L51" s="2">
        <f>+SUMIF('Bean Prod'!$F$4:$F$176,$E51,'Bean Prod'!L$4:L$176)</f>
        <v>928067.62099999993</v>
      </c>
      <c r="M51" s="2">
        <f>+SUMIF('Bean Prod'!$F$4:$F$176,$E51,'Bean Prod'!M$4:M$176)</f>
        <v>961786.83100000001</v>
      </c>
      <c r="N51" s="2">
        <f>+SUMIF('Bean Prod'!$F$4:$F$176,$E51,'Bean Prod'!N$4:N$176)</f>
        <v>921090.00699999998</v>
      </c>
      <c r="O51" s="2">
        <f>+SUMIF('Bean Prod'!$F$4:$F$176,$E51,'Bean Prod'!O$4:O$176)</f>
        <v>180915.51189600001</v>
      </c>
      <c r="P51" s="2">
        <f>+SUMIF('Bean Prod'!$F$4:$F$176,$E51,'Bean Prod'!P$4:P$176)</f>
        <v>185226.88815300001</v>
      </c>
      <c r="Q51" s="2">
        <f>+SUMIF('Bean Prod'!$F$4:$F$176,$E51,'Bean Prod'!Q$4:Q$176)</f>
        <v>179237.100729</v>
      </c>
      <c r="R51" s="2">
        <f>+SUMIF('Bean Prod'!$F$4:$F$176,$E51,'Bean Prod'!R$4:R$176)</f>
        <v>1440324.6360000004</v>
      </c>
      <c r="S51" s="2">
        <f>+SUMIF('Bean Prod'!$F$4:$F$176,$E51,'Bean Prod'!S$4:S$176)</f>
        <v>1495752.1140000001</v>
      </c>
      <c r="T51" s="2">
        <f>+SUMIF('Bean Prod'!$F$4:$F$176,$E51,'Bean Prod'!T$4:T$176)</f>
        <v>1426467.4479999999</v>
      </c>
      <c r="U51" s="2">
        <f>+SUMIF('Bean Prod'!$F$4:$F$176,$E51,'Bean Prod'!U$4:U$176)</f>
        <v>539512.94102000003</v>
      </c>
      <c r="V51" s="2">
        <f>+SUMIF('Bean Prod'!$F$4:$F$176,$E51,'Bean Prod'!V$4:V$176)</f>
        <v>559297.45348799997</v>
      </c>
      <c r="W51" s="2">
        <f>+SUMIF('Bean Prod'!$F$4:$F$176,$E51,'Bean Prod'!W$4:W$176)</f>
        <v>538498.58217999991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+SUMIF('Bean Prod'!$F$4:$F$176,$E52,'Bean Prod'!H$4:H$176)</f>
        <v>0</v>
      </c>
      <c r="I52" s="2">
        <f>+SUMIF('Bean Prod'!$F$4:$F$176,$E52,'Bean Prod'!I$4:I$176)</f>
        <v>0</v>
      </c>
      <c r="J52" s="2">
        <f>+SUMIF('Bean Prod'!$F$4:$F$176,$E52,'Bean Prod'!J$4:J$176)</f>
        <v>0</v>
      </c>
      <c r="L52" s="2">
        <f>+SUMIF('Bean Prod'!$F$4:$F$176,$E52,'Bean Prod'!L$4:L$176)</f>
        <v>0</v>
      </c>
      <c r="M52" s="2">
        <f>+SUMIF('Bean Prod'!$F$4:$F$176,$E52,'Bean Prod'!M$4:M$176)</f>
        <v>0</v>
      </c>
      <c r="N52" s="2">
        <f>+SUMIF('Bean Prod'!$F$4:$F$176,$E52,'Bean Prod'!N$4:N$176)</f>
        <v>0</v>
      </c>
      <c r="O52" s="2">
        <f>+SUMIF('Bean Prod'!$F$4:$F$176,$E52,'Bean Prod'!O$4:O$176)</f>
        <v>0</v>
      </c>
      <c r="P52" s="2">
        <f>+SUMIF('Bean Prod'!$F$4:$F$176,$E52,'Bean Prod'!P$4:P$176)</f>
        <v>0</v>
      </c>
      <c r="Q52" s="2">
        <f>+SUMIF('Bean Prod'!$F$4:$F$176,$E52,'Bean Prod'!Q$4:Q$176)</f>
        <v>0</v>
      </c>
      <c r="R52" s="2">
        <f>+SUMIF('Bean Prod'!$F$4:$F$176,$E52,'Bean Prod'!R$4:R$176)</f>
        <v>0</v>
      </c>
      <c r="S52" s="2">
        <f>+SUMIF('Bean Prod'!$F$4:$F$176,$E52,'Bean Prod'!S$4:S$176)</f>
        <v>0</v>
      </c>
      <c r="T52" s="2">
        <f>+SUMIF('Bean Prod'!$F$4:$F$176,$E52,'Bean Prod'!T$4:T$176)</f>
        <v>0</v>
      </c>
      <c r="U52" s="2">
        <f>+SUMIF('Bean Prod'!$F$4:$F$176,$E52,'Bean Prod'!U$4:U$176)</f>
        <v>0</v>
      </c>
      <c r="V52" s="2">
        <f>+SUMIF('Bean Prod'!$F$4:$F$176,$E52,'Bean Prod'!V$4:V$176)</f>
        <v>0</v>
      </c>
      <c r="W52" s="2">
        <f>+SUMIF('Bean Prod'!$F$4:$F$176,$E52,'Bean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+SUMIF('Bean Prod'!$F$4:$F$176,$E53,'Bean Prod'!H$4:H$176)</f>
        <v>795251</v>
      </c>
      <c r="I53" s="2">
        <f>+SUMIF('Bean Prod'!$F$4:$F$176,$E53,'Bean Prod'!I$4:I$176)</f>
        <v>845025</v>
      </c>
      <c r="J53" s="2">
        <f>+SUMIF('Bean Prod'!$F$4:$F$176,$E53,'Bean Prod'!J$4:J$176)</f>
        <v>780608</v>
      </c>
      <c r="L53" s="2">
        <f>+SUMIF('Bean Prod'!$F$4:$F$176,$E53,'Bean Prod'!L$4:L$176)</f>
        <v>293527.66099999996</v>
      </c>
      <c r="M53" s="2">
        <f>+SUMIF('Bean Prod'!$F$4:$F$176,$E53,'Bean Prod'!M$4:M$176)</f>
        <v>318289.00100000005</v>
      </c>
      <c r="N53" s="2">
        <f>+SUMIF('Bean Prod'!$F$4:$F$176,$E53,'Bean Prod'!N$4:N$176)</f>
        <v>305958.03999999998</v>
      </c>
      <c r="O53" s="2">
        <f>+SUMIF('Bean Prod'!$F$4:$F$176,$E53,'Bean Prod'!O$4:O$176)</f>
        <v>48003.285830000001</v>
      </c>
      <c r="P53" s="2">
        <f>+SUMIF('Bean Prod'!$F$4:$F$176,$E53,'Bean Prod'!P$4:P$176)</f>
        <v>52078.967790999988</v>
      </c>
      <c r="Q53" s="2">
        <f>+SUMIF('Bean Prod'!$F$4:$F$176,$E53,'Bean Prod'!Q$4:Q$176)</f>
        <v>50905.232205999986</v>
      </c>
      <c r="R53" s="2">
        <f>+SUMIF('Bean Prod'!$F$4:$F$176,$E53,'Bean Prod'!R$4:R$176)</f>
        <v>497386.69899999996</v>
      </c>
      <c r="S53" s="2">
        <f>+SUMIF('Bean Prod'!$F$4:$F$176,$E53,'Bean Prod'!S$4:S$176)</f>
        <v>536417.70699999994</v>
      </c>
      <c r="T53" s="2">
        <f>+SUMIF('Bean Prod'!$F$4:$F$176,$E53,'Bean Prod'!T$4:T$176)</f>
        <v>510171.15</v>
      </c>
      <c r="U53" s="2">
        <f>+SUMIF('Bean Prod'!$F$4:$F$176,$E53,'Bean Prod'!U$4:U$176)</f>
        <v>158367.21869099999</v>
      </c>
      <c r="V53" s="2">
        <f>+SUMIF('Bean Prod'!$F$4:$F$176,$E53,'Bean Prod'!V$4:V$176)</f>
        <v>172597.36064900001</v>
      </c>
      <c r="W53" s="2">
        <f>+SUMIF('Bean Prod'!$F$4:$F$176,$E53,'Bean Prod'!W$4:W$176)</f>
        <v>167553.00345200003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6195133</v>
      </c>
      <c r="I54" s="3">
        <f t="shared" si="37"/>
        <v>6602289</v>
      </c>
      <c r="J54" s="3">
        <f t="shared" si="37"/>
        <v>6373825</v>
      </c>
      <c r="L54" s="3">
        <f t="shared" ref="L54:W54" si="38">+SUM(L48:L53)</f>
        <v>2458569.0669999998</v>
      </c>
      <c r="M54" s="3">
        <f t="shared" si="38"/>
        <v>2575873.1110000005</v>
      </c>
      <c r="N54" s="3">
        <f t="shared" si="38"/>
        <v>2546546.7149999999</v>
      </c>
      <c r="O54" s="3">
        <f t="shared" si="38"/>
        <v>481944.85670500004</v>
      </c>
      <c r="P54" s="3">
        <f t="shared" si="38"/>
        <v>500138.30999199994</v>
      </c>
      <c r="Q54" s="3">
        <f t="shared" si="38"/>
        <v>507022.47715799999</v>
      </c>
      <c r="R54" s="3">
        <f t="shared" si="38"/>
        <v>3943595.4340000004</v>
      </c>
      <c r="S54" s="3">
        <f t="shared" si="38"/>
        <v>4141469.4309999999</v>
      </c>
      <c r="T54" s="3">
        <f t="shared" si="38"/>
        <v>4043280.7239999999</v>
      </c>
      <c r="U54" s="3">
        <f t="shared" si="38"/>
        <v>1419464.828678</v>
      </c>
      <c r="V54" s="3">
        <f t="shared" si="38"/>
        <v>1488159.5869279997</v>
      </c>
      <c r="W54" s="3">
        <f t="shared" si="38"/>
        <v>1476780.3686069997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+SUMIF('Bean Prod'!$F$4:$F$176,$E55,'Bean Prod'!H$4:H$176)</f>
        <v>273883</v>
      </c>
      <c r="I55" s="2">
        <f>+SUMIF('Bean Prod'!$F$4:$F$176,$E55,'Bean Prod'!I$4:I$176)</f>
        <v>248434</v>
      </c>
      <c r="J55" s="2">
        <f>+SUMIF('Bean Prod'!$F$4:$F$176,$E55,'Bean Prod'!J$4:J$176)</f>
        <v>282846</v>
      </c>
      <c r="L55" s="2">
        <f>+SUMIF('Bean Prod'!$F$4:$F$176,$E55,'Bean Prod'!L$4:L$176)</f>
        <v>25762.210999999999</v>
      </c>
      <c r="M55" s="2">
        <f>+SUMIF('Bean Prod'!$F$4:$F$176,$E55,'Bean Prod'!M$4:M$176)</f>
        <v>26293.471999999998</v>
      </c>
      <c r="N55" s="2">
        <f>+SUMIF('Bean Prod'!$F$4:$F$176,$E55,'Bean Prod'!N$4:N$176)</f>
        <v>28511.827999999998</v>
      </c>
      <c r="O55" s="2">
        <f>+SUMIF('Bean Prod'!$F$4:$F$176,$E55,'Bean Prod'!O$4:O$176)</f>
        <v>2007.75883</v>
      </c>
      <c r="P55" s="2">
        <f>+SUMIF('Bean Prod'!$F$4:$F$176,$E55,'Bean Prod'!P$4:P$176)</f>
        <v>2065.0768599999997</v>
      </c>
      <c r="Q55" s="2">
        <f>+SUMIF('Bean Prod'!$F$4:$F$176,$E55,'Bean Prod'!Q$4:Q$176)</f>
        <v>2232.5717649999997</v>
      </c>
      <c r="R55" s="2">
        <f>+SUMIF('Bean Prod'!$F$4:$F$176,$E55,'Bean Prod'!R$4:R$176)</f>
        <v>53889.504000000001</v>
      </c>
      <c r="S55" s="2">
        <f>+SUMIF('Bean Prod'!$F$4:$F$176,$E55,'Bean Prod'!S$4:S$176)</f>
        <v>54664.812000000005</v>
      </c>
      <c r="T55" s="2">
        <f>+SUMIF('Bean Prod'!$F$4:$F$176,$E55,'Bean Prod'!T$4:T$176)</f>
        <v>59418.993000000002</v>
      </c>
      <c r="U55" s="2">
        <f>+SUMIF('Bean Prod'!$F$4:$F$176,$E55,'Bean Prod'!U$4:U$176)</f>
        <v>10468.001370000002</v>
      </c>
      <c r="V55" s="2">
        <f>+SUMIF('Bean Prod'!$F$4:$F$176,$E55,'Bean Prod'!V$4:V$176)</f>
        <v>10756.684440000001</v>
      </c>
      <c r="W55" s="2">
        <f>+SUMIF('Bean Prod'!$F$4:$F$176,$E55,'Bean Prod'!W$4:W$176)</f>
        <v>11633.40681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+SUMIF('Bean Prod'!$F$4:$F$176,$E56,'Bean Prod'!H$4:H$176)</f>
        <v>1923273</v>
      </c>
      <c r="I56" s="2">
        <f>+SUMIF('Bean Prod'!$F$4:$F$176,$E56,'Bean Prod'!I$4:I$176)</f>
        <v>1601446</v>
      </c>
      <c r="J56" s="2">
        <f>+SUMIF('Bean Prod'!$F$4:$F$176,$E56,'Bean Prod'!J$4:J$176)</f>
        <v>1784957</v>
      </c>
      <c r="L56" s="2">
        <f>+SUMIF('Bean Prod'!$F$4:$F$176,$E56,'Bean Prod'!L$4:L$176)</f>
        <v>87844.237000000008</v>
      </c>
      <c r="M56" s="2">
        <f>+SUMIF('Bean Prod'!$F$4:$F$176,$E56,'Bean Prod'!M$4:M$176)</f>
        <v>79393.10100000001</v>
      </c>
      <c r="N56" s="2">
        <f>+SUMIF('Bean Prod'!$F$4:$F$176,$E56,'Bean Prod'!N$4:N$176)</f>
        <v>86278.099000000002</v>
      </c>
      <c r="O56" s="2">
        <f>+SUMIF('Bean Prod'!$F$4:$F$176,$E56,'Bean Prod'!O$4:O$176)</f>
        <v>2201.6409079999999</v>
      </c>
      <c r="P56" s="2">
        <f>+SUMIF('Bean Prod'!$F$4:$F$176,$E56,'Bean Prod'!P$4:P$176)</f>
        <v>2201.3394320000002</v>
      </c>
      <c r="Q56" s="2">
        <f>+SUMIF('Bean Prod'!$F$4:$F$176,$E56,'Bean Prod'!Q$4:Q$176)</f>
        <v>2320.8947359999997</v>
      </c>
      <c r="R56" s="2">
        <f>+SUMIF('Bean Prod'!$F$4:$F$176,$E56,'Bean Prod'!R$4:R$176)</f>
        <v>281621.00800000003</v>
      </c>
      <c r="S56" s="2">
        <f>+SUMIF('Bean Prod'!$F$4:$F$176,$E56,'Bean Prod'!S$4:S$176)</f>
        <v>245204.66400000002</v>
      </c>
      <c r="T56" s="2">
        <f>+SUMIF('Bean Prod'!$F$4:$F$176,$E56,'Bean Prod'!T$4:T$176)</f>
        <v>270095.27799999999</v>
      </c>
      <c r="U56" s="2">
        <f>+SUMIF('Bean Prod'!$F$4:$F$176,$E56,'Bean Prod'!U$4:U$176)</f>
        <v>16651.239181999998</v>
      </c>
      <c r="V56" s="2">
        <f>+SUMIF('Bean Prod'!$F$4:$F$176,$E56,'Bean Prod'!V$4:V$176)</f>
        <v>15751.960101999999</v>
      </c>
      <c r="W56" s="2">
        <f>+SUMIF('Bean Prod'!$F$4:$F$176,$E56,'Bean Prod'!W$4:W$176)</f>
        <v>16876.113099999999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+SUMIF('Bean Prod'!$F$4:$F$176,$E57,'Bean Prod'!H$4:H$176)</f>
        <v>334739</v>
      </c>
      <c r="I57" s="2">
        <f>+SUMIF('Bean Prod'!$F$4:$F$176,$E57,'Bean Prod'!I$4:I$176)</f>
        <v>363307</v>
      </c>
      <c r="J57" s="2">
        <f>+SUMIF('Bean Prod'!$F$4:$F$176,$E57,'Bean Prod'!J$4:J$176)</f>
        <v>356174</v>
      </c>
      <c r="L57" s="2">
        <f>+SUMIF('Bean Prod'!$F$4:$F$176,$E57,'Bean Prod'!L$4:L$176)</f>
        <v>16386.933999999997</v>
      </c>
      <c r="M57" s="2">
        <f>+SUMIF('Bean Prod'!$F$4:$F$176,$E57,'Bean Prod'!M$4:M$176)</f>
        <v>17874.584999999999</v>
      </c>
      <c r="N57" s="2">
        <f>+SUMIF('Bean Prod'!$F$4:$F$176,$E57,'Bean Prod'!N$4:N$176)</f>
        <v>17728.485999999997</v>
      </c>
      <c r="O57" s="2">
        <f>+SUMIF('Bean Prod'!$F$4:$F$176,$E57,'Bean Prod'!O$4:O$176)</f>
        <v>381.68977599999999</v>
      </c>
      <c r="P57" s="2">
        <f>+SUMIF('Bean Prod'!$F$4:$F$176,$E57,'Bean Prod'!P$4:P$176)</f>
        <v>432.227802</v>
      </c>
      <c r="Q57" s="2">
        <f>+SUMIF('Bean Prod'!$F$4:$F$176,$E57,'Bean Prod'!Q$4:Q$176)</f>
        <v>436.68317200000001</v>
      </c>
      <c r="R57" s="2">
        <f>+SUMIF('Bean Prod'!$F$4:$F$176,$E57,'Bean Prod'!R$4:R$176)</f>
        <v>38238.589000000007</v>
      </c>
      <c r="S57" s="2">
        <f>+SUMIF('Bean Prod'!$F$4:$F$176,$E57,'Bean Prod'!S$4:S$176)</f>
        <v>40944.794000000002</v>
      </c>
      <c r="T57" s="2">
        <f>+SUMIF('Bean Prod'!$F$4:$F$176,$E57,'Bean Prod'!T$4:T$176)</f>
        <v>40212.249000000003</v>
      </c>
      <c r="U57" s="2">
        <f>+SUMIF('Bean Prod'!$F$4:$F$176,$E57,'Bean Prod'!U$4:U$176)</f>
        <v>1835.9116260000001</v>
      </c>
      <c r="V57" s="2">
        <f>+SUMIF('Bean Prod'!$F$4:$F$176,$E57,'Bean Prod'!V$4:V$176)</f>
        <v>2000.6229840000003</v>
      </c>
      <c r="W57" s="2">
        <f>+SUMIF('Bean Prod'!$F$4:$F$176,$E57,'Bean Prod'!W$4:W$176)</f>
        <v>1988.1532150000003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+SUMIF('Bean Prod'!$F$4:$F$176,$E58,'Bean Prod'!H$4:H$176)</f>
        <v>3294586</v>
      </c>
      <c r="I58" s="2">
        <f>+SUMIF('Bean Prod'!$F$4:$F$176,$E58,'Bean Prod'!I$4:I$176)</f>
        <v>3090095</v>
      </c>
      <c r="J58" s="2">
        <f>+SUMIF('Bean Prod'!$F$4:$F$176,$E58,'Bean Prod'!J$4:J$176)</f>
        <v>2615832</v>
      </c>
      <c r="L58" s="2">
        <f>+SUMIF('Bean Prod'!$F$4:$F$176,$E58,'Bean Prod'!L$4:L$176)</f>
        <v>141667.19799999997</v>
      </c>
      <c r="M58" s="2">
        <f>+SUMIF('Bean Prod'!$F$4:$F$176,$E58,'Bean Prod'!M$4:M$176)</f>
        <v>132874.08499999999</v>
      </c>
      <c r="N58" s="2">
        <f>+SUMIF('Bean Prod'!$F$4:$F$176,$E58,'Bean Prod'!N$4:N$176)</f>
        <v>112480.776</v>
      </c>
      <c r="O58" s="2">
        <f>+SUMIF('Bean Prod'!$F$4:$F$176,$E58,'Bean Prod'!O$4:O$176)</f>
        <v>2833.3439599999997</v>
      </c>
      <c r="P58" s="2">
        <f>+SUMIF('Bean Prod'!$F$4:$F$176,$E58,'Bean Prod'!P$4:P$176)</f>
        <v>2657.4816999999998</v>
      </c>
      <c r="Q58" s="2">
        <f>+SUMIF('Bean Prod'!$F$4:$F$176,$E58,'Bean Prod'!Q$4:Q$176)</f>
        <v>2249.6155199999998</v>
      </c>
      <c r="R58" s="2">
        <f>+SUMIF('Bean Prod'!$F$4:$F$176,$E58,'Bean Prod'!R$4:R$176)</f>
        <v>306396.49800000002</v>
      </c>
      <c r="S58" s="2">
        <f>+SUMIF('Bean Prod'!$F$4:$F$176,$E58,'Bean Prod'!S$4:S$176)</f>
        <v>287378.83500000002</v>
      </c>
      <c r="T58" s="2">
        <f>+SUMIF('Bean Prod'!$F$4:$F$176,$E58,'Bean Prod'!T$4:T$176)</f>
        <v>243272.37600000005</v>
      </c>
      <c r="U58" s="2">
        <f>+SUMIF('Bean Prod'!$F$4:$F$176,$E58,'Bean Prod'!U$4:U$176)</f>
        <v>11949.463422000001</v>
      </c>
      <c r="V58" s="2">
        <f>+SUMIF('Bean Prod'!$F$4:$F$176,$E58,'Bean Prod'!V$4:V$176)</f>
        <v>11207.774565000002</v>
      </c>
      <c r="W58" s="2">
        <f>+SUMIF('Bean Prod'!$F$4:$F$176,$E58,'Bean Prod'!W$4:W$176)</f>
        <v>9487.6226640000023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+SUMIF('Bean Prod'!$F$4:$F$176,$E59,'Bean Prod'!H$4:H$176)</f>
        <v>509227</v>
      </c>
      <c r="I59" s="2">
        <f>+SUMIF('Bean Prod'!$F$4:$F$176,$E59,'Bean Prod'!I$4:I$176)</f>
        <v>680183</v>
      </c>
      <c r="J59" s="2">
        <f>+SUMIF('Bean Prod'!$F$4:$F$176,$E59,'Bean Prod'!J$4:J$176)</f>
        <v>446285</v>
      </c>
      <c r="L59" s="2">
        <f>+SUMIF('Bean Prod'!$F$4:$F$176,$E59,'Bean Prod'!L$4:L$176)</f>
        <v>9004.4790000000012</v>
      </c>
      <c r="M59" s="2">
        <f>+SUMIF('Bean Prod'!$F$4:$F$176,$E59,'Bean Prod'!M$4:M$176)</f>
        <v>11917.335000000001</v>
      </c>
      <c r="N59" s="2">
        <f>+SUMIF('Bean Prod'!$F$4:$F$176,$E59,'Bean Prod'!N$4:N$176)</f>
        <v>7932.1570000000002</v>
      </c>
      <c r="O59" s="2">
        <f>+SUMIF('Bean Prod'!$F$4:$F$176,$E59,'Bean Prod'!O$4:O$176)</f>
        <v>85.130420000000015</v>
      </c>
      <c r="P59" s="2">
        <f>+SUMIF('Bean Prod'!$F$4:$F$176,$E59,'Bean Prod'!P$4:P$176)</f>
        <v>114.403244</v>
      </c>
      <c r="Q59" s="2">
        <f>+SUMIF('Bean Prod'!$F$4:$F$176,$E59,'Bean Prod'!Q$4:Q$176)</f>
        <v>74.393214</v>
      </c>
      <c r="R59" s="2">
        <f>+SUMIF('Bean Prod'!$F$4:$F$176,$E59,'Bean Prod'!R$4:R$176)</f>
        <v>24247.584999999999</v>
      </c>
      <c r="S59" s="2">
        <f>+SUMIF('Bean Prod'!$F$4:$F$176,$E59,'Bean Prod'!S$4:S$176)</f>
        <v>31962.625</v>
      </c>
      <c r="T59" s="2">
        <f>+SUMIF('Bean Prod'!$F$4:$F$176,$E59,'Bean Prod'!T$4:T$176)</f>
        <v>21411.809000000001</v>
      </c>
      <c r="U59" s="2">
        <f>+SUMIF('Bean Prod'!$F$4:$F$176,$E59,'Bean Prod'!U$4:U$176)</f>
        <v>458.82100500000001</v>
      </c>
      <c r="V59" s="2">
        <f>+SUMIF('Bean Prod'!$F$4:$F$176,$E59,'Bean Prod'!V$4:V$176)</f>
        <v>597.83408200000008</v>
      </c>
      <c r="W59" s="2">
        <f>+SUMIF('Bean Prod'!$F$4:$F$176,$E59,'Bean Prod'!W$4:W$176)</f>
        <v>407.79169300000001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6335708</v>
      </c>
      <c r="I60" s="3">
        <f t="shared" si="39"/>
        <v>5983465</v>
      </c>
      <c r="J60" s="3">
        <f t="shared" si="39"/>
        <v>5486094</v>
      </c>
      <c r="L60" s="3">
        <f t="shared" ref="L60:W60" si="40">+SUM(L55:L59)</f>
        <v>280665.05899999995</v>
      </c>
      <c r="M60" s="3">
        <f t="shared" si="40"/>
        <v>268352.57799999998</v>
      </c>
      <c r="N60" s="3">
        <f t="shared" si="40"/>
        <v>252931.34600000002</v>
      </c>
      <c r="O60" s="3">
        <f t="shared" si="40"/>
        <v>7509.5638939999999</v>
      </c>
      <c r="P60" s="3">
        <f t="shared" si="40"/>
        <v>7470.5290379999997</v>
      </c>
      <c r="Q60" s="3">
        <f t="shared" si="40"/>
        <v>7314.158406999999</v>
      </c>
      <c r="R60" s="3">
        <f t="shared" si="40"/>
        <v>704393.18400000001</v>
      </c>
      <c r="S60" s="3">
        <f t="shared" si="40"/>
        <v>660155.73</v>
      </c>
      <c r="T60" s="3">
        <f t="shared" si="40"/>
        <v>634410.70500000007</v>
      </c>
      <c r="U60" s="3">
        <f t="shared" si="40"/>
        <v>41363.436605000003</v>
      </c>
      <c r="V60" s="3">
        <f t="shared" si="40"/>
        <v>40314.876173000004</v>
      </c>
      <c r="W60" s="3">
        <f t="shared" si="40"/>
        <v>40393.087482000003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+SUMIF('Bean Prod'!$F$4:$F$176,$E61,'Bean Prod'!H$4:H$176)</f>
        <v>1584540</v>
      </c>
      <c r="I61" s="3">
        <f>+SUMIF('Bean Prod'!$F$4:$F$176,$E61,'Bean Prod'!I$4:I$176)</f>
        <v>1609570</v>
      </c>
      <c r="J61" s="3">
        <f>+SUMIF('Bean Prod'!$F$4:$F$176,$E61,'Bean Prod'!J$4:J$176)</f>
        <v>1519316</v>
      </c>
      <c r="L61" s="3">
        <f>+SUMIF('Bean Prod'!$F$4:$F$176,$E61,'Bean Prod'!L$4:L$176)</f>
        <v>0</v>
      </c>
      <c r="M61" s="3">
        <f>+SUMIF('Bean Prod'!$F$4:$F$176,$E61,'Bean Prod'!M$4:M$176)</f>
        <v>0</v>
      </c>
      <c r="N61" s="3">
        <f>+SUMIF('Bean Prod'!$F$4:$F$176,$E61,'Bean Prod'!N$4:N$176)</f>
        <v>0</v>
      </c>
      <c r="O61" s="3">
        <f>+SUMIF('Bean Prod'!$F$4:$F$176,$E61,'Bean Prod'!O$4:O$176)</f>
        <v>0</v>
      </c>
      <c r="P61" s="3">
        <f>+SUMIF('Bean Prod'!$F$4:$F$176,$E61,'Bean Prod'!P$4:P$176)</f>
        <v>0</v>
      </c>
      <c r="Q61" s="3">
        <f>+SUMIF('Bean Prod'!$F$4:$F$176,$E61,'Bean Prod'!Q$4:Q$176)</f>
        <v>0</v>
      </c>
      <c r="R61" s="3">
        <f>+SUMIF('Bean Prod'!$F$4:$F$176,$E61,'Bean Prod'!R$4:R$176)</f>
        <v>0</v>
      </c>
      <c r="S61" s="3">
        <f>+SUMIF('Bean Prod'!$F$4:$F$176,$E61,'Bean Prod'!S$4:S$176)</f>
        <v>0</v>
      </c>
      <c r="T61" s="3">
        <f>+SUMIF('Bean Prod'!$F$4:$F$176,$E61,'Bean Prod'!T$4:T$176)</f>
        <v>0</v>
      </c>
      <c r="U61" s="3">
        <f>+SUMIF('Bean Prod'!$F$4:$F$176,$E61,'Bean Prod'!U$4:U$176)</f>
        <v>0</v>
      </c>
      <c r="V61" s="3">
        <f>+SUMIF('Bean Prod'!$F$4:$F$176,$E61,'Bean Prod'!V$4:V$176)</f>
        <v>0</v>
      </c>
      <c r="W61" s="3">
        <f>+SUMIF('Bean Prod'!$F$4:$F$176,$E61,'Bean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+SUMIF('Bean Prod'!$F$4:$F$176,$E62,'Bean Prod'!H$4:H$176)</f>
        <v>118365</v>
      </c>
      <c r="I62" s="2">
        <f>+SUMIF('Bean Prod'!$F$4:$F$176,$E62,'Bean Prod'!I$4:I$176)</f>
        <v>109254</v>
      </c>
      <c r="J62" s="2">
        <f>+SUMIF('Bean Prod'!$F$4:$F$176,$E62,'Bean Prod'!J$4:J$176)</f>
        <v>53513</v>
      </c>
      <c r="L62" s="2">
        <f>+SUMIF('Bean Prod'!$F$4:$F$176,$E62,'Bean Prod'!L$4:L$176)</f>
        <v>0</v>
      </c>
      <c r="M62" s="2">
        <f>+SUMIF('Bean Prod'!$F$4:$F$176,$E62,'Bean Prod'!M$4:M$176)</f>
        <v>0</v>
      </c>
      <c r="N62" s="2">
        <f>+SUMIF('Bean Prod'!$F$4:$F$176,$E62,'Bean Prod'!N$4:N$176)</f>
        <v>0</v>
      </c>
      <c r="O62" s="2">
        <f>+SUMIF('Bean Prod'!$F$4:$F$176,$E62,'Bean Prod'!O$4:O$176)</f>
        <v>0</v>
      </c>
      <c r="P62" s="2">
        <f>+SUMIF('Bean Prod'!$F$4:$F$176,$E62,'Bean Prod'!P$4:P$176)</f>
        <v>0</v>
      </c>
      <c r="Q62" s="2">
        <f>+SUMIF('Bean Prod'!$F$4:$F$176,$E62,'Bean Prod'!Q$4:Q$176)</f>
        <v>0</v>
      </c>
      <c r="R62" s="2">
        <f>+SUMIF('Bean Prod'!$F$4:$F$176,$E62,'Bean Prod'!R$4:R$176)</f>
        <v>0</v>
      </c>
      <c r="S62" s="2">
        <f>+SUMIF('Bean Prod'!$F$4:$F$176,$E62,'Bean Prod'!S$4:S$176)</f>
        <v>0</v>
      </c>
      <c r="T62" s="2">
        <f>+SUMIF('Bean Prod'!$F$4:$F$176,$E62,'Bean Prod'!T$4:T$176)</f>
        <v>0</v>
      </c>
      <c r="U62" s="2">
        <f>+SUMIF('Bean Prod'!$F$4:$F$176,$E62,'Bean Prod'!U$4:U$176)</f>
        <v>0</v>
      </c>
      <c r="V62" s="2">
        <f>+SUMIF('Bean Prod'!$F$4:$F$176,$E62,'Bean Prod'!V$4:V$176)</f>
        <v>0</v>
      </c>
      <c r="W62" s="2">
        <f>+SUMIF('Bean Prod'!$F$4:$F$176,$E62,'Bean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+SUMIF('Bean Prod'!$F$4:$F$176,$E63,'Bean Prod'!H$4:H$176)</f>
        <v>1365099</v>
      </c>
      <c r="I63" s="2">
        <f>+SUMIF('Bean Prod'!$F$4:$F$176,$E63,'Bean Prod'!I$4:I$176)</f>
        <v>1420452</v>
      </c>
      <c r="J63" s="2">
        <f>+SUMIF('Bean Prod'!$F$4:$F$176,$E63,'Bean Prod'!J$4:J$176)</f>
        <v>1447526</v>
      </c>
      <c r="L63" s="2">
        <f>+SUMIF('Bean Prod'!$F$4:$F$176,$E63,'Bean Prod'!L$4:L$176)</f>
        <v>19950</v>
      </c>
      <c r="M63" s="2">
        <f>+SUMIF('Bean Prod'!$F$4:$F$176,$E63,'Bean Prod'!M$4:M$176)</f>
        <v>20900</v>
      </c>
      <c r="N63" s="2">
        <f>+SUMIF('Bean Prod'!$F$4:$F$176,$E63,'Bean Prod'!N$4:N$176)</f>
        <v>21415.413</v>
      </c>
      <c r="O63" s="2">
        <f>+SUMIF('Bean Prod'!$F$4:$F$176,$E63,'Bean Prod'!O$4:O$176)</f>
        <v>59.85</v>
      </c>
      <c r="P63" s="2">
        <f>+SUMIF('Bean Prod'!$F$4:$F$176,$E63,'Bean Prod'!P$4:P$176)</f>
        <v>62.7</v>
      </c>
      <c r="Q63" s="2">
        <f>+SUMIF('Bean Prod'!$F$4:$F$176,$E63,'Bean Prod'!Q$4:Q$176)</f>
        <v>64.246239000000003</v>
      </c>
      <c r="R63" s="2">
        <f>+SUMIF('Bean Prod'!$F$4:$F$176,$E63,'Bean Prod'!R$4:R$176)</f>
        <v>127050</v>
      </c>
      <c r="S63" s="2">
        <f>+SUMIF('Bean Prod'!$F$4:$F$176,$E63,'Bean Prod'!S$4:S$176)</f>
        <v>133100</v>
      </c>
      <c r="T63" s="2">
        <f>+SUMIF('Bean Prod'!$F$4:$F$176,$E63,'Bean Prod'!T$4:T$176)</f>
        <v>136382.367</v>
      </c>
      <c r="U63" s="2">
        <f>+SUMIF('Bean Prod'!$F$4:$F$176,$E63,'Bean Prod'!U$4:U$176)</f>
        <v>3557.3999999999996</v>
      </c>
      <c r="V63" s="2">
        <f>+SUMIF('Bean Prod'!$F$4:$F$176,$E63,'Bean Prod'!V$4:V$176)</f>
        <v>3726.7999999999997</v>
      </c>
      <c r="W63" s="2">
        <f>+SUMIF('Bean Prod'!$F$4:$F$176,$E63,'Bean Prod'!W$4:W$176)</f>
        <v>3818.7062759999994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+SUMIF('Bean Prod'!$F$4:$F$176,$E64,'Bean Prod'!H$4:H$176)</f>
        <v>5268840</v>
      </c>
      <c r="I64" s="2">
        <f>+SUMIF('Bean Prod'!$F$4:$F$176,$E64,'Bean Prod'!I$4:I$176)</f>
        <v>5568230</v>
      </c>
      <c r="J64" s="2">
        <f>+SUMIF('Bean Prod'!$F$4:$F$176,$E64,'Bean Prod'!J$4:J$176)</f>
        <v>5818644</v>
      </c>
      <c r="L64" s="2">
        <f>+SUMIF('Bean Prod'!$F$4:$F$176,$E64,'Bean Prod'!L$4:L$176)</f>
        <v>328915.86699999997</v>
      </c>
      <c r="M64" s="2">
        <f>+SUMIF('Bean Prod'!$F$4:$F$176,$E64,'Bean Prod'!M$4:M$176)</f>
        <v>348895.74200000003</v>
      </c>
      <c r="N64" s="2">
        <f>+SUMIF('Bean Prod'!$F$4:$F$176,$E64,'Bean Prod'!N$4:N$176)</f>
        <v>366188.99300000002</v>
      </c>
      <c r="O64" s="2">
        <f>+SUMIF('Bean Prod'!$F$4:$F$176,$E64,'Bean Prod'!O$4:O$176)</f>
        <v>4891.9755269999996</v>
      </c>
      <c r="P64" s="2">
        <f>+SUMIF('Bean Prod'!$F$4:$F$176,$E64,'Bean Prod'!P$4:P$176)</f>
        <v>5192.5405220000002</v>
      </c>
      <c r="Q64" s="2">
        <f>+SUMIF('Bean Prod'!$F$4:$F$176,$E64,'Bean Prod'!Q$4:Q$176)</f>
        <v>5454.3285870000009</v>
      </c>
      <c r="R64" s="2">
        <f>+SUMIF('Bean Prod'!$F$4:$F$176,$E64,'Bean Prod'!R$4:R$176)</f>
        <v>1520808.5469999996</v>
      </c>
      <c r="S64" s="2">
        <f>+SUMIF('Bean Prod'!$F$4:$F$176,$E64,'Bean Prod'!S$4:S$176)</f>
        <v>1612776.453</v>
      </c>
      <c r="T64" s="2">
        <f>+SUMIF('Bean Prod'!$F$4:$F$176,$E64,'Bean Prod'!T$4:T$176)</f>
        <v>1693415.9809999997</v>
      </c>
      <c r="U64" s="2">
        <f>+SUMIF('Bean Prod'!$F$4:$F$176,$E64,'Bean Prod'!U$4:U$176)</f>
        <v>120676.19080099998</v>
      </c>
      <c r="V64" s="2">
        <f>+SUMIF('Bean Prod'!$F$4:$F$176,$E64,'Bean Prod'!V$4:V$176)</f>
        <v>128087.02280799999</v>
      </c>
      <c r="W64" s="2">
        <f>+SUMIF('Bean Prod'!$F$4:$F$176,$E64,'Bean Prod'!W$4:W$176)</f>
        <v>134591.09758600002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+SUMIF('Bean Prod'!$F$4:$F$176,$E65,'Bean Prod'!H$4:H$176)</f>
        <v>0</v>
      </c>
      <c r="I65" s="2">
        <f>+SUMIF('Bean Prod'!$F$4:$F$176,$E65,'Bean Prod'!I$4:I$176)</f>
        <v>0</v>
      </c>
      <c r="J65" s="2">
        <f>+SUMIF('Bean Prod'!$F$4:$F$176,$E65,'Bean Prod'!J$4:J$176)</f>
        <v>0</v>
      </c>
      <c r="L65" s="2">
        <f>+SUMIF('Bean Prod'!$F$4:$F$176,$E65,'Bean Prod'!L$4:L$176)</f>
        <v>0</v>
      </c>
      <c r="M65" s="2">
        <f>+SUMIF('Bean Prod'!$F$4:$F$176,$E65,'Bean Prod'!M$4:M$176)</f>
        <v>0</v>
      </c>
      <c r="N65" s="2">
        <f>+SUMIF('Bean Prod'!$F$4:$F$176,$E65,'Bean Prod'!N$4:N$176)</f>
        <v>0</v>
      </c>
      <c r="O65" s="2">
        <f>+SUMIF('Bean Prod'!$F$4:$F$176,$E65,'Bean Prod'!O$4:O$176)</f>
        <v>0</v>
      </c>
      <c r="P65" s="2">
        <f>+SUMIF('Bean Prod'!$F$4:$F$176,$E65,'Bean Prod'!P$4:P$176)</f>
        <v>0</v>
      </c>
      <c r="Q65" s="2">
        <f>+SUMIF('Bean Prod'!$F$4:$F$176,$E65,'Bean Prod'!Q$4:Q$176)</f>
        <v>0</v>
      </c>
      <c r="R65" s="2">
        <f>+SUMIF('Bean Prod'!$F$4:$F$176,$E65,'Bean Prod'!R$4:R$176)</f>
        <v>0</v>
      </c>
      <c r="S65" s="2">
        <f>+SUMIF('Bean Prod'!$F$4:$F$176,$E65,'Bean Prod'!S$4:S$176)</f>
        <v>0</v>
      </c>
      <c r="T65" s="2">
        <f>+SUMIF('Bean Prod'!$F$4:$F$176,$E65,'Bean Prod'!T$4:T$176)</f>
        <v>0</v>
      </c>
      <c r="U65" s="2">
        <f>+SUMIF('Bean Prod'!$F$4:$F$176,$E65,'Bean Prod'!U$4:U$176)</f>
        <v>0</v>
      </c>
      <c r="V65" s="2">
        <f>+SUMIF('Bean Prod'!$F$4:$F$176,$E65,'Bean Prod'!V$4:V$176)</f>
        <v>0</v>
      </c>
      <c r="W65" s="2">
        <f>+SUMIF('Bean Prod'!$F$4:$F$176,$E65,'Bean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+SUMIF('Bean Prod'!$F$4:$F$176,$E66,'Bean Prod'!H$4:H$176)</f>
        <v>4368007</v>
      </c>
      <c r="I66" s="2">
        <f>+SUMIF('Bean Prod'!$F$4:$F$176,$E66,'Bean Prod'!I$4:I$176)</f>
        <v>4400551</v>
      </c>
      <c r="J66" s="2">
        <f>+SUMIF('Bean Prod'!$F$4:$F$176,$E66,'Bean Prod'!J$4:J$176)</f>
        <v>4039906</v>
      </c>
      <c r="L66" s="2">
        <f>+SUMIF('Bean Prod'!$F$4:$F$176,$E66,'Bean Prod'!L$4:L$176)</f>
        <v>906553.728</v>
      </c>
      <c r="M66" s="2">
        <f>+SUMIF('Bean Prod'!$F$4:$F$176,$E66,'Bean Prod'!M$4:M$176)</f>
        <v>913042.01599999995</v>
      </c>
      <c r="N66" s="2">
        <f>+SUMIF('Bean Prod'!$F$4:$F$176,$E66,'Bean Prod'!N$4:N$176)</f>
        <v>836367.71499999997</v>
      </c>
      <c r="O66" s="2">
        <f>+SUMIF('Bean Prod'!$F$4:$F$176,$E66,'Bean Prod'!O$4:O$176)</f>
        <v>38711.152931999997</v>
      </c>
      <c r="P66" s="2">
        <f>+SUMIF('Bean Prod'!$F$4:$F$176,$E66,'Bean Prod'!P$4:P$176)</f>
        <v>38984.978261999997</v>
      </c>
      <c r="Q66" s="2">
        <f>+SUMIF('Bean Prod'!$F$4:$F$176,$E66,'Bean Prod'!Q$4:Q$176)</f>
        <v>35684.455166999993</v>
      </c>
      <c r="R66" s="2">
        <f>+SUMIF('Bean Prod'!$F$4:$F$176,$E66,'Bean Prod'!R$4:R$176)</f>
        <v>2609529.5619999999</v>
      </c>
      <c r="S66" s="2">
        <f>+SUMIF('Bean Prod'!$F$4:$F$176,$E66,'Bean Prod'!S$4:S$176)</f>
        <v>2628598.9360000002</v>
      </c>
      <c r="T66" s="2">
        <f>+SUMIF('Bean Prod'!$F$4:$F$176,$E66,'Bean Prod'!T$4:T$176)</f>
        <v>2410459.5459999996</v>
      </c>
      <c r="U66" s="2">
        <f>+SUMIF('Bean Prod'!$F$4:$F$176,$E66,'Bean Prod'!U$4:U$176)</f>
        <v>509059.6168759999</v>
      </c>
      <c r="V66" s="2">
        <f>+SUMIF('Bean Prod'!$F$4:$F$176,$E66,'Bean Prod'!V$4:V$176)</f>
        <v>512710.32877499994</v>
      </c>
      <c r="W66" s="2">
        <f>+SUMIF('Bean Prod'!$F$4:$F$176,$E66,'Bean Prod'!W$4:W$176)</f>
        <v>469677.61788099987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11120311</v>
      </c>
      <c r="I67" s="3">
        <f t="shared" si="41"/>
        <v>11498487</v>
      </c>
      <c r="J67" s="3">
        <f t="shared" si="41"/>
        <v>11359589</v>
      </c>
      <c r="L67" s="3">
        <f t="shared" ref="L67:W67" si="42">+SUM(L62:L66)</f>
        <v>1255419.595</v>
      </c>
      <c r="M67" s="3">
        <f t="shared" si="42"/>
        <v>1282837.7579999999</v>
      </c>
      <c r="N67" s="3">
        <f t="shared" si="42"/>
        <v>1223972.121</v>
      </c>
      <c r="O67" s="3">
        <f t="shared" si="42"/>
        <v>43662.978458999998</v>
      </c>
      <c r="P67" s="3">
        <f t="shared" si="42"/>
        <v>44240.218783999997</v>
      </c>
      <c r="Q67" s="3">
        <f t="shared" si="42"/>
        <v>41203.029992999996</v>
      </c>
      <c r="R67" s="3">
        <f t="shared" si="42"/>
        <v>4257388.1089999992</v>
      </c>
      <c r="S67" s="3">
        <f t="shared" si="42"/>
        <v>4374475.3890000004</v>
      </c>
      <c r="T67" s="3">
        <f t="shared" si="42"/>
        <v>4240257.8939999994</v>
      </c>
      <c r="U67" s="3">
        <f t="shared" si="42"/>
        <v>633293.20767699985</v>
      </c>
      <c r="V67" s="3">
        <f t="shared" si="42"/>
        <v>644524.15158299997</v>
      </c>
      <c r="W67" s="3">
        <f t="shared" si="42"/>
        <v>608087.42174299993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+SUMIF('Bean Prod'!$F$4:$F$176,$E68,'Bean Prod'!H$4:H$176)</f>
        <v>93027</v>
      </c>
      <c r="I68" s="2">
        <f>+SUMIF('Bean Prod'!$F$4:$F$176,$E68,'Bean Prod'!I$4:I$176)</f>
        <v>180337</v>
      </c>
      <c r="J68" s="2">
        <f>+SUMIF('Bean Prod'!$F$4:$F$176,$E68,'Bean Prod'!J$4:J$176)</f>
        <v>181514</v>
      </c>
      <c r="L68" s="2">
        <f>+SUMIF('Bean Prod'!$F$4:$F$176,$E68,'Bean Prod'!L$4:L$176)</f>
        <v>0</v>
      </c>
      <c r="M68" s="2">
        <f>+SUMIF('Bean Prod'!$F$4:$F$176,$E68,'Bean Prod'!M$4:M$176)</f>
        <v>0</v>
      </c>
      <c r="N68" s="2">
        <f>+SUMIF('Bean Prod'!$F$4:$F$176,$E68,'Bean Prod'!N$4:N$176)</f>
        <v>0</v>
      </c>
      <c r="O68" s="2">
        <f>+SUMIF('Bean Prod'!$F$4:$F$176,$E68,'Bean Prod'!O$4:O$176)</f>
        <v>0</v>
      </c>
      <c r="P68" s="2">
        <f>+SUMIF('Bean Prod'!$F$4:$F$176,$E68,'Bean Prod'!P$4:P$176)</f>
        <v>0</v>
      </c>
      <c r="Q68" s="2">
        <f>+SUMIF('Bean Prod'!$F$4:$F$176,$E68,'Bean Prod'!Q$4:Q$176)</f>
        <v>0</v>
      </c>
      <c r="R68" s="2">
        <f>+SUMIF('Bean Prod'!$F$4:$F$176,$E68,'Bean Prod'!R$4:R$176)</f>
        <v>0</v>
      </c>
      <c r="S68" s="2">
        <f>+SUMIF('Bean Prod'!$F$4:$F$176,$E68,'Bean Prod'!S$4:S$176)</f>
        <v>0</v>
      </c>
      <c r="T68" s="2">
        <f>+SUMIF('Bean Prod'!$F$4:$F$176,$E68,'Bean Prod'!T$4:T$176)</f>
        <v>0</v>
      </c>
      <c r="U68" s="2">
        <f>+SUMIF('Bean Prod'!$F$4:$F$176,$E68,'Bean Prod'!U$4:U$176)</f>
        <v>0</v>
      </c>
      <c r="V68" s="2">
        <f>+SUMIF('Bean Prod'!$F$4:$F$176,$E68,'Bean Prod'!V$4:V$176)</f>
        <v>0</v>
      </c>
      <c r="W68" s="2">
        <f>+SUMIF('Bean Prod'!$F$4:$F$176,$E68,'Bean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+SUMIF('Bean Prod'!$F$4:$F$176,$E69,'Bean Prod'!H$4:H$176)</f>
        <v>47381</v>
      </c>
      <c r="I69" s="2">
        <f>+SUMIF('Bean Prod'!$F$4:$F$176,$E69,'Bean Prod'!I$4:I$176)</f>
        <v>45411</v>
      </c>
      <c r="J69" s="2">
        <f>+SUMIF('Bean Prod'!$F$4:$F$176,$E69,'Bean Prod'!J$4:J$176)</f>
        <v>41040</v>
      </c>
      <c r="L69" s="2">
        <f>+SUMIF('Bean Prod'!$F$4:$F$176,$E69,'Bean Prod'!L$4:L$176)</f>
        <v>0</v>
      </c>
      <c r="M69" s="2">
        <f>+SUMIF('Bean Prod'!$F$4:$F$176,$E69,'Bean Prod'!M$4:M$176)</f>
        <v>0</v>
      </c>
      <c r="N69" s="2">
        <f>+SUMIF('Bean Prod'!$F$4:$F$176,$E69,'Bean Prod'!N$4:N$176)</f>
        <v>0</v>
      </c>
      <c r="O69" s="2">
        <f>+SUMIF('Bean Prod'!$F$4:$F$176,$E69,'Bean Prod'!O$4:O$176)</f>
        <v>0</v>
      </c>
      <c r="P69" s="2">
        <f>+SUMIF('Bean Prod'!$F$4:$F$176,$E69,'Bean Prod'!P$4:P$176)</f>
        <v>0</v>
      </c>
      <c r="Q69" s="2">
        <f>+SUMIF('Bean Prod'!$F$4:$F$176,$E69,'Bean Prod'!Q$4:Q$176)</f>
        <v>0</v>
      </c>
      <c r="R69" s="2">
        <f>+SUMIF('Bean Prod'!$F$4:$F$176,$E69,'Bean Prod'!R$4:R$176)</f>
        <v>0</v>
      </c>
      <c r="S69" s="2">
        <f>+SUMIF('Bean Prod'!$F$4:$F$176,$E69,'Bean Prod'!S$4:S$176)</f>
        <v>0</v>
      </c>
      <c r="T69" s="2">
        <f>+SUMIF('Bean Prod'!$F$4:$F$176,$E69,'Bean Prod'!T$4:T$176)</f>
        <v>0</v>
      </c>
      <c r="U69" s="2">
        <f>+SUMIF('Bean Prod'!$F$4:$F$176,$E69,'Bean Prod'!U$4:U$176)</f>
        <v>0</v>
      </c>
      <c r="V69" s="2">
        <f>+SUMIF('Bean Prod'!$F$4:$F$176,$E69,'Bean Prod'!V$4:V$176)</f>
        <v>0</v>
      </c>
      <c r="W69" s="2">
        <f>+SUMIF('Bean Prod'!$F$4:$F$176,$E69,'Bean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+SUMIF('Bean Prod'!$F$4:$F$176,$E70,'Bean Prod'!H$4:H$176)</f>
        <v>119711</v>
      </c>
      <c r="I70" s="2">
        <f>+SUMIF('Bean Prod'!$F$4:$F$176,$E70,'Bean Prod'!I$4:I$176)</f>
        <v>123833</v>
      </c>
      <c r="J70" s="2">
        <f>+SUMIF('Bean Prod'!$F$4:$F$176,$E70,'Bean Prod'!J$4:J$176)</f>
        <v>141516</v>
      </c>
      <c r="L70" s="2">
        <f>+SUMIF('Bean Prod'!$F$4:$F$176,$E70,'Bean Prod'!L$4:L$176)</f>
        <v>0</v>
      </c>
      <c r="M70" s="2">
        <f>+SUMIF('Bean Prod'!$F$4:$F$176,$E70,'Bean Prod'!M$4:M$176)</f>
        <v>0</v>
      </c>
      <c r="N70" s="2">
        <f>+SUMIF('Bean Prod'!$F$4:$F$176,$E70,'Bean Prod'!N$4:N$176)</f>
        <v>0</v>
      </c>
      <c r="O70" s="2">
        <f>+SUMIF('Bean Prod'!$F$4:$F$176,$E70,'Bean Prod'!O$4:O$176)</f>
        <v>0</v>
      </c>
      <c r="P70" s="2">
        <f>+SUMIF('Bean Prod'!$F$4:$F$176,$E70,'Bean Prod'!P$4:P$176)</f>
        <v>0</v>
      </c>
      <c r="Q70" s="2">
        <f>+SUMIF('Bean Prod'!$F$4:$F$176,$E70,'Bean Prod'!Q$4:Q$176)</f>
        <v>0</v>
      </c>
      <c r="R70" s="2">
        <f>+SUMIF('Bean Prod'!$F$4:$F$176,$E70,'Bean Prod'!R$4:R$176)</f>
        <v>0</v>
      </c>
      <c r="S70" s="2">
        <f>+SUMIF('Bean Prod'!$F$4:$F$176,$E70,'Bean Prod'!S$4:S$176)</f>
        <v>0</v>
      </c>
      <c r="T70" s="2">
        <f>+SUMIF('Bean Prod'!$F$4:$F$176,$E70,'Bean Prod'!T$4:T$176)</f>
        <v>0</v>
      </c>
      <c r="U70" s="2">
        <f>+SUMIF('Bean Prod'!$F$4:$F$176,$E70,'Bean Prod'!U$4:U$176)</f>
        <v>0</v>
      </c>
      <c r="V70" s="2">
        <f>+SUMIF('Bean Prod'!$F$4:$F$176,$E70,'Bean Prod'!V$4:V$176)</f>
        <v>0</v>
      </c>
      <c r="W70" s="2">
        <f>+SUMIF('Bean Prod'!$F$4:$F$176,$E70,'Bean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260119</v>
      </c>
      <c r="I71" s="3">
        <f t="shared" si="43"/>
        <v>349581</v>
      </c>
      <c r="J71" s="3">
        <f t="shared" si="43"/>
        <v>364070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+SUMIF('Bean Prod'!$F$4:$F$176,$E72,'Bean Prod'!H$4:H$176)</f>
        <v>129669</v>
      </c>
      <c r="I72" s="2">
        <f>+SUMIF('Bean Prod'!$F$4:$F$176,$E72,'Bean Prod'!I$4:I$176)</f>
        <v>122610</v>
      </c>
      <c r="J72" s="2">
        <f>+SUMIF('Bean Prod'!$F$4:$F$176,$E72,'Bean Prod'!J$4:J$176)</f>
        <v>115313</v>
      </c>
      <c r="L72" s="2">
        <f>+SUMIF('Bean Prod'!$F$4:$F$176,$E72,'Bean Prod'!L$4:L$176)</f>
        <v>1787.8029999999997</v>
      </c>
      <c r="M72" s="2">
        <f>+SUMIF('Bean Prod'!$F$4:$F$176,$E72,'Bean Prod'!M$4:M$176)</f>
        <v>1688.7649999999999</v>
      </c>
      <c r="N72" s="2">
        <f>+SUMIF('Bean Prod'!$F$4:$F$176,$E72,'Bean Prod'!N$4:N$176)</f>
        <v>1592.3249999999998</v>
      </c>
      <c r="O72" s="2">
        <f>+SUMIF('Bean Prod'!$F$4:$F$176,$E72,'Bean Prod'!O$4:O$176)</f>
        <v>3.5719309999999993</v>
      </c>
      <c r="P72" s="2">
        <f>+SUMIF('Bean Prod'!$F$4:$F$176,$E72,'Bean Prod'!P$4:P$176)</f>
        <v>3.377945</v>
      </c>
      <c r="Q72" s="2">
        <f>+SUMIF('Bean Prod'!$F$4:$F$176,$E72,'Bean Prod'!Q$4:Q$176)</f>
        <v>3.1942749999999998</v>
      </c>
      <c r="R72" s="2">
        <f>+SUMIF('Bean Prod'!$F$4:$F$176,$E72,'Bean Prod'!R$4:R$176)</f>
        <v>20524.325000000001</v>
      </c>
      <c r="S72" s="2">
        <f>+SUMIF('Bean Prod'!$F$4:$F$176,$E72,'Bean Prod'!S$4:S$176)</f>
        <v>19368.377000000004</v>
      </c>
      <c r="T72" s="2">
        <f>+SUMIF('Bean Prod'!$F$4:$F$176,$E72,'Bean Prod'!T$4:T$176)</f>
        <v>18246.899999999998</v>
      </c>
      <c r="U72" s="2">
        <f>+SUMIF('Bean Prod'!$F$4:$F$176,$E72,'Bean Prod'!U$4:U$176)</f>
        <v>614.52904400000011</v>
      </c>
      <c r="V72" s="2">
        <f>+SUMIF('Bean Prod'!$F$4:$F$176,$E72,'Bean Prod'!V$4:V$176)</f>
        <v>579.71233599999994</v>
      </c>
      <c r="W72" s="2">
        <f>+SUMIF('Bean Prod'!$F$4:$F$176,$E72,'Bean Prod'!W$4:W$176)</f>
        <v>546.43329999999992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+SUMIF('Bean Prod'!$F$4:$F$176,$E73,'Bean Prod'!H$4:H$176)</f>
        <v>454283</v>
      </c>
      <c r="I73" s="2">
        <f>+SUMIF('Bean Prod'!$F$4:$F$176,$E73,'Bean Prod'!I$4:I$176)</f>
        <v>455575</v>
      </c>
      <c r="J73" s="2">
        <f>+SUMIF('Bean Prod'!$F$4:$F$176,$E73,'Bean Prod'!J$4:J$176)</f>
        <v>447578</v>
      </c>
      <c r="L73" s="2">
        <f>+SUMIF('Bean Prod'!$F$4:$F$176,$E73,'Bean Prod'!L$4:L$176)</f>
        <v>2180.5419999999999</v>
      </c>
      <c r="M73" s="2">
        <f>+SUMIF('Bean Prod'!$F$4:$F$176,$E73,'Bean Prod'!M$4:M$176)</f>
        <v>2080.7269999999999</v>
      </c>
      <c r="N73" s="2">
        <f>+SUMIF('Bean Prod'!$F$4:$F$176,$E73,'Bean Prod'!N$4:N$176)</f>
        <v>2125.1349999999998</v>
      </c>
      <c r="O73" s="2">
        <f>+SUMIF('Bean Prod'!$F$4:$F$176,$E73,'Bean Prod'!O$4:O$176)</f>
        <v>31.815106999999998</v>
      </c>
      <c r="P73" s="2">
        <f>+SUMIF('Bean Prod'!$F$4:$F$176,$E73,'Bean Prod'!P$4:P$176)</f>
        <v>31.073307</v>
      </c>
      <c r="Q73" s="2">
        <f>+SUMIF('Bean Prod'!$F$4:$F$176,$E73,'Bean Prod'!Q$4:Q$176)</f>
        <v>33.062743000000005</v>
      </c>
      <c r="R73" s="2">
        <f>+SUMIF('Bean Prod'!$F$4:$F$176,$E73,'Bean Prod'!R$4:R$176)</f>
        <v>13989.702000000001</v>
      </c>
      <c r="S73" s="2">
        <f>+SUMIF('Bean Prod'!$F$4:$F$176,$E73,'Bean Prod'!S$4:S$176)</f>
        <v>13299.643</v>
      </c>
      <c r="T73" s="2">
        <f>+SUMIF('Bean Prod'!$F$4:$F$176,$E73,'Bean Prod'!T$4:T$176)</f>
        <v>13399.599000000002</v>
      </c>
      <c r="U73" s="2">
        <f>+SUMIF('Bean Prod'!$F$4:$F$176,$E73,'Bean Prod'!U$4:U$176)</f>
        <v>429.16995800000001</v>
      </c>
      <c r="V73" s="2">
        <f>+SUMIF('Bean Prod'!$F$4:$F$176,$E73,'Bean Prod'!V$4:V$176)</f>
        <v>396.00084700000002</v>
      </c>
      <c r="W73" s="2">
        <f>+SUMIF('Bean Prod'!$F$4:$F$176,$E73,'Bean Prod'!W$4:W$176)</f>
        <v>423.61855900000012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583952</v>
      </c>
      <c r="I74" s="3">
        <f t="shared" si="45"/>
        <v>578185</v>
      </c>
      <c r="J74" s="3">
        <f t="shared" si="45"/>
        <v>562891</v>
      </c>
      <c r="L74" s="3">
        <f t="shared" ref="L74:W74" si="46">+SUM(L72:L73)</f>
        <v>3968.3449999999993</v>
      </c>
      <c r="M74" s="3">
        <f t="shared" si="46"/>
        <v>3769.4919999999997</v>
      </c>
      <c r="N74" s="3">
        <f t="shared" si="46"/>
        <v>3717.4599999999996</v>
      </c>
      <c r="O74" s="3">
        <f t="shared" si="46"/>
        <v>35.387037999999997</v>
      </c>
      <c r="P74" s="3">
        <f t="shared" si="46"/>
        <v>34.451251999999997</v>
      </c>
      <c r="Q74" s="3">
        <f t="shared" si="46"/>
        <v>36.257018000000002</v>
      </c>
      <c r="R74" s="3">
        <f t="shared" si="46"/>
        <v>34514.027000000002</v>
      </c>
      <c r="S74" s="3">
        <f t="shared" si="46"/>
        <v>32668.020000000004</v>
      </c>
      <c r="T74" s="3">
        <f t="shared" si="46"/>
        <v>31646.499</v>
      </c>
      <c r="U74" s="3">
        <f t="shared" si="46"/>
        <v>1043.6990020000001</v>
      </c>
      <c r="V74" s="3">
        <f t="shared" si="46"/>
        <v>975.71318299999996</v>
      </c>
      <c r="W74" s="3">
        <f t="shared" si="46"/>
        <v>970.05185900000004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+SUMIF('Bean Prod'!$F$4:$F$176,$E75,'Bean Prod'!H$4:H$176)</f>
        <v>32000</v>
      </c>
      <c r="I75" s="3">
        <f>+SUMIF('Bean Prod'!$F$4:$F$176,$E75,'Bean Prod'!I$4:I$176)</f>
        <v>32000</v>
      </c>
      <c r="J75" s="3">
        <f>+SUMIF('Bean Prod'!$F$4:$F$176,$E75,'Bean Prod'!J$4:J$176)</f>
        <v>37958</v>
      </c>
      <c r="K75" s="22"/>
      <c r="L75" s="3">
        <f>+SUMIF('Bean Prod'!$F$4:$F$176,$E75,'Bean Prod'!L$4:L$176)</f>
        <v>0</v>
      </c>
      <c r="M75" s="3">
        <f>+SUMIF('Bean Prod'!$F$4:$F$176,$E75,'Bean Prod'!M$4:M$176)</f>
        <v>0</v>
      </c>
      <c r="N75" s="3">
        <f>+SUMIF('Bean Prod'!$F$4:$F$176,$E75,'Bean Prod'!N$4:N$176)</f>
        <v>0</v>
      </c>
      <c r="O75" s="3">
        <f>+SUMIF('Bean Prod'!$F$4:$F$176,$E75,'Bean Prod'!O$4:O$176)</f>
        <v>0</v>
      </c>
      <c r="P75" s="3">
        <f>+SUMIF('Bean Prod'!$F$4:$F$176,$E75,'Bean Prod'!P$4:P$176)</f>
        <v>0</v>
      </c>
      <c r="Q75" s="3">
        <f>+SUMIF('Bean Prod'!$F$4:$F$176,$E75,'Bean Prod'!Q$4:Q$176)</f>
        <v>0</v>
      </c>
      <c r="R75" s="3">
        <f>+SUMIF('Bean Prod'!$F$4:$F$176,$E75,'Bean Prod'!R$4:R$176)</f>
        <v>0</v>
      </c>
      <c r="S75" s="3">
        <f>+SUMIF('Bean Prod'!$F$4:$F$176,$E75,'Bean Prod'!S$4:S$176)</f>
        <v>0</v>
      </c>
      <c r="T75" s="3">
        <f>+SUMIF('Bean Prod'!$F$4:$F$176,$E75,'Bean Prod'!T$4:T$176)</f>
        <v>0</v>
      </c>
      <c r="U75" s="3">
        <f>+SUMIF('Bean Prod'!$F$4:$F$176,$E75,'Bean Prod'!U$4:U$176)</f>
        <v>0</v>
      </c>
      <c r="V75" s="3">
        <f>+SUMIF('Bean Prod'!$F$4:$F$176,$E75,'Bean Prod'!V$4:V$176)</f>
        <v>0</v>
      </c>
      <c r="W75" s="3">
        <f>+SUMIF('Bean Prod'!$F$4:$F$176,$E75,'Bean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+SUMIF('Bean Prod'!$F$4:$F$176,$E76,'Bean Prod'!H$4:H$176)</f>
        <v>91400</v>
      </c>
      <c r="I76" s="2">
        <f>+SUMIF('Bean Prod'!$F$4:$F$176,$E76,'Bean Prod'!I$4:I$176)</f>
        <v>306987</v>
      </c>
      <c r="J76" s="2">
        <f>+SUMIF('Bean Prod'!$F$4:$F$176,$E76,'Bean Prod'!J$4:J$176)</f>
        <v>347191</v>
      </c>
      <c r="L76" s="2">
        <f>+SUMIF('Bean Prod'!$F$4:$F$176,$E76,'Bean Prod'!L$4:L$176)</f>
        <v>0</v>
      </c>
      <c r="M76" s="2">
        <f>+SUMIF('Bean Prod'!$F$4:$F$176,$E76,'Bean Prod'!M$4:M$176)</f>
        <v>0</v>
      </c>
      <c r="N76" s="2">
        <f>+SUMIF('Bean Prod'!$F$4:$F$176,$E76,'Bean Prod'!N$4:N$176)</f>
        <v>0</v>
      </c>
      <c r="O76" s="2">
        <f>+SUMIF('Bean Prod'!$F$4:$F$176,$E76,'Bean Prod'!O$4:O$176)</f>
        <v>0</v>
      </c>
      <c r="P76" s="2">
        <f>+SUMIF('Bean Prod'!$F$4:$F$176,$E76,'Bean Prod'!P$4:P$176)</f>
        <v>0</v>
      </c>
      <c r="Q76" s="2">
        <f>+SUMIF('Bean Prod'!$F$4:$F$176,$E76,'Bean Prod'!Q$4:Q$176)</f>
        <v>0</v>
      </c>
      <c r="R76" s="2">
        <f>+SUMIF('Bean Prod'!$F$4:$F$176,$E76,'Bean Prod'!R$4:R$176)</f>
        <v>0</v>
      </c>
      <c r="S76" s="2">
        <f>+SUMIF('Bean Prod'!$F$4:$F$176,$E76,'Bean Prod'!S$4:S$176)</f>
        <v>0</v>
      </c>
      <c r="T76" s="2">
        <f>+SUMIF('Bean Prod'!$F$4:$F$176,$E76,'Bean Prod'!T$4:T$176)</f>
        <v>0</v>
      </c>
      <c r="U76" s="2">
        <f>+SUMIF('Bean Prod'!$F$4:$F$176,$E76,'Bean Prod'!U$4:U$176)</f>
        <v>0</v>
      </c>
      <c r="V76" s="2">
        <f>+SUMIF('Bean Prod'!$F$4:$F$176,$E76,'Bean Prod'!V$4:V$176)</f>
        <v>0</v>
      </c>
      <c r="W76" s="2">
        <f>+SUMIF('Bean Prod'!$F$4:$F$176,$E76,'Bean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+SUMIF('Bean Prod'!$F$4:$F$176,$E77,'Bean Prod'!H$4:H$176)</f>
        <v>120730</v>
      </c>
      <c r="I77" s="2">
        <f>+SUMIF('Bean Prod'!$F$4:$F$176,$E77,'Bean Prod'!I$4:I$176)</f>
        <v>137488</v>
      </c>
      <c r="J77" s="2">
        <f>+SUMIF('Bean Prod'!$F$4:$F$176,$E77,'Bean Prod'!J$4:J$176)</f>
        <v>138680</v>
      </c>
      <c r="L77" s="2">
        <f>+SUMIF('Bean Prod'!$F$4:$F$176,$E77,'Bean Prod'!L$4:L$176)</f>
        <v>3454.2660000000001</v>
      </c>
      <c r="M77" s="2">
        <f>+SUMIF('Bean Prod'!$F$4:$F$176,$E77,'Bean Prod'!M$4:M$176)</f>
        <v>4016.2820000000002</v>
      </c>
      <c r="N77" s="2">
        <f>+SUMIF('Bean Prod'!$F$4:$F$176,$E77,'Bean Prod'!N$4:N$176)</f>
        <v>3960.6120000000001</v>
      </c>
      <c r="O77" s="2">
        <f>+SUMIF('Bean Prod'!$F$4:$F$176,$E77,'Bean Prod'!O$4:O$176)</f>
        <v>30.134640000000005</v>
      </c>
      <c r="P77" s="2">
        <f>+SUMIF('Bean Prod'!$F$4:$F$176,$E77,'Bean Prod'!P$4:P$176)</f>
        <v>32.868236000000003</v>
      </c>
      <c r="Q77" s="2">
        <f>+SUMIF('Bean Prod'!$F$4:$F$176,$E77,'Bean Prod'!Q$4:Q$176)</f>
        <v>31.940513000000003</v>
      </c>
      <c r="R77" s="2">
        <f>+SUMIF('Bean Prod'!$F$4:$F$176,$E77,'Bean Prod'!R$4:R$176)</f>
        <v>25300.274000000001</v>
      </c>
      <c r="S77" s="2">
        <f>+SUMIF('Bean Prod'!$F$4:$F$176,$E77,'Bean Prod'!S$4:S$176)</f>
        <v>28699.865000000002</v>
      </c>
      <c r="T77" s="2">
        <f>+SUMIF('Bean Prod'!$F$4:$F$176,$E77,'Bean Prod'!T$4:T$176)</f>
        <v>29129.542999999998</v>
      </c>
      <c r="U77" s="2">
        <f>+SUMIF('Bean Prod'!$F$4:$F$176,$E77,'Bean Prod'!U$4:U$176)</f>
        <v>1236.458118</v>
      </c>
      <c r="V77" s="2">
        <f>+SUMIF('Bean Prod'!$F$4:$F$176,$E77,'Bean Prod'!V$4:V$176)</f>
        <v>1391.8225950000001</v>
      </c>
      <c r="W77" s="2">
        <f>+SUMIF('Bean Prod'!$F$4:$F$176,$E77,'Bean Prod'!W$4:W$176)</f>
        <v>1410.269886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+SUMIF('Bean Prod'!$F$4:$F$176,$E78,'Bean Prod'!H$4:H$176)</f>
        <v>464940</v>
      </c>
      <c r="I78" s="2">
        <f>+SUMIF('Bean Prod'!$F$4:$F$176,$E78,'Bean Prod'!I$4:I$176)</f>
        <v>478675</v>
      </c>
      <c r="J78" s="2">
        <f>+SUMIF('Bean Prod'!$F$4:$F$176,$E78,'Bean Prod'!J$4:J$176)</f>
        <v>575140</v>
      </c>
      <c r="L78" s="2">
        <f>+SUMIF('Bean Prod'!$F$4:$F$176,$E78,'Bean Prod'!L$4:L$176)</f>
        <v>43.33</v>
      </c>
      <c r="M78" s="2">
        <f>+SUMIF('Bean Prod'!$F$4:$F$176,$E78,'Bean Prod'!M$4:M$176)</f>
        <v>47.980000000000004</v>
      </c>
      <c r="N78" s="2">
        <f>+SUMIF('Bean Prod'!$F$4:$F$176,$E78,'Bean Prod'!N$4:N$176)</f>
        <v>53.58</v>
      </c>
      <c r="O78" s="2">
        <f>+SUMIF('Bean Prod'!$F$4:$F$176,$E78,'Bean Prod'!O$4:O$176)</f>
        <v>0</v>
      </c>
      <c r="P78" s="2">
        <f>+SUMIF('Bean Prod'!$F$4:$F$176,$E78,'Bean Prod'!P$4:P$176)</f>
        <v>0</v>
      </c>
      <c r="Q78" s="2">
        <f>+SUMIF('Bean Prod'!$F$4:$F$176,$E78,'Bean Prod'!Q$4:Q$176)</f>
        <v>0</v>
      </c>
      <c r="R78" s="2">
        <f>+SUMIF('Bean Prod'!$F$4:$F$176,$E78,'Bean Prod'!R$4:R$176)</f>
        <v>660.02800000000002</v>
      </c>
      <c r="S78" s="2">
        <f>+SUMIF('Bean Prod'!$F$4:$F$176,$E78,'Bean Prod'!S$4:S$176)</f>
        <v>770.26800000000003</v>
      </c>
      <c r="T78" s="2">
        <f>+SUMIF('Bean Prod'!$F$4:$F$176,$E78,'Bean Prod'!T$4:T$176)</f>
        <v>1345.6259999999997</v>
      </c>
      <c r="U78" s="2">
        <f>+SUMIF('Bean Prod'!$F$4:$F$176,$E78,'Bean Prod'!U$4:U$176)</f>
        <v>0.877224</v>
      </c>
      <c r="V78" s="2">
        <f>+SUMIF('Bean Prod'!$F$4:$F$176,$E78,'Bean Prod'!V$4:V$176)</f>
        <v>0.92850999999999995</v>
      </c>
      <c r="W78" s="2">
        <f>+SUMIF('Bean Prod'!$F$4:$F$176,$E78,'Bean Prod'!W$4:W$176)</f>
        <v>1.5017260000000001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+SUMIF('Bean Prod'!$F$4:$F$176,$E79,'Bean Prod'!H$4:H$176)</f>
        <v>677070</v>
      </c>
      <c r="I79" s="3">
        <f>+SUMIF('Bean Prod'!$F$4:$F$176,$E79,'Bean Prod'!I$4:I$176)</f>
        <v>923150</v>
      </c>
      <c r="J79" s="3">
        <f>+SUMIF('Bean Prod'!$F$4:$F$176,$E79,'Bean Prod'!J$4:J$176)</f>
        <v>1061011</v>
      </c>
      <c r="K79" s="22"/>
      <c r="L79" s="3">
        <f>+SUMIF('Bean Prod'!$F$4:$F$176,$E79,'Bean Prod'!L$4:L$176)</f>
        <v>0</v>
      </c>
      <c r="M79" s="3">
        <f>+SUMIF('Bean Prod'!$F$4:$F$176,$E79,'Bean Prod'!M$4:M$176)</f>
        <v>0</v>
      </c>
      <c r="N79" s="3">
        <f>+SUMIF('Bean Prod'!$F$4:$F$176,$E79,'Bean Prod'!N$4:N$176)</f>
        <v>0</v>
      </c>
      <c r="O79" s="3">
        <f>+SUMIF('Bean Prod'!$F$4:$F$176,$E79,'Bean Prod'!O$4:O$176)</f>
        <v>0</v>
      </c>
      <c r="P79" s="3">
        <f>+SUMIF('Bean Prod'!$F$4:$F$176,$E79,'Bean Prod'!P$4:P$176)</f>
        <v>0</v>
      </c>
      <c r="Q79" s="3">
        <f>+SUMIF('Bean Prod'!$F$4:$F$176,$E79,'Bean Prod'!Q$4:Q$176)</f>
        <v>0</v>
      </c>
      <c r="R79" s="3">
        <f>+SUMIF('Bean Prod'!$F$4:$F$176,$E79,'Bean Prod'!R$4:R$176)</f>
        <v>0</v>
      </c>
      <c r="S79" s="3">
        <f>+SUMIF('Bean Prod'!$F$4:$F$176,$E79,'Bean Prod'!S$4:S$176)</f>
        <v>0</v>
      </c>
      <c r="T79" s="3">
        <f>+SUMIF('Bean Prod'!$F$4:$F$176,$E79,'Bean Prod'!T$4:T$176)</f>
        <v>0</v>
      </c>
      <c r="U79" s="3">
        <f>+SUMIF('Bean Prod'!$F$4:$F$176,$E79,'Bean Prod'!U$4:U$176)</f>
        <v>0</v>
      </c>
      <c r="V79" s="3">
        <f>+SUMIF('Bean Prod'!$F$4:$F$176,$E79,'Bean Prod'!V$4:V$176)</f>
        <v>0</v>
      </c>
      <c r="W79" s="3">
        <f>+SUMIF('Bean Prod'!$F$4:$F$176,$E79,'Bean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1875313</v>
      </c>
      <c r="I81" s="2">
        <f t="shared" si="47"/>
        <v>1976572</v>
      </c>
      <c r="J81" s="2">
        <f t="shared" si="47"/>
        <v>1833341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796781</v>
      </c>
      <c r="I82" s="2">
        <f t="shared" si="49"/>
        <v>1046983</v>
      </c>
      <c r="J82" s="2">
        <f t="shared" si="49"/>
        <v>1202527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24116739</v>
      </c>
      <c r="I83" s="2">
        <f t="shared" si="51"/>
        <v>24553172</v>
      </c>
      <c r="J83" s="2">
        <f t="shared" si="51"/>
        <v>23728886</v>
      </c>
      <c r="L83" s="2">
        <f t="shared" ref="L83:W83" si="52">+SUM(L54,L60,L63,L64,L65,L66,L74)</f>
        <v>3998622.0660000001</v>
      </c>
      <c r="M83" s="2">
        <f t="shared" si="52"/>
        <v>4130832.9390000002</v>
      </c>
      <c r="N83" s="2">
        <f t="shared" si="52"/>
        <v>4027167.642</v>
      </c>
      <c r="O83" s="2">
        <f t="shared" si="52"/>
        <v>533152.786096</v>
      </c>
      <c r="P83" s="2">
        <f t="shared" si="52"/>
        <v>551883.509066</v>
      </c>
      <c r="Q83" s="2">
        <f t="shared" si="52"/>
        <v>555575.92257599998</v>
      </c>
      <c r="R83" s="2">
        <f t="shared" si="52"/>
        <v>8939890.7540000007</v>
      </c>
      <c r="S83" s="2">
        <f t="shared" si="52"/>
        <v>9208768.5700000003</v>
      </c>
      <c r="T83" s="2">
        <f t="shared" si="52"/>
        <v>8949595.8219999988</v>
      </c>
      <c r="U83" s="2">
        <f t="shared" si="52"/>
        <v>2095165.1719619997</v>
      </c>
      <c r="V83" s="2">
        <f t="shared" si="52"/>
        <v>2173974.3278669999</v>
      </c>
      <c r="W83" s="2">
        <f t="shared" si="52"/>
        <v>2126230.9296909999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24237469</v>
      </c>
      <c r="I84" s="2">
        <f t="shared" si="53"/>
        <v>24690660</v>
      </c>
      <c r="J84" s="2">
        <f t="shared" si="53"/>
        <v>23867566</v>
      </c>
      <c r="L84" s="2">
        <f t="shared" ref="L84:W84" si="54">+L83+L77+L47</f>
        <v>4002076.3319999999</v>
      </c>
      <c r="M84" s="2">
        <f t="shared" si="54"/>
        <v>4134849.2210000004</v>
      </c>
      <c r="N84" s="2">
        <f t="shared" si="54"/>
        <v>4031128.2540000002</v>
      </c>
      <c r="O84" s="2">
        <f t="shared" si="54"/>
        <v>533182.92073599994</v>
      </c>
      <c r="P84" s="2">
        <f t="shared" si="54"/>
        <v>551916.37730199995</v>
      </c>
      <c r="Q84" s="2">
        <f t="shared" si="54"/>
        <v>555607.86308899999</v>
      </c>
      <c r="R84" s="2">
        <f t="shared" si="54"/>
        <v>8965191.0280000009</v>
      </c>
      <c r="S84" s="2">
        <f t="shared" si="54"/>
        <v>9237468.4350000005</v>
      </c>
      <c r="T84" s="2">
        <f t="shared" si="54"/>
        <v>8978725.3649999984</v>
      </c>
      <c r="U84" s="2">
        <f t="shared" si="54"/>
        <v>2096401.6300799998</v>
      </c>
      <c r="V84" s="2">
        <f t="shared" si="54"/>
        <v>2175366.1504619997</v>
      </c>
      <c r="W84" s="2">
        <f t="shared" si="54"/>
        <v>2127641.199577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26788833</v>
      </c>
      <c r="I85" s="2">
        <f t="shared" si="55"/>
        <v>27576727</v>
      </c>
      <c r="J85" s="2">
        <f t="shared" si="55"/>
        <v>26764754</v>
      </c>
      <c r="L85" s="2">
        <f t="shared" ref="L85:W85" si="56">+SUM(L81:L83)</f>
        <v>3998622.0660000001</v>
      </c>
      <c r="M85" s="2">
        <f t="shared" si="56"/>
        <v>4130832.9390000002</v>
      </c>
      <c r="N85" s="2">
        <f t="shared" si="56"/>
        <v>4027167.642</v>
      </c>
      <c r="O85" s="2">
        <f t="shared" si="56"/>
        <v>533152.786096</v>
      </c>
      <c r="P85" s="2">
        <f t="shared" si="56"/>
        <v>551883.509066</v>
      </c>
      <c r="Q85" s="2">
        <f t="shared" si="56"/>
        <v>555575.92257599998</v>
      </c>
      <c r="R85" s="2">
        <f t="shared" si="56"/>
        <v>8939890.7540000007</v>
      </c>
      <c r="S85" s="2">
        <f t="shared" si="56"/>
        <v>9208768.5700000003</v>
      </c>
      <c r="T85" s="2">
        <f t="shared" si="56"/>
        <v>8949595.8219999988</v>
      </c>
      <c r="U85" s="2">
        <f t="shared" si="56"/>
        <v>2095165.1719619997</v>
      </c>
      <c r="V85" s="2">
        <f t="shared" si="56"/>
        <v>2173974.3278669999</v>
      </c>
      <c r="W85" s="2">
        <f t="shared" si="56"/>
        <v>2126230.9296909999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19068557</v>
      </c>
      <c r="I86" s="52">
        <f t="shared" si="57"/>
        <v>19499930</v>
      </c>
      <c r="J86" s="52">
        <f t="shared" si="57"/>
        <v>19357923</v>
      </c>
      <c r="L86" s="61">
        <f t="shared" ref="L86:W86" si="58">+L84-L63-L58-L59</f>
        <v>3831454.6550000003</v>
      </c>
      <c r="M86" s="61">
        <f t="shared" si="58"/>
        <v>3969157.8010000004</v>
      </c>
      <c r="N86" s="61">
        <f t="shared" si="58"/>
        <v>3889299.9079999998</v>
      </c>
      <c r="O86" s="61">
        <f t="shared" si="58"/>
        <v>530204.59635600005</v>
      </c>
      <c r="P86" s="61">
        <f t="shared" si="58"/>
        <v>549081.79235799995</v>
      </c>
      <c r="Q86" s="61">
        <f t="shared" si="58"/>
        <v>553219.60811599996</v>
      </c>
      <c r="R86" s="61">
        <f t="shared" si="58"/>
        <v>8507496.9450000003</v>
      </c>
      <c r="S86" s="61">
        <f t="shared" si="58"/>
        <v>8785026.9749999996</v>
      </c>
      <c r="T86" s="61">
        <f t="shared" si="58"/>
        <v>8577658.8129999973</v>
      </c>
      <c r="U86" s="61">
        <f t="shared" si="58"/>
        <v>2080435.9456529999</v>
      </c>
      <c r="V86" s="61">
        <f t="shared" si="58"/>
        <v>2159833.7418149998</v>
      </c>
      <c r="W86" s="61">
        <f t="shared" si="58"/>
        <v>2113927.0789439999</v>
      </c>
    </row>
    <row r="87" spans="4:23" ht="13.5" customHeight="1" x14ac:dyDescent="0.35">
      <c r="D87" s="4" t="s">
        <v>625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+SUMIF('Bean Area'!$F$4:$F$176,$E90,'Bean Area'!H$4:H$176)</f>
        <v>0</v>
      </c>
      <c r="I90" s="2">
        <f>+SUMIF('Bean Area'!$F$4:$F$176,$E90,'Bean Area'!I$4:I$176)</f>
        <v>0</v>
      </c>
      <c r="J90" s="2">
        <f>+SUMIF('Bean Area'!$F$4:$F$176,$E90,'Bean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+SUMIF('Bean Area'!$F$4:$F$176,$E91,'Bean Area'!H$4:H$176)</f>
        <v>727131</v>
      </c>
      <c r="I91" s="2">
        <f>+SUMIF('Bean Area'!$F$4:$F$176,$E91,'Bean Area'!I$4:I$176)</f>
        <v>724294</v>
      </c>
      <c r="J91" s="2">
        <f>+SUMIF('Bean Area'!$F$4:$F$176,$E91,'Bean Area'!J$4:J$176)</f>
        <v>708556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+SUMIF('Bean Area'!$F$4:$F$176,$E92,'Bean Area'!H$4:H$176)</f>
        <v>2994076</v>
      </c>
      <c r="I92" s="2">
        <f>+SUMIF('Bean Area'!$F$4:$F$176,$E92,'Bean Area'!I$4:I$176)</f>
        <v>3233765</v>
      </c>
      <c r="J92" s="2">
        <f>+SUMIF('Bean Area'!$F$4:$F$176,$E92,'Bean Area'!J$4:J$176)</f>
        <v>2952234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+SUMIF('Bean Area'!$F$4:$F$176,$E93,'Bean Area'!H$4:H$176)</f>
        <v>0</v>
      </c>
      <c r="I93" s="2">
        <f>+SUMIF('Bean Area'!$F$4:$F$176,$E93,'Bean Area'!I$4:I$176)</f>
        <v>0</v>
      </c>
      <c r="J93" s="2">
        <f>+SUMIF('Bean Area'!$F$4:$F$176,$E93,'Bean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+SUMIF('Bean Area'!$F$4:$F$176,$E94,'Bean Area'!H$4:H$176)</f>
        <v>2503661</v>
      </c>
      <c r="I94" s="2">
        <f>+SUMIF('Bean Area'!$F$4:$F$176,$E94,'Bean Area'!I$4:I$176)</f>
        <v>2512306</v>
      </c>
      <c r="J94" s="2">
        <f>+SUMIF('Bean Area'!$F$4:$F$176,$E94,'Bean Area'!J$4:J$176)</f>
        <v>2604346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+SUMIF('Bean Area'!$F$4:$F$176,$E95,'Bean Area'!H$4:H$176)</f>
        <v>0</v>
      </c>
      <c r="I95" s="2">
        <f>+SUMIF('Bean Area'!$F$4:$F$176,$E95,'Bean Area'!I$4:I$176)</f>
        <v>0</v>
      </c>
      <c r="J95" s="2">
        <f>+SUMIF('Bean Area'!$F$4:$F$176,$E95,'Bean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+SUMIF('Bean Area'!$F$4:$F$176,$E96,'Bean Area'!H$4:H$176)</f>
        <v>945150</v>
      </c>
      <c r="I96" s="2">
        <f>+SUMIF('Bean Area'!$F$4:$F$176,$E96,'Bean Area'!I$4:I$176)</f>
        <v>929329</v>
      </c>
      <c r="J96" s="2">
        <f>+SUMIF('Bean Area'!$F$4:$F$176,$E96,'Bean Area'!J$4:J$176)</f>
        <v>881740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7170018</v>
      </c>
      <c r="I97" s="3">
        <f t="shared" si="59"/>
        <v>7399694</v>
      </c>
      <c r="J97" s="3">
        <f t="shared" si="59"/>
        <v>7146876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+SUMIF('Bean Area'!$F$4:$F$176,$E98,'Bean Area'!H$4:H$176)</f>
        <v>322798</v>
      </c>
      <c r="I98" s="2">
        <f>+SUMIF('Bean Area'!$F$4:$F$176,$E98,'Bean Area'!I$4:I$176)</f>
        <v>286199</v>
      </c>
      <c r="J98" s="2">
        <f>+SUMIF('Bean Area'!$F$4:$F$176,$E98,'Bean Area'!J$4:J$176)</f>
        <v>328739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+SUMIF('Bean Area'!$F$4:$F$176,$E99,'Bean Area'!H$4:H$176)</f>
        <v>2469806</v>
      </c>
      <c r="I99" s="2">
        <f>+SUMIF('Bean Area'!$F$4:$F$176,$E99,'Bean Area'!I$4:I$176)</f>
        <v>2329736</v>
      </c>
      <c r="J99" s="2">
        <f>+SUMIF('Bean Area'!$F$4:$F$176,$E99,'Bean Area'!J$4:J$176)</f>
        <v>2383009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+SUMIF('Bean Area'!$F$4:$F$176,$E100,'Bean Area'!H$4:H$176)</f>
        <v>313687</v>
      </c>
      <c r="I100" s="2">
        <f>+SUMIF('Bean Area'!$F$4:$F$176,$E100,'Bean Area'!I$4:I$176)</f>
        <v>334335</v>
      </c>
      <c r="J100" s="2">
        <f>+SUMIF('Bean Area'!$F$4:$F$176,$E100,'Bean Area'!J$4:J$176)</f>
        <v>315622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+SUMIF('Bean Area'!$F$4:$F$176,$E101,'Bean Area'!H$4:H$176)</f>
        <v>3185745</v>
      </c>
      <c r="I101" s="2">
        <f>+SUMIF('Bean Area'!$F$4:$F$176,$E101,'Bean Area'!I$4:I$176)</f>
        <v>2864678</v>
      </c>
      <c r="J101" s="2">
        <f>+SUMIF('Bean Area'!$F$4:$F$176,$E101,'Bean Area'!J$4:J$176)</f>
        <v>2584170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+SUMIF('Bean Area'!$F$4:$F$176,$E102,'Bean Area'!H$4:H$176)</f>
        <v>439920</v>
      </c>
      <c r="I102" s="2">
        <f>+SUMIF('Bean Area'!$F$4:$F$176,$E102,'Bean Area'!I$4:I$176)</f>
        <v>525370</v>
      </c>
      <c r="J102" s="2">
        <f>+SUMIF('Bean Area'!$F$4:$F$176,$E102,'Bean Area'!J$4:J$176)</f>
        <v>448734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6731956</v>
      </c>
      <c r="I103" s="3">
        <f t="shared" si="60"/>
        <v>6340318</v>
      </c>
      <c r="J103" s="3">
        <f t="shared" si="60"/>
        <v>6060274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+SUMIF('Bean Area'!$F$4:$F$176,$E104,'Bean Area'!H$4:H$176)</f>
        <v>786870</v>
      </c>
      <c r="I104" s="3">
        <f>+SUMIF('Bean Area'!$F$4:$F$176,$E104,'Bean Area'!I$4:I$176)</f>
        <v>796930</v>
      </c>
      <c r="J104" s="3">
        <f>+SUMIF('Bean Area'!$F$4:$F$176,$E104,'Bean Area'!J$4:J$176)</f>
        <v>741243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+SUMIF('Bean Area'!$F$4:$F$176,$E105,'Bean Area'!H$4:H$176)</f>
        <v>55379</v>
      </c>
      <c r="I105" s="2">
        <f>+SUMIF('Bean Area'!$F$4:$F$176,$E105,'Bean Area'!I$4:I$176)</f>
        <v>50140</v>
      </c>
      <c r="J105" s="2">
        <f>+SUMIF('Bean Area'!$F$4:$F$176,$E105,'Bean Area'!J$4:J$176)</f>
        <v>41195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+SUMIF('Bean Area'!$F$4:$F$176,$E106,'Bean Area'!H$4:H$176)</f>
        <v>963393</v>
      </c>
      <c r="I106" s="2">
        <f>+SUMIF('Bean Area'!$F$4:$F$176,$E106,'Bean Area'!I$4:I$176)</f>
        <v>1033703</v>
      </c>
      <c r="J106" s="2">
        <f>+SUMIF('Bean Area'!$F$4:$F$176,$E106,'Bean Area'!J$4:J$176)</f>
        <v>1053034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+SUMIF('Bean Area'!$F$4:$F$176,$E107,'Bean Area'!H$4:H$176)</f>
        <v>3583635</v>
      </c>
      <c r="I107" s="2">
        <f>+SUMIF('Bean Area'!$F$4:$F$176,$E107,'Bean Area'!I$4:I$176)</f>
        <v>3648001</v>
      </c>
      <c r="J107" s="2">
        <f>+SUMIF('Bean Area'!$F$4:$F$176,$E107,'Bean Area'!J$4:J$176)</f>
        <v>3679138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+SUMIF('Bean Area'!$F$4:$F$176,$E108,'Bean Area'!H$4:H$176)</f>
        <v>0</v>
      </c>
      <c r="I108" s="2">
        <f>+SUMIF('Bean Area'!$F$4:$F$176,$E108,'Bean Area'!I$4:I$176)</f>
        <v>0</v>
      </c>
      <c r="J108" s="2">
        <f>+SUMIF('Bean Area'!$F$4:$F$176,$E108,'Bean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+SUMIF('Bean Area'!$F$4:$F$176,$E109,'Bean Area'!H$4:H$176)</f>
        <v>10179990</v>
      </c>
      <c r="I109" s="2">
        <f>+SUMIF('Bean Area'!$F$4:$F$176,$E109,'Bean Area'!I$4:I$176)</f>
        <v>10515720</v>
      </c>
      <c r="J109" s="2">
        <f>+SUMIF('Bean Area'!$F$4:$F$176,$E109,'Bean Area'!J$4:J$176)</f>
        <v>9666492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14782397</v>
      </c>
      <c r="I110" s="3">
        <f t="shared" si="61"/>
        <v>15247564</v>
      </c>
      <c r="J110" s="3">
        <f t="shared" si="61"/>
        <v>14439859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+SUMIF('Bean Area'!$F$4:$F$176,$E111,'Bean Area'!H$4:H$176)</f>
        <v>27863</v>
      </c>
      <c r="I111" s="2">
        <f>+SUMIF('Bean Area'!$F$4:$F$176,$E111,'Bean Area'!I$4:I$176)</f>
        <v>45530</v>
      </c>
      <c r="J111" s="2">
        <f>+SUMIF('Bean Area'!$F$4:$F$176,$E111,'Bean Area'!J$4:J$176)</f>
        <v>45505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+SUMIF('Bean Area'!$F$4:$F$176,$E112,'Bean Area'!H$4:H$176)</f>
        <v>22196</v>
      </c>
      <c r="I112" s="2">
        <f>+SUMIF('Bean Area'!$F$4:$F$176,$E112,'Bean Area'!I$4:I$176)</f>
        <v>28536</v>
      </c>
      <c r="J112" s="2">
        <f>+SUMIF('Bean Area'!$F$4:$F$176,$E112,'Bean Area'!J$4:J$176)</f>
        <v>22605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+SUMIF('Bean Area'!$F$4:$F$176,$E113,'Bean Area'!H$4:H$176)</f>
        <v>77291</v>
      </c>
      <c r="I113" s="2">
        <f>+SUMIF('Bean Area'!$F$4:$F$176,$E113,'Bean Area'!I$4:I$176)</f>
        <v>94205</v>
      </c>
      <c r="J113" s="2">
        <f>+SUMIF('Bean Area'!$F$4:$F$176,$E113,'Bean Area'!J$4:J$176)</f>
        <v>83412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127350</v>
      </c>
      <c r="I114" s="3">
        <f t="shared" si="62"/>
        <v>168271</v>
      </c>
      <c r="J114" s="3">
        <f t="shared" si="62"/>
        <v>151522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+SUMIF('Bean Area'!$F$4:$F$176,$E115,'Bean Area'!H$4:H$176)</f>
        <v>47962</v>
      </c>
      <c r="I115" s="2">
        <f>+SUMIF('Bean Area'!$F$4:$F$176,$E115,'Bean Area'!I$4:I$176)</f>
        <v>36698</v>
      </c>
      <c r="J115" s="2">
        <f>+SUMIF('Bean Area'!$F$4:$F$176,$E115,'Bean Area'!J$4:J$176)</f>
        <v>36243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+SUMIF('Bean Area'!$F$4:$F$176,$E116,'Bean Area'!H$4:H$176)</f>
        <v>210321</v>
      </c>
      <c r="I116" s="2">
        <f>+SUMIF('Bean Area'!$F$4:$F$176,$E116,'Bean Area'!I$4:I$176)</f>
        <v>190634</v>
      </c>
      <c r="J116" s="2">
        <f>+SUMIF('Bean Area'!$F$4:$F$176,$E116,'Bean Area'!J$4:J$176)</f>
        <v>179469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258283</v>
      </c>
      <c r="I117" s="3">
        <f t="shared" si="63"/>
        <v>227332</v>
      </c>
      <c r="J117" s="3">
        <f t="shared" si="63"/>
        <v>215712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+SUMIF('Bean Area'!$F$4:$F$176,$E118,'Bean Area'!H$4:H$176)</f>
        <v>35000</v>
      </c>
      <c r="I118" s="2">
        <f>+SUMIF('Bean Area'!$F$4:$F$176,$E118,'Bean Area'!I$4:I$176)</f>
        <v>35000</v>
      </c>
      <c r="J118" s="2">
        <f>+SUMIF('Bean Area'!$F$4:$F$176,$E118,'Bean Area'!J$4:J$176)</f>
        <v>38066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+SUMIF('Bean Area'!$F$4:$F$176,$E119,'Bean Area'!H$4:H$176)</f>
        <v>32600</v>
      </c>
      <c r="I119" s="2">
        <f>+SUMIF('Bean Area'!$F$4:$F$176,$E119,'Bean Area'!I$4:I$176)</f>
        <v>96204</v>
      </c>
      <c r="J119" s="2">
        <f>+SUMIF('Bean Area'!$F$4:$F$176,$E119,'Bean Area'!J$4:J$176)</f>
        <v>114849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+SUMIF('Bean Area'!$F$4:$F$176,$E120,'Bean Area'!H$4:H$176)</f>
        <v>65622</v>
      </c>
      <c r="I120" s="2">
        <f>+SUMIF('Bean Area'!$F$4:$F$176,$E120,'Bean Area'!I$4:I$176)</f>
        <v>63758</v>
      </c>
      <c r="J120" s="2">
        <f>+SUMIF('Bean Area'!$F$4:$F$176,$E120,'Bean Area'!J$4:J$176)</f>
        <v>66609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+SUMIF('Bean Area'!$F$4:$F$176,$E121,'Bean Area'!H$4:H$176)</f>
        <v>225627</v>
      </c>
      <c r="I121" s="2">
        <f>+SUMIF('Bean Area'!$F$4:$F$176,$E121,'Bean Area'!I$4:I$176)</f>
        <v>245829</v>
      </c>
      <c r="J121" s="2">
        <f>+SUMIF('Bean Area'!$F$4:$F$176,$E121,'Bean Area'!J$4:J$176)</f>
        <v>336077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+SUMIF('Bean Area'!$F$4:$F$176,$E122,'Bean Area'!H$4:H$176)</f>
        <v>323849</v>
      </c>
      <c r="I122" s="2">
        <f>+SUMIF('Bean Area'!$F$4:$F$176,$E122,'Bean Area'!I$4:I$176)</f>
        <v>405791</v>
      </c>
      <c r="J122" s="2">
        <f>+SUMIF('Bean Area'!$F$4:$F$176,$E122,'Bean Area'!J$4:J$176)</f>
        <v>517535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927308</v>
      </c>
      <c r="I124" s="2">
        <f t="shared" si="64"/>
        <v>956136</v>
      </c>
      <c r="J124" s="2">
        <f t="shared" si="64"/>
        <v>888614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401140</v>
      </c>
      <c r="I125" s="2">
        <f t="shared" si="65"/>
        <v>499996</v>
      </c>
      <c r="J125" s="2">
        <f t="shared" si="65"/>
        <v>600947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28887275</v>
      </c>
      <c r="I126" s="2">
        <f t="shared" si="66"/>
        <v>29164768</v>
      </c>
      <c r="J126" s="2">
        <f t="shared" si="66"/>
        <v>27821526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28952897</v>
      </c>
      <c r="I127" s="2">
        <f t="shared" si="67"/>
        <v>29228526</v>
      </c>
      <c r="J127" s="2">
        <f t="shared" si="67"/>
        <v>27888135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30215723</v>
      </c>
      <c r="I128" s="2">
        <f t="shared" si="69"/>
        <v>30620900</v>
      </c>
      <c r="J128" s="2">
        <f t="shared" si="69"/>
        <v>29311087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24363839</v>
      </c>
      <c r="I129" s="52">
        <f t="shared" si="71"/>
        <v>24804775</v>
      </c>
      <c r="J129" s="52">
        <f t="shared" si="71"/>
        <v>23802197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625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818.67916510229929</v>
      </c>
      <c r="I134" s="2">
        <f t="shared" si="74"/>
        <v>835.55848868001112</v>
      </c>
      <c r="J134" s="2">
        <f t="shared" si="74"/>
        <v>871.71938421239815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952.76405809338178</v>
      </c>
      <c r="I135" s="2">
        <f t="shared" si="75"/>
        <v>969.3474943293653</v>
      </c>
      <c r="J135" s="2">
        <f t="shared" si="75"/>
        <v>1041.7250123127096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779.63709943159233</v>
      </c>
      <c r="I137" s="2">
        <f t="shared" si="77"/>
        <v>803.02001428169979</v>
      </c>
      <c r="J137" s="2">
        <f t="shared" si="77"/>
        <v>729.60313260987596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841.40189387927842</v>
      </c>
      <c r="I139" s="2">
        <f t="shared" si="79"/>
        <v>909.28508633648573</v>
      </c>
      <c r="J139" s="2">
        <f t="shared" si="79"/>
        <v>885.30405788554447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864.03311679273327</v>
      </c>
      <c r="I140" s="2">
        <f t="shared" si="80"/>
        <v>892.2381114678526</v>
      </c>
      <c r="J140" s="2">
        <f t="shared" si="80"/>
        <v>891.83371867652386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848.46560387610828</v>
      </c>
      <c r="I141" s="2">
        <f t="shared" si="81"/>
        <v>868.04635935136037</v>
      </c>
      <c r="J141" s="2">
        <f t="shared" si="81"/>
        <v>860.39684978052503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778.71419860507262</v>
      </c>
      <c r="I142" s="2">
        <f t="shared" si="82"/>
        <v>687.39376478708323</v>
      </c>
      <c r="J142" s="2">
        <f t="shared" si="82"/>
        <v>749.03493860073547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1067.1114837401615</v>
      </c>
      <c r="I143" s="2">
        <f t="shared" si="83"/>
        <v>1086.6555999222337</v>
      </c>
      <c r="J143" s="2">
        <f t="shared" si="83"/>
        <v>1128.4828053811204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1034.1650069293055</v>
      </c>
      <c r="I144" s="2">
        <f t="shared" si="84"/>
        <v>1078.6884250167034</v>
      </c>
      <c r="J144" s="2">
        <f t="shared" si="84"/>
        <v>1012.252289903528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1157.5445535551919</v>
      </c>
      <c r="I145" s="2">
        <f t="shared" si="85"/>
        <v>1294.6742295905742</v>
      </c>
      <c r="J145" s="2">
        <f t="shared" si="85"/>
        <v>994.54242379672587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941.1392468994153</v>
      </c>
      <c r="I146" s="2">
        <f t="shared" si="86"/>
        <v>943.71686088931187</v>
      </c>
      <c r="J146" s="2">
        <f t="shared" si="86"/>
        <v>905.25510892741818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2013.7252659270273</v>
      </c>
      <c r="I147" s="2">
        <f t="shared" si="87"/>
        <v>2019.7131492100937</v>
      </c>
      <c r="J147" s="2">
        <f t="shared" si="87"/>
        <v>2049.6868098585755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2137.3625381462289</v>
      </c>
      <c r="I148" s="2">
        <f t="shared" si="88"/>
        <v>2178.9788591942561</v>
      </c>
      <c r="J148" s="2">
        <f t="shared" si="88"/>
        <v>1299.0168709794877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1416.9700215799783</v>
      </c>
      <c r="I149" s="2">
        <f t="shared" si="89"/>
        <v>1374.1393804603449</v>
      </c>
      <c r="J149" s="2">
        <f t="shared" si="89"/>
        <v>1374.6241811755367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1470.2501789384241</v>
      </c>
      <c r="I150" s="2">
        <f t="shared" si="90"/>
        <v>1526.3784193041613</v>
      </c>
      <c r="J150" s="2">
        <f t="shared" si="90"/>
        <v>1581.5237156094715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429.077729938831</v>
      </c>
      <c r="I152" s="2">
        <f t="shared" si="92"/>
        <v>418.47358050613747</v>
      </c>
      <c r="J152" s="2">
        <f t="shared" si="92"/>
        <v>417.9288618870217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752.26710526039858</v>
      </c>
      <c r="I153" s="2">
        <f t="shared" si="93"/>
        <v>754.11960887653925</v>
      </c>
      <c r="J153" s="2">
        <f t="shared" si="93"/>
        <v>786.68282010232929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3338.728780102645</v>
      </c>
      <c r="I154" s="2">
        <f t="shared" si="94"/>
        <v>3960.8390072479683</v>
      </c>
      <c r="J154" s="2">
        <f t="shared" si="94"/>
        <v>3988.8803428194706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2134.663903406019</v>
      </c>
      <c r="I155" s="2">
        <f t="shared" si="95"/>
        <v>1591.3582842724979</v>
      </c>
      <c r="J155" s="2">
        <f t="shared" si="95"/>
        <v>1815.5275381552754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1548.8349225653699</v>
      </c>
      <c r="I156" s="2">
        <f t="shared" si="96"/>
        <v>1314.5055994904728</v>
      </c>
      <c r="J156" s="2">
        <f t="shared" si="96"/>
        <v>1696.5904186447992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2042.552021986651</v>
      </c>
      <c r="I157" s="2">
        <f t="shared" si="97"/>
        <v>2077.488099553696</v>
      </c>
      <c r="J157" s="2">
        <f t="shared" si="97"/>
        <v>2402.7533955465215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2703.57783245069</v>
      </c>
      <c r="I158" s="2">
        <f t="shared" si="98"/>
        <v>3341.0540083928281</v>
      </c>
      <c r="J158" s="2">
        <f t="shared" si="98"/>
        <v>3181.6626658941036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2159.9507419610977</v>
      </c>
      <c r="I159" s="2">
        <f t="shared" si="99"/>
        <v>2389.7888099709389</v>
      </c>
      <c r="J159" s="2">
        <f t="shared" si="99"/>
        <v>2493.9014537329567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2260.8998656512431</v>
      </c>
      <c r="I160" s="2">
        <f t="shared" si="100"/>
        <v>2543.3506941389687</v>
      </c>
      <c r="J160" s="2">
        <f t="shared" si="100"/>
        <v>2609.4561266874352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914.28571428571433</v>
      </c>
      <c r="I161" s="2">
        <f t="shared" si="101"/>
        <v>914.28571428571433</v>
      </c>
      <c r="J161" s="2">
        <f t="shared" si="101"/>
        <v>997.1628224662428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>
        <f t="shared" ref="H162:J162" si="102">+H76*1000/H119</f>
        <v>2803.6809815950919</v>
      </c>
      <c r="I162" s="2">
        <f t="shared" si="102"/>
        <v>3191.0003742048148</v>
      </c>
      <c r="J162" s="2">
        <f t="shared" si="102"/>
        <v>3023.0215326210937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1839.779342293743</v>
      </c>
      <c r="I163" s="2">
        <f t="shared" si="103"/>
        <v>2156.4039022554034</v>
      </c>
      <c r="J163" s="2">
        <f t="shared" si="103"/>
        <v>2082.0009308051463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2060.6576340597535</v>
      </c>
      <c r="I164" s="2">
        <f t="shared" si="104"/>
        <v>1947.1868656667846</v>
      </c>
      <c r="J164" s="2">
        <f t="shared" si="104"/>
        <v>1711.3340097656192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2090.6965900774744</v>
      </c>
      <c r="I165" s="2">
        <f t="shared" si="105"/>
        <v>2274.9395624841359</v>
      </c>
      <c r="J165" s="2">
        <f t="shared" si="105"/>
        <v>2050.1241461930113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2022.3194451034608</v>
      </c>
      <c r="I167" s="2">
        <f t="shared" si="106"/>
        <v>2067.2498473020573</v>
      </c>
      <c r="J167" s="2">
        <f t="shared" si="106"/>
        <v>2063.1466531024721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1986.2915690282694</v>
      </c>
      <c r="I168" s="2">
        <f t="shared" si="107"/>
        <v>2093.982751862015</v>
      </c>
      <c r="J168" s="2">
        <f t="shared" si="107"/>
        <v>2001.0533374823403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834.85683575207418</v>
      </c>
      <c r="I169" s="2">
        <f t="shared" si="108"/>
        <v>841.87784384226882</v>
      </c>
      <c r="J169" s="2">
        <f t="shared" si="108"/>
        <v>852.89663837993646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837.13450160099694</v>
      </c>
      <c r="I170" s="2">
        <f t="shared" si="109"/>
        <v>844.74530121703708</v>
      </c>
      <c r="J170" s="2">
        <f t="shared" si="109"/>
        <v>855.8322741911569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886.58586789400999</v>
      </c>
      <c r="I171" s="2">
        <f t="shared" si="111"/>
        <v>900.58512323282469</v>
      </c>
      <c r="J171" s="2">
        <f t="shared" si="111"/>
        <v>913.12730913050063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782.65814348879917</v>
      </c>
      <c r="I172" s="53">
        <f t="shared" si="112"/>
        <v>786.1361370945715</v>
      </c>
      <c r="J172" s="53">
        <f t="shared" si="112"/>
        <v>813.28303433502379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W389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625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82130</v>
      </c>
      <c r="I4" s="2">
        <f t="shared" si="0"/>
        <v>73390</v>
      </c>
      <c r="J4" s="2">
        <f t="shared" si="0"/>
        <v>34445</v>
      </c>
      <c r="K4" s="27"/>
      <c r="L4" s="2">
        <f>+IFERROR(('Regions &amp; Poverty'!$G2/100)*H4,0)</f>
        <v>13633.58</v>
      </c>
      <c r="M4" s="2">
        <f>+IFERROR(('Regions &amp; Poverty'!$G2/100)*I4,0)</f>
        <v>12182.74</v>
      </c>
      <c r="N4" s="2">
        <f>+IFERROR(('Regions &amp; Poverty'!$G2/100)*J4,0)</f>
        <v>5717.87</v>
      </c>
      <c r="O4" s="2">
        <f>+IFERROR(L4*('Regions &amp; Poverty'!$I2/100),0)</f>
        <v>668.04542000000004</v>
      </c>
      <c r="P4" s="2">
        <f>+IFERROR(M4*('Regions &amp; Poverty'!$I2/100),0)</f>
        <v>596.95425999999998</v>
      </c>
      <c r="Q4" s="2">
        <f>+IFERROR(N4*('Regions &amp; Poverty'!$I2/100),0)</f>
        <v>280.17563000000001</v>
      </c>
      <c r="R4" s="2">
        <f>+IFERROR(('Regions &amp; Poverty'!$K2/100)*H4,0)</f>
        <v>29484.67</v>
      </c>
      <c r="S4" s="2">
        <f>+IFERROR(('Regions &amp; Poverty'!$K2/100)*I4,0)</f>
        <v>26347.01</v>
      </c>
      <c r="T4" s="2">
        <f>+IFERROR(('Regions &amp; Poverty'!$K2/100)*J4,0)</f>
        <v>12365.754999999999</v>
      </c>
      <c r="U4" s="2">
        <f>+IFERROR(R4*('Regions &amp; Poverty'!$M2/100),0)</f>
        <v>4068.8844600000002</v>
      </c>
      <c r="V4" s="2">
        <f>+IFERROR(S4*('Regions &amp; Poverty'!$M2/100),0)</f>
        <v>3635.8873800000001</v>
      </c>
      <c r="W4" s="2">
        <f>+IFERROR(T4*('Regions &amp; Poverty'!$M2/100),0)</f>
        <v>1706.4741900000001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342270</v>
      </c>
      <c r="I5" s="2">
        <f t="shared" si="0"/>
        <v>362800</v>
      </c>
      <c r="J5" s="2">
        <f t="shared" si="0"/>
        <v>390816</v>
      </c>
      <c r="K5" s="27"/>
      <c r="L5" s="2">
        <f>+IFERROR(('Regions &amp; Poverty'!$G3/100)*H5,0)</f>
        <v>82144.800000000003</v>
      </c>
      <c r="M5" s="2">
        <f>+IFERROR(('Regions &amp; Poverty'!$G3/100)*I5,0)</f>
        <v>87072</v>
      </c>
      <c r="N5" s="2">
        <f>+IFERROR(('Regions &amp; Poverty'!$G3/100)*J5,0)</f>
        <v>93795.839999999997</v>
      </c>
      <c r="O5" s="2">
        <f>+IFERROR(L5*('Regions &amp; Poverty'!$I3/100),0)</f>
        <v>6325.1495999999997</v>
      </c>
      <c r="P5" s="2">
        <f>+IFERROR(M5*('Regions &amp; Poverty'!$I3/100),0)</f>
        <v>6704.5439999999999</v>
      </c>
      <c r="Q5" s="2">
        <f>+IFERROR(N5*('Regions &amp; Poverty'!$I3/100),0)</f>
        <v>7222.2796799999996</v>
      </c>
      <c r="R5" s="2">
        <f>+IFERROR(('Regions &amp; Poverty'!$K3/100)*H5,0)</f>
        <v>154021.5</v>
      </c>
      <c r="S5" s="2">
        <f>+IFERROR(('Regions &amp; Poverty'!$K3/100)*I5,0)</f>
        <v>163260</v>
      </c>
      <c r="T5" s="2">
        <f>+IFERROR(('Regions &amp; Poverty'!$K3/100)*J5,0)</f>
        <v>175867.2</v>
      </c>
      <c r="U5" s="2">
        <f>+IFERROR(R5*('Regions &amp; Poverty'!$M3/100),0)</f>
        <v>28956.042000000001</v>
      </c>
      <c r="V5" s="2">
        <f>+IFERROR(S5*('Regions &amp; Poverty'!$M3/100),0)</f>
        <v>30692.880000000001</v>
      </c>
      <c r="W5" s="2">
        <f>+IFERROR(T5*('Regions &amp; Poverty'!$M3/100),0)</f>
        <v>33063.033600000002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4060</v>
      </c>
      <c r="I7" s="2">
        <f t="shared" si="0"/>
        <v>4100</v>
      </c>
      <c r="J7" s="2">
        <f t="shared" si="0"/>
        <v>4152</v>
      </c>
      <c r="K7" s="27"/>
      <c r="L7" s="2">
        <f>+IFERROR(('Regions &amp; Poverty'!$G5/100)*H7,0)</f>
        <v>1502.2</v>
      </c>
      <c r="M7" s="2">
        <f>+IFERROR(('Regions &amp; Poverty'!$G5/100)*I7,0)</f>
        <v>1517</v>
      </c>
      <c r="N7" s="2">
        <f>+IFERROR(('Regions &amp; Poverty'!$G5/100)*J7,0)</f>
        <v>1536.24</v>
      </c>
      <c r="O7" s="2">
        <f>+IFERROR(L7*('Regions &amp; Poverty'!$I5/100),0)</f>
        <v>223.8278</v>
      </c>
      <c r="P7" s="2">
        <f>+IFERROR(M7*('Regions &amp; Poverty'!$I5/100),0)</f>
        <v>226.03299999999999</v>
      </c>
      <c r="Q7" s="2">
        <f>+IFERROR(N7*('Regions &amp; Poverty'!$I5/100),0)</f>
        <v>228.89975999999999</v>
      </c>
      <c r="R7" s="2">
        <f>+IFERROR(('Regions &amp; Poverty'!$K5/100)*H7,0)</f>
        <v>2488.7799999999997</v>
      </c>
      <c r="S7" s="2">
        <f>+IFERROR(('Regions &amp; Poverty'!$K5/100)*I7,0)</f>
        <v>2513.3000000000002</v>
      </c>
      <c r="T7" s="2">
        <f>+IFERROR(('Regions &amp; Poverty'!$K5/100)*J7,0)</f>
        <v>2545.1759999999999</v>
      </c>
      <c r="U7" s="2">
        <f>+IFERROR(R7*('Regions &amp; Poverty'!$M5/100),0)</f>
        <v>724.23498000000006</v>
      </c>
      <c r="V7" s="2">
        <f>+IFERROR(S7*('Regions &amp; Poverty'!$M5/100),0)</f>
        <v>731.37030000000016</v>
      </c>
      <c r="W7" s="2">
        <f>+IFERROR(T7*('Regions &amp; Poverty'!$M5/100),0)</f>
        <v>740.64621600000009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248957</v>
      </c>
      <c r="I8" s="2">
        <f t="shared" si="0"/>
        <v>238290</v>
      </c>
      <c r="J8" s="2">
        <f t="shared" si="0"/>
        <v>222694</v>
      </c>
      <c r="K8" s="27"/>
      <c r="L8" s="2">
        <f>+IFERROR(('Regions &amp; Poverty'!$G6/100)*H8,0)</f>
        <v>191945.84699999998</v>
      </c>
      <c r="M8" s="2">
        <f>+IFERROR(('Regions &amp; Poverty'!$G6/100)*I8,0)</f>
        <v>183721.58999999997</v>
      </c>
      <c r="N8" s="2">
        <f>+IFERROR(('Regions &amp; Poverty'!$G6/100)*J8,0)</f>
        <v>171697.07399999999</v>
      </c>
      <c r="O8" s="2">
        <f>+IFERROR(L8*('Regions &amp; Poverty'!$I6/100),0)</f>
        <v>75242.772023999991</v>
      </c>
      <c r="P8" s="2">
        <f>+IFERROR(M8*('Regions &amp; Poverty'!$I6/100),0)</f>
        <v>72018.86327999999</v>
      </c>
      <c r="Q8" s="2">
        <f>+IFERROR(N8*('Regions &amp; Poverty'!$I6/100),0)</f>
        <v>67305.253008</v>
      </c>
      <c r="R8" s="2">
        <f>+IFERROR(('Regions &amp; Poverty'!$K6/100)*H8,0)</f>
        <v>227297.74099999998</v>
      </c>
      <c r="S8" s="2">
        <f>+IFERROR(('Regions &amp; Poverty'!$K6/100)*I8,0)</f>
        <v>217558.77</v>
      </c>
      <c r="T8" s="2">
        <f>+IFERROR(('Regions &amp; Poverty'!$K6/100)*J8,0)</f>
        <v>203319.62199999997</v>
      </c>
      <c r="U8" s="2">
        <f>+IFERROR(R8*('Regions &amp; Poverty'!$M6/100),0)</f>
        <v>131832.68977999999</v>
      </c>
      <c r="V8" s="2">
        <f>+IFERROR(S8*('Regions &amp; Poverty'!$M6/100),0)</f>
        <v>126184.08659999998</v>
      </c>
      <c r="W8" s="2">
        <f>+IFERROR(T8*('Regions &amp; Poverty'!$M6/100),0)</f>
        <v>117925.38075999997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251761</v>
      </c>
      <c r="I12" s="2">
        <f t="shared" si="0"/>
        <v>282978</v>
      </c>
      <c r="J12" s="2">
        <f t="shared" si="0"/>
        <v>371892</v>
      </c>
      <c r="K12" s="27"/>
      <c r="L12" s="2">
        <f>+IFERROR(('Regions &amp; Poverty'!$G10/100)*H12,0)</f>
        <v>185547.85699999999</v>
      </c>
      <c r="M12" s="2">
        <f>+IFERROR(('Regions &amp; Poverty'!$G10/100)*I12,0)</f>
        <v>208554.78599999999</v>
      </c>
      <c r="N12" s="2">
        <f>+IFERROR(('Regions &amp; Poverty'!$G10/100)*J12,0)</f>
        <v>274084.40399999998</v>
      </c>
      <c r="O12" s="2">
        <f>+IFERROR(L12*('Regions &amp; Poverty'!$I10/100),0)</f>
        <v>60117.505667999998</v>
      </c>
      <c r="P12" s="2">
        <f>+IFERROR(M12*('Regions &amp; Poverty'!$I10/100),0)</f>
        <v>67571.750664000007</v>
      </c>
      <c r="Q12" s="2">
        <f>+IFERROR(N12*('Regions &amp; Poverty'!$I10/100),0)</f>
        <v>88803.346896000003</v>
      </c>
      <c r="R12" s="2">
        <f>+IFERROR(('Regions &amp; Poverty'!$K10/100)*H12,0)</f>
        <v>226836.66099999996</v>
      </c>
      <c r="S12" s="2">
        <f>+IFERROR(('Regions &amp; Poverty'!$K10/100)*I12,0)</f>
        <v>254963.17799999999</v>
      </c>
      <c r="T12" s="2">
        <f>+IFERROR(('Regions &amp; Poverty'!$K10/100)*J12,0)</f>
        <v>335074.69199999998</v>
      </c>
      <c r="U12" s="2">
        <f>+IFERROR(R12*('Regions &amp; Poverty'!$M10/100),0)</f>
        <v>120677.10365199999</v>
      </c>
      <c r="V12" s="2">
        <f>+IFERROR(S12*('Regions &amp; Poverty'!$M10/100),0)</f>
        <v>135640.41069600001</v>
      </c>
      <c r="W12" s="2">
        <f>+IFERROR(T12*('Regions &amp; Poverty'!$M10/100),0)</f>
        <v>178259.73614399999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615992</v>
      </c>
      <c r="I13" s="2">
        <f t="shared" si="0"/>
        <v>765000</v>
      </c>
      <c r="J13" s="2">
        <f t="shared" si="0"/>
        <v>728160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415259</v>
      </c>
      <c r="I14" s="2">
        <f t="shared" si="0"/>
        <v>434077</v>
      </c>
      <c r="J14" s="2">
        <f t="shared" si="0"/>
        <v>437673</v>
      </c>
      <c r="K14" s="27"/>
      <c r="L14" s="2">
        <f>+IFERROR(('Regions &amp; Poverty'!$G12/100)*H14,0)</f>
        <v>250816.43599999999</v>
      </c>
      <c r="M14" s="2">
        <f>+IFERROR(('Regions &amp; Poverty'!$G12/100)*I14,0)</f>
        <v>262182.50799999997</v>
      </c>
      <c r="N14" s="2">
        <f>+IFERROR(('Regions &amp; Poverty'!$G12/100)*J14,0)</f>
        <v>264354.49199999997</v>
      </c>
      <c r="O14" s="2">
        <f>+IFERROR(L14*('Regions &amp; Poverty'!$I12/100),0)</f>
        <v>59443.495331999991</v>
      </c>
      <c r="P14" s="2">
        <f>+IFERROR(M14*('Regions &amp; Poverty'!$I12/100),0)</f>
        <v>62137.254395999989</v>
      </c>
      <c r="Q14" s="2">
        <f>+IFERROR(N14*('Regions &amp; Poverty'!$I12/100),0)</f>
        <v>62652.014603999989</v>
      </c>
      <c r="R14" s="2">
        <f>+IFERROR(('Regions &amp; Poverty'!$K12/100)*H14,0)</f>
        <v>338436.08499999996</v>
      </c>
      <c r="S14" s="2">
        <f>+IFERROR(('Regions &amp; Poverty'!$K12/100)*I14,0)</f>
        <v>353772.755</v>
      </c>
      <c r="T14" s="2">
        <f>+IFERROR(('Regions &amp; Poverty'!$K12/100)*J14,0)</f>
        <v>356703.495</v>
      </c>
      <c r="U14" s="2">
        <f>+IFERROR(R14*('Regions &amp; Poverty'!$M12/100),0)</f>
        <v>147896.56914500002</v>
      </c>
      <c r="V14" s="2">
        <f>+IFERROR(S14*('Regions &amp; Poverty'!$M12/100),0)</f>
        <v>154598.69393500002</v>
      </c>
      <c r="W14" s="2">
        <f>+IFERROR(T14*('Regions &amp; Poverty'!$M12/100),0)</f>
        <v>155879.42731500001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1114500</v>
      </c>
      <c r="I16" s="2">
        <f t="shared" si="0"/>
        <v>1201922</v>
      </c>
      <c r="J16" s="2">
        <f t="shared" si="0"/>
        <v>1158039</v>
      </c>
      <c r="K16" s="27"/>
      <c r="L16" s="2">
        <f>+IFERROR(('Regions &amp; Poverty'!$G14/100)*H16,0)</f>
        <v>547219.5</v>
      </c>
      <c r="M16" s="2">
        <f>+IFERROR(('Regions &amp; Poverty'!$G14/100)*I16,0)</f>
        <v>590143.70200000005</v>
      </c>
      <c r="N16" s="2">
        <f>+IFERROR(('Regions &amp; Poverty'!$G14/100)*J16,0)</f>
        <v>568597.14899999998</v>
      </c>
      <c r="O16" s="2">
        <f>+IFERROR(L16*('Regions &amp; Poverty'!$I14/100),0)</f>
        <v>84271.803</v>
      </c>
      <c r="P16" s="2">
        <f>+IFERROR(M16*('Regions &amp; Poverty'!$I14/100),0)</f>
        <v>90882.130108000012</v>
      </c>
      <c r="Q16" s="2">
        <f>+IFERROR(N16*('Regions &amp; Poverty'!$I14/100),0)</f>
        <v>87563.960945999992</v>
      </c>
      <c r="R16" s="2">
        <f>+IFERROR(('Regions &amp; Poverty'!$K14/100)*H16,0)</f>
        <v>880455</v>
      </c>
      <c r="S16" s="2">
        <f>+IFERROR(('Regions &amp; Poverty'!$K14/100)*I16,0)</f>
        <v>949518.38</v>
      </c>
      <c r="T16" s="2">
        <f>+IFERROR(('Regions &amp; Poverty'!$K14/100)*J16,0)</f>
        <v>914850.81</v>
      </c>
      <c r="U16" s="2">
        <f>+IFERROR(R16*('Regions &amp; Poverty'!$M14/100),0)</f>
        <v>319605.16499999998</v>
      </c>
      <c r="V16" s="2">
        <f>+IFERROR(S16*('Regions &amp; Poverty'!$M14/100),0)</f>
        <v>344675.17193999997</v>
      </c>
      <c r="W16" s="2">
        <f>+IFERROR(T16*('Regions &amp; Poverty'!$M14/100),0)</f>
        <v>332090.84403000004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1011435</v>
      </c>
      <c r="I17" s="2">
        <f t="shared" si="0"/>
        <v>1012446</v>
      </c>
      <c r="J17" s="2">
        <f t="shared" si="0"/>
        <v>1008410</v>
      </c>
      <c r="K17" s="27"/>
      <c r="L17" s="2">
        <f>+IFERROR(('Regions &amp; Poverty'!$G15/100)*H17,0)</f>
        <v>349956.51</v>
      </c>
      <c r="M17" s="2">
        <f>+IFERROR(('Regions &amp; Poverty'!$G15/100)*I17,0)</f>
        <v>350306.31600000005</v>
      </c>
      <c r="N17" s="2">
        <f>+IFERROR(('Regions &amp; Poverty'!$G15/100)*J17,0)</f>
        <v>348909.86000000004</v>
      </c>
      <c r="O17" s="2">
        <f>+IFERROR(L17*('Regions &amp; Poverty'!$I15/100),0)</f>
        <v>36045.520530000002</v>
      </c>
      <c r="P17" s="2">
        <f>+IFERROR(M17*('Regions &amp; Poverty'!$I15/100),0)</f>
        <v>36081.550548000007</v>
      </c>
      <c r="Q17" s="2">
        <f>+IFERROR(N17*('Regions &amp; Poverty'!$I15/100),0)</f>
        <v>35937.715580000011</v>
      </c>
      <c r="R17" s="2">
        <f>+IFERROR(('Regions &amp; Poverty'!$K15/100)*H17,0)</f>
        <v>673615.71</v>
      </c>
      <c r="S17" s="2">
        <f>+IFERROR(('Regions &amp; Poverty'!$K15/100)*I17,0)</f>
        <v>674289.03599999996</v>
      </c>
      <c r="T17" s="2">
        <f>+IFERROR(('Regions &amp; Poverty'!$K15/100)*J17,0)</f>
        <v>671601.05999999994</v>
      </c>
      <c r="U17" s="2">
        <f>+IFERROR(R17*('Regions &amp; Poverty'!$M15/100),0)</f>
        <v>185244.32025000002</v>
      </c>
      <c r="V17" s="2">
        <f>+IFERROR(S17*('Regions &amp; Poverty'!$M15/100),0)</f>
        <v>185429.48490000001</v>
      </c>
      <c r="W17" s="2">
        <f>+IFERROR(T17*('Regions &amp; Poverty'!$M15/100),0)</f>
        <v>184690.29149999999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2187</v>
      </c>
      <c r="I18" s="2">
        <f t="shared" si="0"/>
        <v>2124</v>
      </c>
      <c r="J18" s="2">
        <f t="shared" si="0"/>
        <v>2139</v>
      </c>
      <c r="K18" s="27"/>
      <c r="L18" s="2">
        <f>+IFERROR(('Regions &amp; Poverty'!$G16/100)*H18,0)</f>
        <v>492.07499999999999</v>
      </c>
      <c r="M18" s="2">
        <f>+IFERROR(('Regions &amp; Poverty'!$G16/100)*I18,0)</f>
        <v>477.90000000000003</v>
      </c>
      <c r="N18" s="2">
        <f>+IFERROR(('Regions &amp; Poverty'!$G16/100)*J18,0)</f>
        <v>481.27500000000003</v>
      </c>
      <c r="O18" s="2">
        <f>+IFERROR(L18*('Regions &amp; Poverty'!$I16/100),0)</f>
        <v>36.905625000000001</v>
      </c>
      <c r="P18" s="2">
        <f>+IFERROR(M18*('Regions &amp; Poverty'!$I16/100),0)</f>
        <v>35.842500000000001</v>
      </c>
      <c r="Q18" s="2">
        <f>+IFERROR(N18*('Regions &amp; Poverty'!$I16/100),0)</f>
        <v>36.095624999999998</v>
      </c>
      <c r="R18" s="2">
        <f>+IFERROR(('Regions &amp; Poverty'!$K16/100)*H18,0)</f>
        <v>975.40200000000004</v>
      </c>
      <c r="S18" s="2">
        <f>+IFERROR(('Regions &amp; Poverty'!$K16/100)*I18,0)</f>
        <v>947.30399999999997</v>
      </c>
      <c r="T18" s="2">
        <f>+IFERROR(('Regions &amp; Poverty'!$K16/100)*J18,0)</f>
        <v>953.99400000000003</v>
      </c>
      <c r="U18" s="2">
        <f>+IFERROR(R18*('Regions &amp; Poverty'!$M16/100),0)</f>
        <v>175.57236</v>
      </c>
      <c r="V18" s="2">
        <f>+IFERROR(S18*('Regions &amp; Poverty'!$M16/100),0)</f>
        <v>170.51471999999998</v>
      </c>
      <c r="W18" s="2">
        <f>+IFERROR(T18*('Regions &amp; Poverty'!$M16/100),0)</f>
        <v>171.71892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513920</v>
      </c>
      <c r="I19" s="9">
        <f t="shared" si="1"/>
        <v>595702</v>
      </c>
      <c r="J19" s="9">
        <f t="shared" si="1"/>
        <v>484117</v>
      </c>
      <c r="K19" s="27"/>
      <c r="L19" s="2">
        <f>+IFERROR(('Regions &amp; Poverty'!$G17/100)*H19,0)</f>
        <v>172163.20000000001</v>
      </c>
      <c r="M19" s="2">
        <f>+IFERROR(('Regions &amp; Poverty'!$G17/100)*I19,0)</f>
        <v>199560.17</v>
      </c>
      <c r="N19" s="2">
        <f>+IFERROR(('Regions &amp; Poverty'!$G17/100)*J19,0)</f>
        <v>162179.19500000001</v>
      </c>
      <c r="O19" s="2">
        <f>+IFERROR(L19*('Regions &amp; Poverty'!$I17/100),0)</f>
        <v>15494.688</v>
      </c>
      <c r="P19" s="2">
        <f>+IFERROR(M19*('Regions &amp; Poverty'!$I17/100),0)</f>
        <v>17960.415300000001</v>
      </c>
      <c r="Q19" s="2">
        <f>+IFERROR(N19*('Regions &amp; Poverty'!$I17/100),0)</f>
        <v>14596.127549999999</v>
      </c>
      <c r="R19" s="2">
        <f>+IFERROR(('Regions &amp; Poverty'!$K17/100)*H19,0)</f>
        <v>375675.52</v>
      </c>
      <c r="S19" s="2">
        <f>+IFERROR(('Regions &amp; Poverty'!$K17/100)*I19,0)</f>
        <v>435458.16200000001</v>
      </c>
      <c r="T19" s="2">
        <f>+IFERROR(('Regions &amp; Poverty'!$K17/100)*J19,0)</f>
        <v>353889.527</v>
      </c>
      <c r="U19" s="2">
        <f>+IFERROR(R19*('Regions &amp; Poverty'!$M17/100),0)</f>
        <v>105189.14560000002</v>
      </c>
      <c r="V19" s="2">
        <f>+IFERROR(S19*('Regions &amp; Poverty'!$M17/100),0)</f>
        <v>121928.28536000001</v>
      </c>
      <c r="W19" s="2">
        <f>+IFERROR(T19*('Regions &amp; Poverty'!$M17/100),0)</f>
        <v>99089.06756000001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25954</v>
      </c>
      <c r="I20" s="2">
        <f t="shared" si="2"/>
        <v>26174</v>
      </c>
      <c r="J20" s="2">
        <f t="shared" si="2"/>
        <v>26513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16140</v>
      </c>
      <c r="I21" s="9">
        <f t="shared" si="3"/>
        <v>16141</v>
      </c>
      <c r="J21" s="9">
        <f t="shared" si="3"/>
        <v>16512</v>
      </c>
      <c r="K21" s="27"/>
      <c r="L21" s="2">
        <f>+IFERROR(('Regions &amp; Poverty'!$G19/100)*H21,0)</f>
        <v>2404.8599999999997</v>
      </c>
      <c r="M21" s="2">
        <f>+IFERROR(('Regions &amp; Poverty'!$G19/100)*I21,0)</f>
        <v>2405.009</v>
      </c>
      <c r="N21" s="2">
        <f>+IFERROR(('Regions &amp; Poverty'!$G19/100)*J21,0)</f>
        <v>2460.288</v>
      </c>
      <c r="O21" s="2">
        <f>+IFERROR(L21*('Regions &amp; Poverty'!$I19/100),0)</f>
        <v>96.194399999999987</v>
      </c>
      <c r="P21" s="2">
        <f>+IFERROR(M21*('Regions &amp; Poverty'!$I19/100),0)</f>
        <v>96.200360000000003</v>
      </c>
      <c r="Q21" s="2">
        <f>+IFERROR(N21*('Regions &amp; Poverty'!$I19/100),0)</f>
        <v>98.411519999999996</v>
      </c>
      <c r="R21" s="2">
        <f>+IFERROR(('Regions &amp; Poverty'!$K19/100)*H21,0)</f>
        <v>6536.7000000000007</v>
      </c>
      <c r="S21" s="2">
        <f>+IFERROR(('Regions &amp; Poverty'!$K19/100)*I21,0)</f>
        <v>6537.1050000000005</v>
      </c>
      <c r="T21" s="2">
        <f>+IFERROR(('Regions &amp; Poverty'!$K19/100)*J21,0)</f>
        <v>6687.3600000000006</v>
      </c>
      <c r="U21" s="2">
        <f>+IFERROR(R21*('Regions &amp; Poverty'!$M19/100),0)</f>
        <v>888.99120000000016</v>
      </c>
      <c r="V21" s="2">
        <f>+IFERROR(S21*('Regions &amp; Poverty'!$M19/100),0)</f>
        <v>889.04628000000014</v>
      </c>
      <c r="W21" s="2">
        <f>+IFERROR(T21*('Regions &amp; Poverty'!$M19/100),0)</f>
        <v>909.4809600000001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113922</v>
      </c>
      <c r="I24" s="2">
        <f t="shared" si="2"/>
        <v>109936</v>
      </c>
      <c r="J24" s="2">
        <f t="shared" si="2"/>
        <v>117434</v>
      </c>
      <c r="K24" s="27"/>
      <c r="L24" s="2">
        <f>+IFERROR(('Regions &amp; Poverty'!$G22/100)*H24,0)</f>
        <v>43746.048000000003</v>
      </c>
      <c r="M24" s="2">
        <f>+IFERROR(('Regions &amp; Poverty'!$G22/100)*I24,0)</f>
        <v>42215.423999999999</v>
      </c>
      <c r="N24" s="2">
        <f>+IFERROR(('Regions &amp; Poverty'!$G22/100)*J24,0)</f>
        <v>45094.656000000003</v>
      </c>
      <c r="O24" s="2">
        <f>+IFERROR(L24*('Regions &amp; Poverty'!$I22/100),0)</f>
        <v>6693.1453440000005</v>
      </c>
      <c r="P24" s="2">
        <f>+IFERROR(M24*('Regions &amp; Poverty'!$I22/100),0)</f>
        <v>6458.9598719999995</v>
      </c>
      <c r="Q24" s="2">
        <f>+IFERROR(N24*('Regions &amp; Poverty'!$I22/100),0)</f>
        <v>6899.482368</v>
      </c>
      <c r="R24" s="2">
        <f>+IFERROR(('Regions &amp; Poverty'!$K22/100)*H24,0)</f>
        <v>75758.13</v>
      </c>
      <c r="S24" s="2">
        <f>+IFERROR(('Regions &amp; Poverty'!$K22/100)*I24,0)</f>
        <v>73107.44</v>
      </c>
      <c r="T24" s="2">
        <f>+IFERROR(('Regions &amp; Poverty'!$K22/100)*J24,0)</f>
        <v>78093.61</v>
      </c>
      <c r="U24" s="2">
        <f>+IFERROR(R24*('Regions &amp; Poverty'!$M22/100),0)</f>
        <v>23333.50404</v>
      </c>
      <c r="V24" s="2">
        <f>+IFERROR(S24*('Regions &amp; Poverty'!$M22/100),0)</f>
        <v>22517.091520000002</v>
      </c>
      <c r="W24" s="2">
        <f>+IFERROR(T24*('Regions &amp; Poverty'!$M22/100),0)</f>
        <v>24052.831880000002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149284</v>
      </c>
      <c r="I26" s="2">
        <f t="shared" si="2"/>
        <v>186886</v>
      </c>
      <c r="J26" s="2">
        <f t="shared" si="2"/>
        <v>180079</v>
      </c>
      <c r="K26" s="27"/>
      <c r="L26" s="2">
        <f>+IFERROR(('Regions &amp; Poverty'!$G24/100)*H26,0)</f>
        <v>73597.012000000002</v>
      </c>
      <c r="M26" s="2">
        <f>+IFERROR(('Regions &amp; Poverty'!$G24/100)*I26,0)</f>
        <v>92134.797999999995</v>
      </c>
      <c r="N26" s="2">
        <f>+IFERROR(('Regions &amp; Poverty'!$G24/100)*J26,0)</f>
        <v>88778.947</v>
      </c>
      <c r="O26" s="2">
        <f>+IFERROR(L26*('Regions &amp; Poverty'!$I24/100),0)</f>
        <v>11186.745824</v>
      </c>
      <c r="P26" s="2">
        <f>+IFERROR(M26*('Regions &amp; Poverty'!$I24/100),0)</f>
        <v>14004.489296</v>
      </c>
      <c r="Q26" s="2">
        <f>+IFERROR(N26*('Regions &amp; Poverty'!$I24/100),0)</f>
        <v>13494.399943999999</v>
      </c>
      <c r="R26" s="2">
        <f>+IFERROR(('Regions &amp; Poverty'!$K24/100)*H26,0)</f>
        <v>117934.36</v>
      </c>
      <c r="S26" s="2">
        <f>+IFERROR(('Regions &amp; Poverty'!$K24/100)*I26,0)</f>
        <v>147639.94</v>
      </c>
      <c r="T26" s="2">
        <f>+IFERROR(('Regions &amp; Poverty'!$K24/100)*J26,0)</f>
        <v>142262.41</v>
      </c>
      <c r="U26" s="2">
        <f>+IFERROR(R26*('Regions &amp; Poverty'!$M24/100),0)</f>
        <v>42338.435239999999</v>
      </c>
      <c r="V26" s="2">
        <f>+IFERROR(S26*('Regions &amp; Poverty'!$M24/100),0)</f>
        <v>53002.73846</v>
      </c>
      <c r="W26" s="2">
        <f>+IFERROR(T26*('Regions &amp; Poverty'!$M24/100),0)</f>
        <v>51072.205190000001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12850</v>
      </c>
      <c r="I27" s="2">
        <f t="shared" si="2"/>
        <v>12575</v>
      </c>
      <c r="J27" s="2">
        <f t="shared" si="2"/>
        <v>13129</v>
      </c>
      <c r="K27" s="27"/>
      <c r="L27" s="2">
        <f>+IFERROR(('Regions &amp; Poverty'!$G25/100)*H27,0)</f>
        <v>758.15000000000009</v>
      </c>
      <c r="M27" s="2">
        <f>+IFERROR(('Regions &amp; Poverty'!$G25/100)*I27,0)</f>
        <v>741.92500000000007</v>
      </c>
      <c r="N27" s="2">
        <f>+IFERROR(('Regions &amp; Poverty'!$G25/100)*J27,0)</f>
        <v>774.6110000000001</v>
      </c>
      <c r="O27" s="2">
        <f>+IFERROR(L27*('Regions &amp; Poverty'!$I25/100),0)</f>
        <v>10.614100000000001</v>
      </c>
      <c r="P27" s="2">
        <f>+IFERROR(M27*('Regions &amp; Poverty'!$I25/100),0)</f>
        <v>10.386950000000001</v>
      </c>
      <c r="Q27" s="2">
        <f>+IFERROR(N27*('Regions &amp; Poverty'!$I25/100),0)</f>
        <v>10.844554</v>
      </c>
      <c r="R27" s="2">
        <f>+IFERROR(('Regions &amp; Poverty'!$K25/100)*H27,0)</f>
        <v>3032.6000000000004</v>
      </c>
      <c r="S27" s="2">
        <f>+IFERROR(('Regions &amp; Poverty'!$K25/100)*I27,0)</f>
        <v>2967.7000000000003</v>
      </c>
      <c r="T27" s="2">
        <f>+IFERROR(('Regions &amp; Poverty'!$K25/100)*J27,0)</f>
        <v>3098.4440000000004</v>
      </c>
      <c r="U27" s="2">
        <f>+IFERROR(R27*('Regions &amp; Poverty'!$M25/100),0)</f>
        <v>197.11900000000003</v>
      </c>
      <c r="V27" s="2">
        <f>+IFERROR(S27*('Regions &amp; Poverty'!$M25/100),0)</f>
        <v>192.90050000000002</v>
      </c>
      <c r="W27" s="2">
        <f>+IFERROR(T27*('Regions &amp; Poverty'!$M25/100),0)</f>
        <v>201.39886000000004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17761</v>
      </c>
      <c r="I28" s="2">
        <f t="shared" si="2"/>
        <v>19899</v>
      </c>
      <c r="J28" s="2">
        <f t="shared" si="2"/>
        <v>19614</v>
      </c>
      <c r="K28" s="27"/>
      <c r="L28" s="2">
        <f>+IFERROR(('Regions &amp; Poverty'!$G26/100)*H28,0)</f>
        <v>8081.2550000000001</v>
      </c>
      <c r="M28" s="2">
        <f>+IFERROR(('Regions &amp; Poverty'!$G26/100)*I28,0)</f>
        <v>9054.0450000000001</v>
      </c>
      <c r="N28" s="2">
        <f>+IFERROR(('Regions &amp; Poverty'!$G26/100)*J28,0)</f>
        <v>8924.3700000000008</v>
      </c>
      <c r="O28" s="2">
        <f>+IFERROR(L28*('Regions &amp; Poverty'!$I26/100),0)</f>
        <v>1099.0506800000001</v>
      </c>
      <c r="P28" s="2">
        <f>+IFERROR(M28*('Regions &amp; Poverty'!$I26/100),0)</f>
        <v>1231.3501200000001</v>
      </c>
      <c r="Q28" s="2">
        <f>+IFERROR(N28*('Regions &amp; Poverty'!$I26/100),0)</f>
        <v>1213.7143200000003</v>
      </c>
      <c r="R28" s="2">
        <f>+IFERROR(('Regions &amp; Poverty'!$K26/100)*H28,0)</f>
        <v>13764.775</v>
      </c>
      <c r="S28" s="2">
        <f>+IFERROR(('Regions &amp; Poverty'!$K26/100)*I28,0)</f>
        <v>15421.725</v>
      </c>
      <c r="T28" s="2">
        <f>+IFERROR(('Regions &amp; Poverty'!$K26/100)*J28,0)</f>
        <v>15200.85</v>
      </c>
      <c r="U28" s="2">
        <f>+IFERROR(R28*('Regions &amp; Poverty'!$M26/100),0)</f>
        <v>4666.2587249999997</v>
      </c>
      <c r="V28" s="2">
        <f>+IFERROR(S28*('Regions &amp; Poverty'!$M26/100),0)</f>
        <v>5227.9647749999995</v>
      </c>
      <c r="W28" s="2">
        <f>+IFERROR(T28*('Regions &amp; Poverty'!$M26/100),0)</f>
        <v>5153.0881499999996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401500</v>
      </c>
      <c r="I30" s="2">
        <f t="shared" si="2"/>
        <v>397842</v>
      </c>
      <c r="J30" s="2">
        <f t="shared" si="2"/>
        <v>367255</v>
      </c>
      <c r="K30" s="27"/>
      <c r="L30" s="2">
        <f>+IFERROR(('Regions &amp; Poverty'!$G28/100)*H30,0)</f>
        <v>120851.5</v>
      </c>
      <c r="M30" s="2">
        <f>+IFERROR(('Regions &amp; Poverty'!$G28/100)*I30,0)</f>
        <v>119750.442</v>
      </c>
      <c r="N30" s="2">
        <f>+IFERROR(('Regions &amp; Poverty'!$G28/100)*J30,0)</f>
        <v>110543.75499999999</v>
      </c>
      <c r="O30" s="2">
        <f>+IFERROR(L30*('Regions &amp; Poverty'!$I28/100),0)</f>
        <v>11601.744000000001</v>
      </c>
      <c r="P30" s="2">
        <f>+IFERROR(M30*('Regions &amp; Poverty'!$I28/100),0)</f>
        <v>11496.042432</v>
      </c>
      <c r="Q30" s="2">
        <f>+IFERROR(N30*('Regions &amp; Poverty'!$I28/100),0)</f>
        <v>10612.20048</v>
      </c>
      <c r="R30" s="2">
        <f>+IFERROR(('Regions &amp; Poverty'!$K28/100)*H30,0)</f>
        <v>223635.50000000003</v>
      </c>
      <c r="S30" s="2">
        <f>+IFERROR(('Regions &amp; Poverty'!$K28/100)*I30,0)</f>
        <v>221597.99400000001</v>
      </c>
      <c r="T30" s="2">
        <f>+IFERROR(('Regions &amp; Poverty'!$K28/100)*J30,0)</f>
        <v>204561.03500000003</v>
      </c>
      <c r="U30" s="2">
        <f>+IFERROR(R30*('Regions &amp; Poverty'!$M28/100),0)</f>
        <v>52777.97800000001</v>
      </c>
      <c r="V30" s="2">
        <f>+IFERROR(S30*('Regions &amp; Poverty'!$M28/100),0)</f>
        <v>52297.126584000005</v>
      </c>
      <c r="W30" s="2">
        <f>+IFERROR(T30*('Regions &amp; Poverty'!$M28/100),0)</f>
        <v>48276.40426000001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2400</v>
      </c>
      <c r="I33" s="2">
        <f t="shared" si="2"/>
        <v>2757</v>
      </c>
      <c r="J33" s="2">
        <f t="shared" si="2"/>
        <v>3997</v>
      </c>
      <c r="K33" s="27"/>
      <c r="L33" s="2">
        <f>+IFERROR(('Regions &amp; Poverty'!$G31/100)*H33,0)</f>
        <v>1432.8</v>
      </c>
      <c r="M33" s="2">
        <f>+IFERROR(('Regions &amp; Poverty'!$G31/100)*I33,0)</f>
        <v>1645.9289999999999</v>
      </c>
      <c r="N33" s="2">
        <f>+IFERROR(('Regions &amp; Poverty'!$G31/100)*J33,0)</f>
        <v>2386.2089999999998</v>
      </c>
      <c r="O33" s="2">
        <f>+IFERROR(L33*('Regions &amp; Poverty'!$I31/100),0)</f>
        <v>455.63040000000001</v>
      </c>
      <c r="P33" s="2">
        <f>+IFERROR(M33*('Regions &amp; Poverty'!$I31/100),0)</f>
        <v>523.40542199999993</v>
      </c>
      <c r="Q33" s="2">
        <f>+IFERROR(N33*('Regions &amp; Poverty'!$I31/100),0)</f>
        <v>758.81446199999993</v>
      </c>
      <c r="R33" s="2">
        <f>+IFERROR(('Regions &amp; Poverty'!$K31/100)*H33,0)</f>
        <v>1872</v>
      </c>
      <c r="S33" s="2">
        <f>+IFERROR(('Regions &amp; Poverty'!$K31/100)*I33,0)</f>
        <v>2150.46</v>
      </c>
      <c r="T33" s="2">
        <f>+IFERROR(('Regions &amp; Poverty'!$K31/100)*J33,0)</f>
        <v>3117.6600000000003</v>
      </c>
      <c r="U33" s="2">
        <f>+IFERROR(R33*('Regions &amp; Poverty'!$M31/100),0)</f>
        <v>889.19999999999993</v>
      </c>
      <c r="V33" s="2">
        <f>+IFERROR(S33*('Regions &amp; Poverty'!$M31/100),0)</f>
        <v>1021.4684999999999</v>
      </c>
      <c r="W33" s="2">
        <f>+IFERROR(T33*('Regions &amp; Poverty'!$M31/100),0)</f>
        <v>1480.8885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86915</v>
      </c>
      <c r="I34" s="2">
        <f t="shared" si="2"/>
        <v>87419</v>
      </c>
      <c r="J34" s="2">
        <f t="shared" si="2"/>
        <v>87935</v>
      </c>
      <c r="K34" s="27"/>
      <c r="L34" s="2">
        <f>+IFERROR(('Regions &amp; Poverty'!$G32/100)*H34,0)</f>
        <v>67619.87</v>
      </c>
      <c r="M34" s="2">
        <f>+IFERROR(('Regions &amp; Poverty'!$G32/100)*I34,0)</f>
        <v>68011.982000000004</v>
      </c>
      <c r="N34" s="2">
        <f>+IFERROR(('Regions &amp; Poverty'!$G32/100)*J34,0)</f>
        <v>68413.430000000008</v>
      </c>
      <c r="O34" s="2">
        <f>+IFERROR(L34*('Regions &amp; Poverty'!$I32/100),0)</f>
        <v>26506.98904</v>
      </c>
      <c r="P34" s="2">
        <f>+IFERROR(M34*('Regions &amp; Poverty'!$I32/100),0)</f>
        <v>26660.696944000003</v>
      </c>
      <c r="Q34" s="2">
        <f>+IFERROR(N34*('Regions &amp; Poverty'!$I32/100),0)</f>
        <v>26818.064560000003</v>
      </c>
      <c r="R34" s="2">
        <f>+IFERROR(('Regions &amp; Poverty'!$K32/100)*H34,0)</f>
        <v>79179.564999999988</v>
      </c>
      <c r="S34" s="2">
        <f>+IFERROR(('Regions &amp; Poverty'!$K32/100)*I34,0)</f>
        <v>79638.708999999988</v>
      </c>
      <c r="T34" s="2">
        <f>+IFERROR(('Regions &amp; Poverty'!$K32/100)*J34,0)</f>
        <v>80108.784999999989</v>
      </c>
      <c r="U34" s="2">
        <f>+IFERROR(R34*('Regions &amp; Poverty'!$M32/100),0)</f>
        <v>46082.506829999998</v>
      </c>
      <c r="V34" s="2">
        <f>+IFERROR(S34*('Regions &amp; Poverty'!$M32/100),0)</f>
        <v>46349.728638000001</v>
      </c>
      <c r="W34" s="2">
        <f>+IFERROR(T34*('Regions &amp; Poverty'!$M32/100),0)</f>
        <v>46623.312870000002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195048</v>
      </c>
      <c r="I35" s="2">
        <f t="shared" si="2"/>
        <v>188745</v>
      </c>
      <c r="J35" s="2">
        <f t="shared" si="2"/>
        <v>157769</v>
      </c>
      <c r="K35" s="27"/>
      <c r="L35" s="2">
        <f>+IFERROR(('Regions &amp; Poverty'!$G33/100)*H35,0)</f>
        <v>138289.03200000001</v>
      </c>
      <c r="M35" s="2">
        <f>+IFERROR(('Regions &amp; Poverty'!$G33/100)*I35,0)</f>
        <v>133820.20500000002</v>
      </c>
      <c r="N35" s="2">
        <f>+IFERROR(('Regions &amp; Poverty'!$G33/100)*J35,0)</f>
        <v>111858.22100000001</v>
      </c>
      <c r="O35" s="2">
        <f>+IFERROR(L35*('Regions &amp; Poverty'!$I33/100),0)</f>
        <v>46050.247656</v>
      </c>
      <c r="P35" s="2">
        <f>+IFERROR(M35*('Regions &amp; Poverty'!$I33/100),0)</f>
        <v>44562.128264999999</v>
      </c>
      <c r="Q35" s="2">
        <f>+IFERROR(N35*('Regions &amp; Poverty'!$I33/100),0)</f>
        <v>37248.787593000001</v>
      </c>
      <c r="R35" s="2">
        <f>+IFERROR(('Regions &amp; Poverty'!$K33/100)*H35,0)</f>
        <v>172422.432</v>
      </c>
      <c r="S35" s="2">
        <f>+IFERROR(('Regions &amp; Poverty'!$K33/100)*I35,0)</f>
        <v>166850.57999999999</v>
      </c>
      <c r="T35" s="2">
        <f>+IFERROR(('Regions &amp; Poverty'!$K33/100)*J35,0)</f>
        <v>139467.796</v>
      </c>
      <c r="U35" s="2">
        <f>+IFERROR(R35*('Regions &amp; Poverty'!$M33/100),0)</f>
        <v>91211.466528000004</v>
      </c>
      <c r="V35" s="2">
        <f>+IFERROR(S35*('Regions &amp; Poverty'!$M33/100),0)</f>
        <v>88263.956819999992</v>
      </c>
      <c r="W35" s="2">
        <f>+IFERROR(T35*('Regions &amp; Poverty'!$M33/100),0)</f>
        <v>73778.464084000007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51583</v>
      </c>
      <c r="I37" s="2">
        <f t="shared" si="4"/>
        <v>47725</v>
      </c>
      <c r="J37" s="2">
        <f t="shared" si="4"/>
        <v>73043</v>
      </c>
      <c r="K37" s="27"/>
      <c r="L37" s="2">
        <f>+IFERROR(('Regions &amp; Poverty'!$G35/100)*H37,0)</f>
        <v>35437.521000000001</v>
      </c>
      <c r="M37" s="2">
        <f>+IFERROR(('Regions &amp; Poverty'!$G35/100)*I37,0)</f>
        <v>32787.075000000004</v>
      </c>
      <c r="N37" s="2">
        <f>+IFERROR(('Regions &amp; Poverty'!$G35/100)*J37,0)</f>
        <v>50180.541000000005</v>
      </c>
      <c r="O37" s="2">
        <f>+IFERROR(L37*('Regions &amp; Poverty'!$I35/100),0)</f>
        <v>11127.381594</v>
      </c>
      <c r="P37" s="2">
        <f>+IFERROR(M37*('Regions &amp; Poverty'!$I35/100),0)</f>
        <v>10295.141550000002</v>
      </c>
      <c r="Q37" s="2">
        <f>+IFERROR(N37*('Regions &amp; Poverty'!$I35/100),0)</f>
        <v>15756.689874000002</v>
      </c>
      <c r="R37" s="2">
        <f>+IFERROR(('Regions &amp; Poverty'!$K35/100)*H37,0)</f>
        <v>45650.955000000002</v>
      </c>
      <c r="S37" s="2">
        <f>+IFERROR(('Regions &amp; Poverty'!$K35/100)*I37,0)</f>
        <v>42236.625</v>
      </c>
      <c r="T37" s="2">
        <f>+IFERROR(('Regions &amp; Poverty'!$K35/100)*J37,0)</f>
        <v>64643.055</v>
      </c>
      <c r="U37" s="2">
        <f>+IFERROR(R37*('Regions &amp; Poverty'!$M35/100),0)</f>
        <v>23464.59087</v>
      </c>
      <c r="V37" s="2">
        <f>+IFERROR(S37*('Regions &amp; Poverty'!$M35/100),0)</f>
        <v>21709.625250000001</v>
      </c>
      <c r="W37" s="2">
        <f>+IFERROR(T37*('Regions &amp; Poverty'!$M35/100),0)</f>
        <v>33226.530270000003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115</v>
      </c>
      <c r="I38" s="2">
        <f t="shared" si="4"/>
        <v>126</v>
      </c>
      <c r="J38" s="2">
        <f t="shared" si="4"/>
        <v>128</v>
      </c>
      <c r="K38" s="27"/>
      <c r="L38" s="2">
        <f>+IFERROR(('Regions &amp; Poverty'!$G36/100)*H38,0)</f>
        <v>25.990000000000002</v>
      </c>
      <c r="M38" s="2">
        <f>+IFERROR(('Regions &amp; Poverty'!$G36/100)*I38,0)</f>
        <v>28.475999999999999</v>
      </c>
      <c r="N38" s="2">
        <f>+IFERROR(('Regions &amp; Poverty'!$G36/100)*J38,0)</f>
        <v>28.928000000000001</v>
      </c>
      <c r="O38" s="2">
        <f>+IFERROR(L38*('Regions &amp; Poverty'!$I36/100),0)</f>
        <v>1.7413300000000003</v>
      </c>
      <c r="P38" s="2">
        <f>+IFERROR(M38*('Regions &amp; Poverty'!$I36/100),0)</f>
        <v>1.9078920000000001</v>
      </c>
      <c r="Q38" s="2">
        <f>+IFERROR(N38*('Regions &amp; Poverty'!$I36/100),0)</f>
        <v>1.9381760000000001</v>
      </c>
      <c r="R38" s="2">
        <f>+IFERROR(('Regions &amp; Poverty'!$K36/100)*H38,0)</f>
        <v>54.05</v>
      </c>
      <c r="S38" s="2">
        <f>+IFERROR(('Regions &amp; Poverty'!$K36/100)*I38,0)</f>
        <v>59.22</v>
      </c>
      <c r="T38" s="2">
        <f>+IFERROR(('Regions &amp; Poverty'!$K36/100)*J38,0)</f>
        <v>60.16</v>
      </c>
      <c r="U38" s="2">
        <f>+IFERROR(R38*('Regions &amp; Poverty'!$M36/100),0)</f>
        <v>10.0533</v>
      </c>
      <c r="V38" s="2">
        <f>+IFERROR(S38*('Regions &amp; Poverty'!$M36/100),0)</f>
        <v>11.014920000000002</v>
      </c>
      <c r="W38" s="2">
        <f>+IFERROR(T38*('Regions &amp; Poverty'!$M36/100),0)</f>
        <v>11.189760000000001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2074</v>
      </c>
      <c r="I39" s="2">
        <f t="shared" si="4"/>
        <v>2162</v>
      </c>
      <c r="J39" s="2">
        <f t="shared" si="4"/>
        <v>2242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980</v>
      </c>
      <c r="I40" s="2">
        <f t="shared" si="4"/>
        <v>644</v>
      </c>
      <c r="J40" s="2">
        <f t="shared" si="4"/>
        <v>450</v>
      </c>
      <c r="K40" s="27"/>
      <c r="L40" s="2">
        <f>+IFERROR(('Regions &amp; Poverty'!$G38/100)*H40,0)</f>
        <v>411.59999999999997</v>
      </c>
      <c r="M40" s="2">
        <f>+IFERROR(('Regions &amp; Poverty'!$G38/100)*I40,0)</f>
        <v>270.48</v>
      </c>
      <c r="N40" s="2">
        <f>+IFERROR(('Regions &amp; Poverty'!$G38/100)*J40,0)</f>
        <v>189</v>
      </c>
      <c r="O40" s="2">
        <f>+IFERROR(L40*('Regions &amp; Poverty'!$I38/100),0)</f>
        <v>68.325599999999994</v>
      </c>
      <c r="P40" s="2">
        <f>+IFERROR(M40*('Regions &amp; Poverty'!$I38/100),0)</f>
        <v>44.899680000000004</v>
      </c>
      <c r="Q40" s="2">
        <f>+IFERROR(N40*('Regions &amp; Poverty'!$I38/100),0)</f>
        <v>31.374000000000002</v>
      </c>
      <c r="R40" s="2">
        <f>+IFERROR(('Regions &amp; Poverty'!$K38/100)*H40,0)</f>
        <v>631.12</v>
      </c>
      <c r="S40" s="2">
        <f>+IFERROR(('Regions &amp; Poverty'!$K38/100)*I40,0)</f>
        <v>414.73599999999999</v>
      </c>
      <c r="T40" s="2">
        <f>+IFERROR(('Regions &amp; Poverty'!$K38/100)*J40,0)</f>
        <v>289.8</v>
      </c>
      <c r="U40" s="2">
        <f>+IFERROR(R40*('Regions &amp; Poverty'!$M38/100),0)</f>
        <v>202.58951999999999</v>
      </c>
      <c r="V40" s="2">
        <f>+IFERROR(S40*('Regions &amp; Poverty'!$M38/100),0)</f>
        <v>133.130256</v>
      </c>
      <c r="W40" s="2">
        <f>+IFERROR(T40*('Regions &amp; Poverty'!$M38/100),0)</f>
        <v>93.025800000000004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14702</v>
      </c>
      <c r="I42" s="2">
        <f t="shared" si="4"/>
        <v>14700</v>
      </c>
      <c r="J42" s="2">
        <f t="shared" si="4"/>
        <v>14836</v>
      </c>
      <c r="K42" s="27"/>
      <c r="L42" s="2">
        <f>+IFERROR(('Regions &amp; Poverty'!$G40/100)*H42,0)</f>
        <v>3146.2280000000001</v>
      </c>
      <c r="M42" s="2">
        <f>+IFERROR(('Regions &amp; Poverty'!$G40/100)*I42,0)</f>
        <v>3145.7999999999997</v>
      </c>
      <c r="N42" s="2">
        <f>+IFERROR(('Regions &amp; Poverty'!$G40/100)*J42,0)</f>
        <v>3174.904</v>
      </c>
      <c r="O42" s="2">
        <f>+IFERROR(L42*('Regions &amp; Poverty'!$I40/100),0)</f>
        <v>163.60385600000001</v>
      </c>
      <c r="P42" s="2">
        <f>+IFERROR(M42*('Regions &amp; Poverty'!$I40/100),0)</f>
        <v>163.58160000000001</v>
      </c>
      <c r="Q42" s="2">
        <f>+IFERROR(N42*('Regions &amp; Poverty'!$I40/100),0)</f>
        <v>165.09500800000001</v>
      </c>
      <c r="R42" s="2">
        <f>+IFERROR(('Regions &amp; Poverty'!$K40/100)*H42,0)</f>
        <v>6939.3440000000001</v>
      </c>
      <c r="S42" s="2">
        <f>+IFERROR(('Regions &amp; Poverty'!$K40/100)*I42,0)</f>
        <v>6938.4000000000005</v>
      </c>
      <c r="T42" s="2">
        <f>+IFERROR(('Regions &amp; Poverty'!$K40/100)*J42,0)</f>
        <v>7002.5920000000006</v>
      </c>
      <c r="U42" s="2">
        <f>+IFERROR(R42*('Regions &amp; Poverty'!$M40/100),0)</f>
        <v>1200.5065120000002</v>
      </c>
      <c r="V42" s="2">
        <f>+IFERROR(S42*('Regions &amp; Poverty'!$M40/100),0)</f>
        <v>1200.3432000000003</v>
      </c>
      <c r="W42" s="2">
        <f>+IFERROR(T42*('Regions &amp; Poverty'!$M40/100),0)</f>
        <v>1211.4484160000002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95794</v>
      </c>
      <c r="I43" s="2">
        <f t="shared" si="4"/>
        <v>99104</v>
      </c>
      <c r="J43" s="2">
        <f t="shared" si="4"/>
        <v>101821</v>
      </c>
      <c r="K43" s="27"/>
      <c r="L43" s="2">
        <f>+IFERROR(('Regions &amp; Poverty'!$G41/100)*H43,0)</f>
        <v>47418.03</v>
      </c>
      <c r="M43" s="2">
        <f>+IFERROR(('Regions &amp; Poverty'!$G41/100)*I43,0)</f>
        <v>49056.479999999996</v>
      </c>
      <c r="N43" s="2">
        <f>+IFERROR(('Regions &amp; Poverty'!$G41/100)*J43,0)</f>
        <v>50401.394999999997</v>
      </c>
      <c r="O43" s="2">
        <f>+IFERROR(L43*('Regions &amp; Poverty'!$I41/100),0)</f>
        <v>10621.638719999999</v>
      </c>
      <c r="P43" s="2">
        <f>+IFERROR(M43*('Regions &amp; Poverty'!$I41/100),0)</f>
        <v>10988.651519999998</v>
      </c>
      <c r="Q43" s="2">
        <f>+IFERROR(N43*('Regions &amp; Poverty'!$I41/100),0)</f>
        <v>11289.912479999997</v>
      </c>
      <c r="R43" s="2">
        <f>+IFERROR(('Regions &amp; Poverty'!$K41/100)*H43,0)</f>
        <v>72995.028000000006</v>
      </c>
      <c r="S43" s="2">
        <f>+IFERROR(('Regions &amp; Poverty'!$K41/100)*I43,0)</f>
        <v>75517.248000000007</v>
      </c>
      <c r="T43" s="2">
        <f>+IFERROR(('Regions &amp; Poverty'!$K41/100)*J43,0)</f>
        <v>77587.601999999999</v>
      </c>
      <c r="U43" s="2">
        <f>+IFERROR(R43*('Regions &amp; Poverty'!$M41/100),0)</f>
        <v>28833.036060000002</v>
      </c>
      <c r="V43" s="2">
        <f>+IFERROR(S43*('Regions &amp; Poverty'!$M41/100),0)</f>
        <v>29829.312960000003</v>
      </c>
      <c r="W43" s="2">
        <f>+IFERROR(T43*('Regions &amp; Poverty'!$M41/100),0)</f>
        <v>30647.102790000001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36952</v>
      </c>
      <c r="I44" s="2">
        <f t="shared" si="4"/>
        <v>38058</v>
      </c>
      <c r="J44" s="2">
        <f t="shared" si="4"/>
        <v>39165</v>
      </c>
      <c r="K44" s="27"/>
      <c r="L44" s="2">
        <f>+IFERROR(('Regions &amp; Poverty'!$G42/100)*H44,0)</f>
        <v>10309.607999999998</v>
      </c>
      <c r="M44" s="2">
        <f>+IFERROR(('Regions &amp; Poverty'!$G42/100)*I44,0)</f>
        <v>10618.181999999999</v>
      </c>
      <c r="N44" s="2">
        <f>+IFERROR(('Regions &amp; Poverty'!$G42/100)*J44,0)</f>
        <v>10927.034999999998</v>
      </c>
      <c r="O44" s="2">
        <f>+IFERROR(L44*('Regions &amp; Poverty'!$I42/100),0)</f>
        <v>927.86471999999981</v>
      </c>
      <c r="P44" s="2">
        <f>+IFERROR(M44*('Regions &amp; Poverty'!$I42/100),0)</f>
        <v>955.63637999999992</v>
      </c>
      <c r="Q44" s="2">
        <f>+IFERROR(N44*('Regions &amp; Poverty'!$I42/100),0)</f>
        <v>983.43314999999984</v>
      </c>
      <c r="R44" s="2">
        <f>+IFERROR(('Regions &amp; Poverty'!$K42/100)*H44,0)</f>
        <v>21062.639999999999</v>
      </c>
      <c r="S44" s="2">
        <f>+IFERROR(('Regions &amp; Poverty'!$K42/100)*I44,0)</f>
        <v>21693.059999999998</v>
      </c>
      <c r="T44" s="2">
        <f>+IFERROR(('Regions &amp; Poverty'!$K42/100)*J44,0)</f>
        <v>22324.05</v>
      </c>
      <c r="U44" s="2">
        <f>+IFERROR(R44*('Regions &amp; Poverty'!$M42/100),0)</f>
        <v>4865.4698399999997</v>
      </c>
      <c r="V44" s="2">
        <f>+IFERROR(S44*('Regions &amp; Poverty'!$M42/100),0)</f>
        <v>5011.0968599999997</v>
      </c>
      <c r="W44" s="2">
        <f>+IFERROR(T44*('Regions &amp; Poverty'!$M42/100),0)</f>
        <v>5156.8555500000002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201150</v>
      </c>
      <c r="I45" s="2">
        <f t="shared" si="4"/>
        <v>201150</v>
      </c>
      <c r="J45" s="2">
        <f t="shared" si="4"/>
        <v>143216</v>
      </c>
      <c r="K45" s="27"/>
      <c r="L45" s="2">
        <f>+IFERROR(('Regions &amp; Poverty'!$G43/100)*H45,0)</f>
        <v>27356.400000000001</v>
      </c>
      <c r="M45" s="2">
        <f>+IFERROR(('Regions &amp; Poverty'!$G43/100)*I45,0)</f>
        <v>27356.400000000001</v>
      </c>
      <c r="N45" s="2">
        <f>+IFERROR(('Regions &amp; Poverty'!$G43/100)*J45,0)</f>
        <v>19477.376</v>
      </c>
      <c r="O45" s="2">
        <f>+IFERROR(L45*('Regions &amp; Poverty'!$I43/100),0)</f>
        <v>1094.2560000000001</v>
      </c>
      <c r="P45" s="2">
        <f>+IFERROR(M45*('Regions &amp; Poverty'!$I43/100),0)</f>
        <v>1094.2560000000001</v>
      </c>
      <c r="Q45" s="2">
        <f>+IFERROR(N45*('Regions &amp; Poverty'!$I43/100),0)</f>
        <v>779.09504000000004</v>
      </c>
      <c r="R45" s="2">
        <f>+IFERROR(('Regions &amp; Poverty'!$K43/100)*H45,0)</f>
        <v>70201.349999999991</v>
      </c>
      <c r="S45" s="2">
        <f>+IFERROR(('Regions &amp; Poverty'!$K43/100)*I45,0)</f>
        <v>70201.349999999991</v>
      </c>
      <c r="T45" s="2">
        <f>+IFERROR(('Regions &amp; Poverty'!$K43/100)*J45,0)</f>
        <v>49982.383999999998</v>
      </c>
      <c r="U45" s="2">
        <f>+IFERROR(R45*('Regions &amp; Poverty'!$M43/100),0)</f>
        <v>8634.7660500000002</v>
      </c>
      <c r="V45" s="2">
        <f>+IFERROR(S45*('Regions &amp; Poverty'!$M43/100),0)</f>
        <v>8634.7660500000002</v>
      </c>
      <c r="W45" s="2">
        <f>+IFERROR(T45*('Regions &amp; Poverty'!$M43/100),0)</f>
        <v>6147.833232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167538</v>
      </c>
      <c r="I51" s="2">
        <f t="shared" si="4"/>
        <v>177417</v>
      </c>
      <c r="J51" s="2">
        <f t="shared" si="4"/>
        <v>166150</v>
      </c>
      <c r="K51" s="27"/>
      <c r="L51" s="2">
        <f>+IFERROR(('Regions &amp; Poverty'!$G49/100)*H51,0)</f>
        <v>82261.157999999996</v>
      </c>
      <c r="M51" s="2">
        <f>+IFERROR(('Regions &amp; Poverty'!$G49/100)*I51,0)</f>
        <v>87111.747000000003</v>
      </c>
      <c r="N51" s="2">
        <f>+IFERROR(('Regions &amp; Poverty'!$G49/100)*J51,0)</f>
        <v>81579.649999999994</v>
      </c>
      <c r="O51" s="2">
        <f>+IFERROR(L51*('Regions &amp; Poverty'!$I49/100),0)</f>
        <v>16369.970441999998</v>
      </c>
      <c r="P51" s="2">
        <f>+IFERROR(M51*('Regions &amp; Poverty'!$I49/100),0)</f>
        <v>17335.237653</v>
      </c>
      <c r="Q51" s="2">
        <f>+IFERROR(N51*('Regions &amp; Poverty'!$I49/100),0)</f>
        <v>16234.350349999997</v>
      </c>
      <c r="R51" s="2">
        <f>+IFERROR(('Regions &amp; Poverty'!$K49/100)*H51,0)</f>
        <v>122637.81599999999</v>
      </c>
      <c r="S51" s="2">
        <f>+IFERROR(('Regions &amp; Poverty'!$K49/100)*I51,0)</f>
        <v>129869.24399999999</v>
      </c>
      <c r="T51" s="2">
        <f>+IFERROR(('Regions &amp; Poverty'!$K49/100)*J51,0)</f>
        <v>121621.8</v>
      </c>
      <c r="U51" s="2">
        <f>+IFERROR(R51*('Regions &amp; Poverty'!$M49/100),0)</f>
        <v>45498.629735999995</v>
      </c>
      <c r="V51" s="2">
        <f>+IFERROR(S51*('Regions &amp; Poverty'!$M49/100),0)</f>
        <v>48181.489523999997</v>
      </c>
      <c r="W51" s="2">
        <f>+IFERROR(T51*('Regions &amp; Poverty'!$M49/100),0)</f>
        <v>45121.6878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135545</v>
      </c>
      <c r="I53" s="2">
        <f t="shared" si="5"/>
        <v>117556</v>
      </c>
      <c r="J53" s="2">
        <f t="shared" si="5"/>
        <v>136570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37346</v>
      </c>
      <c r="I54" s="2">
        <f t="shared" si="5"/>
        <v>26948</v>
      </c>
      <c r="J54" s="2">
        <f t="shared" si="5"/>
        <v>33947</v>
      </c>
      <c r="K54" s="27"/>
      <c r="L54" s="2">
        <f>+IFERROR(('Regions &amp; Poverty'!$G52/100)*H54,0)</f>
        <v>709.57399999999996</v>
      </c>
      <c r="M54" s="2">
        <f>+IFERROR(('Regions &amp; Poverty'!$G52/100)*I54,0)</f>
        <v>512.01199999999994</v>
      </c>
      <c r="N54" s="2">
        <f>+IFERROR(('Regions &amp; Poverty'!$G52/100)*J54,0)</f>
        <v>644.99299999999994</v>
      </c>
      <c r="O54" s="2">
        <f>+IFERROR(L54*('Regions &amp; Poverty'!$I52/100),0)</f>
        <v>3.5478699999999996</v>
      </c>
      <c r="P54" s="2">
        <f>+IFERROR(M54*('Regions &amp; Poverty'!$I52/100),0)</f>
        <v>2.5600599999999996</v>
      </c>
      <c r="Q54" s="2">
        <f>+IFERROR(N54*('Regions &amp; Poverty'!$I52/100),0)</f>
        <v>3.2249649999999996</v>
      </c>
      <c r="R54" s="2">
        <f>+IFERROR(('Regions &amp; Poverty'!$K52/100)*H54,0)</f>
        <v>2576.8740000000003</v>
      </c>
      <c r="S54" s="2">
        <f>+IFERROR(('Regions &amp; Poverty'!$K52/100)*I54,0)</f>
        <v>1859.4120000000003</v>
      </c>
      <c r="T54" s="2">
        <f>+IFERROR(('Regions &amp; Poverty'!$K52/100)*J54,0)</f>
        <v>2342.3430000000003</v>
      </c>
      <c r="U54" s="2">
        <f>+IFERROR(R54*('Regions &amp; Poverty'!$M52/100),0)</f>
        <v>51.537480000000009</v>
      </c>
      <c r="V54" s="2">
        <f>+IFERROR(S54*('Regions &amp; Poverty'!$M52/100),0)</f>
        <v>37.188240000000008</v>
      </c>
      <c r="W54" s="2">
        <f>+IFERROR(T54*('Regions &amp; Poverty'!$M52/100),0)</f>
        <v>46.846860000000007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100613</v>
      </c>
      <c r="I55" s="2">
        <f t="shared" si="5"/>
        <v>103540</v>
      </c>
      <c r="J55" s="2">
        <f t="shared" si="5"/>
        <v>111915</v>
      </c>
      <c r="K55" s="27"/>
      <c r="L55" s="2">
        <f>+IFERROR(('Regions &amp; Poverty'!$G53/100)*H55,0)</f>
        <v>25052.636999999999</v>
      </c>
      <c r="M55" s="2">
        <f>+IFERROR(('Regions &amp; Poverty'!$G53/100)*I55,0)</f>
        <v>25781.46</v>
      </c>
      <c r="N55" s="2">
        <f>+IFERROR(('Regions &amp; Poverty'!$G53/100)*J55,0)</f>
        <v>27866.834999999999</v>
      </c>
      <c r="O55" s="2">
        <f>+IFERROR(L55*('Regions &amp; Poverty'!$I53/100),0)</f>
        <v>2004.2109599999999</v>
      </c>
      <c r="P55" s="2">
        <f>+IFERROR(M55*('Regions &amp; Poverty'!$I53/100),0)</f>
        <v>2062.5167999999999</v>
      </c>
      <c r="Q55" s="2">
        <f>+IFERROR(N55*('Regions &amp; Poverty'!$I53/100),0)</f>
        <v>2229.3467999999998</v>
      </c>
      <c r="R55" s="2">
        <f>+IFERROR(('Regions &amp; Poverty'!$K53/100)*H55,0)</f>
        <v>51312.63</v>
      </c>
      <c r="S55" s="2">
        <f>+IFERROR(('Regions &amp; Poverty'!$K53/100)*I55,0)</f>
        <v>52805.4</v>
      </c>
      <c r="T55" s="2">
        <f>+IFERROR(('Regions &amp; Poverty'!$K53/100)*J55,0)</f>
        <v>57076.65</v>
      </c>
      <c r="U55" s="2">
        <f>+IFERROR(R55*('Regions &amp; Poverty'!$M53/100),0)</f>
        <v>10416.463890000001</v>
      </c>
      <c r="V55" s="2">
        <f>+IFERROR(S55*('Regions &amp; Poverty'!$M53/100),0)</f>
        <v>10719.496200000001</v>
      </c>
      <c r="W55" s="2">
        <f>+IFERROR(T55*('Regions &amp; Poverty'!$M53/100),0)</f>
        <v>11586.559950000001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138</v>
      </c>
      <c r="I56" s="2">
        <f t="shared" si="5"/>
        <v>138</v>
      </c>
      <c r="J56" s="2">
        <f t="shared" si="5"/>
        <v>155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239</v>
      </c>
      <c r="I57" s="9">
        <f t="shared" si="6"/>
        <v>249</v>
      </c>
      <c r="J57" s="9">
        <f t="shared" si="6"/>
        <v>244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2</v>
      </c>
      <c r="I58" s="2">
        <f t="shared" si="7"/>
        <v>3</v>
      </c>
      <c r="J58" s="2">
        <f t="shared" si="7"/>
        <v>15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7328</v>
      </c>
      <c r="I60" s="2">
        <f t="shared" si="7"/>
        <v>12644</v>
      </c>
      <c r="J60" s="2">
        <f t="shared" si="7"/>
        <v>5155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16116</v>
      </c>
      <c r="I61" s="2">
        <f t="shared" si="7"/>
        <v>16848</v>
      </c>
      <c r="J61" s="2">
        <f t="shared" si="7"/>
        <v>16474</v>
      </c>
      <c r="K61" s="27"/>
      <c r="L61" s="2">
        <f>+IFERROR(('Regions &amp; Poverty'!$G59/100)*H61,0)</f>
        <v>257.85599999999999</v>
      </c>
      <c r="M61" s="2">
        <f>+IFERROR(('Regions &amp; Poverty'!$G59/100)*I61,0)</f>
        <v>269.56799999999998</v>
      </c>
      <c r="N61" s="2">
        <f>+IFERROR(('Regions &amp; Poverty'!$G59/100)*J61,0)</f>
        <v>263.584</v>
      </c>
      <c r="O61" s="2">
        <f>+IFERROR(L61*('Regions &amp; Poverty'!$I59/100),0)</f>
        <v>1.5471360000000001</v>
      </c>
      <c r="P61" s="2">
        <f>+IFERROR(M61*('Regions &amp; Poverty'!$I59/100),0)</f>
        <v>1.617408</v>
      </c>
      <c r="Q61" s="2">
        <f>+IFERROR(N61*('Regions &amp; Poverty'!$I59/100),0)</f>
        <v>1.581504</v>
      </c>
      <c r="R61" s="2">
        <f>+IFERROR(('Regions &amp; Poverty'!$K59/100)*H61,0)</f>
        <v>676.87200000000007</v>
      </c>
      <c r="S61" s="2">
        <f>+IFERROR(('Regions &amp; Poverty'!$K59/100)*I61,0)</f>
        <v>707.6160000000001</v>
      </c>
      <c r="T61" s="2">
        <f>+IFERROR(('Regions &amp; Poverty'!$K59/100)*J61,0)</f>
        <v>691.90800000000002</v>
      </c>
      <c r="U61" s="2">
        <f>+IFERROR(R61*('Regions &amp; Poverty'!$M59/100),0)</f>
        <v>10.153080000000001</v>
      </c>
      <c r="V61" s="2">
        <f>+IFERROR(S61*('Regions &amp; Poverty'!$M59/100),0)</f>
        <v>10.614240000000001</v>
      </c>
      <c r="W61" s="2">
        <f>+IFERROR(T61*('Regions &amp; Poverty'!$M59/100),0)</f>
        <v>10.37862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120795</v>
      </c>
      <c r="I62" s="2">
        <f t="shared" si="7"/>
        <v>96291</v>
      </c>
      <c r="J62" s="2">
        <f t="shared" si="7"/>
        <v>120649</v>
      </c>
      <c r="K62" s="27"/>
      <c r="L62" s="2">
        <f>+IFERROR(('Regions &amp; Poverty'!$G60/100)*H62,0)</f>
        <v>2295.105</v>
      </c>
      <c r="M62" s="2">
        <f>+IFERROR(('Regions &amp; Poverty'!$G60/100)*I62,0)</f>
        <v>1829.529</v>
      </c>
      <c r="N62" s="2">
        <f>+IFERROR(('Regions &amp; Poverty'!$G60/100)*J62,0)</f>
        <v>2292.3310000000001</v>
      </c>
      <c r="O62" s="2">
        <f>+IFERROR(L62*('Regions &amp; Poverty'!$I60/100),0)</f>
        <v>9.1804199999999998</v>
      </c>
      <c r="P62" s="2">
        <f>+IFERROR(M62*('Regions &amp; Poverty'!$I60/100),0)</f>
        <v>7.3181159999999998</v>
      </c>
      <c r="Q62" s="2">
        <f>+IFERROR(N62*('Regions &amp; Poverty'!$I60/100),0)</f>
        <v>9.1693240000000014</v>
      </c>
      <c r="R62" s="2">
        <f>+IFERROR(('Regions &amp; Poverty'!$K60/100)*H62,0)</f>
        <v>11837.91</v>
      </c>
      <c r="S62" s="2">
        <f>+IFERROR(('Regions &amp; Poverty'!$K60/100)*I62,0)</f>
        <v>9436.518</v>
      </c>
      <c r="T62" s="2">
        <f>+IFERROR(('Regions &amp; Poverty'!$K60/100)*J62,0)</f>
        <v>11823.602000000001</v>
      </c>
      <c r="U62" s="2">
        <f>+IFERROR(R62*('Regions &amp; Poverty'!$M60/100),0)</f>
        <v>284.10984000000002</v>
      </c>
      <c r="V62" s="2">
        <f>+IFERROR(S62*('Regions &amp; Poverty'!$M60/100),0)</f>
        <v>226.47643200000002</v>
      </c>
      <c r="W62" s="2">
        <f>+IFERROR(T62*('Regions &amp; Poverty'!$M60/100),0)</f>
        <v>283.76644800000003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235972</v>
      </c>
      <c r="I63" s="2">
        <f t="shared" si="7"/>
        <v>241284</v>
      </c>
      <c r="J63" s="2">
        <f t="shared" si="7"/>
        <v>247680</v>
      </c>
      <c r="K63" s="27"/>
      <c r="L63" s="2">
        <f>+IFERROR(('Regions &amp; Poverty'!$G61/100)*H63,0)</f>
        <v>22417.34</v>
      </c>
      <c r="M63" s="2">
        <f>+IFERROR(('Regions &amp; Poverty'!$G61/100)*I63,0)</f>
        <v>22921.98</v>
      </c>
      <c r="N63" s="2">
        <f>+IFERROR(('Regions &amp; Poverty'!$G61/100)*J63,0)</f>
        <v>23529.599999999999</v>
      </c>
      <c r="O63" s="2">
        <f>+IFERROR(L63*('Regions &amp; Poverty'!$I61/100),0)</f>
        <v>627.68551999999988</v>
      </c>
      <c r="P63" s="2">
        <f>+IFERROR(M63*('Regions &amp; Poverty'!$I61/100),0)</f>
        <v>641.81543999999997</v>
      </c>
      <c r="Q63" s="2">
        <f>+IFERROR(N63*('Regions &amp; Poverty'!$I61/100),0)</f>
        <v>658.82879999999989</v>
      </c>
      <c r="R63" s="2">
        <f>+IFERROR(('Regions &amp; Poverty'!$K61/100)*H63,0)</f>
        <v>59700.915999999997</v>
      </c>
      <c r="S63" s="2">
        <f>+IFERROR(('Regions &amp; Poverty'!$K61/100)*I63,0)</f>
        <v>61044.851999999999</v>
      </c>
      <c r="T63" s="2">
        <f>+IFERROR(('Regions &amp; Poverty'!$K61/100)*J63,0)</f>
        <v>62663.040000000001</v>
      </c>
      <c r="U63" s="2">
        <f>+IFERROR(R63*('Regions &amp; Poverty'!$M61/100),0)</f>
        <v>5193.979691999999</v>
      </c>
      <c r="V63" s="2">
        <f>+IFERROR(S63*('Regions &amp; Poverty'!$M61/100),0)</f>
        <v>5310.9021239999993</v>
      </c>
      <c r="W63" s="2">
        <f>+IFERROR(T63*('Regions &amp; Poverty'!$M61/100),0)</f>
        <v>5451.6844799999999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105807</v>
      </c>
      <c r="I64" s="2">
        <f t="shared" si="7"/>
        <v>111404</v>
      </c>
      <c r="J64" s="2">
        <f t="shared" si="7"/>
        <v>116707</v>
      </c>
      <c r="K64" s="27"/>
      <c r="L64" s="2">
        <f>+IFERROR(('Regions &amp; Poverty'!$G62/100)*H64,0)</f>
        <v>18833.646000000001</v>
      </c>
      <c r="M64" s="2">
        <f>+IFERROR(('Regions &amp; Poverty'!$G62/100)*I64,0)</f>
        <v>19829.912000000004</v>
      </c>
      <c r="N64" s="2">
        <f>+IFERROR(('Regions &amp; Poverty'!$G62/100)*J64,0)</f>
        <v>20773.846000000001</v>
      </c>
      <c r="O64" s="2">
        <f>+IFERROR(L64*('Regions &amp; Poverty'!$I62/100),0)</f>
        <v>1205.3533440000001</v>
      </c>
      <c r="P64" s="2">
        <f>+IFERROR(M64*('Regions &amp; Poverty'!$I62/100),0)</f>
        <v>1269.1143680000002</v>
      </c>
      <c r="Q64" s="2">
        <f>+IFERROR(N64*('Regions &amp; Poverty'!$I62/100),0)</f>
        <v>1329.5261440000002</v>
      </c>
      <c r="R64" s="2">
        <f>+IFERROR(('Regions &amp; Poverty'!$K62/100)*H64,0)</f>
        <v>36820.835999999996</v>
      </c>
      <c r="S64" s="2">
        <f>+IFERROR(('Regions &amp; Poverty'!$K62/100)*I64,0)</f>
        <v>38768.591999999997</v>
      </c>
      <c r="T64" s="2">
        <f>+IFERROR(('Regions &amp; Poverty'!$K62/100)*J64,0)</f>
        <v>40614.036</v>
      </c>
      <c r="U64" s="2">
        <f>+IFERROR(R64*('Regions &amp; Poverty'!$M62/100),0)</f>
        <v>5339.0212199999987</v>
      </c>
      <c r="V64" s="2">
        <f>+IFERROR(S64*('Regions &amp; Poverty'!$M62/100),0)</f>
        <v>5621.4458399999994</v>
      </c>
      <c r="W64" s="2">
        <f>+IFERROR(T64*('Regions &amp; Poverty'!$M62/100),0)</f>
        <v>5889.0352199999998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1273957</v>
      </c>
      <c r="I65" s="2">
        <f t="shared" si="7"/>
        <v>969146</v>
      </c>
      <c r="J65" s="2">
        <f t="shared" si="7"/>
        <v>1088767</v>
      </c>
      <c r="K65" s="27"/>
      <c r="L65" s="2">
        <f>+IFERROR(('Regions &amp; Poverty'!$G63/100)*H65,0)</f>
        <v>38218.71</v>
      </c>
      <c r="M65" s="2">
        <f>+IFERROR(('Regions &amp; Poverty'!$G63/100)*I65,0)</f>
        <v>29074.379999999997</v>
      </c>
      <c r="N65" s="2">
        <f>+IFERROR(('Regions &amp; Poverty'!$G63/100)*J65,0)</f>
        <v>32663.01</v>
      </c>
      <c r="O65" s="2">
        <f>+IFERROR(L65*('Regions &amp; Poverty'!$I63/100),0)</f>
        <v>305.74968000000001</v>
      </c>
      <c r="P65" s="2">
        <f>+IFERROR(M65*('Regions &amp; Poverty'!$I63/100),0)</f>
        <v>232.59503999999998</v>
      </c>
      <c r="Q65" s="2">
        <f>+IFERROR(N65*('Regions &amp; Poverty'!$I63/100),0)</f>
        <v>261.30408</v>
      </c>
      <c r="R65" s="2">
        <f>+IFERROR(('Regions &amp; Poverty'!$K63/100)*H65,0)</f>
        <v>150326.92600000001</v>
      </c>
      <c r="S65" s="2">
        <f>+IFERROR(('Regions &amp; Poverty'!$K63/100)*I65,0)</f>
        <v>114359.228</v>
      </c>
      <c r="T65" s="2">
        <f>+IFERROR(('Regions &amp; Poverty'!$K63/100)*J65,0)</f>
        <v>128474.50600000001</v>
      </c>
      <c r="U65" s="2">
        <f>+IFERROR(R65*('Regions &amp; Poverty'!$M63/100),0)</f>
        <v>4960.7885580000002</v>
      </c>
      <c r="V65" s="2">
        <f>+IFERROR(S65*('Regions &amp; Poverty'!$M63/100),0)</f>
        <v>3773.8545240000003</v>
      </c>
      <c r="W65" s="2">
        <f>+IFERROR(T65*('Regions &amp; Poverty'!$M63/100),0)</f>
        <v>4239.6586980000002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159216</v>
      </c>
      <c r="I66" s="2">
        <f t="shared" si="7"/>
        <v>148821</v>
      </c>
      <c r="J66" s="2">
        <f t="shared" si="7"/>
        <v>184727</v>
      </c>
      <c r="K66" s="27"/>
      <c r="L66" s="2">
        <f>+IFERROR(('Regions &amp; Poverty'!$G64/100)*H66,0)</f>
        <v>5731.7760000000007</v>
      </c>
      <c r="M66" s="2">
        <f>+IFERROR(('Regions &amp; Poverty'!$G64/100)*I66,0)</f>
        <v>5357.5560000000005</v>
      </c>
      <c r="N66" s="2">
        <f>+IFERROR(('Regions &amp; Poverty'!$G64/100)*J66,0)</f>
        <v>6650.1720000000005</v>
      </c>
      <c r="O66" s="2">
        <f>+IFERROR(L66*('Regions &amp; Poverty'!$I64/100),0)</f>
        <v>51.58598400000001</v>
      </c>
      <c r="P66" s="2">
        <f>+IFERROR(M66*('Regions &amp; Poverty'!$I64/100),0)</f>
        <v>48.218004000000008</v>
      </c>
      <c r="Q66" s="2">
        <f>+IFERROR(N66*('Regions &amp; Poverty'!$I64/100),0)</f>
        <v>59.851548000000008</v>
      </c>
      <c r="R66" s="2">
        <f>+IFERROR(('Regions &amp; Poverty'!$K64/100)*H66,0)</f>
        <v>21971.808000000001</v>
      </c>
      <c r="S66" s="2">
        <f>+IFERROR(('Regions &amp; Poverty'!$K64/100)*I66,0)</f>
        <v>20537.298000000003</v>
      </c>
      <c r="T66" s="2">
        <f>+IFERROR(('Regions &amp; Poverty'!$K64/100)*J66,0)</f>
        <v>25492.326000000001</v>
      </c>
      <c r="U66" s="2">
        <f>+IFERROR(R66*('Regions &amp; Poverty'!$M64/100),0)</f>
        <v>856.90051200000005</v>
      </c>
      <c r="V66" s="2">
        <f>+IFERROR(S66*('Regions &amp; Poverty'!$M64/100),0)</f>
        <v>800.95462200000009</v>
      </c>
      <c r="W66" s="2">
        <f>+IFERROR(T66*('Regions &amp; Poverty'!$M64/100),0)</f>
        <v>994.20071400000006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4082</v>
      </c>
      <c r="I67" s="2">
        <f t="shared" si="7"/>
        <v>5008</v>
      </c>
      <c r="J67" s="2">
        <f t="shared" si="7"/>
        <v>4798</v>
      </c>
      <c r="K67" s="27"/>
      <c r="L67" s="2">
        <f>+IFERROR(('Regions &amp; Poverty'!$G65/100)*H67,0)</f>
        <v>89.804000000000002</v>
      </c>
      <c r="M67" s="2">
        <f>+IFERROR(('Regions &amp; Poverty'!$G65/100)*I67,0)</f>
        <v>110.17600000000002</v>
      </c>
      <c r="N67" s="2">
        <f>+IFERROR(('Regions &amp; Poverty'!$G65/100)*J67,0)</f>
        <v>105.55600000000001</v>
      </c>
      <c r="O67" s="2">
        <f>+IFERROR(L67*('Regions &amp; Poverty'!$I65/100),0)</f>
        <v>0.53882399999999997</v>
      </c>
      <c r="P67" s="2">
        <f>+IFERROR(M67*('Regions &amp; Poverty'!$I65/100),0)</f>
        <v>0.66105600000000009</v>
      </c>
      <c r="Q67" s="2">
        <f>+IFERROR(N67*('Regions &amp; Poverty'!$I65/100),0)</f>
        <v>0.63333600000000012</v>
      </c>
      <c r="R67" s="2">
        <f>+IFERROR(('Regions &amp; Poverty'!$K65/100)*H67,0)</f>
        <v>285.74</v>
      </c>
      <c r="S67" s="2">
        <f>+IFERROR(('Regions &amp; Poverty'!$K65/100)*I67,0)</f>
        <v>350.56000000000006</v>
      </c>
      <c r="T67" s="2">
        <f>+IFERROR(('Regions &amp; Poverty'!$K65/100)*J67,0)</f>
        <v>335.86</v>
      </c>
      <c r="U67" s="2">
        <f>+IFERROR(R67*('Regions &amp; Poverty'!$M65/100),0)</f>
        <v>6.2862800000000005</v>
      </c>
      <c r="V67" s="2">
        <f>+IFERROR(S67*('Regions &amp; Poverty'!$M65/100),0)</f>
        <v>7.7123200000000018</v>
      </c>
      <c r="W67" s="2">
        <f>+IFERROR(T67*('Regions &amp; Poverty'!$M65/100),0)</f>
        <v>7.3889200000000006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68984</v>
      </c>
      <c r="I68" s="2">
        <f t="shared" si="7"/>
        <v>89916</v>
      </c>
      <c r="J68" s="2">
        <f t="shared" si="7"/>
        <v>94635</v>
      </c>
      <c r="K68" s="27"/>
      <c r="L68" s="2">
        <f>+IFERROR(('Regions &amp; Poverty'!$G66/100)*H68,0)</f>
        <v>4897.8639999999996</v>
      </c>
      <c r="M68" s="2">
        <f>+IFERROR(('Regions &amp; Poverty'!$G66/100)*I68,0)</f>
        <v>6384.0359999999991</v>
      </c>
      <c r="N68" s="2">
        <f>+IFERROR(('Regions &amp; Poverty'!$G66/100)*J68,0)</f>
        <v>6719.0849999999991</v>
      </c>
      <c r="O68" s="2">
        <f>+IFERROR(L68*('Regions &amp; Poverty'!$I66/100),0)</f>
        <v>166.527376</v>
      </c>
      <c r="P68" s="2">
        <f>+IFERROR(M68*('Regions &amp; Poverty'!$I66/100),0)</f>
        <v>217.05722399999999</v>
      </c>
      <c r="Q68" s="2">
        <f>+IFERROR(N68*('Regions &amp; Poverty'!$I66/100),0)</f>
        <v>228.44888999999998</v>
      </c>
      <c r="R68" s="2">
        <f>+IFERROR(('Regions &amp; Poverty'!$K66/100)*H68,0)</f>
        <v>8898.9359999999997</v>
      </c>
      <c r="S68" s="2">
        <f>+IFERROR(('Regions &amp; Poverty'!$K66/100)*I68,0)</f>
        <v>11599.164000000001</v>
      </c>
      <c r="T68" s="2">
        <f>+IFERROR(('Regions &amp; Poverty'!$K66/100)*J68,0)</f>
        <v>12207.915000000001</v>
      </c>
      <c r="U68" s="2">
        <f>+IFERROR(R68*('Regions &amp; Poverty'!$M66/100),0)</f>
        <v>542.83509600000002</v>
      </c>
      <c r="V68" s="2">
        <f>+IFERROR(S68*('Regions &amp; Poverty'!$M66/100),0)</f>
        <v>707.54900400000008</v>
      </c>
      <c r="W68" s="2">
        <f>+IFERROR(T68*('Regions &amp; Poverty'!$M66/100),0)</f>
        <v>744.68281500000001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149112</v>
      </c>
      <c r="I69" s="2">
        <f t="shared" si="7"/>
        <v>148821</v>
      </c>
      <c r="J69" s="2">
        <f t="shared" si="7"/>
        <v>146737</v>
      </c>
      <c r="K69" s="27"/>
      <c r="L69" s="2">
        <f>+IFERROR(('Regions &amp; Poverty'!$G67/100)*H69,0)</f>
        <v>8201.16</v>
      </c>
      <c r="M69" s="2">
        <f>+IFERROR(('Regions &amp; Poverty'!$G67/100)*I69,0)</f>
        <v>8185.1549999999997</v>
      </c>
      <c r="N69" s="2">
        <f>+IFERROR(('Regions &amp; Poverty'!$G67/100)*J69,0)</f>
        <v>8070.5349999999999</v>
      </c>
      <c r="O69" s="2">
        <f>+IFERROR(L69*('Regions &amp; Poverty'!$I67/100),0)</f>
        <v>180.42552000000001</v>
      </c>
      <c r="P69" s="2">
        <f>+IFERROR(M69*('Regions &amp; Poverty'!$I67/100),0)</f>
        <v>180.07341000000002</v>
      </c>
      <c r="Q69" s="2">
        <f>+IFERROR(N69*('Regions &amp; Poverty'!$I67/100),0)</f>
        <v>177.55177</v>
      </c>
      <c r="R69" s="2">
        <f>+IFERROR(('Regions &amp; Poverty'!$K67/100)*H69,0)</f>
        <v>19533.672000000002</v>
      </c>
      <c r="S69" s="2">
        <f>+IFERROR(('Regions &amp; Poverty'!$K67/100)*I69,0)</f>
        <v>19495.550999999999</v>
      </c>
      <c r="T69" s="2">
        <f>+IFERROR(('Regions &amp; Poverty'!$K67/100)*J69,0)</f>
        <v>19222.547000000002</v>
      </c>
      <c r="U69" s="2">
        <f>+IFERROR(R69*('Regions &amp; Poverty'!$M67/100),0)</f>
        <v>976.68360000000018</v>
      </c>
      <c r="V69" s="2">
        <f>+IFERROR(S69*('Regions &amp; Poverty'!$M67/100),0)</f>
        <v>974.77755000000002</v>
      </c>
      <c r="W69" s="2">
        <f>+IFERROR(T69*('Regions &amp; Poverty'!$M67/100),0)</f>
        <v>961.12735000000021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12550</v>
      </c>
      <c r="I70" s="2">
        <f t="shared" si="7"/>
        <v>12878</v>
      </c>
      <c r="J70" s="2">
        <f t="shared" si="7"/>
        <v>10672</v>
      </c>
      <c r="K70" s="27"/>
      <c r="L70" s="2">
        <f>+IFERROR(('Regions &amp; Poverty'!$G68/100)*H70,0)</f>
        <v>602.4</v>
      </c>
      <c r="M70" s="2">
        <f>+IFERROR(('Regions &amp; Poverty'!$G68/100)*I70,0)</f>
        <v>618.14400000000001</v>
      </c>
      <c r="N70" s="2">
        <f>+IFERROR(('Regions &amp; Poverty'!$G68/100)*J70,0)</f>
        <v>512.25599999999997</v>
      </c>
      <c r="O70" s="2">
        <f>+IFERROR(L70*('Regions &amp; Poverty'!$I68/100),0)</f>
        <v>13.252800000000001</v>
      </c>
      <c r="P70" s="2">
        <f>+IFERROR(M70*('Regions &amp; Poverty'!$I68/100),0)</f>
        <v>13.599168000000001</v>
      </c>
      <c r="Q70" s="2">
        <f>+IFERROR(N70*('Regions &amp; Poverty'!$I68/100),0)</f>
        <v>11.269632</v>
      </c>
      <c r="R70" s="2">
        <f>+IFERROR(('Regions &amp; Poverty'!$K68/100)*H70,0)</f>
        <v>1480.9</v>
      </c>
      <c r="S70" s="2">
        <f>+IFERROR(('Regions &amp; Poverty'!$K68/100)*I70,0)</f>
        <v>1519.604</v>
      </c>
      <c r="T70" s="2">
        <f>+IFERROR(('Regions &amp; Poverty'!$K68/100)*J70,0)</f>
        <v>1259.296</v>
      </c>
      <c r="U70" s="2">
        <f>+IFERROR(R70*('Regions &amp; Poverty'!$M68/100),0)</f>
        <v>66.640500000000003</v>
      </c>
      <c r="V70" s="2">
        <f>+IFERROR(S70*('Regions &amp; Poverty'!$M68/100),0)</f>
        <v>68.382180000000005</v>
      </c>
      <c r="W70" s="2">
        <f>+IFERROR(T70*('Regions &amp; Poverty'!$M68/100),0)</f>
        <v>56.668320000000001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89517</v>
      </c>
      <c r="I71" s="2">
        <f t="shared" si="7"/>
        <v>89575</v>
      </c>
      <c r="J71" s="2">
        <f t="shared" si="7"/>
        <v>80887</v>
      </c>
      <c r="K71" s="27"/>
      <c r="L71" s="2">
        <f>+IFERROR(('Regions &amp; Poverty'!$G69/100)*H71,0)</f>
        <v>2685.5099999999998</v>
      </c>
      <c r="M71" s="2">
        <f>+IFERROR(('Regions &amp; Poverty'!$G69/100)*I71,0)</f>
        <v>2687.25</v>
      </c>
      <c r="N71" s="2">
        <f>+IFERROR(('Regions &amp; Poverty'!$G69/100)*J71,0)</f>
        <v>2426.61</v>
      </c>
      <c r="O71" s="2">
        <f>+IFERROR(L71*('Regions &amp; Poverty'!$I69/100),0)</f>
        <v>21.484079999999999</v>
      </c>
      <c r="P71" s="2">
        <f>+IFERROR(M71*('Regions &amp; Poverty'!$I69/100),0)</f>
        <v>21.498000000000001</v>
      </c>
      <c r="Q71" s="2">
        <f>+IFERROR(N71*('Regions &amp; Poverty'!$I69/100),0)</f>
        <v>19.412880000000001</v>
      </c>
      <c r="R71" s="2">
        <f>+IFERROR(('Regions &amp; Poverty'!$K69/100)*H71,0)</f>
        <v>8325.0810000000019</v>
      </c>
      <c r="S71" s="2">
        <f>+IFERROR(('Regions &amp; Poverty'!$K69/100)*I71,0)</f>
        <v>8330.4750000000004</v>
      </c>
      <c r="T71" s="2">
        <f>+IFERROR(('Regions &amp; Poverty'!$K69/100)*J71,0)</f>
        <v>7522.4910000000009</v>
      </c>
      <c r="U71" s="2">
        <f>+IFERROR(R71*('Regions &amp; Poverty'!$M69/100),0)</f>
        <v>249.75243000000006</v>
      </c>
      <c r="V71" s="2">
        <f>+IFERROR(S71*('Regions &amp; Poverty'!$M69/100),0)</f>
        <v>249.91425000000001</v>
      </c>
      <c r="W71" s="2">
        <f>+IFERROR(T71*('Regions &amp; Poverty'!$M69/100),0)</f>
        <v>225.67473000000001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14576</v>
      </c>
      <c r="I72" s="2">
        <f t="shared" si="7"/>
        <v>22117</v>
      </c>
      <c r="J72" s="2">
        <f t="shared" si="7"/>
        <v>23243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3294586</v>
      </c>
      <c r="I73" s="2">
        <f t="shared" si="7"/>
        <v>3090095</v>
      </c>
      <c r="J73" s="2">
        <f t="shared" si="7"/>
        <v>2615832</v>
      </c>
      <c r="K73" s="27"/>
      <c r="L73" s="2">
        <f>+IFERROR(('Regions &amp; Poverty'!$G71/100)*H73,0)</f>
        <v>141667.19799999997</v>
      </c>
      <c r="M73" s="2">
        <f>+IFERROR(('Regions &amp; Poverty'!$G71/100)*I73,0)</f>
        <v>132874.08499999999</v>
      </c>
      <c r="N73" s="2">
        <f>+IFERROR(('Regions &amp; Poverty'!$G71/100)*J73,0)</f>
        <v>112480.776</v>
      </c>
      <c r="O73" s="2">
        <f>+IFERROR(L73*('Regions &amp; Poverty'!$I71/100),0)</f>
        <v>2833.3439599999997</v>
      </c>
      <c r="P73" s="2">
        <f>+IFERROR(M73*('Regions &amp; Poverty'!$I71/100),0)</f>
        <v>2657.4816999999998</v>
      </c>
      <c r="Q73" s="2">
        <f>+IFERROR(N73*('Regions &amp; Poverty'!$I71/100),0)</f>
        <v>2249.6155199999998</v>
      </c>
      <c r="R73" s="2">
        <f>+IFERROR(('Regions &amp; Poverty'!$K71/100)*H73,0)</f>
        <v>306396.49800000002</v>
      </c>
      <c r="S73" s="2">
        <f>+IFERROR(('Regions &amp; Poverty'!$K71/100)*I73,0)</f>
        <v>287378.83500000002</v>
      </c>
      <c r="T73" s="2">
        <f>+IFERROR(('Regions &amp; Poverty'!$K71/100)*J73,0)</f>
        <v>243272.37600000005</v>
      </c>
      <c r="U73" s="2">
        <f>+IFERROR(R73*('Regions &amp; Poverty'!$M71/100),0)</f>
        <v>11949.463422000001</v>
      </c>
      <c r="V73" s="2">
        <f>+IFERROR(S73*('Regions &amp; Poverty'!$M71/100),0)</f>
        <v>11207.774565000002</v>
      </c>
      <c r="W73" s="2">
        <f>+IFERROR(T73*('Regions &amp; Poverty'!$M71/100),0)</f>
        <v>9487.6226640000023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429832</v>
      </c>
      <c r="I77" s="2">
        <f t="shared" si="8"/>
        <v>604817</v>
      </c>
      <c r="J77" s="2">
        <f t="shared" si="8"/>
        <v>366588</v>
      </c>
      <c r="K77" s="27"/>
      <c r="L77" s="2">
        <f>+IFERROR(('Regions &amp; Poverty'!$G75/100)*H77,0)</f>
        <v>7307.1440000000002</v>
      </c>
      <c r="M77" s="2">
        <f>+IFERROR(('Regions &amp; Poverty'!$G75/100)*I77,0)</f>
        <v>10281.889000000001</v>
      </c>
      <c r="N77" s="2">
        <f>+IFERROR(('Regions &amp; Poverty'!$G75/100)*J77,0)</f>
        <v>6231.9960000000001</v>
      </c>
      <c r="O77" s="2">
        <f>+IFERROR(L77*('Regions &amp; Poverty'!$I75/100),0)</f>
        <v>73.07144000000001</v>
      </c>
      <c r="P77" s="2">
        <f>+IFERROR(M77*('Regions &amp; Poverty'!$I75/100),0)</f>
        <v>102.81889000000001</v>
      </c>
      <c r="Q77" s="2">
        <f>+IFERROR(N77*('Regions &amp; Poverty'!$I75/100),0)</f>
        <v>62.319960000000002</v>
      </c>
      <c r="R77" s="2">
        <f>+IFERROR(('Regions &amp; Poverty'!$K75/100)*H77,0)</f>
        <v>19342.439999999999</v>
      </c>
      <c r="S77" s="2">
        <f>+IFERROR(('Regions &amp; Poverty'!$K75/100)*I77,0)</f>
        <v>27216.764999999999</v>
      </c>
      <c r="T77" s="2">
        <f>+IFERROR(('Regions &amp; Poverty'!$K75/100)*J77,0)</f>
        <v>16496.46</v>
      </c>
      <c r="U77" s="2">
        <f>+IFERROR(R77*('Regions &amp; Poverty'!$M75/100),0)</f>
        <v>348.16392000000002</v>
      </c>
      <c r="V77" s="2">
        <f>+IFERROR(S77*('Regions &amp; Poverty'!$M75/100),0)</f>
        <v>489.90177000000006</v>
      </c>
      <c r="W77" s="2">
        <f>+IFERROR(T77*('Regions &amp; Poverty'!$M75/100),0)</f>
        <v>296.93628000000001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18095</v>
      </c>
      <c r="I78" s="2">
        <f t="shared" si="8"/>
        <v>14888</v>
      </c>
      <c r="J78" s="2">
        <f t="shared" si="8"/>
        <v>18023</v>
      </c>
      <c r="K78" s="27"/>
      <c r="L78" s="2">
        <f>+IFERROR(('Regions &amp; Poverty'!$G76/100)*H78,0)</f>
        <v>235.23500000000001</v>
      </c>
      <c r="M78" s="2">
        <f>+IFERROR(('Regions &amp; Poverty'!$G76/100)*I78,0)</f>
        <v>193.54400000000001</v>
      </c>
      <c r="N78" s="2">
        <f>+IFERROR(('Regions &amp; Poverty'!$G76/100)*J78,0)</f>
        <v>234.29900000000001</v>
      </c>
      <c r="O78" s="2">
        <f>+IFERROR(L78*('Regions &amp; Poverty'!$I76/100),0)</f>
        <v>1.8818800000000002</v>
      </c>
      <c r="P78" s="2">
        <f>+IFERROR(M78*('Regions &amp; Poverty'!$I76/100),0)</f>
        <v>1.5483520000000002</v>
      </c>
      <c r="Q78" s="2">
        <f>+IFERROR(N78*('Regions &amp; Poverty'!$I76/100),0)</f>
        <v>1.8743920000000001</v>
      </c>
      <c r="R78" s="2">
        <f>+IFERROR(('Regions &amp; Poverty'!$K76/100)*H78,0)</f>
        <v>560.94500000000005</v>
      </c>
      <c r="S78" s="2">
        <f>+IFERROR(('Regions &amp; Poverty'!$K76/100)*I78,0)</f>
        <v>461.52800000000002</v>
      </c>
      <c r="T78" s="2">
        <f>+IFERROR(('Regions &amp; Poverty'!$K76/100)*J78,0)</f>
        <v>558.71299999999997</v>
      </c>
      <c r="U78" s="2">
        <f>+IFERROR(R78*('Regions &amp; Poverty'!$M76/100),0)</f>
        <v>7.2922850000000015</v>
      </c>
      <c r="V78" s="2">
        <f>+IFERROR(S78*('Regions &amp; Poverty'!$M76/100),0)</f>
        <v>5.9998640000000005</v>
      </c>
      <c r="W78" s="2">
        <f>+IFERROR(T78*('Regions &amp; Poverty'!$M76/100),0)</f>
        <v>7.2632690000000002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58100</v>
      </c>
      <c r="I79" s="2">
        <f t="shared" si="8"/>
        <v>57294</v>
      </c>
      <c r="J79" s="2">
        <f t="shared" si="8"/>
        <v>58220</v>
      </c>
      <c r="K79" s="27"/>
      <c r="L79" s="2">
        <f>+IFERROR(('Regions &amp; Poverty'!$G77/100)*H79,0)</f>
        <v>1452.5</v>
      </c>
      <c r="M79" s="2">
        <f>+IFERROR(('Regions &amp; Poverty'!$G77/100)*I79,0)</f>
        <v>1432.3500000000001</v>
      </c>
      <c r="N79" s="2">
        <f>+IFERROR(('Regions &amp; Poverty'!$G77/100)*J79,0)</f>
        <v>1455.5</v>
      </c>
      <c r="O79" s="2">
        <f>+IFERROR(L79*('Regions &amp; Poverty'!$I77/100),0)</f>
        <v>10.167499999999999</v>
      </c>
      <c r="P79" s="2">
        <f>+IFERROR(M79*('Regions &amp; Poverty'!$I77/100),0)</f>
        <v>10.026450000000001</v>
      </c>
      <c r="Q79" s="2">
        <f>+IFERROR(N79*('Regions &amp; Poverty'!$I77/100),0)</f>
        <v>10.188499999999999</v>
      </c>
      <c r="R79" s="2">
        <f>+IFERROR(('Regions &amp; Poverty'!$K77/100)*H79,0)</f>
        <v>4299.4000000000005</v>
      </c>
      <c r="S79" s="2">
        <f>+IFERROR(('Regions &amp; Poverty'!$K77/100)*I79,0)</f>
        <v>4239.7560000000003</v>
      </c>
      <c r="T79" s="2">
        <f>+IFERROR(('Regions &amp; Poverty'!$K77/100)*J79,0)</f>
        <v>4308.2800000000007</v>
      </c>
      <c r="U79" s="2">
        <f>+IFERROR(R79*('Regions &amp; Poverty'!$M77/100),0)</f>
        <v>103.18560000000002</v>
      </c>
      <c r="V79" s="2">
        <f>+IFERROR(S79*('Regions &amp; Poverty'!$M77/100),0)</f>
        <v>101.75414400000001</v>
      </c>
      <c r="W79" s="2">
        <f>+IFERROR(T79*('Regions &amp; Poverty'!$M77/100),0)</f>
        <v>103.39872000000001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3200</v>
      </c>
      <c r="I80" s="2">
        <f t="shared" si="8"/>
        <v>3184</v>
      </c>
      <c r="J80" s="2">
        <f t="shared" si="8"/>
        <v>3454</v>
      </c>
      <c r="K80" s="27"/>
      <c r="L80" s="2">
        <f>+IFERROR(('Regions &amp; Poverty'!$G78/100)*H80,0)</f>
        <v>9.6</v>
      </c>
      <c r="M80" s="2">
        <f>+IFERROR(('Regions &amp; Poverty'!$G78/100)*I80,0)</f>
        <v>9.5519999999999996</v>
      </c>
      <c r="N80" s="2">
        <f>+IFERROR(('Regions &amp; Poverty'!$G78/100)*J80,0)</f>
        <v>10.362</v>
      </c>
      <c r="O80" s="2">
        <f>+IFERROR(L80*('Regions &amp; Poverty'!$I78/100),0)</f>
        <v>9.5999999999999992E-3</v>
      </c>
      <c r="P80" s="2">
        <f>+IFERROR(M80*('Regions &amp; Poverty'!$I78/100),0)</f>
        <v>9.5519999999999997E-3</v>
      </c>
      <c r="Q80" s="2">
        <f>+IFERROR(N80*('Regions &amp; Poverty'!$I78/100),0)</f>
        <v>1.0362E-2</v>
      </c>
      <c r="R80" s="2">
        <f>+IFERROR(('Regions &amp; Poverty'!$K78/100)*H80,0)</f>
        <v>44.8</v>
      </c>
      <c r="S80" s="2">
        <f>+IFERROR(('Regions &amp; Poverty'!$K78/100)*I80,0)</f>
        <v>44.575999999999993</v>
      </c>
      <c r="T80" s="2">
        <f>+IFERROR(('Regions &amp; Poverty'!$K78/100)*J80,0)</f>
        <v>48.355999999999995</v>
      </c>
      <c r="U80" s="2">
        <f>+IFERROR(R80*('Regions &amp; Poverty'!$M78/100),0)</f>
        <v>0.1792</v>
      </c>
      <c r="V80" s="2">
        <f>+IFERROR(S80*('Regions &amp; Poverty'!$M78/100),0)</f>
        <v>0.17830399999999999</v>
      </c>
      <c r="W80" s="2">
        <f>+IFERROR(T80*('Regions &amp; Poverty'!$M78/100),0)</f>
        <v>0.19342399999999998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273200</v>
      </c>
      <c r="I81" s="2">
        <f t="shared" si="8"/>
        <v>243300</v>
      </c>
      <c r="J81" s="2">
        <f t="shared" si="8"/>
        <v>249400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1311340</v>
      </c>
      <c r="I82" s="2">
        <f t="shared" si="8"/>
        <v>1366270</v>
      </c>
      <c r="J82" s="2">
        <f t="shared" si="8"/>
        <v>1269916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97300</v>
      </c>
      <c r="I83" s="2">
        <f t="shared" si="8"/>
        <v>89200</v>
      </c>
      <c r="J83" s="2">
        <f t="shared" si="8"/>
        <v>35100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9296</v>
      </c>
      <c r="I84" s="2">
        <f t="shared" si="8"/>
        <v>7289</v>
      </c>
      <c r="J84" s="2">
        <f t="shared" si="8"/>
        <v>5674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11769</v>
      </c>
      <c r="I86" s="2">
        <f t="shared" si="8"/>
        <v>12765</v>
      </c>
      <c r="J86" s="2">
        <f t="shared" si="8"/>
        <v>12739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1050000</v>
      </c>
      <c r="I87" s="2">
        <f t="shared" si="8"/>
        <v>1100000</v>
      </c>
      <c r="J87" s="2">
        <f t="shared" si="8"/>
        <v>1127127</v>
      </c>
      <c r="K87" s="27"/>
      <c r="L87" s="2">
        <f>+IFERROR(('Regions &amp; Poverty'!$G85/100)*H87,0)</f>
        <v>19950</v>
      </c>
      <c r="M87" s="2">
        <f>+IFERROR(('Regions &amp; Poverty'!$G85/100)*I87,0)</f>
        <v>20900</v>
      </c>
      <c r="N87" s="2">
        <f>+IFERROR(('Regions &amp; Poverty'!$G85/100)*J87,0)</f>
        <v>21415.413</v>
      </c>
      <c r="O87" s="2">
        <f>+IFERROR(L87*('Regions &amp; Poverty'!$I85/100),0)</f>
        <v>59.85</v>
      </c>
      <c r="P87" s="2">
        <f>+IFERROR(M87*('Regions &amp; Poverty'!$I85/100),0)</f>
        <v>62.7</v>
      </c>
      <c r="Q87" s="2">
        <f>+IFERROR(N87*('Regions &amp; Poverty'!$I85/100),0)</f>
        <v>64.246239000000003</v>
      </c>
      <c r="R87" s="2">
        <f>+IFERROR(('Regions &amp; Poverty'!$K85/100)*H87,0)</f>
        <v>127050</v>
      </c>
      <c r="S87" s="2">
        <f>+IFERROR(('Regions &amp; Poverty'!$K85/100)*I87,0)</f>
        <v>133100</v>
      </c>
      <c r="T87" s="2">
        <f>+IFERROR(('Regions &amp; Poverty'!$K85/100)*J87,0)</f>
        <v>136382.367</v>
      </c>
      <c r="U87" s="2">
        <f>+IFERROR(R87*('Regions &amp; Poverty'!$M85/100),0)</f>
        <v>3557.3999999999996</v>
      </c>
      <c r="V87" s="2">
        <f>+IFERROR(S87*('Regions &amp; Poverty'!$M85/100),0)</f>
        <v>3726.7999999999997</v>
      </c>
      <c r="W87" s="2">
        <f>+IFERROR(T87*('Regions &amp; Poverty'!$M85/100),0)</f>
        <v>3818.7062759999994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315099</v>
      </c>
      <c r="I88" s="2">
        <f t="shared" si="8"/>
        <v>320452</v>
      </c>
      <c r="J88" s="2">
        <f t="shared" si="8"/>
        <v>320399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77795</v>
      </c>
      <c r="I91" s="2">
        <f t="shared" si="9"/>
        <v>78117</v>
      </c>
      <c r="J91" s="2">
        <f t="shared" si="9"/>
        <v>80355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244589</v>
      </c>
      <c r="I92" s="2">
        <f t="shared" si="9"/>
        <v>271463</v>
      </c>
      <c r="J92" s="2">
        <f t="shared" si="9"/>
        <v>277408</v>
      </c>
      <c r="K92" s="27"/>
      <c r="L92" s="2">
        <f>+IFERROR(('Regions &amp; Poverty'!$G90/100)*H92,0)</f>
        <v>18344.174999999999</v>
      </c>
      <c r="M92" s="2">
        <f>+IFERROR(('Regions &amp; Poverty'!$G90/100)*I92,0)</f>
        <v>20359.724999999999</v>
      </c>
      <c r="N92" s="2">
        <f>+IFERROR(('Regions &amp; Poverty'!$G90/100)*J92,0)</f>
        <v>20805.599999999999</v>
      </c>
      <c r="O92" s="2">
        <f>+IFERROR(L92*('Regions &amp; Poverty'!$I90/100),0)</f>
        <v>238.47427500000001</v>
      </c>
      <c r="P92" s="2">
        <f>+IFERROR(M92*('Regions &amp; Poverty'!$I90/100),0)</f>
        <v>264.67642499999999</v>
      </c>
      <c r="Q92" s="2">
        <f>+IFERROR(N92*('Regions &amp; Poverty'!$I90/100),0)</f>
        <v>270.47280000000001</v>
      </c>
      <c r="R92" s="2">
        <f>+IFERROR(('Regions &amp; Poverty'!$K90/100)*H92,0)</f>
        <v>82671.081999999995</v>
      </c>
      <c r="S92" s="2">
        <f>+IFERROR(('Regions &amp; Poverty'!$K90/100)*I92,0)</f>
        <v>91754.493999999992</v>
      </c>
      <c r="T92" s="2">
        <f>+IFERROR(('Regions &amp; Poverty'!$K90/100)*J92,0)</f>
        <v>93763.903999999995</v>
      </c>
      <c r="U92" s="2">
        <f>+IFERROR(R92*('Regions &amp; Poverty'!$M90/100),0)</f>
        <v>7605.7395439999991</v>
      </c>
      <c r="V92" s="2">
        <f>+IFERROR(S92*('Regions &amp; Poverty'!$M90/100),0)</f>
        <v>8441.4134479999993</v>
      </c>
      <c r="W92" s="2">
        <f>+IFERROR(T92*('Regions &amp; Poverty'!$M90/100),0)</f>
        <v>8626.2791679999991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4000</v>
      </c>
      <c r="I93" s="2">
        <f t="shared" si="9"/>
        <v>4775</v>
      </c>
      <c r="J93" s="2">
        <f t="shared" si="9"/>
        <v>4517</v>
      </c>
      <c r="K93" s="27"/>
      <c r="L93" s="2">
        <f>+IFERROR(('Regions &amp; Poverty'!$G91/100)*H93,0)</f>
        <v>907.99999999999989</v>
      </c>
      <c r="M93" s="2">
        <f>+IFERROR(('Regions &amp; Poverty'!$G91/100)*I93,0)</f>
        <v>1083.925</v>
      </c>
      <c r="N93" s="2">
        <f>+IFERROR(('Regions &amp; Poverty'!$G91/100)*J93,0)</f>
        <v>1025.3589999999999</v>
      </c>
      <c r="O93" s="2">
        <f>+IFERROR(L93*('Regions &amp; Poverty'!$I91/100),0)</f>
        <v>47.216000000000001</v>
      </c>
      <c r="P93" s="2">
        <f>+IFERROR(M93*('Regions &amp; Poverty'!$I91/100),0)</f>
        <v>56.364100000000001</v>
      </c>
      <c r="Q93" s="2">
        <f>+IFERROR(N93*('Regions &amp; Poverty'!$I91/100),0)</f>
        <v>53.318668000000002</v>
      </c>
      <c r="R93" s="2">
        <f>+IFERROR(('Regions &amp; Poverty'!$K91/100)*H93,0)</f>
        <v>2340</v>
      </c>
      <c r="S93" s="2">
        <f>+IFERROR(('Regions &amp; Poverty'!$K91/100)*I93,0)</f>
        <v>2793.375</v>
      </c>
      <c r="T93" s="2">
        <f>+IFERROR(('Regions &amp; Poverty'!$K91/100)*J93,0)</f>
        <v>2642.4449999999997</v>
      </c>
      <c r="U93" s="2">
        <f>+IFERROR(R93*('Regions &amp; Poverty'!$M91/100),0)</f>
        <v>465.65999999999997</v>
      </c>
      <c r="V93" s="2">
        <f>+IFERROR(S93*('Regions &amp; Poverty'!$M91/100),0)</f>
        <v>555.88162499999999</v>
      </c>
      <c r="W93" s="2">
        <f>+IFERROR(T93*('Regions &amp; Poverty'!$M91/100),0)</f>
        <v>525.84655499999985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4652348</v>
      </c>
      <c r="I95" s="2">
        <f t="shared" si="9"/>
        <v>4921163</v>
      </c>
      <c r="J95" s="2">
        <f t="shared" si="9"/>
        <v>5189977</v>
      </c>
      <c r="K95" s="27"/>
      <c r="L95" s="2">
        <f>+IFERROR(('Regions &amp; Poverty'!$G93/100)*H95,0)</f>
        <v>302402.62</v>
      </c>
      <c r="M95" s="2">
        <f>+IFERROR(('Regions &amp; Poverty'!$G93/100)*I95,0)</f>
        <v>319875.59500000003</v>
      </c>
      <c r="N95" s="2">
        <f>+IFERROR(('Regions &amp; Poverty'!$G93/100)*J95,0)</f>
        <v>337348.505</v>
      </c>
      <c r="O95" s="2">
        <f>+IFERROR(L95*('Regions &amp; Poverty'!$I93/100),0)</f>
        <v>4536.0392999999995</v>
      </c>
      <c r="P95" s="2">
        <f>+IFERROR(M95*('Regions &amp; Poverty'!$I93/100),0)</f>
        <v>4798.1339250000001</v>
      </c>
      <c r="Q95" s="2">
        <f>+IFERROR(N95*('Regions &amp; Poverty'!$I93/100),0)</f>
        <v>5060.2275749999999</v>
      </c>
      <c r="R95" s="2">
        <f>+IFERROR(('Regions &amp; Poverty'!$K93/100)*H95,0)</f>
        <v>1405009.0959999999</v>
      </c>
      <c r="S95" s="2">
        <f>+IFERROR(('Regions &amp; Poverty'!$K93/100)*I95,0)</f>
        <v>1486191.226</v>
      </c>
      <c r="T95" s="2">
        <f>+IFERROR(('Regions &amp; Poverty'!$K93/100)*J95,0)</f>
        <v>1567373.054</v>
      </c>
      <c r="U95" s="2">
        <f>+IFERROR(R95*('Regions &amp; Poverty'!$M93/100),0)</f>
        <v>110995.71858399999</v>
      </c>
      <c r="V95" s="2">
        <f>+IFERROR(S95*('Regions &amp; Poverty'!$M93/100),0)</f>
        <v>117409.106854</v>
      </c>
      <c r="W95" s="2">
        <f>+IFERROR(T95*('Regions &amp; Poverty'!$M93/100),0)</f>
        <v>123822.47126600001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32144</v>
      </c>
      <c r="I96" s="2">
        <f t="shared" si="9"/>
        <v>33623</v>
      </c>
      <c r="J96" s="2">
        <f t="shared" si="9"/>
        <v>34039</v>
      </c>
      <c r="K96" s="27"/>
      <c r="L96" s="2">
        <f>+IFERROR(('Regions &amp; Poverty'!$G94/100)*H96,0)</f>
        <v>2667.9520000000002</v>
      </c>
      <c r="M96" s="2">
        <f>+IFERROR(('Regions &amp; Poverty'!$G94/100)*I96,0)</f>
        <v>2790.7090000000003</v>
      </c>
      <c r="N96" s="2">
        <f>+IFERROR(('Regions &amp; Poverty'!$G94/100)*J96,0)</f>
        <v>2825.2370000000001</v>
      </c>
      <c r="O96" s="2">
        <f>+IFERROR(L96*('Regions &amp; Poverty'!$I94/100),0)</f>
        <v>42.687232000000002</v>
      </c>
      <c r="P96" s="2">
        <f>+IFERROR(M96*('Regions &amp; Poverty'!$I94/100),0)</f>
        <v>44.651344000000009</v>
      </c>
      <c r="Q96" s="2">
        <f>+IFERROR(N96*('Regions &amp; Poverty'!$I94/100),0)</f>
        <v>45.203792</v>
      </c>
      <c r="R96" s="2">
        <f>+IFERROR(('Regions &amp; Poverty'!$K94/100)*H96,0)</f>
        <v>10832.528</v>
      </c>
      <c r="S96" s="2">
        <f>+IFERROR(('Regions &amp; Poverty'!$K94/100)*I96,0)</f>
        <v>11330.951000000001</v>
      </c>
      <c r="T96" s="2">
        <f>+IFERROR(('Regions &amp; Poverty'!$K94/100)*J96,0)</f>
        <v>11471.143</v>
      </c>
      <c r="U96" s="2">
        <f>+IFERROR(R96*('Regions &amp; Poverty'!$M94/100),0)</f>
        <v>1018.2576320000001</v>
      </c>
      <c r="V96" s="2">
        <f>+IFERROR(S96*('Regions &amp; Poverty'!$M94/100),0)</f>
        <v>1065.1093940000001</v>
      </c>
      <c r="W96" s="2">
        <f>+IFERROR(T96*('Regions &amp; Poverty'!$M94/100),0)</f>
        <v>1078.2874420000001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84291</v>
      </c>
      <c r="I97" s="2">
        <f t="shared" si="9"/>
        <v>79961</v>
      </c>
      <c r="J97" s="2">
        <f t="shared" si="9"/>
        <v>75501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927.20100000000014</v>
      </c>
      <c r="S97" s="2">
        <f>+IFERROR(('Regions &amp; Poverty'!$K95/100)*I97,0)</f>
        <v>879.57100000000014</v>
      </c>
      <c r="T97" s="2">
        <f>+IFERROR(('Regions &amp; Poverty'!$K95/100)*J97,0)</f>
        <v>830.51100000000008</v>
      </c>
      <c r="U97" s="2">
        <f>+IFERROR(R97*('Regions &amp; Poverty'!$M95/100),0)</f>
        <v>0.92720100000000016</v>
      </c>
      <c r="V97" s="2">
        <f>+IFERROR(S97*('Regions &amp; Poverty'!$M95/100),0)</f>
        <v>0.87957100000000021</v>
      </c>
      <c r="W97" s="2">
        <f>+IFERROR(T97*('Regions &amp; Poverty'!$M95/100),0)</f>
        <v>0.83051100000000011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9633</v>
      </c>
      <c r="I98" s="2">
        <f t="shared" si="9"/>
        <v>8207</v>
      </c>
      <c r="J98" s="2">
        <f t="shared" si="9"/>
        <v>7408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164040</v>
      </c>
      <c r="I99" s="2">
        <f t="shared" si="9"/>
        <v>170921</v>
      </c>
      <c r="J99" s="2">
        <f t="shared" si="9"/>
        <v>149439</v>
      </c>
      <c r="K99" s="27"/>
      <c r="L99" s="2">
        <f>+IFERROR(('Regions &amp; Poverty'!$G97/100)*H99,0)</f>
        <v>4593.12</v>
      </c>
      <c r="M99" s="2">
        <f>+IFERROR(('Regions &amp; Poverty'!$G97/100)*I99,0)</f>
        <v>4785.7879999999996</v>
      </c>
      <c r="N99" s="2">
        <f>+IFERROR(('Regions &amp; Poverty'!$G97/100)*J99,0)</f>
        <v>4184.2919999999995</v>
      </c>
      <c r="O99" s="2">
        <f>+IFERROR(L99*('Regions &amp; Poverty'!$I97/100),0)</f>
        <v>27.558720000000001</v>
      </c>
      <c r="P99" s="2">
        <f>+IFERROR(M99*('Regions &amp; Poverty'!$I97/100),0)</f>
        <v>28.714727999999997</v>
      </c>
      <c r="Q99" s="2">
        <f>+IFERROR(N99*('Regions &amp; Poverty'!$I97/100),0)</f>
        <v>25.105751999999999</v>
      </c>
      <c r="R99" s="2">
        <f>+IFERROR(('Regions &amp; Poverty'!$K97/100)*H99,0)</f>
        <v>19028.64</v>
      </c>
      <c r="S99" s="2">
        <f>+IFERROR(('Regions &amp; Poverty'!$K97/100)*I99,0)</f>
        <v>19826.835999999999</v>
      </c>
      <c r="T99" s="2">
        <f>+IFERROR(('Regions &amp; Poverty'!$K97/100)*J99,0)</f>
        <v>17334.923999999999</v>
      </c>
      <c r="U99" s="2">
        <f>+IFERROR(R99*('Regions &amp; Poverty'!$M97/100),0)</f>
        <v>589.88783999999998</v>
      </c>
      <c r="V99" s="2">
        <f>+IFERROR(S99*('Regions &amp; Poverty'!$M97/100),0)</f>
        <v>614.63191599999993</v>
      </c>
      <c r="W99" s="2">
        <f>+IFERROR(T99*('Regions &amp; Poverty'!$M97/100),0)</f>
        <v>537.38264399999991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545</v>
      </c>
      <c r="I108" s="9">
        <f t="shared" si="14"/>
        <v>543</v>
      </c>
      <c r="J108" s="9">
        <f t="shared" si="14"/>
        <v>541</v>
      </c>
      <c r="K108" s="27"/>
      <c r="L108" s="2">
        <f>+IFERROR(('Regions &amp; Poverty'!$G106/100)*H108,0)</f>
        <v>100.825</v>
      </c>
      <c r="M108" s="2">
        <f>+IFERROR(('Regions &amp; Poverty'!$G106/100)*I108,0)</f>
        <v>100.455</v>
      </c>
      <c r="N108" s="2">
        <f>+IFERROR(('Regions &amp; Poverty'!$G106/100)*J108,0)</f>
        <v>100.08499999999999</v>
      </c>
      <c r="O108" s="2">
        <f>+IFERROR(L108*('Regions &amp; Poverty'!$I106/100),0)</f>
        <v>3.3272250000000003</v>
      </c>
      <c r="P108" s="2">
        <f>+IFERROR(M108*('Regions &amp; Poverty'!$I106/100),0)</f>
        <v>3.3150150000000003</v>
      </c>
      <c r="Q108" s="2">
        <f>+IFERROR(N108*('Regions &amp; Poverty'!$I106/100),0)</f>
        <v>3.3028049999999998</v>
      </c>
      <c r="R108" s="2">
        <f>+IFERROR(('Regions &amp; Poverty'!$K106/100)*H108,0)</f>
        <v>322.64000000000004</v>
      </c>
      <c r="S108" s="2">
        <f>+IFERROR(('Regions &amp; Poverty'!$K106/100)*I108,0)</f>
        <v>321.45600000000002</v>
      </c>
      <c r="T108" s="2">
        <f>+IFERROR(('Regions &amp; Poverty'!$K106/100)*J108,0)</f>
        <v>320.27200000000005</v>
      </c>
      <c r="U108" s="2">
        <f>+IFERROR(R108*('Regions &amp; Poverty'!$M106/100),0)</f>
        <v>58.720480000000009</v>
      </c>
      <c r="V108" s="2">
        <f>+IFERROR(S108*('Regions &amp; Poverty'!$M106/100),0)</f>
        <v>58.504992000000001</v>
      </c>
      <c r="W108" s="2">
        <f>+IFERROR(T108*('Regions &amp; Poverty'!$M106/100),0)</f>
        <v>58.289504000000008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3384</v>
      </c>
      <c r="I109" s="2">
        <f t="shared" si="15"/>
        <v>3612</v>
      </c>
      <c r="J109" s="2">
        <f t="shared" si="15"/>
        <v>3701</v>
      </c>
      <c r="K109" s="27"/>
      <c r="L109" s="2">
        <f>+IFERROR(('Regions &amp; Poverty'!$G107/100)*H109,0)</f>
        <v>74.448000000000008</v>
      </c>
      <c r="M109" s="2">
        <f>+IFERROR(('Regions &amp; Poverty'!$G107/100)*I109,0)</f>
        <v>79.464000000000013</v>
      </c>
      <c r="N109" s="2">
        <f>+IFERROR(('Regions &amp; Poverty'!$G107/100)*J109,0)</f>
        <v>81.422000000000011</v>
      </c>
      <c r="O109" s="2">
        <f>+IFERROR(L109*('Regions &amp; Poverty'!$I107/100),0)</f>
        <v>0.29779200000000006</v>
      </c>
      <c r="P109" s="2">
        <f>+IFERROR(M109*('Regions &amp; Poverty'!$I107/100),0)</f>
        <v>0.31785600000000008</v>
      </c>
      <c r="Q109" s="2">
        <f>+IFERROR(N109*('Regions &amp; Poverty'!$I107/100),0)</f>
        <v>0.32568800000000003</v>
      </c>
      <c r="R109" s="2">
        <f>+IFERROR(('Regions &amp; Poverty'!$K107/100)*H109,0)</f>
        <v>490.67999999999995</v>
      </c>
      <c r="S109" s="2">
        <f>+IFERROR(('Regions &amp; Poverty'!$K107/100)*I109,0)</f>
        <v>523.74</v>
      </c>
      <c r="T109" s="2">
        <f>+IFERROR(('Regions &amp; Poverty'!$K107/100)*J109,0)</f>
        <v>536.64499999999998</v>
      </c>
      <c r="U109" s="2">
        <f>+IFERROR(R109*('Regions &amp; Poverty'!$M107/100),0)</f>
        <v>16.192439999999998</v>
      </c>
      <c r="V109" s="2">
        <f>+IFERROR(S109*('Regions &amp; Poverty'!$M107/100),0)</f>
        <v>17.28342</v>
      </c>
      <c r="W109" s="2">
        <f>+IFERROR(T109*('Regions &amp; Poverty'!$M107/100),0)</f>
        <v>17.709285000000001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4230000</v>
      </c>
      <c r="I110" s="2">
        <f t="shared" si="15"/>
        <v>4260000</v>
      </c>
      <c r="J110" s="2">
        <f t="shared" si="15"/>
        <v>3897611</v>
      </c>
      <c r="K110" s="27"/>
      <c r="L110" s="2">
        <f>+IFERROR(('Regions &amp; Poverty'!$G108/100)*H110,0)</f>
        <v>896760</v>
      </c>
      <c r="M110" s="2">
        <f>+IFERROR(('Regions &amp; Poverty'!$G108/100)*I110,0)</f>
        <v>903120</v>
      </c>
      <c r="N110" s="2">
        <f>+IFERROR(('Regions &amp; Poverty'!$G108/100)*J110,0)</f>
        <v>826293.53200000001</v>
      </c>
      <c r="O110" s="2">
        <f>+IFERROR(L110*('Regions &amp; Poverty'!$I108/100),0)</f>
        <v>38560.68</v>
      </c>
      <c r="P110" s="2">
        <f>+IFERROR(M110*('Regions &amp; Poverty'!$I108/100),0)</f>
        <v>38834.159999999996</v>
      </c>
      <c r="Q110" s="2">
        <f>+IFERROR(N110*('Regions &amp; Poverty'!$I108/100),0)</f>
        <v>35530.621875999997</v>
      </c>
      <c r="R110" s="2">
        <f>+IFERROR(('Regions &amp; Poverty'!$K108/100)*H110,0)</f>
        <v>2554920</v>
      </c>
      <c r="S110" s="2">
        <f>+IFERROR(('Regions &amp; Poverty'!$K108/100)*I110,0)</f>
        <v>2573040</v>
      </c>
      <c r="T110" s="2">
        <f>+IFERROR(('Regions &amp; Poverty'!$K108/100)*J110,0)</f>
        <v>2354157.0439999998</v>
      </c>
      <c r="U110" s="2">
        <f>+IFERROR(R110*('Regions &amp; Poverty'!$M108/100),0)</f>
        <v>503319.23999999993</v>
      </c>
      <c r="V110" s="2">
        <f>+IFERROR(S110*('Regions &amp; Poverty'!$M108/100),0)</f>
        <v>506888.87999999995</v>
      </c>
      <c r="W110" s="2">
        <f>+IFERROR(T110*('Regions &amp; Poverty'!$M108/100),0)</f>
        <v>463768.93766799988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19383</v>
      </c>
      <c r="I111" s="2">
        <f t="shared" si="15"/>
        <v>19133</v>
      </c>
      <c r="J111" s="2">
        <f t="shared" si="15"/>
        <v>19659</v>
      </c>
      <c r="K111" s="27"/>
      <c r="L111" s="2">
        <f>+IFERROR(('Regions &amp; Poverty'!$G109/100)*H111,0)</f>
        <v>2907.45</v>
      </c>
      <c r="M111" s="2">
        <f>+IFERROR(('Regions &amp; Poverty'!$G109/100)*I111,0)</f>
        <v>2869.95</v>
      </c>
      <c r="N111" s="2">
        <f>+IFERROR(('Regions &amp; Poverty'!$G109/100)*J111,0)</f>
        <v>2948.85</v>
      </c>
      <c r="O111" s="2">
        <f>+IFERROR(L111*('Regions &amp; Poverty'!$I109/100),0)</f>
        <v>87.223499999999987</v>
      </c>
      <c r="P111" s="2">
        <f>+IFERROR(M111*('Regions &amp; Poverty'!$I109/100),0)</f>
        <v>86.098499999999987</v>
      </c>
      <c r="Q111" s="2">
        <f>+IFERROR(N111*('Regions &amp; Poverty'!$I109/100),0)</f>
        <v>88.465499999999992</v>
      </c>
      <c r="R111" s="2">
        <f>+IFERROR(('Regions &amp; Poverty'!$K109/100)*H111,0)</f>
        <v>9865.9470000000001</v>
      </c>
      <c r="S111" s="2">
        <f>+IFERROR(('Regions &amp; Poverty'!$K109/100)*I111,0)</f>
        <v>9738.6970000000001</v>
      </c>
      <c r="T111" s="2">
        <f>+IFERROR(('Regions &amp; Poverty'!$K109/100)*J111,0)</f>
        <v>10006.431</v>
      </c>
      <c r="U111" s="2">
        <f>+IFERROR(R111*('Regions &amp; Poverty'!$M109/100),0)</f>
        <v>1558.819626</v>
      </c>
      <c r="V111" s="2">
        <f>+IFERROR(S111*('Regions &amp; Poverty'!$M109/100),0)</f>
        <v>1538.7141260000001</v>
      </c>
      <c r="W111" s="2">
        <f>+IFERROR(T111*('Regions &amp; Poverty'!$M109/100),0)</f>
        <v>1581.0160980000001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107900</v>
      </c>
      <c r="I112" s="2">
        <f t="shared" si="15"/>
        <v>110575</v>
      </c>
      <c r="J112" s="2">
        <f t="shared" si="15"/>
        <v>111770</v>
      </c>
      <c r="K112" s="27"/>
      <c r="L112" s="2">
        <f>+IFERROR(('Regions &amp; Poverty'!$G110/100)*H112,0)</f>
        <v>6581.9</v>
      </c>
      <c r="M112" s="2">
        <f>+IFERROR(('Regions &amp; Poverty'!$G110/100)*I112,0)</f>
        <v>6745.0749999999998</v>
      </c>
      <c r="N112" s="2">
        <f>+IFERROR(('Regions &amp; Poverty'!$G110/100)*J112,0)</f>
        <v>6817.97</v>
      </c>
      <c r="O112" s="2">
        <f>+IFERROR(L112*('Regions &amp; Poverty'!$I110/100),0)</f>
        <v>59.237100000000005</v>
      </c>
      <c r="P112" s="2">
        <f>+IFERROR(M112*('Regions &amp; Poverty'!$I110/100),0)</f>
        <v>60.705675000000006</v>
      </c>
      <c r="Q112" s="2">
        <f>+IFERROR(N112*('Regions &amp; Poverty'!$I110/100),0)</f>
        <v>61.361730000000009</v>
      </c>
      <c r="R112" s="2">
        <f>+IFERROR(('Regions &amp; Poverty'!$K110/100)*H112,0)</f>
        <v>42836.3</v>
      </c>
      <c r="S112" s="2">
        <f>+IFERROR(('Regions &amp; Poverty'!$K110/100)*I112,0)</f>
        <v>43898.275000000001</v>
      </c>
      <c r="T112" s="2">
        <f>+IFERROR(('Regions &amp; Poverty'!$K110/100)*J112,0)</f>
        <v>44372.69</v>
      </c>
      <c r="U112" s="2">
        <f>+IFERROR(R112*('Regions &amp; Poverty'!$M110/100),0)</f>
        <v>4069.4485000000004</v>
      </c>
      <c r="V112" s="2">
        <f>+IFERROR(S112*('Regions &amp; Poverty'!$M110/100),0)</f>
        <v>4170.3361249999998</v>
      </c>
      <c r="W112" s="2">
        <f>+IFERROR(T112*('Regions &amp; Poverty'!$M110/100),0)</f>
        <v>4215.4055500000004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6795</v>
      </c>
      <c r="I113" s="2">
        <f t="shared" si="15"/>
        <v>6688</v>
      </c>
      <c r="J113" s="2">
        <f t="shared" si="15"/>
        <v>6624</v>
      </c>
      <c r="K113" s="27"/>
      <c r="L113" s="2">
        <f>+IFERROR(('Regions &amp; Poverty'!$G111/100)*H113,0)</f>
        <v>129.10499999999999</v>
      </c>
      <c r="M113" s="2">
        <f>+IFERROR(('Regions &amp; Poverty'!$G111/100)*I113,0)</f>
        <v>127.072</v>
      </c>
      <c r="N113" s="2">
        <f>+IFERROR(('Regions &amp; Poverty'!$G111/100)*J113,0)</f>
        <v>125.85599999999999</v>
      </c>
      <c r="O113" s="2">
        <f>+IFERROR(L113*('Regions &amp; Poverty'!$I111/100),0)</f>
        <v>0.38731499999999996</v>
      </c>
      <c r="P113" s="2">
        <f>+IFERROR(M113*('Regions &amp; Poverty'!$I111/100),0)</f>
        <v>0.381216</v>
      </c>
      <c r="Q113" s="2">
        <f>+IFERROR(N113*('Regions &amp; Poverty'!$I111/100),0)</f>
        <v>0.37756800000000001</v>
      </c>
      <c r="R113" s="2">
        <f>+IFERROR(('Regions &amp; Poverty'!$K111/100)*H113,0)</f>
        <v>1093.9950000000001</v>
      </c>
      <c r="S113" s="2">
        <f>+IFERROR(('Regions &amp; Poverty'!$K111/100)*I113,0)</f>
        <v>1076.768</v>
      </c>
      <c r="T113" s="2">
        <f>+IFERROR(('Regions &amp; Poverty'!$K111/100)*J113,0)</f>
        <v>1066.4639999999999</v>
      </c>
      <c r="U113" s="2">
        <f>+IFERROR(R113*('Regions &amp; Poverty'!$M111/100),0)</f>
        <v>37.195830000000008</v>
      </c>
      <c r="V113" s="2">
        <f>+IFERROR(S113*('Regions &amp; Poverty'!$M111/100),0)</f>
        <v>36.610112000000001</v>
      </c>
      <c r="W113" s="2">
        <f>+IFERROR(T113*('Regions &amp; Poverty'!$M111/100),0)</f>
        <v>36.259776000000002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545</v>
      </c>
      <c r="I115" s="9">
        <f t="shared" si="16"/>
        <v>543</v>
      </c>
      <c r="J115" s="9">
        <f t="shared" si="16"/>
        <v>541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8022</v>
      </c>
      <c r="I118" s="2">
        <f t="shared" si="15"/>
        <v>9286</v>
      </c>
      <c r="J118" s="2">
        <f t="shared" si="15"/>
        <v>7443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17600</v>
      </c>
      <c r="I121" s="2">
        <f t="shared" si="15"/>
        <v>65900</v>
      </c>
      <c r="J121" s="2">
        <f t="shared" si="15"/>
        <v>67200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5760</v>
      </c>
      <c r="I122" s="2">
        <f t="shared" si="15"/>
        <v>5508</v>
      </c>
      <c r="J122" s="2">
        <f t="shared" si="15"/>
        <v>2630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61100</v>
      </c>
      <c r="I124" s="2">
        <f t="shared" si="15"/>
        <v>99100</v>
      </c>
      <c r="J124" s="2">
        <f t="shared" si="15"/>
        <v>103700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210</v>
      </c>
      <c r="I127" s="2">
        <f t="shared" si="17"/>
        <v>208</v>
      </c>
      <c r="J127" s="2">
        <f t="shared" si="17"/>
        <v>363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18458</v>
      </c>
      <c r="I128" s="2">
        <f t="shared" si="17"/>
        <v>13772</v>
      </c>
      <c r="J128" s="2">
        <f t="shared" si="17"/>
        <v>16222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11049</v>
      </c>
      <c r="I129" s="2">
        <f t="shared" si="17"/>
        <v>12215</v>
      </c>
      <c r="J129" s="2">
        <f t="shared" si="17"/>
        <v>11702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362</v>
      </c>
      <c r="I130" s="2">
        <f t="shared" si="17"/>
        <v>330</v>
      </c>
      <c r="J130" s="2">
        <f t="shared" si="17"/>
        <v>329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1802</v>
      </c>
      <c r="I131" s="2">
        <f t="shared" si="17"/>
        <v>1811</v>
      </c>
      <c r="J131" s="2">
        <f t="shared" si="17"/>
        <v>1720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15500</v>
      </c>
      <c r="I132" s="2">
        <f t="shared" si="17"/>
        <v>17075</v>
      </c>
      <c r="J132" s="2">
        <f t="shared" si="17"/>
        <v>10704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30000</v>
      </c>
      <c r="I133" s="2">
        <f t="shared" ref="I133:J146" si="18">+SUMIF($A$250:$A$500,$B133,I$250:I$500)</f>
        <v>28000</v>
      </c>
      <c r="J133" s="2">
        <f t="shared" si="18"/>
        <v>24860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954</v>
      </c>
      <c r="I134" s="2">
        <f t="shared" si="18"/>
        <v>3262</v>
      </c>
      <c r="J134" s="2">
        <f t="shared" si="18"/>
        <v>2614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115</v>
      </c>
      <c r="I135" s="9">
        <f t="shared" si="20"/>
        <v>79</v>
      </c>
      <c r="J135" s="9">
        <f t="shared" si="20"/>
        <v>108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1530</v>
      </c>
      <c r="I136" s="2">
        <f t="shared" si="18"/>
        <v>1467</v>
      </c>
      <c r="J136" s="2">
        <f t="shared" si="18"/>
        <v>970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38402</v>
      </c>
      <c r="I137" s="2">
        <f t="shared" si="18"/>
        <v>40679</v>
      </c>
      <c r="J137" s="2">
        <f t="shared" si="18"/>
        <v>59584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19748</v>
      </c>
      <c r="I138" s="2">
        <f t="shared" si="18"/>
        <v>19966</v>
      </c>
      <c r="J138" s="2">
        <f t="shared" si="18"/>
        <v>19087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28962</v>
      </c>
      <c r="I139" s="9">
        <f t="shared" si="21"/>
        <v>30380</v>
      </c>
      <c r="J139" s="9">
        <f t="shared" si="21"/>
        <v>34293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1343</v>
      </c>
      <c r="I140" s="2">
        <f t="shared" si="18"/>
        <v>1421</v>
      </c>
      <c r="J140" s="2">
        <f t="shared" si="18"/>
        <v>875</v>
      </c>
      <c r="K140" s="27"/>
      <c r="L140" s="2">
        <f>+IFERROR(('Regions &amp; Poverty'!$G138/100)*H140,0)</f>
        <v>6.7149999999999999</v>
      </c>
      <c r="M140" s="2">
        <f>+IFERROR(('Regions &amp; Poverty'!$G138/100)*I140,0)</f>
        <v>7.1050000000000004</v>
      </c>
      <c r="N140" s="2">
        <f>+IFERROR(('Regions &amp; Poverty'!$G138/100)*J140,0)</f>
        <v>4.375</v>
      </c>
      <c r="O140" s="2">
        <f>+IFERROR(L140*('Regions &amp; Poverty'!$I138/100),0)</f>
        <v>6.7149999999999996E-3</v>
      </c>
      <c r="P140" s="2">
        <f>+IFERROR(M140*('Regions &amp; Poverty'!$I138/100),0)</f>
        <v>7.1050000000000002E-3</v>
      </c>
      <c r="Q140" s="2">
        <f>+IFERROR(N140*('Regions &amp; Poverty'!$I138/100),0)</f>
        <v>4.3750000000000004E-3</v>
      </c>
      <c r="R140" s="2">
        <f>+IFERROR(('Regions &amp; Poverty'!$K138/100)*H140,0)</f>
        <v>52.377000000000002</v>
      </c>
      <c r="S140" s="2">
        <f>+IFERROR(('Regions &amp; Poverty'!$K138/100)*I140,0)</f>
        <v>55.418999999999997</v>
      </c>
      <c r="T140" s="2">
        <f>+IFERROR(('Regions &amp; Poverty'!$K138/100)*J140,0)</f>
        <v>34.125</v>
      </c>
      <c r="U140" s="2">
        <f>+IFERROR(R140*('Regions &amp; Poverty'!$M138/100),0)</f>
        <v>0.41901600000000006</v>
      </c>
      <c r="V140" s="2">
        <f>+IFERROR(S140*('Regions &amp; Poverty'!$M138/100),0)</f>
        <v>0.44335199999999997</v>
      </c>
      <c r="W140" s="2">
        <f>+IFERROR(T140*('Regions &amp; Poverty'!$M138/100),0)</f>
        <v>0.27300000000000002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127112</v>
      </c>
      <c r="I141" s="2">
        <f t="shared" si="18"/>
        <v>119850</v>
      </c>
      <c r="J141" s="2">
        <f t="shared" si="18"/>
        <v>112925</v>
      </c>
      <c r="K141" s="27"/>
      <c r="L141" s="2">
        <f>+IFERROR(('Regions &amp; Poverty'!$G139/100)*H141,0)</f>
        <v>1779.5679999999998</v>
      </c>
      <c r="M141" s="2">
        <f>+IFERROR(('Regions &amp; Poverty'!$G139/100)*I141,0)</f>
        <v>1677.8999999999999</v>
      </c>
      <c r="N141" s="2">
        <f>+IFERROR(('Regions &amp; Poverty'!$G139/100)*J141,0)</f>
        <v>1580.9499999999998</v>
      </c>
      <c r="O141" s="2">
        <f>+IFERROR(L141*('Regions &amp; Poverty'!$I139/100),0)</f>
        <v>3.5591359999999996</v>
      </c>
      <c r="P141" s="2">
        <f>+IFERROR(M141*('Regions &amp; Poverty'!$I139/100),0)</f>
        <v>3.3557999999999999</v>
      </c>
      <c r="Q141" s="2">
        <f>+IFERROR(N141*('Regions &amp; Poverty'!$I139/100),0)</f>
        <v>3.1618999999999997</v>
      </c>
      <c r="R141" s="2">
        <f>+IFERROR(('Regions &amp; Poverty'!$K139/100)*H141,0)</f>
        <v>20465.031999999999</v>
      </c>
      <c r="S141" s="2">
        <f>+IFERROR(('Regions &amp; Poverty'!$K139/100)*I141,0)</f>
        <v>19295.850000000002</v>
      </c>
      <c r="T141" s="2">
        <f>+IFERROR(('Regions &amp; Poverty'!$K139/100)*J141,0)</f>
        <v>18180.924999999999</v>
      </c>
      <c r="U141" s="2">
        <f>+IFERROR(R141*('Regions &amp; Poverty'!$M139/100),0)</f>
        <v>613.95096000000001</v>
      </c>
      <c r="V141" s="2">
        <f>+IFERROR(S141*('Regions &amp; Poverty'!$M139/100),0)</f>
        <v>578.87549999999999</v>
      </c>
      <c r="W141" s="2">
        <f>+IFERROR(T141*('Regions &amp; Poverty'!$M139/100),0)</f>
        <v>545.42774999999995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1138</v>
      </c>
      <c r="I142" s="2">
        <f t="shared" si="18"/>
        <v>1151</v>
      </c>
      <c r="J142" s="2">
        <f t="shared" si="18"/>
        <v>1163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0</v>
      </c>
      <c r="I143" s="2">
        <f t="shared" si="18"/>
        <v>0</v>
      </c>
      <c r="J143" s="2">
        <f t="shared" si="18"/>
        <v>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76</v>
      </c>
      <c r="I144" s="2">
        <f t="shared" si="18"/>
        <v>188</v>
      </c>
      <c r="J144" s="2">
        <f t="shared" si="18"/>
        <v>350</v>
      </c>
      <c r="K144" s="27"/>
      <c r="L144" s="2">
        <f>+IFERROR(('Regions &amp; Poverty'!$G142/100)*H144,0)</f>
        <v>1.52</v>
      </c>
      <c r="M144" s="2">
        <f>+IFERROR(('Regions &amp; Poverty'!$G142/100)*I144,0)</f>
        <v>3.7600000000000002</v>
      </c>
      <c r="N144" s="2">
        <f>+IFERROR(('Regions &amp; Poverty'!$G142/100)*J144,0)</f>
        <v>7</v>
      </c>
      <c r="O144" s="2">
        <f>+IFERROR(L144*('Regions &amp; Poverty'!$I142/100),0)</f>
        <v>6.0800000000000003E-3</v>
      </c>
      <c r="P144" s="2">
        <f>+IFERROR(M144*('Regions &amp; Poverty'!$I142/100),0)</f>
        <v>1.5040000000000001E-2</v>
      </c>
      <c r="Q144" s="2">
        <f>+IFERROR(N144*('Regions &amp; Poverty'!$I142/100),0)</f>
        <v>2.8000000000000001E-2</v>
      </c>
      <c r="R144" s="2">
        <f>+IFERROR(('Regions &amp; Poverty'!$K142/100)*H144,0)</f>
        <v>6.9159999999999995</v>
      </c>
      <c r="S144" s="2">
        <f>+IFERROR(('Regions &amp; Poverty'!$K142/100)*I144,0)</f>
        <v>17.108000000000001</v>
      </c>
      <c r="T144" s="2">
        <f>+IFERROR(('Regions &amp; Poverty'!$K142/100)*J144,0)</f>
        <v>31.849999999999998</v>
      </c>
      <c r="U144" s="2">
        <f>+IFERROR(R144*('Regions &amp; Poverty'!$M142/100),0)</f>
        <v>0.15906799999999999</v>
      </c>
      <c r="V144" s="2">
        <f>+IFERROR(S144*('Regions &amp; Poverty'!$M142/100),0)</f>
        <v>0.393484</v>
      </c>
      <c r="W144" s="2">
        <f>+IFERROR(T144*('Regions &amp; Poverty'!$M142/100),0)</f>
        <v>0.73254999999999992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226369</v>
      </c>
      <c r="I146" s="2">
        <f t="shared" si="18"/>
        <v>212069</v>
      </c>
      <c r="J146" s="2">
        <f t="shared" si="18"/>
        <v>202601</v>
      </c>
      <c r="K146" s="27"/>
      <c r="L146" s="2">
        <f>+IFERROR(('Regions &amp; Poverty'!$G144/100)*H146,0)</f>
        <v>679.10699999999997</v>
      </c>
      <c r="M146" s="2">
        <f>+IFERROR(('Regions &amp; Poverty'!$G144/100)*I146,0)</f>
        <v>636.20699999999999</v>
      </c>
      <c r="N146" s="2">
        <f>+IFERROR(('Regions &amp; Poverty'!$G144/100)*J146,0)</f>
        <v>607.803</v>
      </c>
      <c r="O146" s="2">
        <f>+IFERROR(L146*('Regions &amp; Poverty'!$I144/100),0)</f>
        <v>0.67910700000000002</v>
      </c>
      <c r="P146" s="2">
        <f>+IFERROR(M146*('Regions &amp; Poverty'!$I144/100),0)</f>
        <v>0.63620699999999997</v>
      </c>
      <c r="Q146" s="2">
        <f>+IFERROR(N146*('Regions &amp; Poverty'!$I144/100),0)</f>
        <v>0.60780299999999998</v>
      </c>
      <c r="R146" s="2">
        <f>+IFERROR(('Regions &amp; Poverty'!$K144/100)*H146,0)</f>
        <v>5659.2250000000004</v>
      </c>
      <c r="S146" s="2">
        <f>+IFERROR(('Regions &amp; Poverty'!$K144/100)*I146,0)</f>
        <v>5301.7250000000004</v>
      </c>
      <c r="T146" s="2">
        <f>+IFERROR(('Regions &amp; Poverty'!$K144/100)*J146,0)</f>
        <v>5065.0250000000005</v>
      </c>
      <c r="U146" s="2">
        <f>+IFERROR(R146*('Regions &amp; Poverty'!$M144/100),0)</f>
        <v>28.296125000000004</v>
      </c>
      <c r="V146" s="2">
        <f>+IFERROR(S146*('Regions &amp; Poverty'!$M144/100),0)</f>
        <v>26.508625000000002</v>
      </c>
      <c r="W146" s="2">
        <f>+IFERROR(T146*('Regions &amp; Poverty'!$M144/100),0)</f>
        <v>25.325125000000003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7223</v>
      </c>
      <c r="I147" s="2">
        <f t="shared" si="22"/>
        <v>2772</v>
      </c>
      <c r="J147" s="2">
        <f t="shared" si="22"/>
        <v>4000</v>
      </c>
      <c r="K147" s="27"/>
      <c r="L147" s="2">
        <f>+IFERROR(('Regions &amp; Poverty'!$G145/100)*H147,0)</f>
        <v>180.57500000000002</v>
      </c>
      <c r="M147" s="2">
        <f>+IFERROR(('Regions &amp; Poverty'!$G145/100)*I147,0)</f>
        <v>69.3</v>
      </c>
      <c r="N147" s="2">
        <f>+IFERROR(('Regions &amp; Poverty'!$G145/100)*J147,0)</f>
        <v>100</v>
      </c>
      <c r="O147" s="2">
        <f>+IFERROR(L147*('Regions &amp; Poverty'!$I145/100),0)</f>
        <v>0.72230000000000005</v>
      </c>
      <c r="P147" s="2">
        <f>+IFERROR(M147*('Regions &amp; Poverty'!$I145/100),0)</f>
        <v>0.2772</v>
      </c>
      <c r="Q147" s="2">
        <f>+IFERROR(N147*('Regions &amp; Poverty'!$I145/100),0)</f>
        <v>0.4</v>
      </c>
      <c r="R147" s="2">
        <f>+IFERROR(('Regions &amp; Poverty'!$K145/100)*H147,0)</f>
        <v>1292.9169999999999</v>
      </c>
      <c r="S147" s="2">
        <f>+IFERROR(('Regions &amp; Poverty'!$K145/100)*I147,0)</f>
        <v>496.18799999999999</v>
      </c>
      <c r="T147" s="2">
        <f>+IFERROR(('Regions &amp; Poverty'!$K145/100)*J147,0)</f>
        <v>716</v>
      </c>
      <c r="U147" s="2">
        <f>+IFERROR(R147*('Regions &amp; Poverty'!$M145/100),0)</f>
        <v>50.423762999999994</v>
      </c>
      <c r="V147" s="2">
        <f>+IFERROR(S147*('Regions &amp; Poverty'!$M145/100),0)</f>
        <v>19.351331999999999</v>
      </c>
      <c r="W147" s="2">
        <f>+IFERROR(T147*('Regions &amp; Poverty'!$M145/100),0)</f>
        <v>27.923999999999999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970</v>
      </c>
      <c r="I151" s="2">
        <f t="shared" si="22"/>
        <v>800</v>
      </c>
      <c r="J151" s="2">
        <f t="shared" si="22"/>
        <v>716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0.97</v>
      </c>
      <c r="S151" s="2">
        <f>+IFERROR(('Regions &amp; Poverty'!$K149/100)*I151,0)</f>
        <v>0.8</v>
      </c>
      <c r="T151" s="2">
        <f>+IFERROR(('Regions &amp; Poverty'!$K149/100)*J151,0)</f>
        <v>0.71599999999999997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1126</v>
      </c>
      <c r="I155" s="2">
        <f t="shared" si="22"/>
        <v>1369</v>
      </c>
      <c r="J155" s="2">
        <f t="shared" si="22"/>
        <v>1472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215000</v>
      </c>
      <c r="I156" s="2">
        <f t="shared" si="22"/>
        <v>235000</v>
      </c>
      <c r="J156" s="2">
        <f t="shared" si="22"/>
        <v>235000</v>
      </c>
      <c r="K156" s="27"/>
      <c r="L156" s="2">
        <f>+IFERROR(('Regions &amp; Poverty'!$G154/100)*H156,0)</f>
        <v>645</v>
      </c>
      <c r="M156" s="2">
        <f>+IFERROR(('Regions &amp; Poverty'!$G154/100)*I156,0)</f>
        <v>705</v>
      </c>
      <c r="N156" s="2">
        <f>+IFERROR(('Regions &amp; Poverty'!$G154/100)*J156,0)</f>
        <v>705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5160</v>
      </c>
      <c r="S156" s="2">
        <f>+IFERROR(('Regions &amp; Poverty'!$K154/100)*I156,0)</f>
        <v>5640</v>
      </c>
      <c r="T156" s="2">
        <f>+IFERROR(('Regions &amp; Poverty'!$K154/100)*J156,0)</f>
        <v>5640</v>
      </c>
      <c r="U156" s="2">
        <f>+IFERROR(R156*('Regions &amp; Poverty'!$M154/100),0)</f>
        <v>25.8</v>
      </c>
      <c r="V156" s="2">
        <f>+IFERROR(S156*('Regions &amp; Poverty'!$M154/100),0)</f>
        <v>28.2</v>
      </c>
      <c r="W156" s="2">
        <f>+IFERROR(T156*('Regions &amp; Poverty'!$M154/100),0)</f>
        <v>28.2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3595</v>
      </c>
      <c r="I158" s="2">
        <f t="shared" si="22"/>
        <v>3565</v>
      </c>
      <c r="J158" s="2">
        <f t="shared" si="22"/>
        <v>3789</v>
      </c>
      <c r="K158" s="27"/>
      <c r="L158" s="2">
        <f>+IFERROR(('Regions &amp; Poverty'!$G156/100)*H158,0)</f>
        <v>675.86</v>
      </c>
      <c r="M158" s="2">
        <f>+IFERROR(('Regions &amp; Poverty'!$G156/100)*I158,0)</f>
        <v>670.22</v>
      </c>
      <c r="N158" s="2">
        <f>+IFERROR(('Regions &amp; Poverty'!$G156/100)*J158,0)</f>
        <v>712.33199999999999</v>
      </c>
      <c r="O158" s="2">
        <f>+IFERROR(L158*('Regions &amp; Poverty'!$I156/100),0)</f>
        <v>30.413699999999999</v>
      </c>
      <c r="P158" s="2">
        <f>+IFERROR(M158*('Regions &amp; Poverty'!$I156/100),0)</f>
        <v>30.1599</v>
      </c>
      <c r="Q158" s="2">
        <f>+IFERROR(N158*('Regions &amp; Poverty'!$I156/100),0)</f>
        <v>32.054940000000002</v>
      </c>
      <c r="R158" s="2">
        <f>+IFERROR(('Regions &amp; Poverty'!$K156/100)*H158,0)</f>
        <v>1876.5900000000001</v>
      </c>
      <c r="S158" s="2">
        <f>+IFERROR(('Regions &amp; Poverty'!$K156/100)*I158,0)</f>
        <v>1860.93</v>
      </c>
      <c r="T158" s="2">
        <f>+IFERROR(('Regions &amp; Poverty'!$K156/100)*J158,0)</f>
        <v>1977.8580000000002</v>
      </c>
      <c r="U158" s="2">
        <f>+IFERROR(R158*('Regions &amp; Poverty'!$M156/100),0)</f>
        <v>324.65007000000003</v>
      </c>
      <c r="V158" s="2">
        <f>+IFERROR(S158*('Regions &amp; Poverty'!$M156/100),0)</f>
        <v>321.94089000000002</v>
      </c>
      <c r="W158" s="2">
        <f>+IFERROR(T158*('Regions &amp; Poverty'!$M156/100),0)</f>
        <v>342.16943400000008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32000</v>
      </c>
      <c r="I159" s="2">
        <f t="shared" si="22"/>
        <v>32000</v>
      </c>
      <c r="J159" s="2">
        <f t="shared" si="22"/>
        <v>37958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5300</v>
      </c>
      <c r="I161" s="2">
        <f t="shared" si="22"/>
        <v>27700</v>
      </c>
      <c r="J161" s="2">
        <f t="shared" si="22"/>
        <v>37112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23600</v>
      </c>
      <c r="I162" s="2">
        <f t="shared" si="22"/>
        <v>86800</v>
      </c>
      <c r="J162" s="2">
        <f t="shared" si="22"/>
        <v>100300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62500</v>
      </c>
      <c r="I163" s="2">
        <f t="shared" si="23"/>
        <v>192487</v>
      </c>
      <c r="J163" s="2">
        <f t="shared" si="23"/>
        <v>209779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5080</v>
      </c>
      <c r="I164" s="2">
        <f t="shared" si="23"/>
        <v>5048</v>
      </c>
      <c r="J164" s="2">
        <f t="shared" si="23"/>
        <v>4749</v>
      </c>
      <c r="K164" s="27"/>
      <c r="L164" s="2">
        <f>+IFERROR(('Regions &amp; Poverty'!$G162/100)*H164,0)</f>
        <v>96.52</v>
      </c>
      <c r="M164" s="2">
        <f>+IFERROR(('Regions &amp; Poverty'!$G162/100)*I164,0)</f>
        <v>95.911999999999992</v>
      </c>
      <c r="N164" s="2">
        <f>+IFERROR(('Regions &amp; Poverty'!$G162/100)*J164,0)</f>
        <v>90.230999999999995</v>
      </c>
      <c r="O164" s="2">
        <f>+IFERROR(L164*('Regions &amp; Poverty'!$I162/100),0)</f>
        <v>0.28955999999999998</v>
      </c>
      <c r="P164" s="2">
        <f>+IFERROR(M164*('Regions &amp; Poverty'!$I162/100),0)</f>
        <v>0.28773599999999999</v>
      </c>
      <c r="Q164" s="2">
        <f>+IFERROR(N164*('Regions &amp; Poverty'!$I162/100),0)</f>
        <v>0.27069300000000002</v>
      </c>
      <c r="R164" s="2">
        <f>+IFERROR(('Regions &amp; Poverty'!$K162/100)*H164,0)</f>
        <v>685.80000000000007</v>
      </c>
      <c r="S164" s="2">
        <f>+IFERROR(('Regions &amp; Poverty'!$K162/100)*I164,0)</f>
        <v>681.48</v>
      </c>
      <c r="T164" s="2">
        <f>+IFERROR(('Regions &amp; Poverty'!$K162/100)*J164,0)</f>
        <v>641.11500000000001</v>
      </c>
      <c r="U164" s="2">
        <f>+IFERROR(R164*('Regions &amp; Poverty'!$M162/100),0)</f>
        <v>20.574000000000002</v>
      </c>
      <c r="V164" s="2">
        <f>+IFERROR(S164*('Regions &amp; Poverty'!$M162/100),0)</f>
        <v>20.444399999999998</v>
      </c>
      <c r="W164" s="2">
        <f>+IFERROR(T164*('Regions &amp; Poverty'!$M162/100),0)</f>
        <v>19.233450000000001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10362</v>
      </c>
      <c r="I165" s="2">
        <f t="shared" si="23"/>
        <v>10655</v>
      </c>
      <c r="J165" s="2">
        <f t="shared" si="23"/>
        <v>10826</v>
      </c>
      <c r="K165" s="27"/>
      <c r="L165" s="2">
        <f>+IFERROR(('Regions &amp; Poverty'!$G163/100)*H165,0)</f>
        <v>51.81</v>
      </c>
      <c r="M165" s="2">
        <f>+IFERROR(('Regions &amp; Poverty'!$G163/100)*I165,0)</f>
        <v>53.274999999999999</v>
      </c>
      <c r="N165" s="2">
        <f>+IFERROR(('Regions &amp; Poverty'!$G163/100)*J165,0)</f>
        <v>54.13</v>
      </c>
      <c r="O165" s="2">
        <f>+IFERROR(L165*('Regions &amp; Poverty'!$I163/100),0)</f>
        <v>0.10362</v>
      </c>
      <c r="P165" s="2">
        <f>+IFERROR(M165*('Regions &amp; Poverty'!$I163/100),0)</f>
        <v>0.10655000000000001</v>
      </c>
      <c r="Q165" s="2">
        <f>+IFERROR(N165*('Regions &amp; Poverty'!$I163/100),0)</f>
        <v>0.10826000000000001</v>
      </c>
      <c r="R165" s="2">
        <f>+IFERROR(('Regions &amp; Poverty'!$K163/100)*H165,0)</f>
        <v>279.77400000000006</v>
      </c>
      <c r="S165" s="2">
        <f>+IFERROR(('Regions &amp; Poverty'!$K163/100)*I165,0)</f>
        <v>287.68500000000006</v>
      </c>
      <c r="T165" s="2">
        <f>+IFERROR(('Regions &amp; Poverty'!$K163/100)*J165,0)</f>
        <v>292.30200000000002</v>
      </c>
      <c r="U165" s="2">
        <f>+IFERROR(R165*('Regions &amp; Poverty'!$M163/100),0)</f>
        <v>1.9584180000000002</v>
      </c>
      <c r="V165" s="2">
        <f>+IFERROR(S165*('Regions &amp; Poverty'!$M163/100),0)</f>
        <v>2.013795</v>
      </c>
      <c r="W165" s="2">
        <f>+IFERROR(T165*('Regions &amp; Poverty'!$M163/100),0)</f>
        <v>2.0461139999999998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7600</v>
      </c>
      <c r="I166" s="2">
        <f t="shared" si="23"/>
        <v>5500</v>
      </c>
      <c r="J166" s="2">
        <f t="shared" si="23"/>
        <v>5800</v>
      </c>
      <c r="K166" s="27"/>
      <c r="L166" s="2">
        <f>+IFERROR(('Regions &amp; Poverty'!$G164/100)*H166,0)</f>
        <v>630.80000000000007</v>
      </c>
      <c r="M166" s="2">
        <f>+IFERROR(('Regions &amp; Poverty'!$G164/100)*I166,0)</f>
        <v>456.5</v>
      </c>
      <c r="N166" s="2">
        <f>+IFERROR(('Regions &amp; Poverty'!$G164/100)*J166,0)</f>
        <v>481.40000000000003</v>
      </c>
      <c r="O166" s="2">
        <f>+IFERROR(L166*('Regions &amp; Poverty'!$I164/100),0)</f>
        <v>13.877600000000003</v>
      </c>
      <c r="P166" s="2">
        <f>+IFERROR(M166*('Regions &amp; Poverty'!$I164/100),0)</f>
        <v>10.043000000000001</v>
      </c>
      <c r="Q166" s="2">
        <f>+IFERROR(N166*('Regions &amp; Poverty'!$I164/100),0)</f>
        <v>10.590800000000002</v>
      </c>
      <c r="R166" s="2">
        <f>+IFERROR(('Regions &amp; Poverty'!$K164/100)*H166,0)</f>
        <v>1922.8</v>
      </c>
      <c r="S166" s="2">
        <f>+IFERROR(('Regions &amp; Poverty'!$K164/100)*I166,0)</f>
        <v>1391.5</v>
      </c>
      <c r="T166" s="2">
        <f>+IFERROR(('Regions &amp; Poverty'!$K164/100)*J166,0)</f>
        <v>1467.4</v>
      </c>
      <c r="U166" s="2">
        <f>+IFERROR(R166*('Regions &amp; Poverty'!$M164/100),0)</f>
        <v>149.97839999999999</v>
      </c>
      <c r="V166" s="2">
        <f>+IFERROR(S166*('Regions &amp; Poverty'!$M164/100),0)</f>
        <v>108.53700000000001</v>
      </c>
      <c r="W166" s="2">
        <f>+IFERROR(T166*('Regions &amp; Poverty'!$M164/100),0)</f>
        <v>114.4572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87100</v>
      </c>
      <c r="I167" s="2">
        <f t="shared" si="23"/>
        <v>93400</v>
      </c>
      <c r="J167" s="2">
        <f t="shared" si="23"/>
        <v>99022</v>
      </c>
      <c r="K167" s="27"/>
      <c r="L167" s="2">
        <f>+IFERROR(('Regions &amp; Poverty'!$G165/100)*H167,0)</f>
        <v>2177.5</v>
      </c>
      <c r="M167" s="2">
        <f>+IFERROR(('Regions &amp; Poverty'!$G165/100)*I167,0)</f>
        <v>2335</v>
      </c>
      <c r="N167" s="2">
        <f>+IFERROR(('Regions &amp; Poverty'!$G165/100)*J167,0)</f>
        <v>2475.5500000000002</v>
      </c>
      <c r="O167" s="2">
        <f>+IFERROR(L167*('Regions &amp; Poverty'!$I165/100),0)</f>
        <v>10.887500000000001</v>
      </c>
      <c r="P167" s="2">
        <f>+IFERROR(M167*('Regions &amp; Poverty'!$I165/100),0)</f>
        <v>11.675000000000001</v>
      </c>
      <c r="Q167" s="2">
        <f>+IFERROR(N167*('Regions &amp; Poverty'!$I165/100),0)</f>
        <v>12.377750000000001</v>
      </c>
      <c r="R167" s="2">
        <f>+IFERROR(('Regions &amp; Poverty'!$K165/100)*H167,0)</f>
        <v>20294.300000000003</v>
      </c>
      <c r="S167" s="2">
        <f>+IFERROR(('Regions &amp; Poverty'!$K165/100)*I167,0)</f>
        <v>21762.2</v>
      </c>
      <c r="T167" s="2">
        <f>+IFERROR(('Regions &amp; Poverty'!$K165/100)*J167,0)</f>
        <v>23072.126</v>
      </c>
      <c r="U167" s="2">
        <f>+IFERROR(R167*('Regions &amp; Poverty'!$M165/100),0)</f>
        <v>953.83210000000008</v>
      </c>
      <c r="V167" s="2">
        <f>+IFERROR(S167*('Regions &amp; Poverty'!$M165/100),0)</f>
        <v>1022.8234</v>
      </c>
      <c r="W167" s="2">
        <f>+IFERROR(T167*('Regions &amp; Poverty'!$M165/100),0)</f>
        <v>1084.3899220000001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10588</v>
      </c>
      <c r="I168" s="2">
        <f t="shared" si="23"/>
        <v>22885</v>
      </c>
      <c r="J168" s="2">
        <f t="shared" si="23"/>
        <v>18283</v>
      </c>
      <c r="K168" s="27"/>
      <c r="L168" s="2">
        <f>+IFERROR(('Regions &amp; Poverty'!$G166/100)*H168,0)</f>
        <v>497.63600000000002</v>
      </c>
      <c r="M168" s="2">
        <f>+IFERROR(('Regions &amp; Poverty'!$G166/100)*I168,0)</f>
        <v>1075.595</v>
      </c>
      <c r="N168" s="2">
        <f>+IFERROR(('Regions &amp; Poverty'!$G166/100)*J168,0)</f>
        <v>859.30100000000004</v>
      </c>
      <c r="O168" s="2">
        <f>+IFERROR(L168*('Regions &amp; Poverty'!$I166/100),0)</f>
        <v>4.9763600000000006</v>
      </c>
      <c r="P168" s="2">
        <f>+IFERROR(M168*('Regions &amp; Poverty'!$I166/100),0)</f>
        <v>10.75595</v>
      </c>
      <c r="Q168" s="2">
        <f>+IFERROR(N168*('Regions &amp; Poverty'!$I166/100),0)</f>
        <v>8.5930100000000014</v>
      </c>
      <c r="R168" s="2">
        <f>+IFERROR(('Regions &amp; Poverty'!$K166/100)*H168,0)</f>
        <v>2117.6</v>
      </c>
      <c r="S168" s="2">
        <f>+IFERROR(('Regions &amp; Poverty'!$K166/100)*I168,0)</f>
        <v>4577</v>
      </c>
      <c r="T168" s="2">
        <f>+IFERROR(('Regions &amp; Poverty'!$K166/100)*J168,0)</f>
        <v>3656.6000000000004</v>
      </c>
      <c r="U168" s="2">
        <f>+IFERROR(R168*('Regions &amp; Poverty'!$M166/100),0)</f>
        <v>110.1152</v>
      </c>
      <c r="V168" s="2">
        <f>+IFERROR(S168*('Regions &amp; Poverty'!$M166/100),0)</f>
        <v>238.00400000000002</v>
      </c>
      <c r="W168" s="2">
        <f>+IFERROR(T168*('Regions &amp; Poverty'!$M166/100),0)</f>
        <v>190.14320000000004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347781</v>
      </c>
      <c r="I171" s="2">
        <f t="shared" si="23"/>
        <v>324567</v>
      </c>
      <c r="J171" s="2">
        <f t="shared" si="23"/>
        <v>277755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51237</v>
      </c>
      <c r="I172" s="2">
        <f t="shared" si="23"/>
        <v>87651</v>
      </c>
      <c r="J172" s="2">
        <f t="shared" si="23"/>
        <v>223661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204.94800000000001</v>
      </c>
      <c r="S172" s="2">
        <f>+IFERROR(('Regions &amp; Poverty'!$K170/100)*I172,0)</f>
        <v>350.60399999999998</v>
      </c>
      <c r="T172" s="2">
        <f>+IFERROR(('Regions &amp; Poverty'!$K170/100)*J172,0)</f>
        <v>894.64400000000001</v>
      </c>
      <c r="U172" s="2">
        <f>+IFERROR(R172*('Regions &amp; Poverty'!$M170/100),0)</f>
        <v>0.20494800000000002</v>
      </c>
      <c r="V172" s="2">
        <f>+IFERROR(S172*('Regions &amp; Poverty'!$M170/100),0)</f>
        <v>0.35060399999999997</v>
      </c>
      <c r="W172" s="2">
        <f>+IFERROR(T172*('Regions &amp; Poverty'!$M170/100),0)</f>
        <v>0.89464399999999999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15514</v>
      </c>
      <c r="I173" s="2">
        <f t="shared" si="23"/>
        <v>11303</v>
      </c>
      <c r="J173" s="2">
        <f t="shared" si="23"/>
        <v>11150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217.19599999999997</v>
      </c>
      <c r="S173" s="2">
        <f>+IFERROR(('Regions &amp; Poverty'!$K171/100)*I173,0)</f>
        <v>158.24199999999999</v>
      </c>
      <c r="T173" s="2">
        <f>+IFERROR(('Regions &amp; Poverty'!$K171/100)*J173,0)</f>
        <v>156.1</v>
      </c>
      <c r="U173" s="2">
        <f>+IFERROR(R173*('Regions &amp; Poverty'!$M171/100),0)</f>
        <v>0.43439199999999994</v>
      </c>
      <c r="V173" s="2">
        <f>+IFERROR(S173*('Regions &amp; Poverty'!$M171/100),0)</f>
        <v>0.31648399999999999</v>
      </c>
      <c r="W173" s="2">
        <f>+IFERROR(T173*('Regions &amp; Poverty'!$M171/100),0)</f>
        <v>0.31219999999999998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7078</v>
      </c>
      <c r="I174" s="2">
        <f t="shared" si="23"/>
        <v>7174</v>
      </c>
      <c r="J174" s="2">
        <f t="shared" si="23"/>
        <v>8994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21.234000000000002</v>
      </c>
      <c r="S174" s="2">
        <f>+IFERROR(('Regions &amp; Poverty'!$K172/100)*I174,0)</f>
        <v>21.522000000000002</v>
      </c>
      <c r="T174" s="2">
        <f>+IFERROR(('Regions &amp; Poverty'!$K172/100)*J174,0)</f>
        <v>26.981999999999999</v>
      </c>
      <c r="U174" s="2">
        <f>+IFERROR(R174*('Regions &amp; Poverty'!$M172/100),0)</f>
        <v>2.1234000000000003E-2</v>
      </c>
      <c r="V174" s="2">
        <f>+IFERROR(S174*('Regions &amp; Poverty'!$M172/100),0)</f>
        <v>2.1522000000000003E-2</v>
      </c>
      <c r="W174" s="2">
        <f>+IFERROR(T174*('Regions &amp; Poverty'!$M172/100),0)</f>
        <v>2.6981999999999999E-2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43330</v>
      </c>
      <c r="I175" s="2">
        <f t="shared" si="23"/>
        <v>47980</v>
      </c>
      <c r="J175" s="2">
        <f t="shared" si="23"/>
        <v>53580</v>
      </c>
      <c r="K175" s="27"/>
      <c r="L175" s="2">
        <f>+IFERROR(('Regions &amp; Poverty'!$G173/100)*H175,0)</f>
        <v>43.33</v>
      </c>
      <c r="M175" s="2">
        <f>+IFERROR(('Regions &amp; Poverty'!$G173/100)*I175,0)</f>
        <v>47.980000000000004</v>
      </c>
      <c r="N175" s="2">
        <f>+IFERROR(('Regions &amp; Poverty'!$G173/100)*J175,0)</f>
        <v>53.58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216.65</v>
      </c>
      <c r="S175" s="2">
        <f>+IFERROR(('Regions &amp; Poverty'!$K173/100)*I175,0)</f>
        <v>239.9</v>
      </c>
      <c r="T175" s="2">
        <f>+IFERROR(('Regions &amp; Poverty'!$K173/100)*J175,0)</f>
        <v>267.89999999999998</v>
      </c>
      <c r="U175" s="2">
        <f>+IFERROR(R175*('Regions &amp; Poverty'!$M173/100),0)</f>
        <v>0.21665000000000001</v>
      </c>
      <c r="V175" s="2">
        <f>+IFERROR(S175*('Regions &amp; Poverty'!$M173/100),0)</f>
        <v>0.2399</v>
      </c>
      <c r="W175" s="2">
        <f>+IFERROR(T175*('Regions &amp; Poverty'!$M173/100),0)</f>
        <v>0.26789999999999997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677070</v>
      </c>
      <c r="I176" s="9">
        <f t="shared" si="24"/>
        <v>923150</v>
      </c>
      <c r="J176" s="9">
        <f t="shared" si="24"/>
        <v>1061011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26788833</v>
      </c>
      <c r="I178" s="9">
        <f t="shared" si="25"/>
        <v>27576727</v>
      </c>
      <c r="J178" s="9">
        <f t="shared" si="25"/>
        <v>26764754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195</v>
      </c>
      <c r="I182" s="2">
        <f t="shared" si="26"/>
        <v>191</v>
      </c>
      <c r="J182" s="2">
        <f t="shared" si="26"/>
        <v>194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513725</v>
      </c>
      <c r="I183" s="2">
        <f t="shared" si="26"/>
        <v>595511</v>
      </c>
      <c r="J183" s="2">
        <f t="shared" si="26"/>
        <v>483923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113</v>
      </c>
      <c r="I187" s="2">
        <f t="shared" si="26"/>
        <v>128</v>
      </c>
      <c r="J187" s="2">
        <f t="shared" si="26"/>
        <v>121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126</v>
      </c>
      <c r="I190" s="2">
        <f t="shared" si="26"/>
        <v>121</v>
      </c>
      <c r="J190" s="2">
        <f t="shared" si="26"/>
        <v>123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545</v>
      </c>
      <c r="I199" s="2">
        <f t="shared" si="27"/>
        <v>543</v>
      </c>
      <c r="J199" s="2">
        <f t="shared" si="27"/>
        <v>541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115</v>
      </c>
      <c r="I202" s="2">
        <f t="shared" si="27"/>
        <v>79</v>
      </c>
      <c r="J202" s="2">
        <f t="shared" si="27"/>
        <v>108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9435</v>
      </c>
      <c r="I203" s="2">
        <f t="shared" si="27"/>
        <v>8551</v>
      </c>
      <c r="J203" s="2">
        <f t="shared" si="27"/>
        <v>11143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1329</v>
      </c>
      <c r="I204" s="2">
        <f t="shared" si="27"/>
        <v>1156</v>
      </c>
      <c r="J204" s="2">
        <f t="shared" si="27"/>
        <v>1461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7112</v>
      </c>
      <c r="I205" s="2">
        <f t="shared" si="27"/>
        <v>7156</v>
      </c>
      <c r="J205" s="2">
        <f t="shared" si="27"/>
        <v>7135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761</v>
      </c>
      <c r="I206" s="2">
        <f t="shared" si="27"/>
        <v>736</v>
      </c>
      <c r="J206" s="2">
        <f t="shared" si="27"/>
        <v>1219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329</v>
      </c>
      <c r="I208" s="2">
        <f t="shared" si="27"/>
        <v>200</v>
      </c>
      <c r="J208" s="2">
        <f t="shared" si="27"/>
        <v>100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9996</v>
      </c>
      <c r="I209" s="2">
        <f t="shared" si="27"/>
        <v>12581</v>
      </c>
      <c r="J209" s="2">
        <f t="shared" si="27"/>
        <v>13235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12000</v>
      </c>
      <c r="I245" s="2">
        <f t="shared" si="29"/>
        <v>13000</v>
      </c>
      <c r="J245" s="2">
        <f t="shared" si="29"/>
        <v>14000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4140</v>
      </c>
      <c r="I246" s="2">
        <f t="shared" si="30"/>
        <v>3141</v>
      </c>
      <c r="J246" s="2">
        <f t="shared" si="30"/>
        <v>2512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3</v>
      </c>
      <c r="B250" s="1" t="s">
        <v>19</v>
      </c>
      <c r="C250" s="1">
        <v>176</v>
      </c>
      <c r="D250" s="1" t="s">
        <v>12</v>
      </c>
      <c r="E250" s="1">
        <v>5510</v>
      </c>
      <c r="F250" s="1" t="s">
        <v>581</v>
      </c>
      <c r="G250" s="1" t="s">
        <v>4</v>
      </c>
      <c r="H250" s="1">
        <v>30000</v>
      </c>
      <c r="I250" s="1">
        <v>28000</v>
      </c>
      <c r="J250" s="1">
        <v>24860</v>
      </c>
    </row>
    <row r="251" spans="1:11" ht="15" customHeight="1" x14ac:dyDescent="0.2">
      <c r="A251" s="1">
        <v>4</v>
      </c>
      <c r="B251" s="1" t="s">
        <v>20</v>
      </c>
      <c r="C251" s="1">
        <v>176</v>
      </c>
      <c r="D251" s="1" t="s">
        <v>12</v>
      </c>
      <c r="E251" s="1">
        <v>5510</v>
      </c>
      <c r="F251" s="1" t="s">
        <v>581</v>
      </c>
      <c r="G251" s="1" t="s">
        <v>4</v>
      </c>
      <c r="H251" s="1">
        <v>1343</v>
      </c>
      <c r="I251" s="1">
        <v>1421</v>
      </c>
      <c r="J251" s="1">
        <v>875</v>
      </c>
    </row>
    <row r="252" spans="1:11" ht="15" customHeight="1" x14ac:dyDescent="0.2">
      <c r="A252" s="1">
        <v>7</v>
      </c>
      <c r="B252" s="1" t="s">
        <v>22</v>
      </c>
      <c r="C252" s="1">
        <v>176</v>
      </c>
      <c r="D252" s="1" t="s">
        <v>12</v>
      </c>
      <c r="E252" s="1">
        <v>5510</v>
      </c>
      <c r="F252" s="1" t="s">
        <v>581</v>
      </c>
      <c r="G252" s="1" t="s">
        <v>4</v>
      </c>
      <c r="H252" s="1">
        <v>401500</v>
      </c>
      <c r="I252" s="1">
        <v>397842</v>
      </c>
      <c r="J252" s="1">
        <v>367255</v>
      </c>
    </row>
    <row r="253" spans="1:11" ht="15" customHeight="1" x14ac:dyDescent="0.2">
      <c r="A253" s="1">
        <v>9</v>
      </c>
      <c r="B253" s="1" t="s">
        <v>24</v>
      </c>
      <c r="C253" s="1">
        <v>176</v>
      </c>
      <c r="D253" s="1" t="s">
        <v>12</v>
      </c>
      <c r="E253" s="1">
        <v>5510</v>
      </c>
      <c r="F253" s="1" t="s">
        <v>581</v>
      </c>
      <c r="G253" s="1" t="s">
        <v>4</v>
      </c>
      <c r="H253" s="1">
        <v>429832</v>
      </c>
      <c r="I253" s="1">
        <v>604817</v>
      </c>
      <c r="J253" s="1">
        <v>366588</v>
      </c>
    </row>
    <row r="254" spans="1:11" ht="15" customHeight="1" x14ac:dyDescent="0.2">
      <c r="A254" s="1">
        <v>1</v>
      </c>
      <c r="B254" s="1" t="s">
        <v>25</v>
      </c>
      <c r="C254" s="1">
        <v>176</v>
      </c>
      <c r="D254" s="1" t="s">
        <v>12</v>
      </c>
      <c r="E254" s="1">
        <v>5510</v>
      </c>
      <c r="F254" s="1" t="s">
        <v>581</v>
      </c>
      <c r="G254" s="1" t="s">
        <v>4</v>
      </c>
      <c r="H254" s="1">
        <v>5080</v>
      </c>
      <c r="I254" s="1">
        <v>5048</v>
      </c>
      <c r="J254" s="1">
        <v>4749</v>
      </c>
    </row>
    <row r="255" spans="1:11" ht="15" customHeight="1" x14ac:dyDescent="0.2">
      <c r="A255" s="1">
        <v>10</v>
      </c>
      <c r="B255" s="1" t="s">
        <v>26</v>
      </c>
      <c r="C255" s="1">
        <v>176</v>
      </c>
      <c r="D255" s="1" t="s">
        <v>12</v>
      </c>
      <c r="E255" s="1">
        <v>5510</v>
      </c>
      <c r="F255" s="1" t="s">
        <v>581</v>
      </c>
      <c r="G255" s="1" t="s">
        <v>4</v>
      </c>
      <c r="H255" s="1">
        <v>32000</v>
      </c>
      <c r="I255" s="1">
        <v>32000</v>
      </c>
      <c r="J255" s="1">
        <v>37958</v>
      </c>
    </row>
    <row r="256" spans="1:11" ht="15" customHeight="1" x14ac:dyDescent="0.2">
      <c r="A256" s="1">
        <v>11</v>
      </c>
      <c r="B256" s="1" t="s">
        <v>27</v>
      </c>
      <c r="C256" s="1">
        <v>176</v>
      </c>
      <c r="D256" s="1" t="s">
        <v>12</v>
      </c>
      <c r="E256" s="1">
        <v>5510</v>
      </c>
      <c r="F256" s="1" t="s">
        <v>581</v>
      </c>
      <c r="G256" s="1" t="s">
        <v>4</v>
      </c>
    </row>
    <row r="257" spans="1:10" ht="15" customHeight="1" x14ac:dyDescent="0.2">
      <c r="A257" s="1">
        <v>52</v>
      </c>
      <c r="B257" s="1" t="s">
        <v>28</v>
      </c>
      <c r="C257" s="1">
        <v>176</v>
      </c>
      <c r="D257" s="1" t="s">
        <v>12</v>
      </c>
      <c r="E257" s="1">
        <v>5510</v>
      </c>
      <c r="F257" s="1" t="s">
        <v>581</v>
      </c>
      <c r="G257" s="1" t="s">
        <v>4</v>
      </c>
      <c r="H257" s="1">
        <v>10362</v>
      </c>
      <c r="I257" s="1">
        <v>10655</v>
      </c>
      <c r="J257" s="1">
        <v>10826</v>
      </c>
    </row>
    <row r="258" spans="1:10" ht="15" customHeight="1" x14ac:dyDescent="0.2">
      <c r="A258" s="1">
        <v>16</v>
      </c>
      <c r="B258" s="1" t="s">
        <v>31</v>
      </c>
      <c r="C258" s="1">
        <v>176</v>
      </c>
      <c r="D258" s="1" t="s">
        <v>12</v>
      </c>
      <c r="E258" s="1">
        <v>5510</v>
      </c>
      <c r="F258" s="1" t="s">
        <v>581</v>
      </c>
      <c r="G258" s="1" t="s">
        <v>4</v>
      </c>
      <c r="H258" s="1">
        <v>66000</v>
      </c>
      <c r="I258" s="1">
        <v>68000</v>
      </c>
      <c r="J258" s="1">
        <v>69182</v>
      </c>
    </row>
    <row r="259" spans="1:10" ht="15" customHeight="1" x14ac:dyDescent="0.2">
      <c r="A259" s="1">
        <v>14</v>
      </c>
      <c r="B259" s="1" t="s">
        <v>32</v>
      </c>
      <c r="C259" s="1">
        <v>176</v>
      </c>
      <c r="D259" s="1" t="s">
        <v>12</v>
      </c>
      <c r="E259" s="1">
        <v>5510</v>
      </c>
      <c r="F259" s="1" t="s">
        <v>581</v>
      </c>
      <c r="G259" s="1" t="s">
        <v>4</v>
      </c>
      <c r="H259" s="1">
        <v>113</v>
      </c>
      <c r="I259" s="1">
        <v>128</v>
      </c>
      <c r="J259" s="1">
        <v>121</v>
      </c>
    </row>
    <row r="260" spans="1:10" ht="15" customHeight="1" x14ac:dyDescent="0.2">
      <c r="A260" s="1">
        <v>57</v>
      </c>
      <c r="B260" s="1" t="s">
        <v>33</v>
      </c>
      <c r="C260" s="1">
        <v>176</v>
      </c>
      <c r="D260" s="1" t="s">
        <v>12</v>
      </c>
      <c r="E260" s="1">
        <v>5510</v>
      </c>
      <c r="F260" s="1" t="s">
        <v>581</v>
      </c>
      <c r="G260" s="1" t="s">
        <v>4</v>
      </c>
      <c r="H260" s="1">
        <v>347781</v>
      </c>
      <c r="I260" s="1">
        <v>324567</v>
      </c>
      <c r="J260" s="1">
        <v>277755</v>
      </c>
    </row>
    <row r="261" spans="1:10" ht="15" customHeight="1" x14ac:dyDescent="0.2">
      <c r="A261" s="1">
        <v>255</v>
      </c>
      <c r="B261" s="1" t="s">
        <v>34</v>
      </c>
      <c r="C261" s="1">
        <v>176</v>
      </c>
      <c r="D261" s="1" t="s">
        <v>12</v>
      </c>
      <c r="E261" s="1">
        <v>5510</v>
      </c>
      <c r="F261" s="1" t="s">
        <v>581</v>
      </c>
      <c r="G261" s="1" t="s">
        <v>4</v>
      </c>
      <c r="H261" s="1">
        <v>545</v>
      </c>
      <c r="I261" s="1">
        <v>543</v>
      </c>
      <c r="J261" s="1">
        <v>541</v>
      </c>
    </row>
    <row r="262" spans="1:10" ht="15" customHeight="1" x14ac:dyDescent="0.2">
      <c r="A262" s="1">
        <v>15</v>
      </c>
      <c r="B262" s="1" t="s">
        <v>35</v>
      </c>
      <c r="C262" s="1">
        <v>176</v>
      </c>
      <c r="D262" s="1" t="s">
        <v>12</v>
      </c>
      <c r="E262" s="1">
        <v>5510</v>
      </c>
      <c r="F262" s="1" t="s">
        <v>581</v>
      </c>
      <c r="G262" s="1" t="s">
        <v>4</v>
      </c>
    </row>
    <row r="263" spans="1:10" ht="15" customHeight="1" x14ac:dyDescent="0.2">
      <c r="A263" s="1">
        <v>23</v>
      </c>
      <c r="B263" s="1" t="s">
        <v>36</v>
      </c>
      <c r="C263" s="1">
        <v>176</v>
      </c>
      <c r="D263" s="1" t="s">
        <v>12</v>
      </c>
      <c r="E263" s="1">
        <v>5510</v>
      </c>
      <c r="F263" s="1" t="s">
        <v>581</v>
      </c>
      <c r="G263" s="1" t="s">
        <v>4</v>
      </c>
      <c r="H263" s="1">
        <v>7328</v>
      </c>
      <c r="I263" s="1">
        <v>12644</v>
      </c>
      <c r="J263" s="1">
        <v>5155</v>
      </c>
    </row>
    <row r="264" spans="1:10" ht="15" customHeight="1" x14ac:dyDescent="0.2">
      <c r="A264" s="1">
        <v>53</v>
      </c>
      <c r="B264" s="1" t="s">
        <v>37</v>
      </c>
      <c r="C264" s="1">
        <v>176</v>
      </c>
      <c r="D264" s="1" t="s">
        <v>12</v>
      </c>
      <c r="E264" s="1">
        <v>5510</v>
      </c>
      <c r="F264" s="1" t="s">
        <v>581</v>
      </c>
      <c r="G264" s="1" t="s">
        <v>4</v>
      </c>
      <c r="H264" s="1">
        <v>95794</v>
      </c>
      <c r="I264" s="1">
        <v>99104</v>
      </c>
      <c r="J264" s="1">
        <v>101821</v>
      </c>
    </row>
    <row r="265" spans="1:10" ht="15" customHeight="1" x14ac:dyDescent="0.2">
      <c r="A265" s="1">
        <v>18</v>
      </c>
      <c r="B265" s="1" t="s">
        <v>39</v>
      </c>
      <c r="C265" s="1">
        <v>176</v>
      </c>
      <c r="D265" s="1" t="s">
        <v>12</v>
      </c>
      <c r="E265" s="1">
        <v>5510</v>
      </c>
      <c r="F265" s="1" t="s">
        <v>581</v>
      </c>
      <c r="G265" s="1" t="s">
        <v>4</v>
      </c>
      <c r="H265" s="1">
        <v>3384</v>
      </c>
      <c r="I265" s="1">
        <v>3612</v>
      </c>
      <c r="J265" s="1">
        <v>3701</v>
      </c>
    </row>
    <row r="266" spans="1:10" ht="15" customHeight="1" x14ac:dyDescent="0.2">
      <c r="A266" s="1">
        <v>19</v>
      </c>
      <c r="B266" s="1" t="s">
        <v>40</v>
      </c>
      <c r="C266" s="1">
        <v>176</v>
      </c>
      <c r="D266" s="1" t="s">
        <v>12</v>
      </c>
      <c r="E266" s="1">
        <v>5510</v>
      </c>
      <c r="F266" s="1" t="s">
        <v>581</v>
      </c>
      <c r="G266" s="1" t="s">
        <v>4</v>
      </c>
      <c r="H266" s="1">
        <v>68984</v>
      </c>
      <c r="I266" s="1">
        <v>89916</v>
      </c>
      <c r="J266" s="1">
        <v>94635</v>
      </c>
    </row>
    <row r="267" spans="1:10" ht="15" customHeight="1" x14ac:dyDescent="0.2">
      <c r="A267" s="1">
        <v>80</v>
      </c>
      <c r="B267" s="1" t="s">
        <v>41</v>
      </c>
      <c r="C267" s="1">
        <v>176</v>
      </c>
      <c r="D267" s="1" t="s">
        <v>12</v>
      </c>
      <c r="E267" s="1">
        <v>5510</v>
      </c>
      <c r="F267" s="1" t="s">
        <v>581</v>
      </c>
      <c r="G267" s="1" t="s">
        <v>4</v>
      </c>
      <c r="H267" s="1">
        <v>9435</v>
      </c>
      <c r="I267" s="1">
        <v>8551</v>
      </c>
      <c r="J267" s="1">
        <v>11143</v>
      </c>
    </row>
    <row r="268" spans="1:10" ht="15" customHeight="1" x14ac:dyDescent="0.2">
      <c r="A268" s="1">
        <v>21</v>
      </c>
      <c r="B268" s="1" t="s">
        <v>43</v>
      </c>
      <c r="C268" s="1">
        <v>176</v>
      </c>
      <c r="D268" s="1" t="s">
        <v>12</v>
      </c>
      <c r="E268" s="1">
        <v>5510</v>
      </c>
      <c r="F268" s="1" t="s">
        <v>581</v>
      </c>
      <c r="G268" s="1" t="s">
        <v>4</v>
      </c>
      <c r="H268" s="1">
        <v>3294586</v>
      </c>
      <c r="I268" s="1">
        <v>3090095</v>
      </c>
      <c r="J268" s="1">
        <v>2615832</v>
      </c>
    </row>
    <row r="269" spans="1:10" ht="15" customHeight="1" x14ac:dyDescent="0.2">
      <c r="A269" s="1">
        <v>27</v>
      </c>
      <c r="B269" s="1" t="s">
        <v>46</v>
      </c>
      <c r="C269" s="1">
        <v>176</v>
      </c>
      <c r="D269" s="1" t="s">
        <v>12</v>
      </c>
      <c r="E269" s="1">
        <v>5510</v>
      </c>
      <c r="F269" s="1" t="s">
        <v>581</v>
      </c>
      <c r="G269" s="1" t="s">
        <v>4</v>
      </c>
      <c r="H269" s="1">
        <v>954</v>
      </c>
      <c r="I269" s="1">
        <v>3262</v>
      </c>
      <c r="J269" s="1">
        <v>2614</v>
      </c>
    </row>
    <row r="270" spans="1:10" ht="15" customHeight="1" x14ac:dyDescent="0.2">
      <c r="A270" s="1">
        <v>29</v>
      </c>
      <c r="B270" s="1" t="s">
        <v>48</v>
      </c>
      <c r="C270" s="1">
        <v>176</v>
      </c>
      <c r="D270" s="1" t="s">
        <v>12</v>
      </c>
      <c r="E270" s="1">
        <v>5510</v>
      </c>
      <c r="F270" s="1" t="s">
        <v>581</v>
      </c>
      <c r="G270" s="1" t="s">
        <v>4</v>
      </c>
      <c r="H270" s="1">
        <v>251761</v>
      </c>
      <c r="I270" s="1">
        <v>282978</v>
      </c>
      <c r="J270" s="1">
        <v>371892</v>
      </c>
    </row>
    <row r="271" spans="1:10" ht="15" customHeight="1" x14ac:dyDescent="0.2">
      <c r="A271" s="1">
        <v>115</v>
      </c>
      <c r="B271" s="1" t="s">
        <v>49</v>
      </c>
      <c r="C271" s="1">
        <v>176</v>
      </c>
      <c r="D271" s="1" t="s">
        <v>12</v>
      </c>
      <c r="E271" s="1">
        <v>5510</v>
      </c>
      <c r="F271" s="1" t="s">
        <v>581</v>
      </c>
      <c r="G271" s="1" t="s">
        <v>4</v>
      </c>
      <c r="H271" s="1">
        <v>77795</v>
      </c>
      <c r="I271" s="1">
        <v>78117</v>
      </c>
      <c r="J271" s="1">
        <v>80355</v>
      </c>
    </row>
    <row r="272" spans="1:10" ht="15" customHeight="1" x14ac:dyDescent="0.2">
      <c r="A272" s="1">
        <v>32</v>
      </c>
      <c r="B272" s="1" t="s">
        <v>50</v>
      </c>
      <c r="C272" s="1">
        <v>176</v>
      </c>
      <c r="D272" s="1" t="s">
        <v>12</v>
      </c>
      <c r="E272" s="1">
        <v>5510</v>
      </c>
      <c r="F272" s="1" t="s">
        <v>581</v>
      </c>
      <c r="G272" s="1" t="s">
        <v>4</v>
      </c>
      <c r="H272" s="1">
        <v>342270</v>
      </c>
      <c r="I272" s="1">
        <v>362800</v>
      </c>
      <c r="J272" s="1">
        <v>390816</v>
      </c>
    </row>
    <row r="273" spans="1:10" ht="15" customHeight="1" x14ac:dyDescent="0.2">
      <c r="A273" s="1">
        <v>33</v>
      </c>
      <c r="B273" s="1" t="s">
        <v>51</v>
      </c>
      <c r="C273" s="1">
        <v>176</v>
      </c>
      <c r="D273" s="1" t="s">
        <v>12</v>
      </c>
      <c r="E273" s="1">
        <v>5510</v>
      </c>
      <c r="F273" s="1" t="s">
        <v>581</v>
      </c>
      <c r="G273" s="1" t="s">
        <v>4</v>
      </c>
      <c r="H273" s="1">
        <v>273200</v>
      </c>
      <c r="I273" s="1">
        <v>243300</v>
      </c>
      <c r="J273" s="1">
        <v>249400</v>
      </c>
    </row>
    <row r="274" spans="1:10" ht="15" customHeight="1" x14ac:dyDescent="0.2">
      <c r="A274" s="1">
        <v>39</v>
      </c>
      <c r="B274" s="1" t="s">
        <v>55</v>
      </c>
      <c r="C274" s="1">
        <v>176</v>
      </c>
      <c r="D274" s="1" t="s">
        <v>12</v>
      </c>
      <c r="E274" s="1">
        <v>5510</v>
      </c>
      <c r="F274" s="1" t="s">
        <v>581</v>
      </c>
      <c r="G274" s="1" t="s">
        <v>4</v>
      </c>
      <c r="H274" s="1">
        <v>113922</v>
      </c>
      <c r="I274" s="1">
        <v>109936</v>
      </c>
      <c r="J274" s="1">
        <v>117434</v>
      </c>
    </row>
    <row r="275" spans="1:10" ht="15" customHeight="1" x14ac:dyDescent="0.2">
      <c r="A275" s="1">
        <v>40</v>
      </c>
      <c r="B275" s="1" t="s">
        <v>56</v>
      </c>
      <c r="C275" s="1">
        <v>176</v>
      </c>
      <c r="D275" s="1" t="s">
        <v>12</v>
      </c>
      <c r="E275" s="1">
        <v>5510</v>
      </c>
      <c r="F275" s="1" t="s">
        <v>581</v>
      </c>
      <c r="G275" s="1" t="s">
        <v>4</v>
      </c>
      <c r="H275" s="1">
        <v>18095</v>
      </c>
      <c r="I275" s="1">
        <v>14888</v>
      </c>
      <c r="J275" s="1">
        <v>18023</v>
      </c>
    </row>
    <row r="276" spans="1:10" ht="15" customHeight="1" x14ac:dyDescent="0.2">
      <c r="A276" s="1">
        <v>351</v>
      </c>
      <c r="B276" s="1" t="s">
        <v>57</v>
      </c>
      <c r="C276" s="1">
        <v>176</v>
      </c>
      <c r="D276" s="1" t="s">
        <v>12</v>
      </c>
      <c r="E276" s="1">
        <v>5510</v>
      </c>
      <c r="F276" s="1" t="s">
        <v>581</v>
      </c>
      <c r="G276" s="1" t="s">
        <v>4</v>
      </c>
      <c r="H276" s="1">
        <v>1061769</v>
      </c>
      <c r="I276" s="1">
        <v>1112765</v>
      </c>
      <c r="J276" s="1">
        <v>1139866</v>
      </c>
    </row>
    <row r="277" spans="1:10" ht="15" customHeight="1" x14ac:dyDescent="0.2">
      <c r="A277" s="1">
        <v>41</v>
      </c>
      <c r="B277" s="1" t="s">
        <v>568</v>
      </c>
      <c r="C277" s="1">
        <v>176</v>
      </c>
      <c r="D277" s="1" t="s">
        <v>12</v>
      </c>
      <c r="E277" s="1">
        <v>5510</v>
      </c>
      <c r="F277" s="1" t="s">
        <v>581</v>
      </c>
      <c r="G277" s="1" t="s">
        <v>4</v>
      </c>
      <c r="H277" s="1">
        <v>1050000</v>
      </c>
      <c r="I277" s="1">
        <v>1100000</v>
      </c>
      <c r="J277" s="1">
        <v>1127127</v>
      </c>
    </row>
    <row r="278" spans="1:10" ht="15" customHeight="1" x14ac:dyDescent="0.2">
      <c r="A278" s="1">
        <v>214</v>
      </c>
      <c r="B278" s="1" t="s">
        <v>569</v>
      </c>
      <c r="C278" s="1">
        <v>176</v>
      </c>
      <c r="D278" s="1" t="s">
        <v>12</v>
      </c>
      <c r="E278" s="1">
        <v>5510</v>
      </c>
      <c r="F278" s="1" t="s">
        <v>581</v>
      </c>
      <c r="G278" s="1" t="s">
        <v>4</v>
      </c>
      <c r="H278" s="1">
        <v>11769</v>
      </c>
      <c r="I278" s="1">
        <v>12765</v>
      </c>
      <c r="J278" s="1">
        <v>12739</v>
      </c>
    </row>
    <row r="279" spans="1:10" ht="15" customHeight="1" x14ac:dyDescent="0.2">
      <c r="A279" s="1">
        <v>44</v>
      </c>
      <c r="B279" s="1" t="s">
        <v>58</v>
      </c>
      <c r="C279" s="1">
        <v>176</v>
      </c>
      <c r="D279" s="1" t="s">
        <v>12</v>
      </c>
      <c r="E279" s="1">
        <v>5510</v>
      </c>
      <c r="F279" s="1" t="s">
        <v>581</v>
      </c>
      <c r="G279" s="1" t="s">
        <v>4</v>
      </c>
      <c r="H279" s="1">
        <v>149112</v>
      </c>
      <c r="I279" s="1">
        <v>148821</v>
      </c>
      <c r="J279" s="1">
        <v>146737</v>
      </c>
    </row>
    <row r="280" spans="1:10" ht="15" customHeight="1" x14ac:dyDescent="0.2">
      <c r="A280" s="1">
        <v>46</v>
      </c>
      <c r="B280" s="1" t="s">
        <v>60</v>
      </c>
      <c r="C280" s="1">
        <v>176</v>
      </c>
      <c r="D280" s="1" t="s">
        <v>12</v>
      </c>
      <c r="E280" s="1">
        <v>5510</v>
      </c>
      <c r="F280" s="1" t="s">
        <v>581</v>
      </c>
      <c r="G280" s="1" t="s">
        <v>4</v>
      </c>
      <c r="H280" s="1">
        <v>4060</v>
      </c>
      <c r="I280" s="1">
        <v>4100</v>
      </c>
      <c r="J280" s="1">
        <v>4152</v>
      </c>
    </row>
    <row r="281" spans="1:10" ht="15" customHeight="1" x14ac:dyDescent="0.2">
      <c r="A281" s="1">
        <v>48</v>
      </c>
      <c r="B281" s="1" t="s">
        <v>62</v>
      </c>
      <c r="C281" s="1">
        <v>176</v>
      </c>
      <c r="D281" s="1" t="s">
        <v>12</v>
      </c>
      <c r="E281" s="1">
        <v>5510</v>
      </c>
      <c r="F281" s="1" t="s">
        <v>581</v>
      </c>
      <c r="G281" s="1" t="s">
        <v>4</v>
      </c>
      <c r="H281" s="1">
        <v>16116</v>
      </c>
      <c r="I281" s="1">
        <v>16848</v>
      </c>
      <c r="J281" s="1">
        <v>16474</v>
      </c>
    </row>
    <row r="282" spans="1:10" ht="15" customHeight="1" x14ac:dyDescent="0.2">
      <c r="A282" s="1">
        <v>107</v>
      </c>
      <c r="B282" s="1" t="s">
        <v>63</v>
      </c>
      <c r="C282" s="1">
        <v>176</v>
      </c>
      <c r="D282" s="1" t="s">
        <v>12</v>
      </c>
      <c r="E282" s="1">
        <v>5510</v>
      </c>
      <c r="F282" s="1" t="s">
        <v>581</v>
      </c>
      <c r="G282" s="1" t="s">
        <v>4</v>
      </c>
      <c r="H282" s="1">
        <v>36952</v>
      </c>
      <c r="I282" s="1">
        <v>38058</v>
      </c>
      <c r="J282" s="1">
        <v>39165</v>
      </c>
    </row>
    <row r="283" spans="1:10" ht="15" customHeight="1" x14ac:dyDescent="0.2">
      <c r="A283" s="1">
        <v>98</v>
      </c>
      <c r="B283" s="1" t="s">
        <v>64</v>
      </c>
      <c r="C283" s="1">
        <v>176</v>
      </c>
      <c r="D283" s="1" t="s">
        <v>12</v>
      </c>
      <c r="E283" s="1">
        <v>5510</v>
      </c>
      <c r="F283" s="1" t="s">
        <v>581</v>
      </c>
      <c r="G283" s="1" t="s">
        <v>4</v>
      </c>
      <c r="H283" s="1">
        <v>1329</v>
      </c>
      <c r="I283" s="1">
        <v>1156</v>
      </c>
      <c r="J283" s="1">
        <v>1461</v>
      </c>
    </row>
    <row r="284" spans="1:10" ht="15" customHeight="1" x14ac:dyDescent="0.2">
      <c r="A284" s="1">
        <v>49</v>
      </c>
      <c r="B284" s="1" t="s">
        <v>65</v>
      </c>
      <c r="C284" s="1">
        <v>176</v>
      </c>
      <c r="D284" s="1" t="s">
        <v>12</v>
      </c>
      <c r="E284" s="1">
        <v>5510</v>
      </c>
      <c r="F284" s="1" t="s">
        <v>581</v>
      </c>
      <c r="G284" s="1" t="s">
        <v>4</v>
      </c>
      <c r="H284" s="1">
        <v>135545</v>
      </c>
      <c r="I284" s="1">
        <v>117556</v>
      </c>
      <c r="J284" s="1">
        <v>136570</v>
      </c>
    </row>
    <row r="285" spans="1:10" ht="15" customHeight="1" x14ac:dyDescent="0.2">
      <c r="A285" s="1">
        <v>50</v>
      </c>
      <c r="B285" s="1" t="s">
        <v>66</v>
      </c>
      <c r="C285" s="1">
        <v>176</v>
      </c>
      <c r="D285" s="1" t="s">
        <v>12</v>
      </c>
      <c r="E285" s="1">
        <v>5510</v>
      </c>
      <c r="F285" s="1" t="s">
        <v>581</v>
      </c>
      <c r="G285" s="1" t="s">
        <v>4</v>
      </c>
      <c r="H285" s="1">
        <v>210</v>
      </c>
      <c r="I285" s="1">
        <v>208</v>
      </c>
      <c r="J285" s="1">
        <v>363</v>
      </c>
    </row>
    <row r="286" spans="1:10" ht="15" customHeight="1" x14ac:dyDescent="0.2">
      <c r="A286" s="1">
        <v>167</v>
      </c>
      <c r="B286" s="1" t="s">
        <v>570</v>
      </c>
      <c r="C286" s="1">
        <v>176</v>
      </c>
      <c r="D286" s="1" t="s">
        <v>12</v>
      </c>
      <c r="E286" s="1">
        <v>5510</v>
      </c>
      <c r="F286" s="1" t="s">
        <v>581</v>
      </c>
      <c r="G286" s="1" t="s">
        <v>4</v>
      </c>
    </row>
    <row r="287" spans="1:10" ht="15" customHeight="1" x14ac:dyDescent="0.2">
      <c r="A287" s="1">
        <v>51</v>
      </c>
      <c r="B287" s="1" t="s">
        <v>68</v>
      </c>
      <c r="C287" s="1">
        <v>176</v>
      </c>
      <c r="D287" s="1" t="s">
        <v>12</v>
      </c>
      <c r="E287" s="1">
        <v>5510</v>
      </c>
      <c r="F287" s="1" t="s">
        <v>581</v>
      </c>
      <c r="G287" s="1" t="s">
        <v>4</v>
      </c>
    </row>
    <row r="288" spans="1:10" ht="15" customHeight="1" x14ac:dyDescent="0.2">
      <c r="A288" s="1">
        <v>116</v>
      </c>
      <c r="B288" s="1" t="s">
        <v>69</v>
      </c>
      <c r="C288" s="1">
        <v>176</v>
      </c>
      <c r="D288" s="1" t="s">
        <v>12</v>
      </c>
      <c r="E288" s="1">
        <v>5510</v>
      </c>
      <c r="F288" s="1" t="s">
        <v>581</v>
      </c>
      <c r="G288" s="1" t="s">
        <v>4</v>
      </c>
      <c r="H288" s="1">
        <v>315099</v>
      </c>
      <c r="I288" s="1">
        <v>320452</v>
      </c>
      <c r="J288" s="1">
        <v>320399</v>
      </c>
    </row>
    <row r="289" spans="1:10" ht="15" customHeight="1" x14ac:dyDescent="0.2">
      <c r="A289" s="1">
        <v>250</v>
      </c>
      <c r="B289" s="1" t="s">
        <v>70</v>
      </c>
      <c r="C289" s="1">
        <v>176</v>
      </c>
      <c r="D289" s="1" t="s">
        <v>12</v>
      </c>
      <c r="E289" s="1">
        <v>5510</v>
      </c>
      <c r="F289" s="1" t="s">
        <v>581</v>
      </c>
      <c r="G289" s="1" t="s">
        <v>4</v>
      </c>
      <c r="H289" s="1">
        <v>248957</v>
      </c>
      <c r="I289" s="1">
        <v>238290</v>
      </c>
      <c r="J289" s="1">
        <v>222694</v>
      </c>
    </row>
    <row r="290" spans="1:10" ht="15" customHeight="1" x14ac:dyDescent="0.2">
      <c r="A290" s="1">
        <v>72</v>
      </c>
      <c r="B290" s="1" t="s">
        <v>72</v>
      </c>
      <c r="C290" s="1">
        <v>176</v>
      </c>
      <c r="D290" s="1" t="s">
        <v>12</v>
      </c>
      <c r="E290" s="1">
        <v>5510</v>
      </c>
      <c r="F290" s="1" t="s">
        <v>581</v>
      </c>
      <c r="G290" s="1" t="s">
        <v>4</v>
      </c>
      <c r="H290" s="1">
        <v>2187</v>
      </c>
      <c r="I290" s="1">
        <v>2124</v>
      </c>
      <c r="J290" s="1">
        <v>2139</v>
      </c>
    </row>
    <row r="291" spans="1:10" ht="15" customHeight="1" x14ac:dyDescent="0.2">
      <c r="A291" s="1">
        <v>56</v>
      </c>
      <c r="B291" s="1" t="s">
        <v>74</v>
      </c>
      <c r="C291" s="1">
        <v>176</v>
      </c>
      <c r="D291" s="1" t="s">
        <v>12</v>
      </c>
      <c r="E291" s="1">
        <v>5510</v>
      </c>
      <c r="F291" s="1" t="s">
        <v>581</v>
      </c>
      <c r="G291" s="1" t="s">
        <v>4</v>
      </c>
      <c r="H291" s="1">
        <v>37346</v>
      </c>
      <c r="I291" s="1">
        <v>26948</v>
      </c>
      <c r="J291" s="1">
        <v>33947</v>
      </c>
    </row>
    <row r="292" spans="1:10" ht="15" customHeight="1" x14ac:dyDescent="0.2">
      <c r="A292" s="1">
        <v>58</v>
      </c>
      <c r="B292" s="1" t="s">
        <v>75</v>
      </c>
      <c r="C292" s="1">
        <v>176</v>
      </c>
      <c r="D292" s="1" t="s">
        <v>12</v>
      </c>
      <c r="E292" s="1">
        <v>5510</v>
      </c>
      <c r="F292" s="1" t="s">
        <v>581</v>
      </c>
      <c r="G292" s="1" t="s">
        <v>4</v>
      </c>
      <c r="H292" s="1">
        <v>12550</v>
      </c>
      <c r="I292" s="1">
        <v>12878</v>
      </c>
      <c r="J292" s="1">
        <v>10672</v>
      </c>
    </row>
    <row r="293" spans="1:10" ht="15" customHeight="1" x14ac:dyDescent="0.2">
      <c r="A293" s="1">
        <v>59</v>
      </c>
      <c r="B293" s="1" t="s">
        <v>76</v>
      </c>
      <c r="C293" s="1">
        <v>176</v>
      </c>
      <c r="D293" s="1" t="s">
        <v>12</v>
      </c>
      <c r="E293" s="1">
        <v>5510</v>
      </c>
      <c r="F293" s="1" t="s">
        <v>581</v>
      </c>
      <c r="G293" s="1" t="s">
        <v>4</v>
      </c>
      <c r="H293" s="1">
        <v>127112</v>
      </c>
      <c r="I293" s="1">
        <v>119850</v>
      </c>
      <c r="J293" s="1">
        <v>112925</v>
      </c>
    </row>
    <row r="294" spans="1:10" ht="15" customHeight="1" x14ac:dyDescent="0.2">
      <c r="A294" s="1">
        <v>60</v>
      </c>
      <c r="B294" s="1" t="s">
        <v>77</v>
      </c>
      <c r="C294" s="1">
        <v>176</v>
      </c>
      <c r="D294" s="1" t="s">
        <v>12</v>
      </c>
      <c r="E294" s="1">
        <v>5510</v>
      </c>
      <c r="F294" s="1" t="s">
        <v>581</v>
      </c>
      <c r="G294" s="1" t="s">
        <v>4</v>
      </c>
      <c r="H294" s="1">
        <v>120795</v>
      </c>
      <c r="I294" s="1">
        <v>96291</v>
      </c>
      <c r="J294" s="1">
        <v>120649</v>
      </c>
    </row>
    <row r="295" spans="1:10" ht="15" customHeight="1" x14ac:dyDescent="0.2">
      <c r="A295" s="1">
        <v>178</v>
      </c>
      <c r="B295" s="1" t="s">
        <v>79</v>
      </c>
      <c r="C295" s="1">
        <v>176</v>
      </c>
      <c r="D295" s="1" t="s">
        <v>12</v>
      </c>
      <c r="E295" s="1">
        <v>5510</v>
      </c>
      <c r="F295" s="1" t="s">
        <v>581</v>
      </c>
      <c r="G295" s="1" t="s">
        <v>4</v>
      </c>
      <c r="H295" s="1">
        <v>195</v>
      </c>
      <c r="I295" s="1">
        <v>191</v>
      </c>
      <c r="J295" s="1">
        <v>194</v>
      </c>
    </row>
    <row r="296" spans="1:10" ht="15" customHeight="1" x14ac:dyDescent="0.2">
      <c r="A296" s="1">
        <v>63</v>
      </c>
      <c r="B296" s="1" t="s">
        <v>80</v>
      </c>
      <c r="C296" s="1">
        <v>176</v>
      </c>
      <c r="D296" s="1" t="s">
        <v>12</v>
      </c>
      <c r="E296" s="1">
        <v>5510</v>
      </c>
      <c r="F296" s="1" t="s">
        <v>581</v>
      </c>
      <c r="G296" s="1" t="s">
        <v>4</v>
      </c>
      <c r="H296" s="1">
        <v>5300</v>
      </c>
      <c r="I296" s="1">
        <v>27700</v>
      </c>
      <c r="J296" s="1">
        <v>37112</v>
      </c>
    </row>
    <row r="297" spans="1:10" ht="15" customHeight="1" x14ac:dyDescent="0.2">
      <c r="A297" s="1">
        <v>238</v>
      </c>
      <c r="B297" s="1" t="s">
        <v>81</v>
      </c>
      <c r="C297" s="1">
        <v>176</v>
      </c>
      <c r="D297" s="1" t="s">
        <v>12</v>
      </c>
      <c r="E297" s="1">
        <v>5510</v>
      </c>
      <c r="F297" s="1" t="s">
        <v>581</v>
      </c>
      <c r="G297" s="1" t="s">
        <v>4</v>
      </c>
      <c r="H297" s="1">
        <v>513725</v>
      </c>
      <c r="I297" s="1">
        <v>595511</v>
      </c>
      <c r="J297" s="1">
        <v>483923</v>
      </c>
    </row>
    <row r="298" spans="1:10" ht="15" customHeight="1" x14ac:dyDescent="0.2">
      <c r="A298" s="1">
        <v>62</v>
      </c>
      <c r="B298" s="1" t="s">
        <v>82</v>
      </c>
      <c r="C298" s="1">
        <v>176</v>
      </c>
      <c r="D298" s="1" t="s">
        <v>12</v>
      </c>
      <c r="E298" s="1">
        <v>5510</v>
      </c>
      <c r="F298" s="1" t="s">
        <v>581</v>
      </c>
      <c r="G298" s="1" t="s">
        <v>4</v>
      </c>
    </row>
    <row r="299" spans="1:10" ht="15" customHeight="1" x14ac:dyDescent="0.2">
      <c r="A299" s="1">
        <v>68</v>
      </c>
      <c r="B299" s="1" t="s">
        <v>86</v>
      </c>
      <c r="C299" s="1">
        <v>176</v>
      </c>
      <c r="D299" s="1" t="s">
        <v>12</v>
      </c>
      <c r="E299" s="1">
        <v>5510</v>
      </c>
      <c r="F299" s="1" t="s">
        <v>581</v>
      </c>
      <c r="G299" s="1" t="s">
        <v>4</v>
      </c>
      <c r="H299" s="1">
        <v>8022</v>
      </c>
      <c r="I299" s="1">
        <v>9286</v>
      </c>
      <c r="J299" s="1">
        <v>7443</v>
      </c>
    </row>
    <row r="300" spans="1:10" ht="15" customHeight="1" x14ac:dyDescent="0.2">
      <c r="A300" s="1">
        <v>73</v>
      </c>
      <c r="B300" s="1" t="s">
        <v>91</v>
      </c>
      <c r="C300" s="1">
        <v>176</v>
      </c>
      <c r="D300" s="1" t="s">
        <v>12</v>
      </c>
      <c r="E300" s="1">
        <v>5510</v>
      </c>
      <c r="F300" s="1" t="s">
        <v>581</v>
      </c>
      <c r="G300" s="1" t="s">
        <v>4</v>
      </c>
      <c r="H300" s="1">
        <v>7600</v>
      </c>
      <c r="I300" s="1">
        <v>5500</v>
      </c>
      <c r="J300" s="1">
        <v>5800</v>
      </c>
    </row>
    <row r="301" spans="1:10" ht="15" customHeight="1" x14ac:dyDescent="0.2">
      <c r="A301" s="1">
        <v>79</v>
      </c>
      <c r="B301" s="1" t="s">
        <v>92</v>
      </c>
      <c r="C301" s="1">
        <v>176</v>
      </c>
      <c r="D301" s="1" t="s">
        <v>12</v>
      </c>
      <c r="E301" s="1">
        <v>5510</v>
      </c>
      <c r="F301" s="1" t="s">
        <v>581</v>
      </c>
      <c r="G301" s="1" t="s">
        <v>4</v>
      </c>
    </row>
    <row r="302" spans="1:10" ht="15" customHeight="1" x14ac:dyDescent="0.2">
      <c r="A302" s="1">
        <v>81</v>
      </c>
      <c r="B302" s="1" t="s">
        <v>93</v>
      </c>
      <c r="C302" s="1">
        <v>176</v>
      </c>
      <c r="D302" s="1" t="s">
        <v>12</v>
      </c>
      <c r="E302" s="1">
        <v>5510</v>
      </c>
      <c r="F302" s="1" t="s">
        <v>581</v>
      </c>
      <c r="G302" s="1" t="s">
        <v>4</v>
      </c>
      <c r="H302" s="1">
        <v>201150</v>
      </c>
      <c r="I302" s="1">
        <v>201150</v>
      </c>
      <c r="J302" s="1">
        <v>143216</v>
      </c>
    </row>
    <row r="303" spans="1:10" ht="15" customHeight="1" x14ac:dyDescent="0.2">
      <c r="A303" s="1">
        <v>84</v>
      </c>
      <c r="B303" s="1" t="s">
        <v>94</v>
      </c>
      <c r="C303" s="1">
        <v>176</v>
      </c>
      <c r="D303" s="1" t="s">
        <v>12</v>
      </c>
      <c r="E303" s="1">
        <v>5510</v>
      </c>
      <c r="F303" s="1" t="s">
        <v>581</v>
      </c>
      <c r="G303" s="1" t="s">
        <v>4</v>
      </c>
      <c r="H303" s="1">
        <v>18458</v>
      </c>
      <c r="I303" s="1">
        <v>13772</v>
      </c>
      <c r="J303" s="1">
        <v>16222</v>
      </c>
    </row>
    <row r="304" spans="1:10" ht="15" customHeight="1" x14ac:dyDescent="0.2">
      <c r="A304" s="1">
        <v>86</v>
      </c>
      <c r="B304" s="1" t="s">
        <v>95</v>
      </c>
      <c r="C304" s="1">
        <v>176</v>
      </c>
      <c r="D304" s="1" t="s">
        <v>12</v>
      </c>
      <c r="E304" s="1">
        <v>5510</v>
      </c>
      <c r="F304" s="1" t="s">
        <v>581</v>
      </c>
      <c r="G304" s="1" t="s">
        <v>4</v>
      </c>
      <c r="H304" s="1">
        <v>126</v>
      </c>
      <c r="I304" s="1">
        <v>121</v>
      </c>
      <c r="J304" s="1">
        <v>123</v>
      </c>
    </row>
    <row r="305" spans="1:10" ht="15" customHeight="1" x14ac:dyDescent="0.2">
      <c r="A305" s="1">
        <v>89</v>
      </c>
      <c r="B305" s="1" t="s">
        <v>98</v>
      </c>
      <c r="C305" s="1">
        <v>176</v>
      </c>
      <c r="D305" s="1" t="s">
        <v>12</v>
      </c>
      <c r="E305" s="1">
        <v>5510</v>
      </c>
      <c r="F305" s="1" t="s">
        <v>581</v>
      </c>
      <c r="G305" s="1" t="s">
        <v>4</v>
      </c>
      <c r="H305" s="1">
        <v>235972</v>
      </c>
      <c r="I305" s="1">
        <v>241284</v>
      </c>
      <c r="J305" s="1">
        <v>247680</v>
      </c>
    </row>
    <row r="306" spans="1:10" ht="15" customHeight="1" x14ac:dyDescent="0.2">
      <c r="A306" s="1">
        <v>93</v>
      </c>
      <c r="B306" s="1" t="s">
        <v>102</v>
      </c>
      <c r="C306" s="1">
        <v>176</v>
      </c>
      <c r="D306" s="1" t="s">
        <v>12</v>
      </c>
      <c r="E306" s="1">
        <v>5510</v>
      </c>
      <c r="F306" s="1" t="s">
        <v>581</v>
      </c>
      <c r="G306" s="1" t="s">
        <v>4</v>
      </c>
      <c r="H306" s="1">
        <v>100613</v>
      </c>
      <c r="I306" s="1">
        <v>103540</v>
      </c>
      <c r="J306" s="1">
        <v>111915</v>
      </c>
    </row>
    <row r="307" spans="1:10" ht="15" customHeight="1" x14ac:dyDescent="0.2">
      <c r="A307" s="1">
        <v>95</v>
      </c>
      <c r="B307" s="1" t="s">
        <v>103</v>
      </c>
      <c r="C307" s="1">
        <v>176</v>
      </c>
      <c r="D307" s="1" t="s">
        <v>12</v>
      </c>
      <c r="E307" s="1">
        <v>5510</v>
      </c>
      <c r="F307" s="1" t="s">
        <v>581</v>
      </c>
      <c r="G307" s="1" t="s">
        <v>4</v>
      </c>
      <c r="H307" s="1">
        <v>105807</v>
      </c>
      <c r="I307" s="1">
        <v>111404</v>
      </c>
      <c r="J307" s="1">
        <v>116707</v>
      </c>
    </row>
    <row r="308" spans="1:10" ht="15" customHeight="1" x14ac:dyDescent="0.2">
      <c r="A308" s="1">
        <v>97</v>
      </c>
      <c r="B308" s="1" t="s">
        <v>104</v>
      </c>
      <c r="C308" s="1">
        <v>176</v>
      </c>
      <c r="D308" s="1" t="s">
        <v>12</v>
      </c>
      <c r="E308" s="1">
        <v>5510</v>
      </c>
      <c r="F308" s="1" t="s">
        <v>581</v>
      </c>
      <c r="G308" s="1" t="s">
        <v>4</v>
      </c>
      <c r="H308" s="1">
        <v>1530</v>
      </c>
      <c r="I308" s="1">
        <v>1467</v>
      </c>
      <c r="J308" s="1">
        <v>970</v>
      </c>
    </row>
    <row r="309" spans="1:10" ht="15" customHeight="1" x14ac:dyDescent="0.2">
      <c r="A309" s="1">
        <v>100</v>
      </c>
      <c r="B309" s="1" t="s">
        <v>106</v>
      </c>
      <c r="C309" s="1">
        <v>176</v>
      </c>
      <c r="D309" s="1" t="s">
        <v>12</v>
      </c>
      <c r="E309" s="1">
        <v>5510</v>
      </c>
      <c r="F309" s="1" t="s">
        <v>581</v>
      </c>
      <c r="G309" s="1" t="s">
        <v>4</v>
      </c>
      <c r="H309" s="1">
        <v>4230000</v>
      </c>
      <c r="I309" s="1">
        <v>4260000</v>
      </c>
      <c r="J309" s="1">
        <v>3897611</v>
      </c>
    </row>
    <row r="310" spans="1:10" ht="15" customHeight="1" x14ac:dyDescent="0.2">
      <c r="A310" s="1">
        <v>101</v>
      </c>
      <c r="B310" s="1" t="s">
        <v>107</v>
      </c>
      <c r="C310" s="1">
        <v>176</v>
      </c>
      <c r="D310" s="1" t="s">
        <v>12</v>
      </c>
      <c r="E310" s="1">
        <v>5510</v>
      </c>
      <c r="F310" s="1" t="s">
        <v>581</v>
      </c>
      <c r="G310" s="1" t="s">
        <v>4</v>
      </c>
      <c r="H310" s="1">
        <v>244589</v>
      </c>
      <c r="I310" s="1">
        <v>271463</v>
      </c>
      <c r="J310" s="1">
        <v>277408</v>
      </c>
    </row>
    <row r="311" spans="1:10" ht="15" customHeight="1" x14ac:dyDescent="0.2">
      <c r="A311" s="1">
        <v>102</v>
      </c>
      <c r="B311" s="1" t="s">
        <v>108</v>
      </c>
      <c r="C311" s="1">
        <v>176</v>
      </c>
      <c r="D311" s="1" t="s">
        <v>12</v>
      </c>
      <c r="E311" s="1">
        <v>5510</v>
      </c>
      <c r="F311" s="1" t="s">
        <v>581</v>
      </c>
      <c r="G311" s="1" t="s">
        <v>4</v>
      </c>
      <c r="H311" s="1">
        <v>226369</v>
      </c>
      <c r="I311" s="1">
        <v>212069</v>
      </c>
      <c r="J311" s="1">
        <v>202601</v>
      </c>
    </row>
    <row r="312" spans="1:10" ht="15" customHeight="1" x14ac:dyDescent="0.2">
      <c r="A312" s="1">
        <v>103</v>
      </c>
      <c r="B312" s="1" t="s">
        <v>109</v>
      </c>
      <c r="C312" s="1">
        <v>176</v>
      </c>
      <c r="D312" s="1" t="s">
        <v>12</v>
      </c>
      <c r="E312" s="1">
        <v>5510</v>
      </c>
      <c r="F312" s="1" t="s">
        <v>581</v>
      </c>
      <c r="G312" s="1" t="s">
        <v>4</v>
      </c>
      <c r="H312" s="1">
        <v>7223</v>
      </c>
      <c r="I312" s="1">
        <v>2772</v>
      </c>
      <c r="J312" s="1">
        <v>4000</v>
      </c>
    </row>
    <row r="313" spans="1:10" ht="15" customHeight="1" x14ac:dyDescent="0.2">
      <c r="A313" s="1">
        <v>104</v>
      </c>
      <c r="B313" s="1" t="s">
        <v>110</v>
      </c>
      <c r="C313" s="1">
        <v>176</v>
      </c>
      <c r="D313" s="1" t="s">
        <v>12</v>
      </c>
      <c r="E313" s="1">
        <v>5510</v>
      </c>
      <c r="F313" s="1" t="s">
        <v>581</v>
      </c>
      <c r="G313" s="1" t="s">
        <v>4</v>
      </c>
      <c r="H313" s="1">
        <v>17600</v>
      </c>
      <c r="I313" s="1">
        <v>65900</v>
      </c>
      <c r="J313" s="1">
        <v>67200</v>
      </c>
    </row>
    <row r="314" spans="1:10" ht="15" customHeight="1" x14ac:dyDescent="0.2">
      <c r="A314" s="1">
        <v>106</v>
      </c>
      <c r="B314" s="1" t="s">
        <v>112</v>
      </c>
      <c r="C314" s="1">
        <v>176</v>
      </c>
      <c r="D314" s="1" t="s">
        <v>12</v>
      </c>
      <c r="E314" s="1">
        <v>5510</v>
      </c>
      <c r="F314" s="1" t="s">
        <v>581</v>
      </c>
      <c r="G314" s="1" t="s">
        <v>4</v>
      </c>
      <c r="H314" s="1">
        <v>11049</v>
      </c>
      <c r="I314" s="1">
        <v>12215</v>
      </c>
      <c r="J314" s="1">
        <v>11702</v>
      </c>
    </row>
    <row r="315" spans="1:10" ht="15" customHeight="1" x14ac:dyDescent="0.2">
      <c r="A315" s="1">
        <v>109</v>
      </c>
      <c r="B315" s="1" t="s">
        <v>113</v>
      </c>
      <c r="C315" s="1">
        <v>176</v>
      </c>
      <c r="D315" s="1" t="s">
        <v>12</v>
      </c>
      <c r="E315" s="1">
        <v>5510</v>
      </c>
      <c r="F315" s="1" t="s">
        <v>581</v>
      </c>
      <c r="G315" s="1" t="s">
        <v>4</v>
      </c>
      <c r="H315" s="1">
        <v>138</v>
      </c>
      <c r="I315" s="1">
        <v>138</v>
      </c>
      <c r="J315" s="1">
        <v>155</v>
      </c>
    </row>
    <row r="316" spans="1:10" ht="15" customHeight="1" x14ac:dyDescent="0.2">
      <c r="A316" s="1">
        <v>110</v>
      </c>
      <c r="B316" s="1" t="s">
        <v>114</v>
      </c>
      <c r="C316" s="1">
        <v>176</v>
      </c>
      <c r="D316" s="1" t="s">
        <v>12</v>
      </c>
      <c r="E316" s="1">
        <v>5510</v>
      </c>
      <c r="F316" s="1" t="s">
        <v>581</v>
      </c>
      <c r="G316" s="1" t="s">
        <v>4</v>
      </c>
      <c r="H316" s="1">
        <v>97300</v>
      </c>
      <c r="I316" s="1">
        <v>89200</v>
      </c>
      <c r="J316" s="1">
        <v>35100</v>
      </c>
    </row>
    <row r="317" spans="1:10" ht="15" customHeight="1" x14ac:dyDescent="0.2">
      <c r="A317" s="1">
        <v>108</v>
      </c>
      <c r="B317" s="1" t="s">
        <v>116</v>
      </c>
      <c r="C317" s="1">
        <v>176</v>
      </c>
      <c r="D317" s="1" t="s">
        <v>12</v>
      </c>
      <c r="E317" s="1">
        <v>5510</v>
      </c>
      <c r="F317" s="1" t="s">
        <v>581</v>
      </c>
      <c r="G317" s="1" t="s">
        <v>4</v>
      </c>
      <c r="H317" s="1">
        <v>51237</v>
      </c>
      <c r="I317" s="1">
        <v>87651</v>
      </c>
      <c r="J317" s="1">
        <v>223661</v>
      </c>
    </row>
    <row r="318" spans="1:10" ht="15" customHeight="1" x14ac:dyDescent="0.2">
      <c r="A318" s="1">
        <v>114</v>
      </c>
      <c r="B318" s="1" t="s">
        <v>117</v>
      </c>
      <c r="C318" s="1">
        <v>176</v>
      </c>
      <c r="D318" s="1" t="s">
        <v>12</v>
      </c>
      <c r="E318" s="1">
        <v>5510</v>
      </c>
      <c r="F318" s="1" t="s">
        <v>581</v>
      </c>
      <c r="G318" s="1" t="s">
        <v>4</v>
      </c>
      <c r="H318" s="1">
        <v>615992</v>
      </c>
      <c r="I318" s="1">
        <v>765000</v>
      </c>
      <c r="J318" s="1">
        <v>728160</v>
      </c>
    </row>
    <row r="319" spans="1:10" ht="15" customHeight="1" x14ac:dyDescent="0.2">
      <c r="A319" s="1">
        <v>113</v>
      </c>
      <c r="B319" s="1" t="s">
        <v>120</v>
      </c>
      <c r="C319" s="1">
        <v>176</v>
      </c>
      <c r="D319" s="1" t="s">
        <v>12</v>
      </c>
      <c r="E319" s="1">
        <v>5510</v>
      </c>
      <c r="F319" s="1" t="s">
        <v>581</v>
      </c>
      <c r="G319" s="1" t="s">
        <v>4</v>
      </c>
      <c r="H319" s="1">
        <v>87100</v>
      </c>
      <c r="I319" s="1">
        <v>93400</v>
      </c>
      <c r="J319" s="1">
        <v>99022</v>
      </c>
    </row>
    <row r="320" spans="1:10" ht="15" customHeight="1" x14ac:dyDescent="0.2">
      <c r="A320" s="1">
        <v>120</v>
      </c>
      <c r="B320" s="1" t="s">
        <v>121</v>
      </c>
      <c r="C320" s="1">
        <v>176</v>
      </c>
      <c r="D320" s="1" t="s">
        <v>12</v>
      </c>
      <c r="E320" s="1">
        <v>5510</v>
      </c>
      <c r="F320" s="1" t="s">
        <v>581</v>
      </c>
      <c r="G320" s="1" t="s">
        <v>4</v>
      </c>
      <c r="H320" s="1">
        <v>4000</v>
      </c>
      <c r="I320" s="1">
        <v>4775</v>
      </c>
      <c r="J320" s="1">
        <v>4517</v>
      </c>
    </row>
    <row r="321" spans="1:10" ht="15" customHeight="1" x14ac:dyDescent="0.2">
      <c r="A321" s="1">
        <v>119</v>
      </c>
      <c r="B321" s="1" t="s">
        <v>122</v>
      </c>
      <c r="C321" s="1">
        <v>176</v>
      </c>
      <c r="D321" s="1" t="s">
        <v>12</v>
      </c>
      <c r="E321" s="1">
        <v>5510</v>
      </c>
      <c r="F321" s="1" t="s">
        <v>581</v>
      </c>
      <c r="G321" s="1" t="s">
        <v>4</v>
      </c>
      <c r="H321" s="1">
        <v>23600</v>
      </c>
      <c r="I321" s="1">
        <v>86800</v>
      </c>
      <c r="J321" s="1">
        <v>100300</v>
      </c>
    </row>
    <row r="322" spans="1:10" ht="15" customHeight="1" x14ac:dyDescent="0.2">
      <c r="A322" s="1">
        <v>121</v>
      </c>
      <c r="B322" s="1" t="s">
        <v>123</v>
      </c>
      <c r="C322" s="1">
        <v>176</v>
      </c>
      <c r="D322" s="1" t="s">
        <v>12</v>
      </c>
      <c r="E322" s="1">
        <v>5510</v>
      </c>
      <c r="F322" s="1" t="s">
        <v>581</v>
      </c>
      <c r="G322" s="1" t="s">
        <v>4</v>
      </c>
      <c r="H322" s="1">
        <v>970</v>
      </c>
      <c r="I322" s="1">
        <v>800</v>
      </c>
      <c r="J322" s="1">
        <v>716</v>
      </c>
    </row>
    <row r="323" spans="1:10" ht="15" customHeight="1" x14ac:dyDescent="0.2">
      <c r="A323" s="1">
        <v>122</v>
      </c>
      <c r="B323" s="1" t="s">
        <v>124</v>
      </c>
      <c r="C323" s="1">
        <v>176</v>
      </c>
      <c r="D323" s="1" t="s">
        <v>12</v>
      </c>
      <c r="E323" s="1">
        <v>5510</v>
      </c>
      <c r="F323" s="1" t="s">
        <v>581</v>
      </c>
      <c r="G323" s="1" t="s">
        <v>4</v>
      </c>
      <c r="H323" s="1">
        <v>2400</v>
      </c>
      <c r="I323" s="1">
        <v>2757</v>
      </c>
      <c r="J323" s="1">
        <v>3997</v>
      </c>
    </row>
    <row r="324" spans="1:10" ht="15" customHeight="1" x14ac:dyDescent="0.2">
      <c r="A324" s="1">
        <v>124</v>
      </c>
      <c r="B324" s="1" t="s">
        <v>126</v>
      </c>
      <c r="C324" s="1">
        <v>176</v>
      </c>
      <c r="D324" s="1" t="s">
        <v>12</v>
      </c>
      <c r="E324" s="1">
        <v>5510</v>
      </c>
      <c r="F324" s="1" t="s">
        <v>581</v>
      </c>
      <c r="G324" s="1" t="s">
        <v>4</v>
      </c>
      <c r="H324" s="1">
        <v>1138</v>
      </c>
      <c r="I324" s="1">
        <v>1151</v>
      </c>
      <c r="J324" s="1">
        <v>1163</v>
      </c>
    </row>
    <row r="325" spans="1:10" ht="15" customHeight="1" x14ac:dyDescent="0.2">
      <c r="A325" s="1">
        <v>126</v>
      </c>
      <c r="B325" s="1" t="s">
        <v>128</v>
      </c>
      <c r="C325" s="1">
        <v>176</v>
      </c>
      <c r="D325" s="1" t="s">
        <v>12</v>
      </c>
      <c r="E325" s="1">
        <v>5510</v>
      </c>
      <c r="F325" s="1" t="s">
        <v>581</v>
      </c>
      <c r="G325" s="1" t="s">
        <v>4</v>
      </c>
      <c r="H325" s="1">
        <v>62500</v>
      </c>
      <c r="I325" s="1">
        <v>192487</v>
      </c>
      <c r="J325" s="1">
        <v>209779</v>
      </c>
    </row>
    <row r="326" spans="1:10" ht="15" customHeight="1" x14ac:dyDescent="0.2">
      <c r="A326" s="1">
        <v>256</v>
      </c>
      <c r="B326" s="1" t="s">
        <v>129</v>
      </c>
      <c r="C326" s="1">
        <v>176</v>
      </c>
      <c r="D326" s="1" t="s">
        <v>12</v>
      </c>
      <c r="E326" s="1">
        <v>5510</v>
      </c>
      <c r="F326" s="1" t="s">
        <v>581</v>
      </c>
      <c r="G326" s="1" t="s">
        <v>4</v>
      </c>
      <c r="H326" s="1">
        <v>0</v>
      </c>
      <c r="I326" s="1">
        <v>0</v>
      </c>
      <c r="J326" s="1">
        <v>0</v>
      </c>
    </row>
    <row r="327" spans="1:10" ht="15" customHeight="1" x14ac:dyDescent="0.2">
      <c r="A327" s="1">
        <v>129</v>
      </c>
      <c r="B327" s="1" t="s">
        <v>130</v>
      </c>
      <c r="C327" s="1">
        <v>176</v>
      </c>
      <c r="D327" s="1" t="s">
        <v>12</v>
      </c>
      <c r="E327" s="1">
        <v>5510</v>
      </c>
      <c r="F327" s="1" t="s">
        <v>581</v>
      </c>
      <c r="G327" s="1" t="s">
        <v>4</v>
      </c>
      <c r="H327" s="1">
        <v>86915</v>
      </c>
      <c r="I327" s="1">
        <v>87419</v>
      </c>
      <c r="J327" s="1">
        <v>87935</v>
      </c>
    </row>
    <row r="328" spans="1:10" ht="15" customHeight="1" x14ac:dyDescent="0.2">
      <c r="A328" s="1">
        <v>130</v>
      </c>
      <c r="B328" s="1" t="s">
        <v>131</v>
      </c>
      <c r="C328" s="1">
        <v>176</v>
      </c>
      <c r="D328" s="1" t="s">
        <v>12</v>
      </c>
      <c r="E328" s="1">
        <v>5510</v>
      </c>
      <c r="F328" s="1" t="s">
        <v>581</v>
      </c>
      <c r="G328" s="1" t="s">
        <v>4</v>
      </c>
      <c r="H328" s="1">
        <v>195048</v>
      </c>
      <c r="I328" s="1">
        <v>188745</v>
      </c>
      <c r="J328" s="1">
        <v>157769</v>
      </c>
    </row>
    <row r="329" spans="1:10" ht="15" customHeight="1" x14ac:dyDescent="0.2">
      <c r="A329" s="1">
        <v>133</v>
      </c>
      <c r="B329" s="1" t="s">
        <v>134</v>
      </c>
      <c r="C329" s="1">
        <v>176</v>
      </c>
      <c r="D329" s="1" t="s">
        <v>12</v>
      </c>
      <c r="E329" s="1">
        <v>5510</v>
      </c>
      <c r="F329" s="1" t="s">
        <v>581</v>
      </c>
      <c r="G329" s="1" t="s">
        <v>4</v>
      </c>
      <c r="H329" s="1">
        <v>149284</v>
      </c>
      <c r="I329" s="1">
        <v>186886</v>
      </c>
      <c r="J329" s="1">
        <v>180079</v>
      </c>
    </row>
    <row r="330" spans="1:10" ht="15" customHeight="1" x14ac:dyDescent="0.2">
      <c r="A330" s="1">
        <v>134</v>
      </c>
      <c r="B330" s="1" t="s">
        <v>135</v>
      </c>
      <c r="C330" s="1">
        <v>176</v>
      </c>
      <c r="D330" s="1" t="s">
        <v>12</v>
      </c>
      <c r="E330" s="1">
        <v>5510</v>
      </c>
      <c r="F330" s="1" t="s">
        <v>581</v>
      </c>
      <c r="G330" s="1" t="s">
        <v>4</v>
      </c>
      <c r="H330" s="1">
        <v>362</v>
      </c>
      <c r="I330" s="1">
        <v>330</v>
      </c>
      <c r="J330" s="1">
        <v>329</v>
      </c>
    </row>
    <row r="331" spans="1:10" ht="15" customHeight="1" x14ac:dyDescent="0.2">
      <c r="A331" s="1">
        <v>136</v>
      </c>
      <c r="B331" s="1" t="s">
        <v>138</v>
      </c>
      <c r="C331" s="1">
        <v>176</v>
      </c>
      <c r="D331" s="1" t="s">
        <v>12</v>
      </c>
      <c r="E331" s="1">
        <v>5510</v>
      </c>
      <c r="F331" s="1" t="s">
        <v>581</v>
      </c>
      <c r="G331" s="1" t="s">
        <v>4</v>
      </c>
      <c r="H331" s="1">
        <v>12850</v>
      </c>
      <c r="I331" s="1">
        <v>12575</v>
      </c>
      <c r="J331" s="1">
        <v>13129</v>
      </c>
    </row>
    <row r="332" spans="1:10" ht="15" customHeight="1" x14ac:dyDescent="0.2">
      <c r="A332" s="1">
        <v>138</v>
      </c>
      <c r="B332" s="1" t="s">
        <v>140</v>
      </c>
      <c r="C332" s="1">
        <v>176</v>
      </c>
      <c r="D332" s="1" t="s">
        <v>12</v>
      </c>
      <c r="E332" s="1">
        <v>5510</v>
      </c>
      <c r="F332" s="1" t="s">
        <v>581</v>
      </c>
      <c r="G332" s="1" t="s">
        <v>4</v>
      </c>
      <c r="H332" s="1">
        <v>1273957</v>
      </c>
      <c r="I332" s="1">
        <v>969146</v>
      </c>
      <c r="J332" s="1">
        <v>1088767</v>
      </c>
    </row>
    <row r="333" spans="1:10" ht="15" customHeight="1" x14ac:dyDescent="0.2">
      <c r="A333" s="1">
        <v>273</v>
      </c>
      <c r="B333" s="1" t="s">
        <v>143</v>
      </c>
      <c r="C333" s="1">
        <v>176</v>
      </c>
      <c r="D333" s="1" t="s">
        <v>12</v>
      </c>
      <c r="E333" s="1">
        <v>5510</v>
      </c>
      <c r="F333" s="1" t="s">
        <v>581</v>
      </c>
      <c r="G333" s="1" t="s">
        <v>4</v>
      </c>
      <c r="H333" s="1">
        <v>329</v>
      </c>
      <c r="I333" s="1">
        <v>200</v>
      </c>
      <c r="J333" s="1">
        <v>100</v>
      </c>
    </row>
    <row r="334" spans="1:10" ht="15" customHeight="1" x14ac:dyDescent="0.2">
      <c r="A334" s="1">
        <v>143</v>
      </c>
      <c r="B334" s="1" t="s">
        <v>145</v>
      </c>
      <c r="C334" s="1">
        <v>176</v>
      </c>
      <c r="D334" s="1" t="s">
        <v>12</v>
      </c>
      <c r="E334" s="1">
        <v>5510</v>
      </c>
      <c r="F334" s="1" t="s">
        <v>581</v>
      </c>
      <c r="G334" s="1" t="s">
        <v>4</v>
      </c>
    </row>
    <row r="335" spans="1:10" ht="15" customHeight="1" x14ac:dyDescent="0.2">
      <c r="A335" s="1">
        <v>144</v>
      </c>
      <c r="B335" s="1" t="s">
        <v>146</v>
      </c>
      <c r="C335" s="1">
        <v>176</v>
      </c>
      <c r="D335" s="1" t="s">
        <v>12</v>
      </c>
      <c r="E335" s="1">
        <v>5510</v>
      </c>
      <c r="F335" s="1" t="s">
        <v>581</v>
      </c>
      <c r="G335" s="1" t="s">
        <v>4</v>
      </c>
      <c r="H335" s="1">
        <v>51583</v>
      </c>
      <c r="I335" s="1">
        <v>47725</v>
      </c>
      <c r="J335" s="1">
        <v>73043</v>
      </c>
    </row>
    <row r="336" spans="1:10" ht="15" customHeight="1" x14ac:dyDescent="0.2">
      <c r="A336" s="1">
        <v>28</v>
      </c>
      <c r="B336" s="1" t="s">
        <v>147</v>
      </c>
      <c r="C336" s="1">
        <v>176</v>
      </c>
      <c r="D336" s="1" t="s">
        <v>12</v>
      </c>
      <c r="E336" s="1">
        <v>5510</v>
      </c>
      <c r="F336" s="1" t="s">
        <v>581</v>
      </c>
      <c r="G336" s="1" t="s">
        <v>4</v>
      </c>
      <c r="H336" s="1">
        <v>4652348</v>
      </c>
      <c r="I336" s="1">
        <v>4921163</v>
      </c>
      <c r="J336" s="1">
        <v>5189977</v>
      </c>
    </row>
    <row r="337" spans="1:10" ht="15" customHeight="1" x14ac:dyDescent="0.2">
      <c r="A337" s="1">
        <v>147</v>
      </c>
      <c r="B337" s="1" t="s">
        <v>148</v>
      </c>
      <c r="C337" s="1">
        <v>176</v>
      </c>
      <c r="D337" s="1" t="s">
        <v>12</v>
      </c>
      <c r="E337" s="1">
        <v>5510</v>
      </c>
      <c r="F337" s="1" t="s">
        <v>581</v>
      </c>
      <c r="G337" s="1" t="s">
        <v>4</v>
      </c>
      <c r="H337" s="1">
        <v>115</v>
      </c>
      <c r="I337" s="1">
        <v>126</v>
      </c>
      <c r="J337" s="1">
        <v>128</v>
      </c>
    </row>
    <row r="338" spans="1:10" ht="15" customHeight="1" x14ac:dyDescent="0.2">
      <c r="A338" s="1">
        <v>149</v>
      </c>
      <c r="B338" s="1" t="s">
        <v>150</v>
      </c>
      <c r="C338" s="1">
        <v>176</v>
      </c>
      <c r="D338" s="1" t="s">
        <v>12</v>
      </c>
      <c r="E338" s="1">
        <v>5510</v>
      </c>
      <c r="F338" s="1" t="s">
        <v>581</v>
      </c>
      <c r="G338" s="1" t="s">
        <v>4</v>
      </c>
      <c r="H338" s="1">
        <v>19383</v>
      </c>
      <c r="I338" s="1">
        <v>19133</v>
      </c>
      <c r="J338" s="1">
        <v>19659</v>
      </c>
    </row>
    <row r="339" spans="1:10" ht="15" customHeight="1" x14ac:dyDescent="0.2">
      <c r="A339" s="1">
        <v>150</v>
      </c>
      <c r="B339" s="1" t="s">
        <v>151</v>
      </c>
      <c r="C339" s="1">
        <v>176</v>
      </c>
      <c r="D339" s="1" t="s">
        <v>12</v>
      </c>
      <c r="E339" s="1">
        <v>5510</v>
      </c>
      <c r="F339" s="1" t="s">
        <v>581</v>
      </c>
      <c r="G339" s="1" t="s">
        <v>4</v>
      </c>
      <c r="H339" s="1">
        <v>5760</v>
      </c>
      <c r="I339" s="1">
        <v>5508</v>
      </c>
      <c r="J339" s="1">
        <v>2630</v>
      </c>
    </row>
    <row r="340" spans="1:10" ht="15" customHeight="1" x14ac:dyDescent="0.2">
      <c r="A340" s="1">
        <v>157</v>
      </c>
      <c r="B340" s="1" t="s">
        <v>154</v>
      </c>
      <c r="C340" s="1">
        <v>176</v>
      </c>
      <c r="D340" s="1" t="s">
        <v>12</v>
      </c>
      <c r="E340" s="1">
        <v>5510</v>
      </c>
      <c r="F340" s="1" t="s">
        <v>581</v>
      </c>
      <c r="G340" s="1" t="s">
        <v>4</v>
      </c>
      <c r="H340" s="1">
        <v>159216</v>
      </c>
      <c r="I340" s="1">
        <v>148821</v>
      </c>
      <c r="J340" s="1">
        <v>184727</v>
      </c>
    </row>
    <row r="341" spans="1:10" ht="15" customHeight="1" x14ac:dyDescent="0.2">
      <c r="A341" s="1">
        <v>158</v>
      </c>
      <c r="B341" s="1" t="s">
        <v>155</v>
      </c>
      <c r="C341" s="1">
        <v>176</v>
      </c>
      <c r="D341" s="1" t="s">
        <v>12</v>
      </c>
      <c r="E341" s="1">
        <v>5510</v>
      </c>
      <c r="F341" s="1" t="s">
        <v>581</v>
      </c>
      <c r="G341" s="1" t="s">
        <v>4</v>
      </c>
      <c r="H341" s="1">
        <v>17761</v>
      </c>
      <c r="I341" s="1">
        <v>19899</v>
      </c>
      <c r="J341" s="1">
        <v>19614</v>
      </c>
    </row>
    <row r="342" spans="1:10" ht="15" customHeight="1" x14ac:dyDescent="0.2">
      <c r="A342" s="1">
        <v>165</v>
      </c>
      <c r="B342" s="1" t="s">
        <v>162</v>
      </c>
      <c r="C342" s="1">
        <v>176</v>
      </c>
      <c r="D342" s="1" t="s">
        <v>12</v>
      </c>
      <c r="E342" s="1">
        <v>5510</v>
      </c>
      <c r="F342" s="1" t="s">
        <v>581</v>
      </c>
      <c r="G342" s="1" t="s">
        <v>4</v>
      </c>
      <c r="H342" s="1">
        <v>107900</v>
      </c>
      <c r="I342" s="1">
        <v>110575</v>
      </c>
      <c r="J342" s="1">
        <v>111770</v>
      </c>
    </row>
    <row r="343" spans="1:10" ht="15" customHeight="1" x14ac:dyDescent="0.2">
      <c r="A343" s="1">
        <v>166</v>
      </c>
      <c r="B343" s="1" t="s">
        <v>163</v>
      </c>
      <c r="C343" s="1">
        <v>176</v>
      </c>
      <c r="D343" s="1" t="s">
        <v>12</v>
      </c>
      <c r="E343" s="1">
        <v>5510</v>
      </c>
      <c r="F343" s="1" t="s">
        <v>581</v>
      </c>
      <c r="G343" s="1" t="s">
        <v>4</v>
      </c>
      <c r="H343" s="1">
        <v>4082</v>
      </c>
      <c r="I343" s="1">
        <v>5008</v>
      </c>
      <c r="J343" s="1">
        <v>4798</v>
      </c>
    </row>
    <row r="344" spans="1:10" ht="15" customHeight="1" x14ac:dyDescent="0.2">
      <c r="A344" s="1">
        <v>169</v>
      </c>
      <c r="B344" s="1" t="s">
        <v>165</v>
      </c>
      <c r="C344" s="1">
        <v>176</v>
      </c>
      <c r="D344" s="1" t="s">
        <v>12</v>
      </c>
      <c r="E344" s="1">
        <v>5510</v>
      </c>
      <c r="F344" s="1" t="s">
        <v>581</v>
      </c>
      <c r="G344" s="1" t="s">
        <v>4</v>
      </c>
      <c r="H344" s="1">
        <v>58100</v>
      </c>
      <c r="I344" s="1">
        <v>57294</v>
      </c>
      <c r="J344" s="1">
        <v>58220</v>
      </c>
    </row>
    <row r="345" spans="1:10" ht="15" customHeight="1" x14ac:dyDescent="0.2">
      <c r="A345" s="1">
        <v>170</v>
      </c>
      <c r="B345" s="1" t="s">
        <v>166</v>
      </c>
      <c r="C345" s="1">
        <v>176</v>
      </c>
      <c r="D345" s="1" t="s">
        <v>12</v>
      </c>
      <c r="E345" s="1">
        <v>5510</v>
      </c>
      <c r="F345" s="1" t="s">
        <v>581</v>
      </c>
      <c r="G345" s="1" t="s">
        <v>4</v>
      </c>
      <c r="H345" s="1">
        <v>89517</v>
      </c>
      <c r="I345" s="1">
        <v>89575</v>
      </c>
      <c r="J345" s="1">
        <v>80887</v>
      </c>
    </row>
    <row r="346" spans="1:10" ht="15" customHeight="1" x14ac:dyDescent="0.2">
      <c r="A346" s="1">
        <v>171</v>
      </c>
      <c r="B346" s="1" t="s">
        <v>167</v>
      </c>
      <c r="C346" s="1">
        <v>176</v>
      </c>
      <c r="D346" s="1" t="s">
        <v>12</v>
      </c>
      <c r="E346" s="1">
        <v>5510</v>
      </c>
      <c r="F346" s="1" t="s">
        <v>581</v>
      </c>
      <c r="G346" s="1" t="s">
        <v>4</v>
      </c>
      <c r="H346" s="1">
        <v>32144</v>
      </c>
      <c r="I346" s="1">
        <v>33623</v>
      </c>
      <c r="J346" s="1">
        <v>34039</v>
      </c>
    </row>
    <row r="347" spans="1:10" ht="15" customHeight="1" x14ac:dyDescent="0.2">
      <c r="A347" s="1">
        <v>173</v>
      </c>
      <c r="B347" s="1" t="s">
        <v>168</v>
      </c>
      <c r="C347" s="1">
        <v>176</v>
      </c>
      <c r="D347" s="1" t="s">
        <v>12</v>
      </c>
      <c r="E347" s="1">
        <v>5510</v>
      </c>
      <c r="F347" s="1" t="s">
        <v>581</v>
      </c>
      <c r="G347" s="1" t="s">
        <v>4</v>
      </c>
      <c r="H347" s="1">
        <v>38402</v>
      </c>
      <c r="I347" s="1">
        <v>40679</v>
      </c>
      <c r="J347" s="1">
        <v>59584</v>
      </c>
    </row>
    <row r="348" spans="1:10" ht="15" customHeight="1" x14ac:dyDescent="0.2">
      <c r="A348" s="1">
        <v>174</v>
      </c>
      <c r="B348" s="1" t="s">
        <v>169</v>
      </c>
      <c r="C348" s="1">
        <v>176</v>
      </c>
      <c r="D348" s="1" t="s">
        <v>12</v>
      </c>
      <c r="E348" s="1">
        <v>5510</v>
      </c>
      <c r="F348" s="1" t="s">
        <v>581</v>
      </c>
      <c r="G348" s="1" t="s">
        <v>4</v>
      </c>
      <c r="H348" s="1">
        <v>1802</v>
      </c>
      <c r="I348" s="1">
        <v>1811</v>
      </c>
      <c r="J348" s="1">
        <v>1720</v>
      </c>
    </row>
    <row r="349" spans="1:10" ht="15" customHeight="1" x14ac:dyDescent="0.2">
      <c r="A349" s="1">
        <v>177</v>
      </c>
      <c r="B349" s="1" t="s">
        <v>170</v>
      </c>
      <c r="C349" s="1">
        <v>176</v>
      </c>
      <c r="D349" s="1" t="s">
        <v>12</v>
      </c>
      <c r="E349" s="1">
        <v>5510</v>
      </c>
      <c r="F349" s="1" t="s">
        <v>581</v>
      </c>
      <c r="G349" s="1" t="s">
        <v>4</v>
      </c>
      <c r="H349" s="1">
        <v>2</v>
      </c>
      <c r="I349" s="1">
        <v>3</v>
      </c>
      <c r="J349" s="1">
        <v>15</v>
      </c>
    </row>
    <row r="350" spans="1:10" ht="15" customHeight="1" x14ac:dyDescent="0.2">
      <c r="A350" s="1">
        <v>117</v>
      </c>
      <c r="B350" s="1" t="s">
        <v>172</v>
      </c>
      <c r="C350" s="1">
        <v>176</v>
      </c>
      <c r="D350" s="1" t="s">
        <v>12</v>
      </c>
      <c r="E350" s="1">
        <v>5510</v>
      </c>
      <c r="F350" s="1" t="s">
        <v>581</v>
      </c>
      <c r="G350" s="1" t="s">
        <v>4</v>
      </c>
      <c r="H350" s="1">
        <v>9296</v>
      </c>
      <c r="I350" s="1">
        <v>7289</v>
      </c>
      <c r="J350" s="1">
        <v>5674</v>
      </c>
    </row>
    <row r="351" spans="1:10" ht="15" customHeight="1" x14ac:dyDescent="0.2">
      <c r="A351" s="1">
        <v>146</v>
      </c>
      <c r="B351" s="1" t="s">
        <v>173</v>
      </c>
      <c r="C351" s="1">
        <v>176</v>
      </c>
      <c r="D351" s="1" t="s">
        <v>12</v>
      </c>
      <c r="E351" s="1">
        <v>5510</v>
      </c>
      <c r="F351" s="1" t="s">
        <v>581</v>
      </c>
      <c r="G351" s="1" t="s">
        <v>4</v>
      </c>
      <c r="H351" s="1">
        <v>15514</v>
      </c>
      <c r="I351" s="1">
        <v>11303</v>
      </c>
      <c r="J351" s="1">
        <v>11150</v>
      </c>
    </row>
    <row r="352" spans="1:10" ht="15" customHeight="1" x14ac:dyDescent="0.2">
      <c r="A352" s="1">
        <v>182</v>
      </c>
      <c r="B352" s="1" t="s">
        <v>174</v>
      </c>
      <c r="C352" s="1">
        <v>176</v>
      </c>
      <c r="D352" s="1" t="s">
        <v>12</v>
      </c>
      <c r="E352" s="1">
        <v>5510</v>
      </c>
      <c r="F352" s="1" t="s">
        <v>581</v>
      </c>
      <c r="G352" s="1" t="s">
        <v>4</v>
      </c>
      <c r="H352" s="1">
        <v>2074</v>
      </c>
      <c r="I352" s="1">
        <v>2162</v>
      </c>
      <c r="J352" s="1">
        <v>2242</v>
      </c>
    </row>
    <row r="353" spans="1:10" ht="15" customHeight="1" x14ac:dyDescent="0.2">
      <c r="A353" s="1">
        <v>183</v>
      </c>
      <c r="B353" s="1" t="s">
        <v>175</v>
      </c>
      <c r="C353" s="1">
        <v>176</v>
      </c>
      <c r="D353" s="1" t="s">
        <v>12</v>
      </c>
      <c r="E353" s="1">
        <v>5510</v>
      </c>
      <c r="F353" s="1" t="s">
        <v>581</v>
      </c>
      <c r="G353" s="1" t="s">
        <v>4</v>
      </c>
      <c r="H353" s="1">
        <v>19748</v>
      </c>
      <c r="I353" s="1">
        <v>19966</v>
      </c>
      <c r="J353" s="1">
        <v>19087</v>
      </c>
    </row>
    <row r="354" spans="1:10" ht="15" customHeight="1" x14ac:dyDescent="0.2">
      <c r="A354" s="1">
        <v>185</v>
      </c>
      <c r="B354" s="1" t="s">
        <v>176</v>
      </c>
      <c r="C354" s="1">
        <v>176</v>
      </c>
      <c r="D354" s="1" t="s">
        <v>12</v>
      </c>
      <c r="E354" s="1">
        <v>5510</v>
      </c>
      <c r="F354" s="1" t="s">
        <v>581</v>
      </c>
      <c r="G354" s="1" t="s">
        <v>4</v>
      </c>
      <c r="H354" s="1">
        <v>7078</v>
      </c>
      <c r="I354" s="1">
        <v>7174</v>
      </c>
      <c r="J354" s="1">
        <v>8994</v>
      </c>
    </row>
    <row r="355" spans="1:10" ht="15" customHeight="1" x14ac:dyDescent="0.2">
      <c r="A355" s="1">
        <v>184</v>
      </c>
      <c r="B355" s="1" t="s">
        <v>177</v>
      </c>
      <c r="C355" s="1">
        <v>176</v>
      </c>
      <c r="D355" s="1" t="s">
        <v>12</v>
      </c>
      <c r="E355" s="1">
        <v>5510</v>
      </c>
      <c r="F355" s="1" t="s">
        <v>581</v>
      </c>
      <c r="G355" s="1" t="s">
        <v>4</v>
      </c>
      <c r="H355" s="1">
        <v>415259</v>
      </c>
      <c r="I355" s="1">
        <v>434077</v>
      </c>
      <c r="J355" s="1">
        <v>437673</v>
      </c>
    </row>
    <row r="356" spans="1:10" ht="15" customHeight="1" x14ac:dyDescent="0.2">
      <c r="A356" s="1">
        <v>272</v>
      </c>
      <c r="B356" s="1" t="s">
        <v>186</v>
      </c>
      <c r="C356" s="1">
        <v>176</v>
      </c>
      <c r="D356" s="1" t="s">
        <v>12</v>
      </c>
      <c r="E356" s="1">
        <v>5510</v>
      </c>
      <c r="F356" s="1" t="s">
        <v>581</v>
      </c>
      <c r="G356" s="1" t="s">
        <v>4</v>
      </c>
      <c r="H356" s="1">
        <v>9996</v>
      </c>
      <c r="I356" s="1">
        <v>12581</v>
      </c>
      <c r="J356" s="1">
        <v>13235</v>
      </c>
    </row>
    <row r="357" spans="1:10" ht="15" customHeight="1" x14ac:dyDescent="0.2">
      <c r="A357" s="1">
        <v>186</v>
      </c>
      <c r="B357" s="1" t="s">
        <v>187</v>
      </c>
      <c r="C357" s="1">
        <v>176</v>
      </c>
      <c r="D357" s="1" t="s">
        <v>12</v>
      </c>
      <c r="E357" s="1">
        <v>5510</v>
      </c>
      <c r="F357" s="1" t="s">
        <v>581</v>
      </c>
      <c r="G357" s="1" t="s">
        <v>4</v>
      </c>
    </row>
    <row r="358" spans="1:10" ht="15" customHeight="1" x14ac:dyDescent="0.2">
      <c r="A358" s="1">
        <v>199</v>
      </c>
      <c r="B358" s="1" t="s">
        <v>191</v>
      </c>
      <c r="C358" s="1">
        <v>176</v>
      </c>
      <c r="D358" s="1" t="s">
        <v>12</v>
      </c>
      <c r="E358" s="1">
        <v>5510</v>
      </c>
      <c r="F358" s="1" t="s">
        <v>581</v>
      </c>
      <c r="G358" s="1" t="s">
        <v>4</v>
      </c>
      <c r="H358" s="1">
        <v>115</v>
      </c>
      <c r="I358" s="1">
        <v>79</v>
      </c>
      <c r="J358" s="1">
        <v>108</v>
      </c>
    </row>
    <row r="359" spans="1:10" ht="15" customHeight="1" x14ac:dyDescent="0.2">
      <c r="A359" s="1">
        <v>198</v>
      </c>
      <c r="B359" s="1" t="s">
        <v>192</v>
      </c>
      <c r="C359" s="1">
        <v>176</v>
      </c>
      <c r="D359" s="1" t="s">
        <v>12</v>
      </c>
      <c r="E359" s="1">
        <v>5510</v>
      </c>
      <c r="F359" s="1" t="s">
        <v>581</v>
      </c>
      <c r="G359" s="1" t="s">
        <v>4</v>
      </c>
      <c r="H359" s="1">
        <v>761</v>
      </c>
      <c r="I359" s="1">
        <v>736</v>
      </c>
      <c r="J359" s="1">
        <v>1219</v>
      </c>
    </row>
    <row r="360" spans="1:10" ht="15" customHeight="1" x14ac:dyDescent="0.2">
      <c r="A360" s="1">
        <v>201</v>
      </c>
      <c r="B360" s="1" t="s">
        <v>194</v>
      </c>
      <c r="C360" s="1">
        <v>176</v>
      </c>
      <c r="D360" s="1" t="s">
        <v>12</v>
      </c>
      <c r="E360" s="1">
        <v>5510</v>
      </c>
      <c r="F360" s="1" t="s">
        <v>581</v>
      </c>
      <c r="G360" s="1" t="s">
        <v>4</v>
      </c>
      <c r="H360" s="1">
        <v>25954</v>
      </c>
      <c r="I360" s="1">
        <v>26174</v>
      </c>
      <c r="J360" s="1">
        <v>26513</v>
      </c>
    </row>
    <row r="361" spans="1:10" ht="15" customHeight="1" x14ac:dyDescent="0.2">
      <c r="A361" s="1">
        <v>202</v>
      </c>
      <c r="B361" s="1" t="s">
        <v>195</v>
      </c>
      <c r="C361" s="1">
        <v>176</v>
      </c>
      <c r="D361" s="1" t="s">
        <v>12</v>
      </c>
      <c r="E361" s="1">
        <v>5510</v>
      </c>
      <c r="F361" s="1" t="s">
        <v>581</v>
      </c>
      <c r="G361" s="1" t="s">
        <v>4</v>
      </c>
      <c r="H361" s="1">
        <v>82130</v>
      </c>
      <c r="I361" s="1">
        <v>73390</v>
      </c>
      <c r="J361" s="1">
        <v>34445</v>
      </c>
    </row>
    <row r="362" spans="1:10" ht="15" customHeight="1" x14ac:dyDescent="0.2">
      <c r="A362" s="1">
        <v>277</v>
      </c>
      <c r="B362" s="1" t="s">
        <v>571</v>
      </c>
      <c r="C362" s="1">
        <v>176</v>
      </c>
      <c r="D362" s="1" t="s">
        <v>12</v>
      </c>
      <c r="E362" s="1">
        <v>5510</v>
      </c>
      <c r="F362" s="1" t="s">
        <v>581</v>
      </c>
      <c r="G362" s="1" t="s">
        <v>4</v>
      </c>
      <c r="H362" s="1">
        <v>4140</v>
      </c>
      <c r="I362" s="1">
        <v>3141</v>
      </c>
      <c r="J362" s="1">
        <v>2512</v>
      </c>
    </row>
    <row r="363" spans="1:10" ht="15" customHeight="1" x14ac:dyDescent="0.2">
      <c r="A363" s="1">
        <v>203</v>
      </c>
      <c r="B363" s="1" t="s">
        <v>196</v>
      </c>
      <c r="C363" s="1">
        <v>176</v>
      </c>
      <c r="D363" s="1" t="s">
        <v>12</v>
      </c>
      <c r="E363" s="1">
        <v>5510</v>
      </c>
      <c r="F363" s="1" t="s">
        <v>581</v>
      </c>
      <c r="G363" s="1" t="s">
        <v>4</v>
      </c>
      <c r="H363" s="1">
        <v>15500</v>
      </c>
      <c r="I363" s="1">
        <v>17075</v>
      </c>
      <c r="J363" s="1">
        <v>10704</v>
      </c>
    </row>
    <row r="364" spans="1:10" ht="15" customHeight="1" x14ac:dyDescent="0.2">
      <c r="A364" s="1">
        <v>38</v>
      </c>
      <c r="B364" s="1" t="s">
        <v>197</v>
      </c>
      <c r="C364" s="1">
        <v>176</v>
      </c>
      <c r="D364" s="1" t="s">
        <v>12</v>
      </c>
      <c r="E364" s="1">
        <v>5510</v>
      </c>
      <c r="F364" s="1" t="s">
        <v>581</v>
      </c>
      <c r="G364" s="1" t="s">
        <v>4</v>
      </c>
      <c r="H364" s="1">
        <v>6795</v>
      </c>
      <c r="I364" s="1">
        <v>6688</v>
      </c>
      <c r="J364" s="1">
        <v>6624</v>
      </c>
    </row>
    <row r="365" spans="1:10" ht="15" customHeight="1" x14ac:dyDescent="0.2">
      <c r="A365" s="1">
        <v>276</v>
      </c>
      <c r="B365" s="1" t="s">
        <v>198</v>
      </c>
      <c r="C365" s="1">
        <v>176</v>
      </c>
      <c r="D365" s="1" t="s">
        <v>12</v>
      </c>
      <c r="E365" s="1">
        <v>5510</v>
      </c>
      <c r="F365" s="1" t="s">
        <v>581</v>
      </c>
      <c r="G365" s="1" t="s">
        <v>4</v>
      </c>
      <c r="H365" s="1">
        <v>12000</v>
      </c>
      <c r="I365" s="1">
        <v>13000</v>
      </c>
      <c r="J365" s="1">
        <v>14000</v>
      </c>
    </row>
    <row r="366" spans="1:10" ht="15" customHeight="1" x14ac:dyDescent="0.2">
      <c r="A366" s="1">
        <v>206</v>
      </c>
      <c r="B366" s="1" t="s">
        <v>572</v>
      </c>
      <c r="C366" s="1">
        <v>176</v>
      </c>
      <c r="D366" s="1" t="s">
        <v>12</v>
      </c>
      <c r="E366" s="1">
        <v>5510</v>
      </c>
      <c r="F366" s="1" t="s">
        <v>581</v>
      </c>
      <c r="G366" s="1" t="s">
        <v>4</v>
      </c>
    </row>
    <row r="367" spans="1:10" ht="15" customHeight="1" x14ac:dyDescent="0.2">
      <c r="A367" s="1">
        <v>209</v>
      </c>
      <c r="B367" s="1" t="s">
        <v>200</v>
      </c>
      <c r="C367" s="1">
        <v>176</v>
      </c>
      <c r="D367" s="1" t="s">
        <v>12</v>
      </c>
      <c r="E367" s="1">
        <v>5510</v>
      </c>
      <c r="F367" s="1" t="s">
        <v>581</v>
      </c>
      <c r="G367" s="1" t="s">
        <v>4</v>
      </c>
      <c r="H367" s="1">
        <v>980</v>
      </c>
      <c r="I367" s="1">
        <v>644</v>
      </c>
      <c r="J367" s="1">
        <v>450</v>
      </c>
    </row>
    <row r="368" spans="1:10" ht="15" customHeight="1" x14ac:dyDescent="0.2">
      <c r="A368" s="1">
        <v>210</v>
      </c>
      <c r="B368" s="1" t="s">
        <v>201</v>
      </c>
      <c r="C368" s="1">
        <v>176</v>
      </c>
      <c r="D368" s="1" t="s">
        <v>12</v>
      </c>
      <c r="E368" s="1">
        <v>5510</v>
      </c>
      <c r="F368" s="1" t="s">
        <v>581</v>
      </c>
      <c r="G368" s="1" t="s">
        <v>4</v>
      </c>
      <c r="H368" s="1">
        <v>61100</v>
      </c>
      <c r="I368" s="1">
        <v>99100</v>
      </c>
      <c r="J368" s="1">
        <v>103700</v>
      </c>
    </row>
    <row r="369" spans="1:10" ht="15" customHeight="1" x14ac:dyDescent="0.2">
      <c r="A369" s="1">
        <v>211</v>
      </c>
      <c r="B369" s="1" t="s">
        <v>202</v>
      </c>
      <c r="C369" s="1">
        <v>176</v>
      </c>
      <c r="D369" s="1" t="s">
        <v>12</v>
      </c>
      <c r="E369" s="1">
        <v>5510</v>
      </c>
      <c r="F369" s="1" t="s">
        <v>581</v>
      </c>
      <c r="G369" s="1" t="s">
        <v>4</v>
      </c>
    </row>
    <row r="370" spans="1:10" ht="15" customHeight="1" x14ac:dyDescent="0.2">
      <c r="A370" s="1">
        <v>212</v>
      </c>
      <c r="B370" s="1" t="s">
        <v>203</v>
      </c>
      <c r="C370" s="1">
        <v>176</v>
      </c>
      <c r="D370" s="1" t="s">
        <v>12</v>
      </c>
      <c r="E370" s="1">
        <v>5510</v>
      </c>
      <c r="F370" s="1" t="s">
        <v>581</v>
      </c>
      <c r="G370" s="1" t="s">
        <v>4</v>
      </c>
      <c r="H370" s="1">
        <v>1126</v>
      </c>
      <c r="I370" s="1">
        <v>1369</v>
      </c>
      <c r="J370" s="1">
        <v>1472</v>
      </c>
    </row>
    <row r="371" spans="1:10" ht="15" customHeight="1" x14ac:dyDescent="0.2">
      <c r="A371" s="1">
        <v>208</v>
      </c>
      <c r="B371" s="1" t="s">
        <v>204</v>
      </c>
      <c r="C371" s="1">
        <v>176</v>
      </c>
      <c r="D371" s="1" t="s">
        <v>12</v>
      </c>
      <c r="E371" s="1">
        <v>5510</v>
      </c>
      <c r="F371" s="1" t="s">
        <v>581</v>
      </c>
      <c r="G371" s="1" t="s">
        <v>4</v>
      </c>
      <c r="H371" s="1">
        <v>10588</v>
      </c>
      <c r="I371" s="1">
        <v>22885</v>
      </c>
      <c r="J371" s="1">
        <v>18283</v>
      </c>
    </row>
    <row r="372" spans="1:10" ht="15" customHeight="1" x14ac:dyDescent="0.2">
      <c r="A372" s="1">
        <v>216</v>
      </c>
      <c r="B372" s="1" t="s">
        <v>205</v>
      </c>
      <c r="C372" s="1">
        <v>176</v>
      </c>
      <c r="D372" s="1" t="s">
        <v>12</v>
      </c>
      <c r="E372" s="1">
        <v>5510</v>
      </c>
      <c r="F372" s="1" t="s">
        <v>581</v>
      </c>
      <c r="G372" s="1" t="s">
        <v>4</v>
      </c>
      <c r="H372" s="1">
        <v>84291</v>
      </c>
      <c r="I372" s="1">
        <v>79961</v>
      </c>
      <c r="J372" s="1">
        <v>75501</v>
      </c>
    </row>
    <row r="373" spans="1:10" ht="15" customHeight="1" x14ac:dyDescent="0.2">
      <c r="A373" s="1">
        <v>154</v>
      </c>
      <c r="B373" s="1" t="s">
        <v>206</v>
      </c>
      <c r="C373" s="1">
        <v>176</v>
      </c>
      <c r="D373" s="1" t="s">
        <v>12</v>
      </c>
      <c r="E373" s="1">
        <v>5510</v>
      </c>
      <c r="F373" s="1" t="s">
        <v>581</v>
      </c>
      <c r="G373" s="1" t="s">
        <v>4</v>
      </c>
      <c r="H373" s="1">
        <v>7112</v>
      </c>
      <c r="I373" s="1">
        <v>7156</v>
      </c>
      <c r="J373" s="1">
        <v>7135</v>
      </c>
    </row>
    <row r="374" spans="1:10" ht="15" customHeight="1" x14ac:dyDescent="0.2">
      <c r="A374" s="1">
        <v>176</v>
      </c>
      <c r="B374" s="1" t="s">
        <v>207</v>
      </c>
      <c r="C374" s="1">
        <v>176</v>
      </c>
      <c r="D374" s="1" t="s">
        <v>12</v>
      </c>
      <c r="E374" s="1">
        <v>5510</v>
      </c>
      <c r="F374" s="1" t="s">
        <v>581</v>
      </c>
      <c r="G374" s="1" t="s">
        <v>4</v>
      </c>
      <c r="H374" s="1">
        <v>9633</v>
      </c>
      <c r="I374" s="1">
        <v>8207</v>
      </c>
      <c r="J374" s="1">
        <v>7408</v>
      </c>
    </row>
    <row r="375" spans="1:10" ht="15" customHeight="1" x14ac:dyDescent="0.2">
      <c r="A375" s="1">
        <v>217</v>
      </c>
      <c r="B375" s="1" t="s">
        <v>208</v>
      </c>
      <c r="C375" s="1">
        <v>176</v>
      </c>
      <c r="D375" s="1" t="s">
        <v>12</v>
      </c>
      <c r="E375" s="1">
        <v>5510</v>
      </c>
      <c r="F375" s="1" t="s">
        <v>581</v>
      </c>
      <c r="G375" s="1" t="s">
        <v>4</v>
      </c>
      <c r="H375" s="1">
        <v>167538</v>
      </c>
      <c r="I375" s="1">
        <v>177417</v>
      </c>
      <c r="J375" s="1">
        <v>166150</v>
      </c>
    </row>
    <row r="376" spans="1:10" ht="15" customHeight="1" x14ac:dyDescent="0.2">
      <c r="A376" s="1">
        <v>222</v>
      </c>
      <c r="B376" s="1" t="s">
        <v>212</v>
      </c>
      <c r="C376" s="1">
        <v>176</v>
      </c>
      <c r="D376" s="1" t="s">
        <v>12</v>
      </c>
      <c r="E376" s="1">
        <v>5510</v>
      </c>
      <c r="F376" s="1" t="s">
        <v>581</v>
      </c>
      <c r="G376" s="1" t="s">
        <v>4</v>
      </c>
      <c r="H376" s="1">
        <v>76</v>
      </c>
      <c r="I376" s="1">
        <v>188</v>
      </c>
      <c r="J376" s="1">
        <v>350</v>
      </c>
    </row>
    <row r="377" spans="1:10" ht="15" customHeight="1" x14ac:dyDescent="0.2">
      <c r="A377" s="1">
        <v>223</v>
      </c>
      <c r="B377" s="1" t="s">
        <v>213</v>
      </c>
      <c r="C377" s="1">
        <v>176</v>
      </c>
      <c r="D377" s="1" t="s">
        <v>12</v>
      </c>
      <c r="E377" s="1">
        <v>5510</v>
      </c>
      <c r="F377" s="1" t="s">
        <v>581</v>
      </c>
      <c r="G377" s="1" t="s">
        <v>4</v>
      </c>
      <c r="H377" s="1">
        <v>215000</v>
      </c>
      <c r="I377" s="1">
        <v>235000</v>
      </c>
      <c r="J377" s="1">
        <v>235000</v>
      </c>
    </row>
    <row r="378" spans="1:10" ht="15" customHeight="1" x14ac:dyDescent="0.2">
      <c r="A378" s="1">
        <v>226</v>
      </c>
      <c r="B378" s="1" t="s">
        <v>216</v>
      </c>
      <c r="C378" s="1">
        <v>176</v>
      </c>
      <c r="D378" s="1" t="s">
        <v>12</v>
      </c>
      <c r="E378" s="1">
        <v>5510</v>
      </c>
      <c r="F378" s="1" t="s">
        <v>581</v>
      </c>
      <c r="G378" s="1" t="s">
        <v>4</v>
      </c>
      <c r="H378" s="1">
        <v>1011435</v>
      </c>
      <c r="I378" s="1">
        <v>1012446</v>
      </c>
      <c r="J378" s="1">
        <v>1008410</v>
      </c>
    </row>
    <row r="379" spans="1:10" ht="15" customHeight="1" x14ac:dyDescent="0.2">
      <c r="A379" s="1">
        <v>230</v>
      </c>
      <c r="B379" s="1" t="s">
        <v>217</v>
      </c>
      <c r="C379" s="1">
        <v>176</v>
      </c>
      <c r="D379" s="1" t="s">
        <v>12</v>
      </c>
      <c r="E379" s="1">
        <v>5510</v>
      </c>
      <c r="F379" s="1" t="s">
        <v>581</v>
      </c>
      <c r="G379" s="1" t="s">
        <v>4</v>
      </c>
      <c r="H379" s="1">
        <v>43330</v>
      </c>
      <c r="I379" s="1">
        <v>47980</v>
      </c>
      <c r="J379" s="1">
        <v>53580</v>
      </c>
    </row>
    <row r="380" spans="1:10" ht="15" customHeight="1" x14ac:dyDescent="0.2">
      <c r="A380" s="1">
        <v>215</v>
      </c>
      <c r="B380" s="1" t="s">
        <v>220</v>
      </c>
      <c r="C380" s="1">
        <v>176</v>
      </c>
      <c r="D380" s="1" t="s">
        <v>12</v>
      </c>
      <c r="E380" s="1">
        <v>5510</v>
      </c>
      <c r="F380" s="1" t="s">
        <v>581</v>
      </c>
      <c r="G380" s="1" t="s">
        <v>4</v>
      </c>
      <c r="H380" s="1">
        <v>1114500</v>
      </c>
      <c r="I380" s="1">
        <v>1201922</v>
      </c>
      <c r="J380" s="1">
        <v>1158039</v>
      </c>
    </row>
    <row r="381" spans="1:10" ht="15" customHeight="1" x14ac:dyDescent="0.2">
      <c r="A381" s="1">
        <v>231</v>
      </c>
      <c r="B381" s="1" t="s">
        <v>221</v>
      </c>
      <c r="C381" s="1">
        <v>176</v>
      </c>
      <c r="D381" s="1" t="s">
        <v>12</v>
      </c>
      <c r="E381" s="1">
        <v>5510</v>
      </c>
      <c r="F381" s="1" t="s">
        <v>581</v>
      </c>
      <c r="G381" s="1" t="s">
        <v>4</v>
      </c>
      <c r="H381" s="1">
        <v>1311340</v>
      </c>
      <c r="I381" s="1">
        <v>1366270</v>
      </c>
      <c r="J381" s="1">
        <v>1269916</v>
      </c>
    </row>
    <row r="382" spans="1:10" ht="15" customHeight="1" x14ac:dyDescent="0.2">
      <c r="A382" s="1">
        <v>234</v>
      </c>
      <c r="B382" s="1" t="s">
        <v>223</v>
      </c>
      <c r="C382" s="1">
        <v>176</v>
      </c>
      <c r="D382" s="1" t="s">
        <v>12</v>
      </c>
      <c r="E382" s="1">
        <v>5510</v>
      </c>
      <c r="F382" s="1" t="s">
        <v>581</v>
      </c>
      <c r="G382" s="1" t="s">
        <v>4</v>
      </c>
      <c r="H382" s="1">
        <v>3200</v>
      </c>
      <c r="I382" s="1">
        <v>3184</v>
      </c>
      <c r="J382" s="1">
        <v>3454</v>
      </c>
    </row>
    <row r="383" spans="1:10" ht="15" customHeight="1" x14ac:dyDescent="0.2">
      <c r="A383" s="1">
        <v>228</v>
      </c>
      <c r="B383" s="1" t="s">
        <v>224</v>
      </c>
      <c r="C383" s="1">
        <v>176</v>
      </c>
      <c r="D383" s="1" t="s">
        <v>12</v>
      </c>
      <c r="E383" s="1">
        <v>5510</v>
      </c>
      <c r="F383" s="1" t="s">
        <v>581</v>
      </c>
      <c r="G383" s="1" t="s">
        <v>4</v>
      </c>
    </row>
    <row r="384" spans="1:10" ht="15" customHeight="1" x14ac:dyDescent="0.2">
      <c r="A384" s="1">
        <v>236</v>
      </c>
      <c r="B384" s="1" t="s">
        <v>227</v>
      </c>
      <c r="C384" s="1">
        <v>176</v>
      </c>
      <c r="D384" s="1" t="s">
        <v>12</v>
      </c>
      <c r="E384" s="1">
        <v>5510</v>
      </c>
      <c r="F384" s="1" t="s">
        <v>581</v>
      </c>
      <c r="G384" s="1" t="s">
        <v>4</v>
      </c>
      <c r="H384" s="1">
        <v>14576</v>
      </c>
      <c r="I384" s="1">
        <v>22117</v>
      </c>
      <c r="J384" s="1">
        <v>23243</v>
      </c>
    </row>
    <row r="385" spans="1:10" x14ac:dyDescent="0.2">
      <c r="A385" s="1">
        <v>237</v>
      </c>
      <c r="B385" s="1" t="s">
        <v>228</v>
      </c>
      <c r="C385" s="1">
        <v>176</v>
      </c>
      <c r="D385" s="1" t="s">
        <v>12</v>
      </c>
      <c r="E385" s="1">
        <v>5510</v>
      </c>
      <c r="F385" s="1" t="s">
        <v>581</v>
      </c>
      <c r="G385" s="1" t="s">
        <v>4</v>
      </c>
      <c r="H385" s="1">
        <v>164040</v>
      </c>
      <c r="I385" s="1">
        <v>170921</v>
      </c>
      <c r="J385" s="1">
        <v>149439</v>
      </c>
    </row>
    <row r="386" spans="1:10" x14ac:dyDescent="0.2">
      <c r="A386" s="1">
        <v>5000</v>
      </c>
      <c r="B386" s="1" t="s">
        <v>461</v>
      </c>
      <c r="C386" s="1">
        <v>176</v>
      </c>
      <c r="D386" s="1" t="s">
        <v>12</v>
      </c>
      <c r="E386" s="1">
        <v>5510</v>
      </c>
      <c r="F386" s="1" t="s">
        <v>581</v>
      </c>
      <c r="G386" s="1" t="s">
        <v>4</v>
      </c>
      <c r="H386" s="1">
        <v>26854288</v>
      </c>
      <c r="I386" s="1">
        <v>27644185</v>
      </c>
      <c r="J386" s="1">
        <v>26833394</v>
      </c>
    </row>
    <row r="387" spans="1:10" x14ac:dyDescent="0.2">
      <c r="A387" s="1">
        <v>249</v>
      </c>
      <c r="B387" s="1" t="s">
        <v>231</v>
      </c>
      <c r="C387" s="1">
        <v>176</v>
      </c>
      <c r="D387" s="1" t="s">
        <v>12</v>
      </c>
      <c r="E387" s="1">
        <v>5510</v>
      </c>
      <c r="F387" s="1" t="s">
        <v>581</v>
      </c>
      <c r="G387" s="1" t="s">
        <v>4</v>
      </c>
      <c r="H387" s="1">
        <v>3595</v>
      </c>
      <c r="I387" s="1">
        <v>3565</v>
      </c>
      <c r="J387" s="1">
        <v>3789</v>
      </c>
    </row>
    <row r="388" spans="1:10" x14ac:dyDescent="0.2">
      <c r="A388" s="1">
        <v>248</v>
      </c>
      <c r="B388" s="1" t="s">
        <v>232</v>
      </c>
      <c r="C388" s="1">
        <v>176</v>
      </c>
      <c r="D388" s="1" t="s">
        <v>12</v>
      </c>
      <c r="E388" s="1">
        <v>5510</v>
      </c>
      <c r="F388" s="1" t="s">
        <v>581</v>
      </c>
      <c r="G388" s="1" t="s">
        <v>4</v>
      </c>
    </row>
    <row r="389" spans="1:10" x14ac:dyDescent="0.2">
      <c r="A389" s="1">
        <v>181</v>
      </c>
      <c r="B389" s="1" t="s">
        <v>234</v>
      </c>
      <c r="C389" s="1">
        <v>176</v>
      </c>
      <c r="D389" s="1" t="s">
        <v>12</v>
      </c>
      <c r="E389" s="1">
        <v>5510</v>
      </c>
      <c r="F389" s="1" t="s">
        <v>581</v>
      </c>
      <c r="G389" s="1" t="s">
        <v>4</v>
      </c>
      <c r="H389" s="1">
        <v>14702</v>
      </c>
      <c r="I389" s="1">
        <v>14700</v>
      </c>
      <c r="J389" s="1">
        <v>14836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388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625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55820</v>
      </c>
      <c r="I4" s="2">
        <f t="shared" si="0"/>
        <v>64000</v>
      </c>
      <c r="J4" s="2">
        <f t="shared" si="0"/>
        <v>34400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269788</v>
      </c>
      <c r="I5" s="2">
        <f t="shared" si="0"/>
        <v>286996</v>
      </c>
      <c r="J5" s="2">
        <f t="shared" si="0"/>
        <v>300153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4971</v>
      </c>
      <c r="I7" s="2">
        <f t="shared" si="0"/>
        <v>4997</v>
      </c>
      <c r="J7" s="2">
        <f t="shared" si="0"/>
        <v>5038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452372</v>
      </c>
      <c r="I8" s="2">
        <f t="shared" si="0"/>
        <v>432301</v>
      </c>
      <c r="J8" s="2">
        <f t="shared" si="0"/>
        <v>403365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380592</v>
      </c>
      <c r="I12" s="2">
        <f t="shared" si="0"/>
        <v>355685</v>
      </c>
      <c r="J12" s="2">
        <f t="shared" si="0"/>
        <v>208522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1052408</v>
      </c>
      <c r="I13" s="2">
        <f t="shared" si="0"/>
        <v>1243882</v>
      </c>
      <c r="J13" s="2">
        <f t="shared" si="0"/>
        <v>1171710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465865</v>
      </c>
      <c r="I14" s="2">
        <f t="shared" si="0"/>
        <v>503546</v>
      </c>
      <c r="J14" s="2">
        <f t="shared" si="0"/>
        <v>513137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1114393</v>
      </c>
      <c r="I16" s="2">
        <f t="shared" si="0"/>
        <v>1124710</v>
      </c>
      <c r="J16" s="2">
        <f t="shared" si="0"/>
        <v>1118406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674290</v>
      </c>
      <c r="I17" s="2">
        <f t="shared" si="0"/>
        <v>674964</v>
      </c>
      <c r="J17" s="2">
        <f t="shared" si="0"/>
        <v>670737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7000</v>
      </c>
      <c r="I18" s="2">
        <f t="shared" si="0"/>
        <v>6723</v>
      </c>
      <c r="J18" s="2">
        <f t="shared" si="0"/>
        <v>6687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324637</v>
      </c>
      <c r="I19" s="9">
        <f t="shared" si="1"/>
        <v>358503</v>
      </c>
      <c r="J19" s="9">
        <f t="shared" si="1"/>
        <v>291481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84444</v>
      </c>
      <c r="I20" s="2">
        <f t="shared" si="2"/>
        <v>85832</v>
      </c>
      <c r="J20" s="2">
        <f t="shared" si="2"/>
        <v>85533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4840</v>
      </c>
      <c r="I21" s="9">
        <f t="shared" si="3"/>
        <v>4630</v>
      </c>
      <c r="J21" s="9">
        <f t="shared" si="3"/>
        <v>4427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211607</v>
      </c>
      <c r="I24" s="2">
        <f t="shared" si="2"/>
        <v>189093</v>
      </c>
      <c r="J24" s="2">
        <f t="shared" si="2"/>
        <v>198363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10260</v>
      </c>
      <c r="I27" s="2">
        <f t="shared" si="2"/>
        <v>10663</v>
      </c>
      <c r="J27" s="2">
        <f t="shared" si="2"/>
        <v>10974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34302</v>
      </c>
      <c r="I28" s="2">
        <f t="shared" si="2"/>
        <v>37616</v>
      </c>
      <c r="J28" s="2">
        <f t="shared" si="2"/>
        <v>36817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786835</v>
      </c>
      <c r="I30" s="2">
        <f t="shared" si="2"/>
        <v>775144</v>
      </c>
      <c r="J30" s="2">
        <f t="shared" si="2"/>
        <v>841587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18065</v>
      </c>
      <c r="I33" s="2">
        <f t="shared" si="2"/>
        <v>13682</v>
      </c>
      <c r="J33" s="2">
        <f t="shared" si="2"/>
        <v>19287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77520</v>
      </c>
      <c r="I34" s="2">
        <f t="shared" si="2"/>
        <v>77004</v>
      </c>
      <c r="J34" s="2">
        <f t="shared" si="2"/>
        <v>76512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316686</v>
      </c>
      <c r="I35" s="2">
        <f t="shared" si="2"/>
        <v>329959</v>
      </c>
      <c r="J35" s="2">
        <f t="shared" si="2"/>
        <v>328339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96500</v>
      </c>
      <c r="I37" s="2">
        <f t="shared" si="4"/>
        <v>86255</v>
      </c>
      <c r="J37" s="2">
        <f t="shared" si="4"/>
        <v>144541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76</v>
      </c>
      <c r="I38" s="2">
        <f t="shared" si="4"/>
        <v>83</v>
      </c>
      <c r="J38" s="2">
        <f t="shared" si="4"/>
        <v>84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2482</v>
      </c>
      <c r="I39" s="2">
        <f t="shared" si="4"/>
        <v>2752</v>
      </c>
      <c r="J39" s="2">
        <f t="shared" si="4"/>
        <v>2800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3064</v>
      </c>
      <c r="I40" s="2">
        <f t="shared" si="4"/>
        <v>3256</v>
      </c>
      <c r="J40" s="2">
        <f t="shared" si="4"/>
        <v>3818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32220</v>
      </c>
      <c r="I42" s="2">
        <f t="shared" si="4"/>
        <v>35461</v>
      </c>
      <c r="J42" s="2">
        <f t="shared" si="4"/>
        <v>34572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116559</v>
      </c>
      <c r="I43" s="2">
        <f t="shared" si="4"/>
        <v>120612</v>
      </c>
      <c r="J43" s="2">
        <f t="shared" si="4"/>
        <v>121485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42766</v>
      </c>
      <c r="I44" s="2">
        <f t="shared" si="4"/>
        <v>44100</v>
      </c>
      <c r="J44" s="2">
        <f t="shared" si="4"/>
        <v>45436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165720</v>
      </c>
      <c r="I45" s="2">
        <f t="shared" si="4"/>
        <v>165720</v>
      </c>
      <c r="J45" s="2">
        <f t="shared" si="4"/>
        <v>110739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363936</v>
      </c>
      <c r="I51" s="2">
        <f t="shared" si="4"/>
        <v>361525</v>
      </c>
      <c r="J51" s="2">
        <f t="shared" si="4"/>
        <v>357926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129911</v>
      </c>
      <c r="I53" s="2">
        <f t="shared" si="5"/>
        <v>98712</v>
      </c>
      <c r="J53" s="2">
        <f t="shared" si="5"/>
        <v>122545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40231</v>
      </c>
      <c r="I54" s="2">
        <f t="shared" si="5"/>
        <v>30451</v>
      </c>
      <c r="J54" s="2">
        <f t="shared" si="5"/>
        <v>36515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152396</v>
      </c>
      <c r="I55" s="2">
        <f t="shared" si="5"/>
        <v>156776</v>
      </c>
      <c r="J55" s="2">
        <f t="shared" si="5"/>
        <v>169400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136</v>
      </c>
      <c r="I56" s="2">
        <f t="shared" si="5"/>
        <v>136</v>
      </c>
      <c r="J56" s="2">
        <f t="shared" si="5"/>
        <v>147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121</v>
      </c>
      <c r="I57" s="9">
        <f t="shared" si="6"/>
        <v>120</v>
      </c>
      <c r="J57" s="9">
        <f t="shared" si="6"/>
        <v>119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3</v>
      </c>
      <c r="I58" s="2">
        <f t="shared" si="7"/>
        <v>4</v>
      </c>
      <c r="J58" s="2">
        <f t="shared" si="7"/>
        <v>13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9150</v>
      </c>
      <c r="I60" s="2">
        <f t="shared" si="7"/>
        <v>13104</v>
      </c>
      <c r="J60" s="2">
        <f t="shared" si="7"/>
        <v>7751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20970</v>
      </c>
      <c r="I61" s="2">
        <f t="shared" si="7"/>
        <v>23147</v>
      </c>
      <c r="J61" s="2">
        <f t="shared" si="7"/>
        <v>21581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121477</v>
      </c>
      <c r="I62" s="2">
        <f t="shared" si="7"/>
        <v>113840</v>
      </c>
      <c r="J62" s="2">
        <f t="shared" si="7"/>
        <v>124249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251533</v>
      </c>
      <c r="I63" s="2">
        <f t="shared" si="7"/>
        <v>252930</v>
      </c>
      <c r="J63" s="2">
        <f t="shared" si="7"/>
        <v>253000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129377</v>
      </c>
      <c r="I64" s="2">
        <f t="shared" si="7"/>
        <v>134496</v>
      </c>
      <c r="J64" s="2">
        <f t="shared" si="7"/>
        <v>139612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1680897</v>
      </c>
      <c r="I65" s="2">
        <f t="shared" si="7"/>
        <v>1555132</v>
      </c>
      <c r="J65" s="2">
        <f t="shared" si="7"/>
        <v>1575989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248052</v>
      </c>
      <c r="I66" s="2">
        <f t="shared" si="7"/>
        <v>224577</v>
      </c>
      <c r="J66" s="2">
        <f t="shared" si="7"/>
        <v>249200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8350</v>
      </c>
      <c r="I67" s="2">
        <f t="shared" si="7"/>
        <v>12510</v>
      </c>
      <c r="J67" s="2">
        <f t="shared" si="7"/>
        <v>11627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69741</v>
      </c>
      <c r="I68" s="2">
        <f t="shared" si="7"/>
        <v>73260</v>
      </c>
      <c r="J68" s="2">
        <f t="shared" si="7"/>
        <v>75348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121698</v>
      </c>
      <c r="I69" s="2">
        <f t="shared" si="7"/>
        <v>123616</v>
      </c>
      <c r="J69" s="2">
        <f t="shared" si="7"/>
        <v>120990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26600</v>
      </c>
      <c r="I70" s="2">
        <f t="shared" si="7"/>
        <v>26121</v>
      </c>
      <c r="J70" s="2">
        <f t="shared" si="7"/>
        <v>18767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76770</v>
      </c>
      <c r="I71" s="2">
        <f t="shared" si="7"/>
        <v>78571</v>
      </c>
      <c r="J71" s="2">
        <f t="shared" si="7"/>
        <v>70946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18878</v>
      </c>
      <c r="I72" s="2">
        <f t="shared" si="7"/>
        <v>32767</v>
      </c>
      <c r="J72" s="2">
        <f t="shared" si="7"/>
        <v>29571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3185745</v>
      </c>
      <c r="I73" s="2">
        <f t="shared" si="7"/>
        <v>2864678</v>
      </c>
      <c r="J73" s="2">
        <f t="shared" si="7"/>
        <v>2584170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350150</v>
      </c>
      <c r="I77" s="2">
        <f t="shared" si="8"/>
        <v>436560</v>
      </c>
      <c r="J77" s="2">
        <f t="shared" si="8"/>
        <v>361135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14670</v>
      </c>
      <c r="I78" s="2">
        <f t="shared" si="8"/>
        <v>13685</v>
      </c>
      <c r="J78" s="2">
        <f t="shared" si="8"/>
        <v>11174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70000</v>
      </c>
      <c r="I79" s="2">
        <f t="shared" si="8"/>
        <v>70088</v>
      </c>
      <c r="J79" s="2">
        <f t="shared" si="8"/>
        <v>71000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5100</v>
      </c>
      <c r="I80" s="2">
        <f t="shared" si="8"/>
        <v>5037</v>
      </c>
      <c r="J80" s="2">
        <f t="shared" si="8"/>
        <v>5425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119700</v>
      </c>
      <c r="I81" s="2">
        <f t="shared" si="8"/>
        <v>104400</v>
      </c>
      <c r="J81" s="2">
        <f t="shared" si="8"/>
        <v>110500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667170</v>
      </c>
      <c r="I82" s="2">
        <f t="shared" si="8"/>
        <v>692530</v>
      </c>
      <c r="J82" s="2">
        <f t="shared" si="8"/>
        <v>630743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41300</v>
      </c>
      <c r="I83" s="2">
        <f t="shared" si="8"/>
        <v>37500</v>
      </c>
      <c r="J83" s="2">
        <f t="shared" si="8"/>
        <v>29800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8195</v>
      </c>
      <c r="I84" s="2">
        <f t="shared" si="8"/>
        <v>6551</v>
      </c>
      <c r="J84" s="2">
        <f t="shared" si="8"/>
        <v>5224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5884</v>
      </c>
      <c r="I86" s="2">
        <f t="shared" si="8"/>
        <v>6089</v>
      </c>
      <c r="J86" s="2">
        <f t="shared" si="8"/>
        <v>6171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600000</v>
      </c>
      <c r="I87" s="2">
        <f t="shared" si="8"/>
        <v>667000</v>
      </c>
      <c r="J87" s="2">
        <f t="shared" si="8"/>
        <v>687275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363393</v>
      </c>
      <c r="I88" s="2">
        <f t="shared" si="8"/>
        <v>366703</v>
      </c>
      <c r="J88" s="2">
        <f t="shared" si="8"/>
        <v>365759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68368</v>
      </c>
      <c r="I91" s="2">
        <f t="shared" si="9"/>
        <v>67278</v>
      </c>
      <c r="J91" s="2">
        <f t="shared" si="9"/>
        <v>67794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208016</v>
      </c>
      <c r="I92" s="2">
        <f t="shared" si="9"/>
        <v>229475</v>
      </c>
      <c r="J92" s="2">
        <f t="shared" si="9"/>
        <v>238586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2930</v>
      </c>
      <c r="I93" s="2">
        <f t="shared" si="9"/>
        <v>3000</v>
      </c>
      <c r="J93" s="2">
        <f t="shared" si="9"/>
        <v>2844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2987178</v>
      </c>
      <c r="I95" s="2">
        <f t="shared" si="9"/>
        <v>3035820</v>
      </c>
      <c r="J95" s="2">
        <f t="shared" si="9"/>
        <v>3080789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42978</v>
      </c>
      <c r="I96" s="2">
        <f t="shared" si="9"/>
        <v>41426</v>
      </c>
      <c r="J96" s="2">
        <f t="shared" si="9"/>
        <v>41349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108415</v>
      </c>
      <c r="I97" s="2">
        <f t="shared" si="9"/>
        <v>102592</v>
      </c>
      <c r="J97" s="2">
        <f t="shared" si="9"/>
        <v>96630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7918</v>
      </c>
      <c r="I98" s="2">
        <f t="shared" si="9"/>
        <v>6828</v>
      </c>
      <c r="J98" s="2">
        <f t="shared" si="9"/>
        <v>6047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157832</v>
      </c>
      <c r="I99" s="2">
        <f t="shared" si="9"/>
        <v>161582</v>
      </c>
      <c r="J99" s="2">
        <f t="shared" si="9"/>
        <v>145099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131</v>
      </c>
      <c r="I108" s="9">
        <f t="shared" si="14"/>
        <v>128</v>
      </c>
      <c r="J108" s="9">
        <f t="shared" si="14"/>
        <v>125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2244</v>
      </c>
      <c r="I109" s="2">
        <f t="shared" si="15"/>
        <v>2449</v>
      </c>
      <c r="J109" s="2">
        <f t="shared" si="15"/>
        <v>2567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10000000</v>
      </c>
      <c r="I110" s="2">
        <f t="shared" si="15"/>
        <v>10318989</v>
      </c>
      <c r="J110" s="2">
        <f t="shared" si="15"/>
        <v>9466833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23312</v>
      </c>
      <c r="I111" s="2">
        <f t="shared" si="15"/>
        <v>22783</v>
      </c>
      <c r="J111" s="2">
        <f t="shared" si="15"/>
        <v>22589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148172</v>
      </c>
      <c r="I112" s="2">
        <f t="shared" si="15"/>
        <v>165423</v>
      </c>
      <c r="J112" s="2">
        <f t="shared" si="15"/>
        <v>168564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6131</v>
      </c>
      <c r="I113" s="2">
        <f t="shared" si="15"/>
        <v>5948</v>
      </c>
      <c r="J113" s="2">
        <f t="shared" si="15"/>
        <v>5814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131</v>
      </c>
      <c r="I115" s="9">
        <f t="shared" si="16"/>
        <v>128</v>
      </c>
      <c r="J115" s="9">
        <f t="shared" si="16"/>
        <v>125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4163</v>
      </c>
      <c r="I118" s="2">
        <f t="shared" si="15"/>
        <v>4292</v>
      </c>
      <c r="J118" s="2">
        <f t="shared" si="15"/>
        <v>3488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2900</v>
      </c>
      <c r="I121" s="2">
        <f t="shared" si="15"/>
        <v>9900</v>
      </c>
      <c r="J121" s="2">
        <f t="shared" si="15"/>
        <v>11500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1829</v>
      </c>
      <c r="I122" s="2">
        <f t="shared" si="15"/>
        <v>1574</v>
      </c>
      <c r="J122" s="2">
        <f t="shared" si="15"/>
        <v>822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18840</v>
      </c>
      <c r="I124" s="2">
        <f t="shared" si="15"/>
        <v>29636</v>
      </c>
      <c r="J124" s="2">
        <f t="shared" si="15"/>
        <v>29570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104</v>
      </c>
      <c r="I127" s="2">
        <f t="shared" si="17"/>
        <v>95</v>
      </c>
      <c r="J127" s="2">
        <f t="shared" si="17"/>
        <v>120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6826</v>
      </c>
      <c r="I128" s="2">
        <f t="shared" si="17"/>
        <v>11477</v>
      </c>
      <c r="J128" s="2">
        <f t="shared" si="17"/>
        <v>8084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4904</v>
      </c>
      <c r="I129" s="2">
        <f t="shared" si="17"/>
        <v>5870</v>
      </c>
      <c r="J129" s="2">
        <f t="shared" si="17"/>
        <v>5895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142</v>
      </c>
      <c r="I130" s="2">
        <f t="shared" si="17"/>
        <v>128</v>
      </c>
      <c r="J130" s="2">
        <f t="shared" si="17"/>
        <v>127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3120</v>
      </c>
      <c r="I131" s="2">
        <f t="shared" si="17"/>
        <v>3193</v>
      </c>
      <c r="J131" s="2">
        <f t="shared" si="17"/>
        <v>3026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7100</v>
      </c>
      <c r="I132" s="2">
        <f t="shared" si="17"/>
        <v>7773</v>
      </c>
      <c r="J132" s="2">
        <f t="shared" si="17"/>
        <v>5353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14600</v>
      </c>
      <c r="I133" s="2">
        <f t="shared" ref="I133:J146" si="18">+SUMIF($A$250:$A$500,$B133,I$250:I$500)</f>
        <v>14900</v>
      </c>
      <c r="J133" s="2">
        <f t="shared" si="18"/>
        <v>13720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880</v>
      </c>
      <c r="I134" s="2">
        <f t="shared" si="18"/>
        <v>3314</v>
      </c>
      <c r="J134" s="2">
        <f t="shared" si="18"/>
        <v>2410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60</v>
      </c>
      <c r="I135" s="9">
        <f t="shared" si="20"/>
        <v>60</v>
      </c>
      <c r="J135" s="9">
        <f t="shared" si="20"/>
        <v>71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670</v>
      </c>
      <c r="I136" s="2">
        <f t="shared" si="18"/>
        <v>788</v>
      </c>
      <c r="J136" s="2">
        <f t="shared" si="18"/>
        <v>487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17455</v>
      </c>
      <c r="I137" s="2">
        <f t="shared" si="18"/>
        <v>25829</v>
      </c>
      <c r="J137" s="2">
        <f t="shared" si="18"/>
        <v>22272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21958</v>
      </c>
      <c r="I138" s="2">
        <f t="shared" si="18"/>
        <v>22122</v>
      </c>
      <c r="J138" s="2">
        <f t="shared" si="18"/>
        <v>15854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21668</v>
      </c>
      <c r="I139" s="9">
        <f t="shared" si="21"/>
        <v>27192</v>
      </c>
      <c r="J139" s="9">
        <f t="shared" si="21"/>
        <v>28598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1633</v>
      </c>
      <c r="I140" s="2">
        <f t="shared" si="18"/>
        <v>1788</v>
      </c>
      <c r="J140" s="2">
        <f t="shared" si="18"/>
        <v>1310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45903</v>
      </c>
      <c r="I141" s="2">
        <f t="shared" si="18"/>
        <v>34426</v>
      </c>
      <c r="J141" s="2">
        <f t="shared" si="18"/>
        <v>34080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348</v>
      </c>
      <c r="I142" s="2">
        <f t="shared" si="18"/>
        <v>351</v>
      </c>
      <c r="J142" s="2">
        <f t="shared" si="18"/>
        <v>353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0</v>
      </c>
      <c r="I143" s="2">
        <f t="shared" si="18"/>
        <v>0</v>
      </c>
      <c r="J143" s="2">
        <f t="shared" si="18"/>
        <v>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78</v>
      </c>
      <c r="I144" s="2">
        <f t="shared" si="18"/>
        <v>133</v>
      </c>
      <c r="J144" s="2">
        <f t="shared" si="18"/>
        <v>500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116232</v>
      </c>
      <c r="I146" s="2">
        <f t="shared" si="18"/>
        <v>94424</v>
      </c>
      <c r="J146" s="2">
        <f t="shared" si="18"/>
        <v>87617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1200</v>
      </c>
      <c r="I147" s="2">
        <f t="shared" si="22"/>
        <v>394</v>
      </c>
      <c r="J147" s="2">
        <f t="shared" si="22"/>
        <v>1000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430</v>
      </c>
      <c r="I151" s="2">
        <f t="shared" si="22"/>
        <v>424</v>
      </c>
      <c r="J151" s="2">
        <f t="shared" si="22"/>
        <v>379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602</v>
      </c>
      <c r="I155" s="2">
        <f t="shared" si="22"/>
        <v>479</v>
      </c>
      <c r="J155" s="2">
        <f t="shared" si="22"/>
        <v>497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90449</v>
      </c>
      <c r="I156" s="2">
        <f t="shared" si="22"/>
        <v>93543</v>
      </c>
      <c r="J156" s="2">
        <f t="shared" si="22"/>
        <v>88548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1408</v>
      </c>
      <c r="I158" s="2">
        <f t="shared" si="22"/>
        <v>1370</v>
      </c>
      <c r="J158" s="2">
        <f t="shared" si="22"/>
        <v>1428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35000</v>
      </c>
      <c r="I159" s="2">
        <f t="shared" si="22"/>
        <v>35000</v>
      </c>
      <c r="J159" s="2">
        <f t="shared" si="22"/>
        <v>38066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2600</v>
      </c>
      <c r="I161" s="2">
        <f t="shared" si="22"/>
        <v>9200</v>
      </c>
      <c r="J161" s="2">
        <f t="shared" si="22"/>
        <v>16525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8300</v>
      </c>
      <c r="I162" s="2">
        <f t="shared" si="22"/>
        <v>25600</v>
      </c>
      <c r="J162" s="2">
        <f t="shared" si="22"/>
        <v>30700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21700</v>
      </c>
      <c r="I163" s="2">
        <f t="shared" si="23"/>
        <v>61404</v>
      </c>
      <c r="J163" s="2">
        <f t="shared" si="23"/>
        <v>67624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1808</v>
      </c>
      <c r="I164" s="2">
        <f t="shared" si="23"/>
        <v>1869</v>
      </c>
      <c r="J164" s="2">
        <f t="shared" si="23"/>
        <v>1956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4268</v>
      </c>
      <c r="I165" s="2">
        <f t="shared" si="23"/>
        <v>4336</v>
      </c>
      <c r="J165" s="2">
        <f t="shared" si="23"/>
        <v>4504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7100</v>
      </c>
      <c r="I166" s="2">
        <f t="shared" si="23"/>
        <v>5800</v>
      </c>
      <c r="J166" s="2">
        <f t="shared" si="23"/>
        <v>5200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49369</v>
      </c>
      <c r="I167" s="2">
        <f t="shared" si="23"/>
        <v>47481</v>
      </c>
      <c r="J167" s="2">
        <f t="shared" si="23"/>
        <v>51310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3077</v>
      </c>
      <c r="I168" s="2">
        <f t="shared" si="23"/>
        <v>4272</v>
      </c>
      <c r="J168" s="2">
        <f t="shared" si="23"/>
        <v>3639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115404</v>
      </c>
      <c r="I171" s="2">
        <f t="shared" si="23"/>
        <v>103593</v>
      </c>
      <c r="J171" s="2">
        <f t="shared" si="23"/>
        <v>110578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63906</v>
      </c>
      <c r="I172" s="2">
        <f t="shared" si="23"/>
        <v>88274</v>
      </c>
      <c r="J172" s="2">
        <f t="shared" si="23"/>
        <v>172312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13565</v>
      </c>
      <c r="I173" s="2">
        <f t="shared" si="23"/>
        <v>14381</v>
      </c>
      <c r="J173" s="2">
        <f t="shared" si="23"/>
        <v>13273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4052</v>
      </c>
      <c r="I174" s="2">
        <f t="shared" si="23"/>
        <v>4081</v>
      </c>
      <c r="J174" s="2">
        <f t="shared" si="23"/>
        <v>4314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28700</v>
      </c>
      <c r="I175" s="2">
        <f t="shared" si="23"/>
        <v>35500</v>
      </c>
      <c r="J175" s="2">
        <f t="shared" si="23"/>
        <v>35600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323849</v>
      </c>
      <c r="I176" s="9">
        <f t="shared" si="24"/>
        <v>405791</v>
      </c>
      <c r="J176" s="9">
        <f t="shared" si="24"/>
        <v>517535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30215723</v>
      </c>
      <c r="I178" s="9">
        <f t="shared" si="25"/>
        <v>30620900</v>
      </c>
      <c r="J178" s="9">
        <f t="shared" si="25"/>
        <v>29311087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1311</v>
      </c>
      <c r="I182" s="2">
        <f t="shared" si="26"/>
        <v>1273</v>
      </c>
      <c r="J182" s="2">
        <f t="shared" si="26"/>
        <v>1279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323326</v>
      </c>
      <c r="I183" s="2">
        <f t="shared" si="26"/>
        <v>357230</v>
      </c>
      <c r="J183" s="2">
        <f t="shared" si="26"/>
        <v>290202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19</v>
      </c>
      <c r="I187" s="2">
        <f t="shared" si="26"/>
        <v>22</v>
      </c>
      <c r="J187" s="2">
        <f t="shared" si="26"/>
        <v>21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102</v>
      </c>
      <c r="I190" s="2">
        <f t="shared" si="26"/>
        <v>98</v>
      </c>
      <c r="J190" s="2">
        <f t="shared" si="26"/>
        <v>98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131</v>
      </c>
      <c r="I199" s="2">
        <f t="shared" si="27"/>
        <v>128</v>
      </c>
      <c r="J199" s="2">
        <f t="shared" si="27"/>
        <v>125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60</v>
      </c>
      <c r="I202" s="2">
        <f t="shared" si="27"/>
        <v>60</v>
      </c>
      <c r="J202" s="2">
        <f t="shared" si="27"/>
        <v>71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7361</v>
      </c>
      <c r="I203" s="2">
        <f t="shared" si="27"/>
        <v>6617</v>
      </c>
      <c r="J203" s="2">
        <f t="shared" si="27"/>
        <v>7426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1483</v>
      </c>
      <c r="I204" s="2">
        <f t="shared" si="27"/>
        <v>1475</v>
      </c>
      <c r="J204" s="2">
        <f t="shared" si="27"/>
        <v>1574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5377</v>
      </c>
      <c r="I205" s="2">
        <f t="shared" si="27"/>
        <v>5974</v>
      </c>
      <c r="J205" s="2">
        <f t="shared" si="27"/>
        <v>6529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396</v>
      </c>
      <c r="I206" s="2">
        <f t="shared" si="27"/>
        <v>396</v>
      </c>
      <c r="J206" s="2">
        <f t="shared" si="27"/>
        <v>634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39</v>
      </c>
      <c r="I208" s="2">
        <f t="shared" si="27"/>
        <v>36</v>
      </c>
      <c r="J208" s="2">
        <f t="shared" si="27"/>
        <v>31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7012</v>
      </c>
      <c r="I209" s="2">
        <f t="shared" si="27"/>
        <v>12694</v>
      </c>
      <c r="J209" s="2">
        <f t="shared" si="27"/>
        <v>12404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3500</v>
      </c>
      <c r="I245" s="2">
        <f t="shared" si="29"/>
        <v>3594</v>
      </c>
      <c r="J245" s="2">
        <f t="shared" si="29"/>
        <v>3608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1340</v>
      </c>
      <c r="I246" s="2">
        <f t="shared" si="30"/>
        <v>1036</v>
      </c>
      <c r="J246" s="2">
        <f t="shared" si="30"/>
        <v>819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3</v>
      </c>
      <c r="B250" s="1" t="s">
        <v>19</v>
      </c>
      <c r="C250" s="1">
        <v>176</v>
      </c>
      <c r="D250" s="1" t="s">
        <v>12</v>
      </c>
      <c r="E250" s="1">
        <v>5312</v>
      </c>
      <c r="F250" s="1" t="s">
        <v>598</v>
      </c>
      <c r="G250" s="1" t="s">
        <v>599</v>
      </c>
      <c r="H250" s="1">
        <v>14600</v>
      </c>
      <c r="I250" s="1">
        <v>14900</v>
      </c>
      <c r="J250" s="1">
        <v>13720</v>
      </c>
    </row>
    <row r="251" spans="1:10" ht="15" customHeight="1" x14ac:dyDescent="0.2">
      <c r="A251" s="1">
        <v>4</v>
      </c>
      <c r="B251" s="1" t="s">
        <v>20</v>
      </c>
      <c r="C251" s="1">
        <v>176</v>
      </c>
      <c r="D251" s="1" t="s">
        <v>12</v>
      </c>
      <c r="E251" s="1">
        <v>5312</v>
      </c>
      <c r="F251" s="1" t="s">
        <v>598</v>
      </c>
      <c r="G251" s="1" t="s">
        <v>599</v>
      </c>
      <c r="H251" s="1">
        <v>1633</v>
      </c>
      <c r="I251" s="1">
        <v>1788</v>
      </c>
      <c r="J251" s="1">
        <v>1310</v>
      </c>
    </row>
    <row r="252" spans="1:10" ht="15" customHeight="1" x14ac:dyDescent="0.2">
      <c r="A252" s="1">
        <v>7</v>
      </c>
      <c r="B252" s="1" t="s">
        <v>22</v>
      </c>
      <c r="C252" s="1">
        <v>176</v>
      </c>
      <c r="D252" s="1" t="s">
        <v>12</v>
      </c>
      <c r="E252" s="1">
        <v>5312</v>
      </c>
      <c r="F252" s="1" t="s">
        <v>598</v>
      </c>
      <c r="G252" s="1" t="s">
        <v>599</v>
      </c>
      <c r="H252" s="1">
        <v>786835</v>
      </c>
      <c r="I252" s="1">
        <v>775144</v>
      </c>
      <c r="J252" s="1">
        <v>841587</v>
      </c>
    </row>
    <row r="253" spans="1:10" ht="15" customHeight="1" x14ac:dyDescent="0.2">
      <c r="A253" s="1">
        <v>9</v>
      </c>
      <c r="B253" s="1" t="s">
        <v>24</v>
      </c>
      <c r="C253" s="1">
        <v>176</v>
      </c>
      <c r="D253" s="1" t="s">
        <v>12</v>
      </c>
      <c r="E253" s="1">
        <v>5312</v>
      </c>
      <c r="F253" s="1" t="s">
        <v>598</v>
      </c>
      <c r="G253" s="1" t="s">
        <v>599</v>
      </c>
      <c r="H253" s="1">
        <v>350150</v>
      </c>
      <c r="I253" s="1">
        <v>436560</v>
      </c>
      <c r="J253" s="1">
        <v>361135</v>
      </c>
    </row>
    <row r="254" spans="1:10" ht="15" customHeight="1" x14ac:dyDescent="0.2">
      <c r="A254" s="1">
        <v>1</v>
      </c>
      <c r="B254" s="1" t="s">
        <v>25</v>
      </c>
      <c r="C254" s="1">
        <v>176</v>
      </c>
      <c r="D254" s="1" t="s">
        <v>12</v>
      </c>
      <c r="E254" s="1">
        <v>5312</v>
      </c>
      <c r="F254" s="1" t="s">
        <v>598</v>
      </c>
      <c r="G254" s="1" t="s">
        <v>599</v>
      </c>
      <c r="H254" s="1">
        <v>1808</v>
      </c>
      <c r="I254" s="1">
        <v>1869</v>
      </c>
      <c r="J254" s="1">
        <v>1956</v>
      </c>
    </row>
    <row r="255" spans="1:10" ht="15" customHeight="1" x14ac:dyDescent="0.2">
      <c r="A255" s="1">
        <v>10</v>
      </c>
      <c r="B255" s="1" t="s">
        <v>26</v>
      </c>
      <c r="C255" s="1">
        <v>176</v>
      </c>
      <c r="D255" s="1" t="s">
        <v>12</v>
      </c>
      <c r="E255" s="1">
        <v>5312</v>
      </c>
      <c r="F255" s="1" t="s">
        <v>598</v>
      </c>
      <c r="G255" s="1" t="s">
        <v>599</v>
      </c>
      <c r="H255" s="1">
        <v>35000</v>
      </c>
      <c r="I255" s="1">
        <v>35000</v>
      </c>
      <c r="J255" s="1">
        <v>38066</v>
      </c>
    </row>
    <row r="256" spans="1:10" ht="15" customHeight="1" x14ac:dyDescent="0.2">
      <c r="A256" s="1">
        <v>11</v>
      </c>
      <c r="B256" s="1" t="s">
        <v>27</v>
      </c>
      <c r="C256" s="1">
        <v>176</v>
      </c>
      <c r="D256" s="1" t="s">
        <v>12</v>
      </c>
      <c r="E256" s="1">
        <v>5312</v>
      </c>
      <c r="F256" s="1" t="s">
        <v>598</v>
      </c>
      <c r="G256" s="1" t="s">
        <v>599</v>
      </c>
    </row>
    <row r="257" spans="1:10" ht="15" customHeight="1" x14ac:dyDescent="0.2">
      <c r="A257" s="1">
        <v>52</v>
      </c>
      <c r="B257" s="1" t="s">
        <v>28</v>
      </c>
      <c r="C257" s="1">
        <v>176</v>
      </c>
      <c r="D257" s="1" t="s">
        <v>12</v>
      </c>
      <c r="E257" s="1">
        <v>5312</v>
      </c>
      <c r="F257" s="1" t="s">
        <v>598</v>
      </c>
      <c r="G257" s="1" t="s">
        <v>599</v>
      </c>
      <c r="H257" s="1">
        <v>4268</v>
      </c>
      <c r="I257" s="1">
        <v>4336</v>
      </c>
      <c r="J257" s="1">
        <v>4504</v>
      </c>
    </row>
    <row r="258" spans="1:10" ht="15" customHeight="1" x14ac:dyDescent="0.2">
      <c r="A258" s="1">
        <v>16</v>
      </c>
      <c r="B258" s="1" t="s">
        <v>31</v>
      </c>
      <c r="C258" s="1">
        <v>176</v>
      </c>
      <c r="D258" s="1" t="s">
        <v>12</v>
      </c>
      <c r="E258" s="1">
        <v>5312</v>
      </c>
      <c r="F258" s="1" t="s">
        <v>598</v>
      </c>
      <c r="G258" s="1" t="s">
        <v>599</v>
      </c>
      <c r="H258" s="1">
        <v>77699</v>
      </c>
      <c r="I258" s="1">
        <v>80000</v>
      </c>
      <c r="J258" s="1">
        <v>81855</v>
      </c>
    </row>
    <row r="259" spans="1:10" ht="15" customHeight="1" x14ac:dyDescent="0.2">
      <c r="A259" s="1">
        <v>14</v>
      </c>
      <c r="B259" s="1" t="s">
        <v>32</v>
      </c>
      <c r="C259" s="1">
        <v>176</v>
      </c>
      <c r="D259" s="1" t="s">
        <v>12</v>
      </c>
      <c r="E259" s="1">
        <v>5312</v>
      </c>
      <c r="F259" s="1" t="s">
        <v>598</v>
      </c>
      <c r="G259" s="1" t="s">
        <v>599</v>
      </c>
      <c r="H259" s="1">
        <v>19</v>
      </c>
      <c r="I259" s="1">
        <v>22</v>
      </c>
      <c r="J259" s="1">
        <v>21</v>
      </c>
    </row>
    <row r="260" spans="1:10" ht="15" customHeight="1" x14ac:dyDescent="0.2">
      <c r="A260" s="1">
        <v>57</v>
      </c>
      <c r="B260" s="1" t="s">
        <v>33</v>
      </c>
      <c r="C260" s="1">
        <v>176</v>
      </c>
      <c r="D260" s="1" t="s">
        <v>12</v>
      </c>
      <c r="E260" s="1">
        <v>5312</v>
      </c>
      <c r="F260" s="1" t="s">
        <v>598</v>
      </c>
      <c r="G260" s="1" t="s">
        <v>599</v>
      </c>
      <c r="H260" s="1">
        <v>115404</v>
      </c>
      <c r="I260" s="1">
        <v>103593</v>
      </c>
      <c r="J260" s="1">
        <v>110578</v>
      </c>
    </row>
    <row r="261" spans="1:10" ht="15" customHeight="1" x14ac:dyDescent="0.2">
      <c r="A261" s="1">
        <v>255</v>
      </c>
      <c r="B261" s="1" t="s">
        <v>34</v>
      </c>
      <c r="C261" s="1">
        <v>176</v>
      </c>
      <c r="D261" s="1" t="s">
        <v>12</v>
      </c>
      <c r="E261" s="1">
        <v>5312</v>
      </c>
      <c r="F261" s="1" t="s">
        <v>598</v>
      </c>
      <c r="G261" s="1" t="s">
        <v>599</v>
      </c>
      <c r="H261" s="1">
        <v>131</v>
      </c>
      <c r="I261" s="1">
        <v>128</v>
      </c>
      <c r="J261" s="1">
        <v>125</v>
      </c>
    </row>
    <row r="262" spans="1:10" ht="15" customHeight="1" x14ac:dyDescent="0.2">
      <c r="A262" s="1">
        <v>15</v>
      </c>
      <c r="B262" s="1" t="s">
        <v>35</v>
      </c>
      <c r="C262" s="1">
        <v>176</v>
      </c>
      <c r="D262" s="1" t="s">
        <v>12</v>
      </c>
      <c r="E262" s="1">
        <v>5312</v>
      </c>
      <c r="F262" s="1" t="s">
        <v>598</v>
      </c>
      <c r="G262" s="1" t="s">
        <v>599</v>
      </c>
    </row>
    <row r="263" spans="1:10" ht="15" customHeight="1" x14ac:dyDescent="0.2">
      <c r="A263" s="1">
        <v>23</v>
      </c>
      <c r="B263" s="1" t="s">
        <v>36</v>
      </c>
      <c r="C263" s="1">
        <v>176</v>
      </c>
      <c r="D263" s="1" t="s">
        <v>12</v>
      </c>
      <c r="E263" s="1">
        <v>5312</v>
      </c>
      <c r="F263" s="1" t="s">
        <v>598</v>
      </c>
      <c r="G263" s="1" t="s">
        <v>599</v>
      </c>
      <c r="H263" s="1">
        <v>9150</v>
      </c>
      <c r="I263" s="1">
        <v>13104</v>
      </c>
      <c r="J263" s="1">
        <v>7751</v>
      </c>
    </row>
    <row r="264" spans="1:10" ht="15" customHeight="1" x14ac:dyDescent="0.2">
      <c r="A264" s="1">
        <v>53</v>
      </c>
      <c r="B264" s="1" t="s">
        <v>37</v>
      </c>
      <c r="C264" s="1">
        <v>176</v>
      </c>
      <c r="D264" s="1" t="s">
        <v>12</v>
      </c>
      <c r="E264" s="1">
        <v>5312</v>
      </c>
      <c r="F264" s="1" t="s">
        <v>598</v>
      </c>
      <c r="G264" s="1" t="s">
        <v>599</v>
      </c>
      <c r="H264" s="1">
        <v>116559</v>
      </c>
      <c r="I264" s="1">
        <v>120612</v>
      </c>
      <c r="J264" s="1">
        <v>121485</v>
      </c>
    </row>
    <row r="265" spans="1:10" ht="15" customHeight="1" x14ac:dyDescent="0.2">
      <c r="A265" s="1">
        <v>18</v>
      </c>
      <c r="B265" s="1" t="s">
        <v>39</v>
      </c>
      <c r="C265" s="1">
        <v>176</v>
      </c>
      <c r="D265" s="1" t="s">
        <v>12</v>
      </c>
      <c r="E265" s="1">
        <v>5312</v>
      </c>
      <c r="F265" s="1" t="s">
        <v>598</v>
      </c>
      <c r="G265" s="1" t="s">
        <v>599</v>
      </c>
      <c r="H265" s="1">
        <v>2244</v>
      </c>
      <c r="I265" s="1">
        <v>2449</v>
      </c>
      <c r="J265" s="1">
        <v>2567</v>
      </c>
    </row>
    <row r="266" spans="1:10" ht="15" customHeight="1" x14ac:dyDescent="0.2">
      <c r="A266" s="1">
        <v>19</v>
      </c>
      <c r="B266" s="1" t="s">
        <v>40</v>
      </c>
      <c r="C266" s="1">
        <v>176</v>
      </c>
      <c r="D266" s="1" t="s">
        <v>12</v>
      </c>
      <c r="E266" s="1">
        <v>5312</v>
      </c>
      <c r="F266" s="1" t="s">
        <v>598</v>
      </c>
      <c r="G266" s="1" t="s">
        <v>599</v>
      </c>
      <c r="H266" s="1">
        <v>69741</v>
      </c>
      <c r="I266" s="1">
        <v>73260</v>
      </c>
      <c r="J266" s="1">
        <v>75348</v>
      </c>
    </row>
    <row r="267" spans="1:10" ht="15" customHeight="1" x14ac:dyDescent="0.2">
      <c r="A267" s="1">
        <v>80</v>
      </c>
      <c r="B267" s="1" t="s">
        <v>41</v>
      </c>
      <c r="C267" s="1">
        <v>176</v>
      </c>
      <c r="D267" s="1" t="s">
        <v>12</v>
      </c>
      <c r="E267" s="1">
        <v>5312</v>
      </c>
      <c r="F267" s="1" t="s">
        <v>598</v>
      </c>
      <c r="G267" s="1" t="s">
        <v>599</v>
      </c>
      <c r="H267" s="1">
        <v>7361</v>
      </c>
      <c r="I267" s="1">
        <v>6617</v>
      </c>
      <c r="J267" s="1">
        <v>7426</v>
      </c>
    </row>
    <row r="268" spans="1:10" ht="15" customHeight="1" x14ac:dyDescent="0.2">
      <c r="A268" s="1">
        <v>21</v>
      </c>
      <c r="B268" s="1" t="s">
        <v>43</v>
      </c>
      <c r="C268" s="1">
        <v>176</v>
      </c>
      <c r="D268" s="1" t="s">
        <v>12</v>
      </c>
      <c r="E268" s="1">
        <v>5312</v>
      </c>
      <c r="F268" s="1" t="s">
        <v>598</v>
      </c>
      <c r="G268" s="1" t="s">
        <v>599</v>
      </c>
      <c r="H268" s="1">
        <v>3185745</v>
      </c>
      <c r="I268" s="1">
        <v>2864678</v>
      </c>
      <c r="J268" s="1">
        <v>2584170</v>
      </c>
    </row>
    <row r="269" spans="1:10" ht="15" customHeight="1" x14ac:dyDescent="0.2">
      <c r="A269" s="1">
        <v>27</v>
      </c>
      <c r="B269" s="1" t="s">
        <v>46</v>
      </c>
      <c r="C269" s="1">
        <v>176</v>
      </c>
      <c r="D269" s="1" t="s">
        <v>12</v>
      </c>
      <c r="E269" s="1">
        <v>5312</v>
      </c>
      <c r="F269" s="1" t="s">
        <v>598</v>
      </c>
      <c r="G269" s="1" t="s">
        <v>599</v>
      </c>
      <c r="H269" s="1">
        <v>880</v>
      </c>
      <c r="I269" s="1">
        <v>3314</v>
      </c>
      <c r="J269" s="1">
        <v>2410</v>
      </c>
    </row>
    <row r="270" spans="1:10" ht="15" customHeight="1" x14ac:dyDescent="0.2">
      <c r="A270" s="1">
        <v>29</v>
      </c>
      <c r="B270" s="1" t="s">
        <v>48</v>
      </c>
      <c r="C270" s="1">
        <v>176</v>
      </c>
      <c r="D270" s="1" t="s">
        <v>12</v>
      </c>
      <c r="E270" s="1">
        <v>5312</v>
      </c>
      <c r="F270" s="1" t="s">
        <v>598</v>
      </c>
      <c r="G270" s="1" t="s">
        <v>599</v>
      </c>
      <c r="H270" s="1">
        <v>380592</v>
      </c>
      <c r="I270" s="1">
        <v>355685</v>
      </c>
      <c r="J270" s="1">
        <v>208522</v>
      </c>
    </row>
    <row r="271" spans="1:10" ht="15" customHeight="1" x14ac:dyDescent="0.2">
      <c r="A271" s="1">
        <v>115</v>
      </c>
      <c r="B271" s="1" t="s">
        <v>49</v>
      </c>
      <c r="C271" s="1">
        <v>176</v>
      </c>
      <c r="D271" s="1" t="s">
        <v>12</v>
      </c>
      <c r="E271" s="1">
        <v>5312</v>
      </c>
      <c r="F271" s="1" t="s">
        <v>598</v>
      </c>
      <c r="G271" s="1" t="s">
        <v>599</v>
      </c>
      <c r="H271" s="1">
        <v>68368</v>
      </c>
      <c r="I271" s="1">
        <v>67278</v>
      </c>
      <c r="J271" s="1">
        <v>67794</v>
      </c>
    </row>
    <row r="272" spans="1:10" ht="15" customHeight="1" x14ac:dyDescent="0.2">
      <c r="A272" s="1">
        <v>32</v>
      </c>
      <c r="B272" s="1" t="s">
        <v>50</v>
      </c>
      <c r="C272" s="1">
        <v>176</v>
      </c>
      <c r="D272" s="1" t="s">
        <v>12</v>
      </c>
      <c r="E272" s="1">
        <v>5312</v>
      </c>
      <c r="F272" s="1" t="s">
        <v>598</v>
      </c>
      <c r="G272" s="1" t="s">
        <v>599</v>
      </c>
      <c r="H272" s="1">
        <v>269788</v>
      </c>
      <c r="I272" s="1">
        <v>286996</v>
      </c>
      <c r="J272" s="1">
        <v>300153</v>
      </c>
    </row>
    <row r="273" spans="1:10" ht="15" customHeight="1" x14ac:dyDescent="0.2">
      <c r="A273" s="1">
        <v>33</v>
      </c>
      <c r="B273" s="1" t="s">
        <v>51</v>
      </c>
      <c r="C273" s="1">
        <v>176</v>
      </c>
      <c r="D273" s="1" t="s">
        <v>12</v>
      </c>
      <c r="E273" s="1">
        <v>5312</v>
      </c>
      <c r="F273" s="1" t="s">
        <v>598</v>
      </c>
      <c r="G273" s="1" t="s">
        <v>599</v>
      </c>
      <c r="H273" s="1">
        <v>119700</v>
      </c>
      <c r="I273" s="1">
        <v>104400</v>
      </c>
      <c r="J273" s="1">
        <v>110500</v>
      </c>
    </row>
    <row r="274" spans="1:10" ht="15" customHeight="1" x14ac:dyDescent="0.2">
      <c r="A274" s="1">
        <v>39</v>
      </c>
      <c r="B274" s="1" t="s">
        <v>55</v>
      </c>
      <c r="C274" s="1">
        <v>176</v>
      </c>
      <c r="D274" s="1" t="s">
        <v>12</v>
      </c>
      <c r="E274" s="1">
        <v>5312</v>
      </c>
      <c r="F274" s="1" t="s">
        <v>598</v>
      </c>
      <c r="G274" s="1" t="s">
        <v>599</v>
      </c>
      <c r="H274" s="1">
        <v>211607</v>
      </c>
      <c r="I274" s="1">
        <v>189093</v>
      </c>
      <c r="J274" s="1">
        <v>198363</v>
      </c>
    </row>
    <row r="275" spans="1:10" ht="15" customHeight="1" x14ac:dyDescent="0.2">
      <c r="A275" s="1">
        <v>40</v>
      </c>
      <c r="B275" s="1" t="s">
        <v>56</v>
      </c>
      <c r="C275" s="1">
        <v>176</v>
      </c>
      <c r="D275" s="1" t="s">
        <v>12</v>
      </c>
      <c r="E275" s="1">
        <v>5312</v>
      </c>
      <c r="F275" s="1" t="s">
        <v>598</v>
      </c>
      <c r="G275" s="1" t="s">
        <v>599</v>
      </c>
      <c r="H275" s="1">
        <v>14670</v>
      </c>
      <c r="I275" s="1">
        <v>13685</v>
      </c>
      <c r="J275" s="1">
        <v>11174</v>
      </c>
    </row>
    <row r="276" spans="1:10" ht="15" customHeight="1" x14ac:dyDescent="0.2">
      <c r="A276" s="1">
        <v>351</v>
      </c>
      <c r="B276" s="1" t="s">
        <v>57</v>
      </c>
      <c r="C276" s="1">
        <v>176</v>
      </c>
      <c r="D276" s="1" t="s">
        <v>12</v>
      </c>
      <c r="E276" s="1">
        <v>5312</v>
      </c>
      <c r="F276" s="1" t="s">
        <v>598</v>
      </c>
      <c r="G276" s="1" t="s">
        <v>599</v>
      </c>
      <c r="H276" s="1">
        <v>605884</v>
      </c>
      <c r="I276" s="1">
        <v>673089</v>
      </c>
      <c r="J276" s="1">
        <v>693446</v>
      </c>
    </row>
    <row r="277" spans="1:10" ht="15" customHeight="1" x14ac:dyDescent="0.2">
      <c r="A277" s="1">
        <v>41</v>
      </c>
      <c r="B277" s="1" t="s">
        <v>568</v>
      </c>
      <c r="C277" s="1">
        <v>176</v>
      </c>
      <c r="D277" s="1" t="s">
        <v>12</v>
      </c>
      <c r="E277" s="1">
        <v>5312</v>
      </c>
      <c r="F277" s="1" t="s">
        <v>598</v>
      </c>
      <c r="G277" s="1" t="s">
        <v>599</v>
      </c>
      <c r="H277" s="1">
        <v>600000</v>
      </c>
      <c r="I277" s="1">
        <v>667000</v>
      </c>
      <c r="J277" s="1">
        <v>687275</v>
      </c>
    </row>
    <row r="278" spans="1:10" ht="15" customHeight="1" x14ac:dyDescent="0.2">
      <c r="A278" s="1">
        <v>214</v>
      </c>
      <c r="B278" s="1" t="s">
        <v>569</v>
      </c>
      <c r="C278" s="1">
        <v>176</v>
      </c>
      <c r="D278" s="1" t="s">
        <v>12</v>
      </c>
      <c r="E278" s="1">
        <v>5312</v>
      </c>
      <c r="F278" s="1" t="s">
        <v>598</v>
      </c>
      <c r="G278" s="1" t="s">
        <v>599</v>
      </c>
      <c r="H278" s="1">
        <v>5884</v>
      </c>
      <c r="I278" s="1">
        <v>6089</v>
      </c>
      <c r="J278" s="1">
        <v>6171</v>
      </c>
    </row>
    <row r="279" spans="1:10" ht="15" customHeight="1" x14ac:dyDescent="0.2">
      <c r="A279" s="1">
        <v>44</v>
      </c>
      <c r="B279" s="1" t="s">
        <v>58</v>
      </c>
      <c r="C279" s="1">
        <v>176</v>
      </c>
      <c r="D279" s="1" t="s">
        <v>12</v>
      </c>
      <c r="E279" s="1">
        <v>5312</v>
      </c>
      <c r="F279" s="1" t="s">
        <v>598</v>
      </c>
      <c r="G279" s="1" t="s">
        <v>599</v>
      </c>
      <c r="H279" s="1">
        <v>121698</v>
      </c>
      <c r="I279" s="1">
        <v>123616</v>
      </c>
      <c r="J279" s="1">
        <v>120990</v>
      </c>
    </row>
    <row r="280" spans="1:10" ht="15" customHeight="1" x14ac:dyDescent="0.2">
      <c r="A280" s="1">
        <v>46</v>
      </c>
      <c r="B280" s="1" t="s">
        <v>60</v>
      </c>
      <c r="C280" s="1">
        <v>176</v>
      </c>
      <c r="D280" s="1" t="s">
        <v>12</v>
      </c>
      <c r="E280" s="1">
        <v>5312</v>
      </c>
      <c r="F280" s="1" t="s">
        <v>598</v>
      </c>
      <c r="G280" s="1" t="s">
        <v>599</v>
      </c>
      <c r="H280" s="1">
        <v>4971</v>
      </c>
      <c r="I280" s="1">
        <v>4997</v>
      </c>
      <c r="J280" s="1">
        <v>5038</v>
      </c>
    </row>
    <row r="281" spans="1:10" ht="15" customHeight="1" x14ac:dyDescent="0.2">
      <c r="A281" s="1">
        <v>48</v>
      </c>
      <c r="B281" s="1" t="s">
        <v>62</v>
      </c>
      <c r="C281" s="1">
        <v>176</v>
      </c>
      <c r="D281" s="1" t="s">
        <v>12</v>
      </c>
      <c r="E281" s="1">
        <v>5312</v>
      </c>
      <c r="F281" s="1" t="s">
        <v>598</v>
      </c>
      <c r="G281" s="1" t="s">
        <v>599</v>
      </c>
      <c r="H281" s="1">
        <v>20970</v>
      </c>
      <c r="I281" s="1">
        <v>23147</v>
      </c>
      <c r="J281" s="1">
        <v>21581</v>
      </c>
    </row>
    <row r="282" spans="1:10" ht="15" customHeight="1" x14ac:dyDescent="0.2">
      <c r="A282" s="1">
        <v>107</v>
      </c>
      <c r="B282" s="1" t="s">
        <v>63</v>
      </c>
      <c r="C282" s="1">
        <v>176</v>
      </c>
      <c r="D282" s="1" t="s">
        <v>12</v>
      </c>
      <c r="E282" s="1">
        <v>5312</v>
      </c>
      <c r="F282" s="1" t="s">
        <v>598</v>
      </c>
      <c r="G282" s="1" t="s">
        <v>599</v>
      </c>
      <c r="H282" s="1">
        <v>42766</v>
      </c>
      <c r="I282" s="1">
        <v>44100</v>
      </c>
      <c r="J282" s="1">
        <v>45436</v>
      </c>
    </row>
    <row r="283" spans="1:10" ht="15" customHeight="1" x14ac:dyDescent="0.2">
      <c r="A283" s="1">
        <v>98</v>
      </c>
      <c r="B283" s="1" t="s">
        <v>64</v>
      </c>
      <c r="C283" s="1">
        <v>176</v>
      </c>
      <c r="D283" s="1" t="s">
        <v>12</v>
      </c>
      <c r="E283" s="1">
        <v>5312</v>
      </c>
      <c r="F283" s="1" t="s">
        <v>598</v>
      </c>
      <c r="G283" s="1" t="s">
        <v>599</v>
      </c>
      <c r="H283" s="1">
        <v>1483</v>
      </c>
      <c r="I283" s="1">
        <v>1475</v>
      </c>
      <c r="J283" s="1">
        <v>1574</v>
      </c>
    </row>
    <row r="284" spans="1:10" ht="15" customHeight="1" x14ac:dyDescent="0.2">
      <c r="A284" s="1">
        <v>49</v>
      </c>
      <c r="B284" s="1" t="s">
        <v>65</v>
      </c>
      <c r="C284" s="1">
        <v>176</v>
      </c>
      <c r="D284" s="1" t="s">
        <v>12</v>
      </c>
      <c r="E284" s="1">
        <v>5312</v>
      </c>
      <c r="F284" s="1" t="s">
        <v>598</v>
      </c>
      <c r="G284" s="1" t="s">
        <v>599</v>
      </c>
      <c r="H284" s="1">
        <v>129911</v>
      </c>
      <c r="I284" s="1">
        <v>98712</v>
      </c>
      <c r="J284" s="1">
        <v>122545</v>
      </c>
    </row>
    <row r="285" spans="1:10" ht="15" customHeight="1" x14ac:dyDescent="0.2">
      <c r="A285" s="1">
        <v>50</v>
      </c>
      <c r="B285" s="1" t="s">
        <v>66</v>
      </c>
      <c r="C285" s="1">
        <v>176</v>
      </c>
      <c r="D285" s="1" t="s">
        <v>12</v>
      </c>
      <c r="E285" s="1">
        <v>5312</v>
      </c>
      <c r="F285" s="1" t="s">
        <v>598</v>
      </c>
      <c r="G285" s="1" t="s">
        <v>599</v>
      </c>
      <c r="H285" s="1">
        <v>104</v>
      </c>
      <c r="I285" s="1">
        <v>95</v>
      </c>
      <c r="J285" s="1">
        <v>120</v>
      </c>
    </row>
    <row r="286" spans="1:10" ht="15" customHeight="1" x14ac:dyDescent="0.2">
      <c r="A286" s="1">
        <v>167</v>
      </c>
      <c r="B286" s="1" t="s">
        <v>570</v>
      </c>
      <c r="C286" s="1">
        <v>176</v>
      </c>
      <c r="D286" s="1" t="s">
        <v>12</v>
      </c>
      <c r="E286" s="1">
        <v>5312</v>
      </c>
      <c r="F286" s="1" t="s">
        <v>598</v>
      </c>
      <c r="G286" s="1" t="s">
        <v>599</v>
      </c>
    </row>
    <row r="287" spans="1:10" ht="15" customHeight="1" x14ac:dyDescent="0.2">
      <c r="A287" s="1">
        <v>51</v>
      </c>
      <c r="B287" s="1" t="s">
        <v>68</v>
      </c>
      <c r="C287" s="1">
        <v>176</v>
      </c>
      <c r="D287" s="1" t="s">
        <v>12</v>
      </c>
      <c r="E287" s="1">
        <v>5312</v>
      </c>
      <c r="F287" s="1" t="s">
        <v>598</v>
      </c>
      <c r="G287" s="1" t="s">
        <v>599</v>
      </c>
    </row>
    <row r="288" spans="1:10" ht="15" customHeight="1" x14ac:dyDescent="0.2">
      <c r="A288" s="1">
        <v>116</v>
      </c>
      <c r="B288" s="1" t="s">
        <v>69</v>
      </c>
      <c r="C288" s="1">
        <v>176</v>
      </c>
      <c r="D288" s="1" t="s">
        <v>12</v>
      </c>
      <c r="E288" s="1">
        <v>5312</v>
      </c>
      <c r="F288" s="1" t="s">
        <v>598</v>
      </c>
      <c r="G288" s="1" t="s">
        <v>599</v>
      </c>
      <c r="H288" s="1">
        <v>363393</v>
      </c>
      <c r="I288" s="1">
        <v>366703</v>
      </c>
      <c r="J288" s="1">
        <v>365759</v>
      </c>
    </row>
    <row r="289" spans="1:10" ht="15" customHeight="1" x14ac:dyDescent="0.2">
      <c r="A289" s="1">
        <v>250</v>
      </c>
      <c r="B289" s="1" t="s">
        <v>70</v>
      </c>
      <c r="C289" s="1">
        <v>176</v>
      </c>
      <c r="D289" s="1" t="s">
        <v>12</v>
      </c>
      <c r="E289" s="1">
        <v>5312</v>
      </c>
      <c r="F289" s="1" t="s">
        <v>598</v>
      </c>
      <c r="G289" s="1" t="s">
        <v>599</v>
      </c>
      <c r="H289" s="1">
        <v>452372</v>
      </c>
      <c r="I289" s="1">
        <v>432301</v>
      </c>
      <c r="J289" s="1">
        <v>403365</v>
      </c>
    </row>
    <row r="290" spans="1:10" ht="15" customHeight="1" x14ac:dyDescent="0.2">
      <c r="A290" s="1">
        <v>72</v>
      </c>
      <c r="B290" s="1" t="s">
        <v>72</v>
      </c>
      <c r="C290" s="1">
        <v>176</v>
      </c>
      <c r="D290" s="1" t="s">
        <v>12</v>
      </c>
      <c r="E290" s="1">
        <v>5312</v>
      </c>
      <c r="F290" s="1" t="s">
        <v>598</v>
      </c>
      <c r="G290" s="1" t="s">
        <v>599</v>
      </c>
      <c r="H290" s="1">
        <v>7000</v>
      </c>
      <c r="I290" s="1">
        <v>6723</v>
      </c>
      <c r="J290" s="1">
        <v>6687</v>
      </c>
    </row>
    <row r="291" spans="1:10" ht="15" customHeight="1" x14ac:dyDescent="0.2">
      <c r="A291" s="1">
        <v>56</v>
      </c>
      <c r="B291" s="1" t="s">
        <v>74</v>
      </c>
      <c r="C291" s="1">
        <v>176</v>
      </c>
      <c r="D291" s="1" t="s">
        <v>12</v>
      </c>
      <c r="E291" s="1">
        <v>5312</v>
      </c>
      <c r="F291" s="1" t="s">
        <v>598</v>
      </c>
      <c r="G291" s="1" t="s">
        <v>599</v>
      </c>
      <c r="H291" s="1">
        <v>40231</v>
      </c>
      <c r="I291" s="1">
        <v>30451</v>
      </c>
      <c r="J291" s="1">
        <v>36515</v>
      </c>
    </row>
    <row r="292" spans="1:10" ht="15" customHeight="1" x14ac:dyDescent="0.2">
      <c r="A292" s="1">
        <v>58</v>
      </c>
      <c r="B292" s="1" t="s">
        <v>75</v>
      </c>
      <c r="C292" s="1">
        <v>176</v>
      </c>
      <c r="D292" s="1" t="s">
        <v>12</v>
      </c>
      <c r="E292" s="1">
        <v>5312</v>
      </c>
      <c r="F292" s="1" t="s">
        <v>598</v>
      </c>
      <c r="G292" s="1" t="s">
        <v>599</v>
      </c>
      <c r="H292" s="1">
        <v>26600</v>
      </c>
      <c r="I292" s="1">
        <v>26121</v>
      </c>
      <c r="J292" s="1">
        <v>18767</v>
      </c>
    </row>
    <row r="293" spans="1:10" ht="15" customHeight="1" x14ac:dyDescent="0.2">
      <c r="A293" s="1">
        <v>59</v>
      </c>
      <c r="B293" s="1" t="s">
        <v>76</v>
      </c>
      <c r="C293" s="1">
        <v>176</v>
      </c>
      <c r="D293" s="1" t="s">
        <v>12</v>
      </c>
      <c r="E293" s="1">
        <v>5312</v>
      </c>
      <c r="F293" s="1" t="s">
        <v>598</v>
      </c>
      <c r="G293" s="1" t="s">
        <v>599</v>
      </c>
      <c r="H293" s="1">
        <v>45903</v>
      </c>
      <c r="I293" s="1">
        <v>34426</v>
      </c>
      <c r="J293" s="1">
        <v>34080</v>
      </c>
    </row>
    <row r="294" spans="1:10" ht="15" customHeight="1" x14ac:dyDescent="0.2">
      <c r="A294" s="1">
        <v>60</v>
      </c>
      <c r="B294" s="1" t="s">
        <v>77</v>
      </c>
      <c r="C294" s="1">
        <v>176</v>
      </c>
      <c r="D294" s="1" t="s">
        <v>12</v>
      </c>
      <c r="E294" s="1">
        <v>5312</v>
      </c>
      <c r="F294" s="1" t="s">
        <v>598</v>
      </c>
      <c r="G294" s="1" t="s">
        <v>599</v>
      </c>
      <c r="H294" s="1">
        <v>121477</v>
      </c>
      <c r="I294" s="1">
        <v>113840</v>
      </c>
      <c r="J294" s="1">
        <v>124249</v>
      </c>
    </row>
    <row r="295" spans="1:10" ht="15" customHeight="1" x14ac:dyDescent="0.2">
      <c r="A295" s="1">
        <v>178</v>
      </c>
      <c r="B295" s="1" t="s">
        <v>79</v>
      </c>
      <c r="C295" s="1">
        <v>176</v>
      </c>
      <c r="D295" s="1" t="s">
        <v>12</v>
      </c>
      <c r="E295" s="1">
        <v>5312</v>
      </c>
      <c r="F295" s="1" t="s">
        <v>598</v>
      </c>
      <c r="G295" s="1" t="s">
        <v>599</v>
      </c>
      <c r="H295" s="1">
        <v>1311</v>
      </c>
      <c r="I295" s="1">
        <v>1273</v>
      </c>
      <c r="J295" s="1">
        <v>1279</v>
      </c>
    </row>
    <row r="296" spans="1:10" ht="15" customHeight="1" x14ac:dyDescent="0.2">
      <c r="A296" s="1">
        <v>63</v>
      </c>
      <c r="B296" s="1" t="s">
        <v>80</v>
      </c>
      <c r="C296" s="1">
        <v>176</v>
      </c>
      <c r="D296" s="1" t="s">
        <v>12</v>
      </c>
      <c r="E296" s="1">
        <v>5312</v>
      </c>
      <c r="F296" s="1" t="s">
        <v>598</v>
      </c>
      <c r="G296" s="1" t="s">
        <v>599</v>
      </c>
      <c r="H296" s="1">
        <v>2600</v>
      </c>
      <c r="I296" s="1">
        <v>9200</v>
      </c>
      <c r="J296" s="1">
        <v>16525</v>
      </c>
    </row>
    <row r="297" spans="1:10" ht="15" customHeight="1" x14ac:dyDescent="0.2">
      <c r="A297" s="1">
        <v>238</v>
      </c>
      <c r="B297" s="1" t="s">
        <v>81</v>
      </c>
      <c r="C297" s="1">
        <v>176</v>
      </c>
      <c r="D297" s="1" t="s">
        <v>12</v>
      </c>
      <c r="E297" s="1">
        <v>5312</v>
      </c>
      <c r="F297" s="1" t="s">
        <v>598</v>
      </c>
      <c r="G297" s="1" t="s">
        <v>599</v>
      </c>
      <c r="H297" s="1">
        <v>323326</v>
      </c>
      <c r="I297" s="1">
        <v>357230</v>
      </c>
      <c r="J297" s="1">
        <v>290202</v>
      </c>
    </row>
    <row r="298" spans="1:10" ht="15" customHeight="1" x14ac:dyDescent="0.2">
      <c r="A298" s="1">
        <v>62</v>
      </c>
      <c r="B298" s="1" t="s">
        <v>82</v>
      </c>
      <c r="C298" s="1">
        <v>176</v>
      </c>
      <c r="D298" s="1" t="s">
        <v>12</v>
      </c>
      <c r="E298" s="1">
        <v>5312</v>
      </c>
      <c r="F298" s="1" t="s">
        <v>598</v>
      </c>
      <c r="G298" s="1" t="s">
        <v>599</v>
      </c>
    </row>
    <row r="299" spans="1:10" ht="15" customHeight="1" x14ac:dyDescent="0.2">
      <c r="A299" s="1">
        <v>68</v>
      </c>
      <c r="B299" s="1" t="s">
        <v>86</v>
      </c>
      <c r="C299" s="1">
        <v>176</v>
      </c>
      <c r="D299" s="1" t="s">
        <v>12</v>
      </c>
      <c r="E299" s="1">
        <v>5312</v>
      </c>
      <c r="F299" s="1" t="s">
        <v>598</v>
      </c>
      <c r="G299" s="1" t="s">
        <v>599</v>
      </c>
      <c r="H299" s="1">
        <v>4163</v>
      </c>
      <c r="I299" s="1">
        <v>4292</v>
      </c>
      <c r="J299" s="1">
        <v>3488</v>
      </c>
    </row>
    <row r="300" spans="1:10" ht="15" customHeight="1" x14ac:dyDescent="0.2">
      <c r="A300" s="1">
        <v>73</v>
      </c>
      <c r="B300" s="1" t="s">
        <v>91</v>
      </c>
      <c r="C300" s="1">
        <v>176</v>
      </c>
      <c r="D300" s="1" t="s">
        <v>12</v>
      </c>
      <c r="E300" s="1">
        <v>5312</v>
      </c>
      <c r="F300" s="1" t="s">
        <v>598</v>
      </c>
      <c r="G300" s="1" t="s">
        <v>599</v>
      </c>
      <c r="H300" s="1">
        <v>7100</v>
      </c>
      <c r="I300" s="1">
        <v>5800</v>
      </c>
      <c r="J300" s="1">
        <v>5200</v>
      </c>
    </row>
    <row r="301" spans="1:10" ht="15" customHeight="1" x14ac:dyDescent="0.2">
      <c r="A301" s="1">
        <v>79</v>
      </c>
      <c r="B301" s="1" t="s">
        <v>92</v>
      </c>
      <c r="C301" s="1">
        <v>176</v>
      </c>
      <c r="D301" s="1" t="s">
        <v>12</v>
      </c>
      <c r="E301" s="1">
        <v>5312</v>
      </c>
      <c r="F301" s="1" t="s">
        <v>598</v>
      </c>
      <c r="G301" s="1" t="s">
        <v>599</v>
      </c>
    </row>
    <row r="302" spans="1:10" ht="15" customHeight="1" x14ac:dyDescent="0.2">
      <c r="A302" s="1">
        <v>81</v>
      </c>
      <c r="B302" s="1" t="s">
        <v>93</v>
      </c>
      <c r="C302" s="1">
        <v>176</v>
      </c>
      <c r="D302" s="1" t="s">
        <v>12</v>
      </c>
      <c r="E302" s="1">
        <v>5312</v>
      </c>
      <c r="F302" s="1" t="s">
        <v>598</v>
      </c>
      <c r="G302" s="1" t="s">
        <v>599</v>
      </c>
      <c r="H302" s="1">
        <v>165720</v>
      </c>
      <c r="I302" s="1">
        <v>165720</v>
      </c>
      <c r="J302" s="1">
        <v>110739</v>
      </c>
    </row>
    <row r="303" spans="1:10" ht="15" customHeight="1" x14ac:dyDescent="0.2">
      <c r="A303" s="1">
        <v>84</v>
      </c>
      <c r="B303" s="1" t="s">
        <v>94</v>
      </c>
      <c r="C303" s="1">
        <v>176</v>
      </c>
      <c r="D303" s="1" t="s">
        <v>12</v>
      </c>
      <c r="E303" s="1">
        <v>5312</v>
      </c>
      <c r="F303" s="1" t="s">
        <v>598</v>
      </c>
      <c r="G303" s="1" t="s">
        <v>599</v>
      </c>
      <c r="H303" s="1">
        <v>6826</v>
      </c>
      <c r="I303" s="1">
        <v>11477</v>
      </c>
      <c r="J303" s="1">
        <v>8084</v>
      </c>
    </row>
    <row r="304" spans="1:10" ht="15" customHeight="1" x14ac:dyDescent="0.2">
      <c r="A304" s="1">
        <v>86</v>
      </c>
      <c r="B304" s="1" t="s">
        <v>95</v>
      </c>
      <c r="C304" s="1">
        <v>176</v>
      </c>
      <c r="D304" s="1" t="s">
        <v>12</v>
      </c>
      <c r="E304" s="1">
        <v>5312</v>
      </c>
      <c r="F304" s="1" t="s">
        <v>598</v>
      </c>
      <c r="G304" s="1" t="s">
        <v>599</v>
      </c>
      <c r="H304" s="1">
        <v>102</v>
      </c>
      <c r="I304" s="1">
        <v>98</v>
      </c>
      <c r="J304" s="1">
        <v>98</v>
      </c>
    </row>
    <row r="305" spans="1:10" ht="15" customHeight="1" x14ac:dyDescent="0.2">
      <c r="A305" s="1">
        <v>89</v>
      </c>
      <c r="B305" s="1" t="s">
        <v>98</v>
      </c>
      <c r="C305" s="1">
        <v>176</v>
      </c>
      <c r="D305" s="1" t="s">
        <v>12</v>
      </c>
      <c r="E305" s="1">
        <v>5312</v>
      </c>
      <c r="F305" s="1" t="s">
        <v>598</v>
      </c>
      <c r="G305" s="1" t="s">
        <v>599</v>
      </c>
      <c r="H305" s="1">
        <v>251533</v>
      </c>
      <c r="I305" s="1">
        <v>252930</v>
      </c>
      <c r="J305" s="1">
        <v>253000</v>
      </c>
    </row>
    <row r="306" spans="1:10" ht="15" customHeight="1" x14ac:dyDescent="0.2">
      <c r="A306" s="1">
        <v>93</v>
      </c>
      <c r="B306" s="1" t="s">
        <v>102</v>
      </c>
      <c r="C306" s="1">
        <v>176</v>
      </c>
      <c r="D306" s="1" t="s">
        <v>12</v>
      </c>
      <c r="E306" s="1">
        <v>5312</v>
      </c>
      <c r="F306" s="1" t="s">
        <v>598</v>
      </c>
      <c r="G306" s="1" t="s">
        <v>599</v>
      </c>
      <c r="H306" s="1">
        <v>152396</v>
      </c>
      <c r="I306" s="1">
        <v>156776</v>
      </c>
      <c r="J306" s="1">
        <v>169400</v>
      </c>
    </row>
    <row r="307" spans="1:10" ht="15" customHeight="1" x14ac:dyDescent="0.2">
      <c r="A307" s="1">
        <v>95</v>
      </c>
      <c r="B307" s="1" t="s">
        <v>103</v>
      </c>
      <c r="C307" s="1">
        <v>176</v>
      </c>
      <c r="D307" s="1" t="s">
        <v>12</v>
      </c>
      <c r="E307" s="1">
        <v>5312</v>
      </c>
      <c r="F307" s="1" t="s">
        <v>598</v>
      </c>
      <c r="G307" s="1" t="s">
        <v>599</v>
      </c>
      <c r="H307" s="1">
        <v>129377</v>
      </c>
      <c r="I307" s="1">
        <v>134496</v>
      </c>
      <c r="J307" s="1">
        <v>139612</v>
      </c>
    </row>
    <row r="308" spans="1:10" ht="15" customHeight="1" x14ac:dyDescent="0.2">
      <c r="A308" s="1">
        <v>97</v>
      </c>
      <c r="B308" s="1" t="s">
        <v>104</v>
      </c>
      <c r="C308" s="1">
        <v>176</v>
      </c>
      <c r="D308" s="1" t="s">
        <v>12</v>
      </c>
      <c r="E308" s="1">
        <v>5312</v>
      </c>
      <c r="F308" s="1" t="s">
        <v>598</v>
      </c>
      <c r="G308" s="1" t="s">
        <v>599</v>
      </c>
      <c r="H308" s="1">
        <v>670</v>
      </c>
      <c r="I308" s="1">
        <v>788</v>
      </c>
      <c r="J308" s="1">
        <v>487</v>
      </c>
    </row>
    <row r="309" spans="1:10" ht="15" customHeight="1" x14ac:dyDescent="0.2">
      <c r="A309" s="1">
        <v>100</v>
      </c>
      <c r="B309" s="1" t="s">
        <v>106</v>
      </c>
      <c r="C309" s="1">
        <v>176</v>
      </c>
      <c r="D309" s="1" t="s">
        <v>12</v>
      </c>
      <c r="E309" s="1">
        <v>5312</v>
      </c>
      <c r="F309" s="1" t="s">
        <v>598</v>
      </c>
      <c r="G309" s="1" t="s">
        <v>599</v>
      </c>
      <c r="H309" s="1">
        <v>10000000</v>
      </c>
      <c r="I309" s="1">
        <v>10318989</v>
      </c>
      <c r="J309" s="1">
        <v>9466833</v>
      </c>
    </row>
    <row r="310" spans="1:10" ht="15" customHeight="1" x14ac:dyDescent="0.2">
      <c r="A310" s="1">
        <v>101</v>
      </c>
      <c r="B310" s="1" t="s">
        <v>107</v>
      </c>
      <c r="C310" s="1">
        <v>176</v>
      </c>
      <c r="D310" s="1" t="s">
        <v>12</v>
      </c>
      <c r="E310" s="1">
        <v>5312</v>
      </c>
      <c r="F310" s="1" t="s">
        <v>598</v>
      </c>
      <c r="G310" s="1" t="s">
        <v>599</v>
      </c>
      <c r="H310" s="1">
        <v>208016</v>
      </c>
      <c r="I310" s="1">
        <v>229475</v>
      </c>
      <c r="J310" s="1">
        <v>238586</v>
      </c>
    </row>
    <row r="311" spans="1:10" ht="15" customHeight="1" x14ac:dyDescent="0.2">
      <c r="A311" s="1">
        <v>102</v>
      </c>
      <c r="B311" s="1" t="s">
        <v>108</v>
      </c>
      <c r="C311" s="1">
        <v>176</v>
      </c>
      <c r="D311" s="1" t="s">
        <v>12</v>
      </c>
      <c r="E311" s="1">
        <v>5312</v>
      </c>
      <c r="F311" s="1" t="s">
        <v>598</v>
      </c>
      <c r="G311" s="1" t="s">
        <v>599</v>
      </c>
      <c r="H311" s="1">
        <v>116232</v>
      </c>
      <c r="I311" s="1">
        <v>94424</v>
      </c>
      <c r="J311" s="1">
        <v>87617</v>
      </c>
    </row>
    <row r="312" spans="1:10" ht="15" customHeight="1" x14ac:dyDescent="0.2">
      <c r="A312" s="1">
        <v>103</v>
      </c>
      <c r="B312" s="1" t="s">
        <v>109</v>
      </c>
      <c r="C312" s="1">
        <v>176</v>
      </c>
      <c r="D312" s="1" t="s">
        <v>12</v>
      </c>
      <c r="E312" s="1">
        <v>5312</v>
      </c>
      <c r="F312" s="1" t="s">
        <v>598</v>
      </c>
      <c r="G312" s="1" t="s">
        <v>599</v>
      </c>
      <c r="H312" s="1">
        <v>1200</v>
      </c>
      <c r="I312" s="1">
        <v>394</v>
      </c>
      <c r="J312" s="1">
        <v>1000</v>
      </c>
    </row>
    <row r="313" spans="1:10" ht="15" customHeight="1" x14ac:dyDescent="0.2">
      <c r="A313" s="1">
        <v>104</v>
      </c>
      <c r="B313" s="1" t="s">
        <v>110</v>
      </c>
      <c r="C313" s="1">
        <v>176</v>
      </c>
      <c r="D313" s="1" t="s">
        <v>12</v>
      </c>
      <c r="E313" s="1">
        <v>5312</v>
      </c>
      <c r="F313" s="1" t="s">
        <v>598</v>
      </c>
      <c r="G313" s="1" t="s">
        <v>599</v>
      </c>
      <c r="H313" s="1">
        <v>2900</v>
      </c>
      <c r="I313" s="1">
        <v>9900</v>
      </c>
      <c r="J313" s="1">
        <v>11500</v>
      </c>
    </row>
    <row r="314" spans="1:10" ht="15" customHeight="1" x14ac:dyDescent="0.2">
      <c r="A314" s="1">
        <v>106</v>
      </c>
      <c r="B314" s="1" t="s">
        <v>112</v>
      </c>
      <c r="C314" s="1">
        <v>176</v>
      </c>
      <c r="D314" s="1" t="s">
        <v>12</v>
      </c>
      <c r="E314" s="1">
        <v>5312</v>
      </c>
      <c r="F314" s="1" t="s">
        <v>598</v>
      </c>
      <c r="G314" s="1" t="s">
        <v>599</v>
      </c>
      <c r="H314" s="1">
        <v>4904</v>
      </c>
      <c r="I314" s="1">
        <v>5870</v>
      </c>
      <c r="J314" s="1">
        <v>5895</v>
      </c>
    </row>
    <row r="315" spans="1:10" ht="15" customHeight="1" x14ac:dyDescent="0.2">
      <c r="A315" s="1">
        <v>109</v>
      </c>
      <c r="B315" s="1" t="s">
        <v>113</v>
      </c>
      <c r="C315" s="1">
        <v>176</v>
      </c>
      <c r="D315" s="1" t="s">
        <v>12</v>
      </c>
      <c r="E315" s="1">
        <v>5312</v>
      </c>
      <c r="F315" s="1" t="s">
        <v>598</v>
      </c>
      <c r="G315" s="1" t="s">
        <v>599</v>
      </c>
      <c r="H315" s="1">
        <v>136</v>
      </c>
      <c r="I315" s="1">
        <v>136</v>
      </c>
      <c r="J315" s="1">
        <v>147</v>
      </c>
    </row>
    <row r="316" spans="1:10" ht="15" customHeight="1" x14ac:dyDescent="0.2">
      <c r="A316" s="1">
        <v>110</v>
      </c>
      <c r="B316" s="1" t="s">
        <v>114</v>
      </c>
      <c r="C316" s="1">
        <v>176</v>
      </c>
      <c r="D316" s="1" t="s">
        <v>12</v>
      </c>
      <c r="E316" s="1">
        <v>5312</v>
      </c>
      <c r="F316" s="1" t="s">
        <v>598</v>
      </c>
      <c r="G316" s="1" t="s">
        <v>599</v>
      </c>
      <c r="H316" s="1">
        <v>41300</v>
      </c>
      <c r="I316" s="1">
        <v>37500</v>
      </c>
      <c r="J316" s="1">
        <v>29800</v>
      </c>
    </row>
    <row r="317" spans="1:10" ht="15" customHeight="1" x14ac:dyDescent="0.2">
      <c r="A317" s="1">
        <v>108</v>
      </c>
      <c r="B317" s="1" t="s">
        <v>116</v>
      </c>
      <c r="C317" s="1">
        <v>176</v>
      </c>
      <c r="D317" s="1" t="s">
        <v>12</v>
      </c>
      <c r="E317" s="1">
        <v>5312</v>
      </c>
      <c r="F317" s="1" t="s">
        <v>598</v>
      </c>
      <c r="G317" s="1" t="s">
        <v>599</v>
      </c>
      <c r="H317" s="1">
        <v>63906</v>
      </c>
      <c r="I317" s="1">
        <v>88274</v>
      </c>
      <c r="J317" s="1">
        <v>172312</v>
      </c>
    </row>
    <row r="318" spans="1:10" ht="15" customHeight="1" x14ac:dyDescent="0.2">
      <c r="A318" s="1">
        <v>114</v>
      </c>
      <c r="B318" s="1" t="s">
        <v>117</v>
      </c>
      <c r="C318" s="1">
        <v>176</v>
      </c>
      <c r="D318" s="1" t="s">
        <v>12</v>
      </c>
      <c r="E318" s="1">
        <v>5312</v>
      </c>
      <c r="F318" s="1" t="s">
        <v>598</v>
      </c>
      <c r="G318" s="1" t="s">
        <v>599</v>
      </c>
      <c r="H318" s="1">
        <v>1052408</v>
      </c>
      <c r="I318" s="1">
        <v>1243882</v>
      </c>
      <c r="J318" s="1">
        <v>1171710</v>
      </c>
    </row>
    <row r="319" spans="1:10" ht="15" customHeight="1" x14ac:dyDescent="0.2">
      <c r="A319" s="1">
        <v>113</v>
      </c>
      <c r="B319" s="1" t="s">
        <v>120</v>
      </c>
      <c r="C319" s="1">
        <v>176</v>
      </c>
      <c r="D319" s="1" t="s">
        <v>12</v>
      </c>
      <c r="E319" s="1">
        <v>5312</v>
      </c>
      <c r="F319" s="1" t="s">
        <v>598</v>
      </c>
      <c r="G319" s="1" t="s">
        <v>599</v>
      </c>
      <c r="H319" s="1">
        <v>49369</v>
      </c>
      <c r="I319" s="1">
        <v>47481</v>
      </c>
      <c r="J319" s="1">
        <v>51310</v>
      </c>
    </row>
    <row r="320" spans="1:10" ht="15" customHeight="1" x14ac:dyDescent="0.2">
      <c r="A320" s="1">
        <v>120</v>
      </c>
      <c r="B320" s="1" t="s">
        <v>121</v>
      </c>
      <c r="C320" s="1">
        <v>176</v>
      </c>
      <c r="D320" s="1" t="s">
        <v>12</v>
      </c>
      <c r="E320" s="1">
        <v>5312</v>
      </c>
      <c r="F320" s="1" t="s">
        <v>598</v>
      </c>
      <c r="G320" s="1" t="s">
        <v>599</v>
      </c>
      <c r="H320" s="1">
        <v>2930</v>
      </c>
      <c r="I320" s="1">
        <v>3000</v>
      </c>
      <c r="J320" s="1">
        <v>2844</v>
      </c>
    </row>
    <row r="321" spans="1:10" ht="15" customHeight="1" x14ac:dyDescent="0.2">
      <c r="A321" s="1">
        <v>119</v>
      </c>
      <c r="B321" s="1" t="s">
        <v>122</v>
      </c>
      <c r="C321" s="1">
        <v>176</v>
      </c>
      <c r="D321" s="1" t="s">
        <v>12</v>
      </c>
      <c r="E321" s="1">
        <v>5312</v>
      </c>
      <c r="F321" s="1" t="s">
        <v>598</v>
      </c>
      <c r="G321" s="1" t="s">
        <v>599</v>
      </c>
      <c r="H321" s="1">
        <v>8300</v>
      </c>
      <c r="I321" s="1">
        <v>25600</v>
      </c>
      <c r="J321" s="1">
        <v>30700</v>
      </c>
    </row>
    <row r="322" spans="1:10" ht="15" customHeight="1" x14ac:dyDescent="0.2">
      <c r="A322" s="1">
        <v>121</v>
      </c>
      <c r="B322" s="1" t="s">
        <v>123</v>
      </c>
      <c r="C322" s="1">
        <v>176</v>
      </c>
      <c r="D322" s="1" t="s">
        <v>12</v>
      </c>
      <c r="E322" s="1">
        <v>5312</v>
      </c>
      <c r="F322" s="1" t="s">
        <v>598</v>
      </c>
      <c r="G322" s="1" t="s">
        <v>599</v>
      </c>
      <c r="H322" s="1">
        <v>430</v>
      </c>
      <c r="I322" s="1">
        <v>424</v>
      </c>
      <c r="J322" s="1">
        <v>379</v>
      </c>
    </row>
    <row r="323" spans="1:10" ht="15" customHeight="1" x14ac:dyDescent="0.2">
      <c r="A323" s="1">
        <v>122</v>
      </c>
      <c r="B323" s="1" t="s">
        <v>124</v>
      </c>
      <c r="C323" s="1">
        <v>176</v>
      </c>
      <c r="D323" s="1" t="s">
        <v>12</v>
      </c>
      <c r="E323" s="1">
        <v>5312</v>
      </c>
      <c r="F323" s="1" t="s">
        <v>598</v>
      </c>
      <c r="G323" s="1" t="s">
        <v>599</v>
      </c>
      <c r="H323" s="1">
        <v>18065</v>
      </c>
      <c r="I323" s="1">
        <v>13682</v>
      </c>
      <c r="J323" s="1">
        <v>19287</v>
      </c>
    </row>
    <row r="324" spans="1:10" ht="15" customHeight="1" x14ac:dyDescent="0.2">
      <c r="A324" s="1">
        <v>124</v>
      </c>
      <c r="B324" s="1" t="s">
        <v>126</v>
      </c>
      <c r="C324" s="1">
        <v>176</v>
      </c>
      <c r="D324" s="1" t="s">
        <v>12</v>
      </c>
      <c r="E324" s="1">
        <v>5312</v>
      </c>
      <c r="F324" s="1" t="s">
        <v>598</v>
      </c>
      <c r="G324" s="1" t="s">
        <v>599</v>
      </c>
      <c r="H324" s="1">
        <v>348</v>
      </c>
      <c r="I324" s="1">
        <v>351</v>
      </c>
      <c r="J324" s="1">
        <v>353</v>
      </c>
    </row>
    <row r="325" spans="1:10" ht="15" customHeight="1" x14ac:dyDescent="0.2">
      <c r="A325" s="1">
        <v>126</v>
      </c>
      <c r="B325" s="1" t="s">
        <v>128</v>
      </c>
      <c r="C325" s="1">
        <v>176</v>
      </c>
      <c r="D325" s="1" t="s">
        <v>12</v>
      </c>
      <c r="E325" s="1">
        <v>5312</v>
      </c>
      <c r="F325" s="1" t="s">
        <v>598</v>
      </c>
      <c r="G325" s="1" t="s">
        <v>599</v>
      </c>
      <c r="H325" s="1">
        <v>21700</v>
      </c>
      <c r="I325" s="1">
        <v>61404</v>
      </c>
      <c r="J325" s="1">
        <v>67624</v>
      </c>
    </row>
    <row r="326" spans="1:10" ht="15" customHeight="1" x14ac:dyDescent="0.2">
      <c r="A326" s="1">
        <v>256</v>
      </c>
      <c r="B326" s="1" t="s">
        <v>129</v>
      </c>
      <c r="C326" s="1">
        <v>176</v>
      </c>
      <c r="D326" s="1" t="s">
        <v>12</v>
      </c>
      <c r="E326" s="1">
        <v>5312</v>
      </c>
      <c r="F326" s="1" t="s">
        <v>598</v>
      </c>
      <c r="G326" s="1" t="s">
        <v>599</v>
      </c>
      <c r="H326" s="1">
        <v>0</v>
      </c>
      <c r="I326" s="1">
        <v>0</v>
      </c>
      <c r="J326" s="1">
        <v>0</v>
      </c>
    </row>
    <row r="327" spans="1:10" ht="15" customHeight="1" x14ac:dyDescent="0.2">
      <c r="A327" s="1">
        <v>129</v>
      </c>
      <c r="B327" s="1" t="s">
        <v>130</v>
      </c>
      <c r="C327" s="1">
        <v>176</v>
      </c>
      <c r="D327" s="1" t="s">
        <v>12</v>
      </c>
      <c r="E327" s="1">
        <v>5312</v>
      </c>
      <c r="F327" s="1" t="s">
        <v>598</v>
      </c>
      <c r="G327" s="1" t="s">
        <v>599</v>
      </c>
      <c r="H327" s="1">
        <v>77520</v>
      </c>
      <c r="I327" s="1">
        <v>77004</v>
      </c>
      <c r="J327" s="1">
        <v>76512</v>
      </c>
    </row>
    <row r="328" spans="1:10" ht="15" customHeight="1" x14ac:dyDescent="0.2">
      <c r="A328" s="1">
        <v>130</v>
      </c>
      <c r="B328" s="1" t="s">
        <v>131</v>
      </c>
      <c r="C328" s="1">
        <v>176</v>
      </c>
      <c r="D328" s="1" t="s">
        <v>12</v>
      </c>
      <c r="E328" s="1">
        <v>5312</v>
      </c>
      <c r="F328" s="1" t="s">
        <v>598</v>
      </c>
      <c r="G328" s="1" t="s">
        <v>599</v>
      </c>
      <c r="H328" s="1">
        <v>316686</v>
      </c>
      <c r="I328" s="1">
        <v>329959</v>
      </c>
      <c r="J328" s="1">
        <v>328339</v>
      </c>
    </row>
    <row r="329" spans="1:10" ht="15" customHeight="1" x14ac:dyDescent="0.2">
      <c r="A329" s="1">
        <v>134</v>
      </c>
      <c r="B329" s="1" t="s">
        <v>135</v>
      </c>
      <c r="C329" s="1">
        <v>176</v>
      </c>
      <c r="D329" s="1" t="s">
        <v>12</v>
      </c>
      <c r="E329" s="1">
        <v>5312</v>
      </c>
      <c r="F329" s="1" t="s">
        <v>598</v>
      </c>
      <c r="G329" s="1" t="s">
        <v>599</v>
      </c>
      <c r="H329" s="1">
        <v>142</v>
      </c>
      <c r="I329" s="1">
        <v>128</v>
      </c>
      <c r="J329" s="1">
        <v>127</v>
      </c>
    </row>
    <row r="330" spans="1:10" ht="15" customHeight="1" x14ac:dyDescent="0.2">
      <c r="A330" s="1">
        <v>136</v>
      </c>
      <c r="B330" s="1" t="s">
        <v>138</v>
      </c>
      <c r="C330" s="1">
        <v>176</v>
      </c>
      <c r="D330" s="1" t="s">
        <v>12</v>
      </c>
      <c r="E330" s="1">
        <v>5312</v>
      </c>
      <c r="F330" s="1" t="s">
        <v>598</v>
      </c>
      <c r="G330" s="1" t="s">
        <v>599</v>
      </c>
      <c r="H330" s="1">
        <v>10260</v>
      </c>
      <c r="I330" s="1">
        <v>10663</v>
      </c>
      <c r="J330" s="1">
        <v>10974</v>
      </c>
    </row>
    <row r="331" spans="1:10" ht="15" customHeight="1" x14ac:dyDescent="0.2">
      <c r="A331" s="1">
        <v>138</v>
      </c>
      <c r="B331" s="1" t="s">
        <v>140</v>
      </c>
      <c r="C331" s="1">
        <v>176</v>
      </c>
      <c r="D331" s="1" t="s">
        <v>12</v>
      </c>
      <c r="E331" s="1">
        <v>5312</v>
      </c>
      <c r="F331" s="1" t="s">
        <v>598</v>
      </c>
      <c r="G331" s="1" t="s">
        <v>599</v>
      </c>
      <c r="H331" s="1">
        <v>1680897</v>
      </c>
      <c r="I331" s="1">
        <v>1555132</v>
      </c>
      <c r="J331" s="1">
        <v>1575989</v>
      </c>
    </row>
    <row r="332" spans="1:10" ht="15" customHeight="1" x14ac:dyDescent="0.2">
      <c r="A332" s="1">
        <v>273</v>
      </c>
      <c r="B332" s="1" t="s">
        <v>143</v>
      </c>
      <c r="C332" s="1">
        <v>176</v>
      </c>
      <c r="D332" s="1" t="s">
        <v>12</v>
      </c>
      <c r="E332" s="1">
        <v>5312</v>
      </c>
      <c r="F332" s="1" t="s">
        <v>598</v>
      </c>
      <c r="G332" s="1" t="s">
        <v>599</v>
      </c>
      <c r="H332" s="1">
        <v>39</v>
      </c>
      <c r="I332" s="1">
        <v>36</v>
      </c>
      <c r="J332" s="1">
        <v>31</v>
      </c>
    </row>
    <row r="333" spans="1:10" ht="15" customHeight="1" x14ac:dyDescent="0.2">
      <c r="A333" s="1">
        <v>143</v>
      </c>
      <c r="B333" s="1" t="s">
        <v>145</v>
      </c>
      <c r="C333" s="1">
        <v>176</v>
      </c>
      <c r="D333" s="1" t="s">
        <v>12</v>
      </c>
      <c r="E333" s="1">
        <v>5312</v>
      </c>
      <c r="F333" s="1" t="s">
        <v>598</v>
      </c>
      <c r="G333" s="1" t="s">
        <v>599</v>
      </c>
    </row>
    <row r="334" spans="1:10" ht="15" customHeight="1" x14ac:dyDescent="0.2">
      <c r="A334" s="1">
        <v>144</v>
      </c>
      <c r="B334" s="1" t="s">
        <v>146</v>
      </c>
      <c r="C334" s="1">
        <v>176</v>
      </c>
      <c r="D334" s="1" t="s">
        <v>12</v>
      </c>
      <c r="E334" s="1">
        <v>5312</v>
      </c>
      <c r="F334" s="1" t="s">
        <v>598</v>
      </c>
      <c r="G334" s="1" t="s">
        <v>599</v>
      </c>
      <c r="H334" s="1">
        <v>96500</v>
      </c>
      <c r="I334" s="1">
        <v>86255</v>
      </c>
      <c r="J334" s="1">
        <v>144541</v>
      </c>
    </row>
    <row r="335" spans="1:10" ht="15" customHeight="1" x14ac:dyDescent="0.2">
      <c r="A335" s="1">
        <v>28</v>
      </c>
      <c r="B335" s="1" t="s">
        <v>147</v>
      </c>
      <c r="C335" s="1">
        <v>176</v>
      </c>
      <c r="D335" s="1" t="s">
        <v>12</v>
      </c>
      <c r="E335" s="1">
        <v>5312</v>
      </c>
      <c r="F335" s="1" t="s">
        <v>598</v>
      </c>
      <c r="G335" s="1" t="s">
        <v>599</v>
      </c>
      <c r="H335" s="1">
        <v>2987178</v>
      </c>
      <c r="I335" s="1">
        <v>3035820</v>
      </c>
      <c r="J335" s="1">
        <v>3080789</v>
      </c>
    </row>
    <row r="336" spans="1:10" ht="15" customHeight="1" x14ac:dyDescent="0.2">
      <c r="A336" s="1">
        <v>147</v>
      </c>
      <c r="B336" s="1" t="s">
        <v>148</v>
      </c>
      <c r="C336" s="1">
        <v>176</v>
      </c>
      <c r="D336" s="1" t="s">
        <v>12</v>
      </c>
      <c r="E336" s="1">
        <v>5312</v>
      </c>
      <c r="F336" s="1" t="s">
        <v>598</v>
      </c>
      <c r="G336" s="1" t="s">
        <v>599</v>
      </c>
      <c r="H336" s="1">
        <v>76</v>
      </c>
      <c r="I336" s="1">
        <v>83</v>
      </c>
      <c r="J336" s="1">
        <v>84</v>
      </c>
    </row>
    <row r="337" spans="1:10" ht="15" customHeight="1" x14ac:dyDescent="0.2">
      <c r="A337" s="1">
        <v>149</v>
      </c>
      <c r="B337" s="1" t="s">
        <v>150</v>
      </c>
      <c r="C337" s="1">
        <v>176</v>
      </c>
      <c r="D337" s="1" t="s">
        <v>12</v>
      </c>
      <c r="E337" s="1">
        <v>5312</v>
      </c>
      <c r="F337" s="1" t="s">
        <v>598</v>
      </c>
      <c r="G337" s="1" t="s">
        <v>599</v>
      </c>
      <c r="H337" s="1">
        <v>23312</v>
      </c>
      <c r="I337" s="1">
        <v>22783</v>
      </c>
      <c r="J337" s="1">
        <v>22589</v>
      </c>
    </row>
    <row r="338" spans="1:10" ht="15" customHeight="1" x14ac:dyDescent="0.2">
      <c r="A338" s="1">
        <v>150</v>
      </c>
      <c r="B338" s="1" t="s">
        <v>151</v>
      </c>
      <c r="C338" s="1">
        <v>176</v>
      </c>
      <c r="D338" s="1" t="s">
        <v>12</v>
      </c>
      <c r="E338" s="1">
        <v>5312</v>
      </c>
      <c r="F338" s="1" t="s">
        <v>598</v>
      </c>
      <c r="G338" s="1" t="s">
        <v>599</v>
      </c>
      <c r="H338" s="1">
        <v>1829</v>
      </c>
      <c r="I338" s="1">
        <v>1574</v>
      </c>
      <c r="J338" s="1">
        <v>822</v>
      </c>
    </row>
    <row r="339" spans="1:10" ht="15" customHeight="1" x14ac:dyDescent="0.2">
      <c r="A339" s="1">
        <v>157</v>
      </c>
      <c r="B339" s="1" t="s">
        <v>154</v>
      </c>
      <c r="C339" s="1">
        <v>176</v>
      </c>
      <c r="D339" s="1" t="s">
        <v>12</v>
      </c>
      <c r="E339" s="1">
        <v>5312</v>
      </c>
      <c r="F339" s="1" t="s">
        <v>598</v>
      </c>
      <c r="G339" s="1" t="s">
        <v>599</v>
      </c>
      <c r="H339" s="1">
        <v>248052</v>
      </c>
      <c r="I339" s="1">
        <v>224577</v>
      </c>
      <c r="J339" s="1">
        <v>249200</v>
      </c>
    </row>
    <row r="340" spans="1:10" ht="15" customHeight="1" x14ac:dyDescent="0.2">
      <c r="A340" s="1">
        <v>158</v>
      </c>
      <c r="B340" s="1" t="s">
        <v>155</v>
      </c>
      <c r="C340" s="1">
        <v>176</v>
      </c>
      <c r="D340" s="1" t="s">
        <v>12</v>
      </c>
      <c r="E340" s="1">
        <v>5312</v>
      </c>
      <c r="F340" s="1" t="s">
        <v>598</v>
      </c>
      <c r="G340" s="1" t="s">
        <v>599</v>
      </c>
      <c r="H340" s="1">
        <v>34302</v>
      </c>
      <c r="I340" s="1">
        <v>37616</v>
      </c>
      <c r="J340" s="1">
        <v>36817</v>
      </c>
    </row>
    <row r="341" spans="1:10" ht="15" customHeight="1" x14ac:dyDescent="0.2">
      <c r="A341" s="1">
        <v>165</v>
      </c>
      <c r="B341" s="1" t="s">
        <v>162</v>
      </c>
      <c r="C341" s="1">
        <v>176</v>
      </c>
      <c r="D341" s="1" t="s">
        <v>12</v>
      </c>
      <c r="E341" s="1">
        <v>5312</v>
      </c>
      <c r="F341" s="1" t="s">
        <v>598</v>
      </c>
      <c r="G341" s="1" t="s">
        <v>599</v>
      </c>
      <c r="H341" s="1">
        <v>148172</v>
      </c>
      <c r="I341" s="1">
        <v>165423</v>
      </c>
      <c r="J341" s="1">
        <v>168564</v>
      </c>
    </row>
    <row r="342" spans="1:10" ht="15" customHeight="1" x14ac:dyDescent="0.2">
      <c r="A342" s="1">
        <v>166</v>
      </c>
      <c r="B342" s="1" t="s">
        <v>163</v>
      </c>
      <c r="C342" s="1">
        <v>176</v>
      </c>
      <c r="D342" s="1" t="s">
        <v>12</v>
      </c>
      <c r="E342" s="1">
        <v>5312</v>
      </c>
      <c r="F342" s="1" t="s">
        <v>598</v>
      </c>
      <c r="G342" s="1" t="s">
        <v>599</v>
      </c>
      <c r="H342" s="1">
        <v>8350</v>
      </c>
      <c r="I342" s="1">
        <v>12510</v>
      </c>
      <c r="J342" s="1">
        <v>11627</v>
      </c>
    </row>
    <row r="343" spans="1:10" ht="15" customHeight="1" x14ac:dyDescent="0.2">
      <c r="A343" s="1">
        <v>169</v>
      </c>
      <c r="B343" s="1" t="s">
        <v>165</v>
      </c>
      <c r="C343" s="1">
        <v>176</v>
      </c>
      <c r="D343" s="1" t="s">
        <v>12</v>
      </c>
      <c r="E343" s="1">
        <v>5312</v>
      </c>
      <c r="F343" s="1" t="s">
        <v>598</v>
      </c>
      <c r="G343" s="1" t="s">
        <v>599</v>
      </c>
      <c r="H343" s="1">
        <v>70000</v>
      </c>
      <c r="I343" s="1">
        <v>70088</v>
      </c>
      <c r="J343" s="1">
        <v>71000</v>
      </c>
    </row>
    <row r="344" spans="1:10" ht="15" customHeight="1" x14ac:dyDescent="0.2">
      <c r="A344" s="1">
        <v>170</v>
      </c>
      <c r="B344" s="1" t="s">
        <v>166</v>
      </c>
      <c r="C344" s="1">
        <v>176</v>
      </c>
      <c r="D344" s="1" t="s">
        <v>12</v>
      </c>
      <c r="E344" s="1">
        <v>5312</v>
      </c>
      <c r="F344" s="1" t="s">
        <v>598</v>
      </c>
      <c r="G344" s="1" t="s">
        <v>599</v>
      </c>
      <c r="H344" s="1">
        <v>76770</v>
      </c>
      <c r="I344" s="1">
        <v>78571</v>
      </c>
      <c r="J344" s="1">
        <v>70946</v>
      </c>
    </row>
    <row r="345" spans="1:10" ht="15" customHeight="1" x14ac:dyDescent="0.2">
      <c r="A345" s="1">
        <v>171</v>
      </c>
      <c r="B345" s="1" t="s">
        <v>167</v>
      </c>
      <c r="C345" s="1">
        <v>176</v>
      </c>
      <c r="D345" s="1" t="s">
        <v>12</v>
      </c>
      <c r="E345" s="1">
        <v>5312</v>
      </c>
      <c r="F345" s="1" t="s">
        <v>598</v>
      </c>
      <c r="G345" s="1" t="s">
        <v>599</v>
      </c>
      <c r="H345" s="1">
        <v>42978</v>
      </c>
      <c r="I345" s="1">
        <v>41426</v>
      </c>
      <c r="J345" s="1">
        <v>41349</v>
      </c>
    </row>
    <row r="346" spans="1:10" ht="15" customHeight="1" x14ac:dyDescent="0.2">
      <c r="A346" s="1">
        <v>173</v>
      </c>
      <c r="B346" s="1" t="s">
        <v>168</v>
      </c>
      <c r="C346" s="1">
        <v>176</v>
      </c>
      <c r="D346" s="1" t="s">
        <v>12</v>
      </c>
      <c r="E346" s="1">
        <v>5312</v>
      </c>
      <c r="F346" s="1" t="s">
        <v>598</v>
      </c>
      <c r="G346" s="1" t="s">
        <v>599</v>
      </c>
      <c r="H346" s="1">
        <v>17455</v>
      </c>
      <c r="I346" s="1">
        <v>25829</v>
      </c>
      <c r="J346" s="1">
        <v>22272</v>
      </c>
    </row>
    <row r="347" spans="1:10" ht="15" customHeight="1" x14ac:dyDescent="0.2">
      <c r="A347" s="1">
        <v>174</v>
      </c>
      <c r="B347" s="1" t="s">
        <v>169</v>
      </c>
      <c r="C347" s="1">
        <v>176</v>
      </c>
      <c r="D347" s="1" t="s">
        <v>12</v>
      </c>
      <c r="E347" s="1">
        <v>5312</v>
      </c>
      <c r="F347" s="1" t="s">
        <v>598</v>
      </c>
      <c r="G347" s="1" t="s">
        <v>599</v>
      </c>
      <c r="H347" s="1">
        <v>3120</v>
      </c>
      <c r="I347" s="1">
        <v>3193</v>
      </c>
      <c r="J347" s="1">
        <v>3026</v>
      </c>
    </row>
    <row r="348" spans="1:10" ht="15" customHeight="1" x14ac:dyDescent="0.2">
      <c r="A348" s="1">
        <v>177</v>
      </c>
      <c r="B348" s="1" t="s">
        <v>170</v>
      </c>
      <c r="C348" s="1">
        <v>176</v>
      </c>
      <c r="D348" s="1" t="s">
        <v>12</v>
      </c>
      <c r="E348" s="1">
        <v>5312</v>
      </c>
      <c r="F348" s="1" t="s">
        <v>598</v>
      </c>
      <c r="G348" s="1" t="s">
        <v>599</v>
      </c>
      <c r="H348" s="1">
        <v>3</v>
      </c>
      <c r="I348" s="1">
        <v>4</v>
      </c>
      <c r="J348" s="1">
        <v>13</v>
      </c>
    </row>
    <row r="349" spans="1:10" ht="15" customHeight="1" x14ac:dyDescent="0.2">
      <c r="A349" s="1">
        <v>117</v>
      </c>
      <c r="B349" s="1" t="s">
        <v>172</v>
      </c>
      <c r="C349" s="1">
        <v>176</v>
      </c>
      <c r="D349" s="1" t="s">
        <v>12</v>
      </c>
      <c r="E349" s="1">
        <v>5312</v>
      </c>
      <c r="F349" s="1" t="s">
        <v>598</v>
      </c>
      <c r="G349" s="1" t="s">
        <v>599</v>
      </c>
      <c r="H349" s="1">
        <v>8195</v>
      </c>
      <c r="I349" s="1">
        <v>6551</v>
      </c>
      <c r="J349" s="1">
        <v>5224</v>
      </c>
    </row>
    <row r="350" spans="1:10" ht="15" customHeight="1" x14ac:dyDescent="0.2">
      <c r="A350" s="1">
        <v>146</v>
      </c>
      <c r="B350" s="1" t="s">
        <v>173</v>
      </c>
      <c r="C350" s="1">
        <v>176</v>
      </c>
      <c r="D350" s="1" t="s">
        <v>12</v>
      </c>
      <c r="E350" s="1">
        <v>5312</v>
      </c>
      <c r="F350" s="1" t="s">
        <v>598</v>
      </c>
      <c r="G350" s="1" t="s">
        <v>599</v>
      </c>
      <c r="H350" s="1">
        <v>13565</v>
      </c>
      <c r="I350" s="1">
        <v>14381</v>
      </c>
      <c r="J350" s="1">
        <v>13273</v>
      </c>
    </row>
    <row r="351" spans="1:10" ht="15" customHeight="1" x14ac:dyDescent="0.2">
      <c r="A351" s="1">
        <v>182</v>
      </c>
      <c r="B351" s="1" t="s">
        <v>174</v>
      </c>
      <c r="C351" s="1">
        <v>176</v>
      </c>
      <c r="D351" s="1" t="s">
        <v>12</v>
      </c>
      <c r="E351" s="1">
        <v>5312</v>
      </c>
      <c r="F351" s="1" t="s">
        <v>598</v>
      </c>
      <c r="G351" s="1" t="s">
        <v>599</v>
      </c>
      <c r="H351" s="1">
        <v>2482</v>
      </c>
      <c r="I351" s="1">
        <v>2752</v>
      </c>
      <c r="J351" s="1">
        <v>2800</v>
      </c>
    </row>
    <row r="352" spans="1:10" ht="15" customHeight="1" x14ac:dyDescent="0.2">
      <c r="A352" s="1">
        <v>183</v>
      </c>
      <c r="B352" s="1" t="s">
        <v>175</v>
      </c>
      <c r="C352" s="1">
        <v>176</v>
      </c>
      <c r="D352" s="1" t="s">
        <v>12</v>
      </c>
      <c r="E352" s="1">
        <v>5312</v>
      </c>
      <c r="F352" s="1" t="s">
        <v>598</v>
      </c>
      <c r="G352" s="1" t="s">
        <v>599</v>
      </c>
      <c r="H352" s="1">
        <v>21958</v>
      </c>
      <c r="I352" s="1">
        <v>22122</v>
      </c>
      <c r="J352" s="1">
        <v>15854</v>
      </c>
    </row>
    <row r="353" spans="1:10" ht="15" customHeight="1" x14ac:dyDescent="0.2">
      <c r="A353" s="1">
        <v>185</v>
      </c>
      <c r="B353" s="1" t="s">
        <v>176</v>
      </c>
      <c r="C353" s="1">
        <v>176</v>
      </c>
      <c r="D353" s="1" t="s">
        <v>12</v>
      </c>
      <c r="E353" s="1">
        <v>5312</v>
      </c>
      <c r="F353" s="1" t="s">
        <v>598</v>
      </c>
      <c r="G353" s="1" t="s">
        <v>599</v>
      </c>
      <c r="H353" s="1">
        <v>4052</v>
      </c>
      <c r="I353" s="1">
        <v>4081</v>
      </c>
      <c r="J353" s="1">
        <v>4314</v>
      </c>
    </row>
    <row r="354" spans="1:10" ht="15" customHeight="1" x14ac:dyDescent="0.2">
      <c r="A354" s="1">
        <v>184</v>
      </c>
      <c r="B354" s="1" t="s">
        <v>177</v>
      </c>
      <c r="C354" s="1">
        <v>176</v>
      </c>
      <c r="D354" s="1" t="s">
        <v>12</v>
      </c>
      <c r="E354" s="1">
        <v>5312</v>
      </c>
      <c r="F354" s="1" t="s">
        <v>598</v>
      </c>
      <c r="G354" s="1" t="s">
        <v>599</v>
      </c>
      <c r="H354" s="1">
        <v>465865</v>
      </c>
      <c r="I354" s="1">
        <v>503546</v>
      </c>
      <c r="J354" s="1">
        <v>513137</v>
      </c>
    </row>
    <row r="355" spans="1:10" ht="15" customHeight="1" x14ac:dyDescent="0.2">
      <c r="A355" s="1">
        <v>272</v>
      </c>
      <c r="B355" s="1" t="s">
        <v>186</v>
      </c>
      <c r="C355" s="1">
        <v>176</v>
      </c>
      <c r="D355" s="1" t="s">
        <v>12</v>
      </c>
      <c r="E355" s="1">
        <v>5312</v>
      </c>
      <c r="F355" s="1" t="s">
        <v>598</v>
      </c>
      <c r="G355" s="1" t="s">
        <v>599</v>
      </c>
      <c r="H355" s="1">
        <v>7012</v>
      </c>
      <c r="I355" s="1">
        <v>12694</v>
      </c>
      <c r="J355" s="1">
        <v>12404</v>
      </c>
    </row>
    <row r="356" spans="1:10" ht="15" customHeight="1" x14ac:dyDescent="0.2">
      <c r="A356" s="1">
        <v>186</v>
      </c>
      <c r="B356" s="1" t="s">
        <v>187</v>
      </c>
      <c r="C356" s="1">
        <v>176</v>
      </c>
      <c r="D356" s="1" t="s">
        <v>12</v>
      </c>
      <c r="E356" s="1">
        <v>5312</v>
      </c>
      <c r="F356" s="1" t="s">
        <v>598</v>
      </c>
      <c r="G356" s="1" t="s">
        <v>599</v>
      </c>
    </row>
    <row r="357" spans="1:10" ht="15" customHeight="1" x14ac:dyDescent="0.2">
      <c r="A357" s="1">
        <v>199</v>
      </c>
      <c r="B357" s="1" t="s">
        <v>191</v>
      </c>
      <c r="C357" s="1">
        <v>176</v>
      </c>
      <c r="D357" s="1" t="s">
        <v>12</v>
      </c>
      <c r="E357" s="1">
        <v>5312</v>
      </c>
      <c r="F357" s="1" t="s">
        <v>598</v>
      </c>
      <c r="G357" s="1" t="s">
        <v>599</v>
      </c>
      <c r="H357" s="1">
        <v>60</v>
      </c>
      <c r="I357" s="1">
        <v>60</v>
      </c>
      <c r="J357" s="1">
        <v>71</v>
      </c>
    </row>
    <row r="358" spans="1:10" ht="15" customHeight="1" x14ac:dyDescent="0.2">
      <c r="A358" s="1">
        <v>198</v>
      </c>
      <c r="B358" s="1" t="s">
        <v>192</v>
      </c>
      <c r="C358" s="1">
        <v>176</v>
      </c>
      <c r="D358" s="1" t="s">
        <v>12</v>
      </c>
      <c r="E358" s="1">
        <v>5312</v>
      </c>
      <c r="F358" s="1" t="s">
        <v>598</v>
      </c>
      <c r="G358" s="1" t="s">
        <v>599</v>
      </c>
      <c r="H358" s="1">
        <v>396</v>
      </c>
      <c r="I358" s="1">
        <v>396</v>
      </c>
      <c r="J358" s="1">
        <v>634</v>
      </c>
    </row>
    <row r="359" spans="1:10" ht="15" customHeight="1" x14ac:dyDescent="0.2">
      <c r="A359" s="1">
        <v>201</v>
      </c>
      <c r="B359" s="1" t="s">
        <v>194</v>
      </c>
      <c r="C359" s="1">
        <v>176</v>
      </c>
      <c r="D359" s="1" t="s">
        <v>12</v>
      </c>
      <c r="E359" s="1">
        <v>5312</v>
      </c>
      <c r="F359" s="1" t="s">
        <v>598</v>
      </c>
      <c r="G359" s="1" t="s">
        <v>599</v>
      </c>
      <c r="H359" s="1">
        <v>84444</v>
      </c>
      <c r="I359" s="1">
        <v>85832</v>
      </c>
      <c r="J359" s="1">
        <v>85533</v>
      </c>
    </row>
    <row r="360" spans="1:10" ht="15" customHeight="1" x14ac:dyDescent="0.2">
      <c r="A360" s="1">
        <v>202</v>
      </c>
      <c r="B360" s="1" t="s">
        <v>195</v>
      </c>
      <c r="C360" s="1">
        <v>176</v>
      </c>
      <c r="D360" s="1" t="s">
        <v>12</v>
      </c>
      <c r="E360" s="1">
        <v>5312</v>
      </c>
      <c r="F360" s="1" t="s">
        <v>598</v>
      </c>
      <c r="G360" s="1" t="s">
        <v>599</v>
      </c>
      <c r="H360" s="1">
        <v>55820</v>
      </c>
      <c r="I360" s="1">
        <v>64000</v>
      </c>
      <c r="J360" s="1">
        <v>34400</v>
      </c>
    </row>
    <row r="361" spans="1:10" ht="15" customHeight="1" x14ac:dyDescent="0.2">
      <c r="A361" s="1">
        <v>277</v>
      </c>
      <c r="B361" s="1" t="s">
        <v>571</v>
      </c>
      <c r="C361" s="1">
        <v>176</v>
      </c>
      <c r="D361" s="1" t="s">
        <v>12</v>
      </c>
      <c r="E361" s="1">
        <v>5312</v>
      </c>
      <c r="F361" s="1" t="s">
        <v>598</v>
      </c>
      <c r="G361" s="1" t="s">
        <v>599</v>
      </c>
      <c r="H361" s="1">
        <v>1340</v>
      </c>
      <c r="I361" s="1">
        <v>1036</v>
      </c>
      <c r="J361" s="1">
        <v>819</v>
      </c>
    </row>
    <row r="362" spans="1:10" ht="15" customHeight="1" x14ac:dyDescent="0.2">
      <c r="A362" s="1">
        <v>203</v>
      </c>
      <c r="B362" s="1" t="s">
        <v>196</v>
      </c>
      <c r="C362" s="1">
        <v>176</v>
      </c>
      <c r="D362" s="1" t="s">
        <v>12</v>
      </c>
      <c r="E362" s="1">
        <v>5312</v>
      </c>
      <c r="F362" s="1" t="s">
        <v>598</v>
      </c>
      <c r="G362" s="1" t="s">
        <v>599</v>
      </c>
      <c r="H362" s="1">
        <v>7100</v>
      </c>
      <c r="I362" s="1">
        <v>7773</v>
      </c>
      <c r="J362" s="1">
        <v>5353</v>
      </c>
    </row>
    <row r="363" spans="1:10" ht="15" customHeight="1" x14ac:dyDescent="0.2">
      <c r="A363" s="1">
        <v>38</v>
      </c>
      <c r="B363" s="1" t="s">
        <v>197</v>
      </c>
      <c r="C363" s="1">
        <v>176</v>
      </c>
      <c r="D363" s="1" t="s">
        <v>12</v>
      </c>
      <c r="E363" s="1">
        <v>5312</v>
      </c>
      <c r="F363" s="1" t="s">
        <v>598</v>
      </c>
      <c r="G363" s="1" t="s">
        <v>599</v>
      </c>
      <c r="H363" s="1">
        <v>6131</v>
      </c>
      <c r="I363" s="1">
        <v>5948</v>
      </c>
      <c r="J363" s="1">
        <v>5814</v>
      </c>
    </row>
    <row r="364" spans="1:10" ht="15" customHeight="1" x14ac:dyDescent="0.2">
      <c r="A364" s="1">
        <v>276</v>
      </c>
      <c r="B364" s="1" t="s">
        <v>198</v>
      </c>
      <c r="C364" s="1">
        <v>176</v>
      </c>
      <c r="D364" s="1" t="s">
        <v>12</v>
      </c>
      <c r="E364" s="1">
        <v>5312</v>
      </c>
      <c r="F364" s="1" t="s">
        <v>598</v>
      </c>
      <c r="G364" s="1" t="s">
        <v>599</v>
      </c>
      <c r="H364" s="1">
        <v>3500</v>
      </c>
      <c r="I364" s="1">
        <v>3594</v>
      </c>
      <c r="J364" s="1">
        <v>3608</v>
      </c>
    </row>
    <row r="365" spans="1:10" ht="15" customHeight="1" x14ac:dyDescent="0.2">
      <c r="A365" s="1">
        <v>206</v>
      </c>
      <c r="B365" s="1" t="s">
        <v>572</v>
      </c>
      <c r="C365" s="1">
        <v>176</v>
      </c>
      <c r="D365" s="1" t="s">
        <v>12</v>
      </c>
      <c r="E365" s="1">
        <v>5312</v>
      </c>
      <c r="F365" s="1" t="s">
        <v>598</v>
      </c>
      <c r="G365" s="1" t="s">
        <v>599</v>
      </c>
    </row>
    <row r="366" spans="1:10" ht="15" customHeight="1" x14ac:dyDescent="0.2">
      <c r="A366" s="1">
        <v>209</v>
      </c>
      <c r="B366" s="1" t="s">
        <v>200</v>
      </c>
      <c r="C366" s="1">
        <v>176</v>
      </c>
      <c r="D366" s="1" t="s">
        <v>12</v>
      </c>
      <c r="E366" s="1">
        <v>5312</v>
      </c>
      <c r="F366" s="1" t="s">
        <v>598</v>
      </c>
      <c r="G366" s="1" t="s">
        <v>599</v>
      </c>
      <c r="H366" s="1">
        <v>3064</v>
      </c>
      <c r="I366" s="1">
        <v>3256</v>
      </c>
      <c r="J366" s="1">
        <v>3818</v>
      </c>
    </row>
    <row r="367" spans="1:10" ht="15" customHeight="1" x14ac:dyDescent="0.2">
      <c r="A367" s="1">
        <v>210</v>
      </c>
      <c r="B367" s="1" t="s">
        <v>201</v>
      </c>
      <c r="C367" s="1">
        <v>176</v>
      </c>
      <c r="D367" s="1" t="s">
        <v>12</v>
      </c>
      <c r="E367" s="1">
        <v>5312</v>
      </c>
      <c r="F367" s="1" t="s">
        <v>598</v>
      </c>
      <c r="G367" s="1" t="s">
        <v>599</v>
      </c>
      <c r="H367" s="1">
        <v>18840</v>
      </c>
      <c r="I367" s="1">
        <v>29636</v>
      </c>
      <c r="J367" s="1">
        <v>29570</v>
      </c>
    </row>
    <row r="368" spans="1:10" ht="15" customHeight="1" x14ac:dyDescent="0.2">
      <c r="A368" s="1">
        <v>211</v>
      </c>
      <c r="B368" s="1" t="s">
        <v>202</v>
      </c>
      <c r="C368" s="1">
        <v>176</v>
      </c>
      <c r="D368" s="1" t="s">
        <v>12</v>
      </c>
      <c r="E368" s="1">
        <v>5312</v>
      </c>
      <c r="F368" s="1" t="s">
        <v>598</v>
      </c>
      <c r="G368" s="1" t="s">
        <v>599</v>
      </c>
    </row>
    <row r="369" spans="1:10" ht="15" customHeight="1" x14ac:dyDescent="0.2">
      <c r="A369" s="1">
        <v>212</v>
      </c>
      <c r="B369" s="1" t="s">
        <v>203</v>
      </c>
      <c r="C369" s="1">
        <v>176</v>
      </c>
      <c r="D369" s="1" t="s">
        <v>12</v>
      </c>
      <c r="E369" s="1">
        <v>5312</v>
      </c>
      <c r="F369" s="1" t="s">
        <v>598</v>
      </c>
      <c r="G369" s="1" t="s">
        <v>599</v>
      </c>
      <c r="H369" s="1">
        <v>602</v>
      </c>
      <c r="I369" s="1">
        <v>479</v>
      </c>
      <c r="J369" s="1">
        <v>497</v>
      </c>
    </row>
    <row r="370" spans="1:10" ht="15" customHeight="1" x14ac:dyDescent="0.2">
      <c r="A370" s="1">
        <v>208</v>
      </c>
      <c r="B370" s="1" t="s">
        <v>204</v>
      </c>
      <c r="C370" s="1">
        <v>176</v>
      </c>
      <c r="D370" s="1" t="s">
        <v>12</v>
      </c>
      <c r="E370" s="1">
        <v>5312</v>
      </c>
      <c r="F370" s="1" t="s">
        <v>598</v>
      </c>
      <c r="G370" s="1" t="s">
        <v>599</v>
      </c>
      <c r="H370" s="1">
        <v>3077</v>
      </c>
      <c r="I370" s="1">
        <v>4272</v>
      </c>
      <c r="J370" s="1">
        <v>3639</v>
      </c>
    </row>
    <row r="371" spans="1:10" ht="15" customHeight="1" x14ac:dyDescent="0.2">
      <c r="A371" s="1">
        <v>216</v>
      </c>
      <c r="B371" s="1" t="s">
        <v>205</v>
      </c>
      <c r="C371" s="1">
        <v>176</v>
      </c>
      <c r="D371" s="1" t="s">
        <v>12</v>
      </c>
      <c r="E371" s="1">
        <v>5312</v>
      </c>
      <c r="F371" s="1" t="s">
        <v>598</v>
      </c>
      <c r="G371" s="1" t="s">
        <v>599</v>
      </c>
      <c r="H371" s="1">
        <v>108415</v>
      </c>
      <c r="I371" s="1">
        <v>102592</v>
      </c>
      <c r="J371" s="1">
        <v>96630</v>
      </c>
    </row>
    <row r="372" spans="1:10" ht="15" customHeight="1" x14ac:dyDescent="0.2">
      <c r="A372" s="1">
        <v>154</v>
      </c>
      <c r="B372" s="1" t="s">
        <v>206</v>
      </c>
      <c r="C372" s="1">
        <v>176</v>
      </c>
      <c r="D372" s="1" t="s">
        <v>12</v>
      </c>
      <c r="E372" s="1">
        <v>5312</v>
      </c>
      <c r="F372" s="1" t="s">
        <v>598</v>
      </c>
      <c r="G372" s="1" t="s">
        <v>599</v>
      </c>
      <c r="H372" s="1">
        <v>5377</v>
      </c>
      <c r="I372" s="1">
        <v>5974</v>
      </c>
      <c r="J372" s="1">
        <v>6529</v>
      </c>
    </row>
    <row r="373" spans="1:10" ht="15" customHeight="1" x14ac:dyDescent="0.2">
      <c r="A373" s="1">
        <v>176</v>
      </c>
      <c r="B373" s="1" t="s">
        <v>207</v>
      </c>
      <c r="C373" s="1">
        <v>176</v>
      </c>
      <c r="D373" s="1" t="s">
        <v>12</v>
      </c>
      <c r="E373" s="1">
        <v>5312</v>
      </c>
      <c r="F373" s="1" t="s">
        <v>598</v>
      </c>
      <c r="G373" s="1" t="s">
        <v>599</v>
      </c>
      <c r="H373" s="1">
        <v>7918</v>
      </c>
      <c r="I373" s="1">
        <v>6828</v>
      </c>
      <c r="J373" s="1">
        <v>6047</v>
      </c>
    </row>
    <row r="374" spans="1:10" ht="15" customHeight="1" x14ac:dyDescent="0.2">
      <c r="A374" s="1">
        <v>217</v>
      </c>
      <c r="B374" s="1" t="s">
        <v>208</v>
      </c>
      <c r="C374" s="1">
        <v>176</v>
      </c>
      <c r="D374" s="1" t="s">
        <v>12</v>
      </c>
      <c r="E374" s="1">
        <v>5312</v>
      </c>
      <c r="F374" s="1" t="s">
        <v>598</v>
      </c>
      <c r="G374" s="1" t="s">
        <v>599</v>
      </c>
      <c r="H374" s="1">
        <v>363936</v>
      </c>
      <c r="I374" s="1">
        <v>361525</v>
      </c>
      <c r="J374" s="1">
        <v>357926</v>
      </c>
    </row>
    <row r="375" spans="1:10" ht="15" customHeight="1" x14ac:dyDescent="0.2">
      <c r="A375" s="1">
        <v>222</v>
      </c>
      <c r="B375" s="1" t="s">
        <v>212</v>
      </c>
      <c r="C375" s="1">
        <v>176</v>
      </c>
      <c r="D375" s="1" t="s">
        <v>12</v>
      </c>
      <c r="E375" s="1">
        <v>5312</v>
      </c>
      <c r="F375" s="1" t="s">
        <v>598</v>
      </c>
      <c r="G375" s="1" t="s">
        <v>599</v>
      </c>
      <c r="H375" s="1">
        <v>78</v>
      </c>
      <c r="I375" s="1">
        <v>133</v>
      </c>
      <c r="J375" s="1">
        <v>500</v>
      </c>
    </row>
    <row r="376" spans="1:10" ht="15" customHeight="1" x14ac:dyDescent="0.2">
      <c r="A376" s="1">
        <v>223</v>
      </c>
      <c r="B376" s="1" t="s">
        <v>213</v>
      </c>
      <c r="C376" s="1">
        <v>176</v>
      </c>
      <c r="D376" s="1" t="s">
        <v>12</v>
      </c>
      <c r="E376" s="1">
        <v>5312</v>
      </c>
      <c r="F376" s="1" t="s">
        <v>598</v>
      </c>
      <c r="G376" s="1" t="s">
        <v>599</v>
      </c>
      <c r="H376" s="1">
        <v>90449</v>
      </c>
      <c r="I376" s="1">
        <v>93543</v>
      </c>
      <c r="J376" s="1">
        <v>88548</v>
      </c>
    </row>
    <row r="377" spans="1:10" ht="15" customHeight="1" x14ac:dyDescent="0.2">
      <c r="A377" s="1">
        <v>226</v>
      </c>
      <c r="B377" s="1" t="s">
        <v>216</v>
      </c>
      <c r="C377" s="1">
        <v>176</v>
      </c>
      <c r="D377" s="1" t="s">
        <v>12</v>
      </c>
      <c r="E377" s="1">
        <v>5312</v>
      </c>
      <c r="F377" s="1" t="s">
        <v>598</v>
      </c>
      <c r="G377" s="1" t="s">
        <v>599</v>
      </c>
      <c r="H377" s="1">
        <v>674290</v>
      </c>
      <c r="I377" s="1">
        <v>674964</v>
      </c>
      <c r="J377" s="1">
        <v>670737</v>
      </c>
    </row>
    <row r="378" spans="1:10" ht="15" customHeight="1" x14ac:dyDescent="0.2">
      <c r="A378" s="1">
        <v>230</v>
      </c>
      <c r="B378" s="1" t="s">
        <v>217</v>
      </c>
      <c r="C378" s="1">
        <v>176</v>
      </c>
      <c r="D378" s="1" t="s">
        <v>12</v>
      </c>
      <c r="E378" s="1">
        <v>5312</v>
      </c>
      <c r="F378" s="1" t="s">
        <v>598</v>
      </c>
      <c r="G378" s="1" t="s">
        <v>599</v>
      </c>
      <c r="H378" s="1">
        <v>28700</v>
      </c>
      <c r="I378" s="1">
        <v>35500</v>
      </c>
      <c r="J378" s="1">
        <v>35600</v>
      </c>
    </row>
    <row r="379" spans="1:10" ht="15" customHeight="1" x14ac:dyDescent="0.2">
      <c r="A379" s="1">
        <v>215</v>
      </c>
      <c r="B379" s="1" t="s">
        <v>220</v>
      </c>
      <c r="C379" s="1">
        <v>176</v>
      </c>
      <c r="D379" s="1" t="s">
        <v>12</v>
      </c>
      <c r="E379" s="1">
        <v>5312</v>
      </c>
      <c r="F379" s="1" t="s">
        <v>598</v>
      </c>
      <c r="G379" s="1" t="s">
        <v>599</v>
      </c>
      <c r="H379" s="1">
        <v>1114393</v>
      </c>
      <c r="I379" s="1">
        <v>1124710</v>
      </c>
      <c r="J379" s="1">
        <v>1118406</v>
      </c>
    </row>
    <row r="380" spans="1:10" ht="15" customHeight="1" x14ac:dyDescent="0.2">
      <c r="A380" s="1">
        <v>231</v>
      </c>
      <c r="B380" s="1" t="s">
        <v>221</v>
      </c>
      <c r="C380" s="1">
        <v>176</v>
      </c>
      <c r="D380" s="1" t="s">
        <v>12</v>
      </c>
      <c r="E380" s="1">
        <v>5312</v>
      </c>
      <c r="F380" s="1" t="s">
        <v>598</v>
      </c>
      <c r="G380" s="1" t="s">
        <v>599</v>
      </c>
      <c r="H380" s="1">
        <v>667170</v>
      </c>
      <c r="I380" s="1">
        <v>692530</v>
      </c>
      <c r="J380" s="1">
        <v>630743</v>
      </c>
    </row>
    <row r="381" spans="1:10" ht="15" customHeight="1" x14ac:dyDescent="0.2">
      <c r="A381" s="1">
        <v>234</v>
      </c>
      <c r="B381" s="1" t="s">
        <v>223</v>
      </c>
      <c r="C381" s="1">
        <v>176</v>
      </c>
      <c r="D381" s="1" t="s">
        <v>12</v>
      </c>
      <c r="E381" s="1">
        <v>5312</v>
      </c>
      <c r="F381" s="1" t="s">
        <v>598</v>
      </c>
      <c r="G381" s="1" t="s">
        <v>599</v>
      </c>
      <c r="H381" s="1">
        <v>5100</v>
      </c>
      <c r="I381" s="1">
        <v>5037</v>
      </c>
      <c r="J381" s="1">
        <v>5425</v>
      </c>
    </row>
    <row r="382" spans="1:10" ht="15" customHeight="1" x14ac:dyDescent="0.2">
      <c r="A382" s="1">
        <v>228</v>
      </c>
      <c r="B382" s="1" t="s">
        <v>224</v>
      </c>
      <c r="C382" s="1">
        <v>176</v>
      </c>
      <c r="D382" s="1" t="s">
        <v>12</v>
      </c>
      <c r="E382" s="1">
        <v>5312</v>
      </c>
      <c r="F382" s="1" t="s">
        <v>598</v>
      </c>
      <c r="G382" s="1" t="s">
        <v>599</v>
      </c>
    </row>
    <row r="383" spans="1:10" ht="15" customHeight="1" x14ac:dyDescent="0.2">
      <c r="A383" s="1">
        <v>236</v>
      </c>
      <c r="B383" s="1" t="s">
        <v>227</v>
      </c>
      <c r="C383" s="1">
        <v>176</v>
      </c>
      <c r="D383" s="1" t="s">
        <v>12</v>
      </c>
      <c r="E383" s="1">
        <v>5312</v>
      </c>
      <c r="F383" s="1" t="s">
        <v>598</v>
      </c>
      <c r="G383" s="1" t="s">
        <v>599</v>
      </c>
      <c r="H383" s="1">
        <v>18878</v>
      </c>
      <c r="I383" s="1">
        <v>32767</v>
      </c>
      <c r="J383" s="1">
        <v>29571</v>
      </c>
    </row>
    <row r="384" spans="1:10" ht="15" customHeight="1" x14ac:dyDescent="0.2">
      <c r="A384" s="1">
        <v>237</v>
      </c>
      <c r="B384" s="1" t="s">
        <v>228</v>
      </c>
      <c r="C384" s="1">
        <v>176</v>
      </c>
      <c r="D384" s="1" t="s">
        <v>12</v>
      </c>
      <c r="E384" s="1">
        <v>5312</v>
      </c>
      <c r="F384" s="1" t="s">
        <v>598</v>
      </c>
      <c r="G384" s="1" t="s">
        <v>599</v>
      </c>
      <c r="H384" s="1">
        <v>157832</v>
      </c>
      <c r="I384" s="1">
        <v>161582</v>
      </c>
      <c r="J384" s="1">
        <v>145099</v>
      </c>
    </row>
    <row r="385" spans="1:10" x14ac:dyDescent="0.2">
      <c r="A385" s="1">
        <v>5000</v>
      </c>
      <c r="B385" s="1" t="s">
        <v>461</v>
      </c>
      <c r="C385" s="1">
        <v>176</v>
      </c>
      <c r="D385" s="1" t="s">
        <v>12</v>
      </c>
      <c r="E385" s="1">
        <v>5312</v>
      </c>
      <c r="F385" s="1" t="s">
        <v>598</v>
      </c>
      <c r="G385" s="1" t="s">
        <v>599</v>
      </c>
      <c r="H385" s="1">
        <v>30293291</v>
      </c>
      <c r="I385" s="1">
        <v>30700773</v>
      </c>
      <c r="J385" s="1">
        <v>29392817</v>
      </c>
    </row>
    <row r="386" spans="1:10" x14ac:dyDescent="0.2">
      <c r="A386" s="1">
        <v>249</v>
      </c>
      <c r="B386" s="1" t="s">
        <v>231</v>
      </c>
      <c r="C386" s="1">
        <v>176</v>
      </c>
      <c r="D386" s="1" t="s">
        <v>12</v>
      </c>
      <c r="E386" s="1">
        <v>5312</v>
      </c>
      <c r="F386" s="1" t="s">
        <v>598</v>
      </c>
      <c r="G386" s="1" t="s">
        <v>599</v>
      </c>
      <c r="H386" s="1">
        <v>1408</v>
      </c>
      <c r="I386" s="1">
        <v>1370</v>
      </c>
      <c r="J386" s="1">
        <v>1428</v>
      </c>
    </row>
    <row r="387" spans="1:10" x14ac:dyDescent="0.2">
      <c r="A387" s="1">
        <v>248</v>
      </c>
      <c r="B387" s="1" t="s">
        <v>232</v>
      </c>
      <c r="C387" s="1">
        <v>176</v>
      </c>
      <c r="D387" s="1" t="s">
        <v>12</v>
      </c>
      <c r="E387" s="1">
        <v>5312</v>
      </c>
      <c r="F387" s="1" t="s">
        <v>598</v>
      </c>
      <c r="G387" s="1" t="s">
        <v>599</v>
      </c>
    </row>
    <row r="388" spans="1:10" x14ac:dyDescent="0.2">
      <c r="A388" s="1">
        <v>181</v>
      </c>
      <c r="B388" s="1" t="s">
        <v>234</v>
      </c>
      <c r="C388" s="1">
        <v>176</v>
      </c>
      <c r="D388" s="1" t="s">
        <v>12</v>
      </c>
      <c r="E388" s="1">
        <v>5312</v>
      </c>
      <c r="F388" s="1" t="s">
        <v>598</v>
      </c>
      <c r="G388" s="1" t="s">
        <v>599</v>
      </c>
      <c r="H388" s="1">
        <v>32220</v>
      </c>
      <c r="I388" s="1">
        <v>35461</v>
      </c>
      <c r="J388" s="1">
        <v>34572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638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+Prices!G16</f>
        <v>336.06589888395456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82.257505806230029</v>
      </c>
      <c r="I5" s="2">
        <f t="shared" si="0"/>
        <v>85.358721921131149</v>
      </c>
      <c r="J5" s="2">
        <f t="shared" si="0"/>
        <v>88.140675432092536</v>
      </c>
      <c r="L5" s="2">
        <f t="shared" ref="L5:W5" si="2">+$E$2*L48/1000000</f>
        <v>32.240865796688702</v>
      </c>
      <c r="M5" s="2">
        <f t="shared" si="2"/>
        <v>33.025130686541829</v>
      </c>
      <c r="N5" s="2">
        <f t="shared" si="2"/>
        <v>33.816109164856954</v>
      </c>
      <c r="O5" s="2">
        <f t="shared" si="2"/>
        <v>8.1992797666870061</v>
      </c>
      <c r="P5" s="2">
        <f t="shared" si="2"/>
        <v>8.2779507395809659</v>
      </c>
      <c r="Q5" s="2">
        <f t="shared" si="2"/>
        <v>8.3952545657831568</v>
      </c>
      <c r="R5" s="2">
        <f t="shared" si="2"/>
        <v>47.914308533102179</v>
      </c>
      <c r="S5" s="2">
        <f t="shared" si="2"/>
        <v>49.344709851312736</v>
      </c>
      <c r="T5" s="2">
        <f t="shared" si="2"/>
        <v>50.704107502472986</v>
      </c>
      <c r="U5" s="2">
        <f t="shared" si="2"/>
        <v>17.432306489431006</v>
      </c>
      <c r="V5" s="2">
        <f t="shared" si="2"/>
        <v>17.728163904826712</v>
      </c>
      <c r="W5" s="2">
        <f t="shared" si="2"/>
        <v>18.066841822139196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82.455784686571548</v>
      </c>
      <c r="I6" s="2">
        <f t="shared" si="0"/>
        <v>78.224042887824808</v>
      </c>
      <c r="J6" s="2">
        <f t="shared" si="0"/>
        <v>109.13235967408099</v>
      </c>
      <c r="L6" s="2">
        <f t="shared" ref="L6:W6" si="3">+$E$2*L49/1000000</f>
        <v>6.1817030130273052</v>
      </c>
      <c r="M6" s="2">
        <f t="shared" si="3"/>
        <v>3.8310242143673037</v>
      </c>
      <c r="N6" s="2">
        <f t="shared" si="3"/>
        <v>9.7654324635690521</v>
      </c>
      <c r="O6" s="2">
        <f t="shared" si="3"/>
        <v>0.3401782546163864</v>
      </c>
      <c r="P6" s="2">
        <f t="shared" si="3"/>
        <v>0.24632691621711927</v>
      </c>
      <c r="Q6" s="2">
        <f t="shared" si="3"/>
        <v>0.48532219593170506</v>
      </c>
      <c r="R6" s="2">
        <f t="shared" si="3"/>
        <v>15.63273641834525</v>
      </c>
      <c r="S6" s="2">
        <f t="shared" si="3"/>
        <v>9.2410937104169371</v>
      </c>
      <c r="T6" s="2">
        <f t="shared" si="3"/>
        <v>25.35114721347426</v>
      </c>
      <c r="U6" s="2">
        <f t="shared" si="3"/>
        <v>2.5206325159437553</v>
      </c>
      <c r="V6" s="2">
        <f t="shared" si="3"/>
        <v>1.6521157708140632</v>
      </c>
      <c r="W6" s="2">
        <f t="shared" si="3"/>
        <v>3.8499585703895045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115.76798084754466</v>
      </c>
      <c r="I8" s="2">
        <f t="shared" si="5"/>
        <v>98.028070243157359</v>
      </c>
      <c r="J8" s="2">
        <f t="shared" si="5"/>
        <v>104.72351114662239</v>
      </c>
      <c r="L8" s="2">
        <f t="shared" ref="L8:W8" si="6">+$E$2*L51/1000000</f>
        <v>66.513809165786668</v>
      </c>
      <c r="M8" s="2">
        <f t="shared" si="6"/>
        <v>54.95606601749892</v>
      </c>
      <c r="N8" s="2">
        <f t="shared" si="6"/>
        <v>59.075517781385678</v>
      </c>
      <c r="O8" s="2">
        <f t="shared" si="6"/>
        <v>16.063472023477548</v>
      </c>
      <c r="P8" s="2">
        <f t="shared" si="6"/>
        <v>12.681897424289279</v>
      </c>
      <c r="Q8" s="2">
        <f t="shared" si="6"/>
        <v>13.773070756892922</v>
      </c>
      <c r="R8" s="2">
        <f t="shared" si="6"/>
        <v>95.471681811065579</v>
      </c>
      <c r="S8" s="2">
        <f t="shared" si="6"/>
        <v>80.088992872323658</v>
      </c>
      <c r="T8" s="2">
        <f t="shared" si="6"/>
        <v>85.808148224763045</v>
      </c>
      <c r="U8" s="2">
        <f t="shared" si="6"/>
        <v>41.475270742487325</v>
      </c>
      <c r="V8" s="2">
        <f t="shared" si="6"/>
        <v>33.950282474854269</v>
      </c>
      <c r="W8" s="2">
        <f t="shared" si="6"/>
        <v>36.597121609301382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1517.5428697252728</v>
      </c>
      <c r="I10" s="2">
        <f t="shared" si="9"/>
        <v>1601.8957464110445</v>
      </c>
      <c r="J10" s="2">
        <f t="shared" si="9"/>
        <v>1960.5765278285969</v>
      </c>
      <c r="L10" s="2">
        <f t="shared" ref="L10:W10" si="10">+$E$2*L53/1000000</f>
        <v>743.84333218333791</v>
      </c>
      <c r="M10" s="2">
        <f t="shared" si="10"/>
        <v>786.57215028191274</v>
      </c>
      <c r="N10" s="2">
        <f t="shared" si="10"/>
        <v>969.11413898138915</v>
      </c>
      <c r="O10" s="2">
        <f t="shared" si="10"/>
        <v>130.95046675123118</v>
      </c>
      <c r="P10" s="2">
        <f t="shared" si="10"/>
        <v>139.19223371538956</v>
      </c>
      <c r="Q10" s="2">
        <f t="shared" si="10"/>
        <v>174.54801066489205</v>
      </c>
      <c r="R10" s="2">
        <f t="shared" si="10"/>
        <v>1171.9211006706457</v>
      </c>
      <c r="S10" s="2">
        <f t="shared" si="10"/>
        <v>1237.2346414047893</v>
      </c>
      <c r="T10" s="2">
        <f t="shared" si="10"/>
        <v>1515.4859410878391</v>
      </c>
      <c r="U10" s="2">
        <f t="shared" si="10"/>
        <v>430.53084968472155</v>
      </c>
      <c r="V10" s="2">
        <f t="shared" si="10"/>
        <v>455.39366373631037</v>
      </c>
      <c r="W10" s="2">
        <f t="shared" si="10"/>
        <v>561.67720872213306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1798.0241410656192</v>
      </c>
      <c r="I11" s="3">
        <f t="shared" si="11"/>
        <v>1863.5065814631575</v>
      </c>
      <c r="J11" s="3">
        <f t="shared" si="11"/>
        <v>2262.5730740813929</v>
      </c>
      <c r="K11" s="22"/>
      <c r="L11" s="3">
        <f t="shared" ref="L11:W11" si="12">+$E$2*L54/1000000</f>
        <v>848.77971015884054</v>
      </c>
      <c r="M11" s="3">
        <f t="shared" si="12"/>
        <v>878.38437120032074</v>
      </c>
      <c r="N11" s="3">
        <f t="shared" si="12"/>
        <v>1071.7711983912009</v>
      </c>
      <c r="O11" s="3">
        <f t="shared" si="12"/>
        <v>155.55339679601209</v>
      </c>
      <c r="P11" s="3">
        <f t="shared" si="12"/>
        <v>160.39840879547691</v>
      </c>
      <c r="Q11" s="3">
        <f t="shared" si="12"/>
        <v>197.2016581834998</v>
      </c>
      <c r="R11" s="3">
        <f t="shared" si="12"/>
        <v>1330.9398274331588</v>
      </c>
      <c r="S11" s="3">
        <f t="shared" si="12"/>
        <v>1375.9094378388425</v>
      </c>
      <c r="T11" s="3">
        <f t="shared" si="12"/>
        <v>1677.3493440285495</v>
      </c>
      <c r="U11" s="3">
        <f t="shared" si="12"/>
        <v>491.95905943258362</v>
      </c>
      <c r="V11" s="3">
        <f t="shared" si="12"/>
        <v>508.72422588680536</v>
      </c>
      <c r="W11" s="3">
        <f t="shared" si="12"/>
        <v>620.19113072396306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10.254042706747221</v>
      </c>
      <c r="I12" s="2">
        <f t="shared" si="13"/>
        <v>10.129026192362391</v>
      </c>
      <c r="J12" s="2">
        <f t="shared" si="13"/>
        <v>10.136083576238953</v>
      </c>
      <c r="L12" s="2">
        <f t="shared" ref="L12:W12" si="14">+$E$2*L55/1000000</f>
        <v>2.4899942449105472</v>
      </c>
      <c r="M12" s="2">
        <f t="shared" si="14"/>
        <v>2.457024163834638</v>
      </c>
      <c r="N12" s="2">
        <f t="shared" si="14"/>
        <v>2.4558526381111285</v>
      </c>
      <c r="O12" s="2">
        <f t="shared" si="14"/>
        <v>0.19919953959284376</v>
      </c>
      <c r="P12" s="2">
        <f t="shared" si="14"/>
        <v>0.196561933106771</v>
      </c>
      <c r="Q12" s="2">
        <f t="shared" si="14"/>
        <v>0.19646821104889028</v>
      </c>
      <c r="R12" s="2">
        <f t="shared" si="14"/>
        <v>5.0999882124673857</v>
      </c>
      <c r="S12" s="2">
        <f t="shared" si="14"/>
        <v>5.0324591307456439</v>
      </c>
      <c r="T12" s="2">
        <f t="shared" si="14"/>
        <v>5.030059620227612</v>
      </c>
      <c r="U12" s="2">
        <f t="shared" si="14"/>
        <v>1.0352976071308793</v>
      </c>
      <c r="V12" s="2">
        <f t="shared" si="14"/>
        <v>1.0215892035413658</v>
      </c>
      <c r="W12" s="2">
        <f t="shared" si="14"/>
        <v>1.0211021029062053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0</v>
      </c>
      <c r="I13" s="2">
        <f t="shared" si="15"/>
        <v>0</v>
      </c>
      <c r="J13" s="2">
        <f t="shared" si="15"/>
        <v>0</v>
      </c>
      <c r="L13" s="2">
        <f t="shared" ref="L13:W13" si="16">+$E$2*L56/1000000</f>
        <v>0</v>
      </c>
      <c r="M13" s="2">
        <f t="shared" si="16"/>
        <v>0</v>
      </c>
      <c r="N13" s="2">
        <f t="shared" si="16"/>
        <v>0</v>
      </c>
      <c r="O13" s="2">
        <f t="shared" si="16"/>
        <v>0</v>
      </c>
      <c r="P13" s="2">
        <f t="shared" si="16"/>
        <v>0</v>
      </c>
      <c r="Q13" s="2">
        <f t="shared" si="16"/>
        <v>0</v>
      </c>
      <c r="R13" s="2">
        <f t="shared" si="16"/>
        <v>0</v>
      </c>
      <c r="S13" s="2">
        <f t="shared" si="16"/>
        <v>0</v>
      </c>
      <c r="T13" s="2">
        <f t="shared" si="16"/>
        <v>0</v>
      </c>
      <c r="U13" s="2">
        <f t="shared" si="16"/>
        <v>0</v>
      </c>
      <c r="V13" s="2">
        <f t="shared" si="16"/>
        <v>0</v>
      </c>
      <c r="W13" s="2">
        <f t="shared" si="16"/>
        <v>0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5.9107270295709933</v>
      </c>
      <c r="I14" s="2">
        <f t="shared" si="17"/>
        <v>6.5314407448096574</v>
      </c>
      <c r="J14" s="2">
        <f t="shared" si="17"/>
        <v>8.1327947529916997</v>
      </c>
      <c r="L14" s="2">
        <f t="shared" ref="L14:W14" si="18">+$E$2*L57/1000000</f>
        <v>0.17732181088712978</v>
      </c>
      <c r="M14" s="2">
        <f t="shared" si="18"/>
        <v>0.19594322234428968</v>
      </c>
      <c r="N14" s="2">
        <f t="shared" si="18"/>
        <v>0.243983842589751</v>
      </c>
      <c r="O14" s="2">
        <f t="shared" si="18"/>
        <v>1.4185744870970382E-3</v>
      </c>
      <c r="P14" s="2">
        <f t="shared" si="18"/>
        <v>1.5675457787543176E-3</v>
      </c>
      <c r="Q14" s="2">
        <f t="shared" si="18"/>
        <v>1.9518707407180078E-3</v>
      </c>
      <c r="R14" s="2">
        <f t="shared" si="18"/>
        <v>0.5496976137501024</v>
      </c>
      <c r="S14" s="2">
        <f t="shared" si="18"/>
        <v>0.60742398926729813</v>
      </c>
      <c r="T14" s="2">
        <f t="shared" si="18"/>
        <v>0.75634991202822832</v>
      </c>
      <c r="U14" s="2">
        <f t="shared" si="18"/>
        <v>1.6490928412503072E-2</v>
      </c>
      <c r="V14" s="2">
        <f t="shared" si="18"/>
        <v>1.8222719678018941E-2</v>
      </c>
      <c r="W14" s="2">
        <f t="shared" si="18"/>
        <v>2.2690497360846849E-2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5.3098412023664825E-2</v>
      </c>
      <c r="I15" s="2">
        <f t="shared" si="19"/>
        <v>5.2426280225896911E-2</v>
      </c>
      <c r="J15" s="2">
        <f t="shared" si="19"/>
        <v>5.1082016630361091E-2</v>
      </c>
      <c r="L15" s="2">
        <f t="shared" ref="L15:W15" si="20">+$E$2*L58/1000000</f>
        <v>0</v>
      </c>
      <c r="M15" s="2">
        <f t="shared" si="20"/>
        <v>0</v>
      </c>
      <c r="N15" s="2">
        <f t="shared" si="20"/>
        <v>0</v>
      </c>
      <c r="O15" s="2">
        <f t="shared" si="20"/>
        <v>0</v>
      </c>
      <c r="P15" s="2">
        <f t="shared" si="20"/>
        <v>0</v>
      </c>
      <c r="Q15" s="2">
        <f t="shared" si="20"/>
        <v>0</v>
      </c>
      <c r="R15" s="2">
        <f t="shared" si="20"/>
        <v>0</v>
      </c>
      <c r="S15" s="2">
        <f t="shared" si="20"/>
        <v>0</v>
      </c>
      <c r="T15" s="2">
        <f t="shared" si="20"/>
        <v>0</v>
      </c>
      <c r="U15" s="2">
        <f t="shared" si="20"/>
        <v>0</v>
      </c>
      <c r="V15" s="2">
        <f t="shared" si="20"/>
        <v>0</v>
      </c>
      <c r="W15" s="2">
        <f t="shared" si="20"/>
        <v>0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0</v>
      </c>
      <c r="I16" s="2">
        <f t="shared" si="21"/>
        <v>0</v>
      </c>
      <c r="J16" s="2">
        <f t="shared" si="21"/>
        <v>0</v>
      </c>
      <c r="L16" s="2">
        <f t="shared" ref="L16:W16" si="22">+$E$2*L59/1000000</f>
        <v>0</v>
      </c>
      <c r="M16" s="2">
        <f t="shared" si="22"/>
        <v>0</v>
      </c>
      <c r="N16" s="2">
        <f t="shared" si="22"/>
        <v>0</v>
      </c>
      <c r="O16" s="2">
        <f t="shared" si="22"/>
        <v>0</v>
      </c>
      <c r="P16" s="2">
        <f t="shared" si="22"/>
        <v>0</v>
      </c>
      <c r="Q16" s="2">
        <f t="shared" si="22"/>
        <v>0</v>
      </c>
      <c r="R16" s="2">
        <f t="shared" si="22"/>
        <v>0</v>
      </c>
      <c r="S16" s="2">
        <f t="shared" si="22"/>
        <v>0</v>
      </c>
      <c r="T16" s="2">
        <f t="shared" si="22"/>
        <v>0</v>
      </c>
      <c r="U16" s="2">
        <f t="shared" si="22"/>
        <v>0</v>
      </c>
      <c r="V16" s="2">
        <f t="shared" si="22"/>
        <v>0</v>
      </c>
      <c r="W16" s="2">
        <f t="shared" si="22"/>
        <v>0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16.217868148341879</v>
      </c>
      <c r="I17" s="3">
        <f t="shared" si="21"/>
        <v>16.712893217397944</v>
      </c>
      <c r="J17" s="3">
        <f t="shared" si="21"/>
        <v>18.319960345861013</v>
      </c>
      <c r="K17" s="22"/>
      <c r="L17" s="3">
        <f t="shared" ref="L17:W17" si="23">+$E$2*L60/1000000</f>
        <v>2.6673160557976772</v>
      </c>
      <c r="M17" s="3">
        <f t="shared" si="23"/>
        <v>2.6529673861789274</v>
      </c>
      <c r="N17" s="3">
        <f t="shared" si="23"/>
        <v>2.6998364807008794</v>
      </c>
      <c r="O17" s="3">
        <f t="shared" si="23"/>
        <v>0.20061811407994079</v>
      </c>
      <c r="P17" s="3">
        <f t="shared" si="23"/>
        <v>0.19812947888552535</v>
      </c>
      <c r="Q17" s="3">
        <f t="shared" si="23"/>
        <v>0.19842008178960829</v>
      </c>
      <c r="R17" s="3">
        <f t="shared" si="23"/>
        <v>5.6496858262174872</v>
      </c>
      <c r="S17" s="3">
        <f t="shared" si="23"/>
        <v>5.639883120012942</v>
      </c>
      <c r="T17" s="3">
        <f t="shared" si="23"/>
        <v>5.7864095322558402</v>
      </c>
      <c r="U17" s="3">
        <f t="shared" si="23"/>
        <v>1.0517885355433825</v>
      </c>
      <c r="V17" s="3">
        <f t="shared" si="23"/>
        <v>1.0398119232193845</v>
      </c>
      <c r="W17" s="3">
        <f t="shared" si="23"/>
        <v>1.0437926002670521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7.2559988228034626</v>
      </c>
      <c r="I18" s="3">
        <f t="shared" si="21"/>
        <v>8.6126968565979887</v>
      </c>
      <c r="J18" s="3">
        <f t="shared" si="21"/>
        <v>8.719229746544201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4.7049225843753635E-3</v>
      </c>
      <c r="I19" s="2">
        <f t="shared" si="21"/>
        <v>4.7049225843753635E-3</v>
      </c>
      <c r="J19" s="2">
        <f t="shared" si="21"/>
        <v>4.7049225843753635E-3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4.5368896349333871</v>
      </c>
      <c r="I20" s="2">
        <f t="shared" si="26"/>
        <v>4.3688566854914095</v>
      </c>
      <c r="J20" s="2">
        <f t="shared" si="26"/>
        <v>4.6249389004409824</v>
      </c>
      <c r="L20" s="2">
        <f t="shared" si="25"/>
        <v>8.6200903063734333E-2</v>
      </c>
      <c r="M20" s="2">
        <f t="shared" si="25"/>
        <v>8.3008277024336774E-2</v>
      </c>
      <c r="N20" s="2">
        <f t="shared" si="25"/>
        <v>8.7873839108378676E-2</v>
      </c>
      <c r="O20" s="2">
        <f t="shared" si="25"/>
        <v>2.5860270919120303E-4</v>
      </c>
      <c r="P20" s="2">
        <f t="shared" si="25"/>
        <v>2.490248310730103E-4</v>
      </c>
      <c r="Q20" s="2">
        <f t="shared" si="25"/>
        <v>2.6362151732513603E-4</v>
      </c>
      <c r="R20" s="2">
        <f t="shared" si="25"/>
        <v>0.54896364582693968</v>
      </c>
      <c r="S20" s="2">
        <f t="shared" si="25"/>
        <v>0.52863165894446051</v>
      </c>
      <c r="T20" s="2">
        <f t="shared" si="25"/>
        <v>0.55961760695335883</v>
      </c>
      <c r="U20" s="2">
        <f t="shared" si="25"/>
        <v>1.5370982083154312E-2</v>
      </c>
      <c r="V20" s="2">
        <f t="shared" si="25"/>
        <v>1.4801686450444893E-2</v>
      </c>
      <c r="W20" s="2">
        <f t="shared" si="25"/>
        <v>1.5669292994694047E-2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39.096562412563742</v>
      </c>
      <c r="I21" s="2">
        <f t="shared" si="26"/>
        <v>39.672915429149718</v>
      </c>
      <c r="J21" s="2">
        <f t="shared" si="26"/>
        <v>38.237914040915236</v>
      </c>
      <c r="L21" s="2">
        <f t="shared" si="25"/>
        <v>2.548148432317022</v>
      </c>
      <c r="M21" s="2">
        <f t="shared" si="25"/>
        <v>2.5826775230978543</v>
      </c>
      <c r="N21" s="2">
        <f t="shared" si="25"/>
        <v>2.488676530521023</v>
      </c>
      <c r="O21" s="2">
        <f t="shared" si="25"/>
        <v>3.8253913466229299E-2</v>
      </c>
      <c r="P21" s="2">
        <f t="shared" si="25"/>
        <v>3.8758321495182206E-2</v>
      </c>
      <c r="Q21" s="2">
        <f t="shared" si="25"/>
        <v>3.734495939017686E-2</v>
      </c>
      <c r="R21" s="2">
        <f t="shared" si="25"/>
        <v>11.820523828733876</v>
      </c>
      <c r="S21" s="2">
        <f t="shared" si="25"/>
        <v>11.988877721109287</v>
      </c>
      <c r="T21" s="2">
        <f t="shared" si="25"/>
        <v>11.554095825087158</v>
      </c>
      <c r="U21" s="2">
        <f t="shared" si="25"/>
        <v>0.93575123417299921</v>
      </c>
      <c r="V21" s="2">
        <f t="shared" si="25"/>
        <v>0.94822726730801021</v>
      </c>
      <c r="W21" s="2">
        <f t="shared" si="25"/>
        <v>0.9136756399479995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5.1354230008457096</v>
      </c>
      <c r="I23" s="2">
        <f t="shared" si="26"/>
        <v>4.9603326675271688</v>
      </c>
      <c r="J23" s="2">
        <f t="shared" si="26"/>
        <v>4.9179883642677904</v>
      </c>
      <c r="L23" s="2">
        <f t="shared" si="25"/>
        <v>9.7573037016068481E-2</v>
      </c>
      <c r="M23" s="2">
        <f t="shared" si="25"/>
        <v>9.4246320683016208E-2</v>
      </c>
      <c r="N23" s="2">
        <f t="shared" si="25"/>
        <v>9.3441778921088028E-2</v>
      </c>
      <c r="O23" s="2">
        <f t="shared" si="25"/>
        <v>2.927191110482055E-4</v>
      </c>
      <c r="P23" s="2">
        <f t="shared" si="25"/>
        <v>2.827389620490486E-4</v>
      </c>
      <c r="Q23" s="2">
        <f t="shared" si="25"/>
        <v>2.8032533676326408E-4</v>
      </c>
      <c r="R23" s="2">
        <f t="shared" si="25"/>
        <v>0.82680310313615923</v>
      </c>
      <c r="S23" s="2">
        <f t="shared" si="25"/>
        <v>0.79861355947187429</v>
      </c>
      <c r="T23" s="2">
        <f t="shared" si="25"/>
        <v>0.79179612664711441</v>
      </c>
      <c r="U23" s="2">
        <f t="shared" si="25"/>
        <v>2.8111305506629415E-2</v>
      </c>
      <c r="V23" s="2">
        <f t="shared" si="25"/>
        <v>2.7152861022043728E-2</v>
      </c>
      <c r="W23" s="2">
        <f t="shared" si="25"/>
        <v>2.6921068306001893E-2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48.773579970927209</v>
      </c>
      <c r="I24" s="3">
        <f t="shared" si="26"/>
        <v>49.006809704752676</v>
      </c>
      <c r="J24" s="3">
        <f t="shared" si="26"/>
        <v>47.785546228208382</v>
      </c>
      <c r="K24" s="22"/>
      <c r="L24" s="3">
        <f t="shared" si="25"/>
        <v>2.7319223723968249</v>
      </c>
      <c r="M24" s="3">
        <f t="shared" si="25"/>
        <v>2.7599321208052072</v>
      </c>
      <c r="N24" s="3">
        <f t="shared" si="25"/>
        <v>2.6699921485504898</v>
      </c>
      <c r="O24" s="3">
        <f t="shared" si="25"/>
        <v>3.8805235286468703E-2</v>
      </c>
      <c r="P24" s="3">
        <f t="shared" si="25"/>
        <v>3.9290085288304258E-2</v>
      </c>
      <c r="Q24" s="3">
        <f t="shared" si="25"/>
        <v>3.7888906244265261E-2</v>
      </c>
      <c r="R24" s="3">
        <f t="shared" si="25"/>
        <v>13.196290577696976</v>
      </c>
      <c r="S24" s="3">
        <f t="shared" si="25"/>
        <v>13.316122939525622</v>
      </c>
      <c r="T24" s="3">
        <f t="shared" si="25"/>
        <v>12.905509558687632</v>
      </c>
      <c r="U24" s="3">
        <f t="shared" si="25"/>
        <v>0.97923352176278278</v>
      </c>
      <c r="V24" s="3">
        <f t="shared" si="25"/>
        <v>0.99018181478049894</v>
      </c>
      <c r="W24" s="3">
        <f t="shared" si="25"/>
        <v>0.95626600124869543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7.8639420338845356E-2</v>
      </c>
      <c r="I26" s="2">
        <f t="shared" si="26"/>
        <v>8.6368936013176328E-2</v>
      </c>
      <c r="J26" s="2">
        <f t="shared" si="26"/>
        <v>4.9737753034825277E-2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8.6207624381712016</v>
      </c>
      <c r="I27" s="2">
        <f t="shared" si="26"/>
        <v>8.5327131726636072</v>
      </c>
      <c r="J27" s="2">
        <f t="shared" si="26"/>
        <v>9.5214190471801992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8.699401858510047</v>
      </c>
      <c r="I28" s="3">
        <f t="shared" si="27"/>
        <v>8.6190821086767819</v>
      </c>
      <c r="J28" s="3">
        <f t="shared" si="27"/>
        <v>9.5711568002150269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2.3860678820760772</v>
      </c>
      <c r="I29" s="2">
        <f t="shared" si="28"/>
        <v>2.4021990452225075</v>
      </c>
      <c r="J29" s="2">
        <f t="shared" si="28"/>
        <v>2.4069039678068829</v>
      </c>
      <c r="L29" s="2">
        <f t="shared" si="25"/>
        <v>3.3404950349065085E-2</v>
      </c>
      <c r="M29" s="2">
        <f t="shared" si="25"/>
        <v>3.3630786633115098E-2</v>
      </c>
      <c r="N29" s="2">
        <f t="shared" si="25"/>
        <v>3.369665554929635E-2</v>
      </c>
      <c r="O29" s="2">
        <f t="shared" si="25"/>
        <v>6.6809900698130165E-5</v>
      </c>
      <c r="P29" s="2">
        <f t="shared" si="25"/>
        <v>6.72615732662302E-5</v>
      </c>
      <c r="Q29" s="2">
        <f t="shared" si="25"/>
        <v>6.7393311098592698E-5</v>
      </c>
      <c r="R29" s="2">
        <f t="shared" si="25"/>
        <v>0.38415692901424847</v>
      </c>
      <c r="S29" s="2">
        <f t="shared" si="25"/>
        <v>0.38675404628082366</v>
      </c>
      <c r="T29" s="2">
        <f t="shared" si="25"/>
        <v>0.38751153881690814</v>
      </c>
      <c r="U29" s="2">
        <f t="shared" si="25"/>
        <v>1.1524707870427456E-2</v>
      </c>
      <c r="V29" s="2">
        <f t="shared" si="25"/>
        <v>1.1602621388424708E-2</v>
      </c>
      <c r="W29" s="2">
        <f t="shared" si="25"/>
        <v>1.1625346164507245E-2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0.40025448557078991</v>
      </c>
      <c r="I30" s="2">
        <f t="shared" si="28"/>
        <v>0.30817242927658633</v>
      </c>
      <c r="J30" s="2">
        <f t="shared" si="28"/>
        <v>6.8221377473442771E-2</v>
      </c>
      <c r="L30" s="2">
        <f t="shared" si="25"/>
        <v>1.0006362139269748E-2</v>
      </c>
      <c r="M30" s="2">
        <f t="shared" si="25"/>
        <v>7.704310731914658E-3</v>
      </c>
      <c r="N30" s="2">
        <f t="shared" si="25"/>
        <v>1.7055344368360696E-3</v>
      </c>
      <c r="O30" s="2">
        <f t="shared" si="25"/>
        <v>4.0025448557078996E-5</v>
      </c>
      <c r="P30" s="2">
        <f t="shared" si="25"/>
        <v>3.0817242927658634E-5</v>
      </c>
      <c r="Q30" s="2">
        <f t="shared" si="25"/>
        <v>6.8221377473442783E-6</v>
      </c>
      <c r="R30" s="2">
        <f t="shared" si="25"/>
        <v>7.1645552917171382E-2</v>
      </c>
      <c r="S30" s="2">
        <f t="shared" si="25"/>
        <v>5.5162864840508953E-2</v>
      </c>
      <c r="T30" s="2">
        <f t="shared" si="25"/>
        <v>1.2211626567746256E-2</v>
      </c>
      <c r="U30" s="2">
        <f t="shared" si="25"/>
        <v>2.7941765637696839E-3</v>
      </c>
      <c r="V30" s="2">
        <f t="shared" si="25"/>
        <v>2.1513517287798491E-3</v>
      </c>
      <c r="W30" s="2">
        <f t="shared" si="25"/>
        <v>4.7625343614210398E-4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2.7863223676468674</v>
      </c>
      <c r="I31" s="3">
        <f t="shared" si="28"/>
        <v>2.7103714744990932</v>
      </c>
      <c r="J31" s="3">
        <f t="shared" si="28"/>
        <v>2.4751253452803255</v>
      </c>
      <c r="K31" s="22"/>
      <c r="L31" s="3">
        <f t="shared" si="25"/>
        <v>4.3411312488334818E-2</v>
      </c>
      <c r="M31" s="3">
        <f t="shared" si="25"/>
        <v>4.1335097365029751E-2</v>
      </c>
      <c r="N31" s="3">
        <f t="shared" si="25"/>
        <v>3.5402189986132419E-2</v>
      </c>
      <c r="O31" s="3">
        <f t="shared" si="25"/>
        <v>1.0683534925520913E-4</v>
      </c>
      <c r="P31" s="3">
        <f t="shared" si="25"/>
        <v>9.807881619388882E-5</v>
      </c>
      <c r="Q31" s="3">
        <f t="shared" si="25"/>
        <v>7.4215448845936974E-5</v>
      </c>
      <c r="R31" s="3">
        <f t="shared" si="25"/>
        <v>0.45580248193141992</v>
      </c>
      <c r="S31" s="3">
        <f t="shared" si="25"/>
        <v>0.44191691112133263</v>
      </c>
      <c r="T31" s="3">
        <f t="shared" si="25"/>
        <v>0.39972316538465436</v>
      </c>
      <c r="U31" s="3">
        <f t="shared" si="25"/>
        <v>1.4318884434197141E-2</v>
      </c>
      <c r="V31" s="3">
        <f t="shared" si="25"/>
        <v>1.3753973117204559E-2</v>
      </c>
      <c r="W31" s="3">
        <f t="shared" si="25"/>
        <v>1.2101599600649347E-2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0</v>
      </c>
      <c r="I32" s="3">
        <f t="shared" si="28"/>
        <v>0</v>
      </c>
      <c r="J32" s="3">
        <f t="shared" si="28"/>
        <v>0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</v>
      </c>
      <c r="I34" s="2">
        <f t="shared" si="29"/>
        <v>0</v>
      </c>
      <c r="J34" s="2">
        <f t="shared" si="29"/>
        <v>0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0</v>
      </c>
      <c r="I36" s="3">
        <f t="shared" si="29"/>
        <v>0</v>
      </c>
      <c r="J36" s="3">
        <f t="shared" si="29"/>
        <v>0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</v>
      </c>
      <c r="S36" s="3">
        <f t="shared" ref="S36:W36" si="32">+SUM(S33:S35)</f>
        <v>0</v>
      </c>
      <c r="T36" s="3">
        <f t="shared" si="32"/>
        <v>0</v>
      </c>
      <c r="U36" s="3">
        <f t="shared" si="32"/>
        <v>0</v>
      </c>
      <c r="V36" s="3">
        <f t="shared" si="32"/>
        <v>0</v>
      </c>
      <c r="W36" s="3">
        <f t="shared" si="32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7.3393431657266843</v>
      </c>
      <c r="I38" s="2">
        <f t="shared" si="33"/>
        <v>8.7037707151955388</v>
      </c>
      <c r="J38" s="2">
        <f t="shared" si="33"/>
        <v>8.7736724221634006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8.6207624381712016</v>
      </c>
      <c r="I39" s="2">
        <f t="shared" si="33"/>
        <v>8.5327131726636072</v>
      </c>
      <c r="J39" s="2">
        <f t="shared" si="33"/>
        <v>9.5214190471801992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1865.7972066299508</v>
      </c>
      <c r="I40" s="2">
        <f t="shared" si="33"/>
        <v>1931.9319509372231</v>
      </c>
      <c r="J40" s="2">
        <f t="shared" si="33"/>
        <v>2331.1490010781586</v>
      </c>
      <c r="L40" s="2">
        <f t="shared" si="34"/>
        <v>854.22235989952333</v>
      </c>
      <c r="M40" s="2">
        <f t="shared" si="34"/>
        <v>883.8386058046699</v>
      </c>
      <c r="N40" s="2">
        <f t="shared" si="34"/>
        <v>1077.1764292104383</v>
      </c>
      <c r="O40" s="2">
        <f t="shared" si="34"/>
        <v>155.7929269807278</v>
      </c>
      <c r="P40" s="2">
        <f t="shared" si="34"/>
        <v>160.63592643846692</v>
      </c>
      <c r="Q40" s="2">
        <f t="shared" si="34"/>
        <v>197.43804138698258</v>
      </c>
      <c r="R40" s="2">
        <f t="shared" si="34"/>
        <v>1350.2416063190046</v>
      </c>
      <c r="S40" s="2">
        <f t="shared" si="34"/>
        <v>1395.3073608095024</v>
      </c>
      <c r="T40" s="2">
        <f t="shared" si="34"/>
        <v>1696.4409862848772</v>
      </c>
      <c r="U40" s="2">
        <f t="shared" si="34"/>
        <v>494.00440037432395</v>
      </c>
      <c r="V40" s="2">
        <f t="shared" si="34"/>
        <v>510.76797359792238</v>
      </c>
      <c r="W40" s="2">
        <f t="shared" si="34"/>
        <v>622.20329092507961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1865.7972066299508</v>
      </c>
      <c r="I41" s="2">
        <f t="shared" si="33"/>
        <v>1931.9319509372231</v>
      </c>
      <c r="J41" s="2">
        <f t="shared" si="33"/>
        <v>2331.1490010781586</v>
      </c>
      <c r="L41" s="2">
        <f t="shared" si="34"/>
        <v>854.22235989952333</v>
      </c>
      <c r="M41" s="2">
        <f t="shared" si="34"/>
        <v>883.8386058046699</v>
      </c>
      <c r="N41" s="2">
        <f t="shared" si="34"/>
        <v>1077.1764292104383</v>
      </c>
      <c r="O41" s="2">
        <f t="shared" si="34"/>
        <v>155.7929269807278</v>
      </c>
      <c r="P41" s="2">
        <f t="shared" si="34"/>
        <v>160.63592643846692</v>
      </c>
      <c r="Q41" s="2">
        <f t="shared" si="34"/>
        <v>197.43804138698258</v>
      </c>
      <c r="R41" s="2">
        <f t="shared" si="34"/>
        <v>1350.2416063190046</v>
      </c>
      <c r="S41" s="2">
        <f t="shared" si="34"/>
        <v>1395.3073608095024</v>
      </c>
      <c r="T41" s="2">
        <f t="shared" si="34"/>
        <v>1696.4409862848772</v>
      </c>
      <c r="U41" s="2">
        <f t="shared" si="34"/>
        <v>494.00440037432395</v>
      </c>
      <c r="V41" s="2">
        <f t="shared" si="34"/>
        <v>510.76797359792238</v>
      </c>
      <c r="W41" s="2">
        <f t="shared" si="34"/>
        <v>622.20329092507961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1881.7573122338486</v>
      </c>
      <c r="I42" s="2">
        <f t="shared" si="35"/>
        <v>1949.1684348250824</v>
      </c>
      <c r="J42" s="2">
        <f t="shared" si="35"/>
        <v>2349.4440925475014</v>
      </c>
      <c r="L42" s="2">
        <f t="shared" si="34"/>
        <v>854.22235989952333</v>
      </c>
      <c r="M42" s="2">
        <f t="shared" si="34"/>
        <v>883.8386058046699</v>
      </c>
      <c r="N42" s="2">
        <f t="shared" si="34"/>
        <v>1077.1764292104383</v>
      </c>
      <c r="O42" s="2">
        <f t="shared" si="34"/>
        <v>155.7929269807278</v>
      </c>
      <c r="P42" s="2">
        <f t="shared" si="34"/>
        <v>160.63592643846692</v>
      </c>
      <c r="Q42" s="2">
        <f t="shared" si="34"/>
        <v>197.43804138698258</v>
      </c>
      <c r="R42" s="2">
        <f t="shared" si="34"/>
        <v>1350.2416063190046</v>
      </c>
      <c r="S42" s="2">
        <f t="shared" si="34"/>
        <v>1395.3073608095024</v>
      </c>
      <c r="T42" s="2">
        <f t="shared" si="34"/>
        <v>1696.4409862848772</v>
      </c>
      <c r="U42" s="2">
        <f t="shared" si="34"/>
        <v>494.00440037432395</v>
      </c>
      <c r="V42" s="2">
        <f t="shared" si="34"/>
        <v>510.76797359792238</v>
      </c>
      <c r="W42" s="2">
        <f t="shared" si="34"/>
        <v>622.20329092507961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1861.2072185829938</v>
      </c>
      <c r="I43" s="53">
        <f t="shared" si="36"/>
        <v>1927.5106679715057</v>
      </c>
      <c r="J43" s="53">
        <f t="shared" si="36"/>
        <v>2326.472980161087</v>
      </c>
      <c r="L43" s="53">
        <f t="shared" si="34"/>
        <v>854.1361589964597</v>
      </c>
      <c r="M43" s="53">
        <f t="shared" si="34"/>
        <v>883.75559752764548</v>
      </c>
      <c r="N43" s="53">
        <f t="shared" si="34"/>
        <v>1077.0885553713297</v>
      </c>
      <c r="O43" s="53">
        <f t="shared" si="34"/>
        <v>155.79266837801859</v>
      </c>
      <c r="P43" s="53">
        <f t="shared" si="34"/>
        <v>160.63567741363585</v>
      </c>
      <c r="Q43" s="53">
        <f t="shared" si="34"/>
        <v>197.43777776546526</v>
      </c>
      <c r="R43" s="53">
        <f t="shared" si="34"/>
        <v>1349.6926426731777</v>
      </c>
      <c r="S43" s="53">
        <f t="shared" si="34"/>
        <v>1394.7787291505579</v>
      </c>
      <c r="T43" s="53">
        <f t="shared" si="34"/>
        <v>1695.8813686779242</v>
      </c>
      <c r="U43" s="53">
        <f t="shared" si="34"/>
        <v>493.98902939224081</v>
      </c>
      <c r="V43" s="53">
        <f t="shared" si="34"/>
        <v>510.75317191147195</v>
      </c>
      <c r="W43" s="53">
        <f t="shared" si="34"/>
        <v>622.18762163208487</v>
      </c>
    </row>
    <row r="44" spans="1:23" ht="13.5" customHeight="1" x14ac:dyDescent="0.35">
      <c r="D44" s="4" t="s">
        <v>639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+SUMIF('Cowpea Prod'!$F$4:$F$176,$E47,'Cowpea Prod'!H$4:H$176)</f>
        <v>0</v>
      </c>
      <c r="I47" s="2">
        <f>+SUMIF('Cowpea Prod'!$F$4:$F$176,$E47,'Cowpea Prod'!I$4:I$176)</f>
        <v>0</v>
      </c>
      <c r="J47" s="2">
        <f>+SUMIF('Cowpea Prod'!$F$4:$F$176,$E47,'Cowpea Prod'!J$4:J$176)</f>
        <v>0</v>
      </c>
      <c r="L47" s="2">
        <f>+SUMIF('Cowpea Prod'!$F$4:$F$176,$E47,'Cowpea Prod'!L$4:L$176)</f>
        <v>0</v>
      </c>
      <c r="M47" s="2">
        <f>+SUMIF('Cowpea Prod'!$F$4:$F$176,$E47,'Cowpea Prod'!M$4:M$176)</f>
        <v>0</v>
      </c>
      <c r="N47" s="2">
        <f>+SUMIF('Cowpea Prod'!$F$4:$F$176,$E47,'Cowpea Prod'!N$4:N$176)</f>
        <v>0</v>
      </c>
      <c r="O47" s="2">
        <f>+SUMIF('Cowpea Prod'!$F$4:$F$176,$E47,'Cowpea Prod'!O$4:O$176)</f>
        <v>0</v>
      </c>
      <c r="P47" s="2">
        <f>+SUMIF('Cowpea Prod'!$F$4:$F$176,$E47,'Cowpea Prod'!P$4:P$176)</f>
        <v>0</v>
      </c>
      <c r="Q47" s="2">
        <f>+SUMIF('Cowpea Prod'!$F$4:$F$176,$E47,'Cowpea Prod'!Q$4:Q$176)</f>
        <v>0</v>
      </c>
      <c r="R47" s="2">
        <f>+SUMIF('Cowpea Prod'!$F$4:$F$176,$E47,'Cowpea Prod'!R$4:R$176)</f>
        <v>0</v>
      </c>
      <c r="S47" s="2">
        <f>+SUMIF('Cowpea Prod'!$F$4:$F$176,$E47,'Cowpea Prod'!S$4:S$176)</f>
        <v>0</v>
      </c>
      <c r="T47" s="2">
        <f>+SUMIF('Cowpea Prod'!$F$4:$F$176,$E47,'Cowpea Prod'!T$4:T$176)</f>
        <v>0</v>
      </c>
      <c r="U47" s="2">
        <f>+SUMIF('Cowpea Prod'!$F$4:$F$176,$E47,'Cowpea Prod'!U$4:U$176)</f>
        <v>0</v>
      </c>
      <c r="V47" s="2">
        <f>+SUMIF('Cowpea Prod'!$F$4:$F$176,$E47,'Cowpea Prod'!V$4:V$176)</f>
        <v>0</v>
      </c>
      <c r="W47" s="2">
        <f>+SUMIF('Cowpea Prod'!$F$4:$F$176,$E47,'Cowpea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+SUMIF('Cowpea Prod'!$F$4:$F$176,$E48,'Cowpea Prod'!H$4:H$176)</f>
        <v>244766</v>
      </c>
      <c r="I48" s="2">
        <f>+SUMIF('Cowpea Prod'!$F$4:$F$176,$E48,'Cowpea Prod'!I$4:I$176)</f>
        <v>253994</v>
      </c>
      <c r="J48" s="2">
        <f>+SUMIF('Cowpea Prod'!$F$4:$F$176,$E48,'Cowpea Prod'!J$4:J$176)</f>
        <v>262272</v>
      </c>
      <c r="L48" s="2">
        <f>+SUMIF('Cowpea Prod'!$F$4:$F$176,$E48,'Cowpea Prod'!L$4:L$176)</f>
        <v>95936.141999999993</v>
      </c>
      <c r="M48" s="2">
        <f>+SUMIF('Cowpea Prod'!$F$4:$F$176,$E48,'Cowpea Prod'!M$4:M$176)</f>
        <v>98269.805999999997</v>
      </c>
      <c r="N48" s="2">
        <f>+SUMIF('Cowpea Prod'!$F$4:$F$176,$E48,'Cowpea Prod'!N$4:N$176)</f>
        <v>100623.44699999999</v>
      </c>
      <c r="O48" s="2">
        <f>+SUMIF('Cowpea Prod'!$F$4:$F$176,$E48,'Cowpea Prod'!O$4:O$176)</f>
        <v>24397.833263999997</v>
      </c>
      <c r="P48" s="2">
        <f>+SUMIF('Cowpea Prod'!$F$4:$F$176,$E48,'Cowpea Prod'!P$4:P$176)</f>
        <v>24631.927152</v>
      </c>
      <c r="Q48" s="2">
        <f>+SUMIF('Cowpea Prod'!$F$4:$F$176,$E48,'Cowpea Prod'!Q$4:Q$176)</f>
        <v>24980.977223999998</v>
      </c>
      <c r="R48" s="2">
        <f>+SUMIF('Cowpea Prod'!$F$4:$F$176,$E48,'Cowpea Prod'!R$4:R$176)</f>
        <v>142574.14600000001</v>
      </c>
      <c r="S48" s="2">
        <f>+SUMIF('Cowpea Prod'!$F$4:$F$176,$E48,'Cowpea Prod'!S$4:S$176)</f>
        <v>146830.45799999998</v>
      </c>
      <c r="T48" s="2">
        <f>+SUMIF('Cowpea Prod'!$F$4:$F$176,$E48,'Cowpea Prod'!T$4:T$176)</f>
        <v>150875.49099999998</v>
      </c>
      <c r="U48" s="2">
        <f>+SUMIF('Cowpea Prod'!$F$4:$F$176,$E48,'Cowpea Prod'!U$4:U$176)</f>
        <v>51871.691079999997</v>
      </c>
      <c r="V48" s="2">
        <f>+SUMIF('Cowpea Prod'!$F$4:$F$176,$E48,'Cowpea Prod'!V$4:V$176)</f>
        <v>52752.046439999991</v>
      </c>
      <c r="W48" s="2">
        <f>+SUMIF('Cowpea Prod'!$F$4:$F$176,$E48,'Cowpea Prod'!W$4:W$176)</f>
        <v>53759.818779999987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+SUMIF('Cowpea Prod'!$F$4:$F$176,$E49,'Cowpea Prod'!H$4:H$176)</f>
        <v>245356</v>
      </c>
      <c r="I49" s="2">
        <f>+SUMIF('Cowpea Prod'!$F$4:$F$176,$E49,'Cowpea Prod'!I$4:I$176)</f>
        <v>232764</v>
      </c>
      <c r="J49" s="2">
        <f>+SUMIF('Cowpea Prod'!$F$4:$F$176,$E49,'Cowpea Prod'!J$4:J$176)</f>
        <v>324735</v>
      </c>
      <c r="L49" s="2">
        <f>+SUMIF('Cowpea Prod'!$F$4:$F$176,$E49,'Cowpea Prod'!L$4:L$176)</f>
        <v>18394.317999999999</v>
      </c>
      <c r="M49" s="2">
        <f>+SUMIF('Cowpea Prod'!$F$4:$F$176,$E49,'Cowpea Prod'!M$4:M$176)</f>
        <v>11399.621999999999</v>
      </c>
      <c r="N49" s="2">
        <f>+SUMIF('Cowpea Prod'!$F$4:$F$176,$E49,'Cowpea Prod'!N$4:N$176)</f>
        <v>29058.088</v>
      </c>
      <c r="O49" s="2">
        <f>+SUMIF('Cowpea Prod'!$F$4:$F$176,$E49,'Cowpea Prod'!O$4:O$176)</f>
        <v>1012.236754</v>
      </c>
      <c r="P49" s="2">
        <f>+SUMIF('Cowpea Prod'!$F$4:$F$176,$E49,'Cowpea Prod'!P$4:P$176)</f>
        <v>732.97206600000004</v>
      </c>
      <c r="Q49" s="2">
        <f>+SUMIF('Cowpea Prod'!$F$4:$F$176,$E49,'Cowpea Prod'!Q$4:Q$176)</f>
        <v>1444.128064</v>
      </c>
      <c r="R49" s="2">
        <f>+SUMIF('Cowpea Prod'!$F$4:$F$176,$E49,'Cowpea Prod'!R$4:R$176)</f>
        <v>46516.877999999997</v>
      </c>
      <c r="S49" s="2">
        <f>+SUMIF('Cowpea Prod'!$F$4:$F$176,$E49,'Cowpea Prod'!S$4:S$176)</f>
        <v>27497.862000000001</v>
      </c>
      <c r="T49" s="2">
        <f>+SUMIF('Cowpea Prod'!$F$4:$F$176,$E49,'Cowpea Prod'!T$4:T$176)</f>
        <v>75435.047999999995</v>
      </c>
      <c r="U49" s="2">
        <f>+SUMIF('Cowpea Prod'!$F$4:$F$176,$E49,'Cowpea Prod'!U$4:U$176)</f>
        <v>7500.4114500000005</v>
      </c>
      <c r="V49" s="2">
        <f>+SUMIF('Cowpea Prod'!$F$4:$F$176,$E49,'Cowpea Prod'!V$4:V$176)</f>
        <v>4916.0470500000001</v>
      </c>
      <c r="W49" s="2">
        <f>+SUMIF('Cowpea Prod'!$F$4:$F$176,$E49,'Cowpea Prod'!W$4:W$176)</f>
        <v>11455.9632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+SUMIF('Cowpea Prod'!$F$4:$F$176,$E50,'Cowpea Prod'!H$4:H$176)</f>
        <v>0</v>
      </c>
      <c r="I50" s="2">
        <f>+SUMIF('Cowpea Prod'!$F$4:$F$176,$E50,'Cowpea Prod'!I$4:I$176)</f>
        <v>0</v>
      </c>
      <c r="J50" s="2">
        <f>+SUMIF('Cowpea Prod'!$F$4:$F$176,$E50,'Cowpea Prod'!J$4:J$176)</f>
        <v>0</v>
      </c>
      <c r="L50" s="2">
        <f>+SUMIF('Cowpea Prod'!$F$4:$F$176,$E50,'Cowpea Prod'!L$4:L$176)</f>
        <v>0</v>
      </c>
      <c r="M50" s="2">
        <f>+SUMIF('Cowpea Prod'!$F$4:$F$176,$E50,'Cowpea Prod'!M$4:M$176)</f>
        <v>0</v>
      </c>
      <c r="N50" s="2">
        <f>+SUMIF('Cowpea Prod'!$F$4:$F$176,$E50,'Cowpea Prod'!N$4:N$176)</f>
        <v>0</v>
      </c>
      <c r="O50" s="2">
        <f>+SUMIF('Cowpea Prod'!$F$4:$F$176,$E50,'Cowpea Prod'!O$4:O$176)</f>
        <v>0</v>
      </c>
      <c r="P50" s="2">
        <f>+SUMIF('Cowpea Prod'!$F$4:$F$176,$E50,'Cowpea Prod'!P$4:P$176)</f>
        <v>0</v>
      </c>
      <c r="Q50" s="2">
        <f>+SUMIF('Cowpea Prod'!$F$4:$F$176,$E50,'Cowpea Prod'!Q$4:Q$176)</f>
        <v>0</v>
      </c>
      <c r="R50" s="2">
        <f>+SUMIF('Cowpea Prod'!$F$4:$F$176,$E50,'Cowpea Prod'!R$4:R$176)</f>
        <v>0</v>
      </c>
      <c r="S50" s="2">
        <f>+SUMIF('Cowpea Prod'!$F$4:$F$176,$E50,'Cowpea Prod'!S$4:S$176)</f>
        <v>0</v>
      </c>
      <c r="T50" s="2">
        <f>+SUMIF('Cowpea Prod'!$F$4:$F$176,$E50,'Cowpea Prod'!T$4:T$176)</f>
        <v>0</v>
      </c>
      <c r="U50" s="2">
        <f>+SUMIF('Cowpea Prod'!$F$4:$F$176,$E50,'Cowpea Prod'!U$4:U$176)</f>
        <v>0</v>
      </c>
      <c r="V50" s="2">
        <f>+SUMIF('Cowpea Prod'!$F$4:$F$176,$E50,'Cowpea Prod'!V$4:V$176)</f>
        <v>0</v>
      </c>
      <c r="W50" s="2">
        <f>+SUMIF('Cowpea Prod'!$F$4:$F$176,$E50,'Cowpea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+SUMIF('Cowpea Prod'!$F$4:$F$176,$E51,'Cowpea Prod'!H$4:H$176)</f>
        <v>344480</v>
      </c>
      <c r="I51" s="2">
        <f>+SUMIF('Cowpea Prod'!$F$4:$F$176,$E51,'Cowpea Prod'!I$4:I$176)</f>
        <v>291693</v>
      </c>
      <c r="J51" s="2">
        <f>+SUMIF('Cowpea Prod'!$F$4:$F$176,$E51,'Cowpea Prod'!J$4:J$176)</f>
        <v>311616</v>
      </c>
      <c r="L51" s="2">
        <f>+SUMIF('Cowpea Prod'!$F$4:$F$176,$E51,'Cowpea Prod'!L$4:L$176)</f>
        <v>197918.94800000003</v>
      </c>
      <c r="M51" s="2">
        <f>+SUMIF('Cowpea Prod'!$F$4:$F$176,$E51,'Cowpea Prod'!M$4:M$176)</f>
        <v>163527.64800000002</v>
      </c>
      <c r="N51" s="2">
        <f>+SUMIF('Cowpea Prod'!$F$4:$F$176,$E51,'Cowpea Prod'!N$4:N$176)</f>
        <v>175785.51699999999</v>
      </c>
      <c r="O51" s="2">
        <f>+SUMIF('Cowpea Prod'!$F$4:$F$176,$E51,'Cowpea Prod'!O$4:O$176)</f>
        <v>47798.577829000002</v>
      </c>
      <c r="P51" s="2">
        <f>+SUMIF('Cowpea Prod'!$F$4:$F$176,$E51,'Cowpea Prod'!P$4:P$176)</f>
        <v>37736.341195000001</v>
      </c>
      <c r="Q51" s="2">
        <f>+SUMIF('Cowpea Prod'!$F$4:$F$176,$E51,'Cowpea Prod'!Q$4:Q$176)</f>
        <v>40983.244068000007</v>
      </c>
      <c r="R51" s="2">
        <f>+SUMIF('Cowpea Prod'!$F$4:$F$176,$E51,'Cowpea Prod'!R$4:R$176)</f>
        <v>284086.19299999997</v>
      </c>
      <c r="S51" s="2">
        <f>+SUMIF('Cowpea Prod'!$F$4:$F$176,$E51,'Cowpea Prod'!S$4:S$176)</f>
        <v>238313.35800000001</v>
      </c>
      <c r="T51" s="2">
        <f>+SUMIF('Cowpea Prod'!$F$4:$F$176,$E51,'Cowpea Prod'!T$4:T$176)</f>
        <v>255331.31599999999</v>
      </c>
      <c r="U51" s="2">
        <f>+SUMIF('Cowpea Prod'!$F$4:$F$176,$E51,'Cowpea Prod'!U$4:U$176)</f>
        <v>123414.10086600001</v>
      </c>
      <c r="V51" s="2">
        <f>+SUMIF('Cowpea Prod'!$F$4:$F$176,$E51,'Cowpea Prod'!V$4:V$176)</f>
        <v>101022.69402400001</v>
      </c>
      <c r="W51" s="2">
        <f>+SUMIF('Cowpea Prod'!$F$4:$F$176,$E51,'Cowpea Prod'!W$4:W$176)</f>
        <v>108898.646756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+SUMIF('Cowpea Prod'!$F$4:$F$176,$E52,'Cowpea Prod'!H$4:H$176)</f>
        <v>0</v>
      </c>
      <c r="I52" s="2">
        <f>+SUMIF('Cowpea Prod'!$F$4:$F$176,$E52,'Cowpea Prod'!I$4:I$176)</f>
        <v>0</v>
      </c>
      <c r="J52" s="2">
        <f>+SUMIF('Cowpea Prod'!$F$4:$F$176,$E52,'Cowpea Prod'!J$4:J$176)</f>
        <v>0</v>
      </c>
      <c r="L52" s="2">
        <f>+SUMIF('Cowpea Prod'!$F$4:$F$176,$E52,'Cowpea Prod'!L$4:L$176)</f>
        <v>0</v>
      </c>
      <c r="M52" s="2">
        <f>+SUMIF('Cowpea Prod'!$F$4:$F$176,$E52,'Cowpea Prod'!M$4:M$176)</f>
        <v>0</v>
      </c>
      <c r="N52" s="2">
        <f>+SUMIF('Cowpea Prod'!$F$4:$F$176,$E52,'Cowpea Prod'!N$4:N$176)</f>
        <v>0</v>
      </c>
      <c r="O52" s="2">
        <f>+SUMIF('Cowpea Prod'!$F$4:$F$176,$E52,'Cowpea Prod'!O$4:O$176)</f>
        <v>0</v>
      </c>
      <c r="P52" s="2">
        <f>+SUMIF('Cowpea Prod'!$F$4:$F$176,$E52,'Cowpea Prod'!P$4:P$176)</f>
        <v>0</v>
      </c>
      <c r="Q52" s="2">
        <f>+SUMIF('Cowpea Prod'!$F$4:$F$176,$E52,'Cowpea Prod'!Q$4:Q$176)</f>
        <v>0</v>
      </c>
      <c r="R52" s="2">
        <f>+SUMIF('Cowpea Prod'!$F$4:$F$176,$E52,'Cowpea Prod'!R$4:R$176)</f>
        <v>0</v>
      </c>
      <c r="S52" s="2">
        <f>+SUMIF('Cowpea Prod'!$F$4:$F$176,$E52,'Cowpea Prod'!S$4:S$176)</f>
        <v>0</v>
      </c>
      <c r="T52" s="2">
        <f>+SUMIF('Cowpea Prod'!$F$4:$F$176,$E52,'Cowpea Prod'!T$4:T$176)</f>
        <v>0</v>
      </c>
      <c r="U52" s="2">
        <f>+SUMIF('Cowpea Prod'!$F$4:$F$176,$E52,'Cowpea Prod'!U$4:U$176)</f>
        <v>0</v>
      </c>
      <c r="V52" s="2">
        <f>+SUMIF('Cowpea Prod'!$F$4:$F$176,$E52,'Cowpea Prod'!V$4:V$176)</f>
        <v>0</v>
      </c>
      <c r="W52" s="2">
        <f>+SUMIF('Cowpea Prod'!$F$4:$F$176,$E52,'Cowpea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+SUMIF('Cowpea Prod'!$F$4:$F$176,$E53,'Cowpea Prod'!H$4:H$176)</f>
        <v>4515611</v>
      </c>
      <c r="I53" s="2">
        <f>+SUMIF('Cowpea Prod'!$F$4:$F$176,$E53,'Cowpea Prod'!I$4:I$176)</f>
        <v>4766612</v>
      </c>
      <c r="J53" s="2">
        <f>+SUMIF('Cowpea Prod'!$F$4:$F$176,$E53,'Cowpea Prod'!J$4:J$176)</f>
        <v>5833905</v>
      </c>
      <c r="L53" s="2">
        <f>+SUMIF('Cowpea Prod'!$F$4:$F$176,$E53,'Cowpea Prod'!L$4:L$176)</f>
        <v>2213385.335</v>
      </c>
      <c r="M53" s="2">
        <f>+SUMIF('Cowpea Prod'!$F$4:$F$176,$E53,'Cowpea Prod'!M$4:M$176)</f>
        <v>2340529.5</v>
      </c>
      <c r="N53" s="2">
        <f>+SUMIF('Cowpea Prod'!$F$4:$F$176,$E53,'Cowpea Prod'!N$4:N$176)</f>
        <v>2883702.6970000002</v>
      </c>
      <c r="O53" s="2">
        <f>+SUMIF('Cowpea Prod'!$F$4:$F$176,$E53,'Cowpea Prod'!O$4:O$176)</f>
        <v>389657.10947200004</v>
      </c>
      <c r="P53" s="2">
        <f>+SUMIF('Cowpea Prod'!$F$4:$F$176,$E53,'Cowpea Prod'!P$4:P$176)</f>
        <v>414181.36793299997</v>
      </c>
      <c r="Q53" s="2">
        <f>+SUMIF('Cowpea Prod'!$F$4:$F$176,$E53,'Cowpea Prod'!Q$4:Q$176)</f>
        <v>519386.26098200004</v>
      </c>
      <c r="R53" s="2">
        <f>+SUMIF('Cowpea Prod'!$F$4:$F$176,$E53,'Cowpea Prod'!R$4:R$176)</f>
        <v>3487176.4869999997</v>
      </c>
      <c r="S53" s="2">
        <f>+SUMIF('Cowpea Prod'!$F$4:$F$176,$E53,'Cowpea Prod'!S$4:S$176)</f>
        <v>3681523.9079999998</v>
      </c>
      <c r="T53" s="2">
        <f>+SUMIF('Cowpea Prod'!$F$4:$F$176,$E53,'Cowpea Prod'!T$4:T$176)</f>
        <v>4509490.3890000004</v>
      </c>
      <c r="U53" s="2">
        <f>+SUMIF('Cowpea Prod'!$F$4:$F$176,$E53,'Cowpea Prod'!U$4:U$176)</f>
        <v>1281090.5572819998</v>
      </c>
      <c r="V53" s="2">
        <f>+SUMIF('Cowpea Prod'!$F$4:$F$176,$E53,'Cowpea Prod'!V$4:V$176)</f>
        <v>1355072.517767</v>
      </c>
      <c r="W53" s="2">
        <f>+SUMIF('Cowpea Prod'!$F$4:$F$176,$E53,'Cowpea Prod'!W$4:W$176)</f>
        <v>1671330.565188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5350213</v>
      </c>
      <c r="I54" s="3">
        <f t="shared" si="37"/>
        <v>5545063</v>
      </c>
      <c r="J54" s="3">
        <f t="shared" si="37"/>
        <v>6732528</v>
      </c>
      <c r="L54" s="3">
        <f t="shared" ref="L54:W54" si="38">+SUM(L48:L53)</f>
        <v>2525634.7429999998</v>
      </c>
      <c r="M54" s="3">
        <f t="shared" si="38"/>
        <v>2613726.5759999999</v>
      </c>
      <c r="N54" s="3">
        <f t="shared" si="38"/>
        <v>3189169.7490000003</v>
      </c>
      <c r="O54" s="3">
        <f t="shared" si="38"/>
        <v>462865.75731900003</v>
      </c>
      <c r="P54" s="3">
        <f t="shared" si="38"/>
        <v>477282.60834599996</v>
      </c>
      <c r="Q54" s="3">
        <f t="shared" si="38"/>
        <v>586794.610338</v>
      </c>
      <c r="R54" s="3">
        <f t="shared" si="38"/>
        <v>3960353.7039999999</v>
      </c>
      <c r="S54" s="3">
        <f t="shared" si="38"/>
        <v>4094165.5859999997</v>
      </c>
      <c r="T54" s="3">
        <f t="shared" si="38"/>
        <v>4991132.2440000009</v>
      </c>
      <c r="U54" s="3">
        <f t="shared" si="38"/>
        <v>1463876.7606779998</v>
      </c>
      <c r="V54" s="3">
        <f t="shared" si="38"/>
        <v>1513763.305281</v>
      </c>
      <c r="W54" s="3">
        <f t="shared" si="38"/>
        <v>1845444.9939239998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+SUMIF('Cowpea Prod'!$F$4:$F$176,$E55,'Cowpea Prod'!H$4:H$176)</f>
        <v>30512</v>
      </c>
      <c r="I55" s="2">
        <f>+SUMIF('Cowpea Prod'!$F$4:$F$176,$E55,'Cowpea Prod'!I$4:I$176)</f>
        <v>30140</v>
      </c>
      <c r="J55" s="2">
        <f>+SUMIF('Cowpea Prod'!$F$4:$F$176,$E55,'Cowpea Prod'!J$4:J$176)</f>
        <v>30161</v>
      </c>
      <c r="L55" s="2">
        <f>+SUMIF('Cowpea Prod'!$F$4:$F$176,$E55,'Cowpea Prod'!L$4:L$176)</f>
        <v>7409.2439999999997</v>
      </c>
      <c r="M55" s="2">
        <f>+SUMIF('Cowpea Prod'!$F$4:$F$176,$E55,'Cowpea Prod'!M$4:M$176)</f>
        <v>7311.1379999999999</v>
      </c>
      <c r="N55" s="2">
        <f>+SUMIF('Cowpea Prod'!$F$4:$F$176,$E55,'Cowpea Prod'!N$4:N$176)</f>
        <v>7307.652</v>
      </c>
      <c r="O55" s="2">
        <f>+SUMIF('Cowpea Prod'!$F$4:$F$176,$E55,'Cowpea Prod'!O$4:O$176)</f>
        <v>592.73951999999997</v>
      </c>
      <c r="P55" s="2">
        <f>+SUMIF('Cowpea Prod'!$F$4:$F$176,$E55,'Cowpea Prod'!P$4:P$176)</f>
        <v>584.89103999999998</v>
      </c>
      <c r="Q55" s="2">
        <f>+SUMIF('Cowpea Prod'!$F$4:$F$176,$E55,'Cowpea Prod'!Q$4:Q$176)</f>
        <v>584.61216000000002</v>
      </c>
      <c r="R55" s="2">
        <f>+SUMIF('Cowpea Prod'!$F$4:$F$176,$E55,'Cowpea Prod'!R$4:R$176)</f>
        <v>15175.56</v>
      </c>
      <c r="S55" s="2">
        <f>+SUMIF('Cowpea Prod'!$F$4:$F$176,$E55,'Cowpea Prod'!S$4:S$176)</f>
        <v>14974.62</v>
      </c>
      <c r="T55" s="2">
        <f>+SUMIF('Cowpea Prod'!$F$4:$F$176,$E55,'Cowpea Prod'!T$4:T$176)</f>
        <v>14967.48</v>
      </c>
      <c r="U55" s="2">
        <f>+SUMIF('Cowpea Prod'!$F$4:$F$176,$E55,'Cowpea Prod'!U$4:U$176)</f>
        <v>3080.63868</v>
      </c>
      <c r="V55" s="2">
        <f>+SUMIF('Cowpea Prod'!$F$4:$F$176,$E55,'Cowpea Prod'!V$4:V$176)</f>
        <v>3039.8478600000003</v>
      </c>
      <c r="W55" s="2">
        <f>+SUMIF('Cowpea Prod'!$F$4:$F$176,$E55,'Cowpea Prod'!W$4:W$176)</f>
        <v>3038.3984399999999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+SUMIF('Cowpea Prod'!$F$4:$F$176,$E56,'Cowpea Prod'!H$4:H$176)</f>
        <v>0</v>
      </c>
      <c r="I56" s="2">
        <f>+SUMIF('Cowpea Prod'!$F$4:$F$176,$E56,'Cowpea Prod'!I$4:I$176)</f>
        <v>0</v>
      </c>
      <c r="J56" s="2">
        <f>+SUMIF('Cowpea Prod'!$F$4:$F$176,$E56,'Cowpea Prod'!J$4:J$176)</f>
        <v>0</v>
      </c>
      <c r="L56" s="2">
        <f>+SUMIF('Cowpea Prod'!$F$4:$F$176,$E56,'Cowpea Prod'!L$4:L$176)</f>
        <v>0</v>
      </c>
      <c r="M56" s="2">
        <f>+SUMIF('Cowpea Prod'!$F$4:$F$176,$E56,'Cowpea Prod'!M$4:M$176)</f>
        <v>0</v>
      </c>
      <c r="N56" s="2">
        <f>+SUMIF('Cowpea Prod'!$F$4:$F$176,$E56,'Cowpea Prod'!N$4:N$176)</f>
        <v>0</v>
      </c>
      <c r="O56" s="2">
        <f>+SUMIF('Cowpea Prod'!$F$4:$F$176,$E56,'Cowpea Prod'!O$4:O$176)</f>
        <v>0</v>
      </c>
      <c r="P56" s="2">
        <f>+SUMIF('Cowpea Prod'!$F$4:$F$176,$E56,'Cowpea Prod'!P$4:P$176)</f>
        <v>0</v>
      </c>
      <c r="Q56" s="2">
        <f>+SUMIF('Cowpea Prod'!$F$4:$F$176,$E56,'Cowpea Prod'!Q$4:Q$176)</f>
        <v>0</v>
      </c>
      <c r="R56" s="2">
        <f>+SUMIF('Cowpea Prod'!$F$4:$F$176,$E56,'Cowpea Prod'!R$4:R$176)</f>
        <v>0</v>
      </c>
      <c r="S56" s="2">
        <f>+SUMIF('Cowpea Prod'!$F$4:$F$176,$E56,'Cowpea Prod'!S$4:S$176)</f>
        <v>0</v>
      </c>
      <c r="T56" s="2">
        <f>+SUMIF('Cowpea Prod'!$F$4:$F$176,$E56,'Cowpea Prod'!T$4:T$176)</f>
        <v>0</v>
      </c>
      <c r="U56" s="2">
        <f>+SUMIF('Cowpea Prod'!$F$4:$F$176,$E56,'Cowpea Prod'!U$4:U$176)</f>
        <v>0</v>
      </c>
      <c r="V56" s="2">
        <f>+SUMIF('Cowpea Prod'!$F$4:$F$176,$E56,'Cowpea Prod'!V$4:V$176)</f>
        <v>0</v>
      </c>
      <c r="W56" s="2">
        <f>+SUMIF('Cowpea Prod'!$F$4:$F$176,$E56,'Cowpea Prod'!W$4:W$176)</f>
        <v>0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+SUMIF('Cowpea Prod'!$F$4:$F$176,$E57,'Cowpea Prod'!H$4:H$176)</f>
        <v>17588</v>
      </c>
      <c r="I57" s="2">
        <f>+SUMIF('Cowpea Prod'!$F$4:$F$176,$E57,'Cowpea Prod'!I$4:I$176)</f>
        <v>19435</v>
      </c>
      <c r="J57" s="2">
        <f>+SUMIF('Cowpea Prod'!$F$4:$F$176,$E57,'Cowpea Prod'!J$4:J$176)</f>
        <v>24200</v>
      </c>
      <c r="L57" s="2">
        <f>+SUMIF('Cowpea Prod'!$F$4:$F$176,$E57,'Cowpea Prod'!L$4:L$176)</f>
        <v>527.64</v>
      </c>
      <c r="M57" s="2">
        <f>+SUMIF('Cowpea Prod'!$F$4:$F$176,$E57,'Cowpea Prod'!M$4:M$176)</f>
        <v>583.04999999999995</v>
      </c>
      <c r="N57" s="2">
        <f>+SUMIF('Cowpea Prod'!$F$4:$F$176,$E57,'Cowpea Prod'!N$4:N$176)</f>
        <v>726</v>
      </c>
      <c r="O57" s="2">
        <f>+SUMIF('Cowpea Prod'!$F$4:$F$176,$E57,'Cowpea Prod'!O$4:O$176)</f>
        <v>4.22112</v>
      </c>
      <c r="P57" s="2">
        <f>+SUMIF('Cowpea Prod'!$F$4:$F$176,$E57,'Cowpea Prod'!P$4:P$176)</f>
        <v>4.6643999999999997</v>
      </c>
      <c r="Q57" s="2">
        <f>+SUMIF('Cowpea Prod'!$F$4:$F$176,$E57,'Cowpea Prod'!Q$4:Q$176)</f>
        <v>5.8079999999999998</v>
      </c>
      <c r="R57" s="2">
        <f>+SUMIF('Cowpea Prod'!$F$4:$F$176,$E57,'Cowpea Prod'!R$4:R$176)</f>
        <v>1635.6840000000002</v>
      </c>
      <c r="S57" s="2">
        <f>+SUMIF('Cowpea Prod'!$F$4:$F$176,$E57,'Cowpea Prod'!S$4:S$176)</f>
        <v>1807.4550000000002</v>
      </c>
      <c r="T57" s="2">
        <f>+SUMIF('Cowpea Prod'!$F$4:$F$176,$E57,'Cowpea Prod'!T$4:T$176)</f>
        <v>2250.6000000000004</v>
      </c>
      <c r="U57" s="2">
        <f>+SUMIF('Cowpea Prod'!$F$4:$F$176,$E57,'Cowpea Prod'!U$4:U$176)</f>
        <v>49.070520000000002</v>
      </c>
      <c r="V57" s="2">
        <f>+SUMIF('Cowpea Prod'!$F$4:$F$176,$E57,'Cowpea Prod'!V$4:V$176)</f>
        <v>54.223649999999999</v>
      </c>
      <c r="W57" s="2">
        <f>+SUMIF('Cowpea Prod'!$F$4:$F$176,$E57,'Cowpea Prod'!W$4:W$176)</f>
        <v>67.518000000000015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+SUMIF('Cowpea Prod'!$F$4:$F$176,$E58,'Cowpea Prod'!H$4:H$176)</f>
        <v>158</v>
      </c>
      <c r="I58" s="2">
        <f>+SUMIF('Cowpea Prod'!$F$4:$F$176,$E58,'Cowpea Prod'!I$4:I$176)</f>
        <v>156</v>
      </c>
      <c r="J58" s="2">
        <f>+SUMIF('Cowpea Prod'!$F$4:$F$176,$E58,'Cowpea Prod'!J$4:J$176)</f>
        <v>152</v>
      </c>
      <c r="L58" s="2">
        <f>+SUMIF('Cowpea Prod'!$F$4:$F$176,$E58,'Cowpea Prod'!L$4:L$176)</f>
        <v>0</v>
      </c>
      <c r="M58" s="2">
        <f>+SUMIF('Cowpea Prod'!$F$4:$F$176,$E58,'Cowpea Prod'!M$4:M$176)</f>
        <v>0</v>
      </c>
      <c r="N58" s="2">
        <f>+SUMIF('Cowpea Prod'!$F$4:$F$176,$E58,'Cowpea Prod'!N$4:N$176)</f>
        <v>0</v>
      </c>
      <c r="O58" s="2">
        <f>+SUMIF('Cowpea Prod'!$F$4:$F$176,$E58,'Cowpea Prod'!O$4:O$176)</f>
        <v>0</v>
      </c>
      <c r="P58" s="2">
        <f>+SUMIF('Cowpea Prod'!$F$4:$F$176,$E58,'Cowpea Prod'!P$4:P$176)</f>
        <v>0</v>
      </c>
      <c r="Q58" s="2">
        <f>+SUMIF('Cowpea Prod'!$F$4:$F$176,$E58,'Cowpea Prod'!Q$4:Q$176)</f>
        <v>0</v>
      </c>
      <c r="R58" s="2">
        <f>+SUMIF('Cowpea Prod'!$F$4:$F$176,$E58,'Cowpea Prod'!R$4:R$176)</f>
        <v>0</v>
      </c>
      <c r="S58" s="2">
        <f>+SUMIF('Cowpea Prod'!$F$4:$F$176,$E58,'Cowpea Prod'!S$4:S$176)</f>
        <v>0</v>
      </c>
      <c r="T58" s="2">
        <f>+SUMIF('Cowpea Prod'!$F$4:$F$176,$E58,'Cowpea Prod'!T$4:T$176)</f>
        <v>0</v>
      </c>
      <c r="U58" s="2">
        <f>+SUMIF('Cowpea Prod'!$F$4:$F$176,$E58,'Cowpea Prod'!U$4:U$176)</f>
        <v>0</v>
      </c>
      <c r="V58" s="2">
        <f>+SUMIF('Cowpea Prod'!$F$4:$F$176,$E58,'Cowpea Prod'!V$4:V$176)</f>
        <v>0</v>
      </c>
      <c r="W58" s="2">
        <f>+SUMIF('Cowpea Prod'!$F$4:$F$176,$E58,'Cowpea Prod'!W$4:W$176)</f>
        <v>0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+SUMIF('Cowpea Prod'!$F$4:$F$176,$E59,'Cowpea Prod'!H$4:H$176)</f>
        <v>0</v>
      </c>
      <c r="I59" s="2">
        <f>+SUMIF('Cowpea Prod'!$F$4:$F$176,$E59,'Cowpea Prod'!I$4:I$176)</f>
        <v>0</v>
      </c>
      <c r="J59" s="2">
        <f>+SUMIF('Cowpea Prod'!$F$4:$F$176,$E59,'Cowpea Prod'!J$4:J$176)</f>
        <v>0</v>
      </c>
      <c r="L59" s="2">
        <f>+SUMIF('Cowpea Prod'!$F$4:$F$176,$E59,'Cowpea Prod'!L$4:L$176)</f>
        <v>0</v>
      </c>
      <c r="M59" s="2">
        <f>+SUMIF('Cowpea Prod'!$F$4:$F$176,$E59,'Cowpea Prod'!M$4:M$176)</f>
        <v>0</v>
      </c>
      <c r="N59" s="2">
        <f>+SUMIF('Cowpea Prod'!$F$4:$F$176,$E59,'Cowpea Prod'!N$4:N$176)</f>
        <v>0</v>
      </c>
      <c r="O59" s="2">
        <f>+SUMIF('Cowpea Prod'!$F$4:$F$176,$E59,'Cowpea Prod'!O$4:O$176)</f>
        <v>0</v>
      </c>
      <c r="P59" s="2">
        <f>+SUMIF('Cowpea Prod'!$F$4:$F$176,$E59,'Cowpea Prod'!P$4:P$176)</f>
        <v>0</v>
      </c>
      <c r="Q59" s="2">
        <f>+SUMIF('Cowpea Prod'!$F$4:$F$176,$E59,'Cowpea Prod'!Q$4:Q$176)</f>
        <v>0</v>
      </c>
      <c r="R59" s="2">
        <f>+SUMIF('Cowpea Prod'!$F$4:$F$176,$E59,'Cowpea Prod'!R$4:R$176)</f>
        <v>0</v>
      </c>
      <c r="S59" s="2">
        <f>+SUMIF('Cowpea Prod'!$F$4:$F$176,$E59,'Cowpea Prod'!S$4:S$176)</f>
        <v>0</v>
      </c>
      <c r="T59" s="2">
        <f>+SUMIF('Cowpea Prod'!$F$4:$F$176,$E59,'Cowpea Prod'!T$4:T$176)</f>
        <v>0</v>
      </c>
      <c r="U59" s="2">
        <f>+SUMIF('Cowpea Prod'!$F$4:$F$176,$E59,'Cowpea Prod'!U$4:U$176)</f>
        <v>0</v>
      </c>
      <c r="V59" s="2">
        <f>+SUMIF('Cowpea Prod'!$F$4:$F$176,$E59,'Cowpea Prod'!V$4:V$176)</f>
        <v>0</v>
      </c>
      <c r="W59" s="2">
        <f>+SUMIF('Cowpea Prod'!$F$4:$F$176,$E59,'Cowpea Prod'!W$4:W$176)</f>
        <v>0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48258</v>
      </c>
      <c r="I60" s="3">
        <f t="shared" si="39"/>
        <v>49731</v>
      </c>
      <c r="J60" s="3">
        <f t="shared" si="39"/>
        <v>54513</v>
      </c>
      <c r="L60" s="3">
        <f t="shared" ref="L60:W60" si="40">+SUM(L55:L59)</f>
        <v>7936.884</v>
      </c>
      <c r="M60" s="3">
        <f t="shared" si="40"/>
        <v>7894.1880000000001</v>
      </c>
      <c r="N60" s="3">
        <f t="shared" si="40"/>
        <v>8033.652</v>
      </c>
      <c r="O60" s="3">
        <f t="shared" si="40"/>
        <v>596.96064000000001</v>
      </c>
      <c r="P60" s="3">
        <f t="shared" si="40"/>
        <v>589.55543999999998</v>
      </c>
      <c r="Q60" s="3">
        <f t="shared" si="40"/>
        <v>590.42016000000001</v>
      </c>
      <c r="R60" s="3">
        <f t="shared" si="40"/>
        <v>16811.243999999999</v>
      </c>
      <c r="S60" s="3">
        <f t="shared" si="40"/>
        <v>16782.075000000001</v>
      </c>
      <c r="T60" s="3">
        <f t="shared" si="40"/>
        <v>17218.080000000002</v>
      </c>
      <c r="U60" s="3">
        <f t="shared" si="40"/>
        <v>3129.7092000000002</v>
      </c>
      <c r="V60" s="3">
        <f t="shared" si="40"/>
        <v>3094.0715100000002</v>
      </c>
      <c r="W60" s="3">
        <f t="shared" si="40"/>
        <v>3105.91644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+SUMIF('Cowpea Prod'!$F$4:$F$176,$E61,'Cowpea Prod'!H$4:H$176)</f>
        <v>21591</v>
      </c>
      <c r="I61" s="3">
        <f>+SUMIF('Cowpea Prod'!$F$4:$F$176,$E61,'Cowpea Prod'!I$4:I$176)</f>
        <v>25628</v>
      </c>
      <c r="J61" s="3">
        <f>+SUMIF('Cowpea Prod'!$F$4:$F$176,$E61,'Cowpea Prod'!J$4:J$176)</f>
        <v>25945</v>
      </c>
      <c r="L61" s="3">
        <f>+SUMIF('Cowpea Prod'!$F$4:$F$176,$E61,'Cowpea Prod'!L$4:L$176)</f>
        <v>0</v>
      </c>
      <c r="M61" s="3">
        <f>+SUMIF('Cowpea Prod'!$F$4:$F$176,$E61,'Cowpea Prod'!M$4:M$176)</f>
        <v>0</v>
      </c>
      <c r="N61" s="3">
        <f>+SUMIF('Cowpea Prod'!$F$4:$F$176,$E61,'Cowpea Prod'!N$4:N$176)</f>
        <v>0</v>
      </c>
      <c r="O61" s="3">
        <f>+SUMIF('Cowpea Prod'!$F$4:$F$176,$E61,'Cowpea Prod'!O$4:O$176)</f>
        <v>0</v>
      </c>
      <c r="P61" s="3">
        <f>+SUMIF('Cowpea Prod'!$F$4:$F$176,$E61,'Cowpea Prod'!P$4:P$176)</f>
        <v>0</v>
      </c>
      <c r="Q61" s="3">
        <f>+SUMIF('Cowpea Prod'!$F$4:$F$176,$E61,'Cowpea Prod'!Q$4:Q$176)</f>
        <v>0</v>
      </c>
      <c r="R61" s="3">
        <f>+SUMIF('Cowpea Prod'!$F$4:$F$176,$E61,'Cowpea Prod'!R$4:R$176)</f>
        <v>0</v>
      </c>
      <c r="S61" s="3">
        <f>+SUMIF('Cowpea Prod'!$F$4:$F$176,$E61,'Cowpea Prod'!S$4:S$176)</f>
        <v>0</v>
      </c>
      <c r="T61" s="3">
        <f>+SUMIF('Cowpea Prod'!$F$4:$F$176,$E61,'Cowpea Prod'!T$4:T$176)</f>
        <v>0</v>
      </c>
      <c r="U61" s="3">
        <f>+SUMIF('Cowpea Prod'!$F$4:$F$176,$E61,'Cowpea Prod'!U$4:U$176)</f>
        <v>0</v>
      </c>
      <c r="V61" s="3">
        <f>+SUMIF('Cowpea Prod'!$F$4:$F$176,$E61,'Cowpea Prod'!V$4:V$176)</f>
        <v>0</v>
      </c>
      <c r="W61" s="3">
        <f>+SUMIF('Cowpea Prod'!$F$4:$F$176,$E61,'Cowpea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+SUMIF('Cowpea Prod'!$F$4:$F$176,$E62,'Cowpea Prod'!H$4:H$176)</f>
        <v>14</v>
      </c>
      <c r="I62" s="2">
        <f>+SUMIF('Cowpea Prod'!$F$4:$F$176,$E62,'Cowpea Prod'!I$4:I$176)</f>
        <v>14</v>
      </c>
      <c r="J62" s="2">
        <f>+SUMIF('Cowpea Prod'!$F$4:$F$176,$E62,'Cowpea Prod'!J$4:J$176)</f>
        <v>14</v>
      </c>
      <c r="L62" s="2">
        <f>+SUMIF('Cowpea Prod'!$F$4:$F$176,$E62,'Cowpea Prod'!L$4:L$176)</f>
        <v>0</v>
      </c>
      <c r="M62" s="2">
        <f>+SUMIF('Cowpea Prod'!$F$4:$F$176,$E62,'Cowpea Prod'!M$4:M$176)</f>
        <v>0</v>
      </c>
      <c r="N62" s="2">
        <f>+SUMIF('Cowpea Prod'!$F$4:$F$176,$E62,'Cowpea Prod'!N$4:N$176)</f>
        <v>0</v>
      </c>
      <c r="O62" s="2">
        <f>+SUMIF('Cowpea Prod'!$F$4:$F$176,$E62,'Cowpea Prod'!O$4:O$176)</f>
        <v>0</v>
      </c>
      <c r="P62" s="2">
        <f>+SUMIF('Cowpea Prod'!$F$4:$F$176,$E62,'Cowpea Prod'!P$4:P$176)</f>
        <v>0</v>
      </c>
      <c r="Q62" s="2">
        <f>+SUMIF('Cowpea Prod'!$F$4:$F$176,$E62,'Cowpea Prod'!Q$4:Q$176)</f>
        <v>0</v>
      </c>
      <c r="R62" s="2">
        <f>+SUMIF('Cowpea Prod'!$F$4:$F$176,$E62,'Cowpea Prod'!R$4:R$176)</f>
        <v>0</v>
      </c>
      <c r="S62" s="2">
        <f>+SUMIF('Cowpea Prod'!$F$4:$F$176,$E62,'Cowpea Prod'!S$4:S$176)</f>
        <v>0</v>
      </c>
      <c r="T62" s="2">
        <f>+SUMIF('Cowpea Prod'!$F$4:$F$176,$E62,'Cowpea Prod'!T$4:T$176)</f>
        <v>0</v>
      </c>
      <c r="U62" s="2">
        <f>+SUMIF('Cowpea Prod'!$F$4:$F$176,$E62,'Cowpea Prod'!U$4:U$176)</f>
        <v>0</v>
      </c>
      <c r="V62" s="2">
        <f>+SUMIF('Cowpea Prod'!$F$4:$F$176,$E62,'Cowpea Prod'!V$4:V$176)</f>
        <v>0</v>
      </c>
      <c r="W62" s="2">
        <f>+SUMIF('Cowpea Prod'!$F$4:$F$176,$E62,'Cowpea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+SUMIF('Cowpea Prod'!$F$4:$F$176,$E63,'Cowpea Prod'!H$4:H$176)</f>
        <v>13500</v>
      </c>
      <c r="I63" s="2">
        <f>+SUMIF('Cowpea Prod'!$F$4:$F$176,$E63,'Cowpea Prod'!I$4:I$176)</f>
        <v>13000</v>
      </c>
      <c r="J63" s="2">
        <f>+SUMIF('Cowpea Prod'!$F$4:$F$176,$E63,'Cowpea Prod'!J$4:J$176)</f>
        <v>13762</v>
      </c>
      <c r="L63" s="2">
        <f>+SUMIF('Cowpea Prod'!$F$4:$F$176,$E63,'Cowpea Prod'!L$4:L$176)</f>
        <v>256.5</v>
      </c>
      <c r="M63" s="2">
        <f>+SUMIF('Cowpea Prod'!$F$4:$F$176,$E63,'Cowpea Prod'!M$4:M$176)</f>
        <v>247</v>
      </c>
      <c r="N63" s="2">
        <f>+SUMIF('Cowpea Prod'!$F$4:$F$176,$E63,'Cowpea Prod'!N$4:N$176)</f>
        <v>261.47800000000001</v>
      </c>
      <c r="O63" s="2">
        <f>+SUMIF('Cowpea Prod'!$F$4:$F$176,$E63,'Cowpea Prod'!O$4:O$176)</f>
        <v>0.76949999999999996</v>
      </c>
      <c r="P63" s="2">
        <f>+SUMIF('Cowpea Prod'!$F$4:$F$176,$E63,'Cowpea Prod'!P$4:P$176)</f>
        <v>0.74099999999999999</v>
      </c>
      <c r="Q63" s="2">
        <f>+SUMIF('Cowpea Prod'!$F$4:$F$176,$E63,'Cowpea Prod'!Q$4:Q$176)</f>
        <v>0.78443400000000008</v>
      </c>
      <c r="R63" s="2">
        <f>+SUMIF('Cowpea Prod'!$F$4:$F$176,$E63,'Cowpea Prod'!R$4:R$176)</f>
        <v>1633.5</v>
      </c>
      <c r="S63" s="2">
        <f>+SUMIF('Cowpea Prod'!$F$4:$F$176,$E63,'Cowpea Prod'!S$4:S$176)</f>
        <v>1573</v>
      </c>
      <c r="T63" s="2">
        <f>+SUMIF('Cowpea Prod'!$F$4:$F$176,$E63,'Cowpea Prod'!T$4:T$176)</f>
        <v>1665.202</v>
      </c>
      <c r="U63" s="2">
        <f>+SUMIF('Cowpea Prod'!$F$4:$F$176,$E63,'Cowpea Prod'!U$4:U$176)</f>
        <v>45.737999999999992</v>
      </c>
      <c r="V63" s="2">
        <f>+SUMIF('Cowpea Prod'!$F$4:$F$176,$E63,'Cowpea Prod'!V$4:V$176)</f>
        <v>44.043999999999997</v>
      </c>
      <c r="W63" s="2">
        <f>+SUMIF('Cowpea Prod'!$F$4:$F$176,$E63,'Cowpea Prod'!W$4:W$176)</f>
        <v>46.625655999999992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+SUMIF('Cowpea Prod'!$F$4:$F$176,$E64,'Cowpea Prod'!H$4:H$176)</f>
        <v>116336</v>
      </c>
      <c r="I64" s="2">
        <f>+SUMIF('Cowpea Prod'!$F$4:$F$176,$E64,'Cowpea Prod'!I$4:I$176)</f>
        <v>118051</v>
      </c>
      <c r="J64" s="2">
        <f>+SUMIF('Cowpea Prod'!$F$4:$F$176,$E64,'Cowpea Prod'!J$4:J$176)</f>
        <v>113781</v>
      </c>
      <c r="L64" s="2">
        <f>+SUMIF('Cowpea Prod'!$F$4:$F$176,$E64,'Cowpea Prod'!L$4:L$176)</f>
        <v>7582.2880000000005</v>
      </c>
      <c r="M64" s="2">
        <f>+SUMIF('Cowpea Prod'!$F$4:$F$176,$E64,'Cowpea Prod'!M$4:M$176)</f>
        <v>7685.0330000000004</v>
      </c>
      <c r="N64" s="2">
        <f>+SUMIF('Cowpea Prod'!$F$4:$F$176,$E64,'Cowpea Prod'!N$4:N$176)</f>
        <v>7405.3230000000003</v>
      </c>
      <c r="O64" s="2">
        <f>+SUMIF('Cowpea Prod'!$F$4:$F$176,$E64,'Cowpea Prod'!O$4:O$176)</f>
        <v>113.82860799999999</v>
      </c>
      <c r="P64" s="2">
        <f>+SUMIF('Cowpea Prod'!$F$4:$F$176,$E64,'Cowpea Prod'!P$4:P$176)</f>
        <v>115.329528</v>
      </c>
      <c r="Q64" s="2">
        <f>+SUMIF('Cowpea Prod'!$F$4:$F$176,$E64,'Cowpea Prod'!Q$4:Q$176)</f>
        <v>111.123918</v>
      </c>
      <c r="R64" s="2">
        <f>+SUMIF('Cowpea Prod'!$F$4:$F$176,$E64,'Cowpea Prod'!R$4:R$176)</f>
        <v>35173.232000000004</v>
      </c>
      <c r="S64" s="2">
        <f>+SUMIF('Cowpea Prod'!$F$4:$F$176,$E64,'Cowpea Prod'!S$4:S$176)</f>
        <v>35674.186999999998</v>
      </c>
      <c r="T64" s="2">
        <f>+SUMIF('Cowpea Prod'!$F$4:$F$176,$E64,'Cowpea Prod'!T$4:T$176)</f>
        <v>34380.447</v>
      </c>
      <c r="U64" s="2">
        <f>+SUMIF('Cowpea Prod'!$F$4:$F$176,$E64,'Cowpea Prod'!U$4:U$176)</f>
        <v>2784.4278079999999</v>
      </c>
      <c r="V64" s="2">
        <f>+SUMIF('Cowpea Prod'!$F$4:$F$176,$E64,'Cowpea Prod'!V$4:V$176)</f>
        <v>2821.5515779999996</v>
      </c>
      <c r="W64" s="2">
        <f>+SUMIF('Cowpea Prod'!$F$4:$F$176,$E64,'Cowpea Prod'!W$4:W$176)</f>
        <v>2718.7395180000003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+SUMIF('Cowpea Prod'!$F$4:$F$176,$E65,'Cowpea Prod'!H$4:H$176)</f>
        <v>0</v>
      </c>
      <c r="I65" s="2">
        <f>+SUMIF('Cowpea Prod'!$F$4:$F$176,$E65,'Cowpea Prod'!I$4:I$176)</f>
        <v>0</v>
      </c>
      <c r="J65" s="2">
        <f>+SUMIF('Cowpea Prod'!$F$4:$F$176,$E65,'Cowpea Prod'!J$4:J$176)</f>
        <v>0</v>
      </c>
      <c r="L65" s="2">
        <f>+SUMIF('Cowpea Prod'!$F$4:$F$176,$E65,'Cowpea Prod'!L$4:L$176)</f>
        <v>0</v>
      </c>
      <c r="M65" s="2">
        <f>+SUMIF('Cowpea Prod'!$F$4:$F$176,$E65,'Cowpea Prod'!M$4:M$176)</f>
        <v>0</v>
      </c>
      <c r="N65" s="2">
        <f>+SUMIF('Cowpea Prod'!$F$4:$F$176,$E65,'Cowpea Prod'!N$4:N$176)</f>
        <v>0</v>
      </c>
      <c r="O65" s="2">
        <f>+SUMIF('Cowpea Prod'!$F$4:$F$176,$E65,'Cowpea Prod'!O$4:O$176)</f>
        <v>0</v>
      </c>
      <c r="P65" s="2">
        <f>+SUMIF('Cowpea Prod'!$F$4:$F$176,$E65,'Cowpea Prod'!P$4:P$176)</f>
        <v>0</v>
      </c>
      <c r="Q65" s="2">
        <f>+SUMIF('Cowpea Prod'!$F$4:$F$176,$E65,'Cowpea Prod'!Q$4:Q$176)</f>
        <v>0</v>
      </c>
      <c r="R65" s="2">
        <f>+SUMIF('Cowpea Prod'!$F$4:$F$176,$E65,'Cowpea Prod'!R$4:R$176)</f>
        <v>0</v>
      </c>
      <c r="S65" s="2">
        <f>+SUMIF('Cowpea Prod'!$F$4:$F$176,$E65,'Cowpea Prod'!S$4:S$176)</f>
        <v>0</v>
      </c>
      <c r="T65" s="2">
        <f>+SUMIF('Cowpea Prod'!$F$4:$F$176,$E65,'Cowpea Prod'!T$4:T$176)</f>
        <v>0</v>
      </c>
      <c r="U65" s="2">
        <f>+SUMIF('Cowpea Prod'!$F$4:$F$176,$E65,'Cowpea Prod'!U$4:U$176)</f>
        <v>0</v>
      </c>
      <c r="V65" s="2">
        <f>+SUMIF('Cowpea Prod'!$F$4:$F$176,$E65,'Cowpea Prod'!V$4:V$176)</f>
        <v>0</v>
      </c>
      <c r="W65" s="2">
        <f>+SUMIF('Cowpea Prod'!$F$4:$F$176,$E65,'Cowpea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+SUMIF('Cowpea Prod'!$F$4:$F$176,$E66,'Cowpea Prod'!H$4:H$176)</f>
        <v>15281</v>
      </c>
      <c r="I66" s="2">
        <f>+SUMIF('Cowpea Prod'!$F$4:$F$176,$E66,'Cowpea Prod'!I$4:I$176)</f>
        <v>14760</v>
      </c>
      <c r="J66" s="2">
        <f>+SUMIF('Cowpea Prod'!$F$4:$F$176,$E66,'Cowpea Prod'!J$4:J$176)</f>
        <v>14634</v>
      </c>
      <c r="L66" s="2">
        <f>+SUMIF('Cowpea Prod'!$F$4:$F$176,$E66,'Cowpea Prod'!L$4:L$176)</f>
        <v>290.339</v>
      </c>
      <c r="M66" s="2">
        <f>+SUMIF('Cowpea Prod'!$F$4:$F$176,$E66,'Cowpea Prod'!M$4:M$176)</f>
        <v>280.44</v>
      </c>
      <c r="N66" s="2">
        <f>+SUMIF('Cowpea Prod'!$F$4:$F$176,$E66,'Cowpea Prod'!N$4:N$176)</f>
        <v>278.04599999999999</v>
      </c>
      <c r="O66" s="2">
        <f>+SUMIF('Cowpea Prod'!$F$4:$F$176,$E66,'Cowpea Prod'!O$4:O$176)</f>
        <v>0.87101700000000004</v>
      </c>
      <c r="P66" s="2">
        <f>+SUMIF('Cowpea Prod'!$F$4:$F$176,$E66,'Cowpea Prod'!P$4:P$176)</f>
        <v>0.84131999999999996</v>
      </c>
      <c r="Q66" s="2">
        <f>+SUMIF('Cowpea Prod'!$F$4:$F$176,$E66,'Cowpea Prod'!Q$4:Q$176)</f>
        <v>0.83413800000000005</v>
      </c>
      <c r="R66" s="2">
        <f>+SUMIF('Cowpea Prod'!$F$4:$F$176,$E66,'Cowpea Prod'!R$4:R$176)</f>
        <v>2460.241</v>
      </c>
      <c r="S66" s="2">
        <f>+SUMIF('Cowpea Prod'!$F$4:$F$176,$E66,'Cowpea Prod'!S$4:S$176)</f>
        <v>2376.36</v>
      </c>
      <c r="T66" s="2">
        <f>+SUMIF('Cowpea Prod'!$F$4:$F$176,$E66,'Cowpea Prod'!T$4:T$176)</f>
        <v>2356.0740000000001</v>
      </c>
      <c r="U66" s="2">
        <f>+SUMIF('Cowpea Prod'!$F$4:$F$176,$E66,'Cowpea Prod'!U$4:U$176)</f>
        <v>83.648194000000004</v>
      </c>
      <c r="V66" s="2">
        <f>+SUMIF('Cowpea Prod'!$F$4:$F$176,$E66,'Cowpea Prod'!V$4:V$176)</f>
        <v>80.796240000000012</v>
      </c>
      <c r="W66" s="2">
        <f>+SUMIF('Cowpea Prod'!$F$4:$F$176,$E66,'Cowpea Prod'!W$4:W$176)</f>
        <v>80.106516000000013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145131</v>
      </c>
      <c r="I67" s="3">
        <f t="shared" si="41"/>
        <v>145825</v>
      </c>
      <c r="J67" s="3">
        <f t="shared" si="41"/>
        <v>142191</v>
      </c>
      <c r="L67" s="3">
        <f t="shared" ref="L67:W67" si="42">+SUM(L62:L66)</f>
        <v>8129.1270000000004</v>
      </c>
      <c r="M67" s="3">
        <f t="shared" si="42"/>
        <v>8212.473</v>
      </c>
      <c r="N67" s="3">
        <f t="shared" si="42"/>
        <v>7944.8470000000007</v>
      </c>
      <c r="O67" s="3">
        <f t="shared" si="42"/>
        <v>115.46912499999998</v>
      </c>
      <c r="P67" s="3">
        <f t="shared" si="42"/>
        <v>116.91184799999999</v>
      </c>
      <c r="Q67" s="3">
        <f t="shared" si="42"/>
        <v>112.74249</v>
      </c>
      <c r="R67" s="3">
        <f t="shared" si="42"/>
        <v>39266.973000000005</v>
      </c>
      <c r="S67" s="3">
        <f t="shared" si="42"/>
        <v>39623.546999999999</v>
      </c>
      <c r="T67" s="3">
        <f t="shared" si="42"/>
        <v>38401.722999999998</v>
      </c>
      <c r="U67" s="3">
        <f t="shared" si="42"/>
        <v>2913.8140019999996</v>
      </c>
      <c r="V67" s="3">
        <f t="shared" si="42"/>
        <v>2946.3918179999996</v>
      </c>
      <c r="W67" s="3">
        <f t="shared" si="42"/>
        <v>2845.4716900000003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+SUMIF('Cowpea Prod'!$F$4:$F$176,$E68,'Cowpea Prod'!H$4:H$176)</f>
        <v>0</v>
      </c>
      <c r="I68" s="2">
        <f>+SUMIF('Cowpea Prod'!$F$4:$F$176,$E68,'Cowpea Prod'!I$4:I$176)</f>
        <v>0</v>
      </c>
      <c r="J68" s="2">
        <f>+SUMIF('Cowpea Prod'!$F$4:$F$176,$E68,'Cowpea Prod'!J$4:J$176)</f>
        <v>0</v>
      </c>
      <c r="L68" s="2">
        <f>+SUMIF('Cowpea Prod'!$F$4:$F$176,$E68,'Cowpea Prod'!L$4:L$176)</f>
        <v>0</v>
      </c>
      <c r="M68" s="2">
        <f>+SUMIF('Cowpea Prod'!$F$4:$F$176,$E68,'Cowpea Prod'!M$4:M$176)</f>
        <v>0</v>
      </c>
      <c r="N68" s="2">
        <f>+SUMIF('Cowpea Prod'!$F$4:$F$176,$E68,'Cowpea Prod'!N$4:N$176)</f>
        <v>0</v>
      </c>
      <c r="O68" s="2">
        <f>+SUMIF('Cowpea Prod'!$F$4:$F$176,$E68,'Cowpea Prod'!O$4:O$176)</f>
        <v>0</v>
      </c>
      <c r="P68" s="2">
        <f>+SUMIF('Cowpea Prod'!$F$4:$F$176,$E68,'Cowpea Prod'!P$4:P$176)</f>
        <v>0</v>
      </c>
      <c r="Q68" s="2">
        <f>+SUMIF('Cowpea Prod'!$F$4:$F$176,$E68,'Cowpea Prod'!Q$4:Q$176)</f>
        <v>0</v>
      </c>
      <c r="R68" s="2">
        <f>+SUMIF('Cowpea Prod'!$F$4:$F$176,$E68,'Cowpea Prod'!R$4:R$176)</f>
        <v>0</v>
      </c>
      <c r="S68" s="2">
        <f>+SUMIF('Cowpea Prod'!$F$4:$F$176,$E68,'Cowpea Prod'!S$4:S$176)</f>
        <v>0</v>
      </c>
      <c r="T68" s="2">
        <f>+SUMIF('Cowpea Prod'!$F$4:$F$176,$E68,'Cowpea Prod'!T$4:T$176)</f>
        <v>0</v>
      </c>
      <c r="U68" s="2">
        <f>+SUMIF('Cowpea Prod'!$F$4:$F$176,$E68,'Cowpea Prod'!U$4:U$176)</f>
        <v>0</v>
      </c>
      <c r="V68" s="2">
        <f>+SUMIF('Cowpea Prod'!$F$4:$F$176,$E68,'Cowpea Prod'!V$4:V$176)</f>
        <v>0</v>
      </c>
      <c r="W68" s="2">
        <f>+SUMIF('Cowpea Prod'!$F$4:$F$176,$E68,'Cowpea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+SUMIF('Cowpea Prod'!$F$4:$F$176,$E69,'Cowpea Prod'!H$4:H$176)</f>
        <v>234</v>
      </c>
      <c r="I69" s="2">
        <f>+SUMIF('Cowpea Prod'!$F$4:$F$176,$E69,'Cowpea Prod'!I$4:I$176)</f>
        <v>257</v>
      </c>
      <c r="J69" s="2">
        <f>+SUMIF('Cowpea Prod'!$F$4:$F$176,$E69,'Cowpea Prod'!J$4:J$176)</f>
        <v>148</v>
      </c>
      <c r="L69" s="2">
        <f>+SUMIF('Cowpea Prod'!$F$4:$F$176,$E69,'Cowpea Prod'!L$4:L$176)</f>
        <v>0</v>
      </c>
      <c r="M69" s="2">
        <f>+SUMIF('Cowpea Prod'!$F$4:$F$176,$E69,'Cowpea Prod'!M$4:M$176)</f>
        <v>0</v>
      </c>
      <c r="N69" s="2">
        <f>+SUMIF('Cowpea Prod'!$F$4:$F$176,$E69,'Cowpea Prod'!N$4:N$176)</f>
        <v>0</v>
      </c>
      <c r="O69" s="2">
        <f>+SUMIF('Cowpea Prod'!$F$4:$F$176,$E69,'Cowpea Prod'!O$4:O$176)</f>
        <v>0</v>
      </c>
      <c r="P69" s="2">
        <f>+SUMIF('Cowpea Prod'!$F$4:$F$176,$E69,'Cowpea Prod'!P$4:P$176)</f>
        <v>0</v>
      </c>
      <c r="Q69" s="2">
        <f>+SUMIF('Cowpea Prod'!$F$4:$F$176,$E69,'Cowpea Prod'!Q$4:Q$176)</f>
        <v>0</v>
      </c>
      <c r="R69" s="2">
        <f>+SUMIF('Cowpea Prod'!$F$4:$F$176,$E69,'Cowpea Prod'!R$4:R$176)</f>
        <v>0</v>
      </c>
      <c r="S69" s="2">
        <f>+SUMIF('Cowpea Prod'!$F$4:$F$176,$E69,'Cowpea Prod'!S$4:S$176)</f>
        <v>0</v>
      </c>
      <c r="T69" s="2">
        <f>+SUMIF('Cowpea Prod'!$F$4:$F$176,$E69,'Cowpea Prod'!T$4:T$176)</f>
        <v>0</v>
      </c>
      <c r="U69" s="2">
        <f>+SUMIF('Cowpea Prod'!$F$4:$F$176,$E69,'Cowpea Prod'!U$4:U$176)</f>
        <v>0</v>
      </c>
      <c r="V69" s="2">
        <f>+SUMIF('Cowpea Prod'!$F$4:$F$176,$E69,'Cowpea Prod'!V$4:V$176)</f>
        <v>0</v>
      </c>
      <c r="W69" s="2">
        <f>+SUMIF('Cowpea Prod'!$F$4:$F$176,$E69,'Cowpea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+SUMIF('Cowpea Prod'!$F$4:$F$176,$E70,'Cowpea Prod'!H$4:H$176)</f>
        <v>25652</v>
      </c>
      <c r="I70" s="2">
        <f>+SUMIF('Cowpea Prod'!$F$4:$F$176,$E70,'Cowpea Prod'!I$4:I$176)</f>
        <v>25390</v>
      </c>
      <c r="J70" s="2">
        <f>+SUMIF('Cowpea Prod'!$F$4:$F$176,$E70,'Cowpea Prod'!J$4:J$176)</f>
        <v>28332</v>
      </c>
      <c r="L70" s="2">
        <f>+SUMIF('Cowpea Prod'!$F$4:$F$176,$E70,'Cowpea Prod'!L$4:L$176)</f>
        <v>0</v>
      </c>
      <c r="M70" s="2">
        <f>+SUMIF('Cowpea Prod'!$F$4:$F$176,$E70,'Cowpea Prod'!M$4:M$176)</f>
        <v>0</v>
      </c>
      <c r="N70" s="2">
        <f>+SUMIF('Cowpea Prod'!$F$4:$F$176,$E70,'Cowpea Prod'!N$4:N$176)</f>
        <v>0</v>
      </c>
      <c r="O70" s="2">
        <f>+SUMIF('Cowpea Prod'!$F$4:$F$176,$E70,'Cowpea Prod'!O$4:O$176)</f>
        <v>0</v>
      </c>
      <c r="P70" s="2">
        <f>+SUMIF('Cowpea Prod'!$F$4:$F$176,$E70,'Cowpea Prod'!P$4:P$176)</f>
        <v>0</v>
      </c>
      <c r="Q70" s="2">
        <f>+SUMIF('Cowpea Prod'!$F$4:$F$176,$E70,'Cowpea Prod'!Q$4:Q$176)</f>
        <v>0</v>
      </c>
      <c r="R70" s="2">
        <f>+SUMIF('Cowpea Prod'!$F$4:$F$176,$E70,'Cowpea Prod'!R$4:R$176)</f>
        <v>0</v>
      </c>
      <c r="S70" s="2">
        <f>+SUMIF('Cowpea Prod'!$F$4:$F$176,$E70,'Cowpea Prod'!S$4:S$176)</f>
        <v>0</v>
      </c>
      <c r="T70" s="2">
        <f>+SUMIF('Cowpea Prod'!$F$4:$F$176,$E70,'Cowpea Prod'!T$4:T$176)</f>
        <v>0</v>
      </c>
      <c r="U70" s="2">
        <f>+SUMIF('Cowpea Prod'!$F$4:$F$176,$E70,'Cowpea Prod'!U$4:U$176)</f>
        <v>0</v>
      </c>
      <c r="V70" s="2">
        <f>+SUMIF('Cowpea Prod'!$F$4:$F$176,$E70,'Cowpea Prod'!V$4:V$176)</f>
        <v>0</v>
      </c>
      <c r="W70" s="2">
        <f>+SUMIF('Cowpea Prod'!$F$4:$F$176,$E70,'Cowpea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25886</v>
      </c>
      <c r="I71" s="3">
        <f t="shared" si="43"/>
        <v>25647</v>
      </c>
      <c r="J71" s="3">
        <f t="shared" si="43"/>
        <v>28480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+SUMIF('Cowpea Prod'!$F$4:$F$176,$E72,'Cowpea Prod'!H$4:H$176)</f>
        <v>7100</v>
      </c>
      <c r="I72" s="2">
        <f>+SUMIF('Cowpea Prod'!$F$4:$F$176,$E72,'Cowpea Prod'!I$4:I$176)</f>
        <v>7148</v>
      </c>
      <c r="J72" s="2">
        <f>+SUMIF('Cowpea Prod'!$F$4:$F$176,$E72,'Cowpea Prod'!J$4:J$176)</f>
        <v>7162</v>
      </c>
      <c r="L72" s="2">
        <f>+SUMIF('Cowpea Prod'!$F$4:$F$176,$E72,'Cowpea Prod'!L$4:L$176)</f>
        <v>99.399999999999991</v>
      </c>
      <c r="M72" s="2">
        <f>+SUMIF('Cowpea Prod'!$F$4:$F$176,$E72,'Cowpea Prod'!M$4:M$176)</f>
        <v>100.07199999999999</v>
      </c>
      <c r="N72" s="2">
        <f>+SUMIF('Cowpea Prod'!$F$4:$F$176,$E72,'Cowpea Prod'!N$4:N$176)</f>
        <v>100.26799999999999</v>
      </c>
      <c r="O72" s="2">
        <f>+SUMIF('Cowpea Prod'!$F$4:$F$176,$E72,'Cowpea Prod'!O$4:O$176)</f>
        <v>0.19879999999999998</v>
      </c>
      <c r="P72" s="2">
        <f>+SUMIF('Cowpea Prod'!$F$4:$F$176,$E72,'Cowpea Prod'!P$4:P$176)</f>
        <v>0.20014399999999999</v>
      </c>
      <c r="Q72" s="2">
        <f>+SUMIF('Cowpea Prod'!$F$4:$F$176,$E72,'Cowpea Prod'!Q$4:Q$176)</f>
        <v>0.20053599999999996</v>
      </c>
      <c r="R72" s="2">
        <f>+SUMIF('Cowpea Prod'!$F$4:$F$176,$E72,'Cowpea Prod'!R$4:R$176)</f>
        <v>1143.1000000000001</v>
      </c>
      <c r="S72" s="2">
        <f>+SUMIF('Cowpea Prod'!$F$4:$F$176,$E72,'Cowpea Prod'!S$4:S$176)</f>
        <v>1150.828</v>
      </c>
      <c r="T72" s="2">
        <f>+SUMIF('Cowpea Prod'!$F$4:$F$176,$E72,'Cowpea Prod'!T$4:T$176)</f>
        <v>1153.0820000000001</v>
      </c>
      <c r="U72" s="2">
        <f>+SUMIF('Cowpea Prod'!$F$4:$F$176,$E72,'Cowpea Prod'!U$4:U$176)</f>
        <v>34.293000000000006</v>
      </c>
      <c r="V72" s="2">
        <f>+SUMIF('Cowpea Prod'!$F$4:$F$176,$E72,'Cowpea Prod'!V$4:V$176)</f>
        <v>34.524839999999998</v>
      </c>
      <c r="W72" s="2">
        <f>+SUMIF('Cowpea Prod'!$F$4:$F$176,$E72,'Cowpea Prod'!W$4:W$176)</f>
        <v>34.592460000000003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+SUMIF('Cowpea Prod'!$F$4:$F$176,$E73,'Cowpea Prod'!H$4:H$176)</f>
        <v>1191</v>
      </c>
      <c r="I73" s="2">
        <f>+SUMIF('Cowpea Prod'!$F$4:$F$176,$E73,'Cowpea Prod'!I$4:I$176)</f>
        <v>917</v>
      </c>
      <c r="J73" s="2">
        <f>+SUMIF('Cowpea Prod'!$F$4:$F$176,$E73,'Cowpea Prod'!J$4:J$176)</f>
        <v>203</v>
      </c>
      <c r="L73" s="2">
        <f>+SUMIF('Cowpea Prod'!$F$4:$F$176,$E73,'Cowpea Prod'!L$4:L$176)</f>
        <v>29.775000000000002</v>
      </c>
      <c r="M73" s="2">
        <f>+SUMIF('Cowpea Prod'!$F$4:$F$176,$E73,'Cowpea Prod'!M$4:M$176)</f>
        <v>22.925000000000001</v>
      </c>
      <c r="N73" s="2">
        <f>+SUMIF('Cowpea Prod'!$F$4:$F$176,$E73,'Cowpea Prod'!N$4:N$176)</f>
        <v>5.0750000000000002</v>
      </c>
      <c r="O73" s="2">
        <f>+SUMIF('Cowpea Prod'!$F$4:$F$176,$E73,'Cowpea Prod'!O$4:O$176)</f>
        <v>0.11910000000000001</v>
      </c>
      <c r="P73" s="2">
        <f>+SUMIF('Cowpea Prod'!$F$4:$F$176,$E73,'Cowpea Prod'!P$4:P$176)</f>
        <v>9.1700000000000004E-2</v>
      </c>
      <c r="Q73" s="2">
        <f>+SUMIF('Cowpea Prod'!$F$4:$F$176,$E73,'Cowpea Prod'!Q$4:Q$176)</f>
        <v>2.0300000000000002E-2</v>
      </c>
      <c r="R73" s="2">
        <f>+SUMIF('Cowpea Prod'!$F$4:$F$176,$E73,'Cowpea Prod'!R$4:R$176)</f>
        <v>213.18899999999999</v>
      </c>
      <c r="S73" s="2">
        <f>+SUMIF('Cowpea Prod'!$F$4:$F$176,$E73,'Cowpea Prod'!S$4:S$176)</f>
        <v>164.143</v>
      </c>
      <c r="T73" s="2">
        <f>+SUMIF('Cowpea Prod'!$F$4:$F$176,$E73,'Cowpea Prod'!T$4:T$176)</f>
        <v>36.336999999999996</v>
      </c>
      <c r="U73" s="2">
        <f>+SUMIF('Cowpea Prod'!$F$4:$F$176,$E73,'Cowpea Prod'!U$4:U$176)</f>
        <v>8.3143709999999995</v>
      </c>
      <c r="V73" s="2">
        <f>+SUMIF('Cowpea Prod'!$F$4:$F$176,$E73,'Cowpea Prod'!V$4:V$176)</f>
        <v>6.4015769999999996</v>
      </c>
      <c r="W73" s="2">
        <f>+SUMIF('Cowpea Prod'!$F$4:$F$176,$E73,'Cowpea Prod'!W$4:W$176)</f>
        <v>1.4171429999999998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8291</v>
      </c>
      <c r="I74" s="3">
        <f t="shared" si="45"/>
        <v>8065</v>
      </c>
      <c r="J74" s="3">
        <f t="shared" si="45"/>
        <v>7365</v>
      </c>
      <c r="L74" s="3">
        <f t="shared" ref="L74:W74" si="46">+SUM(L72:L73)</f>
        <v>129.17499999999998</v>
      </c>
      <c r="M74" s="3">
        <f t="shared" si="46"/>
        <v>122.99699999999999</v>
      </c>
      <c r="N74" s="3">
        <f t="shared" si="46"/>
        <v>105.34299999999999</v>
      </c>
      <c r="O74" s="3">
        <f t="shared" si="46"/>
        <v>0.31789999999999996</v>
      </c>
      <c r="P74" s="3">
        <f t="shared" si="46"/>
        <v>0.29184399999999999</v>
      </c>
      <c r="Q74" s="3">
        <f t="shared" si="46"/>
        <v>0.22083599999999998</v>
      </c>
      <c r="R74" s="3">
        <f t="shared" si="46"/>
        <v>1356.2890000000002</v>
      </c>
      <c r="S74" s="3">
        <f t="shared" si="46"/>
        <v>1314.971</v>
      </c>
      <c r="T74" s="3">
        <f t="shared" si="46"/>
        <v>1189.4190000000001</v>
      </c>
      <c r="U74" s="3">
        <f t="shared" si="46"/>
        <v>42.607371000000008</v>
      </c>
      <c r="V74" s="3">
        <f t="shared" si="46"/>
        <v>40.926417000000001</v>
      </c>
      <c r="W74" s="3">
        <f t="shared" si="46"/>
        <v>36.009603000000006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+SUMIF('Cowpea Prod'!$F$4:$F$176,$E75,'Cowpea Prod'!H$4:H$176)</f>
        <v>0</v>
      </c>
      <c r="I75" s="3">
        <f>+SUMIF('Cowpea Prod'!$F$4:$F$176,$E75,'Cowpea Prod'!I$4:I$176)</f>
        <v>0</v>
      </c>
      <c r="J75" s="3">
        <f>+SUMIF('Cowpea Prod'!$F$4:$F$176,$E75,'Cowpea Prod'!J$4:J$176)</f>
        <v>0</v>
      </c>
      <c r="K75" s="22"/>
      <c r="L75" s="3">
        <f>+SUMIF('Cowpea Prod'!$F$4:$F$176,$E75,'Cowpea Prod'!L$4:L$176)</f>
        <v>0</v>
      </c>
      <c r="M75" s="3">
        <f>+SUMIF('Cowpea Prod'!$F$4:$F$176,$E75,'Cowpea Prod'!M$4:M$176)</f>
        <v>0</v>
      </c>
      <c r="N75" s="3">
        <f>+SUMIF('Cowpea Prod'!$F$4:$F$176,$E75,'Cowpea Prod'!N$4:N$176)</f>
        <v>0</v>
      </c>
      <c r="O75" s="3">
        <f>+SUMIF('Cowpea Prod'!$F$4:$F$176,$E75,'Cowpea Prod'!O$4:O$176)</f>
        <v>0</v>
      </c>
      <c r="P75" s="3">
        <f>+SUMIF('Cowpea Prod'!$F$4:$F$176,$E75,'Cowpea Prod'!P$4:P$176)</f>
        <v>0</v>
      </c>
      <c r="Q75" s="3">
        <f>+SUMIF('Cowpea Prod'!$F$4:$F$176,$E75,'Cowpea Prod'!Q$4:Q$176)</f>
        <v>0</v>
      </c>
      <c r="R75" s="3">
        <f>+SUMIF('Cowpea Prod'!$F$4:$F$176,$E75,'Cowpea Prod'!R$4:R$176)</f>
        <v>0</v>
      </c>
      <c r="S75" s="3">
        <f>+SUMIF('Cowpea Prod'!$F$4:$F$176,$E75,'Cowpea Prod'!S$4:S$176)</f>
        <v>0</v>
      </c>
      <c r="T75" s="3">
        <f>+SUMIF('Cowpea Prod'!$F$4:$F$176,$E75,'Cowpea Prod'!T$4:T$176)</f>
        <v>0</v>
      </c>
      <c r="U75" s="3">
        <f>+SUMIF('Cowpea Prod'!$F$4:$F$176,$E75,'Cowpea Prod'!U$4:U$176)</f>
        <v>0</v>
      </c>
      <c r="V75" s="3">
        <f>+SUMIF('Cowpea Prod'!$F$4:$F$176,$E75,'Cowpea Prod'!V$4:V$176)</f>
        <v>0</v>
      </c>
      <c r="W75" s="3">
        <f>+SUMIF('Cowpea Prod'!$F$4:$F$176,$E75,'Cowpea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+SUMIF('Cowpea Prod'!$F$4:$F$176,$E76,'Cowpea Prod'!H$4:H$176)</f>
        <v>0</v>
      </c>
      <c r="I76" s="2">
        <f>+SUMIF('Cowpea Prod'!$F$4:$F$176,$E76,'Cowpea Prod'!I$4:I$176)</f>
        <v>0</v>
      </c>
      <c r="J76" s="2">
        <f>+SUMIF('Cowpea Prod'!$F$4:$F$176,$E76,'Cowpea Prod'!J$4:J$176)</f>
        <v>0</v>
      </c>
      <c r="L76" s="2">
        <f>+SUMIF('Cowpea Prod'!$F$4:$F$176,$E76,'Cowpea Prod'!L$4:L$176)</f>
        <v>0</v>
      </c>
      <c r="M76" s="2">
        <f>+SUMIF('Cowpea Prod'!$F$4:$F$176,$E76,'Cowpea Prod'!M$4:M$176)</f>
        <v>0</v>
      </c>
      <c r="N76" s="2">
        <f>+SUMIF('Cowpea Prod'!$F$4:$F$176,$E76,'Cowpea Prod'!N$4:N$176)</f>
        <v>0</v>
      </c>
      <c r="O76" s="2">
        <f>+SUMIF('Cowpea Prod'!$F$4:$F$176,$E76,'Cowpea Prod'!O$4:O$176)</f>
        <v>0</v>
      </c>
      <c r="P76" s="2">
        <f>+SUMIF('Cowpea Prod'!$F$4:$F$176,$E76,'Cowpea Prod'!P$4:P$176)</f>
        <v>0</v>
      </c>
      <c r="Q76" s="2">
        <f>+SUMIF('Cowpea Prod'!$F$4:$F$176,$E76,'Cowpea Prod'!Q$4:Q$176)</f>
        <v>0</v>
      </c>
      <c r="R76" s="2">
        <f>+SUMIF('Cowpea Prod'!$F$4:$F$176,$E76,'Cowpea Prod'!R$4:R$176)</f>
        <v>0</v>
      </c>
      <c r="S76" s="2">
        <f>+SUMIF('Cowpea Prod'!$F$4:$F$176,$E76,'Cowpea Prod'!S$4:S$176)</f>
        <v>0</v>
      </c>
      <c r="T76" s="2">
        <f>+SUMIF('Cowpea Prod'!$F$4:$F$176,$E76,'Cowpea Prod'!T$4:T$176)</f>
        <v>0</v>
      </c>
      <c r="U76" s="2">
        <f>+SUMIF('Cowpea Prod'!$F$4:$F$176,$E76,'Cowpea Prod'!U$4:U$176)</f>
        <v>0</v>
      </c>
      <c r="V76" s="2">
        <f>+SUMIF('Cowpea Prod'!$F$4:$F$176,$E76,'Cowpea Prod'!V$4:V$176)</f>
        <v>0</v>
      </c>
      <c r="W76" s="2">
        <f>+SUMIF('Cowpea Prod'!$F$4:$F$176,$E76,'Cowpea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+SUMIF('Cowpea Prod'!$F$4:$F$176,$E77,'Cowpea Prod'!H$4:H$176)</f>
        <v>0</v>
      </c>
      <c r="I77" s="2">
        <f>+SUMIF('Cowpea Prod'!$F$4:$F$176,$E77,'Cowpea Prod'!I$4:I$176)</f>
        <v>0</v>
      </c>
      <c r="J77" s="2">
        <f>+SUMIF('Cowpea Prod'!$F$4:$F$176,$E77,'Cowpea Prod'!J$4:J$176)</f>
        <v>0</v>
      </c>
      <c r="L77" s="2">
        <f>+SUMIF('Cowpea Prod'!$F$4:$F$176,$E77,'Cowpea Prod'!L$4:L$176)</f>
        <v>0</v>
      </c>
      <c r="M77" s="2">
        <f>+SUMIF('Cowpea Prod'!$F$4:$F$176,$E77,'Cowpea Prod'!M$4:M$176)</f>
        <v>0</v>
      </c>
      <c r="N77" s="2">
        <f>+SUMIF('Cowpea Prod'!$F$4:$F$176,$E77,'Cowpea Prod'!N$4:N$176)</f>
        <v>0</v>
      </c>
      <c r="O77" s="2">
        <f>+SUMIF('Cowpea Prod'!$F$4:$F$176,$E77,'Cowpea Prod'!O$4:O$176)</f>
        <v>0</v>
      </c>
      <c r="P77" s="2">
        <f>+SUMIF('Cowpea Prod'!$F$4:$F$176,$E77,'Cowpea Prod'!P$4:P$176)</f>
        <v>0</v>
      </c>
      <c r="Q77" s="2">
        <f>+SUMIF('Cowpea Prod'!$F$4:$F$176,$E77,'Cowpea Prod'!Q$4:Q$176)</f>
        <v>0</v>
      </c>
      <c r="R77" s="2">
        <f>+SUMIF('Cowpea Prod'!$F$4:$F$176,$E77,'Cowpea Prod'!R$4:R$176)</f>
        <v>0</v>
      </c>
      <c r="S77" s="2">
        <f>+SUMIF('Cowpea Prod'!$F$4:$F$176,$E77,'Cowpea Prod'!S$4:S$176)</f>
        <v>0</v>
      </c>
      <c r="T77" s="2">
        <f>+SUMIF('Cowpea Prod'!$F$4:$F$176,$E77,'Cowpea Prod'!T$4:T$176)</f>
        <v>0</v>
      </c>
      <c r="U77" s="2">
        <f>+SUMIF('Cowpea Prod'!$F$4:$F$176,$E77,'Cowpea Prod'!U$4:U$176)</f>
        <v>0</v>
      </c>
      <c r="V77" s="2">
        <f>+SUMIF('Cowpea Prod'!$F$4:$F$176,$E77,'Cowpea Prod'!V$4:V$176)</f>
        <v>0</v>
      </c>
      <c r="W77" s="2">
        <f>+SUMIF('Cowpea Prod'!$F$4:$F$176,$E77,'Cowpea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+SUMIF('Cowpea Prod'!$F$4:$F$176,$E78,'Cowpea Prod'!H$4:H$176)</f>
        <v>0</v>
      </c>
      <c r="I78" s="2">
        <f>+SUMIF('Cowpea Prod'!$F$4:$F$176,$E78,'Cowpea Prod'!I$4:I$176)</f>
        <v>0</v>
      </c>
      <c r="J78" s="2">
        <f>+SUMIF('Cowpea Prod'!$F$4:$F$176,$E78,'Cowpea Prod'!J$4:J$176)</f>
        <v>0</v>
      </c>
      <c r="L78" s="2">
        <f>+SUMIF('Cowpea Prod'!$F$4:$F$176,$E78,'Cowpea Prod'!L$4:L$176)</f>
        <v>0</v>
      </c>
      <c r="M78" s="2">
        <f>+SUMIF('Cowpea Prod'!$F$4:$F$176,$E78,'Cowpea Prod'!M$4:M$176)</f>
        <v>0</v>
      </c>
      <c r="N78" s="2">
        <f>+SUMIF('Cowpea Prod'!$F$4:$F$176,$E78,'Cowpea Prod'!N$4:N$176)</f>
        <v>0</v>
      </c>
      <c r="O78" s="2">
        <f>+SUMIF('Cowpea Prod'!$F$4:$F$176,$E78,'Cowpea Prod'!O$4:O$176)</f>
        <v>0</v>
      </c>
      <c r="P78" s="2">
        <f>+SUMIF('Cowpea Prod'!$F$4:$F$176,$E78,'Cowpea Prod'!P$4:P$176)</f>
        <v>0</v>
      </c>
      <c r="Q78" s="2">
        <f>+SUMIF('Cowpea Prod'!$F$4:$F$176,$E78,'Cowpea Prod'!Q$4:Q$176)</f>
        <v>0</v>
      </c>
      <c r="R78" s="2">
        <f>+SUMIF('Cowpea Prod'!$F$4:$F$176,$E78,'Cowpea Prod'!R$4:R$176)</f>
        <v>0</v>
      </c>
      <c r="S78" s="2">
        <f>+SUMIF('Cowpea Prod'!$F$4:$F$176,$E78,'Cowpea Prod'!S$4:S$176)</f>
        <v>0</v>
      </c>
      <c r="T78" s="2">
        <f>+SUMIF('Cowpea Prod'!$F$4:$F$176,$E78,'Cowpea Prod'!T$4:T$176)</f>
        <v>0</v>
      </c>
      <c r="U78" s="2">
        <f>+SUMIF('Cowpea Prod'!$F$4:$F$176,$E78,'Cowpea Prod'!U$4:U$176)</f>
        <v>0</v>
      </c>
      <c r="V78" s="2">
        <f>+SUMIF('Cowpea Prod'!$F$4:$F$176,$E78,'Cowpea Prod'!V$4:V$176)</f>
        <v>0</v>
      </c>
      <c r="W78" s="2">
        <f>+SUMIF('Cowpea Prod'!$F$4:$F$176,$E78,'Cowpea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+SUMIF('Cowpea Prod'!$F$4:$F$176,$E79,'Cowpea Prod'!H$4:H$176)</f>
        <v>0</v>
      </c>
      <c r="I79" s="3">
        <f>+SUMIF('Cowpea Prod'!$F$4:$F$176,$E79,'Cowpea Prod'!I$4:I$176)</f>
        <v>0</v>
      </c>
      <c r="J79" s="3">
        <f>+SUMIF('Cowpea Prod'!$F$4:$F$176,$E79,'Cowpea Prod'!J$4:J$176)</f>
        <v>0</v>
      </c>
      <c r="K79" s="22"/>
      <c r="L79" s="3">
        <f>+SUMIF('Cowpea Prod'!$F$4:$F$176,$E79,'Cowpea Prod'!L$4:L$176)</f>
        <v>0</v>
      </c>
      <c r="M79" s="3">
        <f>+SUMIF('Cowpea Prod'!$F$4:$F$176,$E79,'Cowpea Prod'!M$4:M$176)</f>
        <v>0</v>
      </c>
      <c r="N79" s="3">
        <f>+SUMIF('Cowpea Prod'!$F$4:$F$176,$E79,'Cowpea Prod'!N$4:N$176)</f>
        <v>0</v>
      </c>
      <c r="O79" s="3">
        <f>+SUMIF('Cowpea Prod'!$F$4:$F$176,$E79,'Cowpea Prod'!O$4:O$176)</f>
        <v>0</v>
      </c>
      <c r="P79" s="3">
        <f>+SUMIF('Cowpea Prod'!$F$4:$F$176,$E79,'Cowpea Prod'!P$4:P$176)</f>
        <v>0</v>
      </c>
      <c r="Q79" s="3">
        <f>+SUMIF('Cowpea Prod'!$F$4:$F$176,$E79,'Cowpea Prod'!Q$4:Q$176)</f>
        <v>0</v>
      </c>
      <c r="R79" s="3">
        <f>+SUMIF('Cowpea Prod'!$F$4:$F$176,$E79,'Cowpea Prod'!R$4:R$176)</f>
        <v>0</v>
      </c>
      <c r="S79" s="3">
        <f>+SUMIF('Cowpea Prod'!$F$4:$F$176,$E79,'Cowpea Prod'!S$4:S$176)</f>
        <v>0</v>
      </c>
      <c r="T79" s="3">
        <f>+SUMIF('Cowpea Prod'!$F$4:$F$176,$E79,'Cowpea Prod'!T$4:T$176)</f>
        <v>0</v>
      </c>
      <c r="U79" s="3">
        <f>+SUMIF('Cowpea Prod'!$F$4:$F$176,$E79,'Cowpea Prod'!U$4:U$176)</f>
        <v>0</v>
      </c>
      <c r="V79" s="3">
        <f>+SUMIF('Cowpea Prod'!$F$4:$F$176,$E79,'Cowpea Prod'!V$4:V$176)</f>
        <v>0</v>
      </c>
      <c r="W79" s="3">
        <f>+SUMIF('Cowpea Prod'!$F$4:$F$176,$E79,'Cowpea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21839</v>
      </c>
      <c r="I81" s="2">
        <f t="shared" si="47"/>
        <v>25899</v>
      </c>
      <c r="J81" s="2">
        <f t="shared" si="47"/>
        <v>26107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25652</v>
      </c>
      <c r="I82" s="2">
        <f t="shared" si="49"/>
        <v>25390</v>
      </c>
      <c r="J82" s="2">
        <f t="shared" si="49"/>
        <v>28332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5551879</v>
      </c>
      <c r="I83" s="2">
        <f t="shared" si="51"/>
        <v>5748670</v>
      </c>
      <c r="J83" s="2">
        <f t="shared" si="51"/>
        <v>6936583</v>
      </c>
      <c r="L83" s="2">
        <f t="shared" ref="L83:W83" si="52">+SUM(L54,L60,L63,L64,L65,L66,L74)</f>
        <v>2541829.929</v>
      </c>
      <c r="M83" s="2">
        <f t="shared" si="52"/>
        <v>2629956.2339999997</v>
      </c>
      <c r="N83" s="2">
        <f t="shared" si="52"/>
        <v>3205253.591</v>
      </c>
      <c r="O83" s="2">
        <f t="shared" si="52"/>
        <v>463578.50498400006</v>
      </c>
      <c r="P83" s="2">
        <f t="shared" si="52"/>
        <v>477989.36747799994</v>
      </c>
      <c r="Q83" s="2">
        <f t="shared" si="52"/>
        <v>587497.99382400012</v>
      </c>
      <c r="R83" s="2">
        <f t="shared" si="52"/>
        <v>4017788.2099999995</v>
      </c>
      <c r="S83" s="2">
        <f t="shared" si="52"/>
        <v>4151886.1789999995</v>
      </c>
      <c r="T83" s="2">
        <f t="shared" si="52"/>
        <v>5047941.466</v>
      </c>
      <c r="U83" s="2">
        <f t="shared" si="52"/>
        <v>1469962.8912509996</v>
      </c>
      <c r="V83" s="2">
        <f t="shared" si="52"/>
        <v>1519844.6950259998</v>
      </c>
      <c r="W83" s="2">
        <f t="shared" si="52"/>
        <v>1851432.3916570002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5551879</v>
      </c>
      <c r="I84" s="2">
        <f t="shared" si="53"/>
        <v>5748670</v>
      </c>
      <c r="J84" s="2">
        <f t="shared" si="53"/>
        <v>6936583</v>
      </c>
      <c r="L84" s="2">
        <f t="shared" ref="L84:W84" si="54">+L83+L77+L47</f>
        <v>2541829.929</v>
      </c>
      <c r="M84" s="2">
        <f t="shared" si="54"/>
        <v>2629956.2339999997</v>
      </c>
      <c r="N84" s="2">
        <f t="shared" si="54"/>
        <v>3205253.591</v>
      </c>
      <c r="O84" s="2">
        <f t="shared" si="54"/>
        <v>463578.50498400006</v>
      </c>
      <c r="P84" s="2">
        <f t="shared" si="54"/>
        <v>477989.36747799994</v>
      </c>
      <c r="Q84" s="2">
        <f t="shared" si="54"/>
        <v>587497.99382400012</v>
      </c>
      <c r="R84" s="2">
        <f t="shared" si="54"/>
        <v>4017788.2099999995</v>
      </c>
      <c r="S84" s="2">
        <f t="shared" si="54"/>
        <v>4151886.1789999995</v>
      </c>
      <c r="T84" s="2">
        <f t="shared" si="54"/>
        <v>5047941.466</v>
      </c>
      <c r="U84" s="2">
        <f t="shared" si="54"/>
        <v>1469962.8912509996</v>
      </c>
      <c r="V84" s="2">
        <f t="shared" si="54"/>
        <v>1519844.6950259998</v>
      </c>
      <c r="W84" s="2">
        <f t="shared" si="54"/>
        <v>1851432.3916570002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5599370</v>
      </c>
      <c r="I85" s="2">
        <f t="shared" si="55"/>
        <v>5799959</v>
      </c>
      <c r="J85" s="2">
        <f t="shared" si="55"/>
        <v>6991022</v>
      </c>
      <c r="L85" s="2">
        <f t="shared" ref="L85:W85" si="56">+SUM(L81:L83)</f>
        <v>2541829.929</v>
      </c>
      <c r="M85" s="2">
        <f t="shared" si="56"/>
        <v>2629956.2339999997</v>
      </c>
      <c r="N85" s="2">
        <f t="shared" si="56"/>
        <v>3205253.591</v>
      </c>
      <c r="O85" s="2">
        <f t="shared" si="56"/>
        <v>463578.50498400006</v>
      </c>
      <c r="P85" s="2">
        <f t="shared" si="56"/>
        <v>477989.36747799994</v>
      </c>
      <c r="Q85" s="2">
        <f t="shared" si="56"/>
        <v>587497.99382400012</v>
      </c>
      <c r="R85" s="2">
        <f t="shared" si="56"/>
        <v>4017788.2099999995</v>
      </c>
      <c r="S85" s="2">
        <f t="shared" si="56"/>
        <v>4151886.1789999995</v>
      </c>
      <c r="T85" s="2">
        <f t="shared" si="56"/>
        <v>5047941.466</v>
      </c>
      <c r="U85" s="2">
        <f t="shared" si="56"/>
        <v>1469962.8912509996</v>
      </c>
      <c r="V85" s="2">
        <f t="shared" si="56"/>
        <v>1519844.6950259998</v>
      </c>
      <c r="W85" s="2">
        <f t="shared" si="56"/>
        <v>1851432.3916570002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5538221</v>
      </c>
      <c r="I86" s="52">
        <f t="shared" si="57"/>
        <v>5735514</v>
      </c>
      <c r="J86" s="52">
        <f t="shared" si="57"/>
        <v>6922669</v>
      </c>
      <c r="L86" s="61">
        <f t="shared" ref="L86:W86" si="58">+L84-L63-L58-L59</f>
        <v>2541573.429</v>
      </c>
      <c r="M86" s="61">
        <f t="shared" si="58"/>
        <v>2629709.2339999997</v>
      </c>
      <c r="N86" s="61">
        <f t="shared" si="58"/>
        <v>3204992.1129999999</v>
      </c>
      <c r="O86" s="61">
        <f t="shared" si="58"/>
        <v>463577.73548400006</v>
      </c>
      <c r="P86" s="61">
        <f t="shared" si="58"/>
        <v>477988.62647799996</v>
      </c>
      <c r="Q86" s="61">
        <f t="shared" si="58"/>
        <v>587497.20939000009</v>
      </c>
      <c r="R86" s="61">
        <f t="shared" si="58"/>
        <v>4016154.7099999995</v>
      </c>
      <c r="S86" s="61">
        <f t="shared" si="58"/>
        <v>4150313.1789999995</v>
      </c>
      <c r="T86" s="61">
        <f t="shared" si="58"/>
        <v>5046276.2640000004</v>
      </c>
      <c r="U86" s="61">
        <f t="shared" si="58"/>
        <v>1469917.1532509997</v>
      </c>
      <c r="V86" s="61">
        <f t="shared" si="58"/>
        <v>1519800.6510259998</v>
      </c>
      <c r="W86" s="61">
        <f t="shared" si="58"/>
        <v>1851385.7660010001</v>
      </c>
    </row>
    <row r="87" spans="4:23" ht="13.5" customHeight="1" x14ac:dyDescent="0.35">
      <c r="D87" s="4" t="s">
        <v>639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+SUMIF('Cowpea Area'!$F$4:$F$176,$E90,'Cowpea Area'!H$4:H$176)</f>
        <v>0</v>
      </c>
      <c r="I90" s="2">
        <f>+SUMIF('Cowpea Area'!$F$4:$F$176,$E90,'Cowpea Area'!I$4:I$176)</f>
        <v>0</v>
      </c>
      <c r="J90" s="2">
        <f>+SUMIF('Cowpea Area'!$F$4:$F$176,$E90,'Cowpea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+SUMIF('Cowpea Area'!$F$4:$F$176,$E91,'Cowpea Area'!H$4:H$176)</f>
        <v>380472</v>
      </c>
      <c r="I91" s="2">
        <f>+SUMIF('Cowpea Area'!$F$4:$F$176,$E91,'Cowpea Area'!I$4:I$176)</f>
        <v>368614</v>
      </c>
      <c r="J91" s="2">
        <f>+SUMIF('Cowpea Area'!$F$4:$F$176,$E91,'Cowpea Area'!J$4:J$176)</f>
        <v>379528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+SUMIF('Cowpea Area'!$F$4:$F$176,$E92,'Cowpea Area'!H$4:H$176)</f>
        <v>568063</v>
      </c>
      <c r="I92" s="2">
        <f>+SUMIF('Cowpea Area'!$F$4:$F$176,$E92,'Cowpea Area'!I$4:I$176)</f>
        <v>433299</v>
      </c>
      <c r="J92" s="2">
        <f>+SUMIF('Cowpea Area'!$F$4:$F$176,$E92,'Cowpea Area'!J$4:J$176)</f>
        <v>562023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+SUMIF('Cowpea Area'!$F$4:$F$176,$E93,'Cowpea Area'!H$4:H$176)</f>
        <v>0</v>
      </c>
      <c r="I93" s="2">
        <f>+SUMIF('Cowpea Area'!$F$4:$F$176,$E93,'Cowpea Area'!I$4:I$176)</f>
        <v>0</v>
      </c>
      <c r="J93" s="2">
        <f>+SUMIF('Cowpea Area'!$F$4:$F$176,$E93,'Cowpea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+SUMIF('Cowpea Area'!$F$4:$F$176,$E94,'Cowpea Area'!H$4:H$176)</f>
        <v>674242</v>
      </c>
      <c r="I94" s="2">
        <f>+SUMIF('Cowpea Area'!$F$4:$F$176,$E94,'Cowpea Area'!I$4:I$176)</f>
        <v>624739</v>
      </c>
      <c r="J94" s="2">
        <f>+SUMIF('Cowpea Area'!$F$4:$F$176,$E94,'Cowpea Area'!J$4:J$176)</f>
        <v>650961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+SUMIF('Cowpea Area'!$F$4:$F$176,$E95,'Cowpea Area'!H$4:H$176)</f>
        <v>0</v>
      </c>
      <c r="I95" s="2">
        <f>+SUMIF('Cowpea Area'!$F$4:$F$176,$E95,'Cowpea Area'!I$4:I$176)</f>
        <v>0</v>
      </c>
      <c r="J95" s="2">
        <f>+SUMIF('Cowpea Area'!$F$4:$F$176,$E95,'Cowpea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+SUMIF('Cowpea Area'!$F$4:$F$176,$E96,'Cowpea Area'!H$4:H$176)</f>
        <v>10697969</v>
      </c>
      <c r="I96" s="2">
        <f>+SUMIF('Cowpea Area'!$F$4:$F$176,$E96,'Cowpea Area'!I$4:I$176)</f>
        <v>10261630</v>
      </c>
      <c r="J96" s="2">
        <f>+SUMIF('Cowpea Area'!$F$4:$F$176,$E96,'Cowpea Area'!J$4:J$176)</f>
        <v>10484993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12320746</v>
      </c>
      <c r="I97" s="3">
        <f t="shared" si="59"/>
        <v>11688282</v>
      </c>
      <c r="J97" s="3">
        <f t="shared" si="59"/>
        <v>12077505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+SUMIF('Cowpea Area'!$F$4:$F$176,$E98,'Cowpea Area'!H$4:H$176)</f>
        <v>41786</v>
      </c>
      <c r="I98" s="2">
        <f>+SUMIF('Cowpea Area'!$F$4:$F$176,$E98,'Cowpea Area'!I$4:I$176)</f>
        <v>41333</v>
      </c>
      <c r="J98" s="2">
        <f>+SUMIF('Cowpea Area'!$F$4:$F$176,$E98,'Cowpea Area'!J$4:J$176)</f>
        <v>41397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+SUMIF('Cowpea Area'!$F$4:$F$176,$E99,'Cowpea Area'!H$4:H$176)</f>
        <v>0</v>
      </c>
      <c r="I99" s="2">
        <f>+SUMIF('Cowpea Area'!$F$4:$F$176,$E99,'Cowpea Area'!I$4:I$176)</f>
        <v>0</v>
      </c>
      <c r="J99" s="2">
        <f>+SUMIF('Cowpea Area'!$F$4:$F$176,$E99,'Cowpea Area'!J$4:J$176)</f>
        <v>0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+SUMIF('Cowpea Area'!$F$4:$F$176,$E100,'Cowpea Area'!H$4:H$176)</f>
        <v>12779</v>
      </c>
      <c r="I100" s="2">
        <f>+SUMIF('Cowpea Area'!$F$4:$F$176,$E100,'Cowpea Area'!I$4:I$176)</f>
        <v>16294</v>
      </c>
      <c r="J100" s="2">
        <f>+SUMIF('Cowpea Area'!$F$4:$F$176,$E100,'Cowpea Area'!J$4:J$176)</f>
        <v>17312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+SUMIF('Cowpea Area'!$F$4:$F$176,$E101,'Cowpea Area'!H$4:H$176)</f>
        <v>95</v>
      </c>
      <c r="I101" s="2">
        <f>+SUMIF('Cowpea Area'!$F$4:$F$176,$E101,'Cowpea Area'!I$4:I$176)</f>
        <v>93</v>
      </c>
      <c r="J101" s="2">
        <f>+SUMIF('Cowpea Area'!$F$4:$F$176,$E101,'Cowpea Area'!J$4:J$176)</f>
        <v>91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+SUMIF('Cowpea Area'!$F$4:$F$176,$E102,'Cowpea Area'!H$4:H$176)</f>
        <v>0</v>
      </c>
      <c r="I102" s="2">
        <f>+SUMIF('Cowpea Area'!$F$4:$F$176,$E102,'Cowpea Area'!I$4:I$176)</f>
        <v>0</v>
      </c>
      <c r="J102" s="2">
        <f>+SUMIF('Cowpea Area'!$F$4:$F$176,$E102,'Cowpea Area'!J$4:J$176)</f>
        <v>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54660</v>
      </c>
      <c r="I103" s="3">
        <f t="shared" si="60"/>
        <v>57720</v>
      </c>
      <c r="J103" s="3">
        <f t="shared" si="60"/>
        <v>58800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+SUMIF('Cowpea Area'!$F$4:$F$176,$E104,'Cowpea Area'!H$4:H$176)</f>
        <v>12060</v>
      </c>
      <c r="I104" s="3">
        <f>+SUMIF('Cowpea Area'!$F$4:$F$176,$E104,'Cowpea Area'!I$4:I$176)</f>
        <v>14245</v>
      </c>
      <c r="J104" s="3">
        <f>+SUMIF('Cowpea Area'!$F$4:$F$176,$E104,'Cowpea Area'!J$4:J$176)</f>
        <v>14139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+SUMIF('Cowpea Area'!$F$4:$F$176,$E105,'Cowpea Area'!H$4:H$176)</f>
        <v>14</v>
      </c>
      <c r="I105" s="2">
        <f>+SUMIF('Cowpea Area'!$F$4:$F$176,$E105,'Cowpea Area'!I$4:I$176)</f>
        <v>14</v>
      </c>
      <c r="J105" s="2">
        <f>+SUMIF('Cowpea Area'!$F$4:$F$176,$E105,'Cowpea Area'!J$4:J$176)</f>
        <v>14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+SUMIF('Cowpea Area'!$F$4:$F$176,$E106,'Cowpea Area'!H$4:H$176)</f>
        <v>13000</v>
      </c>
      <c r="I106" s="2">
        <f>+SUMIF('Cowpea Area'!$F$4:$F$176,$E106,'Cowpea Area'!I$4:I$176)</f>
        <v>12000</v>
      </c>
      <c r="J106" s="2">
        <f>+SUMIF('Cowpea Area'!$F$4:$F$176,$E106,'Cowpea Area'!J$4:J$176)</f>
        <v>12553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+SUMIF('Cowpea Area'!$F$4:$F$176,$E107,'Cowpea Area'!H$4:H$176)</f>
        <v>133871</v>
      </c>
      <c r="I107" s="2">
        <f>+SUMIF('Cowpea Area'!$F$4:$F$176,$E107,'Cowpea Area'!I$4:I$176)</f>
        <v>135465</v>
      </c>
      <c r="J107" s="2">
        <f>+SUMIF('Cowpea Area'!$F$4:$F$176,$E107,'Cowpea Area'!J$4:J$176)</f>
        <v>132038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+SUMIF('Cowpea Area'!$F$4:$F$176,$E108,'Cowpea Area'!H$4:H$176)</f>
        <v>0</v>
      </c>
      <c r="I108" s="2">
        <f>+SUMIF('Cowpea Area'!$F$4:$F$176,$E108,'Cowpea Area'!I$4:I$176)</f>
        <v>0</v>
      </c>
      <c r="J108" s="2">
        <f>+SUMIF('Cowpea Area'!$F$4:$F$176,$E108,'Cowpea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+SUMIF('Cowpea Area'!$F$4:$F$176,$E109,'Cowpea Area'!H$4:H$176)</f>
        <v>11519</v>
      </c>
      <c r="I109" s="2">
        <f>+SUMIF('Cowpea Area'!$F$4:$F$176,$E109,'Cowpea Area'!I$4:I$176)</f>
        <v>10996</v>
      </c>
      <c r="J109" s="2">
        <f>+SUMIF('Cowpea Area'!$F$4:$F$176,$E109,'Cowpea Area'!J$4:J$176)</f>
        <v>10671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158404</v>
      </c>
      <c r="I110" s="3">
        <f t="shared" si="61"/>
        <v>158475</v>
      </c>
      <c r="J110" s="3">
        <f t="shared" si="61"/>
        <v>155276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+SUMIF('Cowpea Area'!$F$4:$F$176,$E111,'Cowpea Area'!H$4:H$176)</f>
        <v>0</v>
      </c>
      <c r="I111" s="2">
        <f>+SUMIF('Cowpea Area'!$F$4:$F$176,$E111,'Cowpea Area'!I$4:I$176)</f>
        <v>0</v>
      </c>
      <c r="J111" s="2">
        <f>+SUMIF('Cowpea Area'!$F$4:$F$176,$E111,'Cowpea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+SUMIF('Cowpea Area'!$F$4:$F$176,$E112,'Cowpea Area'!H$4:H$176)</f>
        <v>222</v>
      </c>
      <c r="I112" s="2">
        <f>+SUMIF('Cowpea Area'!$F$4:$F$176,$E112,'Cowpea Area'!I$4:I$176)</f>
        <v>286</v>
      </c>
      <c r="J112" s="2">
        <f>+SUMIF('Cowpea Area'!$F$4:$F$176,$E112,'Cowpea Area'!J$4:J$176)</f>
        <v>153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+SUMIF('Cowpea Area'!$F$4:$F$176,$E113,'Cowpea Area'!H$4:H$176)</f>
        <v>7859</v>
      </c>
      <c r="I113" s="2">
        <f>+SUMIF('Cowpea Area'!$F$4:$F$176,$E113,'Cowpea Area'!I$4:I$176)</f>
        <v>7756</v>
      </c>
      <c r="J113" s="2">
        <f>+SUMIF('Cowpea Area'!$F$4:$F$176,$E113,'Cowpea Area'!J$4:J$176)</f>
        <v>8919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8081</v>
      </c>
      <c r="I114" s="3">
        <f t="shared" si="62"/>
        <v>8042</v>
      </c>
      <c r="J114" s="3">
        <f t="shared" si="62"/>
        <v>9072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+SUMIF('Cowpea Area'!$F$4:$F$176,$E115,'Cowpea Area'!H$4:H$176)</f>
        <v>2050</v>
      </c>
      <c r="I115" s="2">
        <f>+SUMIF('Cowpea Area'!$F$4:$F$176,$E115,'Cowpea Area'!I$4:I$176)</f>
        <v>2041</v>
      </c>
      <c r="J115" s="2">
        <f>+SUMIF('Cowpea Area'!$F$4:$F$176,$E115,'Cowpea Area'!J$4:J$176)</f>
        <v>1968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+SUMIF('Cowpea Area'!$F$4:$F$176,$E116,'Cowpea Area'!H$4:H$176)</f>
        <v>210</v>
      </c>
      <c r="I116" s="2">
        <f>+SUMIF('Cowpea Area'!$F$4:$F$176,$E116,'Cowpea Area'!I$4:I$176)</f>
        <v>86</v>
      </c>
      <c r="J116" s="2">
        <f>+SUMIF('Cowpea Area'!$F$4:$F$176,$E116,'Cowpea Area'!J$4:J$176)</f>
        <v>79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2260</v>
      </c>
      <c r="I117" s="3">
        <f t="shared" si="63"/>
        <v>2127</v>
      </c>
      <c r="J117" s="3">
        <f t="shared" si="63"/>
        <v>2047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+SUMIF('Cowpea Area'!$F$4:$F$176,$E118,'Cowpea Area'!H$4:H$176)</f>
        <v>0</v>
      </c>
      <c r="I118" s="2">
        <f>+SUMIF('Cowpea Area'!$F$4:$F$176,$E118,'Cowpea Area'!I$4:I$176)</f>
        <v>0</v>
      </c>
      <c r="J118" s="2">
        <f>+SUMIF('Cowpea Area'!$F$4:$F$176,$E118,'Cowpea Area'!J$4:J$176)</f>
        <v>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+SUMIF('Cowpea Area'!$F$4:$F$176,$E119,'Cowpea Area'!H$4:H$176)</f>
        <v>0</v>
      </c>
      <c r="I119" s="2">
        <f>+SUMIF('Cowpea Area'!$F$4:$F$176,$E119,'Cowpea Area'!I$4:I$176)</f>
        <v>0</v>
      </c>
      <c r="J119" s="2">
        <f>+SUMIF('Cowpea Area'!$F$4:$F$176,$E119,'Cowpea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+SUMIF('Cowpea Area'!$F$4:$F$176,$E120,'Cowpea Area'!H$4:H$176)</f>
        <v>0</v>
      </c>
      <c r="I120" s="2">
        <f>+SUMIF('Cowpea Area'!$F$4:$F$176,$E120,'Cowpea Area'!I$4:I$176)</f>
        <v>0</v>
      </c>
      <c r="J120" s="2">
        <f>+SUMIF('Cowpea Area'!$F$4:$F$176,$E120,'Cowpea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+SUMIF('Cowpea Area'!$F$4:$F$176,$E121,'Cowpea Area'!H$4:H$176)</f>
        <v>0</v>
      </c>
      <c r="I121" s="2">
        <f>+SUMIF('Cowpea Area'!$F$4:$F$176,$E121,'Cowpea Area'!I$4:I$176)</f>
        <v>0</v>
      </c>
      <c r="J121" s="2">
        <f>+SUMIF('Cowpea Area'!$F$4:$F$176,$E121,'Cowpea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+SUMIF('Cowpea Area'!$F$4:$F$176,$E122,'Cowpea Area'!H$4:H$176)</f>
        <v>0</v>
      </c>
      <c r="I122" s="2">
        <f>+SUMIF('Cowpea Area'!$F$4:$F$176,$E122,'Cowpea Area'!I$4:I$176)</f>
        <v>0</v>
      </c>
      <c r="J122" s="2">
        <f>+SUMIF('Cowpea Area'!$F$4:$F$176,$E122,'Cowpea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12296</v>
      </c>
      <c r="I124" s="2">
        <f t="shared" si="64"/>
        <v>14545</v>
      </c>
      <c r="J124" s="2">
        <f t="shared" si="64"/>
        <v>14306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7859</v>
      </c>
      <c r="I125" s="2">
        <f t="shared" si="65"/>
        <v>7756</v>
      </c>
      <c r="J125" s="2">
        <f t="shared" si="65"/>
        <v>8919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12536056</v>
      </c>
      <c r="I126" s="2">
        <f t="shared" si="66"/>
        <v>11906590</v>
      </c>
      <c r="J126" s="2">
        <f t="shared" si="66"/>
        <v>12293614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12536056</v>
      </c>
      <c r="I127" s="2">
        <f t="shared" si="67"/>
        <v>11906590</v>
      </c>
      <c r="J127" s="2">
        <f t="shared" si="67"/>
        <v>12293614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12556211</v>
      </c>
      <c r="I128" s="2">
        <f t="shared" si="69"/>
        <v>11928891</v>
      </c>
      <c r="J128" s="2">
        <f t="shared" si="69"/>
        <v>12316839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12522961</v>
      </c>
      <c r="I129" s="52">
        <f t="shared" si="71"/>
        <v>11894497</v>
      </c>
      <c r="J129" s="52">
        <f t="shared" si="71"/>
        <v>12280970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639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643.32197901553855</v>
      </c>
      <c r="I134" s="2">
        <f t="shared" si="74"/>
        <v>689.05141964222742</v>
      </c>
      <c r="J134" s="2">
        <f t="shared" si="74"/>
        <v>691.04782782824986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431.91688245845972</v>
      </c>
      <c r="I135" s="2">
        <f t="shared" si="75"/>
        <v>537.19025430476415</v>
      </c>
      <c r="J135" s="2">
        <f t="shared" si="75"/>
        <v>577.79663821587371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510.91447877764955</v>
      </c>
      <c r="I137" s="2">
        <f t="shared" si="77"/>
        <v>466.90377901811797</v>
      </c>
      <c r="J137" s="2">
        <f t="shared" si="77"/>
        <v>478.70148902929668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422.09983969854466</v>
      </c>
      <c r="I139" s="2">
        <f t="shared" si="79"/>
        <v>464.50827012862482</v>
      </c>
      <c r="J139" s="2">
        <f t="shared" si="79"/>
        <v>556.40523555905088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434.24424137953986</v>
      </c>
      <c r="I140" s="2">
        <f t="shared" si="80"/>
        <v>474.41215056241799</v>
      </c>
      <c r="J140" s="2">
        <f t="shared" si="80"/>
        <v>557.4436110769567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730.19671660364713</v>
      </c>
      <c r="I141" s="2">
        <f t="shared" si="81"/>
        <v>729.19942902765342</v>
      </c>
      <c r="J141" s="2">
        <f t="shared" si="81"/>
        <v>728.57936565451598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 t="e">
        <f t="shared" ref="H142:J142" si="82">+H56*1000/H99</f>
        <v>#DIV/0!</v>
      </c>
      <c r="I142" s="2" t="e">
        <f t="shared" si="82"/>
        <v>#DIV/0!</v>
      </c>
      <c r="J142" s="2" t="e">
        <f t="shared" si="82"/>
        <v>#DIV/0!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1376.3205258627436</v>
      </c>
      <c r="I143" s="2">
        <f t="shared" si="83"/>
        <v>1192.7703449122375</v>
      </c>
      <c r="J143" s="2">
        <f t="shared" si="83"/>
        <v>1397.8743068391866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1663.1578947368421</v>
      </c>
      <c r="I144" s="2">
        <f t="shared" si="84"/>
        <v>1677.4193548387098</v>
      </c>
      <c r="J144" s="2">
        <f t="shared" si="84"/>
        <v>1670.3296703296703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 t="e">
        <f t="shared" ref="H145:J145" si="85">+H59*1000/H102</f>
        <v>#DIV/0!</v>
      </c>
      <c r="I145" s="2" t="e">
        <f t="shared" si="85"/>
        <v>#DIV/0!</v>
      </c>
      <c r="J145" s="2" t="e">
        <f t="shared" si="85"/>
        <v>#DIV/0!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882.87596048298576</v>
      </c>
      <c r="I146" s="2">
        <f t="shared" si="86"/>
        <v>861.59043659043664</v>
      </c>
      <c r="J146" s="2">
        <f t="shared" si="86"/>
        <v>927.09183673469386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1790.2985074626865</v>
      </c>
      <c r="I147" s="2">
        <f t="shared" si="87"/>
        <v>1799.087399087399</v>
      </c>
      <c r="J147" s="2">
        <f t="shared" si="87"/>
        <v>1834.9954027866186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1000</v>
      </c>
      <c r="I148" s="2">
        <f t="shared" si="88"/>
        <v>1000</v>
      </c>
      <c r="J148" s="2">
        <f t="shared" si="88"/>
        <v>1000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1038.4615384615386</v>
      </c>
      <c r="I149" s="2">
        <f t="shared" si="89"/>
        <v>1083.3333333333333</v>
      </c>
      <c r="J149" s="2">
        <f t="shared" si="89"/>
        <v>1096.3116386521151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869.01569421308568</v>
      </c>
      <c r="I150" s="2">
        <f t="shared" si="90"/>
        <v>871.45019008600002</v>
      </c>
      <c r="J150" s="2">
        <f t="shared" si="90"/>
        <v>861.7291991699359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1326.590849900165</v>
      </c>
      <c r="I152" s="2">
        <f t="shared" si="92"/>
        <v>1342.3062931975264</v>
      </c>
      <c r="J152" s="2">
        <f t="shared" si="92"/>
        <v>1371.3803767219567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916.20792404232213</v>
      </c>
      <c r="I153" s="2">
        <f t="shared" si="93"/>
        <v>920.17668401956143</v>
      </c>
      <c r="J153" s="2">
        <f t="shared" si="93"/>
        <v>915.73069888456689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1054.0540540540539</v>
      </c>
      <c r="I155" s="2">
        <f t="shared" si="95"/>
        <v>898.60139860139861</v>
      </c>
      <c r="J155" s="2">
        <f t="shared" si="95"/>
        <v>967.32026143790847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3264.0285023539891</v>
      </c>
      <c r="I156" s="2">
        <f t="shared" si="96"/>
        <v>3273.5946364105207</v>
      </c>
      <c r="J156" s="2">
        <f t="shared" si="96"/>
        <v>3176.5893037336023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3203.3164212349957</v>
      </c>
      <c r="I157" s="2">
        <f t="shared" si="97"/>
        <v>3189.1320567023126</v>
      </c>
      <c r="J157" s="2">
        <f t="shared" si="97"/>
        <v>3139.3298059964727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3463.4146341463415</v>
      </c>
      <c r="I158" s="2">
        <f t="shared" si="98"/>
        <v>3502.2048015678588</v>
      </c>
      <c r="J158" s="2">
        <f t="shared" si="98"/>
        <v>3639.2276422764226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5671.4285714285716</v>
      </c>
      <c r="I159" s="2">
        <f t="shared" si="99"/>
        <v>10662.790697674418</v>
      </c>
      <c r="J159" s="2">
        <f t="shared" si="99"/>
        <v>2569.6202531645567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3668.5840707964603</v>
      </c>
      <c r="I160" s="2">
        <f t="shared" si="100"/>
        <v>3791.7254348848141</v>
      </c>
      <c r="J160" s="2">
        <f t="shared" si="100"/>
        <v>3597.9482169027847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 t="e">
        <f t="shared" ref="H161:J161" si="101">+H75*1000/H118</f>
        <v>#DIV/0!</v>
      </c>
      <c r="I161" s="2" t="e">
        <f t="shared" si="101"/>
        <v>#DIV/0!</v>
      </c>
      <c r="J161" s="2" t="e">
        <f t="shared" si="101"/>
        <v>#DIV/0!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03">+H77*1000/H120</f>
        <v>#DIV/0!</v>
      </c>
      <c r="I163" s="2" t="e">
        <f t="shared" si="103"/>
        <v>#DIV/0!</v>
      </c>
      <c r="J163" s="2" t="e">
        <f t="shared" si="103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05">+H79*1000/H122</f>
        <v>#DIV/0!</v>
      </c>
      <c r="I165" s="2" t="e">
        <f t="shared" si="105"/>
        <v>#DIV/0!</v>
      </c>
      <c r="J165" s="2" t="e">
        <f t="shared" si="105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1776.1060507482107</v>
      </c>
      <c r="I167" s="2">
        <f t="shared" si="106"/>
        <v>1780.6118941216912</v>
      </c>
      <c r="J167" s="2">
        <f t="shared" si="106"/>
        <v>1824.8986439256257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3264.0285023539891</v>
      </c>
      <c r="I168" s="2">
        <f t="shared" si="107"/>
        <v>3273.5946364105207</v>
      </c>
      <c r="J168" s="2">
        <f t="shared" si="107"/>
        <v>3176.5893037336023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442.87286208676795</v>
      </c>
      <c r="I169" s="2">
        <f t="shared" si="108"/>
        <v>482.81413906080581</v>
      </c>
      <c r="J169" s="2">
        <f t="shared" si="108"/>
        <v>564.242784912557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442.87286208676795</v>
      </c>
      <c r="I170" s="2">
        <f t="shared" si="109"/>
        <v>482.81413906080581</v>
      </c>
      <c r="J170" s="2">
        <f t="shared" si="109"/>
        <v>564.242784912557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445.94424225588438</v>
      </c>
      <c r="I171" s="2">
        <f t="shared" si="111"/>
        <v>486.2110819857437</v>
      </c>
      <c r="J171" s="2">
        <f t="shared" si="111"/>
        <v>567.59871587182397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442.24532840116649</v>
      </c>
      <c r="I172" s="53">
        <f t="shared" si="112"/>
        <v>482.19895301163217</v>
      </c>
      <c r="J172" s="53">
        <f t="shared" si="112"/>
        <v>563.6907345266701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W297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639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4995</v>
      </c>
      <c r="I4" s="2">
        <f t="shared" si="0"/>
        <v>4965</v>
      </c>
      <c r="J4" s="2">
        <f t="shared" si="0"/>
        <v>4944</v>
      </c>
      <c r="K4" s="27"/>
      <c r="L4" s="2">
        <f>+IFERROR(('Regions &amp; Poverty'!$G2/100)*H4,0)</f>
        <v>829.17000000000007</v>
      </c>
      <c r="M4" s="2">
        <f>+IFERROR(('Regions &amp; Poverty'!$G2/100)*I4,0)</f>
        <v>824.19</v>
      </c>
      <c r="N4" s="2">
        <f>+IFERROR(('Regions &amp; Poverty'!$G2/100)*J4,0)</f>
        <v>820.70400000000006</v>
      </c>
      <c r="O4" s="2">
        <f>+IFERROR(L4*('Regions &amp; Poverty'!$I2/100),0)</f>
        <v>40.629330000000003</v>
      </c>
      <c r="P4" s="2">
        <f>+IFERROR(M4*('Regions &amp; Poverty'!$I2/100),0)</f>
        <v>40.385310000000004</v>
      </c>
      <c r="Q4" s="2">
        <f>+IFERROR(N4*('Regions &amp; Poverty'!$I2/100),0)</f>
        <v>40.214496000000004</v>
      </c>
      <c r="R4" s="2">
        <f>+IFERROR(('Regions &amp; Poverty'!$K2/100)*H4,0)</f>
        <v>1793.2049999999999</v>
      </c>
      <c r="S4" s="2">
        <f>+IFERROR(('Regions &amp; Poverty'!$K2/100)*I4,0)</f>
        <v>1782.4349999999999</v>
      </c>
      <c r="T4" s="2">
        <f>+IFERROR(('Regions &amp; Poverty'!$K2/100)*J4,0)</f>
        <v>1774.896</v>
      </c>
      <c r="U4" s="2">
        <f>+IFERROR(R4*('Regions &amp; Poverty'!$M2/100),0)</f>
        <v>247.46229000000002</v>
      </c>
      <c r="V4" s="2">
        <f>+IFERROR(S4*('Regions &amp; Poverty'!$M2/100),0)</f>
        <v>245.97603000000001</v>
      </c>
      <c r="W4" s="2">
        <f>+IFERROR(T4*('Regions &amp; Poverty'!$M2/100),0)</f>
        <v>244.93564800000001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174724</v>
      </c>
      <c r="I5" s="2">
        <f t="shared" si="0"/>
        <v>183728</v>
      </c>
      <c r="J5" s="2">
        <f t="shared" si="0"/>
        <v>191315</v>
      </c>
      <c r="K5" s="27"/>
      <c r="L5" s="2">
        <f>+IFERROR(('Regions &amp; Poverty'!$G3/100)*H5,0)</f>
        <v>41933.760000000002</v>
      </c>
      <c r="M5" s="2">
        <f>+IFERROR(('Regions &amp; Poverty'!$G3/100)*I5,0)</f>
        <v>44094.720000000001</v>
      </c>
      <c r="N5" s="2">
        <f>+IFERROR(('Regions &amp; Poverty'!$G3/100)*J5,0)</f>
        <v>45915.6</v>
      </c>
      <c r="O5" s="2">
        <f>+IFERROR(L5*('Regions &amp; Poverty'!$I3/100),0)</f>
        <v>3228.8995199999999</v>
      </c>
      <c r="P5" s="2">
        <f>+IFERROR(M5*('Regions &amp; Poverty'!$I3/100),0)</f>
        <v>3395.2934399999999</v>
      </c>
      <c r="Q5" s="2">
        <f>+IFERROR(N5*('Regions &amp; Poverty'!$I3/100),0)</f>
        <v>3535.5011999999997</v>
      </c>
      <c r="R5" s="2">
        <f>+IFERROR(('Regions &amp; Poverty'!$K3/100)*H5,0)</f>
        <v>78625.8</v>
      </c>
      <c r="S5" s="2">
        <f>+IFERROR(('Regions &amp; Poverty'!$K3/100)*I5,0)</f>
        <v>82677.600000000006</v>
      </c>
      <c r="T5" s="2">
        <f>+IFERROR(('Regions &amp; Poverty'!$K3/100)*J5,0)</f>
        <v>86091.75</v>
      </c>
      <c r="U5" s="2">
        <f>+IFERROR(R5*('Regions &amp; Poverty'!$M3/100),0)</f>
        <v>14781.6504</v>
      </c>
      <c r="V5" s="2">
        <f>+IFERROR(S5*('Regions &amp; Poverty'!$M3/100),0)</f>
        <v>15543.388800000001</v>
      </c>
      <c r="W5" s="2">
        <f>+IFERROR(T5*('Regions &amp; Poverty'!$M3/100),0)</f>
        <v>16185.249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70042</v>
      </c>
      <c r="I8" s="2">
        <f t="shared" si="0"/>
        <v>70266</v>
      </c>
      <c r="J8" s="2">
        <f t="shared" si="0"/>
        <v>70957</v>
      </c>
      <c r="K8" s="27"/>
      <c r="L8" s="2">
        <f>+IFERROR(('Regions &amp; Poverty'!$G6/100)*H8,0)</f>
        <v>54002.381999999991</v>
      </c>
      <c r="M8" s="2">
        <f>+IFERROR(('Regions &amp; Poverty'!$G6/100)*I8,0)</f>
        <v>54175.085999999996</v>
      </c>
      <c r="N8" s="2">
        <f>+IFERROR(('Regions &amp; Poverty'!$G6/100)*J8,0)</f>
        <v>54707.846999999994</v>
      </c>
      <c r="O8" s="2">
        <f>+IFERROR(L8*('Regions &amp; Poverty'!$I6/100),0)</f>
        <v>21168.933743999998</v>
      </c>
      <c r="P8" s="2">
        <f>+IFERROR(M8*('Regions &amp; Poverty'!$I6/100),0)</f>
        <v>21236.633711999999</v>
      </c>
      <c r="Q8" s="2">
        <f>+IFERROR(N8*('Regions &amp; Poverty'!$I6/100),0)</f>
        <v>21445.476024</v>
      </c>
      <c r="R8" s="2">
        <f>+IFERROR(('Regions &amp; Poverty'!$K6/100)*H8,0)</f>
        <v>63948.345999999998</v>
      </c>
      <c r="S8" s="2">
        <f>+IFERROR(('Regions &amp; Poverty'!$K6/100)*I8,0)</f>
        <v>64152.857999999993</v>
      </c>
      <c r="T8" s="2">
        <f>+IFERROR(('Regions &amp; Poverty'!$K6/100)*J8,0)</f>
        <v>64783.740999999995</v>
      </c>
      <c r="U8" s="2">
        <f>+IFERROR(R8*('Regions &amp; Poverty'!$M6/100),0)</f>
        <v>37090.040679999998</v>
      </c>
      <c r="V8" s="2">
        <f>+IFERROR(S8*('Regions &amp; Poverty'!$M6/100),0)</f>
        <v>37208.65763999999</v>
      </c>
      <c r="W8" s="2">
        <f>+IFERROR(T8*('Regions &amp; Poverty'!$M6/100),0)</f>
        <v>37574.569779999991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138673</v>
      </c>
      <c r="I13" s="2">
        <f t="shared" si="0"/>
        <v>173057</v>
      </c>
      <c r="J13" s="2">
        <f t="shared" si="0"/>
        <v>146807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190500</v>
      </c>
      <c r="I16" s="2">
        <f t="shared" si="0"/>
        <v>180776</v>
      </c>
      <c r="J16" s="2">
        <f t="shared" si="0"/>
        <v>187464</v>
      </c>
      <c r="K16" s="27"/>
      <c r="L16" s="2">
        <f>+IFERROR(('Regions &amp; Poverty'!$G14/100)*H16,0)</f>
        <v>93535.5</v>
      </c>
      <c r="M16" s="2">
        <f>+IFERROR(('Regions &amp; Poverty'!$G14/100)*I16,0)</f>
        <v>88761.016000000003</v>
      </c>
      <c r="N16" s="2">
        <f>+IFERROR(('Regions &amp; Poverty'!$G14/100)*J16,0)</f>
        <v>92044.823999999993</v>
      </c>
      <c r="O16" s="2">
        <f>+IFERROR(L16*('Regions &amp; Poverty'!$I14/100),0)</f>
        <v>14404.467000000001</v>
      </c>
      <c r="P16" s="2">
        <f>+IFERROR(M16*('Regions &amp; Poverty'!$I14/100),0)</f>
        <v>13669.196464000001</v>
      </c>
      <c r="Q16" s="2">
        <f>+IFERROR(N16*('Regions &amp; Poverty'!$I14/100),0)</f>
        <v>14174.902896</v>
      </c>
      <c r="R16" s="2">
        <f>+IFERROR(('Regions &amp; Poverty'!$K14/100)*H16,0)</f>
        <v>150495</v>
      </c>
      <c r="S16" s="2">
        <f>+IFERROR(('Regions &amp; Poverty'!$K14/100)*I16,0)</f>
        <v>142813.04</v>
      </c>
      <c r="T16" s="2">
        <f>+IFERROR(('Regions &amp; Poverty'!$K14/100)*J16,0)</f>
        <v>148096.56</v>
      </c>
      <c r="U16" s="2">
        <f>+IFERROR(R16*('Regions &amp; Poverty'!$M14/100),0)</f>
        <v>54629.684999999998</v>
      </c>
      <c r="V16" s="2">
        <f>+IFERROR(S16*('Regions &amp; Poverty'!$M14/100),0)</f>
        <v>51841.133520000003</v>
      </c>
      <c r="W16" s="2">
        <f>+IFERROR(T16*('Regions &amp; Poverty'!$M14/100),0)</f>
        <v>53759.05128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12683</v>
      </c>
      <c r="I17" s="2">
        <f t="shared" si="0"/>
        <v>12707</v>
      </c>
      <c r="J17" s="2">
        <f t="shared" si="0"/>
        <v>12928</v>
      </c>
      <c r="K17" s="27"/>
      <c r="L17" s="2">
        <f>+IFERROR(('Regions &amp; Poverty'!$G15/100)*H17,0)</f>
        <v>4388.3180000000002</v>
      </c>
      <c r="M17" s="2">
        <f>+IFERROR(('Regions &amp; Poverty'!$G15/100)*I17,0)</f>
        <v>4396.6220000000003</v>
      </c>
      <c r="N17" s="2">
        <f>+IFERROR(('Regions &amp; Poverty'!$G15/100)*J17,0)</f>
        <v>4473.0880000000006</v>
      </c>
      <c r="O17" s="2">
        <f>+IFERROR(L17*('Regions &amp; Poverty'!$I15/100),0)</f>
        <v>451.99675400000007</v>
      </c>
      <c r="P17" s="2">
        <f>+IFERROR(M17*('Regions &amp; Poverty'!$I15/100),0)</f>
        <v>452.85206600000009</v>
      </c>
      <c r="Q17" s="2">
        <f>+IFERROR(N17*('Regions &amp; Poverty'!$I15/100),0)</f>
        <v>460.72806400000013</v>
      </c>
      <c r="R17" s="2">
        <f>+IFERROR(('Regions &amp; Poverty'!$K15/100)*H17,0)</f>
        <v>8446.8779999999988</v>
      </c>
      <c r="S17" s="2">
        <f>+IFERROR(('Regions &amp; Poverty'!$K15/100)*I17,0)</f>
        <v>8462.8619999999992</v>
      </c>
      <c r="T17" s="2">
        <f>+IFERROR(('Regions &amp; Poverty'!$K15/100)*J17,0)</f>
        <v>8610.0479999999989</v>
      </c>
      <c r="U17" s="2">
        <f>+IFERROR(R17*('Regions &amp; Poverty'!$M15/100),0)</f>
        <v>2322.8914500000001</v>
      </c>
      <c r="V17" s="2">
        <f>+IFERROR(S17*('Regions &amp; Poverty'!$M15/100),0)</f>
        <v>2327.2870499999999</v>
      </c>
      <c r="W17" s="2">
        <f>+IFERROR(T17*('Regions &amp; Poverty'!$M15/100),0)</f>
        <v>2367.7631999999999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  <c r="K19" s="27"/>
      <c r="L19" s="2">
        <f>+IFERROR(('Regions &amp; Poverty'!$G17/100)*H19,0)</f>
        <v>0</v>
      </c>
      <c r="M19" s="2">
        <f>+IFERROR(('Regions &amp; Poverty'!$G17/100)*I19,0)</f>
        <v>0</v>
      </c>
      <c r="N19" s="2">
        <f>+IFERROR(('Regions &amp; Poverty'!$G17/100)*J19,0)</f>
        <v>0</v>
      </c>
      <c r="O19" s="2">
        <f>+IFERROR(L19*('Regions &amp; Poverty'!$I17/100),0)</f>
        <v>0</v>
      </c>
      <c r="P19" s="2">
        <f>+IFERROR(M19*('Regions &amp; Poverty'!$I17/100),0)</f>
        <v>0</v>
      </c>
      <c r="Q19" s="2">
        <f>+IFERROR(N19*('Regions &amp; Poverty'!$I17/100),0)</f>
        <v>0</v>
      </c>
      <c r="R19" s="2">
        <f>+IFERROR(('Regions &amp; Poverty'!$K17/100)*H19,0)</f>
        <v>0</v>
      </c>
      <c r="S19" s="2">
        <f>+IFERROR(('Regions &amp; Poverty'!$K17/100)*I19,0)</f>
        <v>0</v>
      </c>
      <c r="T19" s="2">
        <f>+IFERROR(('Regions &amp; Poverty'!$K17/100)*J19,0)</f>
        <v>0</v>
      </c>
      <c r="U19" s="2">
        <f>+IFERROR(R19*('Regions &amp; Poverty'!$M17/100),0)</f>
        <v>0</v>
      </c>
      <c r="V19" s="2">
        <f>+IFERROR(S19*('Regions &amp; Poverty'!$M17/100),0)</f>
        <v>0</v>
      </c>
      <c r="W19" s="2">
        <f>+IFERROR(T19*('Regions &amp; Poverty'!$M17/100),0)</f>
        <v>0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94000</v>
      </c>
      <c r="I21" s="9">
        <f t="shared" si="3"/>
        <v>47000</v>
      </c>
      <c r="J21" s="9">
        <f t="shared" si="3"/>
        <v>165000</v>
      </c>
      <c r="K21" s="27"/>
      <c r="L21" s="2">
        <f>+IFERROR(('Regions &amp; Poverty'!$G19/100)*H21,0)</f>
        <v>14006</v>
      </c>
      <c r="M21" s="2">
        <f>+IFERROR(('Regions &amp; Poverty'!$G19/100)*I21,0)</f>
        <v>7003</v>
      </c>
      <c r="N21" s="2">
        <f>+IFERROR(('Regions &amp; Poverty'!$G19/100)*J21,0)</f>
        <v>24585</v>
      </c>
      <c r="O21" s="2">
        <f>+IFERROR(L21*('Regions &amp; Poverty'!$I19/100),0)</f>
        <v>560.24</v>
      </c>
      <c r="P21" s="2">
        <f>+IFERROR(M21*('Regions &amp; Poverty'!$I19/100),0)</f>
        <v>280.12</v>
      </c>
      <c r="Q21" s="2">
        <f>+IFERROR(N21*('Regions &amp; Poverty'!$I19/100),0)</f>
        <v>983.4</v>
      </c>
      <c r="R21" s="2">
        <f>+IFERROR(('Regions &amp; Poverty'!$K19/100)*H21,0)</f>
        <v>38070</v>
      </c>
      <c r="S21" s="2">
        <f>+IFERROR(('Regions &amp; Poverty'!$K19/100)*I21,0)</f>
        <v>19035</v>
      </c>
      <c r="T21" s="2">
        <f>+IFERROR(('Regions &amp; Poverty'!$K19/100)*J21,0)</f>
        <v>66825</v>
      </c>
      <c r="U21" s="2">
        <f>+IFERROR(R21*('Regions &amp; Poverty'!$M19/100),0)</f>
        <v>5177.5200000000004</v>
      </c>
      <c r="V21" s="2">
        <f>+IFERROR(S21*('Regions &amp; Poverty'!$M19/100),0)</f>
        <v>2588.7600000000002</v>
      </c>
      <c r="W21" s="2">
        <f>+IFERROR(T21*('Regions &amp; Poverty'!$M19/100),0)</f>
        <v>9088.2000000000007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562729</v>
      </c>
      <c r="I22" s="2">
        <f t="shared" si="4"/>
        <v>571304</v>
      </c>
      <c r="J22" s="2">
        <f t="shared" si="4"/>
        <v>603635</v>
      </c>
      <c r="K22" s="27"/>
      <c r="L22" s="2">
        <f>+IFERROR(('Regions &amp; Poverty'!$G20/100)*H22,0)</f>
        <v>245912.57300000003</v>
      </c>
      <c r="M22" s="2">
        <f>+IFERROR(('Regions &amp; Poverty'!$G20/100)*I22,0)</f>
        <v>249659.84800000003</v>
      </c>
      <c r="N22" s="2">
        <f>+IFERROR(('Regions &amp; Poverty'!$G20/100)*J22,0)</f>
        <v>263788.49500000005</v>
      </c>
      <c r="O22" s="2">
        <f>+IFERROR(L22*('Regions &amp; Poverty'!$I20/100),0)</f>
        <v>27296.295603000002</v>
      </c>
      <c r="P22" s="2">
        <f>+IFERROR(M22*('Regions &amp; Poverty'!$I20/100),0)</f>
        <v>27712.243128000002</v>
      </c>
      <c r="Q22" s="2">
        <f>+IFERROR(N22*('Regions &amp; Poverty'!$I20/100),0)</f>
        <v>29280.522945000008</v>
      </c>
      <c r="R22" s="2">
        <f>+IFERROR(('Regions &amp; Poverty'!$K20/100)*H22,0)</f>
        <v>429924.95600000001</v>
      </c>
      <c r="S22" s="2">
        <f>+IFERROR(('Regions &amp; Poverty'!$K20/100)*I22,0)</f>
        <v>436476.25599999999</v>
      </c>
      <c r="T22" s="2">
        <f>+IFERROR(('Regions &amp; Poverty'!$K20/100)*J22,0)</f>
        <v>461177.14</v>
      </c>
      <c r="U22" s="2">
        <f>+IFERROR(R22*('Regions &amp; Poverty'!$M20/100),0)</f>
        <v>138435.83583200001</v>
      </c>
      <c r="V22" s="2">
        <f>+IFERROR(S22*('Regions &amp; Poverty'!$M20/100),0)</f>
        <v>140545.35443199999</v>
      </c>
      <c r="W22" s="2">
        <f>+IFERROR(T22*('Regions &amp; Poverty'!$M20/100),0)</f>
        <v>148499.03908000002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149248</v>
      </c>
      <c r="I26" s="2">
        <f t="shared" si="4"/>
        <v>142353</v>
      </c>
      <c r="J26" s="2">
        <f t="shared" si="4"/>
        <v>145614</v>
      </c>
      <c r="K26" s="27"/>
      <c r="L26" s="2">
        <f>+IFERROR(('Regions &amp; Poverty'!$G24/100)*H26,0)</f>
        <v>73579.263999999996</v>
      </c>
      <c r="M26" s="2">
        <f>+IFERROR(('Regions &amp; Poverty'!$G24/100)*I26,0)</f>
        <v>70180.028999999995</v>
      </c>
      <c r="N26" s="2">
        <f>+IFERROR(('Regions &amp; Poverty'!$G24/100)*J26,0)</f>
        <v>71787.702000000005</v>
      </c>
      <c r="O26" s="2">
        <f>+IFERROR(L26*('Regions &amp; Poverty'!$I24/100),0)</f>
        <v>11184.048127999999</v>
      </c>
      <c r="P26" s="2">
        <f>+IFERROR(M26*('Regions &amp; Poverty'!$I24/100),0)</f>
        <v>10667.364407999999</v>
      </c>
      <c r="Q26" s="2">
        <f>+IFERROR(N26*('Regions &amp; Poverty'!$I24/100),0)</f>
        <v>10911.730704</v>
      </c>
      <c r="R26" s="2">
        <f>+IFERROR(('Regions &amp; Poverty'!$K24/100)*H26,0)</f>
        <v>117905.92</v>
      </c>
      <c r="S26" s="2">
        <f>+IFERROR(('Regions &amp; Poverty'!$K24/100)*I26,0)</f>
        <v>112458.87000000001</v>
      </c>
      <c r="T26" s="2">
        <f>+IFERROR(('Regions &amp; Poverty'!$K24/100)*J26,0)</f>
        <v>115035.06000000001</v>
      </c>
      <c r="U26" s="2">
        <f>+IFERROR(R26*('Regions &amp; Poverty'!$M24/100),0)</f>
        <v>42328.225279999999</v>
      </c>
      <c r="V26" s="2">
        <f>+IFERROR(S26*('Regions &amp; Poverty'!$M24/100),0)</f>
        <v>40372.734329999999</v>
      </c>
      <c r="W26" s="2">
        <f>+IFERROR(T26*('Regions &amp; Poverty'!$M24/100),0)</f>
        <v>41297.586540000004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7871</v>
      </c>
      <c r="I27" s="2">
        <f t="shared" si="4"/>
        <v>7887</v>
      </c>
      <c r="J27" s="2">
        <f t="shared" si="4"/>
        <v>7903</v>
      </c>
      <c r="K27" s="27"/>
      <c r="L27" s="2">
        <f>+IFERROR(('Regions &amp; Poverty'!$G25/100)*H27,0)</f>
        <v>464.38900000000001</v>
      </c>
      <c r="M27" s="2">
        <f>+IFERROR(('Regions &amp; Poverty'!$G25/100)*I27,0)</f>
        <v>465.33300000000003</v>
      </c>
      <c r="N27" s="2">
        <f>+IFERROR(('Regions &amp; Poverty'!$G25/100)*J27,0)</f>
        <v>466.27700000000004</v>
      </c>
      <c r="O27" s="2">
        <f>+IFERROR(L27*('Regions &amp; Poverty'!$I25/100),0)</f>
        <v>6.5014459999999996</v>
      </c>
      <c r="P27" s="2">
        <f>+IFERROR(M27*('Regions &amp; Poverty'!$I25/100),0)</f>
        <v>6.5146619999999995</v>
      </c>
      <c r="Q27" s="2">
        <f>+IFERROR(N27*('Regions &amp; Poverty'!$I25/100),0)</f>
        <v>6.5278780000000003</v>
      </c>
      <c r="R27" s="2">
        <f>+IFERROR(('Regions &amp; Poverty'!$K25/100)*H27,0)</f>
        <v>1857.556</v>
      </c>
      <c r="S27" s="2">
        <f>+IFERROR(('Regions &amp; Poverty'!$K25/100)*I27,0)</f>
        <v>1861.3320000000001</v>
      </c>
      <c r="T27" s="2">
        <f>+IFERROR(('Regions &amp; Poverty'!$K25/100)*J27,0)</f>
        <v>1865.1080000000002</v>
      </c>
      <c r="U27" s="2">
        <f>+IFERROR(R27*('Regions &amp; Poverty'!$M25/100),0)</f>
        <v>120.74114</v>
      </c>
      <c r="V27" s="2">
        <f>+IFERROR(S27*('Regions &amp; Poverty'!$M25/100),0)</f>
        <v>120.98658000000002</v>
      </c>
      <c r="W27" s="2">
        <f>+IFERROR(T27*('Regions &amp; Poverty'!$M25/100),0)</f>
        <v>121.23202000000002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1593166</v>
      </c>
      <c r="I28" s="2">
        <f t="shared" si="4"/>
        <v>1672741</v>
      </c>
      <c r="J28" s="2">
        <f t="shared" si="4"/>
        <v>1987100</v>
      </c>
      <c r="K28" s="27"/>
      <c r="L28" s="2">
        <f>+IFERROR(('Regions &amp; Poverty'!$G26/100)*H28,0)</f>
        <v>724890.53</v>
      </c>
      <c r="M28" s="2">
        <f>+IFERROR(('Regions &amp; Poverty'!$G26/100)*I28,0)</f>
        <v>761097.15500000003</v>
      </c>
      <c r="N28" s="2">
        <f>+IFERROR(('Regions &amp; Poverty'!$G26/100)*J28,0)</f>
        <v>904130.5</v>
      </c>
      <c r="O28" s="2">
        <f>+IFERROR(L28*('Regions &amp; Poverty'!$I26/100),0)</f>
        <v>98585.112080000006</v>
      </c>
      <c r="P28" s="2">
        <f>+IFERROR(M28*('Regions &amp; Poverty'!$I26/100),0)</f>
        <v>103509.21308000002</v>
      </c>
      <c r="Q28" s="2">
        <f>+IFERROR(N28*('Regions &amp; Poverty'!$I26/100),0)</f>
        <v>122961.74800000001</v>
      </c>
      <c r="R28" s="2">
        <f>+IFERROR(('Regions &amp; Poverty'!$K26/100)*H28,0)</f>
        <v>1234703.6500000001</v>
      </c>
      <c r="S28" s="2">
        <f>+IFERROR(('Regions &amp; Poverty'!$K26/100)*I28,0)</f>
        <v>1296374.2750000001</v>
      </c>
      <c r="T28" s="2">
        <f>+IFERROR(('Regions &amp; Poverty'!$K26/100)*J28,0)</f>
        <v>1540002.5</v>
      </c>
      <c r="U28" s="2">
        <f>+IFERROR(R28*('Regions &amp; Poverty'!$M26/100),0)</f>
        <v>418564.53735</v>
      </c>
      <c r="V28" s="2">
        <f>+IFERROR(S28*('Regions &amp; Poverty'!$M26/100),0)</f>
        <v>439470.87922499998</v>
      </c>
      <c r="W28" s="2">
        <f>+IFERROR(T28*('Regions &amp; Poverty'!$M26/100),0)</f>
        <v>522060.84749999997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64088</v>
      </c>
      <c r="I29" s="2">
        <f t="shared" si="4"/>
        <v>65502</v>
      </c>
      <c r="J29" s="2">
        <f t="shared" si="4"/>
        <v>61424</v>
      </c>
      <c r="K29" s="27"/>
      <c r="L29" s="2">
        <f>+IFERROR(('Regions &amp; Poverty'!$G27/100)*H29,0)</f>
        <v>24353.439999999999</v>
      </c>
      <c r="M29" s="2">
        <f>+IFERROR(('Regions &amp; Poverty'!$G27/100)*I29,0)</f>
        <v>24890.760000000002</v>
      </c>
      <c r="N29" s="2">
        <f>+IFERROR(('Regions &amp; Poverty'!$G27/100)*J29,0)</f>
        <v>23341.119999999999</v>
      </c>
      <c r="O29" s="2">
        <f>+IFERROR(L29*('Regions &amp; Poverty'!$I27/100),0)</f>
        <v>3117.2403199999999</v>
      </c>
      <c r="P29" s="2">
        <f>+IFERROR(M29*('Regions &amp; Poverty'!$I27/100),0)</f>
        <v>3186.0172800000005</v>
      </c>
      <c r="Q29" s="2">
        <f>+IFERROR(N29*('Regions &amp; Poverty'!$I27/100),0)</f>
        <v>2987.66336</v>
      </c>
      <c r="R29" s="2">
        <f>+IFERROR(('Regions &amp; Poverty'!$K27/100)*H29,0)</f>
        <v>43259.4</v>
      </c>
      <c r="S29" s="2">
        <f>+IFERROR(('Regions &amp; Poverty'!$K27/100)*I29,0)</f>
        <v>44213.850000000006</v>
      </c>
      <c r="T29" s="2">
        <f>+IFERROR(('Regions &amp; Poverty'!$K27/100)*J29,0)</f>
        <v>41461.200000000004</v>
      </c>
      <c r="U29" s="2">
        <f>+IFERROR(R29*('Regions &amp; Poverty'!$M27/100),0)</f>
        <v>12804.782400000002</v>
      </c>
      <c r="V29" s="2">
        <f>+IFERROR(S29*('Regions &amp; Poverty'!$M27/100),0)</f>
        <v>13087.299600000004</v>
      </c>
      <c r="W29" s="2">
        <f>+IFERROR(T29*('Regions &amp; Poverty'!$M27/100),0)</f>
        <v>12272.515200000003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5993</v>
      </c>
      <c r="I34" s="2">
        <f t="shared" si="5"/>
        <v>6090</v>
      </c>
      <c r="J34" s="2">
        <f t="shared" si="5"/>
        <v>6291</v>
      </c>
      <c r="K34" s="27"/>
      <c r="L34" s="2">
        <f>+IFERROR(('Regions &amp; Poverty'!$G32/100)*H34,0)</f>
        <v>4662.5540000000001</v>
      </c>
      <c r="M34" s="2">
        <f>+IFERROR(('Regions &amp; Poverty'!$G32/100)*I34,0)</f>
        <v>4738.0200000000004</v>
      </c>
      <c r="N34" s="2">
        <f>+IFERROR(('Regions &amp; Poverty'!$G32/100)*J34,0)</f>
        <v>4894.3980000000001</v>
      </c>
      <c r="O34" s="2">
        <f>+IFERROR(L34*('Regions &amp; Poverty'!$I32/100),0)</f>
        <v>1827.721168</v>
      </c>
      <c r="P34" s="2">
        <f>+IFERROR(M34*('Regions &amp; Poverty'!$I32/100),0)</f>
        <v>1857.3038400000003</v>
      </c>
      <c r="Q34" s="2">
        <f>+IFERROR(N34*('Regions &amp; Poverty'!$I32/100),0)</f>
        <v>1918.6040160000002</v>
      </c>
      <c r="R34" s="2">
        <f>+IFERROR(('Regions &amp; Poverty'!$K32/100)*H34,0)</f>
        <v>5459.6229999999996</v>
      </c>
      <c r="S34" s="2">
        <f>+IFERROR(('Regions &amp; Poverty'!$K32/100)*I34,0)</f>
        <v>5547.99</v>
      </c>
      <c r="T34" s="2">
        <f>+IFERROR(('Regions &amp; Poverty'!$K32/100)*J34,0)</f>
        <v>5731.1009999999997</v>
      </c>
      <c r="U34" s="2">
        <f>+IFERROR(R34*('Regions &amp; Poverty'!$M32/100),0)</f>
        <v>3177.5005860000001</v>
      </c>
      <c r="V34" s="2">
        <f>+IFERROR(S34*('Regions &amp; Poverty'!$M32/100),0)</f>
        <v>3228.9301800000003</v>
      </c>
      <c r="W34" s="2">
        <f>+IFERROR(T34*('Regions &amp; Poverty'!$M32/100),0)</f>
        <v>3335.5007820000001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38445</v>
      </c>
      <c r="I35" s="2">
        <f t="shared" si="5"/>
        <v>35903</v>
      </c>
      <c r="J35" s="2">
        <f t="shared" si="5"/>
        <v>29266</v>
      </c>
      <c r="K35" s="27"/>
      <c r="L35" s="2">
        <f>+IFERROR(('Regions &amp; Poverty'!$G33/100)*H35,0)</f>
        <v>27257.505000000005</v>
      </c>
      <c r="M35" s="2">
        <f>+IFERROR(('Regions &amp; Poverty'!$G33/100)*I35,0)</f>
        <v>25455.227000000003</v>
      </c>
      <c r="N35" s="2">
        <f>+IFERROR(('Regions &amp; Poverty'!$G33/100)*J35,0)</f>
        <v>20749.594000000001</v>
      </c>
      <c r="O35" s="2">
        <f>+IFERROR(L35*('Regions &amp; Poverty'!$I33/100),0)</f>
        <v>9076.7491650000011</v>
      </c>
      <c r="P35" s="2">
        <f>+IFERROR(M35*('Regions &amp; Poverty'!$I33/100),0)</f>
        <v>8476.5905910000001</v>
      </c>
      <c r="Q35" s="2">
        <f>+IFERROR(N35*('Regions &amp; Poverty'!$I33/100),0)</f>
        <v>6909.6148019999991</v>
      </c>
      <c r="R35" s="2">
        <f>+IFERROR(('Regions &amp; Poverty'!$K33/100)*H35,0)</f>
        <v>33985.379999999997</v>
      </c>
      <c r="S35" s="2">
        <f>+IFERROR(('Regions &amp; Poverty'!$K33/100)*I35,0)</f>
        <v>31738.252</v>
      </c>
      <c r="T35" s="2">
        <f>+IFERROR(('Regions &amp; Poverty'!$K33/100)*J35,0)</f>
        <v>25871.144</v>
      </c>
      <c r="U35" s="2">
        <f>+IFERROR(R35*('Regions &amp; Poverty'!$M33/100),0)</f>
        <v>17978.266019999999</v>
      </c>
      <c r="V35" s="2">
        <f>+IFERROR(S35*('Regions &amp; Poverty'!$M33/100),0)</f>
        <v>16789.535308000002</v>
      </c>
      <c r="W35" s="2">
        <f>+IFERROR(T35*('Regions &amp; Poverty'!$M33/100),0)</f>
        <v>13685.835176000001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103837</v>
      </c>
      <c r="I37" s="2">
        <f t="shared" si="5"/>
        <v>63245</v>
      </c>
      <c r="J37" s="2">
        <f t="shared" si="5"/>
        <v>82931</v>
      </c>
      <c r="K37" s="27"/>
      <c r="L37" s="2">
        <f>+IFERROR(('Regions &amp; Poverty'!$G35/100)*H37,0)</f>
        <v>71336.019</v>
      </c>
      <c r="M37" s="2">
        <f>+IFERROR(('Regions &amp; Poverty'!$G35/100)*I37,0)</f>
        <v>43449.315000000002</v>
      </c>
      <c r="N37" s="2">
        <f>+IFERROR(('Regions &amp; Poverty'!$G35/100)*J37,0)</f>
        <v>56973.597000000002</v>
      </c>
      <c r="O37" s="2">
        <f>+IFERROR(L37*('Regions &amp; Poverty'!$I35/100),0)</f>
        <v>22399.509966000001</v>
      </c>
      <c r="P37" s="2">
        <f>+IFERROR(M37*('Regions &amp; Poverty'!$I35/100),0)</f>
        <v>13643.084910000001</v>
      </c>
      <c r="Q37" s="2">
        <f>+IFERROR(N37*('Regions &amp; Poverty'!$I35/100),0)</f>
        <v>17889.709458000001</v>
      </c>
      <c r="R37" s="2">
        <f>+IFERROR(('Regions &amp; Poverty'!$K35/100)*H37,0)</f>
        <v>91895.744999999995</v>
      </c>
      <c r="S37" s="2">
        <f>+IFERROR(('Regions &amp; Poverty'!$K35/100)*I37,0)</f>
        <v>55971.824999999997</v>
      </c>
      <c r="T37" s="2">
        <f>+IFERROR(('Regions &amp; Poverty'!$K35/100)*J37,0)</f>
        <v>73393.934999999998</v>
      </c>
      <c r="U37" s="2">
        <f>+IFERROR(R37*('Regions &amp; Poverty'!$M35/100),0)</f>
        <v>47234.412929999999</v>
      </c>
      <c r="V37" s="2">
        <f>+IFERROR(S37*('Regions &amp; Poverty'!$M35/100),0)</f>
        <v>28769.518049999999</v>
      </c>
      <c r="W37" s="2">
        <f>+IFERROR(T37*('Regions &amp; Poverty'!$M35/100),0)</f>
        <v>37724.48259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710</v>
      </c>
      <c r="I40" s="2">
        <f t="shared" si="5"/>
        <v>714</v>
      </c>
      <c r="J40" s="2">
        <f t="shared" si="5"/>
        <v>720</v>
      </c>
      <c r="K40" s="27"/>
      <c r="L40" s="2">
        <f>+IFERROR(('Regions &amp; Poverty'!$G38/100)*H40,0)</f>
        <v>298.2</v>
      </c>
      <c r="M40" s="2">
        <f>+IFERROR(('Regions &amp; Poverty'!$G38/100)*I40,0)</f>
        <v>299.88</v>
      </c>
      <c r="N40" s="2">
        <f>+IFERROR(('Regions &amp; Poverty'!$G38/100)*J40,0)</f>
        <v>302.39999999999998</v>
      </c>
      <c r="O40" s="2">
        <f>+IFERROR(L40*('Regions &amp; Poverty'!$I38/100),0)</f>
        <v>49.501199999999997</v>
      </c>
      <c r="P40" s="2">
        <f>+IFERROR(M40*('Regions &amp; Poverty'!$I38/100),0)</f>
        <v>49.780080000000005</v>
      </c>
      <c r="Q40" s="2">
        <f>+IFERROR(N40*('Regions &amp; Poverty'!$I38/100),0)</f>
        <v>50.198399999999999</v>
      </c>
      <c r="R40" s="2">
        <f>+IFERROR(('Regions &amp; Poverty'!$K38/100)*H40,0)</f>
        <v>457.24</v>
      </c>
      <c r="S40" s="2">
        <f>+IFERROR(('Regions &amp; Poverty'!$K38/100)*I40,0)</f>
        <v>459.81600000000003</v>
      </c>
      <c r="T40" s="2">
        <f>+IFERROR(('Regions &amp; Poverty'!$K38/100)*J40,0)</f>
        <v>463.68</v>
      </c>
      <c r="U40" s="2">
        <f>+IFERROR(R40*('Regions &amp; Poverty'!$M38/100),0)</f>
        <v>146.77404000000001</v>
      </c>
      <c r="V40" s="2">
        <f>+IFERROR(S40*('Regions &amp; Poverty'!$M38/100),0)</f>
        <v>147.60093600000002</v>
      </c>
      <c r="W40" s="2">
        <f>+IFERROR(T40*('Regions &amp; Poverty'!$M38/100),0)</f>
        <v>148.84128000000001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609</v>
      </c>
      <c r="I47" s="2">
        <f t="shared" si="6"/>
        <v>625</v>
      </c>
      <c r="J47" s="2">
        <f t="shared" si="6"/>
        <v>633</v>
      </c>
      <c r="K47" s="27"/>
      <c r="L47" s="2">
        <f>+IFERROR(('Regions &amp; Poverty'!$G45/100)*H47,0)</f>
        <v>408.63899999999995</v>
      </c>
      <c r="M47" s="2">
        <f>+IFERROR(('Regions &amp; Poverty'!$G45/100)*I47,0)</f>
        <v>419.37499999999994</v>
      </c>
      <c r="N47" s="2">
        <f>+IFERROR(('Regions &amp; Poverty'!$G45/100)*J47,0)</f>
        <v>424.74299999999994</v>
      </c>
      <c r="O47" s="2">
        <f>+IFERROR(L47*('Regions &amp; Poverty'!$I45/100),0)</f>
        <v>124.63489499999999</v>
      </c>
      <c r="P47" s="2">
        <f>+IFERROR(M47*('Regions &amp; Poverty'!$I45/100),0)</f>
        <v>127.90937499999998</v>
      </c>
      <c r="Q47" s="2">
        <f>+IFERROR(N47*('Regions &amp; Poverty'!$I45/100),0)</f>
        <v>129.54661499999997</v>
      </c>
      <c r="R47" s="2">
        <f>+IFERROR(('Regions &amp; Poverty'!$K45/100)*H47,0)</f>
        <v>514.60500000000002</v>
      </c>
      <c r="S47" s="2">
        <f>+IFERROR(('Regions &amp; Poverty'!$K45/100)*I47,0)</f>
        <v>528.125</v>
      </c>
      <c r="T47" s="2">
        <f>+IFERROR(('Regions &amp; Poverty'!$K45/100)*J47,0)</f>
        <v>534.88499999999999</v>
      </c>
      <c r="U47" s="2">
        <f>+IFERROR(R47*('Regions &amp; Poverty'!$M45/100),0)</f>
        <v>255.24408</v>
      </c>
      <c r="V47" s="2">
        <f>+IFERROR(S47*('Regions &amp; Poverty'!$M45/100),0)</f>
        <v>261.95</v>
      </c>
      <c r="W47" s="2">
        <f>+IFERROR(T47*('Regions &amp; Poverty'!$M45/100),0)</f>
        <v>265.30295999999998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2137900</v>
      </c>
      <c r="I49" s="2">
        <f t="shared" si="6"/>
        <v>2306200</v>
      </c>
      <c r="J49" s="2">
        <f t="shared" si="6"/>
        <v>3027596</v>
      </c>
      <c r="K49" s="27"/>
      <c r="L49" s="2">
        <f>+IFERROR(('Regions &amp; Poverty'!$G47/100)*H49,0)</f>
        <v>1143776.5</v>
      </c>
      <c r="M49" s="2">
        <f>+IFERROR(('Regions &amp; Poverty'!$G47/100)*I49,0)</f>
        <v>1233817</v>
      </c>
      <c r="N49" s="2">
        <f>+IFERROR(('Regions &amp; Poverty'!$G47/100)*J49,0)</f>
        <v>1619763.86</v>
      </c>
      <c r="O49" s="2">
        <f>+IFERROR(L49*('Regions &amp; Poverty'!$I47/100),0)</f>
        <v>249343.277</v>
      </c>
      <c r="P49" s="2">
        <f>+IFERROR(M49*('Regions &amp; Poverty'!$I47/100),0)</f>
        <v>268972.10599999997</v>
      </c>
      <c r="Q49" s="2">
        <f>+IFERROR(N49*('Regions &amp; Poverty'!$I47/100),0)</f>
        <v>353108.52148</v>
      </c>
      <c r="R49" s="2">
        <f>+IFERROR(('Regions &amp; Poverty'!$K47/100)*H49,0)</f>
        <v>1659010.4</v>
      </c>
      <c r="S49" s="2">
        <f>+IFERROR(('Regions &amp; Poverty'!$K47/100)*I49,0)</f>
        <v>1789611.1999999997</v>
      </c>
      <c r="T49" s="2">
        <f>+IFERROR(('Regions &amp; Poverty'!$K47/100)*J49,0)</f>
        <v>2349414.4959999998</v>
      </c>
      <c r="U49" s="2">
        <f>+IFERROR(R49*('Regions &amp; Poverty'!$M47/100),0)</f>
        <v>668581.19119999988</v>
      </c>
      <c r="V49" s="2">
        <f>+IFERROR(S49*('Regions &amp; Poverty'!$M47/100),0)</f>
        <v>721213.31359999988</v>
      </c>
      <c r="W49" s="2">
        <f>+IFERROR(T49*('Regions &amp; Poverty'!$M47/100),0)</f>
        <v>946814.04188799986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29756</v>
      </c>
      <c r="I55" s="2">
        <f t="shared" si="6"/>
        <v>29362</v>
      </c>
      <c r="J55" s="2">
        <f t="shared" si="6"/>
        <v>29348</v>
      </c>
      <c r="K55" s="27"/>
      <c r="L55" s="2">
        <f>+IFERROR(('Regions &amp; Poverty'!$G53/100)*H55,0)</f>
        <v>7409.2439999999997</v>
      </c>
      <c r="M55" s="2">
        <f>+IFERROR(('Regions &amp; Poverty'!$G53/100)*I55,0)</f>
        <v>7311.1379999999999</v>
      </c>
      <c r="N55" s="2">
        <f>+IFERROR(('Regions &amp; Poverty'!$G53/100)*J55,0)</f>
        <v>7307.652</v>
      </c>
      <c r="O55" s="2">
        <f>+IFERROR(L55*('Regions &amp; Poverty'!$I53/100),0)</f>
        <v>592.73951999999997</v>
      </c>
      <c r="P55" s="2">
        <f>+IFERROR(M55*('Regions &amp; Poverty'!$I53/100),0)</f>
        <v>584.89103999999998</v>
      </c>
      <c r="Q55" s="2">
        <f>+IFERROR(N55*('Regions &amp; Poverty'!$I53/100),0)</f>
        <v>584.61216000000002</v>
      </c>
      <c r="R55" s="2">
        <f>+IFERROR(('Regions &amp; Poverty'!$K53/100)*H55,0)</f>
        <v>15175.56</v>
      </c>
      <c r="S55" s="2">
        <f>+IFERROR(('Regions &amp; Poverty'!$K53/100)*I55,0)</f>
        <v>14974.62</v>
      </c>
      <c r="T55" s="2">
        <f>+IFERROR(('Regions &amp; Poverty'!$K53/100)*J55,0)</f>
        <v>14967.48</v>
      </c>
      <c r="U55" s="2">
        <f>+IFERROR(R55*('Regions &amp; Poverty'!$M53/100),0)</f>
        <v>3080.63868</v>
      </c>
      <c r="V55" s="2">
        <f>+IFERROR(S55*('Regions &amp; Poverty'!$M53/100),0)</f>
        <v>3039.8478600000003</v>
      </c>
      <c r="W55" s="2">
        <f>+IFERROR(T55*('Regions &amp; Poverty'!$M53/100),0)</f>
        <v>3038.3984399999999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259</v>
      </c>
      <c r="I56" s="2">
        <f t="shared" si="6"/>
        <v>277</v>
      </c>
      <c r="J56" s="2">
        <f t="shared" si="6"/>
        <v>312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497</v>
      </c>
      <c r="I59" s="2">
        <f t="shared" si="8"/>
        <v>501</v>
      </c>
      <c r="J59" s="2">
        <f t="shared" si="8"/>
        <v>501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  <c r="K65" s="27"/>
      <c r="L65" s="2">
        <f>+IFERROR(('Regions &amp; Poverty'!$G63/100)*H65,0)</f>
        <v>0</v>
      </c>
      <c r="M65" s="2">
        <f>+IFERROR(('Regions &amp; Poverty'!$G63/100)*I65,0)</f>
        <v>0</v>
      </c>
      <c r="N65" s="2">
        <f>+IFERROR(('Regions &amp; Poverty'!$G63/100)*J65,0)</f>
        <v>0</v>
      </c>
      <c r="O65" s="2">
        <f>+IFERROR(L65*('Regions &amp; Poverty'!$I63/100),0)</f>
        <v>0</v>
      </c>
      <c r="P65" s="2">
        <f>+IFERROR(M65*('Regions &amp; Poverty'!$I63/100),0)</f>
        <v>0</v>
      </c>
      <c r="Q65" s="2">
        <f>+IFERROR(N65*('Regions &amp; Poverty'!$I63/100),0)</f>
        <v>0</v>
      </c>
      <c r="R65" s="2">
        <f>+IFERROR(('Regions &amp; Poverty'!$K63/100)*H65,0)</f>
        <v>0</v>
      </c>
      <c r="S65" s="2">
        <f>+IFERROR(('Regions &amp; Poverty'!$K63/100)*I65,0)</f>
        <v>0</v>
      </c>
      <c r="T65" s="2">
        <f>+IFERROR(('Regions &amp; Poverty'!$K63/100)*J65,0)</f>
        <v>0</v>
      </c>
      <c r="U65" s="2">
        <f>+IFERROR(R65*('Regions &amp; Poverty'!$M63/100),0)</f>
        <v>0</v>
      </c>
      <c r="V65" s="2">
        <f>+IFERROR(S65*('Regions &amp; Poverty'!$M63/100),0)</f>
        <v>0</v>
      </c>
      <c r="W65" s="2">
        <f>+IFERROR(T65*('Regions &amp; Poverty'!$M63/100),0)</f>
        <v>0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0</v>
      </c>
      <c r="I68" s="2">
        <f t="shared" si="9"/>
        <v>0</v>
      </c>
      <c r="J68" s="2">
        <f t="shared" si="9"/>
        <v>0</v>
      </c>
      <c r="K68" s="27"/>
      <c r="L68" s="2">
        <f>+IFERROR(('Regions &amp; Poverty'!$G66/100)*H68,0)</f>
        <v>0</v>
      </c>
      <c r="M68" s="2">
        <f>+IFERROR(('Regions &amp; Poverty'!$G66/100)*I68,0)</f>
        <v>0</v>
      </c>
      <c r="N68" s="2">
        <f>+IFERROR(('Regions &amp; Poverty'!$G66/100)*J68,0)</f>
        <v>0</v>
      </c>
      <c r="O68" s="2">
        <f>+IFERROR(L68*('Regions &amp; Poverty'!$I66/100),0)</f>
        <v>0</v>
      </c>
      <c r="P68" s="2">
        <f>+IFERROR(M68*('Regions &amp; Poverty'!$I66/100),0)</f>
        <v>0</v>
      </c>
      <c r="Q68" s="2">
        <f>+IFERROR(N68*('Regions &amp; Poverty'!$I66/100),0)</f>
        <v>0</v>
      </c>
      <c r="R68" s="2">
        <f>+IFERROR(('Regions &amp; Poverty'!$K66/100)*H68,0)</f>
        <v>0</v>
      </c>
      <c r="S68" s="2">
        <f>+IFERROR(('Regions &amp; Poverty'!$K66/100)*I68,0)</f>
        <v>0</v>
      </c>
      <c r="T68" s="2">
        <f>+IFERROR(('Regions &amp; Poverty'!$K66/100)*J68,0)</f>
        <v>0</v>
      </c>
      <c r="U68" s="2">
        <f>+IFERROR(R68*('Regions &amp; Poverty'!$M66/100),0)</f>
        <v>0</v>
      </c>
      <c r="V68" s="2">
        <f>+IFERROR(S68*('Regions &amp; Poverty'!$M66/100),0)</f>
        <v>0</v>
      </c>
      <c r="W68" s="2">
        <f>+IFERROR(T68*('Regions &amp; Poverty'!$M66/100),0)</f>
        <v>0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0</v>
      </c>
      <c r="I69" s="2">
        <f t="shared" si="9"/>
        <v>0</v>
      </c>
      <c r="J69" s="2">
        <f t="shared" si="9"/>
        <v>0</v>
      </c>
      <c r="K69" s="27"/>
      <c r="L69" s="2">
        <f>+IFERROR(('Regions &amp; Poverty'!$G67/100)*H69,0)</f>
        <v>0</v>
      </c>
      <c r="M69" s="2">
        <f>+IFERROR(('Regions &amp; Poverty'!$G67/100)*I69,0)</f>
        <v>0</v>
      </c>
      <c r="N69" s="2">
        <f>+IFERROR(('Regions &amp; Poverty'!$G67/100)*J69,0)</f>
        <v>0</v>
      </c>
      <c r="O69" s="2">
        <f>+IFERROR(L69*('Regions &amp; Poverty'!$I67/100),0)</f>
        <v>0</v>
      </c>
      <c r="P69" s="2">
        <f>+IFERROR(M69*('Regions &amp; Poverty'!$I67/100),0)</f>
        <v>0</v>
      </c>
      <c r="Q69" s="2">
        <f>+IFERROR(N69*('Regions &amp; Poverty'!$I67/100),0)</f>
        <v>0</v>
      </c>
      <c r="R69" s="2">
        <f>+IFERROR(('Regions &amp; Poverty'!$K67/100)*H69,0)</f>
        <v>0</v>
      </c>
      <c r="S69" s="2">
        <f>+IFERROR(('Regions &amp; Poverty'!$K67/100)*I69,0)</f>
        <v>0</v>
      </c>
      <c r="T69" s="2">
        <f>+IFERROR(('Regions &amp; Poverty'!$K67/100)*J69,0)</f>
        <v>0</v>
      </c>
      <c r="U69" s="2">
        <f>+IFERROR(R69*('Regions &amp; Poverty'!$M67/100),0)</f>
        <v>0</v>
      </c>
      <c r="V69" s="2">
        <f>+IFERROR(S69*('Regions &amp; Poverty'!$M67/100),0)</f>
        <v>0</v>
      </c>
      <c r="W69" s="2">
        <f>+IFERROR(T69*('Regions &amp; Poverty'!$M67/100),0)</f>
        <v>0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0</v>
      </c>
      <c r="I70" s="2">
        <f t="shared" si="9"/>
        <v>0</v>
      </c>
      <c r="J70" s="2">
        <f t="shared" si="9"/>
        <v>0</v>
      </c>
      <c r="K70" s="27"/>
      <c r="L70" s="2">
        <f>+IFERROR(('Regions &amp; Poverty'!$G68/100)*H70,0)</f>
        <v>0</v>
      </c>
      <c r="M70" s="2">
        <f>+IFERROR(('Regions &amp; Poverty'!$G68/100)*I70,0)</f>
        <v>0</v>
      </c>
      <c r="N70" s="2">
        <f>+IFERROR(('Regions &amp; Poverty'!$G68/100)*J70,0)</f>
        <v>0</v>
      </c>
      <c r="O70" s="2">
        <f>+IFERROR(L70*('Regions &amp; Poverty'!$I68/100),0)</f>
        <v>0</v>
      </c>
      <c r="P70" s="2">
        <f>+IFERROR(M70*('Regions &amp; Poverty'!$I68/100),0)</f>
        <v>0</v>
      </c>
      <c r="Q70" s="2">
        <f>+IFERROR(N70*('Regions &amp; Poverty'!$I68/100),0)</f>
        <v>0</v>
      </c>
      <c r="R70" s="2">
        <f>+IFERROR(('Regions &amp; Poverty'!$K68/100)*H70,0)</f>
        <v>0</v>
      </c>
      <c r="S70" s="2">
        <f>+IFERROR(('Regions &amp; Poverty'!$K68/100)*I70,0)</f>
        <v>0</v>
      </c>
      <c r="T70" s="2">
        <f>+IFERROR(('Regions &amp; Poverty'!$K68/100)*J70,0)</f>
        <v>0</v>
      </c>
      <c r="U70" s="2">
        <f>+IFERROR(R70*('Regions &amp; Poverty'!$M68/100),0)</f>
        <v>0</v>
      </c>
      <c r="V70" s="2">
        <f>+IFERROR(S70*('Regions &amp; Poverty'!$M68/100),0)</f>
        <v>0</v>
      </c>
      <c r="W70" s="2">
        <f>+IFERROR(T70*('Regions &amp; Poverty'!$M68/100),0)</f>
        <v>0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17588</v>
      </c>
      <c r="I71" s="2">
        <f t="shared" si="9"/>
        <v>19435</v>
      </c>
      <c r="J71" s="2">
        <f t="shared" si="9"/>
        <v>24200</v>
      </c>
      <c r="K71" s="27"/>
      <c r="L71" s="2">
        <f>+IFERROR(('Regions &amp; Poverty'!$G69/100)*H71,0)</f>
        <v>527.64</v>
      </c>
      <c r="M71" s="2">
        <f>+IFERROR(('Regions &amp; Poverty'!$G69/100)*I71,0)</f>
        <v>583.04999999999995</v>
      </c>
      <c r="N71" s="2">
        <f>+IFERROR(('Regions &amp; Poverty'!$G69/100)*J71,0)</f>
        <v>726</v>
      </c>
      <c r="O71" s="2">
        <f>+IFERROR(L71*('Regions &amp; Poverty'!$I69/100),0)</f>
        <v>4.22112</v>
      </c>
      <c r="P71" s="2">
        <f>+IFERROR(M71*('Regions &amp; Poverty'!$I69/100),0)</f>
        <v>4.6643999999999997</v>
      </c>
      <c r="Q71" s="2">
        <f>+IFERROR(N71*('Regions &amp; Poverty'!$I69/100),0)</f>
        <v>5.8079999999999998</v>
      </c>
      <c r="R71" s="2">
        <f>+IFERROR(('Regions &amp; Poverty'!$K69/100)*H71,0)</f>
        <v>1635.6840000000002</v>
      </c>
      <c r="S71" s="2">
        <f>+IFERROR(('Regions &amp; Poverty'!$K69/100)*I71,0)</f>
        <v>1807.4550000000002</v>
      </c>
      <c r="T71" s="2">
        <f>+IFERROR(('Regions &amp; Poverty'!$K69/100)*J71,0)</f>
        <v>2250.6000000000004</v>
      </c>
      <c r="U71" s="2">
        <f>+IFERROR(R71*('Regions &amp; Poverty'!$M69/100),0)</f>
        <v>49.070520000000002</v>
      </c>
      <c r="V71" s="2">
        <f>+IFERROR(S71*('Regions &amp; Poverty'!$M69/100),0)</f>
        <v>54.223649999999999</v>
      </c>
      <c r="W71" s="2">
        <f>+IFERROR(T71*('Regions &amp; Poverty'!$M69/100),0)</f>
        <v>67.518000000000015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0</v>
      </c>
      <c r="I72" s="2">
        <f t="shared" si="9"/>
        <v>0</v>
      </c>
      <c r="J72" s="2">
        <f t="shared" si="9"/>
        <v>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  <c r="K73" s="27"/>
      <c r="L73" s="2">
        <f>+IFERROR(('Regions &amp; Poverty'!$G71/100)*H73,0)</f>
        <v>0</v>
      </c>
      <c r="M73" s="2">
        <f>+IFERROR(('Regions &amp; Poverty'!$G71/100)*I73,0)</f>
        <v>0</v>
      </c>
      <c r="N73" s="2">
        <f>+IFERROR(('Regions &amp; Poverty'!$G71/100)*J73,0)</f>
        <v>0</v>
      </c>
      <c r="O73" s="2">
        <f>+IFERROR(L73*('Regions &amp; Poverty'!$I71/100),0)</f>
        <v>0</v>
      </c>
      <c r="P73" s="2">
        <f>+IFERROR(M73*('Regions &amp; Poverty'!$I71/100),0)</f>
        <v>0</v>
      </c>
      <c r="Q73" s="2">
        <f>+IFERROR(N73*('Regions &amp; Poverty'!$I71/100),0)</f>
        <v>0</v>
      </c>
      <c r="R73" s="2">
        <f>+IFERROR(('Regions &amp; Poverty'!$K71/100)*H73,0)</f>
        <v>0</v>
      </c>
      <c r="S73" s="2">
        <f>+IFERROR(('Regions &amp; Poverty'!$K71/100)*I73,0)</f>
        <v>0</v>
      </c>
      <c r="T73" s="2">
        <f>+IFERROR(('Regions &amp; Poverty'!$K71/100)*J73,0)</f>
        <v>0</v>
      </c>
      <c r="U73" s="2">
        <f>+IFERROR(R73*('Regions &amp; Poverty'!$M71/100),0)</f>
        <v>0</v>
      </c>
      <c r="V73" s="2">
        <f>+IFERROR(S73*('Regions &amp; Poverty'!$M71/100),0)</f>
        <v>0</v>
      </c>
      <c r="W73" s="2">
        <f>+IFERROR(T73*('Regions &amp; Poverty'!$M71/100),0)</f>
        <v>0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158</v>
      </c>
      <c r="I75" s="2">
        <f t="shared" si="9"/>
        <v>156</v>
      </c>
      <c r="J75" s="2">
        <f t="shared" si="9"/>
        <v>152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  <c r="K77" s="27"/>
      <c r="L77" s="2">
        <f>+IFERROR(('Regions &amp; Poverty'!$G75/100)*H77,0)</f>
        <v>0</v>
      </c>
      <c r="M77" s="2">
        <f>+IFERROR(('Regions &amp; Poverty'!$G75/100)*I77,0)</f>
        <v>0</v>
      </c>
      <c r="N77" s="2">
        <f>+IFERROR(('Regions &amp; Poverty'!$G75/100)*J77,0)</f>
        <v>0</v>
      </c>
      <c r="O77" s="2">
        <f>+IFERROR(L77*('Regions &amp; Poverty'!$I75/100),0)</f>
        <v>0</v>
      </c>
      <c r="P77" s="2">
        <f>+IFERROR(M77*('Regions &amp; Poverty'!$I75/100),0)</f>
        <v>0</v>
      </c>
      <c r="Q77" s="2">
        <f>+IFERROR(N77*('Regions &amp; Poverty'!$I75/100),0)</f>
        <v>0</v>
      </c>
      <c r="R77" s="2">
        <f>+IFERROR(('Regions &amp; Poverty'!$K75/100)*H77,0)</f>
        <v>0</v>
      </c>
      <c r="S77" s="2">
        <f>+IFERROR(('Regions &amp; Poverty'!$K75/100)*I77,0)</f>
        <v>0</v>
      </c>
      <c r="T77" s="2">
        <f>+IFERROR(('Regions &amp; Poverty'!$K75/100)*J77,0)</f>
        <v>0</v>
      </c>
      <c r="U77" s="2">
        <f>+IFERROR(R77*('Regions &amp; Poverty'!$M75/100),0)</f>
        <v>0</v>
      </c>
      <c r="V77" s="2">
        <f>+IFERROR(S77*('Regions &amp; Poverty'!$M75/100),0)</f>
        <v>0</v>
      </c>
      <c r="W77" s="2">
        <f>+IFERROR(T77*('Regions &amp; Poverty'!$M75/100),0)</f>
        <v>0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21591</v>
      </c>
      <c r="I82" s="2">
        <f t="shared" si="10"/>
        <v>25628</v>
      </c>
      <c r="J82" s="2">
        <f t="shared" si="10"/>
        <v>25945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14</v>
      </c>
      <c r="I83" s="2">
        <f t="shared" si="10"/>
        <v>14</v>
      </c>
      <c r="J83" s="2">
        <f t="shared" si="10"/>
        <v>14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13500</v>
      </c>
      <c r="I87" s="2">
        <f t="shared" si="10"/>
        <v>13000</v>
      </c>
      <c r="J87" s="2">
        <f t="shared" si="10"/>
        <v>13762</v>
      </c>
      <c r="K87" s="27"/>
      <c r="L87" s="2">
        <f>+IFERROR(('Regions &amp; Poverty'!$G85/100)*H87,0)</f>
        <v>256.5</v>
      </c>
      <c r="M87" s="2">
        <f>+IFERROR(('Regions &amp; Poverty'!$G85/100)*I87,0)</f>
        <v>247</v>
      </c>
      <c r="N87" s="2">
        <f>+IFERROR(('Regions &amp; Poverty'!$G85/100)*J87,0)</f>
        <v>261.47800000000001</v>
      </c>
      <c r="O87" s="2">
        <f>+IFERROR(L87*('Regions &amp; Poverty'!$I85/100),0)</f>
        <v>0.76949999999999996</v>
      </c>
      <c r="P87" s="2">
        <f>+IFERROR(M87*('Regions &amp; Poverty'!$I85/100),0)</f>
        <v>0.74099999999999999</v>
      </c>
      <c r="Q87" s="2">
        <f>+IFERROR(N87*('Regions &amp; Poverty'!$I85/100),0)</f>
        <v>0.78443400000000008</v>
      </c>
      <c r="R87" s="2">
        <f>+IFERROR(('Regions &amp; Poverty'!$K85/100)*H87,0)</f>
        <v>1633.5</v>
      </c>
      <c r="S87" s="2">
        <f>+IFERROR(('Regions &amp; Poverty'!$K85/100)*I87,0)</f>
        <v>1573</v>
      </c>
      <c r="T87" s="2">
        <f>+IFERROR(('Regions &amp; Poverty'!$K85/100)*J87,0)</f>
        <v>1665.202</v>
      </c>
      <c r="U87" s="2">
        <f>+IFERROR(R87*('Regions &amp; Poverty'!$M85/100),0)</f>
        <v>45.737999999999992</v>
      </c>
      <c r="V87" s="2">
        <f>+IFERROR(S87*('Regions &amp; Poverty'!$M85/100),0)</f>
        <v>44.043999999999997</v>
      </c>
      <c r="W87" s="2">
        <f>+IFERROR(T87*('Regions &amp; Poverty'!$M85/100),0)</f>
        <v>46.625655999999992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115200</v>
      </c>
      <c r="I95" s="2">
        <f t="shared" si="11"/>
        <v>117400</v>
      </c>
      <c r="J95" s="2">
        <f t="shared" si="11"/>
        <v>113250</v>
      </c>
      <c r="K95" s="27"/>
      <c r="L95" s="2">
        <f>+IFERROR(('Regions &amp; Poverty'!$G93/100)*H95,0)</f>
        <v>7488</v>
      </c>
      <c r="M95" s="2">
        <f>+IFERROR(('Regions &amp; Poverty'!$G93/100)*I95,0)</f>
        <v>7631</v>
      </c>
      <c r="N95" s="2">
        <f>+IFERROR(('Regions &amp; Poverty'!$G93/100)*J95,0)</f>
        <v>7361.25</v>
      </c>
      <c r="O95" s="2">
        <f>+IFERROR(L95*('Regions &amp; Poverty'!$I93/100),0)</f>
        <v>112.32</v>
      </c>
      <c r="P95" s="2">
        <f>+IFERROR(M95*('Regions &amp; Poverty'!$I93/100),0)</f>
        <v>114.46499999999999</v>
      </c>
      <c r="Q95" s="2">
        <f>+IFERROR(N95*('Regions &amp; Poverty'!$I93/100),0)</f>
        <v>110.41875</v>
      </c>
      <c r="R95" s="2">
        <f>+IFERROR(('Regions &amp; Poverty'!$K93/100)*H95,0)</f>
        <v>34790.400000000001</v>
      </c>
      <c r="S95" s="2">
        <f>+IFERROR(('Regions &amp; Poverty'!$K93/100)*I95,0)</f>
        <v>35454.799999999996</v>
      </c>
      <c r="T95" s="2">
        <f>+IFERROR(('Regions &amp; Poverty'!$K93/100)*J95,0)</f>
        <v>34201.5</v>
      </c>
      <c r="U95" s="2">
        <f>+IFERROR(R95*('Regions &amp; Poverty'!$M93/100),0)</f>
        <v>2748.4416000000001</v>
      </c>
      <c r="V95" s="2">
        <f>+IFERROR(S95*('Regions &amp; Poverty'!$M93/100),0)</f>
        <v>2800.9291999999996</v>
      </c>
      <c r="W95" s="2">
        <f>+IFERROR(T95*('Regions &amp; Poverty'!$M93/100),0)</f>
        <v>2701.9185000000002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1136</v>
      </c>
      <c r="I96" s="2">
        <f t="shared" si="11"/>
        <v>651</v>
      </c>
      <c r="J96" s="2">
        <f t="shared" si="11"/>
        <v>531</v>
      </c>
      <c r="K96" s="27"/>
      <c r="L96" s="2">
        <f>+IFERROR(('Regions &amp; Poverty'!$G94/100)*H96,0)</f>
        <v>94.288000000000011</v>
      </c>
      <c r="M96" s="2">
        <f>+IFERROR(('Regions &amp; Poverty'!$G94/100)*I96,0)</f>
        <v>54.033000000000001</v>
      </c>
      <c r="N96" s="2">
        <f>+IFERROR(('Regions &amp; Poverty'!$G94/100)*J96,0)</f>
        <v>44.073</v>
      </c>
      <c r="O96" s="2">
        <f>+IFERROR(L96*('Regions &amp; Poverty'!$I94/100),0)</f>
        <v>1.5086080000000002</v>
      </c>
      <c r="P96" s="2">
        <f>+IFERROR(M96*('Regions &amp; Poverty'!$I94/100),0)</f>
        <v>0.86452800000000007</v>
      </c>
      <c r="Q96" s="2">
        <f>+IFERROR(N96*('Regions &amp; Poverty'!$I94/100),0)</f>
        <v>0.70516800000000002</v>
      </c>
      <c r="R96" s="2">
        <f>+IFERROR(('Regions &amp; Poverty'!$K94/100)*H96,0)</f>
        <v>382.83200000000005</v>
      </c>
      <c r="S96" s="2">
        <f>+IFERROR(('Regions &amp; Poverty'!$K94/100)*I96,0)</f>
        <v>219.387</v>
      </c>
      <c r="T96" s="2">
        <f>+IFERROR(('Regions &amp; Poverty'!$K94/100)*J96,0)</f>
        <v>178.947</v>
      </c>
      <c r="U96" s="2">
        <f>+IFERROR(R96*('Regions &amp; Poverty'!$M94/100),0)</f>
        <v>35.986208000000005</v>
      </c>
      <c r="V96" s="2">
        <f>+IFERROR(S96*('Regions &amp; Poverty'!$M94/100),0)</f>
        <v>20.622378000000001</v>
      </c>
      <c r="W96" s="2">
        <f>+IFERROR(T96*('Regions &amp; Poverty'!$M94/100),0)</f>
        <v>16.821017999999999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0</v>
      </c>
      <c r="I110" s="2">
        <f t="shared" si="17"/>
        <v>0</v>
      </c>
      <c r="J110" s="2">
        <f t="shared" si="17"/>
        <v>0</v>
      </c>
      <c r="K110" s="27"/>
      <c r="L110" s="2">
        <f>+IFERROR(('Regions &amp; Poverty'!$G108/100)*H110,0)</f>
        <v>0</v>
      </c>
      <c r="M110" s="2">
        <f>+IFERROR(('Regions &amp; Poverty'!$G108/100)*I110,0)</f>
        <v>0</v>
      </c>
      <c r="N110" s="2">
        <f>+IFERROR(('Regions &amp; Poverty'!$G108/100)*J110,0)</f>
        <v>0</v>
      </c>
      <c r="O110" s="2">
        <f>+IFERROR(L110*('Regions &amp; Poverty'!$I108/100),0)</f>
        <v>0</v>
      </c>
      <c r="P110" s="2">
        <f>+IFERROR(M110*('Regions &amp; Poverty'!$I108/100),0)</f>
        <v>0</v>
      </c>
      <c r="Q110" s="2">
        <f>+IFERROR(N110*('Regions &amp; Poverty'!$I108/100),0)</f>
        <v>0</v>
      </c>
      <c r="R110" s="2">
        <f>+IFERROR(('Regions &amp; Poverty'!$K108/100)*H110,0)</f>
        <v>0</v>
      </c>
      <c r="S110" s="2">
        <f>+IFERROR(('Regions &amp; Poverty'!$K108/100)*I110,0)</f>
        <v>0</v>
      </c>
      <c r="T110" s="2">
        <f>+IFERROR(('Regions &amp; Poverty'!$K108/100)*J110,0)</f>
        <v>0</v>
      </c>
      <c r="U110" s="2">
        <f>+IFERROR(R110*('Regions &amp; Poverty'!$M108/100),0)</f>
        <v>0</v>
      </c>
      <c r="V110" s="2">
        <f>+IFERROR(S110*('Regions &amp; Poverty'!$M108/100),0)</f>
        <v>0</v>
      </c>
      <c r="W110" s="2">
        <f>+IFERROR(T110*('Regions &amp; Poverty'!$M108/100),0)</f>
        <v>0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0</v>
      </c>
      <c r="I112" s="2">
        <f t="shared" si="17"/>
        <v>0</v>
      </c>
      <c r="J112" s="2">
        <f t="shared" si="17"/>
        <v>0</v>
      </c>
      <c r="K112" s="27"/>
      <c r="L112" s="2">
        <f>+IFERROR(('Regions &amp; Poverty'!$G110/100)*H112,0)</f>
        <v>0</v>
      </c>
      <c r="M112" s="2">
        <f>+IFERROR(('Regions &amp; Poverty'!$G110/100)*I112,0)</f>
        <v>0</v>
      </c>
      <c r="N112" s="2">
        <f>+IFERROR(('Regions &amp; Poverty'!$G110/100)*J112,0)</f>
        <v>0</v>
      </c>
      <c r="O112" s="2">
        <f>+IFERROR(L112*('Regions &amp; Poverty'!$I110/100),0)</f>
        <v>0</v>
      </c>
      <c r="P112" s="2">
        <f>+IFERROR(M112*('Regions &amp; Poverty'!$I110/100),0)</f>
        <v>0</v>
      </c>
      <c r="Q112" s="2">
        <f>+IFERROR(N112*('Regions &amp; Poverty'!$I110/100),0)</f>
        <v>0</v>
      </c>
      <c r="R112" s="2">
        <f>+IFERROR(('Regions &amp; Poverty'!$K110/100)*H112,0)</f>
        <v>0</v>
      </c>
      <c r="S112" s="2">
        <f>+IFERROR(('Regions &amp; Poverty'!$K110/100)*I112,0)</f>
        <v>0</v>
      </c>
      <c r="T112" s="2">
        <f>+IFERROR(('Regions &amp; Poverty'!$K110/100)*J112,0)</f>
        <v>0</v>
      </c>
      <c r="U112" s="2">
        <f>+IFERROR(R112*('Regions &amp; Poverty'!$M110/100),0)</f>
        <v>0</v>
      </c>
      <c r="V112" s="2">
        <f>+IFERROR(S112*('Regions &amp; Poverty'!$M110/100),0)</f>
        <v>0</v>
      </c>
      <c r="W112" s="2">
        <f>+IFERROR(T112*('Regions &amp; Poverty'!$M110/100),0)</f>
        <v>0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15281</v>
      </c>
      <c r="I113" s="2">
        <f t="shared" si="17"/>
        <v>14760</v>
      </c>
      <c r="J113" s="2">
        <f t="shared" si="17"/>
        <v>14634</v>
      </c>
      <c r="K113" s="27"/>
      <c r="L113" s="2">
        <f>+IFERROR(('Regions &amp; Poverty'!$G111/100)*H113,0)</f>
        <v>290.339</v>
      </c>
      <c r="M113" s="2">
        <f>+IFERROR(('Regions &amp; Poverty'!$G111/100)*I113,0)</f>
        <v>280.44</v>
      </c>
      <c r="N113" s="2">
        <f>+IFERROR(('Regions &amp; Poverty'!$G111/100)*J113,0)</f>
        <v>278.04599999999999</v>
      </c>
      <c r="O113" s="2">
        <f>+IFERROR(L113*('Regions &amp; Poverty'!$I111/100),0)</f>
        <v>0.87101700000000004</v>
      </c>
      <c r="P113" s="2">
        <f>+IFERROR(M113*('Regions &amp; Poverty'!$I111/100),0)</f>
        <v>0.84131999999999996</v>
      </c>
      <c r="Q113" s="2">
        <f>+IFERROR(N113*('Regions &amp; Poverty'!$I111/100),0)</f>
        <v>0.83413800000000005</v>
      </c>
      <c r="R113" s="2">
        <f>+IFERROR(('Regions &amp; Poverty'!$K111/100)*H113,0)</f>
        <v>2460.241</v>
      </c>
      <c r="S113" s="2">
        <f>+IFERROR(('Regions &amp; Poverty'!$K111/100)*I113,0)</f>
        <v>2376.36</v>
      </c>
      <c r="T113" s="2">
        <f>+IFERROR(('Regions &amp; Poverty'!$K111/100)*J113,0)</f>
        <v>2356.0740000000001</v>
      </c>
      <c r="U113" s="2">
        <f>+IFERROR(R113*('Regions &amp; Poverty'!$M111/100),0)</f>
        <v>83.648194000000004</v>
      </c>
      <c r="V113" s="2">
        <f>+IFERROR(S113*('Regions &amp; Poverty'!$M111/100),0)</f>
        <v>80.796240000000012</v>
      </c>
      <c r="W113" s="2">
        <f>+IFERROR(T113*('Regions &amp; Poverty'!$M111/100),0)</f>
        <v>80.106516000000013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234</v>
      </c>
      <c r="I127" s="2">
        <f t="shared" si="20"/>
        <v>257</v>
      </c>
      <c r="J127" s="2">
        <f t="shared" si="20"/>
        <v>148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0</v>
      </c>
      <c r="I128" s="2">
        <f t="shared" si="20"/>
        <v>0</v>
      </c>
      <c r="J128" s="2">
        <f t="shared" si="20"/>
        <v>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0</v>
      </c>
      <c r="I129" s="2">
        <f t="shared" si="20"/>
        <v>0</v>
      </c>
      <c r="J129" s="2">
        <f t="shared" si="20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25652</v>
      </c>
      <c r="I139" s="9">
        <f t="shared" si="23"/>
        <v>25390</v>
      </c>
      <c r="J139" s="9">
        <f t="shared" si="23"/>
        <v>28332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0</v>
      </c>
      <c r="I140" s="2">
        <f t="shared" si="24"/>
        <v>0</v>
      </c>
      <c r="J140" s="2">
        <f t="shared" si="24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7100</v>
      </c>
      <c r="I141" s="2">
        <f t="shared" si="24"/>
        <v>7148</v>
      </c>
      <c r="J141" s="2">
        <f t="shared" si="24"/>
        <v>7162</v>
      </c>
      <c r="K141" s="27"/>
      <c r="L141" s="2">
        <f>+IFERROR(('Regions &amp; Poverty'!$G139/100)*H141,0)</f>
        <v>99.399999999999991</v>
      </c>
      <c r="M141" s="2">
        <f>+IFERROR(('Regions &amp; Poverty'!$G139/100)*I141,0)</f>
        <v>100.07199999999999</v>
      </c>
      <c r="N141" s="2">
        <f>+IFERROR(('Regions &amp; Poverty'!$G139/100)*J141,0)</f>
        <v>100.26799999999999</v>
      </c>
      <c r="O141" s="2">
        <f>+IFERROR(L141*('Regions &amp; Poverty'!$I139/100),0)</f>
        <v>0.19879999999999998</v>
      </c>
      <c r="P141" s="2">
        <f>+IFERROR(M141*('Regions &amp; Poverty'!$I139/100),0)</f>
        <v>0.20014399999999999</v>
      </c>
      <c r="Q141" s="2">
        <f>+IFERROR(N141*('Regions &amp; Poverty'!$I139/100),0)</f>
        <v>0.20053599999999996</v>
      </c>
      <c r="R141" s="2">
        <f>+IFERROR(('Regions &amp; Poverty'!$K139/100)*H141,0)</f>
        <v>1143.1000000000001</v>
      </c>
      <c r="S141" s="2">
        <f>+IFERROR(('Regions &amp; Poverty'!$K139/100)*I141,0)</f>
        <v>1150.828</v>
      </c>
      <c r="T141" s="2">
        <f>+IFERROR(('Regions &amp; Poverty'!$K139/100)*J141,0)</f>
        <v>1153.0820000000001</v>
      </c>
      <c r="U141" s="2">
        <f>+IFERROR(R141*('Regions &amp; Poverty'!$M139/100),0)</f>
        <v>34.293000000000006</v>
      </c>
      <c r="V141" s="2">
        <f>+IFERROR(S141*('Regions &amp; Poverty'!$M139/100),0)</f>
        <v>34.524839999999998</v>
      </c>
      <c r="W141" s="2">
        <f>+IFERROR(T141*('Regions &amp; Poverty'!$M139/100),0)</f>
        <v>34.592460000000003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1191</v>
      </c>
      <c r="I147" s="2">
        <f t="shared" si="24"/>
        <v>917</v>
      </c>
      <c r="J147" s="2">
        <f t="shared" si="24"/>
        <v>203</v>
      </c>
      <c r="K147" s="27"/>
      <c r="L147" s="2">
        <f>+IFERROR(('Regions &amp; Poverty'!$G145/100)*H147,0)</f>
        <v>29.775000000000002</v>
      </c>
      <c r="M147" s="2">
        <f>+IFERROR(('Regions &amp; Poverty'!$G145/100)*I147,0)</f>
        <v>22.925000000000001</v>
      </c>
      <c r="N147" s="2">
        <f>+IFERROR(('Regions &amp; Poverty'!$G145/100)*J147,0)</f>
        <v>5.0750000000000002</v>
      </c>
      <c r="O147" s="2">
        <f>+IFERROR(L147*('Regions &amp; Poverty'!$I145/100),0)</f>
        <v>0.11910000000000001</v>
      </c>
      <c r="P147" s="2">
        <f>+IFERROR(M147*('Regions &amp; Poverty'!$I145/100),0)</f>
        <v>9.1700000000000004E-2</v>
      </c>
      <c r="Q147" s="2">
        <f>+IFERROR(N147*('Regions &amp; Poverty'!$I145/100),0)</f>
        <v>2.0300000000000002E-2</v>
      </c>
      <c r="R147" s="2">
        <f>+IFERROR(('Regions &amp; Poverty'!$K145/100)*H147,0)</f>
        <v>213.18899999999999</v>
      </c>
      <c r="S147" s="2">
        <f>+IFERROR(('Regions &amp; Poverty'!$K145/100)*I147,0)</f>
        <v>164.143</v>
      </c>
      <c r="T147" s="2">
        <f>+IFERROR(('Regions &amp; Poverty'!$K145/100)*J147,0)</f>
        <v>36.336999999999996</v>
      </c>
      <c r="U147" s="2">
        <f>+IFERROR(R147*('Regions &amp; Poverty'!$M145/100),0)</f>
        <v>8.3143709999999995</v>
      </c>
      <c r="V147" s="2">
        <f>+IFERROR(S147*('Regions &amp; Poverty'!$M145/100),0)</f>
        <v>6.4015769999999996</v>
      </c>
      <c r="W147" s="2">
        <f>+IFERROR(T147*('Regions &amp; Poverty'!$M145/100),0)</f>
        <v>1.4171429999999998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0</v>
      </c>
      <c r="I151" s="2">
        <f t="shared" si="25"/>
        <v>0</v>
      </c>
      <c r="J151" s="2">
        <f t="shared" si="25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0</v>
      </c>
      <c r="I155" s="2">
        <f t="shared" si="25"/>
        <v>0</v>
      </c>
      <c r="J155" s="2">
        <f t="shared" si="25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0</v>
      </c>
      <c r="I156" s="2">
        <f t="shared" si="25"/>
        <v>0</v>
      </c>
      <c r="J156" s="2">
        <f t="shared" si="25"/>
        <v>0</v>
      </c>
      <c r="K156" s="27"/>
      <c r="L156" s="2">
        <f>+IFERROR(('Regions &amp; Poverty'!$G154/100)*H156,0)</f>
        <v>0</v>
      </c>
      <c r="M156" s="2">
        <f>+IFERROR(('Regions &amp; Poverty'!$G154/100)*I156,0)</f>
        <v>0</v>
      </c>
      <c r="N156" s="2">
        <f>+IFERROR(('Regions &amp; Poverty'!$G154/100)*J156,0)</f>
        <v>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0</v>
      </c>
      <c r="S156" s="2">
        <f>+IFERROR(('Regions &amp; Poverty'!$K154/100)*I156,0)</f>
        <v>0</v>
      </c>
      <c r="T156" s="2">
        <f>+IFERROR(('Regions &amp; Poverty'!$K154/100)*J156,0)</f>
        <v>0</v>
      </c>
      <c r="U156" s="2">
        <f>+IFERROR(R156*('Regions &amp; Poverty'!$M154/100),0)</f>
        <v>0</v>
      </c>
      <c r="V156" s="2">
        <f>+IFERROR(S156*('Regions &amp; Poverty'!$M154/100),0)</f>
        <v>0</v>
      </c>
      <c r="W156" s="2">
        <f>+IFERROR(T156*('Regions &amp; Poverty'!$M154/100),0)</f>
        <v>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0</v>
      </c>
      <c r="I170" s="2">
        <f t="shared" si="27"/>
        <v>0</v>
      </c>
      <c r="J170" s="2">
        <f t="shared" si="27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5599370</v>
      </c>
      <c r="I178" s="9">
        <f t="shared" si="29"/>
        <v>5799959</v>
      </c>
      <c r="J178" s="9">
        <f t="shared" si="29"/>
        <v>6991022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0</v>
      </c>
      <c r="I183" s="2">
        <f t="shared" si="30"/>
        <v>0</v>
      </c>
      <c r="J183" s="2">
        <f t="shared" si="30"/>
        <v>0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200</v>
      </c>
      <c r="I203" s="2">
        <f t="shared" si="32"/>
        <v>200</v>
      </c>
      <c r="J203" s="2">
        <f t="shared" si="32"/>
        <v>373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1413</v>
      </c>
      <c r="I204" s="2">
        <f t="shared" si="32"/>
        <v>1346</v>
      </c>
      <c r="J204" s="2">
        <f t="shared" si="32"/>
        <v>3985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7909</v>
      </c>
      <c r="I205" s="2">
        <f t="shared" si="32"/>
        <v>8046</v>
      </c>
      <c r="J205" s="2">
        <f t="shared" si="32"/>
        <v>7930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16130</v>
      </c>
      <c r="I209" s="2">
        <f t="shared" si="32"/>
        <v>15798</v>
      </c>
      <c r="J209" s="2">
        <f t="shared" si="32"/>
        <v>16044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141</v>
      </c>
      <c r="I244" s="2">
        <f t="shared" si="36"/>
        <v>147</v>
      </c>
      <c r="J244" s="2">
        <f t="shared" si="36"/>
        <v>154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94000</v>
      </c>
      <c r="I245" s="2">
        <f t="shared" si="36"/>
        <v>47000</v>
      </c>
      <c r="J245" s="2">
        <f t="shared" si="36"/>
        <v>165000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10</v>
      </c>
      <c r="B250" s="1" t="s">
        <v>26</v>
      </c>
      <c r="C250" s="1">
        <v>195</v>
      </c>
      <c r="D250" s="1" t="s">
        <v>642</v>
      </c>
      <c r="E250" s="1">
        <v>5510</v>
      </c>
      <c r="F250" s="1" t="s">
        <v>581</v>
      </c>
      <c r="G250" s="1" t="s">
        <v>4</v>
      </c>
    </row>
    <row r="251" spans="1:11" ht="15" customHeight="1" x14ac:dyDescent="0.2">
      <c r="A251" s="1">
        <v>80</v>
      </c>
      <c r="B251" s="1" t="s">
        <v>41</v>
      </c>
      <c r="C251" s="1">
        <v>195</v>
      </c>
      <c r="D251" s="1" t="s">
        <v>642</v>
      </c>
      <c r="E251" s="1">
        <v>5510</v>
      </c>
      <c r="F251" s="1" t="s">
        <v>581</v>
      </c>
      <c r="G251" s="1" t="s">
        <v>4</v>
      </c>
      <c r="H251" s="1">
        <v>200</v>
      </c>
      <c r="I251" s="1">
        <v>200</v>
      </c>
      <c r="J251" s="1">
        <v>373</v>
      </c>
    </row>
    <row r="252" spans="1:11" ht="15" customHeight="1" x14ac:dyDescent="0.2">
      <c r="A252" s="1">
        <v>233</v>
      </c>
      <c r="B252" s="1" t="s">
        <v>47</v>
      </c>
      <c r="C252" s="1">
        <v>195</v>
      </c>
      <c r="D252" s="1" t="s">
        <v>642</v>
      </c>
      <c r="E252" s="1">
        <v>5510</v>
      </c>
      <c r="F252" s="1" t="s">
        <v>581</v>
      </c>
      <c r="G252" s="1" t="s">
        <v>4</v>
      </c>
      <c r="H252" s="1">
        <v>562729</v>
      </c>
      <c r="I252" s="1">
        <v>571304</v>
      </c>
      <c r="J252" s="1">
        <v>603635</v>
      </c>
    </row>
    <row r="253" spans="1:11" ht="15" customHeight="1" x14ac:dyDescent="0.2">
      <c r="A253" s="1">
        <v>32</v>
      </c>
      <c r="B253" s="1" t="s">
        <v>50</v>
      </c>
      <c r="C253" s="1">
        <v>195</v>
      </c>
      <c r="D253" s="1" t="s">
        <v>642</v>
      </c>
      <c r="E253" s="1">
        <v>5510</v>
      </c>
      <c r="F253" s="1" t="s">
        <v>581</v>
      </c>
      <c r="G253" s="1" t="s">
        <v>4</v>
      </c>
      <c r="H253" s="1">
        <v>174724</v>
      </c>
      <c r="I253" s="1">
        <v>183728</v>
      </c>
      <c r="J253" s="1">
        <v>191315</v>
      </c>
    </row>
    <row r="254" spans="1:11" ht="15" customHeight="1" x14ac:dyDescent="0.2">
      <c r="A254" s="1">
        <v>351</v>
      </c>
      <c r="B254" s="1" t="s">
        <v>57</v>
      </c>
      <c r="C254" s="1">
        <v>195</v>
      </c>
      <c r="D254" s="1" t="s">
        <v>642</v>
      </c>
      <c r="E254" s="1">
        <v>5510</v>
      </c>
      <c r="F254" s="1" t="s">
        <v>581</v>
      </c>
      <c r="G254" s="1" t="s">
        <v>4</v>
      </c>
      <c r="H254" s="1">
        <v>13500</v>
      </c>
      <c r="I254" s="1">
        <v>13000</v>
      </c>
      <c r="J254" s="1">
        <v>13762</v>
      </c>
    </row>
    <row r="255" spans="1:11" ht="15" customHeight="1" x14ac:dyDescent="0.2">
      <c r="A255" s="1">
        <v>41</v>
      </c>
      <c r="B255" s="1" t="s">
        <v>568</v>
      </c>
      <c r="C255" s="1">
        <v>195</v>
      </c>
      <c r="D255" s="1" t="s">
        <v>642</v>
      </c>
      <c r="E255" s="1">
        <v>5510</v>
      </c>
      <c r="F255" s="1" t="s">
        <v>581</v>
      </c>
      <c r="G255" s="1" t="s">
        <v>4</v>
      </c>
      <c r="H255" s="1">
        <v>13500</v>
      </c>
      <c r="I255" s="1">
        <v>13000</v>
      </c>
      <c r="J255" s="1">
        <v>13762</v>
      </c>
    </row>
    <row r="256" spans="1:11" ht="15" customHeight="1" x14ac:dyDescent="0.2">
      <c r="A256" s="1">
        <v>98</v>
      </c>
      <c r="B256" s="1" t="s">
        <v>64</v>
      </c>
      <c r="C256" s="1">
        <v>195</v>
      </c>
      <c r="D256" s="1" t="s">
        <v>642</v>
      </c>
      <c r="E256" s="1">
        <v>5510</v>
      </c>
      <c r="F256" s="1" t="s">
        <v>581</v>
      </c>
      <c r="G256" s="1" t="s">
        <v>4</v>
      </c>
      <c r="H256" s="1">
        <v>1413</v>
      </c>
      <c r="I256" s="1">
        <v>1346</v>
      </c>
      <c r="J256" s="1">
        <v>3985</v>
      </c>
    </row>
    <row r="257" spans="1:10" ht="15" customHeight="1" x14ac:dyDescent="0.2">
      <c r="A257" s="1">
        <v>50</v>
      </c>
      <c r="B257" s="1" t="s">
        <v>66</v>
      </c>
      <c r="C257" s="1">
        <v>195</v>
      </c>
      <c r="D257" s="1" t="s">
        <v>642</v>
      </c>
      <c r="E257" s="1">
        <v>5510</v>
      </c>
      <c r="F257" s="1" t="s">
        <v>581</v>
      </c>
      <c r="G257" s="1" t="s">
        <v>4</v>
      </c>
      <c r="H257" s="1">
        <v>234</v>
      </c>
      <c r="I257" s="1">
        <v>257</v>
      </c>
      <c r="J257" s="1">
        <v>148</v>
      </c>
    </row>
    <row r="258" spans="1:10" ht="15" customHeight="1" x14ac:dyDescent="0.2">
      <c r="A258" s="1">
        <v>250</v>
      </c>
      <c r="B258" s="1" t="s">
        <v>70</v>
      </c>
      <c r="C258" s="1">
        <v>195</v>
      </c>
      <c r="D258" s="1" t="s">
        <v>642</v>
      </c>
      <c r="E258" s="1">
        <v>5510</v>
      </c>
      <c r="F258" s="1" t="s">
        <v>581</v>
      </c>
      <c r="G258" s="1" t="s">
        <v>4</v>
      </c>
      <c r="H258" s="1">
        <v>70042</v>
      </c>
      <c r="I258" s="1">
        <v>70266</v>
      </c>
      <c r="J258" s="1">
        <v>70957</v>
      </c>
    </row>
    <row r="259" spans="1:10" ht="15" customHeight="1" x14ac:dyDescent="0.2">
      <c r="A259" s="1">
        <v>59</v>
      </c>
      <c r="B259" s="1" t="s">
        <v>76</v>
      </c>
      <c r="C259" s="1">
        <v>195</v>
      </c>
      <c r="D259" s="1" t="s">
        <v>642</v>
      </c>
      <c r="E259" s="1">
        <v>5510</v>
      </c>
      <c r="F259" s="1" t="s">
        <v>581</v>
      </c>
      <c r="G259" s="1" t="s">
        <v>4</v>
      </c>
      <c r="H259" s="1">
        <v>7100</v>
      </c>
      <c r="I259" s="1">
        <v>7148</v>
      </c>
      <c r="J259" s="1">
        <v>7162</v>
      </c>
    </row>
    <row r="260" spans="1:10" ht="15" customHeight="1" x14ac:dyDescent="0.2">
      <c r="A260" s="1">
        <v>175</v>
      </c>
      <c r="B260" s="1" t="s">
        <v>100</v>
      </c>
      <c r="C260" s="1">
        <v>195</v>
      </c>
      <c r="D260" s="1" t="s">
        <v>642</v>
      </c>
      <c r="E260" s="1">
        <v>5510</v>
      </c>
      <c r="F260" s="1" t="s">
        <v>581</v>
      </c>
      <c r="G260" s="1" t="s">
        <v>4</v>
      </c>
      <c r="H260" s="1">
        <v>609</v>
      </c>
      <c r="I260" s="1">
        <v>625</v>
      </c>
      <c r="J260" s="1">
        <v>633</v>
      </c>
    </row>
    <row r="261" spans="1:10" ht="15" customHeight="1" x14ac:dyDescent="0.2">
      <c r="A261" s="1">
        <v>91</v>
      </c>
      <c r="B261" s="1" t="s">
        <v>101</v>
      </c>
      <c r="C261" s="1">
        <v>195</v>
      </c>
      <c r="D261" s="1" t="s">
        <v>642</v>
      </c>
      <c r="E261" s="1">
        <v>5510</v>
      </c>
      <c r="F261" s="1" t="s">
        <v>581</v>
      </c>
      <c r="G261" s="1" t="s">
        <v>4</v>
      </c>
      <c r="H261" s="1">
        <v>158</v>
      </c>
      <c r="I261" s="1">
        <v>156</v>
      </c>
      <c r="J261" s="1">
        <v>152</v>
      </c>
    </row>
    <row r="262" spans="1:10" ht="15" customHeight="1" x14ac:dyDescent="0.2">
      <c r="A262" s="1">
        <v>93</v>
      </c>
      <c r="B262" s="1" t="s">
        <v>102</v>
      </c>
      <c r="C262" s="1">
        <v>195</v>
      </c>
      <c r="D262" s="1" t="s">
        <v>642</v>
      </c>
      <c r="E262" s="1">
        <v>5510</v>
      </c>
      <c r="F262" s="1" t="s">
        <v>581</v>
      </c>
      <c r="G262" s="1" t="s">
        <v>4</v>
      </c>
      <c r="H262" s="1">
        <v>29756</v>
      </c>
      <c r="I262" s="1">
        <v>29362</v>
      </c>
      <c r="J262" s="1">
        <v>29348</v>
      </c>
    </row>
    <row r="263" spans="1:10" ht="15" customHeight="1" x14ac:dyDescent="0.2">
      <c r="A263" s="1">
        <v>97</v>
      </c>
      <c r="B263" s="1" t="s">
        <v>104</v>
      </c>
      <c r="C263" s="1">
        <v>195</v>
      </c>
      <c r="D263" s="1" t="s">
        <v>642</v>
      </c>
      <c r="E263" s="1">
        <v>5510</v>
      </c>
      <c r="F263" s="1" t="s">
        <v>581</v>
      </c>
      <c r="G263" s="1" t="s">
        <v>4</v>
      </c>
      <c r="H263" s="1">
        <v>0</v>
      </c>
      <c r="I263" s="1">
        <v>0</v>
      </c>
      <c r="J263" s="1">
        <v>0</v>
      </c>
    </row>
    <row r="264" spans="1:10" ht="15" customHeight="1" x14ac:dyDescent="0.2">
      <c r="A264" s="1">
        <v>103</v>
      </c>
      <c r="B264" s="1" t="s">
        <v>109</v>
      </c>
      <c r="C264" s="1">
        <v>195</v>
      </c>
      <c r="D264" s="1" t="s">
        <v>642</v>
      </c>
      <c r="E264" s="1">
        <v>5510</v>
      </c>
      <c r="F264" s="1" t="s">
        <v>581</v>
      </c>
      <c r="G264" s="1" t="s">
        <v>4</v>
      </c>
      <c r="H264" s="1">
        <v>1191</v>
      </c>
      <c r="I264" s="1">
        <v>917</v>
      </c>
      <c r="J264" s="1">
        <v>203</v>
      </c>
    </row>
    <row r="265" spans="1:10" ht="15" customHeight="1" x14ac:dyDescent="0.2">
      <c r="A265" s="1">
        <v>109</v>
      </c>
      <c r="B265" s="1" t="s">
        <v>113</v>
      </c>
      <c r="C265" s="1">
        <v>195</v>
      </c>
      <c r="D265" s="1" t="s">
        <v>642</v>
      </c>
      <c r="E265" s="1">
        <v>5510</v>
      </c>
      <c r="F265" s="1" t="s">
        <v>581</v>
      </c>
      <c r="G265" s="1" t="s">
        <v>4</v>
      </c>
      <c r="H265" s="1">
        <v>259</v>
      </c>
      <c r="I265" s="1">
        <v>277</v>
      </c>
      <c r="J265" s="1">
        <v>312</v>
      </c>
    </row>
    <row r="266" spans="1:10" x14ac:dyDescent="0.2">
      <c r="A266" s="1">
        <v>110</v>
      </c>
      <c r="B266" s="1" t="s">
        <v>114</v>
      </c>
      <c r="C266" s="1">
        <v>195</v>
      </c>
      <c r="D266" s="1" t="s">
        <v>642</v>
      </c>
      <c r="E266" s="1">
        <v>5510</v>
      </c>
      <c r="F266" s="1" t="s">
        <v>581</v>
      </c>
      <c r="G266" s="1" t="s">
        <v>4</v>
      </c>
      <c r="H266" s="1">
        <v>14</v>
      </c>
      <c r="I266" s="1">
        <v>14</v>
      </c>
      <c r="J266" s="1">
        <v>14</v>
      </c>
    </row>
    <row r="267" spans="1:10" x14ac:dyDescent="0.2">
      <c r="A267" s="1">
        <v>114</v>
      </c>
      <c r="B267" s="1" t="s">
        <v>117</v>
      </c>
      <c r="C267" s="1">
        <v>195</v>
      </c>
      <c r="D267" s="1" t="s">
        <v>642</v>
      </c>
      <c r="E267" s="1">
        <v>5510</v>
      </c>
      <c r="F267" s="1" t="s">
        <v>581</v>
      </c>
      <c r="G267" s="1" t="s">
        <v>4</v>
      </c>
      <c r="H267" s="1">
        <v>138673</v>
      </c>
      <c r="I267" s="1">
        <v>173057</v>
      </c>
      <c r="J267" s="1">
        <v>146807</v>
      </c>
    </row>
    <row r="268" spans="1:10" x14ac:dyDescent="0.2">
      <c r="A268" s="1">
        <v>129</v>
      </c>
      <c r="B268" s="1" t="s">
        <v>130</v>
      </c>
      <c r="C268" s="1">
        <v>195</v>
      </c>
      <c r="D268" s="1" t="s">
        <v>642</v>
      </c>
      <c r="E268" s="1">
        <v>5510</v>
      </c>
      <c r="F268" s="1" t="s">
        <v>581</v>
      </c>
      <c r="G268" s="1" t="s">
        <v>4</v>
      </c>
      <c r="H268" s="1">
        <v>5993</v>
      </c>
      <c r="I268" s="1">
        <v>6090</v>
      </c>
      <c r="J268" s="1">
        <v>6291</v>
      </c>
    </row>
    <row r="269" spans="1:10" x14ac:dyDescent="0.2">
      <c r="A269" s="1">
        <v>130</v>
      </c>
      <c r="B269" s="1" t="s">
        <v>131</v>
      </c>
      <c r="C269" s="1">
        <v>195</v>
      </c>
      <c r="D269" s="1" t="s">
        <v>642</v>
      </c>
      <c r="E269" s="1">
        <v>5510</v>
      </c>
      <c r="F269" s="1" t="s">
        <v>581</v>
      </c>
      <c r="G269" s="1" t="s">
        <v>4</v>
      </c>
      <c r="H269" s="1">
        <v>38445</v>
      </c>
      <c r="I269" s="1">
        <v>35903</v>
      </c>
      <c r="J269" s="1">
        <v>29266</v>
      </c>
    </row>
    <row r="270" spans="1:10" x14ac:dyDescent="0.2">
      <c r="A270" s="1">
        <v>133</v>
      </c>
      <c r="B270" s="1" t="s">
        <v>134</v>
      </c>
      <c r="C270" s="1">
        <v>195</v>
      </c>
      <c r="D270" s="1" t="s">
        <v>642</v>
      </c>
      <c r="E270" s="1">
        <v>5510</v>
      </c>
      <c r="F270" s="1" t="s">
        <v>581</v>
      </c>
      <c r="G270" s="1" t="s">
        <v>4</v>
      </c>
      <c r="H270" s="1">
        <v>149248</v>
      </c>
      <c r="I270" s="1">
        <v>142353</v>
      </c>
      <c r="J270" s="1">
        <v>145614</v>
      </c>
    </row>
    <row r="271" spans="1:10" x14ac:dyDescent="0.2">
      <c r="A271" s="1">
        <v>136</v>
      </c>
      <c r="B271" s="1" t="s">
        <v>138</v>
      </c>
      <c r="C271" s="1">
        <v>195</v>
      </c>
      <c r="D271" s="1" t="s">
        <v>642</v>
      </c>
      <c r="E271" s="1">
        <v>5510</v>
      </c>
      <c r="F271" s="1" t="s">
        <v>581</v>
      </c>
      <c r="G271" s="1" t="s">
        <v>4</v>
      </c>
      <c r="H271" s="1">
        <v>7871</v>
      </c>
      <c r="I271" s="1">
        <v>7887</v>
      </c>
      <c r="J271" s="1">
        <v>7903</v>
      </c>
    </row>
    <row r="272" spans="1:10" x14ac:dyDescent="0.2">
      <c r="A272" s="1">
        <v>144</v>
      </c>
      <c r="B272" s="1" t="s">
        <v>146</v>
      </c>
      <c r="C272" s="1">
        <v>195</v>
      </c>
      <c r="D272" s="1" t="s">
        <v>642</v>
      </c>
      <c r="E272" s="1">
        <v>5510</v>
      </c>
      <c r="F272" s="1" t="s">
        <v>581</v>
      </c>
      <c r="G272" s="1" t="s">
        <v>4</v>
      </c>
      <c r="H272" s="1">
        <v>103837</v>
      </c>
      <c r="I272" s="1">
        <v>63245</v>
      </c>
      <c r="J272" s="1">
        <v>82931</v>
      </c>
    </row>
    <row r="273" spans="1:10" x14ac:dyDescent="0.2">
      <c r="A273" s="1">
        <v>28</v>
      </c>
      <c r="B273" s="1" t="s">
        <v>147</v>
      </c>
      <c r="C273" s="1">
        <v>195</v>
      </c>
      <c r="D273" s="1" t="s">
        <v>642</v>
      </c>
      <c r="E273" s="1">
        <v>5510</v>
      </c>
      <c r="F273" s="1" t="s">
        <v>581</v>
      </c>
      <c r="G273" s="1" t="s">
        <v>4</v>
      </c>
      <c r="H273" s="1">
        <v>115200</v>
      </c>
      <c r="I273" s="1">
        <v>117400</v>
      </c>
      <c r="J273" s="1">
        <v>113250</v>
      </c>
    </row>
    <row r="274" spans="1:10" x14ac:dyDescent="0.2">
      <c r="A274" s="1">
        <v>158</v>
      </c>
      <c r="B274" s="1" t="s">
        <v>155</v>
      </c>
      <c r="C274" s="1">
        <v>195</v>
      </c>
      <c r="D274" s="1" t="s">
        <v>642</v>
      </c>
      <c r="E274" s="1">
        <v>5510</v>
      </c>
      <c r="F274" s="1" t="s">
        <v>581</v>
      </c>
      <c r="G274" s="1" t="s">
        <v>4</v>
      </c>
      <c r="H274" s="1">
        <v>1593166</v>
      </c>
      <c r="I274" s="1">
        <v>1672741</v>
      </c>
      <c r="J274" s="1">
        <v>1987100</v>
      </c>
    </row>
    <row r="275" spans="1:10" x14ac:dyDescent="0.2">
      <c r="A275" s="1">
        <v>159</v>
      </c>
      <c r="B275" s="1" t="s">
        <v>156</v>
      </c>
      <c r="C275" s="1">
        <v>195</v>
      </c>
      <c r="D275" s="1" t="s">
        <v>642</v>
      </c>
      <c r="E275" s="1">
        <v>5510</v>
      </c>
      <c r="F275" s="1" t="s">
        <v>581</v>
      </c>
      <c r="G275" s="1" t="s">
        <v>4</v>
      </c>
      <c r="H275" s="1">
        <v>2137900</v>
      </c>
      <c r="I275" s="1">
        <v>2306200</v>
      </c>
      <c r="J275" s="1">
        <v>3027596</v>
      </c>
    </row>
    <row r="276" spans="1:10" x14ac:dyDescent="0.2">
      <c r="A276" s="1">
        <v>299</v>
      </c>
      <c r="B276" s="1" t="s">
        <v>159</v>
      </c>
      <c r="C276" s="1">
        <v>195</v>
      </c>
      <c r="D276" s="1" t="s">
        <v>642</v>
      </c>
      <c r="E276" s="1">
        <v>5510</v>
      </c>
      <c r="F276" s="1" t="s">
        <v>581</v>
      </c>
      <c r="G276" s="1" t="s">
        <v>4</v>
      </c>
      <c r="H276" s="1">
        <v>141</v>
      </c>
      <c r="I276" s="1">
        <v>147</v>
      </c>
      <c r="J276" s="1">
        <v>154</v>
      </c>
    </row>
    <row r="277" spans="1:10" x14ac:dyDescent="0.2">
      <c r="A277" s="1">
        <v>170</v>
      </c>
      <c r="B277" s="1" t="s">
        <v>166</v>
      </c>
      <c r="C277" s="1">
        <v>195</v>
      </c>
      <c r="D277" s="1" t="s">
        <v>642</v>
      </c>
      <c r="E277" s="1">
        <v>5510</v>
      </c>
      <c r="F277" s="1" t="s">
        <v>581</v>
      </c>
      <c r="G277" s="1" t="s">
        <v>4</v>
      </c>
      <c r="H277" s="1">
        <v>17588</v>
      </c>
      <c r="I277" s="1">
        <v>19435</v>
      </c>
      <c r="J277" s="1">
        <v>24200</v>
      </c>
    </row>
    <row r="278" spans="1:10" x14ac:dyDescent="0.2">
      <c r="A278" s="1">
        <v>171</v>
      </c>
      <c r="B278" s="1" t="s">
        <v>167</v>
      </c>
      <c r="C278" s="1">
        <v>195</v>
      </c>
      <c r="D278" s="1" t="s">
        <v>642</v>
      </c>
      <c r="E278" s="1">
        <v>5510</v>
      </c>
      <c r="F278" s="1" t="s">
        <v>581</v>
      </c>
      <c r="G278" s="1" t="s">
        <v>4</v>
      </c>
      <c r="H278" s="1">
        <v>1136</v>
      </c>
      <c r="I278" s="1">
        <v>651</v>
      </c>
      <c r="J278" s="1">
        <v>531</v>
      </c>
    </row>
    <row r="279" spans="1:10" x14ac:dyDescent="0.2">
      <c r="A279" s="1">
        <v>185</v>
      </c>
      <c r="B279" s="1" t="s">
        <v>176</v>
      </c>
      <c r="C279" s="1">
        <v>195</v>
      </c>
      <c r="D279" s="1" t="s">
        <v>642</v>
      </c>
      <c r="E279" s="1">
        <v>5510</v>
      </c>
      <c r="F279" s="1" t="s">
        <v>581</v>
      </c>
      <c r="G279" s="1" t="s">
        <v>4</v>
      </c>
    </row>
    <row r="280" spans="1:10" x14ac:dyDescent="0.2">
      <c r="A280" s="1">
        <v>195</v>
      </c>
      <c r="B280" s="1" t="s">
        <v>185</v>
      </c>
      <c r="C280" s="1">
        <v>195</v>
      </c>
      <c r="D280" s="1" t="s">
        <v>642</v>
      </c>
      <c r="E280" s="1">
        <v>5510</v>
      </c>
      <c r="F280" s="1" t="s">
        <v>581</v>
      </c>
      <c r="G280" s="1" t="s">
        <v>4</v>
      </c>
      <c r="H280" s="1">
        <v>64088</v>
      </c>
      <c r="I280" s="1">
        <v>65502</v>
      </c>
      <c r="J280" s="1">
        <v>61424</v>
      </c>
    </row>
    <row r="281" spans="1:10" x14ac:dyDescent="0.2">
      <c r="A281" s="1">
        <v>272</v>
      </c>
      <c r="B281" s="1" t="s">
        <v>186</v>
      </c>
      <c r="C281" s="1">
        <v>195</v>
      </c>
      <c r="D281" s="1" t="s">
        <v>642</v>
      </c>
      <c r="E281" s="1">
        <v>5510</v>
      </c>
      <c r="F281" s="1" t="s">
        <v>581</v>
      </c>
      <c r="G281" s="1" t="s">
        <v>4</v>
      </c>
      <c r="H281" s="1">
        <v>16130</v>
      </c>
      <c r="I281" s="1">
        <v>15798</v>
      </c>
      <c r="J281" s="1">
        <v>16044</v>
      </c>
    </row>
    <row r="282" spans="1:10" x14ac:dyDescent="0.2">
      <c r="A282" s="1">
        <v>186</v>
      </c>
      <c r="B282" s="1" t="s">
        <v>187</v>
      </c>
      <c r="C282" s="1">
        <v>195</v>
      </c>
      <c r="D282" s="1" t="s">
        <v>642</v>
      </c>
      <c r="E282" s="1">
        <v>5510</v>
      </c>
      <c r="F282" s="1" t="s">
        <v>581</v>
      </c>
      <c r="G282" s="1" t="s">
        <v>4</v>
      </c>
    </row>
    <row r="283" spans="1:10" x14ac:dyDescent="0.2">
      <c r="A283" s="1">
        <v>198</v>
      </c>
      <c r="B283" s="1" t="s">
        <v>192</v>
      </c>
      <c r="C283" s="1">
        <v>195</v>
      </c>
      <c r="D283" s="1" t="s">
        <v>642</v>
      </c>
      <c r="E283" s="1">
        <v>5510</v>
      </c>
      <c r="F283" s="1" t="s">
        <v>581</v>
      </c>
      <c r="G283" s="1" t="s">
        <v>4</v>
      </c>
    </row>
    <row r="284" spans="1:10" x14ac:dyDescent="0.2">
      <c r="A284" s="1">
        <v>202</v>
      </c>
      <c r="B284" s="1" t="s">
        <v>195</v>
      </c>
      <c r="C284" s="1">
        <v>195</v>
      </c>
      <c r="D284" s="1" t="s">
        <v>642</v>
      </c>
      <c r="E284" s="1">
        <v>5510</v>
      </c>
      <c r="F284" s="1" t="s">
        <v>581</v>
      </c>
      <c r="G284" s="1" t="s">
        <v>4</v>
      </c>
      <c r="H284" s="1">
        <v>4995</v>
      </c>
      <c r="I284" s="1">
        <v>4965</v>
      </c>
      <c r="J284" s="1">
        <v>4944</v>
      </c>
    </row>
    <row r="285" spans="1:10" x14ac:dyDescent="0.2">
      <c r="A285" s="1">
        <v>277</v>
      </c>
      <c r="B285" s="1" t="s">
        <v>571</v>
      </c>
      <c r="C285" s="1">
        <v>195</v>
      </c>
      <c r="D285" s="1" t="s">
        <v>642</v>
      </c>
      <c r="E285" s="1">
        <v>5510</v>
      </c>
      <c r="F285" s="1" t="s">
        <v>581</v>
      </c>
      <c r="G285" s="1" t="s">
        <v>4</v>
      </c>
    </row>
    <row r="286" spans="1:10" x14ac:dyDescent="0.2">
      <c r="A286" s="1">
        <v>38</v>
      </c>
      <c r="B286" s="1" t="s">
        <v>197</v>
      </c>
      <c r="C286" s="1">
        <v>195</v>
      </c>
      <c r="D286" s="1" t="s">
        <v>642</v>
      </c>
      <c r="E286" s="1">
        <v>5510</v>
      </c>
      <c r="F286" s="1" t="s">
        <v>581</v>
      </c>
      <c r="G286" s="1" t="s">
        <v>4</v>
      </c>
      <c r="H286" s="1">
        <v>15281</v>
      </c>
      <c r="I286" s="1">
        <v>14760</v>
      </c>
      <c r="J286" s="1">
        <v>14634</v>
      </c>
    </row>
    <row r="287" spans="1:10" x14ac:dyDescent="0.2">
      <c r="A287" s="1">
        <v>276</v>
      </c>
      <c r="B287" s="1" t="s">
        <v>198</v>
      </c>
      <c r="C287" s="1">
        <v>195</v>
      </c>
      <c r="D287" s="1" t="s">
        <v>642</v>
      </c>
      <c r="E287" s="1">
        <v>5510</v>
      </c>
      <c r="F287" s="1" t="s">
        <v>581</v>
      </c>
      <c r="G287" s="1" t="s">
        <v>4</v>
      </c>
      <c r="H287" s="1">
        <v>94000</v>
      </c>
      <c r="I287" s="1">
        <v>47000</v>
      </c>
      <c r="J287" s="1">
        <v>165000</v>
      </c>
    </row>
    <row r="288" spans="1:10" x14ac:dyDescent="0.2">
      <c r="A288" s="1">
        <v>206</v>
      </c>
      <c r="B288" s="1" t="s">
        <v>572</v>
      </c>
      <c r="C288" s="1">
        <v>195</v>
      </c>
      <c r="D288" s="1" t="s">
        <v>642</v>
      </c>
      <c r="E288" s="1">
        <v>5510</v>
      </c>
      <c r="F288" s="1" t="s">
        <v>581</v>
      </c>
      <c r="G288" s="1" t="s">
        <v>4</v>
      </c>
    </row>
    <row r="289" spans="1:10" x14ac:dyDescent="0.2">
      <c r="A289" s="1">
        <v>209</v>
      </c>
      <c r="B289" s="1" t="s">
        <v>200</v>
      </c>
      <c r="C289" s="1">
        <v>195</v>
      </c>
      <c r="D289" s="1" t="s">
        <v>642</v>
      </c>
      <c r="E289" s="1">
        <v>5510</v>
      </c>
      <c r="F289" s="1" t="s">
        <v>581</v>
      </c>
      <c r="G289" s="1" t="s">
        <v>4</v>
      </c>
      <c r="H289" s="1">
        <v>710</v>
      </c>
      <c r="I289" s="1">
        <v>714</v>
      </c>
      <c r="J289" s="1">
        <v>720</v>
      </c>
    </row>
    <row r="290" spans="1:10" x14ac:dyDescent="0.2">
      <c r="A290" s="1">
        <v>154</v>
      </c>
      <c r="B290" s="1" t="s">
        <v>206</v>
      </c>
      <c r="C290" s="1">
        <v>195</v>
      </c>
      <c r="D290" s="1" t="s">
        <v>642</v>
      </c>
      <c r="E290" s="1">
        <v>5510</v>
      </c>
      <c r="F290" s="1" t="s">
        <v>581</v>
      </c>
      <c r="G290" s="1" t="s">
        <v>4</v>
      </c>
      <c r="H290" s="1">
        <v>7909</v>
      </c>
      <c r="I290" s="1">
        <v>8046</v>
      </c>
      <c r="J290" s="1">
        <v>7930</v>
      </c>
    </row>
    <row r="291" spans="1:10" x14ac:dyDescent="0.2">
      <c r="A291" s="1">
        <v>220</v>
      </c>
      <c r="B291" s="1" t="s">
        <v>211</v>
      </c>
      <c r="C291" s="1">
        <v>195</v>
      </c>
      <c r="D291" s="1" t="s">
        <v>642</v>
      </c>
      <c r="E291" s="1">
        <v>5510</v>
      </c>
      <c r="F291" s="1" t="s">
        <v>581</v>
      </c>
      <c r="G291" s="1" t="s">
        <v>4</v>
      </c>
      <c r="H291" s="1">
        <v>497</v>
      </c>
      <c r="I291" s="1">
        <v>501</v>
      </c>
      <c r="J291" s="1">
        <v>501</v>
      </c>
    </row>
    <row r="292" spans="1:10" x14ac:dyDescent="0.2">
      <c r="A292" s="1">
        <v>226</v>
      </c>
      <c r="B292" s="1" t="s">
        <v>216</v>
      </c>
      <c r="C292" s="1">
        <v>195</v>
      </c>
      <c r="D292" s="1" t="s">
        <v>642</v>
      </c>
      <c r="E292" s="1">
        <v>5510</v>
      </c>
      <c r="F292" s="1" t="s">
        <v>581</v>
      </c>
      <c r="G292" s="1" t="s">
        <v>4</v>
      </c>
      <c r="H292" s="1">
        <v>12683</v>
      </c>
      <c r="I292" s="1">
        <v>12707</v>
      </c>
      <c r="J292" s="1">
        <v>12928</v>
      </c>
    </row>
    <row r="293" spans="1:10" x14ac:dyDescent="0.2">
      <c r="A293" s="1">
        <v>215</v>
      </c>
      <c r="B293" s="1" t="s">
        <v>220</v>
      </c>
      <c r="C293" s="1">
        <v>195</v>
      </c>
      <c r="D293" s="1" t="s">
        <v>642</v>
      </c>
      <c r="E293" s="1">
        <v>5510</v>
      </c>
      <c r="F293" s="1" t="s">
        <v>581</v>
      </c>
      <c r="G293" s="1" t="s">
        <v>4</v>
      </c>
      <c r="H293" s="1">
        <v>190500</v>
      </c>
      <c r="I293" s="1">
        <v>180776</v>
      </c>
      <c r="J293" s="1">
        <v>187464</v>
      </c>
    </row>
    <row r="294" spans="1:10" x14ac:dyDescent="0.2">
      <c r="A294" s="1">
        <v>231</v>
      </c>
      <c r="B294" s="1" t="s">
        <v>221</v>
      </c>
      <c r="C294" s="1">
        <v>195</v>
      </c>
      <c r="D294" s="1" t="s">
        <v>642</v>
      </c>
      <c r="E294" s="1">
        <v>5510</v>
      </c>
      <c r="F294" s="1" t="s">
        <v>581</v>
      </c>
      <c r="G294" s="1" t="s">
        <v>4</v>
      </c>
      <c r="H294" s="1">
        <v>21591</v>
      </c>
      <c r="I294" s="1">
        <v>25628</v>
      </c>
      <c r="J294" s="1">
        <v>25945</v>
      </c>
    </row>
    <row r="295" spans="1:10" x14ac:dyDescent="0.2">
      <c r="A295" s="1">
        <v>5000</v>
      </c>
      <c r="B295" s="1" t="s">
        <v>461</v>
      </c>
      <c r="C295" s="1">
        <v>195</v>
      </c>
      <c r="D295" s="1" t="s">
        <v>642</v>
      </c>
      <c r="E295" s="1">
        <v>5510</v>
      </c>
      <c r="F295" s="1" t="s">
        <v>581</v>
      </c>
      <c r="G295" s="1" t="s">
        <v>4</v>
      </c>
      <c r="H295" s="1">
        <v>5599511</v>
      </c>
      <c r="I295" s="1">
        <v>5800105</v>
      </c>
      <c r="J295" s="1">
        <v>6991174</v>
      </c>
    </row>
    <row r="296" spans="1:10" x14ac:dyDescent="0.2">
      <c r="A296" s="1">
        <v>248</v>
      </c>
      <c r="B296" s="1" t="s">
        <v>232</v>
      </c>
      <c r="C296" s="1">
        <v>195</v>
      </c>
      <c r="D296" s="1" t="s">
        <v>642</v>
      </c>
      <c r="E296" s="1">
        <v>5510</v>
      </c>
      <c r="F296" s="1" t="s">
        <v>581</v>
      </c>
      <c r="G296" s="1" t="s">
        <v>4</v>
      </c>
    </row>
    <row r="297" spans="1:10" x14ac:dyDescent="0.2">
      <c r="A297" s="1">
        <v>181</v>
      </c>
      <c r="B297" s="1" t="s">
        <v>234</v>
      </c>
      <c r="C297" s="1">
        <v>195</v>
      </c>
      <c r="D297" s="1" t="s">
        <v>642</v>
      </c>
      <c r="E297" s="1">
        <v>5510</v>
      </c>
      <c r="F297" s="1" t="s">
        <v>581</v>
      </c>
      <c r="G297" s="1" t="s">
        <v>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297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639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11421</v>
      </c>
      <c r="I4" s="2">
        <f t="shared" si="0"/>
        <v>11321</v>
      </c>
      <c r="J4" s="2">
        <f t="shared" si="0"/>
        <v>11237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220568</v>
      </c>
      <c r="I5" s="2">
        <f t="shared" si="0"/>
        <v>206704</v>
      </c>
      <c r="J5" s="2">
        <f t="shared" si="0"/>
        <v>214488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159904</v>
      </c>
      <c r="I8" s="2">
        <f t="shared" si="0"/>
        <v>161910</v>
      </c>
      <c r="J8" s="2">
        <f t="shared" si="0"/>
        <v>165040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281877</v>
      </c>
      <c r="I13" s="2">
        <f t="shared" si="0"/>
        <v>238625</v>
      </c>
      <c r="J13" s="2">
        <f t="shared" si="0"/>
        <v>227809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197323</v>
      </c>
      <c r="I16" s="2">
        <f t="shared" si="0"/>
        <v>216931</v>
      </c>
      <c r="J16" s="2">
        <f t="shared" si="0"/>
        <v>209233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25366</v>
      </c>
      <c r="I17" s="2">
        <f t="shared" si="0"/>
        <v>25414</v>
      </c>
      <c r="J17" s="2">
        <f t="shared" si="0"/>
        <v>26354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260820</v>
      </c>
      <c r="I21" s="9">
        <f t="shared" si="3"/>
        <v>169260</v>
      </c>
      <c r="J21" s="9">
        <f t="shared" si="3"/>
        <v>307860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1138450</v>
      </c>
      <c r="I22" s="2">
        <f t="shared" si="4"/>
        <v>1186158</v>
      </c>
      <c r="J22" s="2">
        <f t="shared" si="4"/>
        <v>1257838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353382</v>
      </c>
      <c r="I26" s="2">
        <f t="shared" si="4"/>
        <v>321434</v>
      </c>
      <c r="J26" s="2">
        <f t="shared" si="4"/>
        <v>286426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22283</v>
      </c>
      <c r="I27" s="2">
        <f t="shared" si="4"/>
        <v>22242</v>
      </c>
      <c r="J27" s="2">
        <f t="shared" si="4"/>
        <v>22202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5325168</v>
      </c>
      <c r="I28" s="2">
        <f t="shared" si="4"/>
        <v>4915110</v>
      </c>
      <c r="J28" s="2">
        <f t="shared" si="4"/>
        <v>5192100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153142</v>
      </c>
      <c r="I29" s="2">
        <f t="shared" si="4"/>
        <v>176855</v>
      </c>
      <c r="J29" s="2">
        <f t="shared" si="4"/>
        <v>166507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7100</v>
      </c>
      <c r="I34" s="2">
        <f t="shared" si="5"/>
        <v>7187</v>
      </c>
      <c r="J34" s="2">
        <f t="shared" si="5"/>
        <v>7415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78472</v>
      </c>
      <c r="I35" s="2">
        <f t="shared" si="5"/>
        <v>81753</v>
      </c>
      <c r="J35" s="2">
        <f t="shared" si="5"/>
        <v>85787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377900</v>
      </c>
      <c r="I37" s="2">
        <f t="shared" si="5"/>
        <v>305540</v>
      </c>
      <c r="J37" s="2">
        <f t="shared" si="5"/>
        <v>335249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2026</v>
      </c>
      <c r="I40" s="2">
        <f t="shared" si="5"/>
        <v>2007</v>
      </c>
      <c r="J40" s="2">
        <f t="shared" si="5"/>
        <v>2040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4044</v>
      </c>
      <c r="I47" s="2">
        <f t="shared" si="6"/>
        <v>4131</v>
      </c>
      <c r="J47" s="2">
        <f t="shared" si="6"/>
        <v>4153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3701500</v>
      </c>
      <c r="I49" s="2">
        <f t="shared" si="6"/>
        <v>3635700</v>
      </c>
      <c r="J49" s="2">
        <f t="shared" si="6"/>
        <v>3555767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41363</v>
      </c>
      <c r="I55" s="2">
        <f t="shared" si="6"/>
        <v>40906</v>
      </c>
      <c r="J55" s="2">
        <f t="shared" si="6"/>
        <v>40950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270</v>
      </c>
      <c r="I56" s="2">
        <f t="shared" si="6"/>
        <v>270</v>
      </c>
      <c r="J56" s="2">
        <f t="shared" si="6"/>
        <v>290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153</v>
      </c>
      <c r="I59" s="2">
        <f t="shared" si="8"/>
        <v>157</v>
      </c>
      <c r="J59" s="2">
        <f t="shared" si="8"/>
        <v>157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0</v>
      </c>
      <c r="I68" s="2">
        <f t="shared" si="9"/>
        <v>0</v>
      </c>
      <c r="J68" s="2">
        <f t="shared" si="9"/>
        <v>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0</v>
      </c>
      <c r="I69" s="2">
        <f t="shared" si="9"/>
        <v>0</v>
      </c>
      <c r="J69" s="2">
        <f t="shared" si="9"/>
        <v>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0</v>
      </c>
      <c r="I70" s="2">
        <f t="shared" si="9"/>
        <v>0</v>
      </c>
      <c r="J70" s="2">
        <f t="shared" si="9"/>
        <v>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12779</v>
      </c>
      <c r="I71" s="2">
        <f t="shared" si="9"/>
        <v>16294</v>
      </c>
      <c r="J71" s="2">
        <f t="shared" si="9"/>
        <v>17312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0</v>
      </c>
      <c r="I72" s="2">
        <f t="shared" si="9"/>
        <v>0</v>
      </c>
      <c r="J72" s="2">
        <f t="shared" si="9"/>
        <v>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95</v>
      </c>
      <c r="I75" s="2">
        <f t="shared" si="9"/>
        <v>93</v>
      </c>
      <c r="J75" s="2">
        <f t="shared" si="9"/>
        <v>91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12060</v>
      </c>
      <c r="I82" s="2">
        <f t="shared" si="10"/>
        <v>14245</v>
      </c>
      <c r="J82" s="2">
        <f t="shared" si="10"/>
        <v>14139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14</v>
      </c>
      <c r="I83" s="2">
        <f t="shared" si="10"/>
        <v>14</v>
      </c>
      <c r="J83" s="2">
        <f t="shared" si="10"/>
        <v>14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13000</v>
      </c>
      <c r="I87" s="2">
        <f t="shared" si="10"/>
        <v>12000</v>
      </c>
      <c r="J87" s="2">
        <f t="shared" si="10"/>
        <v>12553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133546</v>
      </c>
      <c r="I95" s="2">
        <f t="shared" si="11"/>
        <v>135165</v>
      </c>
      <c r="J95" s="2">
        <f t="shared" si="11"/>
        <v>131750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325</v>
      </c>
      <c r="I96" s="2">
        <f t="shared" si="11"/>
        <v>300</v>
      </c>
      <c r="J96" s="2">
        <f t="shared" si="11"/>
        <v>288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0</v>
      </c>
      <c r="I110" s="2">
        <f t="shared" si="17"/>
        <v>0</v>
      </c>
      <c r="J110" s="2">
        <f t="shared" si="17"/>
        <v>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0</v>
      </c>
      <c r="I112" s="2">
        <f t="shared" si="17"/>
        <v>0</v>
      </c>
      <c r="J112" s="2">
        <f t="shared" si="17"/>
        <v>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11519</v>
      </c>
      <c r="I113" s="2">
        <f t="shared" si="17"/>
        <v>10996</v>
      </c>
      <c r="J113" s="2">
        <f t="shared" si="17"/>
        <v>10671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222</v>
      </c>
      <c r="I127" s="2">
        <f t="shared" si="20"/>
        <v>286</v>
      </c>
      <c r="J127" s="2">
        <f t="shared" si="20"/>
        <v>153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0</v>
      </c>
      <c r="I128" s="2">
        <f t="shared" si="20"/>
        <v>0</v>
      </c>
      <c r="J128" s="2">
        <f t="shared" si="20"/>
        <v>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0</v>
      </c>
      <c r="I129" s="2">
        <f t="shared" si="20"/>
        <v>0</v>
      </c>
      <c r="J129" s="2">
        <f t="shared" si="20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7859</v>
      </c>
      <c r="I139" s="9">
        <f t="shared" si="23"/>
        <v>7756</v>
      </c>
      <c r="J139" s="9">
        <f t="shared" si="23"/>
        <v>8919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0</v>
      </c>
      <c r="I140" s="2">
        <f t="shared" si="24"/>
        <v>0</v>
      </c>
      <c r="J140" s="2">
        <f t="shared" si="24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2050</v>
      </c>
      <c r="I141" s="2">
        <f t="shared" si="24"/>
        <v>2041</v>
      </c>
      <c r="J141" s="2">
        <f t="shared" si="24"/>
        <v>1968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210</v>
      </c>
      <c r="I147" s="2">
        <f t="shared" si="24"/>
        <v>86</v>
      </c>
      <c r="J147" s="2">
        <f t="shared" si="24"/>
        <v>79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0</v>
      </c>
      <c r="I151" s="2">
        <f t="shared" si="25"/>
        <v>0</v>
      </c>
      <c r="J151" s="2">
        <f t="shared" si="25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0</v>
      </c>
      <c r="I155" s="2">
        <f t="shared" si="25"/>
        <v>0</v>
      </c>
      <c r="J155" s="2">
        <f t="shared" si="25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0</v>
      </c>
      <c r="I156" s="2">
        <f t="shared" si="25"/>
        <v>0</v>
      </c>
      <c r="J156" s="2">
        <f t="shared" si="25"/>
        <v>0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0</v>
      </c>
      <c r="I170" s="2">
        <f t="shared" si="27"/>
        <v>0</v>
      </c>
      <c r="J170" s="2">
        <f t="shared" si="27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12556211</v>
      </c>
      <c r="I178" s="9">
        <f t="shared" si="29"/>
        <v>11928891</v>
      </c>
      <c r="J178" s="9">
        <f t="shared" si="29"/>
        <v>12316839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0</v>
      </c>
      <c r="I183" s="2">
        <f t="shared" si="30"/>
        <v>0</v>
      </c>
      <c r="J183" s="2">
        <f t="shared" si="30"/>
        <v>0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200</v>
      </c>
      <c r="I203" s="2">
        <f t="shared" si="32"/>
        <v>200</v>
      </c>
      <c r="J203" s="2">
        <f t="shared" si="32"/>
        <v>388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678</v>
      </c>
      <c r="I204" s="2">
        <f t="shared" si="32"/>
        <v>600</v>
      </c>
      <c r="J204" s="2">
        <f t="shared" si="32"/>
        <v>1543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2214</v>
      </c>
      <c r="I205" s="2">
        <f t="shared" si="32"/>
        <v>2251</v>
      </c>
      <c r="J205" s="2">
        <f t="shared" si="32"/>
        <v>2228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4767</v>
      </c>
      <c r="I209" s="2">
        <f t="shared" si="32"/>
        <v>4705</v>
      </c>
      <c r="J209" s="2">
        <f t="shared" si="32"/>
        <v>4760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37</v>
      </c>
      <c r="I244" s="2">
        <f t="shared" si="36"/>
        <v>38</v>
      </c>
      <c r="J244" s="2">
        <f t="shared" si="36"/>
        <v>39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260820</v>
      </c>
      <c r="I245" s="2">
        <f t="shared" si="36"/>
        <v>169260</v>
      </c>
      <c r="J245" s="2">
        <f t="shared" si="36"/>
        <v>307860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10</v>
      </c>
      <c r="B250" s="1" t="s">
        <v>26</v>
      </c>
      <c r="C250" s="1">
        <v>195</v>
      </c>
      <c r="D250" s="1" t="s">
        <v>642</v>
      </c>
      <c r="E250" s="1">
        <v>5312</v>
      </c>
      <c r="F250" s="1" t="s">
        <v>598</v>
      </c>
      <c r="G250" s="1" t="s">
        <v>599</v>
      </c>
    </row>
    <row r="251" spans="1:10" ht="15" customHeight="1" x14ac:dyDescent="0.2">
      <c r="A251" s="1">
        <v>80</v>
      </c>
      <c r="B251" s="1" t="s">
        <v>41</v>
      </c>
      <c r="C251" s="1">
        <v>195</v>
      </c>
      <c r="D251" s="1" t="s">
        <v>642</v>
      </c>
      <c r="E251" s="1">
        <v>5312</v>
      </c>
      <c r="F251" s="1" t="s">
        <v>598</v>
      </c>
      <c r="G251" s="1" t="s">
        <v>599</v>
      </c>
      <c r="H251" s="1">
        <v>200</v>
      </c>
      <c r="I251" s="1">
        <v>200</v>
      </c>
      <c r="J251" s="1">
        <v>388</v>
      </c>
    </row>
    <row r="252" spans="1:10" ht="15" customHeight="1" x14ac:dyDescent="0.2">
      <c r="A252" s="1">
        <v>233</v>
      </c>
      <c r="B252" s="1" t="s">
        <v>47</v>
      </c>
      <c r="C252" s="1">
        <v>195</v>
      </c>
      <c r="D252" s="1" t="s">
        <v>642</v>
      </c>
      <c r="E252" s="1">
        <v>5312</v>
      </c>
      <c r="F252" s="1" t="s">
        <v>598</v>
      </c>
      <c r="G252" s="1" t="s">
        <v>599</v>
      </c>
      <c r="H252" s="1">
        <v>1138450</v>
      </c>
      <c r="I252" s="1">
        <v>1186158</v>
      </c>
      <c r="J252" s="1">
        <v>1257838</v>
      </c>
    </row>
    <row r="253" spans="1:10" ht="15" customHeight="1" x14ac:dyDescent="0.2">
      <c r="A253" s="1">
        <v>32</v>
      </c>
      <c r="B253" s="1" t="s">
        <v>50</v>
      </c>
      <c r="C253" s="1">
        <v>195</v>
      </c>
      <c r="D253" s="1" t="s">
        <v>642</v>
      </c>
      <c r="E253" s="1">
        <v>5312</v>
      </c>
      <c r="F253" s="1" t="s">
        <v>598</v>
      </c>
      <c r="G253" s="1" t="s">
        <v>599</v>
      </c>
      <c r="H253" s="1">
        <v>220568</v>
      </c>
      <c r="I253" s="1">
        <v>206704</v>
      </c>
      <c r="J253" s="1">
        <v>214488</v>
      </c>
    </row>
    <row r="254" spans="1:10" ht="15" customHeight="1" x14ac:dyDescent="0.2">
      <c r="A254" s="1">
        <v>351</v>
      </c>
      <c r="B254" s="1" t="s">
        <v>57</v>
      </c>
      <c r="C254" s="1">
        <v>195</v>
      </c>
      <c r="D254" s="1" t="s">
        <v>642</v>
      </c>
      <c r="E254" s="1">
        <v>5312</v>
      </c>
      <c r="F254" s="1" t="s">
        <v>598</v>
      </c>
      <c r="G254" s="1" t="s">
        <v>599</v>
      </c>
      <c r="H254" s="1">
        <v>13000</v>
      </c>
      <c r="I254" s="1">
        <v>12000</v>
      </c>
      <c r="J254" s="1">
        <v>12553</v>
      </c>
    </row>
    <row r="255" spans="1:10" ht="15" customHeight="1" x14ac:dyDescent="0.2">
      <c r="A255" s="1">
        <v>41</v>
      </c>
      <c r="B255" s="1" t="s">
        <v>568</v>
      </c>
      <c r="C255" s="1">
        <v>195</v>
      </c>
      <c r="D255" s="1" t="s">
        <v>642</v>
      </c>
      <c r="E255" s="1">
        <v>5312</v>
      </c>
      <c r="F255" s="1" t="s">
        <v>598</v>
      </c>
      <c r="G255" s="1" t="s">
        <v>599</v>
      </c>
      <c r="H255" s="1">
        <v>13000</v>
      </c>
      <c r="I255" s="1">
        <v>12000</v>
      </c>
      <c r="J255" s="1">
        <v>12553</v>
      </c>
    </row>
    <row r="256" spans="1:10" ht="15" customHeight="1" x14ac:dyDescent="0.2">
      <c r="A256" s="1">
        <v>98</v>
      </c>
      <c r="B256" s="1" t="s">
        <v>64</v>
      </c>
      <c r="C256" s="1">
        <v>195</v>
      </c>
      <c r="D256" s="1" t="s">
        <v>642</v>
      </c>
      <c r="E256" s="1">
        <v>5312</v>
      </c>
      <c r="F256" s="1" t="s">
        <v>598</v>
      </c>
      <c r="G256" s="1" t="s">
        <v>599</v>
      </c>
      <c r="H256" s="1">
        <v>678</v>
      </c>
      <c r="I256" s="1">
        <v>600</v>
      </c>
      <c r="J256" s="1">
        <v>1543</v>
      </c>
    </row>
    <row r="257" spans="1:10" ht="15" customHeight="1" x14ac:dyDescent="0.2">
      <c r="A257" s="1">
        <v>50</v>
      </c>
      <c r="B257" s="1" t="s">
        <v>66</v>
      </c>
      <c r="C257" s="1">
        <v>195</v>
      </c>
      <c r="D257" s="1" t="s">
        <v>642</v>
      </c>
      <c r="E257" s="1">
        <v>5312</v>
      </c>
      <c r="F257" s="1" t="s">
        <v>598</v>
      </c>
      <c r="G257" s="1" t="s">
        <v>599</v>
      </c>
      <c r="H257" s="1">
        <v>222</v>
      </c>
      <c r="I257" s="1">
        <v>286</v>
      </c>
      <c r="J257" s="1">
        <v>153</v>
      </c>
    </row>
    <row r="258" spans="1:10" ht="15" customHeight="1" x14ac:dyDescent="0.2">
      <c r="A258" s="1">
        <v>250</v>
      </c>
      <c r="B258" s="1" t="s">
        <v>70</v>
      </c>
      <c r="C258" s="1">
        <v>195</v>
      </c>
      <c r="D258" s="1" t="s">
        <v>642</v>
      </c>
      <c r="E258" s="1">
        <v>5312</v>
      </c>
      <c r="F258" s="1" t="s">
        <v>598</v>
      </c>
      <c r="G258" s="1" t="s">
        <v>599</v>
      </c>
      <c r="H258" s="1">
        <v>159904</v>
      </c>
      <c r="I258" s="1">
        <v>161910</v>
      </c>
      <c r="J258" s="1">
        <v>165040</v>
      </c>
    </row>
    <row r="259" spans="1:10" ht="15" customHeight="1" x14ac:dyDescent="0.2">
      <c r="A259" s="1">
        <v>59</v>
      </c>
      <c r="B259" s="1" t="s">
        <v>76</v>
      </c>
      <c r="C259" s="1">
        <v>195</v>
      </c>
      <c r="D259" s="1" t="s">
        <v>642</v>
      </c>
      <c r="E259" s="1">
        <v>5312</v>
      </c>
      <c r="F259" s="1" t="s">
        <v>598</v>
      </c>
      <c r="G259" s="1" t="s">
        <v>599</v>
      </c>
      <c r="H259" s="1">
        <v>2050</v>
      </c>
      <c r="I259" s="1">
        <v>2041</v>
      </c>
      <c r="J259" s="1">
        <v>1968</v>
      </c>
    </row>
    <row r="260" spans="1:10" ht="15" customHeight="1" x14ac:dyDescent="0.2">
      <c r="A260" s="1">
        <v>175</v>
      </c>
      <c r="B260" s="1" t="s">
        <v>100</v>
      </c>
      <c r="C260" s="1">
        <v>195</v>
      </c>
      <c r="D260" s="1" t="s">
        <v>642</v>
      </c>
      <c r="E260" s="1">
        <v>5312</v>
      </c>
      <c r="F260" s="1" t="s">
        <v>598</v>
      </c>
      <c r="G260" s="1" t="s">
        <v>599</v>
      </c>
      <c r="H260" s="1">
        <v>4044</v>
      </c>
      <c r="I260" s="1">
        <v>4131</v>
      </c>
      <c r="J260" s="1">
        <v>4153</v>
      </c>
    </row>
    <row r="261" spans="1:10" ht="15" customHeight="1" x14ac:dyDescent="0.2">
      <c r="A261" s="1">
        <v>91</v>
      </c>
      <c r="B261" s="1" t="s">
        <v>101</v>
      </c>
      <c r="C261" s="1">
        <v>195</v>
      </c>
      <c r="D261" s="1" t="s">
        <v>642</v>
      </c>
      <c r="E261" s="1">
        <v>5312</v>
      </c>
      <c r="F261" s="1" t="s">
        <v>598</v>
      </c>
      <c r="G261" s="1" t="s">
        <v>599</v>
      </c>
      <c r="H261" s="1">
        <v>95</v>
      </c>
      <c r="I261" s="1">
        <v>93</v>
      </c>
      <c r="J261" s="1">
        <v>91</v>
      </c>
    </row>
    <row r="262" spans="1:10" ht="15" customHeight="1" x14ac:dyDescent="0.2">
      <c r="A262" s="1">
        <v>93</v>
      </c>
      <c r="B262" s="1" t="s">
        <v>102</v>
      </c>
      <c r="C262" s="1">
        <v>195</v>
      </c>
      <c r="D262" s="1" t="s">
        <v>642</v>
      </c>
      <c r="E262" s="1">
        <v>5312</v>
      </c>
      <c r="F262" s="1" t="s">
        <v>598</v>
      </c>
      <c r="G262" s="1" t="s">
        <v>599</v>
      </c>
      <c r="H262" s="1">
        <v>41363</v>
      </c>
      <c r="I262" s="1">
        <v>40906</v>
      </c>
      <c r="J262" s="1">
        <v>40950</v>
      </c>
    </row>
    <row r="263" spans="1:10" ht="15" customHeight="1" x14ac:dyDescent="0.2">
      <c r="A263" s="1">
        <v>97</v>
      </c>
      <c r="B263" s="1" t="s">
        <v>104</v>
      </c>
      <c r="C263" s="1">
        <v>195</v>
      </c>
      <c r="D263" s="1" t="s">
        <v>642</v>
      </c>
      <c r="E263" s="1">
        <v>5312</v>
      </c>
      <c r="F263" s="1" t="s">
        <v>598</v>
      </c>
      <c r="G263" s="1" t="s">
        <v>599</v>
      </c>
      <c r="H263" s="1">
        <v>0</v>
      </c>
      <c r="I263" s="1">
        <v>0</v>
      </c>
      <c r="J263" s="1">
        <v>0</v>
      </c>
    </row>
    <row r="264" spans="1:10" ht="15" customHeight="1" x14ac:dyDescent="0.2">
      <c r="A264" s="1">
        <v>103</v>
      </c>
      <c r="B264" s="1" t="s">
        <v>109</v>
      </c>
      <c r="C264" s="1">
        <v>195</v>
      </c>
      <c r="D264" s="1" t="s">
        <v>642</v>
      </c>
      <c r="E264" s="1">
        <v>5312</v>
      </c>
      <c r="F264" s="1" t="s">
        <v>598</v>
      </c>
      <c r="G264" s="1" t="s">
        <v>599</v>
      </c>
      <c r="H264" s="1">
        <v>210</v>
      </c>
      <c r="I264" s="1">
        <v>86</v>
      </c>
      <c r="J264" s="1">
        <v>79</v>
      </c>
    </row>
    <row r="265" spans="1:10" ht="15" customHeight="1" x14ac:dyDescent="0.2">
      <c r="A265" s="1">
        <v>109</v>
      </c>
      <c r="B265" s="1" t="s">
        <v>113</v>
      </c>
      <c r="C265" s="1">
        <v>195</v>
      </c>
      <c r="D265" s="1" t="s">
        <v>642</v>
      </c>
      <c r="E265" s="1">
        <v>5312</v>
      </c>
      <c r="F265" s="1" t="s">
        <v>598</v>
      </c>
      <c r="G265" s="1" t="s">
        <v>599</v>
      </c>
      <c r="H265" s="1">
        <v>270</v>
      </c>
      <c r="I265" s="1">
        <v>270</v>
      </c>
      <c r="J265" s="1">
        <v>290</v>
      </c>
    </row>
    <row r="266" spans="1:10" x14ac:dyDescent="0.2">
      <c r="A266" s="1">
        <v>110</v>
      </c>
      <c r="B266" s="1" t="s">
        <v>114</v>
      </c>
      <c r="C266" s="1">
        <v>195</v>
      </c>
      <c r="D266" s="1" t="s">
        <v>642</v>
      </c>
      <c r="E266" s="1">
        <v>5312</v>
      </c>
      <c r="F266" s="1" t="s">
        <v>598</v>
      </c>
      <c r="G266" s="1" t="s">
        <v>599</v>
      </c>
      <c r="H266" s="1">
        <v>14</v>
      </c>
      <c r="I266" s="1">
        <v>14</v>
      </c>
      <c r="J266" s="1">
        <v>14</v>
      </c>
    </row>
    <row r="267" spans="1:10" x14ac:dyDescent="0.2">
      <c r="A267" s="1">
        <v>114</v>
      </c>
      <c r="B267" s="1" t="s">
        <v>117</v>
      </c>
      <c r="C267" s="1">
        <v>195</v>
      </c>
      <c r="D267" s="1" t="s">
        <v>642</v>
      </c>
      <c r="E267" s="1">
        <v>5312</v>
      </c>
      <c r="F267" s="1" t="s">
        <v>598</v>
      </c>
      <c r="G267" s="1" t="s">
        <v>599</v>
      </c>
      <c r="H267" s="1">
        <v>281877</v>
      </c>
      <c r="I267" s="1">
        <v>238625</v>
      </c>
      <c r="J267" s="1">
        <v>227809</v>
      </c>
    </row>
    <row r="268" spans="1:10" x14ac:dyDescent="0.2">
      <c r="A268" s="1">
        <v>129</v>
      </c>
      <c r="B268" s="1" t="s">
        <v>130</v>
      </c>
      <c r="C268" s="1">
        <v>195</v>
      </c>
      <c r="D268" s="1" t="s">
        <v>642</v>
      </c>
      <c r="E268" s="1">
        <v>5312</v>
      </c>
      <c r="F268" s="1" t="s">
        <v>598</v>
      </c>
      <c r="G268" s="1" t="s">
        <v>599</v>
      </c>
      <c r="H268" s="1">
        <v>7100</v>
      </c>
      <c r="I268" s="1">
        <v>7187</v>
      </c>
      <c r="J268" s="1">
        <v>7415</v>
      </c>
    </row>
    <row r="269" spans="1:10" x14ac:dyDescent="0.2">
      <c r="A269" s="1">
        <v>130</v>
      </c>
      <c r="B269" s="1" t="s">
        <v>131</v>
      </c>
      <c r="C269" s="1">
        <v>195</v>
      </c>
      <c r="D269" s="1" t="s">
        <v>642</v>
      </c>
      <c r="E269" s="1">
        <v>5312</v>
      </c>
      <c r="F269" s="1" t="s">
        <v>598</v>
      </c>
      <c r="G269" s="1" t="s">
        <v>599</v>
      </c>
      <c r="H269" s="1">
        <v>78472</v>
      </c>
      <c r="I269" s="1">
        <v>81753</v>
      </c>
      <c r="J269" s="1">
        <v>85787</v>
      </c>
    </row>
    <row r="270" spans="1:10" x14ac:dyDescent="0.2">
      <c r="A270" s="1">
        <v>133</v>
      </c>
      <c r="B270" s="1" t="s">
        <v>134</v>
      </c>
      <c r="C270" s="1">
        <v>195</v>
      </c>
      <c r="D270" s="1" t="s">
        <v>642</v>
      </c>
      <c r="E270" s="1">
        <v>5312</v>
      </c>
      <c r="F270" s="1" t="s">
        <v>598</v>
      </c>
      <c r="G270" s="1" t="s">
        <v>599</v>
      </c>
      <c r="H270" s="1">
        <v>353382</v>
      </c>
      <c r="I270" s="1">
        <v>321434</v>
      </c>
      <c r="J270" s="1">
        <v>286426</v>
      </c>
    </row>
    <row r="271" spans="1:10" x14ac:dyDescent="0.2">
      <c r="A271" s="1">
        <v>136</v>
      </c>
      <c r="B271" s="1" t="s">
        <v>138</v>
      </c>
      <c r="C271" s="1">
        <v>195</v>
      </c>
      <c r="D271" s="1" t="s">
        <v>642</v>
      </c>
      <c r="E271" s="1">
        <v>5312</v>
      </c>
      <c r="F271" s="1" t="s">
        <v>598</v>
      </c>
      <c r="G271" s="1" t="s">
        <v>599</v>
      </c>
      <c r="H271" s="1">
        <v>22283</v>
      </c>
      <c r="I271" s="1">
        <v>22242</v>
      </c>
      <c r="J271" s="1">
        <v>22202</v>
      </c>
    </row>
    <row r="272" spans="1:10" x14ac:dyDescent="0.2">
      <c r="A272" s="1">
        <v>144</v>
      </c>
      <c r="B272" s="1" t="s">
        <v>146</v>
      </c>
      <c r="C272" s="1">
        <v>195</v>
      </c>
      <c r="D272" s="1" t="s">
        <v>642</v>
      </c>
      <c r="E272" s="1">
        <v>5312</v>
      </c>
      <c r="F272" s="1" t="s">
        <v>598</v>
      </c>
      <c r="G272" s="1" t="s">
        <v>599</v>
      </c>
      <c r="H272" s="1">
        <v>377900</v>
      </c>
      <c r="I272" s="1">
        <v>305540</v>
      </c>
      <c r="J272" s="1">
        <v>335249</v>
      </c>
    </row>
    <row r="273" spans="1:10" x14ac:dyDescent="0.2">
      <c r="A273" s="1">
        <v>28</v>
      </c>
      <c r="B273" s="1" t="s">
        <v>147</v>
      </c>
      <c r="C273" s="1">
        <v>195</v>
      </c>
      <c r="D273" s="1" t="s">
        <v>642</v>
      </c>
      <c r="E273" s="1">
        <v>5312</v>
      </c>
      <c r="F273" s="1" t="s">
        <v>598</v>
      </c>
      <c r="G273" s="1" t="s">
        <v>599</v>
      </c>
      <c r="H273" s="1">
        <v>133546</v>
      </c>
      <c r="I273" s="1">
        <v>135165</v>
      </c>
      <c r="J273" s="1">
        <v>131750</v>
      </c>
    </row>
    <row r="274" spans="1:10" x14ac:dyDescent="0.2">
      <c r="A274" s="1">
        <v>158</v>
      </c>
      <c r="B274" s="1" t="s">
        <v>155</v>
      </c>
      <c r="C274" s="1">
        <v>195</v>
      </c>
      <c r="D274" s="1" t="s">
        <v>642</v>
      </c>
      <c r="E274" s="1">
        <v>5312</v>
      </c>
      <c r="F274" s="1" t="s">
        <v>598</v>
      </c>
      <c r="G274" s="1" t="s">
        <v>599</v>
      </c>
      <c r="H274" s="1">
        <v>5325168</v>
      </c>
      <c r="I274" s="1">
        <v>4915110</v>
      </c>
      <c r="J274" s="1">
        <v>5192100</v>
      </c>
    </row>
    <row r="275" spans="1:10" x14ac:dyDescent="0.2">
      <c r="A275" s="1">
        <v>159</v>
      </c>
      <c r="B275" s="1" t="s">
        <v>156</v>
      </c>
      <c r="C275" s="1">
        <v>195</v>
      </c>
      <c r="D275" s="1" t="s">
        <v>642</v>
      </c>
      <c r="E275" s="1">
        <v>5312</v>
      </c>
      <c r="F275" s="1" t="s">
        <v>598</v>
      </c>
      <c r="G275" s="1" t="s">
        <v>599</v>
      </c>
      <c r="H275" s="1">
        <v>3701500</v>
      </c>
      <c r="I275" s="1">
        <v>3635700</v>
      </c>
      <c r="J275" s="1">
        <v>3555767</v>
      </c>
    </row>
    <row r="276" spans="1:10" x14ac:dyDescent="0.2">
      <c r="A276" s="1">
        <v>299</v>
      </c>
      <c r="B276" s="1" t="s">
        <v>159</v>
      </c>
      <c r="C276" s="1">
        <v>195</v>
      </c>
      <c r="D276" s="1" t="s">
        <v>642</v>
      </c>
      <c r="E276" s="1">
        <v>5312</v>
      </c>
      <c r="F276" s="1" t="s">
        <v>598</v>
      </c>
      <c r="G276" s="1" t="s">
        <v>599</v>
      </c>
      <c r="H276" s="1">
        <v>37</v>
      </c>
      <c r="I276" s="1">
        <v>38</v>
      </c>
      <c r="J276" s="1">
        <v>39</v>
      </c>
    </row>
    <row r="277" spans="1:10" x14ac:dyDescent="0.2">
      <c r="A277" s="1">
        <v>170</v>
      </c>
      <c r="B277" s="1" t="s">
        <v>166</v>
      </c>
      <c r="C277" s="1">
        <v>195</v>
      </c>
      <c r="D277" s="1" t="s">
        <v>642</v>
      </c>
      <c r="E277" s="1">
        <v>5312</v>
      </c>
      <c r="F277" s="1" t="s">
        <v>598</v>
      </c>
      <c r="G277" s="1" t="s">
        <v>599</v>
      </c>
      <c r="H277" s="1">
        <v>12779</v>
      </c>
      <c r="I277" s="1">
        <v>16294</v>
      </c>
      <c r="J277" s="1">
        <v>17312</v>
      </c>
    </row>
    <row r="278" spans="1:10" x14ac:dyDescent="0.2">
      <c r="A278" s="1">
        <v>171</v>
      </c>
      <c r="B278" s="1" t="s">
        <v>167</v>
      </c>
      <c r="C278" s="1">
        <v>195</v>
      </c>
      <c r="D278" s="1" t="s">
        <v>642</v>
      </c>
      <c r="E278" s="1">
        <v>5312</v>
      </c>
      <c r="F278" s="1" t="s">
        <v>598</v>
      </c>
      <c r="G278" s="1" t="s">
        <v>599</v>
      </c>
      <c r="H278" s="1">
        <v>325</v>
      </c>
      <c r="I278" s="1">
        <v>300</v>
      </c>
      <c r="J278" s="1">
        <v>288</v>
      </c>
    </row>
    <row r="279" spans="1:10" x14ac:dyDescent="0.2">
      <c r="A279" s="1">
        <v>185</v>
      </c>
      <c r="B279" s="1" t="s">
        <v>176</v>
      </c>
      <c r="C279" s="1">
        <v>195</v>
      </c>
      <c r="D279" s="1" t="s">
        <v>642</v>
      </c>
      <c r="E279" s="1">
        <v>5312</v>
      </c>
      <c r="F279" s="1" t="s">
        <v>598</v>
      </c>
      <c r="G279" s="1" t="s">
        <v>599</v>
      </c>
    </row>
    <row r="280" spans="1:10" x14ac:dyDescent="0.2">
      <c r="A280" s="1">
        <v>195</v>
      </c>
      <c r="B280" s="1" t="s">
        <v>185</v>
      </c>
      <c r="C280" s="1">
        <v>195</v>
      </c>
      <c r="D280" s="1" t="s">
        <v>642</v>
      </c>
      <c r="E280" s="1">
        <v>5312</v>
      </c>
      <c r="F280" s="1" t="s">
        <v>598</v>
      </c>
      <c r="G280" s="1" t="s">
        <v>599</v>
      </c>
      <c r="H280" s="1">
        <v>153142</v>
      </c>
      <c r="I280" s="1">
        <v>176855</v>
      </c>
      <c r="J280" s="1">
        <v>166507</v>
      </c>
    </row>
    <row r="281" spans="1:10" x14ac:dyDescent="0.2">
      <c r="A281" s="1">
        <v>272</v>
      </c>
      <c r="B281" s="1" t="s">
        <v>186</v>
      </c>
      <c r="C281" s="1">
        <v>195</v>
      </c>
      <c r="D281" s="1" t="s">
        <v>642</v>
      </c>
      <c r="E281" s="1">
        <v>5312</v>
      </c>
      <c r="F281" s="1" t="s">
        <v>598</v>
      </c>
      <c r="G281" s="1" t="s">
        <v>599</v>
      </c>
      <c r="H281" s="1">
        <v>4767</v>
      </c>
      <c r="I281" s="1">
        <v>4705</v>
      </c>
      <c r="J281" s="1">
        <v>4760</v>
      </c>
    </row>
    <row r="282" spans="1:10" x14ac:dyDescent="0.2">
      <c r="A282" s="1">
        <v>186</v>
      </c>
      <c r="B282" s="1" t="s">
        <v>187</v>
      </c>
      <c r="C282" s="1">
        <v>195</v>
      </c>
      <c r="D282" s="1" t="s">
        <v>642</v>
      </c>
      <c r="E282" s="1">
        <v>5312</v>
      </c>
      <c r="F282" s="1" t="s">
        <v>598</v>
      </c>
      <c r="G282" s="1" t="s">
        <v>599</v>
      </c>
    </row>
    <row r="283" spans="1:10" x14ac:dyDescent="0.2">
      <c r="A283" s="1">
        <v>198</v>
      </c>
      <c r="B283" s="1" t="s">
        <v>192</v>
      </c>
      <c r="C283" s="1">
        <v>195</v>
      </c>
      <c r="D283" s="1" t="s">
        <v>642</v>
      </c>
      <c r="E283" s="1">
        <v>5312</v>
      </c>
      <c r="F283" s="1" t="s">
        <v>598</v>
      </c>
      <c r="G283" s="1" t="s">
        <v>599</v>
      </c>
    </row>
    <row r="284" spans="1:10" x14ac:dyDescent="0.2">
      <c r="A284" s="1">
        <v>202</v>
      </c>
      <c r="B284" s="1" t="s">
        <v>195</v>
      </c>
      <c r="C284" s="1">
        <v>195</v>
      </c>
      <c r="D284" s="1" t="s">
        <v>642</v>
      </c>
      <c r="E284" s="1">
        <v>5312</v>
      </c>
      <c r="F284" s="1" t="s">
        <v>598</v>
      </c>
      <c r="G284" s="1" t="s">
        <v>599</v>
      </c>
      <c r="H284" s="1">
        <v>11421</v>
      </c>
      <c r="I284" s="1">
        <v>11321</v>
      </c>
      <c r="J284" s="1">
        <v>11237</v>
      </c>
    </row>
    <row r="285" spans="1:10" x14ac:dyDescent="0.2">
      <c r="A285" s="1">
        <v>277</v>
      </c>
      <c r="B285" s="1" t="s">
        <v>571</v>
      </c>
      <c r="C285" s="1">
        <v>195</v>
      </c>
      <c r="D285" s="1" t="s">
        <v>642</v>
      </c>
      <c r="E285" s="1">
        <v>5312</v>
      </c>
      <c r="F285" s="1" t="s">
        <v>598</v>
      </c>
      <c r="G285" s="1" t="s">
        <v>599</v>
      </c>
    </row>
    <row r="286" spans="1:10" x14ac:dyDescent="0.2">
      <c r="A286" s="1">
        <v>38</v>
      </c>
      <c r="B286" s="1" t="s">
        <v>197</v>
      </c>
      <c r="C286" s="1">
        <v>195</v>
      </c>
      <c r="D286" s="1" t="s">
        <v>642</v>
      </c>
      <c r="E286" s="1">
        <v>5312</v>
      </c>
      <c r="F286" s="1" t="s">
        <v>598</v>
      </c>
      <c r="G286" s="1" t="s">
        <v>599</v>
      </c>
      <c r="H286" s="1">
        <v>11519</v>
      </c>
      <c r="I286" s="1">
        <v>10996</v>
      </c>
      <c r="J286" s="1">
        <v>10671</v>
      </c>
    </row>
    <row r="287" spans="1:10" x14ac:dyDescent="0.2">
      <c r="A287" s="1">
        <v>276</v>
      </c>
      <c r="B287" s="1" t="s">
        <v>198</v>
      </c>
      <c r="C287" s="1">
        <v>195</v>
      </c>
      <c r="D287" s="1" t="s">
        <v>642</v>
      </c>
      <c r="E287" s="1">
        <v>5312</v>
      </c>
      <c r="F287" s="1" t="s">
        <v>598</v>
      </c>
      <c r="G287" s="1" t="s">
        <v>599</v>
      </c>
      <c r="H287" s="1">
        <v>260820</v>
      </c>
      <c r="I287" s="1">
        <v>169260</v>
      </c>
      <c r="J287" s="1">
        <v>307860</v>
      </c>
    </row>
    <row r="288" spans="1:10" x14ac:dyDescent="0.2">
      <c r="A288" s="1">
        <v>206</v>
      </c>
      <c r="B288" s="1" t="s">
        <v>572</v>
      </c>
      <c r="C288" s="1">
        <v>195</v>
      </c>
      <c r="D288" s="1" t="s">
        <v>642</v>
      </c>
      <c r="E288" s="1">
        <v>5312</v>
      </c>
      <c r="F288" s="1" t="s">
        <v>598</v>
      </c>
      <c r="G288" s="1" t="s">
        <v>599</v>
      </c>
    </row>
    <row r="289" spans="1:10" x14ac:dyDescent="0.2">
      <c r="A289" s="1">
        <v>209</v>
      </c>
      <c r="B289" s="1" t="s">
        <v>200</v>
      </c>
      <c r="C289" s="1">
        <v>195</v>
      </c>
      <c r="D289" s="1" t="s">
        <v>642</v>
      </c>
      <c r="E289" s="1">
        <v>5312</v>
      </c>
      <c r="F289" s="1" t="s">
        <v>598</v>
      </c>
      <c r="G289" s="1" t="s">
        <v>599</v>
      </c>
      <c r="H289" s="1">
        <v>2026</v>
      </c>
      <c r="I289" s="1">
        <v>2007</v>
      </c>
      <c r="J289" s="1">
        <v>2040</v>
      </c>
    </row>
    <row r="290" spans="1:10" x14ac:dyDescent="0.2">
      <c r="A290" s="1">
        <v>154</v>
      </c>
      <c r="B290" s="1" t="s">
        <v>206</v>
      </c>
      <c r="C290" s="1">
        <v>195</v>
      </c>
      <c r="D290" s="1" t="s">
        <v>642</v>
      </c>
      <c r="E290" s="1">
        <v>5312</v>
      </c>
      <c r="F290" s="1" t="s">
        <v>598</v>
      </c>
      <c r="G290" s="1" t="s">
        <v>599</v>
      </c>
      <c r="H290" s="1">
        <v>2214</v>
      </c>
      <c r="I290" s="1">
        <v>2251</v>
      </c>
      <c r="J290" s="1">
        <v>2228</v>
      </c>
    </row>
    <row r="291" spans="1:10" x14ac:dyDescent="0.2">
      <c r="A291" s="1">
        <v>220</v>
      </c>
      <c r="B291" s="1" t="s">
        <v>211</v>
      </c>
      <c r="C291" s="1">
        <v>195</v>
      </c>
      <c r="D291" s="1" t="s">
        <v>642</v>
      </c>
      <c r="E291" s="1">
        <v>5312</v>
      </c>
      <c r="F291" s="1" t="s">
        <v>598</v>
      </c>
      <c r="G291" s="1" t="s">
        <v>599</v>
      </c>
      <c r="H291" s="1">
        <v>153</v>
      </c>
      <c r="I291" s="1">
        <v>157</v>
      </c>
      <c r="J291" s="1">
        <v>157</v>
      </c>
    </row>
    <row r="292" spans="1:10" x14ac:dyDescent="0.2">
      <c r="A292" s="1">
        <v>226</v>
      </c>
      <c r="B292" s="1" t="s">
        <v>216</v>
      </c>
      <c r="C292" s="1">
        <v>195</v>
      </c>
      <c r="D292" s="1" t="s">
        <v>642</v>
      </c>
      <c r="E292" s="1">
        <v>5312</v>
      </c>
      <c r="F292" s="1" t="s">
        <v>598</v>
      </c>
      <c r="G292" s="1" t="s">
        <v>599</v>
      </c>
      <c r="H292" s="1">
        <v>25366</v>
      </c>
      <c r="I292" s="1">
        <v>25414</v>
      </c>
      <c r="J292" s="1">
        <v>26354</v>
      </c>
    </row>
    <row r="293" spans="1:10" x14ac:dyDescent="0.2">
      <c r="A293" s="1">
        <v>215</v>
      </c>
      <c r="B293" s="1" t="s">
        <v>220</v>
      </c>
      <c r="C293" s="1">
        <v>195</v>
      </c>
      <c r="D293" s="1" t="s">
        <v>642</v>
      </c>
      <c r="E293" s="1">
        <v>5312</v>
      </c>
      <c r="F293" s="1" t="s">
        <v>598</v>
      </c>
      <c r="G293" s="1" t="s">
        <v>599</v>
      </c>
      <c r="H293" s="1">
        <v>197323</v>
      </c>
      <c r="I293" s="1">
        <v>216931</v>
      </c>
      <c r="J293" s="1">
        <v>209233</v>
      </c>
    </row>
    <row r="294" spans="1:10" x14ac:dyDescent="0.2">
      <c r="A294" s="1">
        <v>231</v>
      </c>
      <c r="B294" s="1" t="s">
        <v>221</v>
      </c>
      <c r="C294" s="1">
        <v>195</v>
      </c>
      <c r="D294" s="1" t="s">
        <v>642</v>
      </c>
      <c r="E294" s="1">
        <v>5312</v>
      </c>
      <c r="F294" s="1" t="s">
        <v>598</v>
      </c>
      <c r="G294" s="1" t="s">
        <v>599</v>
      </c>
      <c r="H294" s="1">
        <v>12060</v>
      </c>
      <c r="I294" s="1">
        <v>14245</v>
      </c>
      <c r="J294" s="1">
        <v>14139</v>
      </c>
    </row>
    <row r="295" spans="1:10" x14ac:dyDescent="0.2">
      <c r="A295" s="1">
        <v>5000</v>
      </c>
      <c r="B295" s="1" t="s">
        <v>461</v>
      </c>
      <c r="C295" s="1">
        <v>195</v>
      </c>
      <c r="D295" s="1" t="s">
        <v>642</v>
      </c>
      <c r="E295" s="1">
        <v>5312</v>
      </c>
      <c r="F295" s="1" t="s">
        <v>598</v>
      </c>
      <c r="G295" s="1" t="s">
        <v>599</v>
      </c>
      <c r="H295" s="1">
        <v>12556250</v>
      </c>
      <c r="I295" s="1">
        <v>11928930</v>
      </c>
      <c r="J295" s="1">
        <v>12316878</v>
      </c>
    </row>
    <row r="296" spans="1:10" x14ac:dyDescent="0.2">
      <c r="A296" s="1">
        <v>248</v>
      </c>
      <c r="B296" s="1" t="s">
        <v>232</v>
      </c>
      <c r="C296" s="1">
        <v>195</v>
      </c>
      <c r="D296" s="1" t="s">
        <v>642</v>
      </c>
      <c r="E296" s="1">
        <v>5312</v>
      </c>
      <c r="F296" s="1" t="s">
        <v>598</v>
      </c>
      <c r="G296" s="1" t="s">
        <v>599</v>
      </c>
    </row>
    <row r="297" spans="1:10" x14ac:dyDescent="0.2">
      <c r="A297" s="1">
        <v>181</v>
      </c>
      <c r="B297" s="1" t="s">
        <v>234</v>
      </c>
      <c r="C297" s="1">
        <v>195</v>
      </c>
      <c r="D297" s="1" t="s">
        <v>642</v>
      </c>
      <c r="E297" s="1">
        <v>5312</v>
      </c>
      <c r="F297" s="1" t="s">
        <v>598</v>
      </c>
      <c r="G297" s="1" t="s">
        <v>599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705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+Prices!G15</f>
        <v>484.05350370565748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0</v>
      </c>
      <c r="I5" s="2">
        <f t="shared" si="0"/>
        <v>0</v>
      </c>
      <c r="J5" s="2">
        <f t="shared" si="0"/>
        <v>0</v>
      </c>
      <c r="L5" s="2">
        <f t="shared" ref="L5:W5" si="2">+$E$2*L48/1000000</f>
        <v>0</v>
      </c>
      <c r="M5" s="2">
        <f t="shared" si="2"/>
        <v>0</v>
      </c>
      <c r="N5" s="2">
        <f t="shared" si="2"/>
        <v>0</v>
      </c>
      <c r="O5" s="2">
        <f t="shared" si="2"/>
        <v>0</v>
      </c>
      <c r="P5" s="2">
        <f t="shared" si="2"/>
        <v>0</v>
      </c>
      <c r="Q5" s="2">
        <f t="shared" si="2"/>
        <v>0</v>
      </c>
      <c r="R5" s="2">
        <f t="shared" si="2"/>
        <v>0</v>
      </c>
      <c r="S5" s="2">
        <f t="shared" si="2"/>
        <v>0</v>
      </c>
      <c r="T5" s="2">
        <f t="shared" si="2"/>
        <v>0</v>
      </c>
      <c r="U5" s="2">
        <f t="shared" si="2"/>
        <v>0</v>
      </c>
      <c r="V5" s="2">
        <f t="shared" si="2"/>
        <v>0</v>
      </c>
      <c r="W5" s="2">
        <f t="shared" si="2"/>
        <v>0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232.9110562710438</v>
      </c>
      <c r="I6" s="2">
        <f t="shared" si="0"/>
        <v>263.25395015083291</v>
      </c>
      <c r="J6" s="2">
        <f t="shared" si="0"/>
        <v>226.22288901034273</v>
      </c>
      <c r="L6" s="2">
        <f t="shared" ref="L6:W6" si="3">+$E$2*L49/1000000</f>
        <v>76.660684130849631</v>
      </c>
      <c r="M6" s="2">
        <f t="shared" si="3"/>
        <v>86.802268186783238</v>
      </c>
      <c r="N6" s="2">
        <f t="shared" si="3"/>
        <v>74.378840908722566</v>
      </c>
      <c r="O6" s="2">
        <f t="shared" si="3"/>
        <v>6.867775196110105</v>
      </c>
      <c r="P6" s="2">
        <f t="shared" si="3"/>
        <v>7.7795665379229275</v>
      </c>
      <c r="Q6" s="2">
        <f t="shared" si="3"/>
        <v>6.6606666225032694</v>
      </c>
      <c r="R6" s="2">
        <f t="shared" si="3"/>
        <v>167.52165091225311</v>
      </c>
      <c r="S6" s="2">
        <f t="shared" si="3"/>
        <v>189.66050880238751</v>
      </c>
      <c r="T6" s="2">
        <f t="shared" si="3"/>
        <v>162.5592917096514</v>
      </c>
      <c r="U6" s="2">
        <f t="shared" si="3"/>
        <v>46.564903267711529</v>
      </c>
      <c r="V6" s="2">
        <f t="shared" si="3"/>
        <v>52.755217762958289</v>
      </c>
      <c r="W6" s="2">
        <f t="shared" si="3"/>
        <v>45.160046972373827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80.469054456028502</v>
      </c>
      <c r="I8" s="2">
        <f t="shared" si="5"/>
        <v>80.383861039376299</v>
      </c>
      <c r="J8" s="2">
        <f t="shared" si="5"/>
        <v>83.704952128300818</v>
      </c>
      <c r="L8" s="2">
        <f t="shared" ref="L8:W8" si="6">+$E$2*L51/1000000</f>
        <v>46.350534534372166</v>
      </c>
      <c r="M8" s="2">
        <f t="shared" si="6"/>
        <v>46.395247524616465</v>
      </c>
      <c r="N8" s="2">
        <f t="shared" si="6"/>
        <v>48.161832733921507</v>
      </c>
      <c r="O8" s="2">
        <f t="shared" si="6"/>
        <v>11.150330010014475</v>
      </c>
      <c r="P8" s="2">
        <f t="shared" si="6"/>
        <v>11.208812559032284</v>
      </c>
      <c r="Q8" s="2">
        <f t="shared" si="6"/>
        <v>11.558717120502866</v>
      </c>
      <c r="R8" s="2">
        <f t="shared" si="6"/>
        <v>66.476950632027368</v>
      </c>
      <c r="S8" s="2">
        <f t="shared" si="6"/>
        <v>66.445234478357548</v>
      </c>
      <c r="T8" s="2">
        <f t="shared" si="6"/>
        <v>69.129334390973597</v>
      </c>
      <c r="U8" s="2">
        <f t="shared" si="6"/>
        <v>28.756535505085687</v>
      </c>
      <c r="V8" s="2">
        <f t="shared" si="6"/>
        <v>28.80412109438991</v>
      </c>
      <c r="W8" s="2">
        <f t="shared" si="6"/>
        <v>29.869058532563169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0.76141616132899925</v>
      </c>
      <c r="I10" s="2">
        <f t="shared" si="9"/>
        <v>0.89937140988511166</v>
      </c>
      <c r="J10" s="2">
        <f t="shared" si="9"/>
        <v>0.91486112200369263</v>
      </c>
      <c r="L10" s="2">
        <f t="shared" ref="L10:W10" si="10">+$E$2*L53/1000000</f>
        <v>0.36995192775865621</v>
      </c>
      <c r="M10" s="2">
        <f t="shared" si="10"/>
        <v>0.43747884368610657</v>
      </c>
      <c r="N10" s="2">
        <f t="shared" si="10"/>
        <v>0.44511914418859666</v>
      </c>
      <c r="O10" s="2">
        <f t="shared" si="10"/>
        <v>7.0512345438818694E-2</v>
      </c>
      <c r="P10" s="2">
        <f t="shared" si="10"/>
        <v>8.3783696984176634E-2</v>
      </c>
      <c r="Q10" s="2">
        <f t="shared" si="10"/>
        <v>8.5331867571539613E-2</v>
      </c>
      <c r="R10" s="2">
        <f t="shared" si="10"/>
        <v>0.56201903344052029</v>
      </c>
      <c r="S10" s="2">
        <f t="shared" si="10"/>
        <v>0.66325204699150686</v>
      </c>
      <c r="T10" s="2">
        <f t="shared" si="10"/>
        <v>0.6745488876609893</v>
      </c>
      <c r="U10" s="2">
        <f t="shared" si="10"/>
        <v>0.20582004738264734</v>
      </c>
      <c r="V10" s="2">
        <f t="shared" si="10"/>
        <v>0.24323344108736056</v>
      </c>
      <c r="W10" s="2">
        <f t="shared" si="10"/>
        <v>0.24744857802952236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314.14152688840124</v>
      </c>
      <c r="I11" s="3">
        <f t="shared" si="11"/>
        <v>344.53718260009435</v>
      </c>
      <c r="J11" s="3">
        <f t="shared" si="11"/>
        <v>310.84270226064723</v>
      </c>
      <c r="K11" s="22"/>
      <c r="L11" s="3">
        <f t="shared" ref="L11:W11" si="12">+$E$2*L54/1000000</f>
        <v>123.38117059298047</v>
      </c>
      <c r="M11" s="3">
        <f t="shared" si="12"/>
        <v>133.6349945550858</v>
      </c>
      <c r="N11" s="3">
        <f t="shared" si="12"/>
        <v>122.98579278683266</v>
      </c>
      <c r="O11" s="3">
        <f t="shared" si="12"/>
        <v>18.088617551563399</v>
      </c>
      <c r="P11" s="3">
        <f t="shared" si="12"/>
        <v>19.072162793939388</v>
      </c>
      <c r="Q11" s="3">
        <f t="shared" si="12"/>
        <v>18.304715610577677</v>
      </c>
      <c r="R11" s="3">
        <f t="shared" si="12"/>
        <v>234.56062057772101</v>
      </c>
      <c r="S11" s="3">
        <f t="shared" si="12"/>
        <v>256.76899532773655</v>
      </c>
      <c r="T11" s="3">
        <f t="shared" si="12"/>
        <v>232.36317498828598</v>
      </c>
      <c r="U11" s="3">
        <f t="shared" si="12"/>
        <v>75.527258820179867</v>
      </c>
      <c r="V11" s="3">
        <f t="shared" si="12"/>
        <v>81.802572298435564</v>
      </c>
      <c r="W11" s="3">
        <f t="shared" si="12"/>
        <v>75.276554082966527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1.4521605111169724E-3</v>
      </c>
      <c r="I12" s="2">
        <f t="shared" si="13"/>
        <v>1.4521605111169724E-3</v>
      </c>
      <c r="J12" s="2">
        <f t="shared" si="13"/>
        <v>1.4521605111169724E-3</v>
      </c>
      <c r="L12" s="2">
        <f t="shared" ref="L12:W12" si="14">+$E$2*L55/1000000</f>
        <v>2.7591049711222474E-5</v>
      </c>
      <c r="M12" s="2">
        <f t="shared" si="14"/>
        <v>2.7591049711222474E-5</v>
      </c>
      <c r="N12" s="2">
        <f t="shared" si="14"/>
        <v>2.7591049711222474E-5</v>
      </c>
      <c r="O12" s="2">
        <f t="shared" si="14"/>
        <v>1.3795524855611238E-7</v>
      </c>
      <c r="P12" s="2">
        <f t="shared" si="14"/>
        <v>1.3795524855611238E-7</v>
      </c>
      <c r="Q12" s="2">
        <f t="shared" si="14"/>
        <v>1.3795524855611238E-7</v>
      </c>
      <c r="R12" s="2">
        <f t="shared" si="14"/>
        <v>1.0019907526707111E-4</v>
      </c>
      <c r="S12" s="2">
        <f t="shared" si="14"/>
        <v>1.0019907526707111E-4</v>
      </c>
      <c r="T12" s="2">
        <f t="shared" si="14"/>
        <v>1.0019907526707111E-4</v>
      </c>
      <c r="U12" s="2">
        <f t="shared" si="14"/>
        <v>2.003981505341422E-6</v>
      </c>
      <c r="V12" s="2">
        <f t="shared" si="14"/>
        <v>2.003981505341422E-6</v>
      </c>
      <c r="W12" s="2">
        <f t="shared" si="14"/>
        <v>2.003981505341422E-6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83.095044713631694</v>
      </c>
      <c r="I13" s="2">
        <f t="shared" si="15"/>
        <v>66.706929292172958</v>
      </c>
      <c r="J13" s="2">
        <f t="shared" si="15"/>
        <v>58.84493228498566</v>
      </c>
      <c r="L13" s="2">
        <f t="shared" ref="L13:W13" si="16">+$E$2*L56/1000000</f>
        <v>2.4928513414089508</v>
      </c>
      <c r="M13" s="2">
        <f t="shared" si="16"/>
        <v>2.0012078787651886</v>
      </c>
      <c r="N13" s="2">
        <f t="shared" si="16"/>
        <v>1.7653479685495699</v>
      </c>
      <c r="O13" s="2">
        <f t="shared" si="16"/>
        <v>1.9942810731271604E-2</v>
      </c>
      <c r="P13" s="2">
        <f t="shared" si="16"/>
        <v>1.600966303012151E-2</v>
      </c>
      <c r="Q13" s="2">
        <f t="shared" si="16"/>
        <v>1.4122783748396558E-2</v>
      </c>
      <c r="R13" s="2">
        <f t="shared" si="16"/>
        <v>9.8052152762085409</v>
      </c>
      <c r="S13" s="2">
        <f t="shared" si="16"/>
        <v>7.8714176564764093</v>
      </c>
      <c r="T13" s="2">
        <f t="shared" si="16"/>
        <v>6.9437020096283089</v>
      </c>
      <c r="U13" s="2">
        <f t="shared" si="16"/>
        <v>0.32357210411488185</v>
      </c>
      <c r="V13" s="2">
        <f t="shared" si="16"/>
        <v>0.25975678266372154</v>
      </c>
      <c r="W13" s="2">
        <f t="shared" si="16"/>
        <v>0.22914216631773421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0.91970165704074924</v>
      </c>
      <c r="I14" s="2">
        <f t="shared" si="17"/>
        <v>1.2982314969385735</v>
      </c>
      <c r="J14" s="2">
        <f t="shared" si="17"/>
        <v>0.41241358515722021</v>
      </c>
      <c r="L14" s="2">
        <f t="shared" ref="L14:W14" si="18">+$E$2*L57/1000000</f>
        <v>3.29838897960072E-2</v>
      </c>
      <c r="M14" s="2">
        <f t="shared" si="18"/>
        <v>4.464619086078761E-2</v>
      </c>
      <c r="N14" s="2">
        <f t="shared" si="18"/>
        <v>1.8416299601985445E-2</v>
      </c>
      <c r="O14" s="2">
        <f t="shared" si="18"/>
        <v>4.9377039373904488E-4</v>
      </c>
      <c r="P14" s="2">
        <f t="shared" si="18"/>
        <v>5.9311850294660148E-4</v>
      </c>
      <c r="Q14" s="2">
        <f t="shared" si="18"/>
        <v>3.958705726145757E-4</v>
      </c>
      <c r="R14" s="2">
        <f t="shared" si="18"/>
        <v>9.0850065896500048E-2</v>
      </c>
      <c r="S14" s="2">
        <f t="shared" si="18"/>
        <v>0.12667196138473352</v>
      </c>
      <c r="T14" s="2">
        <f t="shared" si="18"/>
        <v>4.4725575635395344E-2</v>
      </c>
      <c r="U14" s="2">
        <f t="shared" si="18"/>
        <v>3.2580934616312398E-3</v>
      </c>
      <c r="V14" s="2">
        <f t="shared" si="18"/>
        <v>4.3665914748293143E-3</v>
      </c>
      <c r="W14" s="2">
        <f t="shared" si="18"/>
        <v>1.943309755133451E-3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0</v>
      </c>
      <c r="I15" s="2">
        <f t="shared" si="19"/>
        <v>0</v>
      </c>
      <c r="J15" s="2">
        <f t="shared" si="19"/>
        <v>0</v>
      </c>
      <c r="L15" s="2">
        <f t="shared" ref="L15:W15" si="20">+$E$2*L58/1000000</f>
        <v>0</v>
      </c>
      <c r="M15" s="2">
        <f t="shared" si="20"/>
        <v>0</v>
      </c>
      <c r="N15" s="2">
        <f t="shared" si="20"/>
        <v>0</v>
      </c>
      <c r="O15" s="2">
        <f t="shared" si="20"/>
        <v>0</v>
      </c>
      <c r="P15" s="2">
        <f t="shared" si="20"/>
        <v>0</v>
      </c>
      <c r="Q15" s="2">
        <f t="shared" si="20"/>
        <v>0</v>
      </c>
      <c r="R15" s="2">
        <f t="shared" si="20"/>
        <v>0</v>
      </c>
      <c r="S15" s="2">
        <f t="shared" si="20"/>
        <v>0</v>
      </c>
      <c r="T15" s="2">
        <f t="shared" si="20"/>
        <v>0</v>
      </c>
      <c r="U15" s="2">
        <f t="shared" si="20"/>
        <v>0</v>
      </c>
      <c r="V15" s="2">
        <f t="shared" si="20"/>
        <v>0</v>
      </c>
      <c r="W15" s="2">
        <f t="shared" si="20"/>
        <v>0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26.767674701419153</v>
      </c>
      <c r="I16" s="2">
        <f t="shared" si="21"/>
        <v>30.354511163878076</v>
      </c>
      <c r="J16" s="2">
        <f t="shared" si="21"/>
        <v>33.957321391959283</v>
      </c>
      <c r="L16" s="2">
        <f t="shared" ref="L16:W16" si="22">+$E$2*L59/1000000</f>
        <v>0.45434375180871533</v>
      </c>
      <c r="M16" s="2">
        <f t="shared" si="22"/>
        <v>0.51576142846589668</v>
      </c>
      <c r="N16" s="2">
        <f t="shared" si="22"/>
        <v>0.57656968176191237</v>
      </c>
      <c r="O16" s="2">
        <f t="shared" si="22"/>
        <v>4.5388438503369865E-3</v>
      </c>
      <c r="P16" s="2">
        <f t="shared" si="22"/>
        <v>5.1558900860787672E-3</v>
      </c>
      <c r="Q16" s="2">
        <f t="shared" si="22"/>
        <v>5.761115735260054E-3</v>
      </c>
      <c r="R16" s="2">
        <f t="shared" si="22"/>
        <v>1.2020718481599257</v>
      </c>
      <c r="S16" s="2">
        <f t="shared" si="22"/>
        <v>1.3650245877544058</v>
      </c>
      <c r="T16" s="2">
        <f t="shared" si="22"/>
        <v>1.5256127259832837</v>
      </c>
      <c r="U16" s="2">
        <f t="shared" si="22"/>
        <v>2.1609907939906522E-2</v>
      </c>
      <c r="V16" s="2">
        <f t="shared" si="22"/>
        <v>2.4560163703428121E-2</v>
      </c>
      <c r="W16" s="2">
        <f t="shared" si="22"/>
        <v>2.7433718769020041E-2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110.78387323260272</v>
      </c>
      <c r="I17" s="3">
        <f t="shared" si="21"/>
        <v>98.361124113500708</v>
      </c>
      <c r="J17" s="3">
        <f t="shared" si="21"/>
        <v>93.216119422613275</v>
      </c>
      <c r="K17" s="22"/>
      <c r="L17" s="3">
        <f t="shared" ref="L17:W17" si="23">+$E$2*L60/1000000</f>
        <v>2.9802065740633839</v>
      </c>
      <c r="M17" s="3">
        <f t="shared" si="23"/>
        <v>2.561643089141584</v>
      </c>
      <c r="N17" s="3">
        <f t="shared" si="23"/>
        <v>2.3603615409631789</v>
      </c>
      <c r="O17" s="3">
        <f t="shared" si="23"/>
        <v>2.4975562930596194E-2</v>
      </c>
      <c r="P17" s="3">
        <f t="shared" si="23"/>
        <v>2.1758809574395428E-2</v>
      </c>
      <c r="Q17" s="3">
        <f t="shared" si="23"/>
        <v>2.0279908011519746E-2</v>
      </c>
      <c r="R17" s="3">
        <f t="shared" si="23"/>
        <v>11.098237389340232</v>
      </c>
      <c r="S17" s="3">
        <f t="shared" si="23"/>
        <v>9.3632144046908152</v>
      </c>
      <c r="T17" s="3">
        <f t="shared" si="23"/>
        <v>8.5141405103222549</v>
      </c>
      <c r="U17" s="3">
        <f t="shared" si="23"/>
        <v>0.34844210949792498</v>
      </c>
      <c r="V17" s="3">
        <f t="shared" si="23"/>
        <v>0.28868554182348427</v>
      </c>
      <c r="W17" s="3">
        <f t="shared" si="23"/>
        <v>0.25852119882339303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121.19199166928175</v>
      </c>
      <c r="I18" s="3">
        <f t="shared" si="21"/>
        <v>95.813550523497838</v>
      </c>
      <c r="J18" s="3">
        <f t="shared" si="21"/>
        <v>103.80140144164861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</v>
      </c>
      <c r="I19" s="2">
        <f t="shared" si="21"/>
        <v>0</v>
      </c>
      <c r="J19" s="2">
        <f t="shared" si="21"/>
        <v>0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4.8405350370565747</v>
      </c>
      <c r="I20" s="2">
        <f t="shared" si="26"/>
        <v>6.2926955481735467</v>
      </c>
      <c r="J20" s="2">
        <f t="shared" si="26"/>
        <v>6.940843189635423</v>
      </c>
      <c r="L20" s="2">
        <f t="shared" si="25"/>
        <v>9.197016570407493E-2</v>
      </c>
      <c r="M20" s="2">
        <f t="shared" si="25"/>
        <v>0.11956121541529739</v>
      </c>
      <c r="N20" s="2">
        <f t="shared" si="25"/>
        <v>0.13187602060307299</v>
      </c>
      <c r="O20" s="2">
        <f t="shared" si="25"/>
        <v>2.7591049711222479E-4</v>
      </c>
      <c r="P20" s="2">
        <f t="shared" si="25"/>
        <v>3.5868364624589219E-4</v>
      </c>
      <c r="Q20" s="2">
        <f t="shared" si="25"/>
        <v>3.9562806180921907E-4</v>
      </c>
      <c r="R20" s="2">
        <f t="shared" si="25"/>
        <v>0.58570473948384549</v>
      </c>
      <c r="S20" s="2">
        <f t="shared" si="25"/>
        <v>0.76141616132899925</v>
      </c>
      <c r="T20" s="2">
        <f t="shared" si="25"/>
        <v>0.83984202594588619</v>
      </c>
      <c r="U20" s="2">
        <f t="shared" si="25"/>
        <v>1.6399732705547676E-2</v>
      </c>
      <c r="V20" s="2">
        <f t="shared" si="25"/>
        <v>2.1319652517211976E-2</v>
      </c>
      <c r="W20" s="2">
        <f t="shared" si="25"/>
        <v>2.351557672648481E-2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276.24933456481875</v>
      </c>
      <c r="I21" s="2">
        <f t="shared" si="26"/>
        <v>276.63657736778327</v>
      </c>
      <c r="J21" s="2">
        <f t="shared" si="26"/>
        <v>270.77468943790774</v>
      </c>
      <c r="L21" s="2">
        <f t="shared" si="25"/>
        <v>17.956206746713217</v>
      </c>
      <c r="M21" s="2">
        <f t="shared" si="25"/>
        <v>17.981377528905909</v>
      </c>
      <c r="N21" s="2">
        <f t="shared" si="25"/>
        <v>17.600354813464001</v>
      </c>
      <c r="O21" s="2">
        <f t="shared" si="25"/>
        <v>0.26934310120069821</v>
      </c>
      <c r="P21" s="2">
        <f t="shared" si="25"/>
        <v>0.26972066293358865</v>
      </c>
      <c r="Q21" s="2">
        <f t="shared" si="25"/>
        <v>0.26400532220196005</v>
      </c>
      <c r="R21" s="2">
        <f t="shared" si="25"/>
        <v>83.427299038575242</v>
      </c>
      <c r="S21" s="2">
        <f t="shared" si="25"/>
        <v>83.544246365070535</v>
      </c>
      <c r="T21" s="2">
        <f t="shared" si="25"/>
        <v>81.773956210248144</v>
      </c>
      <c r="U21" s="2">
        <f t="shared" si="25"/>
        <v>6.5907566240474456</v>
      </c>
      <c r="V21" s="2">
        <f t="shared" si="25"/>
        <v>6.5999954628405728</v>
      </c>
      <c r="W21" s="2">
        <f t="shared" si="25"/>
        <v>6.4601425406096027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4810.7221817633426</v>
      </c>
      <c r="I23" s="2">
        <f t="shared" si="26"/>
        <v>3736.2153737024878</v>
      </c>
      <c r="J23" s="2">
        <f t="shared" si="26"/>
        <v>4040.3970156986411</v>
      </c>
      <c r="L23" s="2">
        <f t="shared" si="25"/>
        <v>990.42566407107984</v>
      </c>
      <c r="M23" s="2">
        <f t="shared" si="25"/>
        <v>764.0793811096795</v>
      </c>
      <c r="N23" s="2">
        <f t="shared" si="25"/>
        <v>818.44019808561768</v>
      </c>
      <c r="O23" s="2">
        <f t="shared" si="25"/>
        <v>42.178852754903623</v>
      </c>
      <c r="P23" s="2">
        <f t="shared" si="25"/>
        <v>32.465852061407212</v>
      </c>
      <c r="Q23" s="2">
        <f t="shared" si="25"/>
        <v>34.663489083837781</v>
      </c>
      <c r="R23" s="2">
        <f t="shared" si="25"/>
        <v>2865.2624207040876</v>
      </c>
      <c r="S23" s="2">
        <f t="shared" si="25"/>
        <v>2218.2467703081597</v>
      </c>
      <c r="T23" s="2">
        <f t="shared" si="25"/>
        <v>2388.0842730736031</v>
      </c>
      <c r="U23" s="2">
        <f t="shared" si="25"/>
        <v>556.54507315734679</v>
      </c>
      <c r="V23" s="2">
        <f t="shared" si="25"/>
        <v>429.47157082590144</v>
      </c>
      <c r="W23" s="2">
        <f t="shared" si="25"/>
        <v>460.21177966927348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5091.8120513652184</v>
      </c>
      <c r="I24" s="3">
        <f t="shared" si="26"/>
        <v>4019.1446466184443</v>
      </c>
      <c r="J24" s="3">
        <f t="shared" si="26"/>
        <v>4318.112548326184</v>
      </c>
      <c r="K24" s="22"/>
      <c r="L24" s="3">
        <f t="shared" si="25"/>
        <v>1008.4738409834971</v>
      </c>
      <c r="M24" s="3">
        <f t="shared" si="25"/>
        <v>782.18031985400057</v>
      </c>
      <c r="N24" s="3">
        <f t="shared" si="25"/>
        <v>836.17242891968465</v>
      </c>
      <c r="O24" s="3">
        <f t="shared" si="25"/>
        <v>42.448471766601429</v>
      </c>
      <c r="P24" s="3">
        <f t="shared" si="25"/>
        <v>32.735931407987046</v>
      </c>
      <c r="Q24" s="3">
        <f t="shared" si="25"/>
        <v>34.927890034101551</v>
      </c>
      <c r="R24" s="3">
        <f t="shared" si="25"/>
        <v>2949.2754244821472</v>
      </c>
      <c r="S24" s="3">
        <f t="shared" si="25"/>
        <v>2302.5524328345596</v>
      </c>
      <c r="T24" s="3">
        <f t="shared" si="25"/>
        <v>2470.6980713097969</v>
      </c>
      <c r="U24" s="3">
        <f t="shared" si="25"/>
        <v>563.15222951409987</v>
      </c>
      <c r="V24" s="3">
        <f t="shared" si="25"/>
        <v>436.09288594125923</v>
      </c>
      <c r="W24" s="3">
        <f t="shared" si="25"/>
        <v>466.6954377866096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27.373225634554931</v>
      </c>
      <c r="I26" s="2">
        <f t="shared" si="26"/>
        <v>25.651931375377615</v>
      </c>
      <c r="J26" s="2">
        <f t="shared" si="26"/>
        <v>27.510696829607337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3.6337896523183706</v>
      </c>
      <c r="I27" s="2">
        <f t="shared" si="26"/>
        <v>4.8865201199086119</v>
      </c>
      <c r="J27" s="2">
        <f t="shared" si="26"/>
        <v>6.5831276503969409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31.007015286873301</v>
      </c>
      <c r="I28" s="3">
        <f t="shared" si="27"/>
        <v>30.538451495286225</v>
      </c>
      <c r="J28" s="3">
        <f t="shared" si="27"/>
        <v>34.09382448000428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49.79506797970469</v>
      </c>
      <c r="I29" s="2">
        <f t="shared" si="28"/>
        <v>48.208824648061253</v>
      </c>
      <c r="J29" s="2">
        <f t="shared" si="28"/>
        <v>33.955869231448169</v>
      </c>
      <c r="L29" s="2">
        <f t="shared" si="25"/>
        <v>0.13114558386598121</v>
      </c>
      <c r="M29" s="2">
        <f t="shared" si="25"/>
        <v>0.14463179853272454</v>
      </c>
      <c r="N29" s="2">
        <f t="shared" si="25"/>
        <v>0.10501298736142387</v>
      </c>
      <c r="O29" s="2">
        <f t="shared" si="25"/>
        <v>2.516661933256232E-4</v>
      </c>
      <c r="P29" s="2">
        <f t="shared" si="25"/>
        <v>3.8230110074519499E-4</v>
      </c>
      <c r="Q29" s="2">
        <f t="shared" si="25"/>
        <v>2.5914046347634231E-4</v>
      </c>
      <c r="R29" s="2">
        <f t="shared" si="25"/>
        <v>0.93525720043583427</v>
      </c>
      <c r="S29" s="2">
        <f t="shared" si="25"/>
        <v>0.90750931738941099</v>
      </c>
      <c r="T29" s="2">
        <f t="shared" si="25"/>
        <v>0.6947561852266857</v>
      </c>
      <c r="U29" s="2">
        <f t="shared" si="25"/>
        <v>1.2288239847438763E-2</v>
      </c>
      <c r="V29" s="2">
        <f t="shared" si="25"/>
        <v>1.4441165099923917E-2</v>
      </c>
      <c r="W29" s="2">
        <f t="shared" si="25"/>
        <v>1.111630517041955E-2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398.69212048767588</v>
      </c>
      <c r="I30" s="2">
        <f t="shared" si="28"/>
        <v>373.91826216802036</v>
      </c>
      <c r="J30" s="2">
        <f t="shared" si="28"/>
        <v>370.51294576945099</v>
      </c>
      <c r="L30" s="2">
        <f t="shared" si="25"/>
        <v>6.3657019497629461</v>
      </c>
      <c r="M30" s="2">
        <f t="shared" si="25"/>
        <v>6.3562851729018552</v>
      </c>
      <c r="N30" s="2">
        <f t="shared" si="25"/>
        <v>6.3835993440089593</v>
      </c>
      <c r="O30" s="2">
        <f t="shared" si="25"/>
        <v>0.23926391095676489</v>
      </c>
      <c r="P30" s="2">
        <f t="shared" si="25"/>
        <v>0.24294550234473467</v>
      </c>
      <c r="Q30" s="2">
        <f t="shared" si="25"/>
        <v>0.24556894841712243</v>
      </c>
      <c r="R30" s="2">
        <f t="shared" si="25"/>
        <v>23.336507425484452</v>
      </c>
      <c r="S30" s="2">
        <f t="shared" si="25"/>
        <v>22.78259338390998</v>
      </c>
      <c r="T30" s="2">
        <f t="shared" si="25"/>
        <v>22.688807533513504</v>
      </c>
      <c r="U30" s="2">
        <f t="shared" si="25"/>
        <v>2.5956398918735197</v>
      </c>
      <c r="V30" s="2">
        <f t="shared" si="25"/>
        <v>2.6325553218289914</v>
      </c>
      <c r="W30" s="2">
        <f t="shared" si="25"/>
        <v>2.659135277193299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448.48718846738058</v>
      </c>
      <c r="I31" s="3">
        <f t="shared" si="28"/>
        <v>422.1270868160816</v>
      </c>
      <c r="J31" s="3">
        <f t="shared" si="28"/>
        <v>404.46881500089921</v>
      </c>
      <c r="K31" s="22"/>
      <c r="L31" s="3">
        <f t="shared" si="25"/>
        <v>6.4968475336289275</v>
      </c>
      <c r="M31" s="3">
        <f t="shared" si="25"/>
        <v>6.5009169714345791</v>
      </c>
      <c r="N31" s="3">
        <f t="shared" si="25"/>
        <v>6.4886123313703825</v>
      </c>
      <c r="O31" s="3">
        <f t="shared" si="25"/>
        <v>0.2395155771500905</v>
      </c>
      <c r="P31" s="3">
        <f t="shared" si="25"/>
        <v>0.24332780344547986</v>
      </c>
      <c r="Q31" s="3">
        <f t="shared" si="25"/>
        <v>0.24582808888059876</v>
      </c>
      <c r="R31" s="3">
        <f t="shared" si="25"/>
        <v>24.271764625920284</v>
      </c>
      <c r="S31" s="3">
        <f t="shared" si="25"/>
        <v>23.690102701299388</v>
      </c>
      <c r="T31" s="3">
        <f t="shared" si="25"/>
        <v>23.383563718740191</v>
      </c>
      <c r="U31" s="3">
        <f t="shared" si="25"/>
        <v>2.6079281317209588</v>
      </c>
      <c r="V31" s="3">
        <f t="shared" si="25"/>
        <v>2.6469964869289151</v>
      </c>
      <c r="W31" s="3">
        <f t="shared" si="25"/>
        <v>2.6702515823637185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304.66327523234082</v>
      </c>
      <c r="I32" s="3">
        <f t="shared" si="28"/>
        <v>268.84331595812216</v>
      </c>
      <c r="J32" s="3">
        <f t="shared" si="28"/>
        <v>423.34980596644209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2.7591049711222477</v>
      </c>
      <c r="I34" s="2">
        <f t="shared" si="29"/>
        <v>2.9527263726045105</v>
      </c>
      <c r="J34" s="2">
        <f t="shared" si="29"/>
        <v>3.118756724375551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57.699177641714371</v>
      </c>
      <c r="I35" s="2">
        <f t="shared" si="29"/>
        <v>55.392662696556911</v>
      </c>
      <c r="J35" s="2">
        <f t="shared" si="29"/>
        <v>157.9597277037561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0.19241126772299882</v>
      </c>
      <c r="S35" s="2">
        <f t="shared" si="30"/>
        <v>0.18284637048977506</v>
      </c>
      <c r="T35" s="2">
        <f t="shared" si="30"/>
        <v>0.49117877128020476</v>
      </c>
      <c r="U35" s="2">
        <f t="shared" si="30"/>
        <v>2.140968646890123E-4</v>
      </c>
      <c r="V35" s="2">
        <f t="shared" si="30"/>
        <v>2.0317661764541269E-4</v>
      </c>
      <c r="W35" s="2">
        <f t="shared" si="30"/>
        <v>5.1104819950031455E-4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60.458282612836619</v>
      </c>
      <c r="I36" s="3">
        <f t="shared" si="29"/>
        <v>58.345389069161421</v>
      </c>
      <c r="J36" s="3">
        <f t="shared" si="29"/>
        <v>161.07848442813165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0.19241126772299882</v>
      </c>
      <c r="S36" s="3">
        <f t="shared" ref="S36:W36" si="32">+SUM(S33:S35)</f>
        <v>0.18284637048977506</v>
      </c>
      <c r="T36" s="3">
        <f t="shared" si="32"/>
        <v>0.49117877128020476</v>
      </c>
      <c r="U36" s="3">
        <f t="shared" si="32"/>
        <v>2.140968646890123E-4</v>
      </c>
      <c r="V36" s="3">
        <f t="shared" si="32"/>
        <v>2.0317661764541269E-4</v>
      </c>
      <c r="W36" s="3">
        <f t="shared" si="32"/>
        <v>5.1104819950031455E-4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453.2284925361775</v>
      </c>
      <c r="I38" s="2">
        <f t="shared" si="33"/>
        <v>390.30879785699761</v>
      </c>
      <c r="J38" s="2">
        <f t="shared" si="33"/>
        <v>554.66190423769808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64.092072265154982</v>
      </c>
      <c r="I39" s="2">
        <f t="shared" si="33"/>
        <v>63.231909189070038</v>
      </c>
      <c r="J39" s="2">
        <f t="shared" si="33"/>
        <v>167.66161207852858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5965.2246399536025</v>
      </c>
      <c r="I40" s="2">
        <f t="shared" si="33"/>
        <v>4884.1700401481212</v>
      </c>
      <c r="J40" s="2">
        <f t="shared" si="33"/>
        <v>5126.6401850103448</v>
      </c>
      <c r="L40" s="2">
        <f t="shared" si="34"/>
        <v>1141.3320656841697</v>
      </c>
      <c r="M40" s="2">
        <f t="shared" si="34"/>
        <v>924.87787446966263</v>
      </c>
      <c r="N40" s="2">
        <f t="shared" si="34"/>
        <v>968.007195578851</v>
      </c>
      <c r="O40" s="2">
        <f t="shared" si="34"/>
        <v>60.801580458245517</v>
      </c>
      <c r="P40" s="2">
        <f t="shared" si="34"/>
        <v>52.073180814946312</v>
      </c>
      <c r="Q40" s="2">
        <f t="shared" si="34"/>
        <v>53.498713641571349</v>
      </c>
      <c r="R40" s="2">
        <f t="shared" si="34"/>
        <v>3219.2060470751285</v>
      </c>
      <c r="S40" s="2">
        <f t="shared" si="34"/>
        <v>2592.3747452682856</v>
      </c>
      <c r="T40" s="2">
        <f t="shared" si="34"/>
        <v>2734.958950527146</v>
      </c>
      <c r="U40" s="2">
        <f t="shared" si="34"/>
        <v>641.63585857549845</v>
      </c>
      <c r="V40" s="2">
        <f t="shared" si="34"/>
        <v>520.83114026844726</v>
      </c>
      <c r="W40" s="2">
        <f t="shared" si="34"/>
        <v>544.90076465076322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5967.9837449247252</v>
      </c>
      <c r="I41" s="2">
        <f t="shared" si="33"/>
        <v>4887.1227665207261</v>
      </c>
      <c r="J41" s="2">
        <f t="shared" si="33"/>
        <v>5129.7589417347199</v>
      </c>
      <c r="L41" s="2">
        <f t="shared" si="34"/>
        <v>1141.3320656841697</v>
      </c>
      <c r="M41" s="2">
        <f t="shared" si="34"/>
        <v>924.87787446966263</v>
      </c>
      <c r="N41" s="2">
        <f t="shared" si="34"/>
        <v>968.007195578851</v>
      </c>
      <c r="O41" s="2">
        <f t="shared" si="34"/>
        <v>60.801580458245517</v>
      </c>
      <c r="P41" s="2">
        <f t="shared" si="34"/>
        <v>52.073180814946312</v>
      </c>
      <c r="Q41" s="2">
        <f t="shared" si="34"/>
        <v>53.498713641571349</v>
      </c>
      <c r="R41" s="2">
        <f t="shared" si="34"/>
        <v>3219.2060470751285</v>
      </c>
      <c r="S41" s="2">
        <f t="shared" si="34"/>
        <v>2592.3747452682856</v>
      </c>
      <c r="T41" s="2">
        <f t="shared" si="34"/>
        <v>2734.958950527146</v>
      </c>
      <c r="U41" s="2">
        <f t="shared" si="34"/>
        <v>641.63585857549845</v>
      </c>
      <c r="V41" s="2">
        <f t="shared" si="34"/>
        <v>520.83114026844726</v>
      </c>
      <c r="W41" s="2">
        <f t="shared" si="34"/>
        <v>544.90076465076322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6482.5452047549352</v>
      </c>
      <c r="I42" s="2">
        <f t="shared" si="35"/>
        <v>5337.710747194189</v>
      </c>
      <c r="J42" s="2">
        <f t="shared" si="35"/>
        <v>5848.9637013265701</v>
      </c>
      <c r="L42" s="2">
        <f t="shared" si="34"/>
        <v>1141.3320656841697</v>
      </c>
      <c r="M42" s="2">
        <f t="shared" si="34"/>
        <v>924.87787446966263</v>
      </c>
      <c r="N42" s="2">
        <f t="shared" si="34"/>
        <v>968.007195578851</v>
      </c>
      <c r="O42" s="2">
        <f t="shared" si="34"/>
        <v>60.801580458245517</v>
      </c>
      <c r="P42" s="2">
        <f t="shared" si="34"/>
        <v>52.073180814946312</v>
      </c>
      <c r="Q42" s="2">
        <f t="shared" si="34"/>
        <v>53.498713641571349</v>
      </c>
      <c r="R42" s="2">
        <f t="shared" si="34"/>
        <v>3219.2060470751285</v>
      </c>
      <c r="S42" s="2">
        <f t="shared" si="34"/>
        <v>2592.3747452682856</v>
      </c>
      <c r="T42" s="2">
        <f t="shared" si="34"/>
        <v>2734.958950527146</v>
      </c>
      <c r="U42" s="2">
        <f t="shared" si="34"/>
        <v>641.63585857549845</v>
      </c>
      <c r="V42" s="2">
        <f t="shared" si="34"/>
        <v>520.83114026844726</v>
      </c>
      <c r="W42" s="2">
        <f t="shared" si="34"/>
        <v>544.90076465076322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5936.3755351862501</v>
      </c>
      <c r="I43" s="53">
        <f t="shared" si="36"/>
        <v>4850.475559808674</v>
      </c>
      <c r="J43" s="53">
        <f t="shared" si="36"/>
        <v>5088.8607771531251</v>
      </c>
      <c r="L43" s="53">
        <f t="shared" si="34"/>
        <v>1140.7857517666569</v>
      </c>
      <c r="M43" s="53">
        <f t="shared" si="34"/>
        <v>924.24255182578145</v>
      </c>
      <c r="N43" s="53">
        <f t="shared" si="34"/>
        <v>967.298749876486</v>
      </c>
      <c r="O43" s="53">
        <f t="shared" si="34"/>
        <v>60.79676570389806</v>
      </c>
      <c r="P43" s="53">
        <f t="shared" si="34"/>
        <v>52.067666241213985</v>
      </c>
      <c r="Q43" s="53">
        <f t="shared" si="34"/>
        <v>53.492556897774286</v>
      </c>
      <c r="R43" s="53">
        <f t="shared" si="34"/>
        <v>3217.4182704874847</v>
      </c>
      <c r="S43" s="53">
        <f t="shared" si="34"/>
        <v>2590.2483045192025</v>
      </c>
      <c r="T43" s="53">
        <f t="shared" si="34"/>
        <v>2732.5934957752161</v>
      </c>
      <c r="U43" s="53">
        <f t="shared" si="34"/>
        <v>641.59784893485312</v>
      </c>
      <c r="V43" s="53">
        <f t="shared" si="34"/>
        <v>520.78526045222668</v>
      </c>
      <c r="W43" s="53">
        <f t="shared" si="34"/>
        <v>544.84981535526776</v>
      </c>
    </row>
    <row r="44" spans="1:23" ht="13.5" customHeight="1" x14ac:dyDescent="0.35">
      <c r="D44" s="4" t="s">
        <v>706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+SUMIF('Chickpea Prod'!$F$4:$F$176,$E47,'Chickpea Prod'!H$4:H$176)</f>
        <v>0</v>
      </c>
      <c r="I47" s="2">
        <f>+SUMIF('Chickpea Prod'!$F$4:$F$176,$E47,'Chickpea Prod'!I$4:I$176)</f>
        <v>0</v>
      </c>
      <c r="J47" s="2">
        <f>+SUMIF('Chickpea Prod'!$F$4:$F$176,$E47,'Chickpea Prod'!J$4:J$176)</f>
        <v>0</v>
      </c>
      <c r="L47" s="2">
        <f>+SUMIF('Chickpea Prod'!$F$4:$F$176,$E47,'Chickpea Prod'!L$4:L$176)</f>
        <v>0</v>
      </c>
      <c r="M47" s="2">
        <f>+SUMIF('Chickpea Prod'!$F$4:$F$176,$E47,'Chickpea Prod'!M$4:M$176)</f>
        <v>0</v>
      </c>
      <c r="N47" s="2">
        <f>+SUMIF('Chickpea Prod'!$F$4:$F$176,$E47,'Chickpea Prod'!N$4:N$176)</f>
        <v>0</v>
      </c>
      <c r="O47" s="2">
        <f>+SUMIF('Chickpea Prod'!$F$4:$F$176,$E47,'Chickpea Prod'!O$4:O$176)</f>
        <v>0</v>
      </c>
      <c r="P47" s="2">
        <f>+SUMIF('Chickpea Prod'!$F$4:$F$176,$E47,'Chickpea Prod'!P$4:P$176)</f>
        <v>0</v>
      </c>
      <c r="Q47" s="2">
        <f>+SUMIF('Chickpea Prod'!$F$4:$F$176,$E47,'Chickpea Prod'!Q$4:Q$176)</f>
        <v>0</v>
      </c>
      <c r="R47" s="2">
        <f>+SUMIF('Chickpea Prod'!$F$4:$F$176,$E47,'Chickpea Prod'!R$4:R$176)</f>
        <v>0</v>
      </c>
      <c r="S47" s="2">
        <f>+SUMIF('Chickpea Prod'!$F$4:$F$176,$E47,'Chickpea Prod'!S$4:S$176)</f>
        <v>0</v>
      </c>
      <c r="T47" s="2">
        <f>+SUMIF('Chickpea Prod'!$F$4:$F$176,$E47,'Chickpea Prod'!T$4:T$176)</f>
        <v>0</v>
      </c>
      <c r="U47" s="2">
        <f>+SUMIF('Chickpea Prod'!$F$4:$F$176,$E47,'Chickpea Prod'!U$4:U$176)</f>
        <v>0</v>
      </c>
      <c r="V47" s="2">
        <f>+SUMIF('Chickpea Prod'!$F$4:$F$176,$E47,'Chickpea Prod'!V$4:V$176)</f>
        <v>0</v>
      </c>
      <c r="W47" s="2">
        <f>+SUMIF('Chickpea Prod'!$F$4:$F$176,$E47,'Chickpea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+SUMIF('Chickpea Prod'!$F$4:$F$176,$E48,'Chickpea Prod'!H$4:H$176)</f>
        <v>0</v>
      </c>
      <c r="I48" s="2">
        <f>+SUMIF('Chickpea Prod'!$F$4:$F$176,$E48,'Chickpea Prod'!I$4:I$176)</f>
        <v>0</v>
      </c>
      <c r="J48" s="2">
        <f>+SUMIF('Chickpea Prod'!$F$4:$F$176,$E48,'Chickpea Prod'!J$4:J$176)</f>
        <v>0</v>
      </c>
      <c r="L48" s="2">
        <f>+SUMIF('Chickpea Prod'!$F$4:$F$176,$E48,'Chickpea Prod'!L$4:L$176)</f>
        <v>0</v>
      </c>
      <c r="M48" s="2">
        <f>+SUMIF('Chickpea Prod'!$F$4:$F$176,$E48,'Chickpea Prod'!M$4:M$176)</f>
        <v>0</v>
      </c>
      <c r="N48" s="2">
        <f>+SUMIF('Chickpea Prod'!$F$4:$F$176,$E48,'Chickpea Prod'!N$4:N$176)</f>
        <v>0</v>
      </c>
      <c r="O48" s="2">
        <f>+SUMIF('Chickpea Prod'!$F$4:$F$176,$E48,'Chickpea Prod'!O$4:O$176)</f>
        <v>0</v>
      </c>
      <c r="P48" s="2">
        <f>+SUMIF('Chickpea Prod'!$F$4:$F$176,$E48,'Chickpea Prod'!P$4:P$176)</f>
        <v>0</v>
      </c>
      <c r="Q48" s="2">
        <f>+SUMIF('Chickpea Prod'!$F$4:$F$176,$E48,'Chickpea Prod'!Q$4:Q$176)</f>
        <v>0</v>
      </c>
      <c r="R48" s="2">
        <f>+SUMIF('Chickpea Prod'!$F$4:$F$176,$E48,'Chickpea Prod'!R$4:R$176)</f>
        <v>0</v>
      </c>
      <c r="S48" s="2">
        <f>+SUMIF('Chickpea Prod'!$F$4:$F$176,$E48,'Chickpea Prod'!S$4:S$176)</f>
        <v>0</v>
      </c>
      <c r="T48" s="2">
        <f>+SUMIF('Chickpea Prod'!$F$4:$F$176,$E48,'Chickpea Prod'!T$4:T$176)</f>
        <v>0</v>
      </c>
      <c r="U48" s="2">
        <f>+SUMIF('Chickpea Prod'!$F$4:$F$176,$E48,'Chickpea Prod'!U$4:U$176)</f>
        <v>0</v>
      </c>
      <c r="V48" s="2">
        <f>+SUMIF('Chickpea Prod'!$F$4:$F$176,$E48,'Chickpea Prod'!V$4:V$176)</f>
        <v>0</v>
      </c>
      <c r="W48" s="2">
        <f>+SUMIF('Chickpea Prod'!$F$4:$F$176,$E48,'Chickpea Prod'!W$4:W$176)</f>
        <v>0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+SUMIF('Chickpea Prod'!$F$4:$F$176,$E49,'Chickpea Prod'!H$4:H$176)</f>
        <v>481168</v>
      </c>
      <c r="I49" s="2">
        <f>+SUMIF('Chickpea Prod'!$F$4:$F$176,$E49,'Chickpea Prod'!I$4:I$176)</f>
        <v>543853</v>
      </c>
      <c r="J49" s="2">
        <f>+SUMIF('Chickpea Prod'!$F$4:$F$176,$E49,'Chickpea Prod'!J$4:J$176)</f>
        <v>467351</v>
      </c>
      <c r="L49" s="2">
        <f>+SUMIF('Chickpea Prod'!$F$4:$F$176,$E49,'Chickpea Prod'!L$4:L$176)</f>
        <v>158372.33600000001</v>
      </c>
      <c r="M49" s="2">
        <f>+SUMIF('Chickpea Prod'!$F$4:$F$176,$E49,'Chickpea Prod'!M$4:M$176)</f>
        <v>179323.70600000001</v>
      </c>
      <c r="N49" s="2">
        <f>+SUMIF('Chickpea Prod'!$F$4:$F$176,$E49,'Chickpea Prod'!N$4:N$176)</f>
        <v>153658.30500000002</v>
      </c>
      <c r="O49" s="2">
        <f>+SUMIF('Chickpea Prod'!$F$4:$F$176,$E49,'Chickpea Prod'!O$4:O$176)</f>
        <v>14188.049757999999</v>
      </c>
      <c r="P49" s="2">
        <f>+SUMIF('Chickpea Prod'!$F$4:$F$176,$E49,'Chickpea Prod'!P$4:P$176)</f>
        <v>16071.707938</v>
      </c>
      <c r="Q49" s="2">
        <f>+SUMIF('Chickpea Prod'!$F$4:$F$176,$E49,'Chickpea Prod'!Q$4:Q$176)</f>
        <v>13760.18678</v>
      </c>
      <c r="R49" s="2">
        <f>+SUMIF('Chickpea Prod'!$F$4:$F$176,$E49,'Chickpea Prod'!R$4:R$176)</f>
        <v>346080.85599999997</v>
      </c>
      <c r="S49" s="2">
        <f>+SUMIF('Chickpea Prod'!$F$4:$F$176,$E49,'Chickpea Prod'!S$4:S$176)</f>
        <v>391817.24200000003</v>
      </c>
      <c r="T49" s="2">
        <f>+SUMIF('Chickpea Prod'!$F$4:$F$176,$E49,'Chickpea Prod'!T$4:T$176)</f>
        <v>335829.18099999998</v>
      </c>
      <c r="U49" s="2">
        <f>+SUMIF('Chickpea Prod'!$F$4:$F$176,$E49,'Chickpea Prod'!U$4:U$176)</f>
        <v>96197.843649999995</v>
      </c>
      <c r="V49" s="2">
        <f>+SUMIF('Chickpea Prod'!$F$4:$F$176,$E49,'Chickpea Prod'!V$4:V$176)</f>
        <v>108986.33593</v>
      </c>
      <c r="W49" s="2">
        <f>+SUMIF('Chickpea Prod'!$F$4:$F$176,$E49,'Chickpea Prod'!W$4:W$176)</f>
        <v>93295.568830000004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+SUMIF('Chickpea Prod'!$F$4:$F$176,$E50,'Chickpea Prod'!H$4:H$176)</f>
        <v>0</v>
      </c>
      <c r="I50" s="2">
        <f>+SUMIF('Chickpea Prod'!$F$4:$F$176,$E50,'Chickpea Prod'!I$4:I$176)</f>
        <v>0</v>
      </c>
      <c r="J50" s="2">
        <f>+SUMIF('Chickpea Prod'!$F$4:$F$176,$E50,'Chickpea Prod'!J$4:J$176)</f>
        <v>0</v>
      </c>
      <c r="L50" s="2">
        <f>+SUMIF('Chickpea Prod'!$F$4:$F$176,$E50,'Chickpea Prod'!L$4:L$176)</f>
        <v>0</v>
      </c>
      <c r="M50" s="2">
        <f>+SUMIF('Chickpea Prod'!$F$4:$F$176,$E50,'Chickpea Prod'!M$4:M$176)</f>
        <v>0</v>
      </c>
      <c r="N50" s="2">
        <f>+SUMIF('Chickpea Prod'!$F$4:$F$176,$E50,'Chickpea Prod'!N$4:N$176)</f>
        <v>0</v>
      </c>
      <c r="O50" s="2">
        <f>+SUMIF('Chickpea Prod'!$F$4:$F$176,$E50,'Chickpea Prod'!O$4:O$176)</f>
        <v>0</v>
      </c>
      <c r="P50" s="2">
        <f>+SUMIF('Chickpea Prod'!$F$4:$F$176,$E50,'Chickpea Prod'!P$4:P$176)</f>
        <v>0</v>
      </c>
      <c r="Q50" s="2">
        <f>+SUMIF('Chickpea Prod'!$F$4:$F$176,$E50,'Chickpea Prod'!Q$4:Q$176)</f>
        <v>0</v>
      </c>
      <c r="R50" s="2">
        <f>+SUMIF('Chickpea Prod'!$F$4:$F$176,$E50,'Chickpea Prod'!R$4:R$176)</f>
        <v>0</v>
      </c>
      <c r="S50" s="2">
        <f>+SUMIF('Chickpea Prod'!$F$4:$F$176,$E50,'Chickpea Prod'!S$4:S$176)</f>
        <v>0</v>
      </c>
      <c r="T50" s="2">
        <f>+SUMIF('Chickpea Prod'!$F$4:$F$176,$E50,'Chickpea Prod'!T$4:T$176)</f>
        <v>0</v>
      </c>
      <c r="U50" s="2">
        <f>+SUMIF('Chickpea Prod'!$F$4:$F$176,$E50,'Chickpea Prod'!U$4:U$176)</f>
        <v>0</v>
      </c>
      <c r="V50" s="2">
        <f>+SUMIF('Chickpea Prod'!$F$4:$F$176,$E50,'Chickpea Prod'!V$4:V$176)</f>
        <v>0</v>
      </c>
      <c r="W50" s="2">
        <f>+SUMIF('Chickpea Prod'!$F$4:$F$176,$E50,'Chickpea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+SUMIF('Chickpea Prod'!$F$4:$F$176,$E51,'Chickpea Prod'!H$4:H$176)</f>
        <v>166240</v>
      </c>
      <c r="I51" s="2">
        <f>+SUMIF('Chickpea Prod'!$F$4:$F$176,$E51,'Chickpea Prod'!I$4:I$176)</f>
        <v>166064</v>
      </c>
      <c r="J51" s="2">
        <f>+SUMIF('Chickpea Prod'!$F$4:$F$176,$E51,'Chickpea Prod'!J$4:J$176)</f>
        <v>172925</v>
      </c>
      <c r="L51" s="2">
        <f>+SUMIF('Chickpea Prod'!$F$4:$F$176,$E51,'Chickpea Prod'!L$4:L$176)</f>
        <v>95754.982000000004</v>
      </c>
      <c r="M51" s="2">
        <f>+SUMIF('Chickpea Prod'!$F$4:$F$176,$E51,'Chickpea Prod'!M$4:M$176)</f>
        <v>95847.354000000007</v>
      </c>
      <c r="N51" s="2">
        <f>+SUMIF('Chickpea Prod'!$F$4:$F$176,$E51,'Chickpea Prod'!N$4:N$176)</f>
        <v>99496.92</v>
      </c>
      <c r="O51" s="2">
        <f>+SUMIF('Chickpea Prod'!$F$4:$F$176,$E51,'Chickpea Prod'!O$4:O$176)</f>
        <v>23035.325485000001</v>
      </c>
      <c r="P51" s="2">
        <f>+SUMIF('Chickpea Prod'!$F$4:$F$176,$E51,'Chickpea Prod'!P$4:P$176)</f>
        <v>23156.143841999998</v>
      </c>
      <c r="Q51" s="2">
        <f>+SUMIF('Chickpea Prod'!$F$4:$F$176,$E51,'Chickpea Prod'!Q$4:Q$176)</f>
        <v>23879.007241999996</v>
      </c>
      <c r="R51" s="2">
        <f>+SUMIF('Chickpea Prod'!$F$4:$F$176,$E51,'Chickpea Prod'!R$4:R$176)</f>
        <v>137333.89000000001</v>
      </c>
      <c r="S51" s="2">
        <f>+SUMIF('Chickpea Prod'!$F$4:$F$176,$E51,'Chickpea Prod'!S$4:S$176)</f>
        <v>137268.36799999999</v>
      </c>
      <c r="T51" s="2">
        <f>+SUMIF('Chickpea Prod'!$F$4:$F$176,$E51,'Chickpea Prod'!T$4:T$176)</f>
        <v>142813.416</v>
      </c>
      <c r="U51" s="2">
        <f>+SUMIF('Chickpea Prod'!$F$4:$F$176,$E51,'Chickpea Prod'!U$4:U$176)</f>
        <v>59407.762333999999</v>
      </c>
      <c r="V51" s="2">
        <f>+SUMIF('Chickpea Prod'!$F$4:$F$176,$E51,'Chickpea Prod'!V$4:V$176)</f>
        <v>59506.068800000001</v>
      </c>
      <c r="W51" s="2">
        <f>+SUMIF('Chickpea Prod'!$F$4:$F$176,$E51,'Chickpea Prod'!W$4:W$176)</f>
        <v>61706.109560000004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+SUMIF('Chickpea Prod'!$F$4:$F$176,$E52,'Chickpea Prod'!H$4:H$176)</f>
        <v>0</v>
      </c>
      <c r="I52" s="2">
        <f>+SUMIF('Chickpea Prod'!$F$4:$F$176,$E52,'Chickpea Prod'!I$4:I$176)</f>
        <v>0</v>
      </c>
      <c r="J52" s="2">
        <f>+SUMIF('Chickpea Prod'!$F$4:$F$176,$E52,'Chickpea Prod'!J$4:J$176)</f>
        <v>0</v>
      </c>
      <c r="L52" s="2">
        <f>+SUMIF('Chickpea Prod'!$F$4:$F$176,$E52,'Chickpea Prod'!L$4:L$176)</f>
        <v>0</v>
      </c>
      <c r="M52" s="2">
        <f>+SUMIF('Chickpea Prod'!$F$4:$F$176,$E52,'Chickpea Prod'!M$4:M$176)</f>
        <v>0</v>
      </c>
      <c r="N52" s="2">
        <f>+SUMIF('Chickpea Prod'!$F$4:$F$176,$E52,'Chickpea Prod'!N$4:N$176)</f>
        <v>0</v>
      </c>
      <c r="O52" s="2">
        <f>+SUMIF('Chickpea Prod'!$F$4:$F$176,$E52,'Chickpea Prod'!O$4:O$176)</f>
        <v>0</v>
      </c>
      <c r="P52" s="2">
        <f>+SUMIF('Chickpea Prod'!$F$4:$F$176,$E52,'Chickpea Prod'!P$4:P$176)</f>
        <v>0</v>
      </c>
      <c r="Q52" s="2">
        <f>+SUMIF('Chickpea Prod'!$F$4:$F$176,$E52,'Chickpea Prod'!Q$4:Q$176)</f>
        <v>0</v>
      </c>
      <c r="R52" s="2">
        <f>+SUMIF('Chickpea Prod'!$F$4:$F$176,$E52,'Chickpea Prod'!R$4:R$176)</f>
        <v>0</v>
      </c>
      <c r="S52" s="2">
        <f>+SUMIF('Chickpea Prod'!$F$4:$F$176,$E52,'Chickpea Prod'!S$4:S$176)</f>
        <v>0</v>
      </c>
      <c r="T52" s="2">
        <f>+SUMIF('Chickpea Prod'!$F$4:$F$176,$E52,'Chickpea Prod'!T$4:T$176)</f>
        <v>0</v>
      </c>
      <c r="U52" s="2">
        <f>+SUMIF('Chickpea Prod'!$F$4:$F$176,$E52,'Chickpea Prod'!U$4:U$176)</f>
        <v>0</v>
      </c>
      <c r="V52" s="2">
        <f>+SUMIF('Chickpea Prod'!$F$4:$F$176,$E52,'Chickpea Prod'!V$4:V$176)</f>
        <v>0</v>
      </c>
      <c r="W52" s="2">
        <f>+SUMIF('Chickpea Prod'!$F$4:$F$176,$E52,'Chickpea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+SUMIF('Chickpea Prod'!$F$4:$F$176,$E53,'Chickpea Prod'!H$4:H$176)</f>
        <v>1573</v>
      </c>
      <c r="I53" s="2">
        <f>+SUMIF('Chickpea Prod'!$F$4:$F$176,$E53,'Chickpea Prod'!I$4:I$176)</f>
        <v>1858</v>
      </c>
      <c r="J53" s="2">
        <f>+SUMIF('Chickpea Prod'!$F$4:$F$176,$E53,'Chickpea Prod'!J$4:J$176)</f>
        <v>1890</v>
      </c>
      <c r="L53" s="2">
        <f>+SUMIF('Chickpea Prod'!$F$4:$F$176,$E53,'Chickpea Prod'!L$4:L$176)</f>
        <v>764.279</v>
      </c>
      <c r="M53" s="2">
        <f>+SUMIF('Chickpea Prod'!$F$4:$F$176,$E53,'Chickpea Prod'!M$4:M$176)</f>
        <v>903.78200000000004</v>
      </c>
      <c r="N53" s="2">
        <f>+SUMIF('Chickpea Prod'!$F$4:$F$176,$E53,'Chickpea Prod'!N$4:N$176)</f>
        <v>919.56600000000003</v>
      </c>
      <c r="O53" s="2">
        <f>+SUMIF('Chickpea Prod'!$F$4:$F$176,$E53,'Chickpea Prod'!O$4:O$176)</f>
        <v>145.67056099999999</v>
      </c>
      <c r="P53" s="2">
        <f>+SUMIF('Chickpea Prod'!$F$4:$F$176,$E53,'Chickpea Prod'!P$4:P$176)</f>
        <v>173.08767799999998</v>
      </c>
      <c r="Q53" s="2">
        <f>+SUMIF('Chickpea Prod'!$F$4:$F$176,$E53,'Chickpea Prod'!Q$4:Q$176)</f>
        <v>176.28602399999997</v>
      </c>
      <c r="R53" s="2">
        <f>+SUMIF('Chickpea Prod'!$F$4:$F$176,$E53,'Chickpea Prod'!R$4:R$176)</f>
        <v>1161.068</v>
      </c>
      <c r="S53" s="2">
        <f>+SUMIF('Chickpea Prod'!$F$4:$F$176,$E53,'Chickpea Prod'!S$4:S$176)</f>
        <v>1370.2040000000002</v>
      </c>
      <c r="T53" s="2">
        <f>+SUMIF('Chickpea Prod'!$F$4:$F$176,$E53,'Chickpea Prod'!T$4:T$176)</f>
        <v>1393.5419999999999</v>
      </c>
      <c r="U53" s="2">
        <f>+SUMIF('Chickpea Prod'!$F$4:$F$176,$E53,'Chickpea Prod'!U$4:U$176)</f>
        <v>425.20102799999995</v>
      </c>
      <c r="V53" s="2">
        <f>+SUMIF('Chickpea Prod'!$F$4:$F$176,$E53,'Chickpea Prod'!V$4:V$176)</f>
        <v>502.49288400000006</v>
      </c>
      <c r="W53" s="2">
        <f>+SUMIF('Chickpea Prod'!$F$4:$F$176,$E53,'Chickpea Prod'!W$4:W$176)</f>
        <v>511.20088199999998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648981</v>
      </c>
      <c r="I54" s="3">
        <f t="shared" si="37"/>
        <v>711775</v>
      </c>
      <c r="J54" s="3">
        <f t="shared" si="37"/>
        <v>642166</v>
      </c>
      <c r="L54" s="3">
        <f t="shared" ref="L54:W54" si="38">+SUM(L48:L53)</f>
        <v>254891.59700000004</v>
      </c>
      <c r="M54" s="3">
        <f t="shared" si="38"/>
        <v>276074.842</v>
      </c>
      <c r="N54" s="3">
        <f t="shared" si="38"/>
        <v>254074.79100000003</v>
      </c>
      <c r="O54" s="3">
        <f t="shared" si="38"/>
        <v>37369.045804000001</v>
      </c>
      <c r="P54" s="3">
        <f t="shared" si="38"/>
        <v>39400.939458000001</v>
      </c>
      <c r="Q54" s="3">
        <f t="shared" si="38"/>
        <v>37815.480045999997</v>
      </c>
      <c r="R54" s="3">
        <f t="shared" si="38"/>
        <v>484575.81400000001</v>
      </c>
      <c r="S54" s="3">
        <f t="shared" si="38"/>
        <v>530455.81400000001</v>
      </c>
      <c r="T54" s="3">
        <f t="shared" si="38"/>
        <v>480036.13899999997</v>
      </c>
      <c r="U54" s="3">
        <f t="shared" si="38"/>
        <v>156030.807012</v>
      </c>
      <c r="V54" s="3">
        <f t="shared" si="38"/>
        <v>168994.89761400002</v>
      </c>
      <c r="W54" s="3">
        <f t="shared" si="38"/>
        <v>155512.87927200002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+SUMIF('Chickpea Prod'!$F$4:$F$176,$E55,'Chickpea Prod'!H$4:H$176)</f>
        <v>3</v>
      </c>
      <c r="I55" s="2">
        <f>+SUMIF('Chickpea Prod'!$F$4:$F$176,$E55,'Chickpea Prod'!I$4:I$176)</f>
        <v>3</v>
      </c>
      <c r="J55" s="2">
        <f>+SUMIF('Chickpea Prod'!$F$4:$F$176,$E55,'Chickpea Prod'!J$4:J$176)</f>
        <v>3</v>
      </c>
      <c r="L55" s="2">
        <f>+SUMIF('Chickpea Prod'!$F$4:$F$176,$E55,'Chickpea Prod'!L$4:L$176)</f>
        <v>5.6999999999999995E-2</v>
      </c>
      <c r="M55" s="2">
        <f>+SUMIF('Chickpea Prod'!$F$4:$F$176,$E55,'Chickpea Prod'!M$4:M$176)</f>
        <v>5.6999999999999995E-2</v>
      </c>
      <c r="N55" s="2">
        <f>+SUMIF('Chickpea Prod'!$F$4:$F$176,$E55,'Chickpea Prod'!N$4:N$176)</f>
        <v>5.6999999999999995E-2</v>
      </c>
      <c r="O55" s="2">
        <f>+SUMIF('Chickpea Prod'!$F$4:$F$176,$E55,'Chickpea Prod'!O$4:O$176)</f>
        <v>2.8499999999999999E-4</v>
      </c>
      <c r="P55" s="2">
        <f>+SUMIF('Chickpea Prod'!$F$4:$F$176,$E55,'Chickpea Prod'!P$4:P$176)</f>
        <v>2.8499999999999999E-4</v>
      </c>
      <c r="Q55" s="2">
        <f>+SUMIF('Chickpea Prod'!$F$4:$F$176,$E55,'Chickpea Prod'!Q$4:Q$176)</f>
        <v>2.8499999999999999E-4</v>
      </c>
      <c r="R55" s="2">
        <f>+SUMIF('Chickpea Prod'!$F$4:$F$176,$E55,'Chickpea Prod'!R$4:R$176)</f>
        <v>0.20700000000000002</v>
      </c>
      <c r="S55" s="2">
        <f>+SUMIF('Chickpea Prod'!$F$4:$F$176,$E55,'Chickpea Prod'!S$4:S$176)</f>
        <v>0.20700000000000002</v>
      </c>
      <c r="T55" s="2">
        <f>+SUMIF('Chickpea Prod'!$F$4:$F$176,$E55,'Chickpea Prod'!T$4:T$176)</f>
        <v>0.20700000000000002</v>
      </c>
      <c r="U55" s="2">
        <f>+SUMIF('Chickpea Prod'!$F$4:$F$176,$E55,'Chickpea Prod'!U$4:U$176)</f>
        <v>4.1400000000000005E-3</v>
      </c>
      <c r="V55" s="2">
        <f>+SUMIF('Chickpea Prod'!$F$4:$F$176,$E55,'Chickpea Prod'!V$4:V$176)</f>
        <v>4.1400000000000005E-3</v>
      </c>
      <c r="W55" s="2">
        <f>+SUMIF('Chickpea Prod'!$F$4:$F$176,$E55,'Chickpea Prod'!W$4:W$176)</f>
        <v>4.1400000000000005E-3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+SUMIF('Chickpea Prod'!$F$4:$F$176,$E56,'Chickpea Prod'!H$4:H$176)</f>
        <v>171665</v>
      </c>
      <c r="I56" s="2">
        <f>+SUMIF('Chickpea Prod'!$F$4:$F$176,$E56,'Chickpea Prod'!I$4:I$176)</f>
        <v>137809</v>
      </c>
      <c r="J56" s="2">
        <f>+SUMIF('Chickpea Prod'!$F$4:$F$176,$E56,'Chickpea Prod'!J$4:J$176)</f>
        <v>121567</v>
      </c>
      <c r="L56" s="2">
        <f>+SUMIF('Chickpea Prod'!$F$4:$F$176,$E56,'Chickpea Prod'!L$4:L$176)</f>
        <v>5149.95</v>
      </c>
      <c r="M56" s="2">
        <f>+SUMIF('Chickpea Prod'!$F$4:$F$176,$E56,'Chickpea Prod'!M$4:M$176)</f>
        <v>4134.2699999999995</v>
      </c>
      <c r="N56" s="2">
        <f>+SUMIF('Chickpea Prod'!$F$4:$F$176,$E56,'Chickpea Prod'!N$4:N$176)</f>
        <v>3647.0099999999998</v>
      </c>
      <c r="O56" s="2">
        <f>+SUMIF('Chickpea Prod'!$F$4:$F$176,$E56,'Chickpea Prod'!O$4:O$176)</f>
        <v>41.199599999999997</v>
      </c>
      <c r="P56" s="2">
        <f>+SUMIF('Chickpea Prod'!$F$4:$F$176,$E56,'Chickpea Prod'!P$4:P$176)</f>
        <v>33.074159999999999</v>
      </c>
      <c r="Q56" s="2">
        <f>+SUMIF('Chickpea Prod'!$F$4:$F$176,$E56,'Chickpea Prod'!Q$4:Q$176)</f>
        <v>29.176079999999999</v>
      </c>
      <c r="R56" s="2">
        <f>+SUMIF('Chickpea Prod'!$F$4:$F$176,$E56,'Chickpea Prod'!R$4:R$176)</f>
        <v>20256.47</v>
      </c>
      <c r="S56" s="2">
        <f>+SUMIF('Chickpea Prod'!$F$4:$F$176,$E56,'Chickpea Prod'!S$4:S$176)</f>
        <v>16261.462000000001</v>
      </c>
      <c r="T56" s="2">
        <f>+SUMIF('Chickpea Prod'!$F$4:$F$176,$E56,'Chickpea Prod'!T$4:T$176)</f>
        <v>14344.906000000001</v>
      </c>
      <c r="U56" s="2">
        <f>+SUMIF('Chickpea Prod'!$F$4:$F$176,$E56,'Chickpea Prod'!U$4:U$176)</f>
        <v>668.46351000000004</v>
      </c>
      <c r="V56" s="2">
        <f>+SUMIF('Chickpea Prod'!$F$4:$F$176,$E56,'Chickpea Prod'!V$4:V$176)</f>
        <v>536.6282460000001</v>
      </c>
      <c r="W56" s="2">
        <f>+SUMIF('Chickpea Prod'!$F$4:$F$176,$E56,'Chickpea Prod'!W$4:W$176)</f>
        <v>473.38189800000004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+SUMIF('Chickpea Prod'!$F$4:$F$176,$E57,'Chickpea Prod'!H$4:H$176)</f>
        <v>1900</v>
      </c>
      <c r="I57" s="2">
        <f>+SUMIF('Chickpea Prod'!$F$4:$F$176,$E57,'Chickpea Prod'!I$4:I$176)</f>
        <v>2682</v>
      </c>
      <c r="J57" s="2">
        <f>+SUMIF('Chickpea Prod'!$F$4:$F$176,$E57,'Chickpea Prod'!J$4:J$176)</f>
        <v>852</v>
      </c>
      <c r="L57" s="2">
        <f>+SUMIF('Chickpea Prod'!$F$4:$F$176,$E57,'Chickpea Prod'!L$4:L$176)</f>
        <v>68.140999999999991</v>
      </c>
      <c r="M57" s="2">
        <f>+SUMIF('Chickpea Prod'!$F$4:$F$176,$E57,'Chickpea Prod'!M$4:M$176)</f>
        <v>92.233999999999995</v>
      </c>
      <c r="N57" s="2">
        <f>+SUMIF('Chickpea Prod'!$F$4:$F$176,$E57,'Chickpea Prod'!N$4:N$176)</f>
        <v>38.045999999999999</v>
      </c>
      <c r="O57" s="2">
        <f>+SUMIF('Chickpea Prod'!$F$4:$F$176,$E57,'Chickpea Prod'!O$4:O$176)</f>
        <v>1.0200740000000001</v>
      </c>
      <c r="P57" s="2">
        <f>+SUMIF('Chickpea Prod'!$F$4:$F$176,$E57,'Chickpea Prod'!P$4:P$176)</f>
        <v>1.2253160000000001</v>
      </c>
      <c r="Q57" s="2">
        <f>+SUMIF('Chickpea Prod'!$F$4:$F$176,$E57,'Chickpea Prod'!Q$4:Q$176)</f>
        <v>0.81782400000000011</v>
      </c>
      <c r="R57" s="2">
        <f>+SUMIF('Chickpea Prod'!$F$4:$F$176,$E57,'Chickpea Prod'!R$4:R$176)</f>
        <v>187.68600000000004</v>
      </c>
      <c r="S57" s="2">
        <f>+SUMIF('Chickpea Prod'!$F$4:$F$176,$E57,'Chickpea Prod'!S$4:S$176)</f>
        <v>261.69000000000005</v>
      </c>
      <c r="T57" s="2">
        <f>+SUMIF('Chickpea Prod'!$F$4:$F$176,$E57,'Chickpea Prod'!T$4:T$176)</f>
        <v>92.39800000000001</v>
      </c>
      <c r="U57" s="2">
        <f>+SUMIF('Chickpea Prod'!$F$4:$F$176,$E57,'Chickpea Prod'!U$4:U$176)</f>
        <v>6.7308540000000008</v>
      </c>
      <c r="V57" s="2">
        <f>+SUMIF('Chickpea Prod'!$F$4:$F$176,$E57,'Chickpea Prod'!V$4:V$176)</f>
        <v>9.0208860000000008</v>
      </c>
      <c r="W57" s="2">
        <f>+SUMIF('Chickpea Prod'!$F$4:$F$176,$E57,'Chickpea Prod'!W$4:W$176)</f>
        <v>4.014659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+SUMIF('Chickpea Prod'!$F$4:$F$176,$E58,'Chickpea Prod'!H$4:H$176)</f>
        <v>0</v>
      </c>
      <c r="I58" s="2">
        <f>+SUMIF('Chickpea Prod'!$F$4:$F$176,$E58,'Chickpea Prod'!I$4:I$176)</f>
        <v>0</v>
      </c>
      <c r="J58" s="2">
        <f>+SUMIF('Chickpea Prod'!$F$4:$F$176,$E58,'Chickpea Prod'!J$4:J$176)</f>
        <v>0</v>
      </c>
      <c r="L58" s="2">
        <f>+SUMIF('Chickpea Prod'!$F$4:$F$176,$E58,'Chickpea Prod'!L$4:L$176)</f>
        <v>0</v>
      </c>
      <c r="M58" s="2">
        <f>+SUMIF('Chickpea Prod'!$F$4:$F$176,$E58,'Chickpea Prod'!M$4:M$176)</f>
        <v>0</v>
      </c>
      <c r="N58" s="2">
        <f>+SUMIF('Chickpea Prod'!$F$4:$F$176,$E58,'Chickpea Prod'!N$4:N$176)</f>
        <v>0</v>
      </c>
      <c r="O58" s="2">
        <f>+SUMIF('Chickpea Prod'!$F$4:$F$176,$E58,'Chickpea Prod'!O$4:O$176)</f>
        <v>0</v>
      </c>
      <c r="P58" s="2">
        <f>+SUMIF('Chickpea Prod'!$F$4:$F$176,$E58,'Chickpea Prod'!P$4:P$176)</f>
        <v>0</v>
      </c>
      <c r="Q58" s="2">
        <f>+SUMIF('Chickpea Prod'!$F$4:$F$176,$E58,'Chickpea Prod'!Q$4:Q$176)</f>
        <v>0</v>
      </c>
      <c r="R58" s="2">
        <f>+SUMIF('Chickpea Prod'!$F$4:$F$176,$E58,'Chickpea Prod'!R$4:R$176)</f>
        <v>0</v>
      </c>
      <c r="S58" s="2">
        <f>+SUMIF('Chickpea Prod'!$F$4:$F$176,$E58,'Chickpea Prod'!S$4:S$176)</f>
        <v>0</v>
      </c>
      <c r="T58" s="2">
        <f>+SUMIF('Chickpea Prod'!$F$4:$F$176,$E58,'Chickpea Prod'!T$4:T$176)</f>
        <v>0</v>
      </c>
      <c r="U58" s="2">
        <f>+SUMIF('Chickpea Prod'!$F$4:$F$176,$E58,'Chickpea Prod'!U$4:U$176)</f>
        <v>0</v>
      </c>
      <c r="V58" s="2">
        <f>+SUMIF('Chickpea Prod'!$F$4:$F$176,$E58,'Chickpea Prod'!V$4:V$176)</f>
        <v>0</v>
      </c>
      <c r="W58" s="2">
        <f>+SUMIF('Chickpea Prod'!$F$4:$F$176,$E58,'Chickpea Prod'!W$4:W$176)</f>
        <v>0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+SUMIF('Chickpea Prod'!$F$4:$F$176,$E59,'Chickpea Prod'!H$4:H$176)</f>
        <v>55299</v>
      </c>
      <c r="I59" s="2">
        <f>+SUMIF('Chickpea Prod'!$F$4:$F$176,$E59,'Chickpea Prod'!I$4:I$176)</f>
        <v>62709</v>
      </c>
      <c r="J59" s="2">
        <f>+SUMIF('Chickpea Prod'!$F$4:$F$176,$E59,'Chickpea Prod'!J$4:J$176)</f>
        <v>70152</v>
      </c>
      <c r="L59" s="2">
        <f>+SUMIF('Chickpea Prod'!$F$4:$F$176,$E59,'Chickpea Prod'!L$4:L$176)</f>
        <v>938.62300000000005</v>
      </c>
      <c r="M59" s="2">
        <f>+SUMIF('Chickpea Prod'!$F$4:$F$176,$E59,'Chickpea Prod'!M$4:M$176)</f>
        <v>1065.5050000000001</v>
      </c>
      <c r="N59" s="2">
        <f>+SUMIF('Chickpea Prod'!$F$4:$F$176,$E59,'Chickpea Prod'!N$4:N$176)</f>
        <v>1191.1280000000002</v>
      </c>
      <c r="O59" s="2">
        <f>+SUMIF('Chickpea Prod'!$F$4:$F$176,$E59,'Chickpea Prod'!O$4:O$176)</f>
        <v>9.3767399999999999</v>
      </c>
      <c r="P59" s="2">
        <f>+SUMIF('Chickpea Prod'!$F$4:$F$176,$E59,'Chickpea Prod'!P$4:P$176)</f>
        <v>10.651488000000002</v>
      </c>
      <c r="Q59" s="2">
        <f>+SUMIF('Chickpea Prod'!$F$4:$F$176,$E59,'Chickpea Prod'!Q$4:Q$176)</f>
        <v>11.901816000000002</v>
      </c>
      <c r="R59" s="2">
        <f>+SUMIF('Chickpea Prod'!$F$4:$F$176,$E59,'Chickpea Prod'!R$4:R$176)</f>
        <v>2483.3449999999998</v>
      </c>
      <c r="S59" s="2">
        <f>+SUMIF('Chickpea Prod'!$F$4:$F$176,$E59,'Chickpea Prod'!S$4:S$176)</f>
        <v>2819.9869999999996</v>
      </c>
      <c r="T59" s="2">
        <f>+SUMIF('Chickpea Prod'!$F$4:$F$176,$E59,'Chickpea Prod'!T$4:T$176)</f>
        <v>3151.7440000000001</v>
      </c>
      <c r="U59" s="2">
        <f>+SUMIF('Chickpea Prod'!$F$4:$F$176,$E59,'Chickpea Prod'!U$4:U$176)</f>
        <v>44.643635000000003</v>
      </c>
      <c r="V59" s="2">
        <f>+SUMIF('Chickpea Prod'!$F$4:$F$176,$E59,'Chickpea Prod'!V$4:V$176)</f>
        <v>50.738531000000002</v>
      </c>
      <c r="W59" s="2">
        <f>+SUMIF('Chickpea Prod'!$F$4:$F$176,$E59,'Chickpea Prod'!W$4:W$176)</f>
        <v>56.674972000000011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228867</v>
      </c>
      <c r="I60" s="3">
        <f t="shared" si="39"/>
        <v>203203</v>
      </c>
      <c r="J60" s="3">
        <f t="shared" si="39"/>
        <v>192574</v>
      </c>
      <c r="L60" s="3">
        <f t="shared" ref="L60:W60" si="40">+SUM(L55:L59)</f>
        <v>6156.7709999999988</v>
      </c>
      <c r="M60" s="3">
        <f t="shared" si="40"/>
        <v>5292.0659999999998</v>
      </c>
      <c r="N60" s="3">
        <f t="shared" si="40"/>
        <v>4876.241</v>
      </c>
      <c r="O60" s="3">
        <f t="shared" si="40"/>
        <v>51.596698999999994</v>
      </c>
      <c r="P60" s="3">
        <f t="shared" si="40"/>
        <v>44.951248999999997</v>
      </c>
      <c r="Q60" s="3">
        <f t="shared" si="40"/>
        <v>41.896005000000002</v>
      </c>
      <c r="R60" s="3">
        <f t="shared" si="40"/>
        <v>22927.708000000002</v>
      </c>
      <c r="S60" s="3">
        <f t="shared" si="40"/>
        <v>19343.346000000001</v>
      </c>
      <c r="T60" s="3">
        <f t="shared" si="40"/>
        <v>17589.255000000001</v>
      </c>
      <c r="U60" s="3">
        <f t="shared" si="40"/>
        <v>719.84213900000009</v>
      </c>
      <c r="V60" s="3">
        <f t="shared" si="40"/>
        <v>596.3918030000001</v>
      </c>
      <c r="W60" s="3">
        <f t="shared" si="40"/>
        <v>534.07566900000006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+SUMIF('Chickpea Prod'!$F$4:$F$176,$E61,'Chickpea Prod'!H$4:H$176)</f>
        <v>250369</v>
      </c>
      <c r="I61" s="3">
        <f>+SUMIF('Chickpea Prod'!$F$4:$F$176,$E61,'Chickpea Prod'!I$4:I$176)</f>
        <v>197940</v>
      </c>
      <c r="J61" s="3">
        <f>+SUMIF('Chickpea Prod'!$F$4:$F$176,$E61,'Chickpea Prod'!J$4:J$176)</f>
        <v>214442</v>
      </c>
      <c r="L61" s="3">
        <f>+SUMIF('Chickpea Prod'!$F$4:$F$176,$E61,'Chickpea Prod'!L$4:L$176)</f>
        <v>0</v>
      </c>
      <c r="M61" s="3">
        <f>+SUMIF('Chickpea Prod'!$F$4:$F$176,$E61,'Chickpea Prod'!M$4:M$176)</f>
        <v>0</v>
      </c>
      <c r="N61" s="3">
        <f>+SUMIF('Chickpea Prod'!$F$4:$F$176,$E61,'Chickpea Prod'!N$4:N$176)</f>
        <v>0</v>
      </c>
      <c r="O61" s="3">
        <f>+SUMIF('Chickpea Prod'!$F$4:$F$176,$E61,'Chickpea Prod'!O$4:O$176)</f>
        <v>0</v>
      </c>
      <c r="P61" s="3">
        <f>+SUMIF('Chickpea Prod'!$F$4:$F$176,$E61,'Chickpea Prod'!P$4:P$176)</f>
        <v>0</v>
      </c>
      <c r="Q61" s="3">
        <f>+SUMIF('Chickpea Prod'!$F$4:$F$176,$E61,'Chickpea Prod'!Q$4:Q$176)</f>
        <v>0</v>
      </c>
      <c r="R61" s="3">
        <f>+SUMIF('Chickpea Prod'!$F$4:$F$176,$E61,'Chickpea Prod'!R$4:R$176)</f>
        <v>0</v>
      </c>
      <c r="S61" s="3">
        <f>+SUMIF('Chickpea Prod'!$F$4:$F$176,$E61,'Chickpea Prod'!S$4:S$176)</f>
        <v>0</v>
      </c>
      <c r="T61" s="3">
        <f>+SUMIF('Chickpea Prod'!$F$4:$F$176,$E61,'Chickpea Prod'!T$4:T$176)</f>
        <v>0</v>
      </c>
      <c r="U61" s="3">
        <f>+SUMIF('Chickpea Prod'!$F$4:$F$176,$E61,'Chickpea Prod'!U$4:U$176)</f>
        <v>0</v>
      </c>
      <c r="V61" s="3">
        <f>+SUMIF('Chickpea Prod'!$F$4:$F$176,$E61,'Chickpea Prod'!V$4:V$176)</f>
        <v>0</v>
      </c>
      <c r="W61" s="3">
        <f>+SUMIF('Chickpea Prod'!$F$4:$F$176,$E61,'Chickpea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+SUMIF('Chickpea Prod'!$F$4:$F$176,$E62,'Chickpea Prod'!H$4:H$176)</f>
        <v>0</v>
      </c>
      <c r="I62" s="2">
        <f>+SUMIF('Chickpea Prod'!$F$4:$F$176,$E62,'Chickpea Prod'!I$4:I$176)</f>
        <v>0</v>
      </c>
      <c r="J62" s="2">
        <f>+SUMIF('Chickpea Prod'!$F$4:$F$176,$E62,'Chickpea Prod'!J$4:J$176)</f>
        <v>0</v>
      </c>
      <c r="L62" s="2">
        <f>+SUMIF('Chickpea Prod'!$F$4:$F$176,$E62,'Chickpea Prod'!L$4:L$176)</f>
        <v>0</v>
      </c>
      <c r="M62" s="2">
        <f>+SUMIF('Chickpea Prod'!$F$4:$F$176,$E62,'Chickpea Prod'!M$4:M$176)</f>
        <v>0</v>
      </c>
      <c r="N62" s="2">
        <f>+SUMIF('Chickpea Prod'!$F$4:$F$176,$E62,'Chickpea Prod'!N$4:N$176)</f>
        <v>0</v>
      </c>
      <c r="O62" s="2">
        <f>+SUMIF('Chickpea Prod'!$F$4:$F$176,$E62,'Chickpea Prod'!O$4:O$176)</f>
        <v>0</v>
      </c>
      <c r="P62" s="2">
        <f>+SUMIF('Chickpea Prod'!$F$4:$F$176,$E62,'Chickpea Prod'!P$4:P$176)</f>
        <v>0</v>
      </c>
      <c r="Q62" s="2">
        <f>+SUMIF('Chickpea Prod'!$F$4:$F$176,$E62,'Chickpea Prod'!Q$4:Q$176)</f>
        <v>0</v>
      </c>
      <c r="R62" s="2">
        <f>+SUMIF('Chickpea Prod'!$F$4:$F$176,$E62,'Chickpea Prod'!R$4:R$176)</f>
        <v>0</v>
      </c>
      <c r="S62" s="2">
        <f>+SUMIF('Chickpea Prod'!$F$4:$F$176,$E62,'Chickpea Prod'!S$4:S$176)</f>
        <v>0</v>
      </c>
      <c r="T62" s="2">
        <f>+SUMIF('Chickpea Prod'!$F$4:$F$176,$E62,'Chickpea Prod'!T$4:T$176)</f>
        <v>0</v>
      </c>
      <c r="U62" s="2">
        <f>+SUMIF('Chickpea Prod'!$F$4:$F$176,$E62,'Chickpea Prod'!U$4:U$176)</f>
        <v>0</v>
      </c>
      <c r="V62" s="2">
        <f>+SUMIF('Chickpea Prod'!$F$4:$F$176,$E62,'Chickpea Prod'!V$4:V$176)</f>
        <v>0</v>
      </c>
      <c r="W62" s="2">
        <f>+SUMIF('Chickpea Prod'!$F$4:$F$176,$E62,'Chickpea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+SUMIF('Chickpea Prod'!$F$4:$F$176,$E63,'Chickpea Prod'!H$4:H$176)</f>
        <v>10000</v>
      </c>
      <c r="I63" s="2">
        <f>+SUMIF('Chickpea Prod'!$F$4:$F$176,$E63,'Chickpea Prod'!I$4:I$176)</f>
        <v>13000</v>
      </c>
      <c r="J63" s="2">
        <f>+SUMIF('Chickpea Prod'!$F$4:$F$176,$E63,'Chickpea Prod'!J$4:J$176)</f>
        <v>14339</v>
      </c>
      <c r="L63" s="2">
        <f>+SUMIF('Chickpea Prod'!$F$4:$F$176,$E63,'Chickpea Prod'!L$4:L$176)</f>
        <v>190</v>
      </c>
      <c r="M63" s="2">
        <f>+SUMIF('Chickpea Prod'!$F$4:$F$176,$E63,'Chickpea Prod'!M$4:M$176)</f>
        <v>247</v>
      </c>
      <c r="N63" s="2">
        <f>+SUMIF('Chickpea Prod'!$F$4:$F$176,$E63,'Chickpea Prod'!N$4:N$176)</f>
        <v>272.44099999999997</v>
      </c>
      <c r="O63" s="2">
        <f>+SUMIF('Chickpea Prod'!$F$4:$F$176,$E63,'Chickpea Prod'!O$4:O$176)</f>
        <v>0.57000000000000006</v>
      </c>
      <c r="P63" s="2">
        <f>+SUMIF('Chickpea Prod'!$F$4:$F$176,$E63,'Chickpea Prod'!P$4:P$176)</f>
        <v>0.74099999999999999</v>
      </c>
      <c r="Q63" s="2">
        <f>+SUMIF('Chickpea Prod'!$F$4:$F$176,$E63,'Chickpea Prod'!Q$4:Q$176)</f>
        <v>0.81732299999999991</v>
      </c>
      <c r="R63" s="2">
        <f>+SUMIF('Chickpea Prod'!$F$4:$F$176,$E63,'Chickpea Prod'!R$4:R$176)</f>
        <v>1210</v>
      </c>
      <c r="S63" s="2">
        <f>+SUMIF('Chickpea Prod'!$F$4:$F$176,$E63,'Chickpea Prod'!S$4:S$176)</f>
        <v>1573</v>
      </c>
      <c r="T63" s="2">
        <f>+SUMIF('Chickpea Prod'!$F$4:$F$176,$E63,'Chickpea Prod'!T$4:T$176)</f>
        <v>1735.019</v>
      </c>
      <c r="U63" s="2">
        <f>+SUMIF('Chickpea Prod'!$F$4:$F$176,$E63,'Chickpea Prod'!U$4:U$176)</f>
        <v>33.879999999999995</v>
      </c>
      <c r="V63" s="2">
        <f>+SUMIF('Chickpea Prod'!$F$4:$F$176,$E63,'Chickpea Prod'!V$4:V$176)</f>
        <v>44.043999999999997</v>
      </c>
      <c r="W63" s="2">
        <f>+SUMIF('Chickpea Prod'!$F$4:$F$176,$E63,'Chickpea Prod'!W$4:W$176)</f>
        <v>48.580531999999998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+SUMIF('Chickpea Prod'!$F$4:$F$176,$E64,'Chickpea Prod'!H$4:H$176)</f>
        <v>570700</v>
      </c>
      <c r="I64" s="2">
        <f>+SUMIF('Chickpea Prod'!$F$4:$F$176,$E64,'Chickpea Prod'!I$4:I$176)</f>
        <v>571500</v>
      </c>
      <c r="J64" s="2">
        <f>+SUMIF('Chickpea Prod'!$F$4:$F$176,$E64,'Chickpea Prod'!J$4:J$176)</f>
        <v>559390</v>
      </c>
      <c r="L64" s="2">
        <f>+SUMIF('Chickpea Prod'!$F$4:$F$176,$E64,'Chickpea Prod'!L$4:L$176)</f>
        <v>37095.5</v>
      </c>
      <c r="M64" s="2">
        <f>+SUMIF('Chickpea Prod'!$F$4:$F$176,$E64,'Chickpea Prod'!M$4:M$176)</f>
        <v>37147.5</v>
      </c>
      <c r="N64" s="2">
        <f>+SUMIF('Chickpea Prod'!$F$4:$F$176,$E64,'Chickpea Prod'!N$4:N$176)</f>
        <v>36360.35</v>
      </c>
      <c r="O64" s="2">
        <f>+SUMIF('Chickpea Prod'!$F$4:$F$176,$E64,'Chickpea Prod'!O$4:O$176)</f>
        <v>556.4325</v>
      </c>
      <c r="P64" s="2">
        <f>+SUMIF('Chickpea Prod'!$F$4:$F$176,$E64,'Chickpea Prod'!P$4:P$176)</f>
        <v>557.21249999999998</v>
      </c>
      <c r="Q64" s="2">
        <f>+SUMIF('Chickpea Prod'!$F$4:$F$176,$E64,'Chickpea Prod'!Q$4:Q$176)</f>
        <v>545.40524999999991</v>
      </c>
      <c r="R64" s="2">
        <f>+SUMIF('Chickpea Prod'!$F$4:$F$176,$E64,'Chickpea Prod'!R$4:R$176)</f>
        <v>172351.4</v>
      </c>
      <c r="S64" s="2">
        <f>+SUMIF('Chickpea Prod'!$F$4:$F$176,$E64,'Chickpea Prod'!S$4:S$176)</f>
        <v>172593</v>
      </c>
      <c r="T64" s="2">
        <f>+SUMIF('Chickpea Prod'!$F$4:$F$176,$E64,'Chickpea Prod'!T$4:T$176)</f>
        <v>168935.78</v>
      </c>
      <c r="U64" s="2">
        <f>+SUMIF('Chickpea Prod'!$F$4:$F$176,$E64,'Chickpea Prod'!U$4:U$176)</f>
        <v>13615.7606</v>
      </c>
      <c r="V64" s="2">
        <f>+SUMIF('Chickpea Prod'!$F$4:$F$176,$E64,'Chickpea Prod'!V$4:V$176)</f>
        <v>13634.847</v>
      </c>
      <c r="W64" s="2">
        <f>+SUMIF('Chickpea Prod'!$F$4:$F$176,$E64,'Chickpea Prod'!W$4:W$176)</f>
        <v>13345.92662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+SUMIF('Chickpea Prod'!$F$4:$F$176,$E65,'Chickpea Prod'!H$4:H$176)</f>
        <v>0</v>
      </c>
      <c r="I65" s="2">
        <f>+SUMIF('Chickpea Prod'!$F$4:$F$176,$E65,'Chickpea Prod'!I$4:I$176)</f>
        <v>0</v>
      </c>
      <c r="J65" s="2">
        <f>+SUMIF('Chickpea Prod'!$F$4:$F$176,$E65,'Chickpea Prod'!J$4:J$176)</f>
        <v>0</v>
      </c>
      <c r="L65" s="2">
        <f>+SUMIF('Chickpea Prod'!$F$4:$F$176,$E65,'Chickpea Prod'!L$4:L$176)</f>
        <v>0</v>
      </c>
      <c r="M65" s="2">
        <f>+SUMIF('Chickpea Prod'!$F$4:$F$176,$E65,'Chickpea Prod'!M$4:M$176)</f>
        <v>0</v>
      </c>
      <c r="N65" s="2">
        <f>+SUMIF('Chickpea Prod'!$F$4:$F$176,$E65,'Chickpea Prod'!N$4:N$176)</f>
        <v>0</v>
      </c>
      <c r="O65" s="2">
        <f>+SUMIF('Chickpea Prod'!$F$4:$F$176,$E65,'Chickpea Prod'!O$4:O$176)</f>
        <v>0</v>
      </c>
      <c r="P65" s="2">
        <f>+SUMIF('Chickpea Prod'!$F$4:$F$176,$E65,'Chickpea Prod'!P$4:P$176)</f>
        <v>0</v>
      </c>
      <c r="Q65" s="2">
        <f>+SUMIF('Chickpea Prod'!$F$4:$F$176,$E65,'Chickpea Prod'!Q$4:Q$176)</f>
        <v>0</v>
      </c>
      <c r="R65" s="2">
        <f>+SUMIF('Chickpea Prod'!$F$4:$F$176,$E65,'Chickpea Prod'!R$4:R$176)</f>
        <v>0</v>
      </c>
      <c r="S65" s="2">
        <f>+SUMIF('Chickpea Prod'!$F$4:$F$176,$E65,'Chickpea Prod'!S$4:S$176)</f>
        <v>0</v>
      </c>
      <c r="T65" s="2">
        <f>+SUMIF('Chickpea Prod'!$F$4:$F$176,$E65,'Chickpea Prod'!T$4:T$176)</f>
        <v>0</v>
      </c>
      <c r="U65" s="2">
        <f>+SUMIF('Chickpea Prod'!$F$4:$F$176,$E65,'Chickpea Prod'!U$4:U$176)</f>
        <v>0</v>
      </c>
      <c r="V65" s="2">
        <f>+SUMIF('Chickpea Prod'!$F$4:$F$176,$E65,'Chickpea Prod'!V$4:V$176)</f>
        <v>0</v>
      </c>
      <c r="W65" s="2">
        <f>+SUMIF('Chickpea Prod'!$F$4:$F$176,$E65,'Chickpea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+SUMIF('Chickpea Prod'!$F$4:$F$176,$E66,'Chickpea Prod'!H$4:H$176)</f>
        <v>9938410</v>
      </c>
      <c r="I66" s="2">
        <f>+SUMIF('Chickpea Prod'!$F$4:$F$176,$E66,'Chickpea Prod'!I$4:I$176)</f>
        <v>7718600</v>
      </c>
      <c r="J66" s="2">
        <f>+SUMIF('Chickpea Prod'!$F$4:$F$176,$E66,'Chickpea Prod'!J$4:J$176)</f>
        <v>8347005</v>
      </c>
      <c r="L66" s="2">
        <f>+SUMIF('Chickpea Prod'!$F$4:$F$176,$E66,'Chickpea Prod'!L$4:L$176)</f>
        <v>2046107.83</v>
      </c>
      <c r="M66" s="2">
        <f>+SUMIF('Chickpea Prod'!$F$4:$F$176,$E66,'Chickpea Prod'!M$4:M$176)</f>
        <v>1578501.912</v>
      </c>
      <c r="N66" s="2">
        <f>+SUMIF('Chickpea Prod'!$F$4:$F$176,$E66,'Chickpea Prod'!N$4:N$176)</f>
        <v>1690805.2350000001</v>
      </c>
      <c r="O66" s="2">
        <f>+SUMIF('Chickpea Prod'!$F$4:$F$176,$E66,'Chickpea Prod'!O$4:O$176)</f>
        <v>87136.757469999997</v>
      </c>
      <c r="P66" s="2">
        <f>+SUMIF('Chickpea Prod'!$F$4:$F$176,$E66,'Chickpea Prod'!P$4:P$176)</f>
        <v>67070.792407999994</v>
      </c>
      <c r="Q66" s="2">
        <f>+SUMIF('Chickpea Prod'!$F$4:$F$176,$E66,'Chickpea Prod'!Q$4:Q$176)</f>
        <v>71610.862886999996</v>
      </c>
      <c r="R66" s="2">
        <f>+SUMIF('Chickpea Prod'!$F$4:$F$176,$E66,'Chickpea Prod'!R$4:R$176)</f>
        <v>5919309.3300000001</v>
      </c>
      <c r="S66" s="2">
        <f>+SUMIF('Chickpea Prod'!$F$4:$F$176,$E66,'Chickpea Prod'!S$4:S$176)</f>
        <v>4582647.8960000006</v>
      </c>
      <c r="T66" s="2">
        <f>+SUMIF('Chickpea Prod'!$F$4:$F$176,$E66,'Chickpea Prod'!T$4:T$176)</f>
        <v>4933513.0410000002</v>
      </c>
      <c r="U66" s="2">
        <f>+SUMIF('Chickpea Prod'!$F$4:$F$176,$E66,'Chickpea Prod'!U$4:U$176)</f>
        <v>1149759.4148099998</v>
      </c>
      <c r="V66" s="2">
        <f>+SUMIF('Chickpea Prod'!$F$4:$F$176,$E66,'Chickpea Prod'!V$4:V$176)</f>
        <v>887239.87645599991</v>
      </c>
      <c r="W66" s="2">
        <f>+SUMIF('Chickpea Prod'!$F$4:$F$176,$E66,'Chickpea Prod'!W$4:W$176)</f>
        <v>950745.68440499995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10519110</v>
      </c>
      <c r="I67" s="3">
        <f t="shared" si="41"/>
        <v>8303100</v>
      </c>
      <c r="J67" s="3">
        <f t="shared" si="41"/>
        <v>8920734</v>
      </c>
      <c r="L67" s="3">
        <f t="shared" ref="L67:W67" si="42">+SUM(L62:L66)</f>
        <v>2083393.33</v>
      </c>
      <c r="M67" s="3">
        <f t="shared" si="42"/>
        <v>1615896.412</v>
      </c>
      <c r="N67" s="3">
        <f t="shared" si="42"/>
        <v>1727438.0260000001</v>
      </c>
      <c r="O67" s="3">
        <f t="shared" si="42"/>
        <v>87693.759969999999</v>
      </c>
      <c r="P67" s="3">
        <f t="shared" si="42"/>
        <v>67628.745907999997</v>
      </c>
      <c r="Q67" s="3">
        <f t="shared" si="42"/>
        <v>72157.085460000002</v>
      </c>
      <c r="R67" s="3">
        <f t="shared" si="42"/>
        <v>6092870.7300000004</v>
      </c>
      <c r="S67" s="3">
        <f t="shared" si="42"/>
        <v>4756813.8960000006</v>
      </c>
      <c r="T67" s="3">
        <f t="shared" si="42"/>
        <v>5104183.84</v>
      </c>
      <c r="U67" s="3">
        <f t="shared" si="42"/>
        <v>1163409.0554099998</v>
      </c>
      <c r="V67" s="3">
        <f t="shared" si="42"/>
        <v>900918.76745599986</v>
      </c>
      <c r="W67" s="3">
        <f t="shared" si="42"/>
        <v>964140.19155699993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+SUMIF('Chickpea Prod'!$F$4:$F$176,$E68,'Chickpea Prod'!H$4:H$176)</f>
        <v>0</v>
      </c>
      <c r="I68" s="2">
        <f>+SUMIF('Chickpea Prod'!$F$4:$F$176,$E68,'Chickpea Prod'!I$4:I$176)</f>
        <v>0</v>
      </c>
      <c r="J68" s="2">
        <f>+SUMIF('Chickpea Prod'!$F$4:$F$176,$E68,'Chickpea Prod'!J$4:J$176)</f>
        <v>0</v>
      </c>
      <c r="L68" s="2">
        <f>+SUMIF('Chickpea Prod'!$F$4:$F$176,$E68,'Chickpea Prod'!L$4:L$176)</f>
        <v>0</v>
      </c>
      <c r="M68" s="2">
        <f>+SUMIF('Chickpea Prod'!$F$4:$F$176,$E68,'Chickpea Prod'!M$4:M$176)</f>
        <v>0</v>
      </c>
      <c r="N68" s="2">
        <f>+SUMIF('Chickpea Prod'!$F$4:$F$176,$E68,'Chickpea Prod'!N$4:N$176)</f>
        <v>0</v>
      </c>
      <c r="O68" s="2">
        <f>+SUMIF('Chickpea Prod'!$F$4:$F$176,$E68,'Chickpea Prod'!O$4:O$176)</f>
        <v>0</v>
      </c>
      <c r="P68" s="2">
        <f>+SUMIF('Chickpea Prod'!$F$4:$F$176,$E68,'Chickpea Prod'!P$4:P$176)</f>
        <v>0</v>
      </c>
      <c r="Q68" s="2">
        <f>+SUMIF('Chickpea Prod'!$F$4:$F$176,$E68,'Chickpea Prod'!Q$4:Q$176)</f>
        <v>0</v>
      </c>
      <c r="R68" s="2">
        <f>+SUMIF('Chickpea Prod'!$F$4:$F$176,$E68,'Chickpea Prod'!R$4:R$176)</f>
        <v>0</v>
      </c>
      <c r="S68" s="2">
        <f>+SUMIF('Chickpea Prod'!$F$4:$F$176,$E68,'Chickpea Prod'!S$4:S$176)</f>
        <v>0</v>
      </c>
      <c r="T68" s="2">
        <f>+SUMIF('Chickpea Prod'!$F$4:$F$176,$E68,'Chickpea Prod'!T$4:T$176)</f>
        <v>0</v>
      </c>
      <c r="U68" s="2">
        <f>+SUMIF('Chickpea Prod'!$F$4:$F$176,$E68,'Chickpea Prod'!U$4:U$176)</f>
        <v>0</v>
      </c>
      <c r="V68" s="2">
        <f>+SUMIF('Chickpea Prod'!$F$4:$F$176,$E68,'Chickpea Prod'!V$4:V$176)</f>
        <v>0</v>
      </c>
      <c r="W68" s="2">
        <f>+SUMIF('Chickpea Prod'!$F$4:$F$176,$E68,'Chickpea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+SUMIF('Chickpea Prod'!$F$4:$F$176,$E69,'Chickpea Prod'!H$4:H$176)</f>
        <v>56550</v>
      </c>
      <c r="I69" s="2">
        <f>+SUMIF('Chickpea Prod'!$F$4:$F$176,$E69,'Chickpea Prod'!I$4:I$176)</f>
        <v>52994</v>
      </c>
      <c r="J69" s="2">
        <f>+SUMIF('Chickpea Prod'!$F$4:$F$176,$E69,'Chickpea Prod'!J$4:J$176)</f>
        <v>56834</v>
      </c>
      <c r="L69" s="2">
        <f>+SUMIF('Chickpea Prod'!$F$4:$F$176,$E69,'Chickpea Prod'!L$4:L$176)</f>
        <v>0</v>
      </c>
      <c r="M69" s="2">
        <f>+SUMIF('Chickpea Prod'!$F$4:$F$176,$E69,'Chickpea Prod'!M$4:M$176)</f>
        <v>0</v>
      </c>
      <c r="N69" s="2">
        <f>+SUMIF('Chickpea Prod'!$F$4:$F$176,$E69,'Chickpea Prod'!N$4:N$176)</f>
        <v>0</v>
      </c>
      <c r="O69" s="2">
        <f>+SUMIF('Chickpea Prod'!$F$4:$F$176,$E69,'Chickpea Prod'!O$4:O$176)</f>
        <v>0</v>
      </c>
      <c r="P69" s="2">
        <f>+SUMIF('Chickpea Prod'!$F$4:$F$176,$E69,'Chickpea Prod'!P$4:P$176)</f>
        <v>0</v>
      </c>
      <c r="Q69" s="2">
        <f>+SUMIF('Chickpea Prod'!$F$4:$F$176,$E69,'Chickpea Prod'!Q$4:Q$176)</f>
        <v>0</v>
      </c>
      <c r="R69" s="2">
        <f>+SUMIF('Chickpea Prod'!$F$4:$F$176,$E69,'Chickpea Prod'!R$4:R$176)</f>
        <v>0</v>
      </c>
      <c r="S69" s="2">
        <f>+SUMIF('Chickpea Prod'!$F$4:$F$176,$E69,'Chickpea Prod'!S$4:S$176)</f>
        <v>0</v>
      </c>
      <c r="T69" s="2">
        <f>+SUMIF('Chickpea Prod'!$F$4:$F$176,$E69,'Chickpea Prod'!T$4:T$176)</f>
        <v>0</v>
      </c>
      <c r="U69" s="2">
        <f>+SUMIF('Chickpea Prod'!$F$4:$F$176,$E69,'Chickpea Prod'!U$4:U$176)</f>
        <v>0</v>
      </c>
      <c r="V69" s="2">
        <f>+SUMIF('Chickpea Prod'!$F$4:$F$176,$E69,'Chickpea Prod'!V$4:V$176)</f>
        <v>0</v>
      </c>
      <c r="W69" s="2">
        <f>+SUMIF('Chickpea Prod'!$F$4:$F$176,$E69,'Chickpea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+SUMIF('Chickpea Prod'!$F$4:$F$176,$E70,'Chickpea Prod'!H$4:H$176)</f>
        <v>7507</v>
      </c>
      <c r="I70" s="2">
        <f>+SUMIF('Chickpea Prod'!$F$4:$F$176,$E70,'Chickpea Prod'!I$4:I$176)</f>
        <v>10095</v>
      </c>
      <c r="J70" s="2">
        <f>+SUMIF('Chickpea Prod'!$F$4:$F$176,$E70,'Chickpea Prod'!J$4:J$176)</f>
        <v>13600</v>
      </c>
      <c r="L70" s="2">
        <f>+SUMIF('Chickpea Prod'!$F$4:$F$176,$E70,'Chickpea Prod'!L$4:L$176)</f>
        <v>0</v>
      </c>
      <c r="M70" s="2">
        <f>+SUMIF('Chickpea Prod'!$F$4:$F$176,$E70,'Chickpea Prod'!M$4:M$176)</f>
        <v>0</v>
      </c>
      <c r="N70" s="2">
        <f>+SUMIF('Chickpea Prod'!$F$4:$F$176,$E70,'Chickpea Prod'!N$4:N$176)</f>
        <v>0</v>
      </c>
      <c r="O70" s="2">
        <f>+SUMIF('Chickpea Prod'!$F$4:$F$176,$E70,'Chickpea Prod'!O$4:O$176)</f>
        <v>0</v>
      </c>
      <c r="P70" s="2">
        <f>+SUMIF('Chickpea Prod'!$F$4:$F$176,$E70,'Chickpea Prod'!P$4:P$176)</f>
        <v>0</v>
      </c>
      <c r="Q70" s="2">
        <f>+SUMIF('Chickpea Prod'!$F$4:$F$176,$E70,'Chickpea Prod'!Q$4:Q$176)</f>
        <v>0</v>
      </c>
      <c r="R70" s="2">
        <f>+SUMIF('Chickpea Prod'!$F$4:$F$176,$E70,'Chickpea Prod'!R$4:R$176)</f>
        <v>0</v>
      </c>
      <c r="S70" s="2">
        <f>+SUMIF('Chickpea Prod'!$F$4:$F$176,$E70,'Chickpea Prod'!S$4:S$176)</f>
        <v>0</v>
      </c>
      <c r="T70" s="2">
        <f>+SUMIF('Chickpea Prod'!$F$4:$F$176,$E70,'Chickpea Prod'!T$4:T$176)</f>
        <v>0</v>
      </c>
      <c r="U70" s="2">
        <f>+SUMIF('Chickpea Prod'!$F$4:$F$176,$E70,'Chickpea Prod'!U$4:U$176)</f>
        <v>0</v>
      </c>
      <c r="V70" s="2">
        <f>+SUMIF('Chickpea Prod'!$F$4:$F$176,$E70,'Chickpea Prod'!V$4:V$176)</f>
        <v>0</v>
      </c>
      <c r="W70" s="2">
        <f>+SUMIF('Chickpea Prod'!$F$4:$F$176,$E70,'Chickpea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64057</v>
      </c>
      <c r="I71" s="3">
        <f t="shared" si="43"/>
        <v>63089</v>
      </c>
      <c r="J71" s="3">
        <f t="shared" si="43"/>
        <v>70434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+SUMIF('Chickpea Prod'!$F$4:$F$176,$E72,'Chickpea Prod'!H$4:H$176)</f>
        <v>102871</v>
      </c>
      <c r="I72" s="2">
        <f>+SUMIF('Chickpea Prod'!$F$4:$F$176,$E72,'Chickpea Prod'!I$4:I$176)</f>
        <v>99594</v>
      </c>
      <c r="J72" s="2">
        <f>+SUMIF('Chickpea Prod'!$F$4:$F$176,$E72,'Chickpea Prod'!J$4:J$176)</f>
        <v>70149</v>
      </c>
      <c r="L72" s="2">
        <f>+SUMIF('Chickpea Prod'!$F$4:$F$176,$E72,'Chickpea Prod'!L$4:L$176)</f>
        <v>270.93200000000002</v>
      </c>
      <c r="M72" s="2">
        <f>+SUMIF('Chickpea Prod'!$F$4:$F$176,$E72,'Chickpea Prod'!M$4:M$176)</f>
        <v>298.79300000000001</v>
      </c>
      <c r="N72" s="2">
        <f>+SUMIF('Chickpea Prod'!$F$4:$F$176,$E72,'Chickpea Prod'!N$4:N$176)</f>
        <v>216.94499999999999</v>
      </c>
      <c r="O72" s="2">
        <f>+SUMIF('Chickpea Prod'!$F$4:$F$176,$E72,'Chickpea Prod'!O$4:O$176)</f>
        <v>0.51991399999999999</v>
      </c>
      <c r="P72" s="2">
        <f>+SUMIF('Chickpea Prod'!$F$4:$F$176,$E72,'Chickpea Prod'!P$4:P$176)</f>
        <v>0.78979100000000013</v>
      </c>
      <c r="Q72" s="2">
        <f>+SUMIF('Chickpea Prod'!$F$4:$F$176,$E72,'Chickpea Prod'!Q$4:Q$176)</f>
        <v>0.53535500000000003</v>
      </c>
      <c r="R72" s="2">
        <f>+SUMIF('Chickpea Prod'!$F$4:$F$176,$E72,'Chickpea Prod'!R$4:R$176)</f>
        <v>1932.136</v>
      </c>
      <c r="S72" s="2">
        <f>+SUMIF('Chickpea Prod'!$F$4:$F$176,$E72,'Chickpea Prod'!S$4:S$176)</f>
        <v>1874.8119999999999</v>
      </c>
      <c r="T72" s="2">
        <f>+SUMIF('Chickpea Prod'!$F$4:$F$176,$E72,'Chickpea Prod'!T$4:T$176)</f>
        <v>1435.288</v>
      </c>
      <c r="U72" s="2">
        <f>+SUMIF('Chickpea Prod'!$F$4:$F$176,$E72,'Chickpea Prod'!U$4:U$176)</f>
        <v>25.386119000000001</v>
      </c>
      <c r="V72" s="2">
        <f>+SUMIF('Chickpea Prod'!$F$4:$F$176,$E72,'Chickpea Prod'!V$4:V$176)</f>
        <v>29.833819999999999</v>
      </c>
      <c r="W72" s="2">
        <f>+SUMIF('Chickpea Prod'!$F$4:$F$176,$E72,'Chickpea Prod'!W$4:W$176)</f>
        <v>22.965033999999999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+SUMIF('Chickpea Prod'!$F$4:$F$176,$E73,'Chickpea Prod'!H$4:H$176)</f>
        <v>823653</v>
      </c>
      <c r="I73" s="2">
        <f>+SUMIF('Chickpea Prod'!$F$4:$F$176,$E73,'Chickpea Prod'!I$4:I$176)</f>
        <v>772473</v>
      </c>
      <c r="J73" s="2">
        <f>+SUMIF('Chickpea Prod'!$F$4:$F$176,$E73,'Chickpea Prod'!J$4:J$176)</f>
        <v>765438</v>
      </c>
      <c r="L73" s="2">
        <f>+SUMIF('Chickpea Prod'!$F$4:$F$176,$E73,'Chickpea Prod'!L$4:L$176)</f>
        <v>13150.823</v>
      </c>
      <c r="M73" s="2">
        <f>+SUMIF('Chickpea Prod'!$F$4:$F$176,$E73,'Chickpea Prod'!M$4:M$176)</f>
        <v>13131.368999999999</v>
      </c>
      <c r="N73" s="2">
        <f>+SUMIF('Chickpea Prod'!$F$4:$F$176,$E73,'Chickpea Prod'!N$4:N$176)</f>
        <v>13187.797</v>
      </c>
      <c r="O73" s="2">
        <f>+SUMIF('Chickpea Prod'!$F$4:$F$176,$E73,'Chickpea Prod'!O$4:O$176)</f>
        <v>494.292282</v>
      </c>
      <c r="P73" s="2">
        <f>+SUMIF('Chickpea Prod'!$F$4:$F$176,$E73,'Chickpea Prod'!P$4:P$176)</f>
        <v>501.89803499999994</v>
      </c>
      <c r="Q73" s="2">
        <f>+SUMIF('Chickpea Prod'!$F$4:$F$176,$E73,'Chickpea Prod'!Q$4:Q$176)</f>
        <v>507.31777899999997</v>
      </c>
      <c r="R73" s="2">
        <f>+SUMIF('Chickpea Prod'!$F$4:$F$176,$E73,'Chickpea Prod'!R$4:R$176)</f>
        <v>48210.595000000001</v>
      </c>
      <c r="S73" s="2">
        <f>+SUMIF('Chickpea Prod'!$F$4:$F$176,$E73,'Chickpea Prod'!S$4:S$176)</f>
        <v>47066.271000000001</v>
      </c>
      <c r="T73" s="2">
        <f>+SUMIF('Chickpea Prod'!$F$4:$F$176,$E73,'Chickpea Prod'!T$4:T$176)</f>
        <v>46872.520000000004</v>
      </c>
      <c r="U73" s="2">
        <f>+SUMIF('Chickpea Prod'!$F$4:$F$176,$E73,'Chickpea Prod'!U$4:U$176)</f>
        <v>5362.2995640000008</v>
      </c>
      <c r="V73" s="2">
        <f>+SUMIF('Chickpea Prod'!$F$4:$F$176,$E73,'Chickpea Prod'!V$4:V$176)</f>
        <v>5438.562683000001</v>
      </c>
      <c r="W73" s="2">
        <f>+SUMIF('Chickpea Prod'!$F$4:$F$176,$E73,'Chickpea Prod'!W$4:W$176)</f>
        <v>5493.4738760000009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926524</v>
      </c>
      <c r="I74" s="3">
        <f t="shared" si="45"/>
        <v>872067</v>
      </c>
      <c r="J74" s="3">
        <f t="shared" si="45"/>
        <v>835587</v>
      </c>
      <c r="L74" s="3">
        <f t="shared" ref="L74:W74" si="46">+SUM(L72:L73)</f>
        <v>13421.755000000001</v>
      </c>
      <c r="M74" s="3">
        <f t="shared" si="46"/>
        <v>13430.161999999998</v>
      </c>
      <c r="N74" s="3">
        <f t="shared" si="46"/>
        <v>13404.742</v>
      </c>
      <c r="O74" s="3">
        <f t="shared" si="46"/>
        <v>494.81219599999997</v>
      </c>
      <c r="P74" s="3">
        <f t="shared" si="46"/>
        <v>502.68782599999992</v>
      </c>
      <c r="Q74" s="3">
        <f t="shared" si="46"/>
        <v>507.85313399999995</v>
      </c>
      <c r="R74" s="3">
        <f t="shared" si="46"/>
        <v>50142.731</v>
      </c>
      <c r="S74" s="3">
        <f t="shared" si="46"/>
        <v>48941.082999999999</v>
      </c>
      <c r="T74" s="3">
        <f t="shared" si="46"/>
        <v>48307.808000000005</v>
      </c>
      <c r="U74" s="3">
        <f t="shared" si="46"/>
        <v>5387.6856830000006</v>
      </c>
      <c r="V74" s="3">
        <f t="shared" si="46"/>
        <v>5468.3965030000008</v>
      </c>
      <c r="W74" s="3">
        <f t="shared" si="46"/>
        <v>5516.4389100000008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+SUMIF('Chickpea Prod'!$F$4:$F$176,$E75,'Chickpea Prod'!H$4:H$176)</f>
        <v>629400</v>
      </c>
      <c r="I75" s="3">
        <f>+SUMIF('Chickpea Prod'!$F$4:$F$176,$E75,'Chickpea Prod'!I$4:I$176)</f>
        <v>555400</v>
      </c>
      <c r="J75" s="3">
        <f>+SUMIF('Chickpea Prod'!$F$4:$F$176,$E75,'Chickpea Prod'!J$4:J$176)</f>
        <v>874593</v>
      </c>
      <c r="K75" s="22"/>
      <c r="L75" s="3">
        <f>+SUMIF('Chickpea Prod'!$F$4:$F$176,$E75,'Chickpea Prod'!L$4:L$176)</f>
        <v>0</v>
      </c>
      <c r="M75" s="3">
        <f>+SUMIF('Chickpea Prod'!$F$4:$F$176,$E75,'Chickpea Prod'!M$4:M$176)</f>
        <v>0</v>
      </c>
      <c r="N75" s="3">
        <f>+SUMIF('Chickpea Prod'!$F$4:$F$176,$E75,'Chickpea Prod'!N$4:N$176)</f>
        <v>0</v>
      </c>
      <c r="O75" s="3">
        <f>+SUMIF('Chickpea Prod'!$F$4:$F$176,$E75,'Chickpea Prod'!O$4:O$176)</f>
        <v>0</v>
      </c>
      <c r="P75" s="3">
        <f>+SUMIF('Chickpea Prod'!$F$4:$F$176,$E75,'Chickpea Prod'!P$4:P$176)</f>
        <v>0</v>
      </c>
      <c r="Q75" s="3">
        <f>+SUMIF('Chickpea Prod'!$F$4:$F$176,$E75,'Chickpea Prod'!Q$4:Q$176)</f>
        <v>0</v>
      </c>
      <c r="R75" s="3">
        <f>+SUMIF('Chickpea Prod'!$F$4:$F$176,$E75,'Chickpea Prod'!R$4:R$176)</f>
        <v>0</v>
      </c>
      <c r="S75" s="3">
        <f>+SUMIF('Chickpea Prod'!$F$4:$F$176,$E75,'Chickpea Prod'!S$4:S$176)</f>
        <v>0</v>
      </c>
      <c r="T75" s="3">
        <f>+SUMIF('Chickpea Prod'!$F$4:$F$176,$E75,'Chickpea Prod'!T$4:T$176)</f>
        <v>0</v>
      </c>
      <c r="U75" s="3">
        <f>+SUMIF('Chickpea Prod'!$F$4:$F$176,$E75,'Chickpea Prod'!U$4:U$176)</f>
        <v>0</v>
      </c>
      <c r="V75" s="3">
        <f>+SUMIF('Chickpea Prod'!$F$4:$F$176,$E75,'Chickpea Prod'!V$4:V$176)</f>
        <v>0</v>
      </c>
      <c r="W75" s="3">
        <f>+SUMIF('Chickpea Prod'!$F$4:$F$176,$E75,'Chickpea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+SUMIF('Chickpea Prod'!$F$4:$F$176,$E76,'Chickpea Prod'!H$4:H$176)</f>
        <v>0</v>
      </c>
      <c r="I76" s="2">
        <f>+SUMIF('Chickpea Prod'!$F$4:$F$176,$E76,'Chickpea Prod'!I$4:I$176)</f>
        <v>0</v>
      </c>
      <c r="J76" s="2">
        <f>+SUMIF('Chickpea Prod'!$F$4:$F$176,$E76,'Chickpea Prod'!J$4:J$176)</f>
        <v>0</v>
      </c>
      <c r="L76" s="2">
        <f>+SUMIF('Chickpea Prod'!$F$4:$F$176,$E76,'Chickpea Prod'!L$4:L$176)</f>
        <v>0</v>
      </c>
      <c r="M76" s="2">
        <f>+SUMIF('Chickpea Prod'!$F$4:$F$176,$E76,'Chickpea Prod'!M$4:M$176)</f>
        <v>0</v>
      </c>
      <c r="N76" s="2">
        <f>+SUMIF('Chickpea Prod'!$F$4:$F$176,$E76,'Chickpea Prod'!N$4:N$176)</f>
        <v>0</v>
      </c>
      <c r="O76" s="2">
        <f>+SUMIF('Chickpea Prod'!$F$4:$F$176,$E76,'Chickpea Prod'!O$4:O$176)</f>
        <v>0</v>
      </c>
      <c r="P76" s="2">
        <f>+SUMIF('Chickpea Prod'!$F$4:$F$176,$E76,'Chickpea Prod'!P$4:P$176)</f>
        <v>0</v>
      </c>
      <c r="Q76" s="2">
        <f>+SUMIF('Chickpea Prod'!$F$4:$F$176,$E76,'Chickpea Prod'!Q$4:Q$176)</f>
        <v>0</v>
      </c>
      <c r="R76" s="2">
        <f>+SUMIF('Chickpea Prod'!$F$4:$F$176,$E76,'Chickpea Prod'!R$4:R$176)</f>
        <v>0</v>
      </c>
      <c r="S76" s="2">
        <f>+SUMIF('Chickpea Prod'!$F$4:$F$176,$E76,'Chickpea Prod'!S$4:S$176)</f>
        <v>0</v>
      </c>
      <c r="T76" s="2">
        <f>+SUMIF('Chickpea Prod'!$F$4:$F$176,$E76,'Chickpea Prod'!T$4:T$176)</f>
        <v>0</v>
      </c>
      <c r="U76" s="2">
        <f>+SUMIF('Chickpea Prod'!$F$4:$F$176,$E76,'Chickpea Prod'!U$4:U$176)</f>
        <v>0</v>
      </c>
      <c r="V76" s="2">
        <f>+SUMIF('Chickpea Prod'!$F$4:$F$176,$E76,'Chickpea Prod'!V$4:V$176)</f>
        <v>0</v>
      </c>
      <c r="W76" s="2">
        <f>+SUMIF('Chickpea Prod'!$F$4:$F$176,$E76,'Chickpea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+SUMIF('Chickpea Prod'!$F$4:$F$176,$E77,'Chickpea Prod'!H$4:H$176)</f>
        <v>5700</v>
      </c>
      <c r="I77" s="2">
        <f>+SUMIF('Chickpea Prod'!$F$4:$F$176,$E77,'Chickpea Prod'!I$4:I$176)</f>
        <v>6100</v>
      </c>
      <c r="J77" s="2">
        <f>+SUMIF('Chickpea Prod'!$F$4:$F$176,$E77,'Chickpea Prod'!J$4:J$176)</f>
        <v>6443</v>
      </c>
      <c r="L77" s="2">
        <f>+SUMIF('Chickpea Prod'!$F$4:$F$176,$E77,'Chickpea Prod'!L$4:L$176)</f>
        <v>0</v>
      </c>
      <c r="M77" s="2">
        <f>+SUMIF('Chickpea Prod'!$F$4:$F$176,$E77,'Chickpea Prod'!M$4:M$176)</f>
        <v>0</v>
      </c>
      <c r="N77" s="2">
        <f>+SUMIF('Chickpea Prod'!$F$4:$F$176,$E77,'Chickpea Prod'!N$4:N$176)</f>
        <v>0</v>
      </c>
      <c r="O77" s="2">
        <f>+SUMIF('Chickpea Prod'!$F$4:$F$176,$E77,'Chickpea Prod'!O$4:O$176)</f>
        <v>0</v>
      </c>
      <c r="P77" s="2">
        <f>+SUMIF('Chickpea Prod'!$F$4:$F$176,$E77,'Chickpea Prod'!P$4:P$176)</f>
        <v>0</v>
      </c>
      <c r="Q77" s="2">
        <f>+SUMIF('Chickpea Prod'!$F$4:$F$176,$E77,'Chickpea Prod'!Q$4:Q$176)</f>
        <v>0</v>
      </c>
      <c r="R77" s="2">
        <f>+SUMIF('Chickpea Prod'!$F$4:$F$176,$E77,'Chickpea Prod'!R$4:R$176)</f>
        <v>0</v>
      </c>
      <c r="S77" s="2">
        <f>+SUMIF('Chickpea Prod'!$F$4:$F$176,$E77,'Chickpea Prod'!S$4:S$176)</f>
        <v>0</v>
      </c>
      <c r="T77" s="2">
        <f>+SUMIF('Chickpea Prod'!$F$4:$F$176,$E77,'Chickpea Prod'!T$4:T$176)</f>
        <v>0</v>
      </c>
      <c r="U77" s="2">
        <f>+SUMIF('Chickpea Prod'!$F$4:$F$176,$E77,'Chickpea Prod'!U$4:U$176)</f>
        <v>0</v>
      </c>
      <c r="V77" s="2">
        <f>+SUMIF('Chickpea Prod'!$F$4:$F$176,$E77,'Chickpea Prod'!V$4:V$176)</f>
        <v>0</v>
      </c>
      <c r="W77" s="2">
        <f>+SUMIF('Chickpea Prod'!$F$4:$F$176,$E77,'Chickpea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+SUMIF('Chickpea Prod'!$F$4:$F$176,$E78,'Chickpea Prod'!H$4:H$176)</f>
        <v>119200</v>
      </c>
      <c r="I78" s="2">
        <f>+SUMIF('Chickpea Prod'!$F$4:$F$176,$E78,'Chickpea Prod'!I$4:I$176)</f>
        <v>114435</v>
      </c>
      <c r="J78" s="2">
        <f>+SUMIF('Chickpea Prod'!$F$4:$F$176,$E78,'Chickpea Prod'!J$4:J$176)</f>
        <v>326327</v>
      </c>
      <c r="L78" s="2">
        <f>+SUMIF('Chickpea Prod'!$F$4:$F$176,$E78,'Chickpea Prod'!L$4:L$176)</f>
        <v>0</v>
      </c>
      <c r="M78" s="2">
        <f>+SUMIF('Chickpea Prod'!$F$4:$F$176,$E78,'Chickpea Prod'!M$4:M$176)</f>
        <v>0</v>
      </c>
      <c r="N78" s="2">
        <f>+SUMIF('Chickpea Prod'!$F$4:$F$176,$E78,'Chickpea Prod'!N$4:N$176)</f>
        <v>0</v>
      </c>
      <c r="O78" s="2">
        <f>+SUMIF('Chickpea Prod'!$F$4:$F$176,$E78,'Chickpea Prod'!O$4:O$176)</f>
        <v>0</v>
      </c>
      <c r="P78" s="2">
        <f>+SUMIF('Chickpea Prod'!$F$4:$F$176,$E78,'Chickpea Prod'!P$4:P$176)</f>
        <v>0</v>
      </c>
      <c r="Q78" s="2">
        <f>+SUMIF('Chickpea Prod'!$F$4:$F$176,$E78,'Chickpea Prod'!Q$4:Q$176)</f>
        <v>0</v>
      </c>
      <c r="R78" s="2">
        <f>+SUMIF('Chickpea Prod'!$F$4:$F$176,$E78,'Chickpea Prod'!R$4:R$176)</f>
        <v>397.5</v>
      </c>
      <c r="S78" s="2">
        <f>+SUMIF('Chickpea Prod'!$F$4:$F$176,$E78,'Chickpea Prod'!S$4:S$176)</f>
        <v>377.74</v>
      </c>
      <c r="T78" s="2">
        <f>+SUMIF('Chickpea Prod'!$F$4:$F$176,$E78,'Chickpea Prod'!T$4:T$176)</f>
        <v>1014.72</v>
      </c>
      <c r="U78" s="2">
        <f>+SUMIF('Chickpea Prod'!$F$4:$F$176,$E78,'Chickpea Prod'!U$4:U$176)</f>
        <v>0.44230000000000003</v>
      </c>
      <c r="V78" s="2">
        <f>+SUMIF('Chickpea Prod'!$F$4:$F$176,$E78,'Chickpea Prod'!V$4:V$176)</f>
        <v>0.41974</v>
      </c>
      <c r="W78" s="2">
        <f>+SUMIF('Chickpea Prod'!$F$4:$F$176,$E78,'Chickpea Prod'!W$4:W$176)</f>
        <v>1.055768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+SUMIF('Chickpea Prod'!$F$4:$F$176,$E79,'Chickpea Prod'!H$4:H$176)</f>
        <v>124900</v>
      </c>
      <c r="I79" s="3">
        <f>+SUMIF('Chickpea Prod'!$F$4:$F$176,$E79,'Chickpea Prod'!I$4:I$176)</f>
        <v>120535</v>
      </c>
      <c r="J79" s="3">
        <f>+SUMIF('Chickpea Prod'!$F$4:$F$176,$E79,'Chickpea Prod'!J$4:J$176)</f>
        <v>332770</v>
      </c>
      <c r="K79" s="22"/>
      <c r="L79" s="3">
        <f>+SUMIF('Chickpea Prod'!$F$4:$F$176,$E79,'Chickpea Prod'!L$4:L$176)</f>
        <v>0</v>
      </c>
      <c r="M79" s="3">
        <f>+SUMIF('Chickpea Prod'!$F$4:$F$176,$E79,'Chickpea Prod'!M$4:M$176)</f>
        <v>0</v>
      </c>
      <c r="N79" s="3">
        <f>+SUMIF('Chickpea Prod'!$F$4:$F$176,$E79,'Chickpea Prod'!N$4:N$176)</f>
        <v>0</v>
      </c>
      <c r="O79" s="3">
        <f>+SUMIF('Chickpea Prod'!$F$4:$F$176,$E79,'Chickpea Prod'!O$4:O$176)</f>
        <v>0</v>
      </c>
      <c r="P79" s="3">
        <f>+SUMIF('Chickpea Prod'!$F$4:$F$176,$E79,'Chickpea Prod'!P$4:P$176)</f>
        <v>0</v>
      </c>
      <c r="Q79" s="3">
        <f>+SUMIF('Chickpea Prod'!$F$4:$F$176,$E79,'Chickpea Prod'!Q$4:Q$176)</f>
        <v>0</v>
      </c>
      <c r="R79" s="3">
        <f>+SUMIF('Chickpea Prod'!$F$4:$F$176,$E79,'Chickpea Prod'!R$4:R$176)</f>
        <v>0</v>
      </c>
      <c r="S79" s="3">
        <f>+SUMIF('Chickpea Prod'!$F$4:$F$176,$E79,'Chickpea Prod'!S$4:S$176)</f>
        <v>0</v>
      </c>
      <c r="T79" s="3">
        <f>+SUMIF('Chickpea Prod'!$F$4:$F$176,$E79,'Chickpea Prod'!T$4:T$176)</f>
        <v>0</v>
      </c>
      <c r="U79" s="3">
        <f>+SUMIF('Chickpea Prod'!$F$4:$F$176,$E79,'Chickpea Prod'!U$4:U$176)</f>
        <v>0</v>
      </c>
      <c r="V79" s="3">
        <f>+SUMIF('Chickpea Prod'!$F$4:$F$176,$E79,'Chickpea Prod'!V$4:V$176)</f>
        <v>0</v>
      </c>
      <c r="W79" s="3">
        <f>+SUMIF('Chickpea Prod'!$F$4:$F$176,$E79,'Chickpea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936319</v>
      </c>
      <c r="I81" s="2">
        <f t="shared" si="47"/>
        <v>806334</v>
      </c>
      <c r="J81" s="2">
        <f t="shared" si="47"/>
        <v>1145869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132407</v>
      </c>
      <c r="I82" s="2">
        <f t="shared" si="49"/>
        <v>130630</v>
      </c>
      <c r="J82" s="2">
        <f t="shared" si="49"/>
        <v>346370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12323482</v>
      </c>
      <c r="I83" s="2">
        <f t="shared" si="51"/>
        <v>10090145</v>
      </c>
      <c r="J83" s="2">
        <f t="shared" si="51"/>
        <v>10591061</v>
      </c>
      <c r="L83" s="2">
        <f t="shared" ref="L83:W83" si="52">+SUM(L54,L60,L63,L64,L65,L66,L74)</f>
        <v>2357863.4529999997</v>
      </c>
      <c r="M83" s="2">
        <f t="shared" si="52"/>
        <v>1910693.4820000001</v>
      </c>
      <c r="N83" s="2">
        <f t="shared" si="52"/>
        <v>1999793.8000000003</v>
      </c>
      <c r="O83" s="2">
        <f t="shared" si="52"/>
        <v>125609.21466899999</v>
      </c>
      <c r="P83" s="2">
        <f t="shared" si="52"/>
        <v>107577.32444099999</v>
      </c>
      <c r="Q83" s="2">
        <f t="shared" si="52"/>
        <v>110522.31464500001</v>
      </c>
      <c r="R83" s="2">
        <f t="shared" si="52"/>
        <v>6650516.983</v>
      </c>
      <c r="S83" s="2">
        <f t="shared" si="52"/>
        <v>5355554.1390000004</v>
      </c>
      <c r="T83" s="2">
        <f t="shared" si="52"/>
        <v>5650117.0420000004</v>
      </c>
      <c r="U83" s="2">
        <f t="shared" si="52"/>
        <v>1325547.3902439997</v>
      </c>
      <c r="V83" s="2">
        <f t="shared" si="52"/>
        <v>1075978.453376</v>
      </c>
      <c r="W83" s="2">
        <f t="shared" si="52"/>
        <v>1125703.585408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12329182</v>
      </c>
      <c r="I84" s="2">
        <f t="shared" si="53"/>
        <v>10096245</v>
      </c>
      <c r="J84" s="2">
        <f t="shared" si="53"/>
        <v>10597504</v>
      </c>
      <c r="L84" s="2">
        <f t="shared" ref="L84:W84" si="54">+L83+L77+L47</f>
        <v>2357863.4529999997</v>
      </c>
      <c r="M84" s="2">
        <f t="shared" si="54"/>
        <v>1910693.4820000001</v>
      </c>
      <c r="N84" s="2">
        <f t="shared" si="54"/>
        <v>1999793.8000000003</v>
      </c>
      <c r="O84" s="2">
        <f t="shared" si="54"/>
        <v>125609.21466899999</v>
      </c>
      <c r="P84" s="2">
        <f t="shared" si="54"/>
        <v>107577.32444099999</v>
      </c>
      <c r="Q84" s="2">
        <f t="shared" si="54"/>
        <v>110522.31464500001</v>
      </c>
      <c r="R84" s="2">
        <f t="shared" si="54"/>
        <v>6650516.983</v>
      </c>
      <c r="S84" s="2">
        <f t="shared" si="54"/>
        <v>5355554.1390000004</v>
      </c>
      <c r="T84" s="2">
        <f t="shared" si="54"/>
        <v>5650117.0420000004</v>
      </c>
      <c r="U84" s="2">
        <f t="shared" si="54"/>
        <v>1325547.3902439997</v>
      </c>
      <c r="V84" s="2">
        <f t="shared" si="54"/>
        <v>1075978.453376</v>
      </c>
      <c r="W84" s="2">
        <f t="shared" si="54"/>
        <v>1125703.585408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13392208</v>
      </c>
      <c r="I85" s="2">
        <f t="shared" si="55"/>
        <v>11027109</v>
      </c>
      <c r="J85" s="2">
        <f t="shared" si="55"/>
        <v>12083300</v>
      </c>
      <c r="L85" s="2">
        <f t="shared" ref="L85:W85" si="56">+SUM(L81:L83)</f>
        <v>2357863.4529999997</v>
      </c>
      <c r="M85" s="2">
        <f t="shared" si="56"/>
        <v>1910693.4820000001</v>
      </c>
      <c r="N85" s="2">
        <f t="shared" si="56"/>
        <v>1999793.8000000003</v>
      </c>
      <c r="O85" s="2">
        <f t="shared" si="56"/>
        <v>125609.21466899999</v>
      </c>
      <c r="P85" s="2">
        <f t="shared" si="56"/>
        <v>107577.32444099999</v>
      </c>
      <c r="Q85" s="2">
        <f t="shared" si="56"/>
        <v>110522.31464500001</v>
      </c>
      <c r="R85" s="2">
        <f t="shared" si="56"/>
        <v>6650516.983</v>
      </c>
      <c r="S85" s="2">
        <f t="shared" si="56"/>
        <v>5355554.1390000004</v>
      </c>
      <c r="T85" s="2">
        <f t="shared" si="56"/>
        <v>5650117.0420000004</v>
      </c>
      <c r="U85" s="2">
        <f t="shared" si="56"/>
        <v>1325547.3902439997</v>
      </c>
      <c r="V85" s="2">
        <f t="shared" si="56"/>
        <v>1075978.453376</v>
      </c>
      <c r="W85" s="2">
        <f t="shared" si="56"/>
        <v>1125703.585408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12263883</v>
      </c>
      <c r="I86" s="52">
        <f t="shared" si="57"/>
        <v>10020536</v>
      </c>
      <c r="J86" s="52">
        <f t="shared" si="57"/>
        <v>10513013</v>
      </c>
      <c r="L86" s="61">
        <f t="shared" ref="L86:W86" si="58">+L84-L63-L58-L59</f>
        <v>2356734.8299999996</v>
      </c>
      <c r="M86" s="61">
        <f t="shared" si="58"/>
        <v>1909380.9770000002</v>
      </c>
      <c r="N86" s="61">
        <f t="shared" si="58"/>
        <v>1998330.2310000001</v>
      </c>
      <c r="O86" s="61">
        <f t="shared" si="58"/>
        <v>125599.26792899998</v>
      </c>
      <c r="P86" s="61">
        <f t="shared" si="58"/>
        <v>107565.93195299999</v>
      </c>
      <c r="Q86" s="61">
        <f t="shared" si="58"/>
        <v>110509.59550600001</v>
      </c>
      <c r="R86" s="61">
        <f t="shared" si="58"/>
        <v>6646823.6380000003</v>
      </c>
      <c r="S86" s="61">
        <f t="shared" si="58"/>
        <v>5351161.1520000007</v>
      </c>
      <c r="T86" s="61">
        <f t="shared" si="58"/>
        <v>5645230.2790000001</v>
      </c>
      <c r="U86" s="61">
        <f t="shared" si="58"/>
        <v>1325468.8666089997</v>
      </c>
      <c r="V86" s="61">
        <f t="shared" si="58"/>
        <v>1075883.6708450001</v>
      </c>
      <c r="W86" s="61">
        <f t="shared" si="58"/>
        <v>1125598.329904</v>
      </c>
    </row>
    <row r="87" spans="4:23" ht="13.5" customHeight="1" x14ac:dyDescent="0.35">
      <c r="D87" s="4" t="s">
        <v>706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+SUMIF('Chickpea Area'!$F$4:$F$176,$E90,'Chickpea Area'!H$4:H$176)</f>
        <v>0</v>
      </c>
      <c r="I90" s="2">
        <f>+SUMIF('Chickpea Area'!$F$4:$F$176,$E90,'Chickpea Area'!I$4:I$176)</f>
        <v>0</v>
      </c>
      <c r="J90" s="2">
        <f>+SUMIF('Chickpea Area'!$F$4:$F$176,$E90,'Chickpea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+SUMIF('Chickpea Area'!$F$4:$F$176,$E91,'Chickpea Area'!H$4:H$176)</f>
        <v>0</v>
      </c>
      <c r="I91" s="2">
        <f>+SUMIF('Chickpea Area'!$F$4:$F$176,$E91,'Chickpea Area'!I$4:I$176)</f>
        <v>0</v>
      </c>
      <c r="J91" s="2">
        <f>+SUMIF('Chickpea Area'!$F$4:$F$176,$E91,'Chickpea Area'!J$4:J$176)</f>
        <v>0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+SUMIF('Chickpea Area'!$F$4:$F$176,$E92,'Chickpea Area'!H$4:H$176)</f>
        <v>268975</v>
      </c>
      <c r="I92" s="2">
        <f>+SUMIF('Chickpea Area'!$F$4:$F$176,$E92,'Chickpea Area'!I$4:I$176)</f>
        <v>288131</v>
      </c>
      <c r="J92" s="2">
        <f>+SUMIF('Chickpea Area'!$F$4:$F$176,$E92,'Chickpea Area'!J$4:J$176)</f>
        <v>255331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+SUMIF('Chickpea Area'!$F$4:$F$176,$E93,'Chickpea Area'!H$4:H$176)</f>
        <v>0</v>
      </c>
      <c r="I93" s="2">
        <f>+SUMIF('Chickpea Area'!$F$4:$F$176,$E93,'Chickpea Area'!I$4:I$176)</f>
        <v>0</v>
      </c>
      <c r="J93" s="2">
        <f>+SUMIF('Chickpea Area'!$F$4:$F$176,$E93,'Chickpea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+SUMIF('Chickpea Area'!$F$4:$F$176,$E94,'Chickpea Area'!H$4:H$176)</f>
        <v>237330</v>
      </c>
      <c r="I94" s="2">
        <f>+SUMIF('Chickpea Area'!$F$4:$F$176,$E94,'Chickpea Area'!I$4:I$176)</f>
        <v>231561</v>
      </c>
      <c r="J94" s="2">
        <f>+SUMIF('Chickpea Area'!$F$4:$F$176,$E94,'Chickpea Area'!J$4:J$176)</f>
        <v>232346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+SUMIF('Chickpea Area'!$F$4:$F$176,$E95,'Chickpea Area'!H$4:H$176)</f>
        <v>0</v>
      </c>
      <c r="I95" s="2">
        <f>+SUMIF('Chickpea Area'!$F$4:$F$176,$E95,'Chickpea Area'!I$4:I$176)</f>
        <v>0</v>
      </c>
      <c r="J95" s="2">
        <f>+SUMIF('Chickpea Area'!$F$4:$F$176,$E95,'Chickpea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+SUMIF('Chickpea Area'!$F$4:$F$176,$E96,'Chickpea Area'!H$4:H$176)</f>
        <v>2220</v>
      </c>
      <c r="I96" s="2">
        <f>+SUMIF('Chickpea Area'!$F$4:$F$176,$E96,'Chickpea Area'!I$4:I$176)</f>
        <v>2588</v>
      </c>
      <c r="J96" s="2">
        <f>+SUMIF('Chickpea Area'!$F$4:$F$176,$E96,'Chickpea Area'!J$4:J$176)</f>
        <v>2617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508525</v>
      </c>
      <c r="I97" s="3">
        <f t="shared" si="59"/>
        <v>522280</v>
      </c>
      <c r="J97" s="3">
        <f t="shared" si="59"/>
        <v>490294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+SUMIF('Chickpea Area'!$F$4:$F$176,$E98,'Chickpea Area'!H$4:H$176)</f>
        <v>3</v>
      </c>
      <c r="I98" s="2">
        <f>+SUMIF('Chickpea Area'!$F$4:$F$176,$E98,'Chickpea Area'!I$4:I$176)</f>
        <v>3</v>
      </c>
      <c r="J98" s="2">
        <f>+SUMIF('Chickpea Area'!$F$4:$F$176,$E98,'Chickpea Area'!J$4:J$176)</f>
        <v>3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+SUMIF('Chickpea Area'!$F$4:$F$176,$E99,'Chickpea Area'!H$4:H$176)</f>
        <v>106434</v>
      </c>
      <c r="I99" s="2">
        <f>+SUMIF('Chickpea Area'!$F$4:$F$176,$E99,'Chickpea Area'!I$4:I$176)</f>
        <v>80386</v>
      </c>
      <c r="J99" s="2">
        <f>+SUMIF('Chickpea Area'!$F$4:$F$176,$E99,'Chickpea Area'!J$4:J$176)</f>
        <v>66316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+SUMIF('Chickpea Area'!$F$4:$F$176,$E100,'Chickpea Area'!H$4:H$176)</f>
        <v>1734</v>
      </c>
      <c r="I100" s="2">
        <f>+SUMIF('Chickpea Area'!$F$4:$F$176,$E100,'Chickpea Area'!I$4:I$176)</f>
        <v>2055</v>
      </c>
      <c r="J100" s="2">
        <f>+SUMIF('Chickpea Area'!$F$4:$F$176,$E100,'Chickpea Area'!J$4:J$176)</f>
        <v>810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+SUMIF('Chickpea Area'!$F$4:$F$176,$E101,'Chickpea Area'!H$4:H$176)</f>
        <v>0</v>
      </c>
      <c r="I101" s="2">
        <f>+SUMIF('Chickpea Area'!$F$4:$F$176,$E101,'Chickpea Area'!I$4:I$176)</f>
        <v>0</v>
      </c>
      <c r="J101" s="2">
        <f>+SUMIF('Chickpea Area'!$F$4:$F$176,$E101,'Chickpea Area'!J$4:J$176)</f>
        <v>0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+SUMIF('Chickpea Area'!$F$4:$F$176,$E102,'Chickpea Area'!H$4:H$176)</f>
        <v>52670</v>
      </c>
      <c r="I102" s="2">
        <f>+SUMIF('Chickpea Area'!$F$4:$F$176,$E102,'Chickpea Area'!I$4:I$176)</f>
        <v>59255</v>
      </c>
      <c r="J102" s="2">
        <f>+SUMIF('Chickpea Area'!$F$4:$F$176,$E102,'Chickpea Area'!J$4:J$176)</f>
        <v>66185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160841</v>
      </c>
      <c r="I103" s="3">
        <f t="shared" si="60"/>
        <v>141699</v>
      </c>
      <c r="J103" s="3">
        <f t="shared" si="60"/>
        <v>133314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+SUMIF('Chickpea Area'!$F$4:$F$176,$E104,'Chickpea Area'!H$4:H$176)</f>
        <v>151834</v>
      </c>
      <c r="I104" s="3">
        <f>+SUMIF('Chickpea Area'!$F$4:$F$176,$E104,'Chickpea Area'!I$4:I$176)</f>
        <v>128690</v>
      </c>
      <c r="J104" s="3">
        <f>+SUMIF('Chickpea Area'!$F$4:$F$176,$E104,'Chickpea Area'!J$4:J$176)</f>
        <v>130679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+SUMIF('Chickpea Area'!$F$4:$F$176,$E105,'Chickpea Area'!H$4:H$176)</f>
        <v>0</v>
      </c>
      <c r="I105" s="2">
        <f>+SUMIF('Chickpea Area'!$F$4:$F$176,$E105,'Chickpea Area'!I$4:I$176)</f>
        <v>0</v>
      </c>
      <c r="J105" s="2">
        <f>+SUMIF('Chickpea Area'!$F$4:$F$176,$E105,'Chickpea Area'!J$4:J$176)</f>
        <v>0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+SUMIF('Chickpea Area'!$F$4:$F$176,$E106,'Chickpea Area'!H$4:H$176)</f>
        <v>2660</v>
      </c>
      <c r="I106" s="2">
        <f>+SUMIF('Chickpea Area'!$F$4:$F$176,$E106,'Chickpea Area'!I$4:I$176)</f>
        <v>2500</v>
      </c>
      <c r="J106" s="2">
        <f>+SUMIF('Chickpea Area'!$F$4:$F$176,$E106,'Chickpea Area'!J$4:J$176)</f>
        <v>3044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+SUMIF('Chickpea Area'!$F$4:$F$176,$E107,'Chickpea Area'!H$4:H$176)</f>
        <v>377977</v>
      </c>
      <c r="I107" s="2">
        <f>+SUMIF('Chickpea Area'!$F$4:$F$176,$E107,'Chickpea Area'!I$4:I$176)</f>
        <v>372311</v>
      </c>
      <c r="J107" s="2">
        <f>+SUMIF('Chickpea Area'!$F$4:$F$176,$E107,'Chickpea Area'!J$4:J$176)</f>
        <v>363870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+SUMIF('Chickpea Area'!$F$4:$F$176,$E108,'Chickpea Area'!H$4:H$176)</f>
        <v>0</v>
      </c>
      <c r="I108" s="2">
        <f>+SUMIF('Chickpea Area'!$F$4:$F$176,$E108,'Chickpea Area'!I$4:I$176)</f>
        <v>0</v>
      </c>
      <c r="J108" s="2">
        <f>+SUMIF('Chickpea Area'!$F$4:$F$176,$E108,'Chickpea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+SUMIF('Chickpea Area'!$F$4:$F$176,$E109,'Chickpea Area'!H$4:H$176)</f>
        <v>10885854</v>
      </c>
      <c r="I109" s="2">
        <f>+SUMIF('Chickpea Area'!$F$4:$F$176,$E109,'Chickpea Area'!I$4:I$176)</f>
        <v>9141947</v>
      </c>
      <c r="J109" s="2">
        <f>+SUMIF('Chickpea Area'!$F$4:$F$176,$E109,'Chickpea Area'!J$4:J$176)</f>
        <v>9407216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11266491</v>
      </c>
      <c r="I110" s="3">
        <f t="shared" si="61"/>
        <v>9516758</v>
      </c>
      <c r="J110" s="3">
        <f t="shared" si="61"/>
        <v>9774130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+SUMIF('Chickpea Area'!$F$4:$F$176,$E111,'Chickpea Area'!H$4:H$176)</f>
        <v>0</v>
      </c>
      <c r="I111" s="2">
        <f>+SUMIF('Chickpea Area'!$F$4:$F$176,$E111,'Chickpea Area'!I$4:I$176)</f>
        <v>0</v>
      </c>
      <c r="J111" s="2">
        <f>+SUMIF('Chickpea Area'!$F$4:$F$176,$E111,'Chickpea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+SUMIF('Chickpea Area'!$F$4:$F$176,$E112,'Chickpea Area'!H$4:H$176)</f>
        <v>61230</v>
      </c>
      <c r="I112" s="2">
        <f>+SUMIF('Chickpea Area'!$F$4:$F$176,$E112,'Chickpea Area'!I$4:I$176)</f>
        <v>58164</v>
      </c>
      <c r="J112" s="2">
        <f>+SUMIF('Chickpea Area'!$F$4:$F$176,$E112,'Chickpea Area'!J$4:J$176)</f>
        <v>54287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+SUMIF('Chickpea Area'!$F$4:$F$176,$E113,'Chickpea Area'!H$4:H$176)</f>
        <v>3579</v>
      </c>
      <c r="I113" s="2">
        <f>+SUMIF('Chickpea Area'!$F$4:$F$176,$E113,'Chickpea Area'!I$4:I$176)</f>
        <v>5536</v>
      </c>
      <c r="J113" s="2">
        <f>+SUMIF('Chickpea Area'!$F$4:$F$176,$E113,'Chickpea Area'!J$4:J$176)</f>
        <v>8063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64809</v>
      </c>
      <c r="I114" s="3">
        <f t="shared" si="62"/>
        <v>63700</v>
      </c>
      <c r="J114" s="3">
        <f t="shared" si="62"/>
        <v>62350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+SUMIF('Chickpea Area'!$F$4:$F$176,$E115,'Chickpea Area'!H$4:H$176)</f>
        <v>111602</v>
      </c>
      <c r="I115" s="2">
        <f>+SUMIF('Chickpea Area'!$F$4:$F$176,$E115,'Chickpea Area'!I$4:I$176)</f>
        <v>93738</v>
      </c>
      <c r="J115" s="2">
        <f>+SUMIF('Chickpea Area'!$F$4:$F$176,$E115,'Chickpea Area'!J$4:J$176)</f>
        <v>116069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+SUMIF('Chickpea Area'!$F$4:$F$176,$E116,'Chickpea Area'!H$4:H$176)</f>
        <v>989755</v>
      </c>
      <c r="I116" s="2">
        <f>+SUMIF('Chickpea Area'!$F$4:$F$176,$E116,'Chickpea Area'!I$4:I$176)</f>
        <v>919812</v>
      </c>
      <c r="J116" s="2">
        <f>+SUMIF('Chickpea Area'!$F$4:$F$176,$E116,'Chickpea Area'!J$4:J$176)</f>
        <v>890444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1101357</v>
      </c>
      <c r="I117" s="3">
        <f t="shared" si="63"/>
        <v>1013550</v>
      </c>
      <c r="J117" s="3">
        <f t="shared" si="63"/>
        <v>1006513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+SUMIF('Chickpea Area'!$F$4:$F$176,$E118,'Chickpea Area'!H$4:H$176)</f>
        <v>507800</v>
      </c>
      <c r="I118" s="2">
        <f>+SUMIF('Chickpea Area'!$F$4:$F$176,$E118,'Chickpea Area'!I$4:I$176)</f>
        <v>424800</v>
      </c>
      <c r="J118" s="2">
        <f>+SUMIF('Chickpea Area'!$F$4:$F$176,$E118,'Chickpea Area'!J$4:J$176)</f>
        <v>677444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+SUMIF('Chickpea Area'!$F$4:$F$176,$E119,'Chickpea Area'!H$4:H$176)</f>
        <v>0</v>
      </c>
      <c r="I119" s="2">
        <f>+SUMIF('Chickpea Area'!$F$4:$F$176,$E119,'Chickpea Area'!I$4:I$176)</f>
        <v>0</v>
      </c>
      <c r="J119" s="2">
        <f>+SUMIF('Chickpea Area'!$F$4:$F$176,$E119,'Chickpea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+SUMIF('Chickpea Area'!$F$4:$F$176,$E120,'Chickpea Area'!H$4:H$176)</f>
        <v>2500</v>
      </c>
      <c r="I120" s="2">
        <f>+SUMIF('Chickpea Area'!$F$4:$F$176,$E120,'Chickpea Area'!I$4:I$176)</f>
        <v>2600</v>
      </c>
      <c r="J120" s="2">
        <f>+SUMIF('Chickpea Area'!$F$4:$F$176,$E120,'Chickpea Area'!J$4:J$176)</f>
        <v>2777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+SUMIF('Chickpea Area'!$F$4:$F$176,$E121,'Chickpea Area'!H$4:H$176)</f>
        <v>122157</v>
      </c>
      <c r="I121" s="2">
        <f>+SUMIF('Chickpea Area'!$F$4:$F$176,$E121,'Chickpea Area'!I$4:I$176)</f>
        <v>104754</v>
      </c>
      <c r="J121" s="2">
        <f>+SUMIF('Chickpea Area'!$F$4:$F$176,$E121,'Chickpea Area'!J$4:J$176)</f>
        <v>362799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+SUMIF('Chickpea Area'!$F$4:$F$176,$E122,'Chickpea Area'!H$4:H$176)</f>
        <v>124657</v>
      </c>
      <c r="I122" s="2">
        <f>+SUMIF('Chickpea Area'!$F$4:$F$176,$E122,'Chickpea Area'!I$4:I$176)</f>
        <v>107354</v>
      </c>
      <c r="J122" s="2">
        <f>+SUMIF('Chickpea Area'!$F$4:$F$176,$E122,'Chickpea Area'!J$4:J$176)</f>
        <v>365576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720864</v>
      </c>
      <c r="I124" s="2">
        <f t="shared" si="64"/>
        <v>611654</v>
      </c>
      <c r="J124" s="2">
        <f t="shared" si="64"/>
        <v>862410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128236</v>
      </c>
      <c r="I125" s="2">
        <f t="shared" si="65"/>
        <v>112890</v>
      </c>
      <c r="J125" s="2">
        <f t="shared" si="65"/>
        <v>373639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13037214</v>
      </c>
      <c r="I126" s="2">
        <f t="shared" si="66"/>
        <v>11194287</v>
      </c>
      <c r="J126" s="2">
        <f t="shared" si="66"/>
        <v>11404251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13039714</v>
      </c>
      <c r="I127" s="2">
        <f t="shared" si="67"/>
        <v>11196887</v>
      </c>
      <c r="J127" s="2">
        <f t="shared" si="67"/>
        <v>11407028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13886314</v>
      </c>
      <c r="I128" s="2">
        <f t="shared" si="69"/>
        <v>11918831</v>
      </c>
      <c r="J128" s="2">
        <f t="shared" si="69"/>
        <v>12640300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12984384</v>
      </c>
      <c r="I129" s="52">
        <f t="shared" si="71"/>
        <v>11135132</v>
      </c>
      <c r="J129" s="52">
        <f t="shared" si="71"/>
        <v>11337799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706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 t="e">
        <f t="shared" ref="H134:J134" si="74">+H48*1000/H91</f>
        <v>#DIV/0!</v>
      </c>
      <c r="I134" s="2" t="e">
        <f t="shared" si="74"/>
        <v>#DIV/0!</v>
      </c>
      <c r="J134" s="2" t="e">
        <f t="shared" si="74"/>
        <v>#DIV/0!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1788.8948787061995</v>
      </c>
      <c r="I135" s="2">
        <f t="shared" si="75"/>
        <v>1887.5199128174338</v>
      </c>
      <c r="J135" s="2">
        <f t="shared" si="75"/>
        <v>1830.3731235141836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700.45927611342859</v>
      </c>
      <c r="I137" s="2">
        <f t="shared" si="77"/>
        <v>717.15012458920114</v>
      </c>
      <c r="J137" s="2">
        <f t="shared" si="77"/>
        <v>744.25641069783853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708.5585585585585</v>
      </c>
      <c r="I139" s="2">
        <f t="shared" si="79"/>
        <v>717.92890262751155</v>
      </c>
      <c r="J139" s="2">
        <f t="shared" si="79"/>
        <v>722.20099350401222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1276.2027432279633</v>
      </c>
      <c r="I140" s="2">
        <f t="shared" si="80"/>
        <v>1362.8226238799111</v>
      </c>
      <c r="J140" s="2">
        <f t="shared" si="80"/>
        <v>1309.7570029410924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1000</v>
      </c>
      <c r="I141" s="2">
        <f t="shared" si="81"/>
        <v>1000</v>
      </c>
      <c r="J141" s="2">
        <f t="shared" si="81"/>
        <v>1000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1612.8774639682808</v>
      </c>
      <c r="I142" s="2">
        <f t="shared" si="82"/>
        <v>1714.3408056129176</v>
      </c>
      <c r="J142" s="2">
        <f t="shared" si="82"/>
        <v>1833.1473550877615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1095.7324106113033</v>
      </c>
      <c r="I143" s="2">
        <f t="shared" si="83"/>
        <v>1305.1094890510949</v>
      </c>
      <c r="J143" s="2">
        <f t="shared" si="83"/>
        <v>1051.851851851852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 t="e">
        <f t="shared" ref="H144:J144" si="84">+H58*1000/H101</f>
        <v>#DIV/0!</v>
      </c>
      <c r="I144" s="2" t="e">
        <f t="shared" si="84"/>
        <v>#DIV/0!</v>
      </c>
      <c r="J144" s="2" t="e">
        <f t="shared" si="84"/>
        <v>#DIV/0!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1049.9145623694703</v>
      </c>
      <c r="I145" s="2">
        <f t="shared" si="85"/>
        <v>1058.290439625348</v>
      </c>
      <c r="J145" s="2">
        <f t="shared" si="85"/>
        <v>1059.9380524287981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1422.9394246491877</v>
      </c>
      <c r="I146" s="2">
        <f t="shared" si="86"/>
        <v>1434.0468175498768</v>
      </c>
      <c r="J146" s="2">
        <f t="shared" si="86"/>
        <v>1444.5144545959165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1648.9653173860927</v>
      </c>
      <c r="I147" s="2">
        <f t="shared" si="87"/>
        <v>1538.1148496386666</v>
      </c>
      <c r="J147" s="2">
        <f t="shared" si="87"/>
        <v>1640.9828664131192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 t="e">
        <f t="shared" ref="H148:J148" si="88">+H62*1000/H105</f>
        <v>#DIV/0!</v>
      </c>
      <c r="I148" s="2" t="e">
        <f t="shared" si="88"/>
        <v>#DIV/0!</v>
      </c>
      <c r="J148" s="2" t="e">
        <f t="shared" si="88"/>
        <v>#DIV/0!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3759.3984962406016</v>
      </c>
      <c r="I149" s="2">
        <f t="shared" si="89"/>
        <v>5200</v>
      </c>
      <c r="J149" s="2">
        <f t="shared" si="89"/>
        <v>4710.5781865965837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1509.8802308076947</v>
      </c>
      <c r="I150" s="2">
        <f t="shared" si="90"/>
        <v>1535.00702369793</v>
      </c>
      <c r="J150" s="2">
        <f t="shared" si="90"/>
        <v>1537.3347624151484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912.96557899821175</v>
      </c>
      <c r="I152" s="2">
        <f t="shared" si="92"/>
        <v>844.30592301618026</v>
      </c>
      <c r="J152" s="2">
        <f t="shared" si="92"/>
        <v>887.29811242773633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933.66337398219196</v>
      </c>
      <c r="I153" s="2">
        <f t="shared" si="93"/>
        <v>872.47148661340339</v>
      </c>
      <c r="J153" s="2">
        <f t="shared" si="93"/>
        <v>912.68829041561753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923.56687898089172</v>
      </c>
      <c r="I155" s="2">
        <f t="shared" si="95"/>
        <v>911.1134034798157</v>
      </c>
      <c r="J155" s="2">
        <f t="shared" si="95"/>
        <v>1046.9173098531876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2097.5132718636492</v>
      </c>
      <c r="I156" s="2">
        <f t="shared" si="96"/>
        <v>1823.5187861271677</v>
      </c>
      <c r="J156" s="2">
        <f t="shared" si="96"/>
        <v>1686.7171028153293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988.39667330154759</v>
      </c>
      <c r="I157" s="2">
        <f t="shared" si="97"/>
        <v>990.40816326530614</v>
      </c>
      <c r="J157" s="2">
        <f t="shared" si="97"/>
        <v>1129.655172413793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921.76663500654115</v>
      </c>
      <c r="I158" s="2">
        <f t="shared" si="98"/>
        <v>1062.4719964155413</v>
      </c>
      <c r="J158" s="2">
        <f t="shared" si="98"/>
        <v>604.37326073283998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832.17867047905793</v>
      </c>
      <c r="I159" s="2">
        <f t="shared" si="99"/>
        <v>839.81617982805187</v>
      </c>
      <c r="J159" s="2">
        <f t="shared" si="99"/>
        <v>859.61385555969832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841.25674054825095</v>
      </c>
      <c r="I160" s="2">
        <f t="shared" si="100"/>
        <v>860.40846529524936</v>
      </c>
      <c r="J160" s="2">
        <f t="shared" si="100"/>
        <v>830.18003741630764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1239.4643560456873</v>
      </c>
      <c r="I161" s="2">
        <f t="shared" si="101"/>
        <v>1307.4387947269304</v>
      </c>
      <c r="J161" s="2">
        <f t="shared" si="101"/>
        <v>1291.0188886461465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2280</v>
      </c>
      <c r="I163" s="2">
        <f t="shared" si="103"/>
        <v>2346.1538461538462</v>
      </c>
      <c r="J163" s="2">
        <f t="shared" si="103"/>
        <v>2320.1296362981634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975.79344613898513</v>
      </c>
      <c r="I164" s="2">
        <f t="shared" si="104"/>
        <v>1092.4165187009564</v>
      </c>
      <c r="J164" s="2">
        <f t="shared" si="104"/>
        <v>899.47050570701686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1001.9493490136936</v>
      </c>
      <c r="I165" s="2">
        <f t="shared" si="105"/>
        <v>1122.7807068204258</v>
      </c>
      <c r="J165" s="2">
        <f t="shared" si="105"/>
        <v>910.26216162986634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1298.8843942824167</v>
      </c>
      <c r="I167" s="2">
        <f t="shared" si="106"/>
        <v>1318.2845203333911</v>
      </c>
      <c r="J167" s="2">
        <f t="shared" si="106"/>
        <v>1328.6824132373233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1032.5259677469664</v>
      </c>
      <c r="I168" s="2">
        <f t="shared" si="107"/>
        <v>1157.1441225972185</v>
      </c>
      <c r="J168" s="2">
        <f t="shared" si="107"/>
        <v>927.01778989880609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945.2542544749208</v>
      </c>
      <c r="I169" s="2">
        <f t="shared" si="108"/>
        <v>901.3655804965515</v>
      </c>
      <c r="J169" s="2">
        <f t="shared" si="108"/>
        <v>928.69413344199461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945.51015459388145</v>
      </c>
      <c r="I170" s="2">
        <f t="shared" si="109"/>
        <v>901.70107102090071</v>
      </c>
      <c r="J170" s="2">
        <f t="shared" si="109"/>
        <v>929.03287341803662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964.41777133946414</v>
      </c>
      <c r="I171" s="2">
        <f t="shared" si="111"/>
        <v>925.18377011973746</v>
      </c>
      <c r="J171" s="2">
        <f t="shared" si="111"/>
        <v>955.93459016004363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944.51019008679964</v>
      </c>
      <c r="I172" s="53">
        <f t="shared" si="112"/>
        <v>899.90275822504839</v>
      </c>
      <c r="J172" s="53">
        <f t="shared" si="112"/>
        <v>927.25342899446355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W315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694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  <c r="K5" s="27"/>
      <c r="L5" s="2">
        <f>+IFERROR(('Regions &amp; Poverty'!$G3/100)*H5,0)</f>
        <v>0</v>
      </c>
      <c r="M5" s="2">
        <f>+IFERROR(('Regions &amp; Poverty'!$G3/100)*I5,0)</f>
        <v>0</v>
      </c>
      <c r="N5" s="2">
        <f>+IFERROR(('Regions &amp; Poverty'!$G3/100)*J5,0)</f>
        <v>0</v>
      </c>
      <c r="O5" s="2">
        <f>+IFERROR(L5*('Regions &amp; Poverty'!$I3/100),0)</f>
        <v>0</v>
      </c>
      <c r="P5" s="2">
        <f>+IFERROR(M5*('Regions &amp; Poverty'!$I3/100),0)</f>
        <v>0</v>
      </c>
      <c r="Q5" s="2">
        <f>+IFERROR(N5*('Regions &amp; Poverty'!$I3/100),0)</f>
        <v>0</v>
      </c>
      <c r="R5" s="2">
        <f>+IFERROR(('Regions &amp; Poverty'!$K3/100)*H5,0)</f>
        <v>0</v>
      </c>
      <c r="S5" s="2">
        <f>+IFERROR(('Regions &amp; Poverty'!$K3/100)*I5,0)</f>
        <v>0</v>
      </c>
      <c r="T5" s="2">
        <f>+IFERROR(('Regions &amp; Poverty'!$K3/100)*J5,0)</f>
        <v>0</v>
      </c>
      <c r="U5" s="2">
        <f>+IFERROR(R5*('Regions &amp; Poverty'!$M3/100),0)</f>
        <v>0</v>
      </c>
      <c r="V5" s="2">
        <f>+IFERROR(S5*('Regions &amp; Poverty'!$M3/100),0)</f>
        <v>0</v>
      </c>
      <c r="W5" s="2">
        <f>+IFERROR(T5*('Regions &amp; Poverty'!$M3/100),0)</f>
        <v>0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7"/>
      <c r="L8" s="2">
        <f>+IFERROR(('Regions &amp; Poverty'!$G6/100)*H8,0)</f>
        <v>0</v>
      </c>
      <c r="M8" s="2">
        <f>+IFERROR(('Regions &amp; Poverty'!$G6/100)*I8,0)</f>
        <v>0</v>
      </c>
      <c r="N8" s="2">
        <f>+IFERROR(('Regions &amp; Poverty'!$G6/100)*J8,0)</f>
        <v>0</v>
      </c>
      <c r="O8" s="2">
        <f>+IFERROR(L8*('Regions &amp; Poverty'!$I6/100),0)</f>
        <v>0</v>
      </c>
      <c r="P8" s="2">
        <f>+IFERROR(M8*('Regions &amp; Poverty'!$I6/100),0)</f>
        <v>0</v>
      </c>
      <c r="Q8" s="2">
        <f>+IFERROR(N8*('Regions &amp; Poverty'!$I6/100),0)</f>
        <v>0</v>
      </c>
      <c r="R8" s="2">
        <f>+IFERROR(('Regions &amp; Poverty'!$K6/100)*H8,0)</f>
        <v>0</v>
      </c>
      <c r="S8" s="2">
        <f>+IFERROR(('Regions &amp; Poverty'!$K6/100)*I8,0)</f>
        <v>0</v>
      </c>
      <c r="T8" s="2">
        <f>+IFERROR(('Regions &amp; Poverty'!$K6/100)*J8,0)</f>
        <v>0</v>
      </c>
      <c r="U8" s="2">
        <f>+IFERROR(R8*('Regions &amp; Poverty'!$M6/100),0)</f>
        <v>0</v>
      </c>
      <c r="V8" s="2">
        <f>+IFERROR(S8*('Regions &amp; Poverty'!$M6/100),0)</f>
        <v>0</v>
      </c>
      <c r="W8" s="2">
        <f>+IFERROR(T8*('Regions &amp; Poverty'!$M6/100),0)</f>
        <v>0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2027</v>
      </c>
      <c r="I13" s="2">
        <f t="shared" si="0"/>
        <v>2006</v>
      </c>
      <c r="J13" s="2">
        <f t="shared" si="0"/>
        <v>1985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100401</v>
      </c>
      <c r="I16" s="2">
        <f t="shared" si="0"/>
        <v>99364</v>
      </c>
      <c r="J16" s="2">
        <f t="shared" si="0"/>
        <v>104980</v>
      </c>
      <c r="K16" s="27"/>
      <c r="L16" s="2">
        <f>+IFERROR(('Regions &amp; Poverty'!$G14/100)*H16,0)</f>
        <v>49296.890999999996</v>
      </c>
      <c r="M16" s="2">
        <f>+IFERROR(('Regions &amp; Poverty'!$G14/100)*I16,0)</f>
        <v>48787.724000000002</v>
      </c>
      <c r="N16" s="2">
        <f>+IFERROR(('Regions &amp; Poverty'!$G14/100)*J16,0)</f>
        <v>51545.18</v>
      </c>
      <c r="O16" s="2">
        <f>+IFERROR(L16*('Regions &amp; Poverty'!$I14/100),0)</f>
        <v>7591.7212139999992</v>
      </c>
      <c r="P16" s="2">
        <f>+IFERROR(M16*('Regions &amp; Poverty'!$I14/100),0)</f>
        <v>7513.3094959999999</v>
      </c>
      <c r="Q16" s="2">
        <f>+IFERROR(N16*('Regions &amp; Poverty'!$I14/100),0)</f>
        <v>7937.9577200000003</v>
      </c>
      <c r="R16" s="2">
        <f>+IFERROR(('Regions &amp; Poverty'!$K14/100)*H16,0)</f>
        <v>79316.790000000008</v>
      </c>
      <c r="S16" s="2">
        <f>+IFERROR(('Regions &amp; Poverty'!$K14/100)*I16,0)</f>
        <v>78497.56</v>
      </c>
      <c r="T16" s="2">
        <f>+IFERROR(('Regions &amp; Poverty'!$K14/100)*J16,0)</f>
        <v>82934.2</v>
      </c>
      <c r="U16" s="2">
        <f>+IFERROR(R16*('Regions &amp; Poverty'!$M14/100),0)</f>
        <v>28791.994770000001</v>
      </c>
      <c r="V16" s="2">
        <f>+IFERROR(S16*('Regions &amp; Poverty'!$M14/100),0)</f>
        <v>28494.614279999998</v>
      </c>
      <c r="W16" s="2">
        <f>+IFERROR(T16*('Regions &amp; Poverty'!$M14/100),0)</f>
        <v>30105.114599999997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4991</v>
      </c>
      <c r="I17" s="2">
        <f t="shared" si="0"/>
        <v>5051</v>
      </c>
      <c r="J17" s="2">
        <f t="shared" si="0"/>
        <v>5085</v>
      </c>
      <c r="K17" s="27"/>
      <c r="L17" s="2">
        <f>+IFERROR(('Regions &amp; Poverty'!$G15/100)*H17,0)</f>
        <v>1726.8860000000002</v>
      </c>
      <c r="M17" s="2">
        <f>+IFERROR(('Regions &amp; Poverty'!$G15/100)*I17,0)</f>
        <v>1747.6460000000002</v>
      </c>
      <c r="N17" s="2">
        <f>+IFERROR(('Regions &amp; Poverty'!$G15/100)*J17,0)</f>
        <v>1759.41</v>
      </c>
      <c r="O17" s="2">
        <f>+IFERROR(L17*('Regions &amp; Poverty'!$I15/100),0)</f>
        <v>177.86925800000003</v>
      </c>
      <c r="P17" s="2">
        <f>+IFERROR(M17*('Regions &amp; Poverty'!$I15/100),0)</f>
        <v>180.00753800000004</v>
      </c>
      <c r="Q17" s="2">
        <f>+IFERROR(N17*('Regions &amp; Poverty'!$I15/100),0)</f>
        <v>181.21923000000001</v>
      </c>
      <c r="R17" s="2">
        <f>+IFERROR(('Regions &amp; Poverty'!$K15/100)*H17,0)</f>
        <v>3324.0059999999994</v>
      </c>
      <c r="S17" s="2">
        <f>+IFERROR(('Regions &amp; Poverty'!$K15/100)*I17,0)</f>
        <v>3363.9659999999994</v>
      </c>
      <c r="T17" s="2">
        <f>+IFERROR(('Regions &amp; Poverty'!$K15/100)*J17,0)</f>
        <v>3386.6099999999997</v>
      </c>
      <c r="U17" s="2">
        <f>+IFERROR(R17*('Regions &amp; Poverty'!$M15/100),0)</f>
        <v>914.10164999999995</v>
      </c>
      <c r="V17" s="2">
        <f>+IFERROR(S17*('Regions &amp; Poverty'!$M15/100),0)</f>
        <v>925.09064999999987</v>
      </c>
      <c r="W17" s="2">
        <f>+IFERROR(T17*('Regions &amp; Poverty'!$M15/100),0)</f>
        <v>931.31774999999993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462350</v>
      </c>
      <c r="I19" s="9">
        <f t="shared" si="1"/>
        <v>524696</v>
      </c>
      <c r="J19" s="9">
        <f t="shared" si="1"/>
        <v>447941</v>
      </c>
      <c r="K19" s="27"/>
      <c r="L19" s="2">
        <f>+IFERROR(('Regions &amp; Poverty'!$G17/100)*H19,0)</f>
        <v>154887.25</v>
      </c>
      <c r="M19" s="2">
        <f>+IFERROR(('Regions &amp; Poverty'!$G17/100)*I19,0)</f>
        <v>175773.16</v>
      </c>
      <c r="N19" s="2">
        <f>+IFERROR(('Regions &amp; Poverty'!$G17/100)*J19,0)</f>
        <v>150060.23500000002</v>
      </c>
      <c r="O19" s="2">
        <f>+IFERROR(L19*('Regions &amp; Poverty'!$I17/100),0)</f>
        <v>13939.852499999999</v>
      </c>
      <c r="P19" s="2">
        <f>+IFERROR(M19*('Regions &amp; Poverty'!$I17/100),0)</f>
        <v>15819.5844</v>
      </c>
      <c r="Q19" s="2">
        <f>+IFERROR(N19*('Regions &amp; Poverty'!$I17/100),0)</f>
        <v>13505.42115</v>
      </c>
      <c r="R19" s="2">
        <f>+IFERROR(('Regions &amp; Poverty'!$K17/100)*H19,0)</f>
        <v>337977.85</v>
      </c>
      <c r="S19" s="2">
        <f>+IFERROR(('Regions &amp; Poverty'!$K17/100)*I19,0)</f>
        <v>383552.77600000001</v>
      </c>
      <c r="T19" s="2">
        <f>+IFERROR(('Regions &amp; Poverty'!$K17/100)*J19,0)</f>
        <v>327444.87099999998</v>
      </c>
      <c r="U19" s="2">
        <f>+IFERROR(R19*('Regions &amp; Poverty'!$M17/100),0)</f>
        <v>94633.797999999995</v>
      </c>
      <c r="V19" s="2">
        <f>+IFERROR(S19*('Regions &amp; Poverty'!$M17/100),0)</f>
        <v>107394.77728000001</v>
      </c>
      <c r="W19" s="2">
        <f>+IFERROR(T19*('Regions &amp; Poverty'!$M17/100),0)</f>
        <v>91684.563880000002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11800</v>
      </c>
      <c r="I21" s="9">
        <f t="shared" si="3"/>
        <v>12100</v>
      </c>
      <c r="J21" s="9">
        <f t="shared" si="3"/>
        <v>12340</v>
      </c>
      <c r="K21" s="27"/>
      <c r="L21" s="2">
        <f>+IFERROR(('Regions &amp; Poverty'!$G19/100)*H21,0)</f>
        <v>1758.1999999999998</v>
      </c>
      <c r="M21" s="2">
        <f>+IFERROR(('Regions &amp; Poverty'!$G19/100)*I21,0)</f>
        <v>1802.8999999999999</v>
      </c>
      <c r="N21" s="2">
        <f>+IFERROR(('Regions &amp; Poverty'!$G19/100)*J21,0)</f>
        <v>1838.6599999999999</v>
      </c>
      <c r="O21" s="2">
        <f>+IFERROR(L21*('Regions &amp; Poverty'!$I19/100),0)</f>
        <v>70.327999999999989</v>
      </c>
      <c r="P21" s="2">
        <f>+IFERROR(M21*('Regions &amp; Poverty'!$I19/100),0)</f>
        <v>72.116</v>
      </c>
      <c r="Q21" s="2">
        <f>+IFERROR(N21*('Regions &amp; Poverty'!$I19/100),0)</f>
        <v>73.546399999999991</v>
      </c>
      <c r="R21" s="2">
        <f>+IFERROR(('Regions &amp; Poverty'!$K19/100)*H21,0)</f>
        <v>4779</v>
      </c>
      <c r="S21" s="2">
        <f>+IFERROR(('Regions &amp; Poverty'!$K19/100)*I21,0)</f>
        <v>4900.5</v>
      </c>
      <c r="T21" s="2">
        <f>+IFERROR(('Regions &amp; Poverty'!$K19/100)*J21,0)</f>
        <v>4997.7000000000007</v>
      </c>
      <c r="U21" s="2">
        <f>+IFERROR(R21*('Regions &amp; Poverty'!$M19/100),0)</f>
        <v>649.94400000000007</v>
      </c>
      <c r="V21" s="2">
        <f>+IFERROR(S21*('Regions &amp; Poverty'!$M19/100),0)</f>
        <v>666.46800000000007</v>
      </c>
      <c r="W21" s="2">
        <f>+IFERROR(T21*('Regions &amp; Poverty'!$M19/100),0)</f>
        <v>679.68720000000019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0</v>
      </c>
      <c r="I22" s="2">
        <f t="shared" si="4"/>
        <v>0</v>
      </c>
      <c r="J22" s="2">
        <f t="shared" si="4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0</v>
      </c>
      <c r="I26" s="2">
        <f t="shared" si="4"/>
        <v>0</v>
      </c>
      <c r="J26" s="2">
        <f t="shared" si="4"/>
        <v>0</v>
      </c>
      <c r="K26" s="27"/>
      <c r="L26" s="2">
        <f>+IFERROR(('Regions &amp; Poverty'!$G24/100)*H26,0)</f>
        <v>0</v>
      </c>
      <c r="M26" s="2">
        <f>+IFERROR(('Regions &amp; Poverty'!$G24/100)*I26,0)</f>
        <v>0</v>
      </c>
      <c r="N26" s="2">
        <f>+IFERROR(('Regions &amp; Poverty'!$G24/100)*J26,0)</f>
        <v>0</v>
      </c>
      <c r="O26" s="2">
        <f>+IFERROR(L26*('Regions &amp; Poverty'!$I24/100),0)</f>
        <v>0</v>
      </c>
      <c r="P26" s="2">
        <f>+IFERROR(M26*('Regions &amp; Poverty'!$I24/100),0)</f>
        <v>0</v>
      </c>
      <c r="Q26" s="2">
        <f>+IFERROR(N26*('Regions &amp; Poverty'!$I24/100),0)</f>
        <v>0</v>
      </c>
      <c r="R26" s="2">
        <f>+IFERROR(('Regions &amp; Poverty'!$K24/100)*H26,0)</f>
        <v>0</v>
      </c>
      <c r="S26" s="2">
        <f>+IFERROR(('Regions &amp; Poverty'!$K24/100)*I26,0)</f>
        <v>0</v>
      </c>
      <c r="T26" s="2">
        <f>+IFERROR(('Regions &amp; Poverty'!$K24/100)*J26,0)</f>
        <v>0</v>
      </c>
      <c r="U26" s="2">
        <f>+IFERROR(R26*('Regions &amp; Poverty'!$M24/100),0)</f>
        <v>0</v>
      </c>
      <c r="V26" s="2">
        <f>+IFERROR(S26*('Regions &amp; Poverty'!$M24/100),0)</f>
        <v>0</v>
      </c>
      <c r="W26" s="2">
        <f>+IFERROR(T26*('Regions &amp; Poverty'!$M24/100),0)</f>
        <v>0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224</v>
      </c>
      <c r="I28" s="2">
        <f t="shared" si="4"/>
        <v>236</v>
      </c>
      <c r="J28" s="2">
        <f t="shared" si="4"/>
        <v>234</v>
      </c>
      <c r="K28" s="27"/>
      <c r="L28" s="2">
        <f>+IFERROR(('Regions &amp; Poverty'!$G26/100)*H28,0)</f>
        <v>101.92</v>
      </c>
      <c r="M28" s="2">
        <f>+IFERROR(('Regions &amp; Poverty'!$G26/100)*I28,0)</f>
        <v>107.38000000000001</v>
      </c>
      <c r="N28" s="2">
        <f>+IFERROR(('Regions &amp; Poverty'!$G26/100)*J28,0)</f>
        <v>106.47</v>
      </c>
      <c r="O28" s="2">
        <f>+IFERROR(L28*('Regions &amp; Poverty'!$I26/100),0)</f>
        <v>13.861120000000001</v>
      </c>
      <c r="P28" s="2">
        <f>+IFERROR(M28*('Regions &amp; Poverty'!$I26/100),0)</f>
        <v>14.603680000000002</v>
      </c>
      <c r="Q28" s="2">
        <f>+IFERROR(N28*('Regions &amp; Poverty'!$I26/100),0)</f>
        <v>14.479920000000002</v>
      </c>
      <c r="R28" s="2">
        <f>+IFERROR(('Regions &amp; Poverty'!$K26/100)*H28,0)</f>
        <v>173.6</v>
      </c>
      <c r="S28" s="2">
        <f>+IFERROR(('Regions &amp; Poverty'!$K26/100)*I28,0)</f>
        <v>182.9</v>
      </c>
      <c r="T28" s="2">
        <f>+IFERROR(('Regions &amp; Poverty'!$K26/100)*J28,0)</f>
        <v>181.35</v>
      </c>
      <c r="U28" s="2">
        <f>+IFERROR(R28*('Regions &amp; Poverty'!$M26/100),0)</f>
        <v>58.850399999999993</v>
      </c>
      <c r="V28" s="2">
        <f>+IFERROR(S28*('Regions &amp; Poverty'!$M26/100),0)</f>
        <v>62.003099999999996</v>
      </c>
      <c r="W28" s="2">
        <f>+IFERROR(T28*('Regions &amp; Poverty'!$M26/100),0)</f>
        <v>61.47764999999999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65391</v>
      </c>
      <c r="I35" s="2">
        <f t="shared" si="5"/>
        <v>66234</v>
      </c>
      <c r="J35" s="2">
        <f t="shared" si="5"/>
        <v>67498</v>
      </c>
      <c r="K35" s="27"/>
      <c r="L35" s="2">
        <f>+IFERROR(('Regions &amp; Poverty'!$G33/100)*H35,0)</f>
        <v>46362.219000000005</v>
      </c>
      <c r="M35" s="2">
        <f>+IFERROR(('Regions &amp; Poverty'!$G33/100)*I35,0)</f>
        <v>46959.906000000003</v>
      </c>
      <c r="N35" s="2">
        <f>+IFERROR(('Regions &amp; Poverty'!$G33/100)*J35,0)</f>
        <v>47856.082000000002</v>
      </c>
      <c r="O35" s="2">
        <f>+IFERROR(L35*('Regions &amp; Poverty'!$I33/100),0)</f>
        <v>15438.618927</v>
      </c>
      <c r="P35" s="2">
        <f>+IFERROR(M35*('Regions &amp; Poverty'!$I33/100),0)</f>
        <v>15637.648697999999</v>
      </c>
      <c r="Q35" s="2">
        <f>+IFERROR(N35*('Regions &amp; Poverty'!$I33/100),0)</f>
        <v>15936.075305999999</v>
      </c>
      <c r="R35" s="2">
        <f>+IFERROR(('Regions &amp; Poverty'!$K33/100)*H35,0)</f>
        <v>57805.644</v>
      </c>
      <c r="S35" s="2">
        <f>+IFERROR(('Regions &amp; Poverty'!$K33/100)*I35,0)</f>
        <v>58550.856</v>
      </c>
      <c r="T35" s="2">
        <f>+IFERROR(('Regions &amp; Poverty'!$K33/100)*J35,0)</f>
        <v>59668.232000000004</v>
      </c>
      <c r="U35" s="2">
        <f>+IFERROR(R35*('Regions &amp; Poverty'!$M33/100),0)</f>
        <v>30579.185676000001</v>
      </c>
      <c r="V35" s="2">
        <f>+IFERROR(S35*('Regions &amp; Poverty'!$M33/100),0)</f>
        <v>30973.402824000001</v>
      </c>
      <c r="W35" s="2">
        <f>+IFERROR(T35*('Regions &amp; Poverty'!$M33/100),0)</f>
        <v>31564.494728000005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448</v>
      </c>
      <c r="I42" s="2">
        <f t="shared" si="6"/>
        <v>466</v>
      </c>
      <c r="J42" s="2">
        <f t="shared" si="6"/>
        <v>447</v>
      </c>
      <c r="K42" s="27"/>
      <c r="L42" s="2">
        <f>+IFERROR(('Regions &amp; Poverty'!$G40/100)*H42,0)</f>
        <v>95.872</v>
      </c>
      <c r="M42" s="2">
        <f>+IFERROR(('Regions &amp; Poverty'!$G40/100)*I42,0)</f>
        <v>99.724000000000004</v>
      </c>
      <c r="N42" s="2">
        <f>+IFERROR(('Regions &amp; Poverty'!$G40/100)*J42,0)</f>
        <v>95.658000000000001</v>
      </c>
      <c r="O42" s="2">
        <f>+IFERROR(L42*('Regions &amp; Poverty'!$I40/100),0)</f>
        <v>4.9853440000000004</v>
      </c>
      <c r="P42" s="2">
        <f>+IFERROR(M42*('Regions &amp; Poverty'!$I40/100),0)</f>
        <v>5.1856480000000005</v>
      </c>
      <c r="Q42" s="2">
        <f>+IFERROR(N42*('Regions &amp; Poverty'!$I40/100),0)</f>
        <v>4.9742160000000002</v>
      </c>
      <c r="R42" s="2">
        <f>+IFERROR(('Regions &amp; Poverty'!$K40/100)*H42,0)</f>
        <v>211.45600000000002</v>
      </c>
      <c r="S42" s="2">
        <f>+IFERROR(('Regions &amp; Poverty'!$K40/100)*I42,0)</f>
        <v>219.95200000000003</v>
      </c>
      <c r="T42" s="2">
        <f>+IFERROR(('Regions &amp; Poverty'!$K40/100)*J42,0)</f>
        <v>210.98400000000001</v>
      </c>
      <c r="U42" s="2">
        <f>+IFERROR(R42*('Regions &amp; Poverty'!$M40/100),0)</f>
        <v>36.581888000000006</v>
      </c>
      <c r="V42" s="2">
        <f>+IFERROR(S42*('Regions &amp; Poverty'!$M40/100),0)</f>
        <v>38.051696000000007</v>
      </c>
      <c r="W42" s="2">
        <f>+IFERROR(T42*('Regions &amp; Poverty'!$M40/100),0)</f>
        <v>36.500232000000004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1349</v>
      </c>
      <c r="I51" s="2">
        <f t="shared" si="6"/>
        <v>1622</v>
      </c>
      <c r="J51" s="2">
        <f t="shared" si="6"/>
        <v>1656</v>
      </c>
      <c r="K51" s="27"/>
      <c r="L51" s="2">
        <f>+IFERROR(('Regions &amp; Poverty'!$G49/100)*H51,0)</f>
        <v>662.35900000000004</v>
      </c>
      <c r="M51" s="2">
        <f>+IFERROR(('Regions &amp; Poverty'!$G49/100)*I51,0)</f>
        <v>796.40200000000004</v>
      </c>
      <c r="N51" s="2">
        <f>+IFERROR(('Regions &amp; Poverty'!$G49/100)*J51,0)</f>
        <v>813.096</v>
      </c>
      <c r="O51" s="2">
        <f>+IFERROR(L51*('Regions &amp; Poverty'!$I49/100),0)</f>
        <v>131.80944099999999</v>
      </c>
      <c r="P51" s="2">
        <f>+IFERROR(M51*('Regions &amp; Poverty'!$I49/100),0)</f>
        <v>158.48399799999999</v>
      </c>
      <c r="Q51" s="2">
        <f>+IFERROR(N51*('Regions &amp; Poverty'!$I49/100),0)</f>
        <v>161.80610399999998</v>
      </c>
      <c r="R51" s="2">
        <f>+IFERROR(('Regions &amp; Poverty'!$K49/100)*H51,0)</f>
        <v>987.46799999999996</v>
      </c>
      <c r="S51" s="2">
        <f>+IFERROR(('Regions &amp; Poverty'!$K49/100)*I51,0)</f>
        <v>1187.3040000000001</v>
      </c>
      <c r="T51" s="2">
        <f>+IFERROR(('Regions &amp; Poverty'!$K49/100)*J51,0)</f>
        <v>1212.192</v>
      </c>
      <c r="U51" s="2">
        <f>+IFERROR(R51*('Regions &amp; Poverty'!$M49/100),0)</f>
        <v>366.35062799999997</v>
      </c>
      <c r="V51" s="2">
        <f>+IFERROR(S51*('Regions &amp; Poverty'!$M49/100),0)</f>
        <v>440.48978400000004</v>
      </c>
      <c r="W51" s="2">
        <f>+IFERROR(T51*('Regions &amp; Poverty'!$M49/100),0)</f>
        <v>449.723232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3</v>
      </c>
      <c r="I54" s="2">
        <f t="shared" si="6"/>
        <v>3</v>
      </c>
      <c r="J54" s="2">
        <f t="shared" si="6"/>
        <v>3</v>
      </c>
      <c r="K54" s="27"/>
      <c r="L54" s="2">
        <f>+IFERROR(('Regions &amp; Poverty'!$G52/100)*H54,0)</f>
        <v>5.6999999999999995E-2</v>
      </c>
      <c r="M54" s="2">
        <f>+IFERROR(('Regions &amp; Poverty'!$G52/100)*I54,0)</f>
        <v>5.6999999999999995E-2</v>
      </c>
      <c r="N54" s="2">
        <f>+IFERROR(('Regions &amp; Poverty'!$G52/100)*J54,0)</f>
        <v>5.6999999999999995E-2</v>
      </c>
      <c r="O54" s="2">
        <f>+IFERROR(L54*('Regions &amp; Poverty'!$I52/100),0)</f>
        <v>2.8499999999999999E-4</v>
      </c>
      <c r="P54" s="2">
        <f>+IFERROR(M54*('Regions &amp; Poverty'!$I52/100),0)</f>
        <v>2.8499999999999999E-4</v>
      </c>
      <c r="Q54" s="2">
        <f>+IFERROR(N54*('Regions &amp; Poverty'!$I52/100),0)</f>
        <v>2.8499999999999999E-4</v>
      </c>
      <c r="R54" s="2">
        <f>+IFERROR(('Regions &amp; Poverty'!$K52/100)*H54,0)</f>
        <v>0.20700000000000002</v>
      </c>
      <c r="S54" s="2">
        <f>+IFERROR(('Regions &amp; Poverty'!$K52/100)*I54,0)</f>
        <v>0.20700000000000002</v>
      </c>
      <c r="T54" s="2">
        <f>+IFERROR(('Regions &amp; Poverty'!$K52/100)*J54,0)</f>
        <v>0.20700000000000002</v>
      </c>
      <c r="U54" s="2">
        <f>+IFERROR(R54*('Regions &amp; Poverty'!$M52/100),0)</f>
        <v>4.1400000000000005E-3</v>
      </c>
      <c r="V54" s="2">
        <f>+IFERROR(S54*('Regions &amp; Poverty'!$M52/100),0)</f>
        <v>4.1400000000000005E-3</v>
      </c>
      <c r="W54" s="2">
        <f>+IFERROR(T54*('Regions &amp; Poverty'!$M52/100),0)</f>
        <v>4.1400000000000005E-3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171665</v>
      </c>
      <c r="I65" s="2">
        <f t="shared" si="8"/>
        <v>137809</v>
      </c>
      <c r="J65" s="2">
        <f t="shared" si="8"/>
        <v>121567</v>
      </c>
      <c r="K65" s="27"/>
      <c r="L65" s="2">
        <f>+IFERROR(('Regions &amp; Poverty'!$G63/100)*H65,0)</f>
        <v>5149.95</v>
      </c>
      <c r="M65" s="2">
        <f>+IFERROR(('Regions &amp; Poverty'!$G63/100)*I65,0)</f>
        <v>4134.2699999999995</v>
      </c>
      <c r="N65" s="2">
        <f>+IFERROR(('Regions &amp; Poverty'!$G63/100)*J65,0)</f>
        <v>3647.0099999999998</v>
      </c>
      <c r="O65" s="2">
        <f>+IFERROR(L65*('Regions &amp; Poverty'!$I63/100),0)</f>
        <v>41.199599999999997</v>
      </c>
      <c r="P65" s="2">
        <f>+IFERROR(M65*('Regions &amp; Poverty'!$I63/100),0)</f>
        <v>33.074159999999999</v>
      </c>
      <c r="Q65" s="2">
        <f>+IFERROR(N65*('Regions &amp; Poverty'!$I63/100),0)</f>
        <v>29.176079999999999</v>
      </c>
      <c r="R65" s="2">
        <f>+IFERROR(('Regions &amp; Poverty'!$K63/100)*H65,0)</f>
        <v>20256.47</v>
      </c>
      <c r="S65" s="2">
        <f>+IFERROR(('Regions &amp; Poverty'!$K63/100)*I65,0)</f>
        <v>16261.462000000001</v>
      </c>
      <c r="T65" s="2">
        <f>+IFERROR(('Regions &amp; Poverty'!$K63/100)*J65,0)</f>
        <v>14344.906000000001</v>
      </c>
      <c r="U65" s="2">
        <f>+IFERROR(R65*('Regions &amp; Poverty'!$M63/100),0)</f>
        <v>668.46351000000004</v>
      </c>
      <c r="V65" s="2">
        <f>+IFERROR(S65*('Regions &amp; Poverty'!$M63/100),0)</f>
        <v>536.6282460000001</v>
      </c>
      <c r="W65" s="2">
        <f>+IFERROR(T65*('Regions &amp; Poverty'!$M63/100),0)</f>
        <v>473.38189800000004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226</v>
      </c>
      <c r="I68" s="2">
        <f t="shared" si="9"/>
        <v>214</v>
      </c>
      <c r="J68" s="2">
        <f t="shared" si="9"/>
        <v>221</v>
      </c>
      <c r="K68" s="27"/>
      <c r="L68" s="2">
        <f>+IFERROR(('Regions &amp; Poverty'!$G66/100)*H68,0)</f>
        <v>16.045999999999999</v>
      </c>
      <c r="M68" s="2">
        <f>+IFERROR(('Regions &amp; Poverty'!$G66/100)*I68,0)</f>
        <v>15.193999999999999</v>
      </c>
      <c r="N68" s="2">
        <f>+IFERROR(('Regions &amp; Poverty'!$G66/100)*J68,0)</f>
        <v>15.690999999999999</v>
      </c>
      <c r="O68" s="2">
        <f>+IFERROR(L68*('Regions &amp; Poverty'!$I66/100),0)</f>
        <v>0.54556400000000005</v>
      </c>
      <c r="P68" s="2">
        <f>+IFERROR(M68*('Regions &amp; Poverty'!$I66/100),0)</f>
        <v>0.51659600000000006</v>
      </c>
      <c r="Q68" s="2">
        <f>+IFERROR(N68*('Regions &amp; Poverty'!$I66/100),0)</f>
        <v>0.53349400000000002</v>
      </c>
      <c r="R68" s="2">
        <f>+IFERROR(('Regions &amp; Poverty'!$K66/100)*H68,0)</f>
        <v>29.154</v>
      </c>
      <c r="S68" s="2">
        <f>+IFERROR(('Regions &amp; Poverty'!$K66/100)*I68,0)</f>
        <v>27.606000000000002</v>
      </c>
      <c r="T68" s="2">
        <f>+IFERROR(('Regions &amp; Poverty'!$K66/100)*J68,0)</f>
        <v>28.509</v>
      </c>
      <c r="U68" s="2">
        <f>+IFERROR(R68*('Regions &amp; Poverty'!$M66/100),0)</f>
        <v>1.778394</v>
      </c>
      <c r="V68" s="2">
        <f>+IFERROR(S68*('Regions &amp; Poverty'!$M66/100),0)</f>
        <v>1.6839660000000001</v>
      </c>
      <c r="W68" s="2">
        <f>+IFERROR(T68*('Regions &amp; Poverty'!$M66/100),0)</f>
        <v>1.7390490000000001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75</v>
      </c>
      <c r="I69" s="2">
        <f t="shared" si="9"/>
        <v>120</v>
      </c>
      <c r="J69" s="2">
        <f t="shared" si="9"/>
        <v>137</v>
      </c>
      <c r="K69" s="27"/>
      <c r="L69" s="2">
        <f>+IFERROR(('Regions &amp; Poverty'!$G67/100)*H69,0)</f>
        <v>4.125</v>
      </c>
      <c r="M69" s="2">
        <f>+IFERROR(('Regions &amp; Poverty'!$G67/100)*I69,0)</f>
        <v>6.6</v>
      </c>
      <c r="N69" s="2">
        <f>+IFERROR(('Regions &amp; Poverty'!$G67/100)*J69,0)</f>
        <v>7.5350000000000001</v>
      </c>
      <c r="O69" s="2">
        <f>+IFERROR(L69*('Regions &amp; Poverty'!$I67/100),0)</f>
        <v>9.0750000000000011E-2</v>
      </c>
      <c r="P69" s="2">
        <f>+IFERROR(M69*('Regions &amp; Poverty'!$I67/100),0)</f>
        <v>0.1452</v>
      </c>
      <c r="Q69" s="2">
        <f>+IFERROR(N69*('Regions &amp; Poverty'!$I67/100),0)</f>
        <v>0.16577000000000003</v>
      </c>
      <c r="R69" s="2">
        <f>+IFERROR(('Regions &amp; Poverty'!$K67/100)*H69,0)</f>
        <v>9.8250000000000011</v>
      </c>
      <c r="S69" s="2">
        <f>+IFERROR(('Regions &amp; Poverty'!$K67/100)*I69,0)</f>
        <v>15.72</v>
      </c>
      <c r="T69" s="2">
        <f>+IFERROR(('Regions &amp; Poverty'!$K67/100)*J69,0)</f>
        <v>17.946999999999999</v>
      </c>
      <c r="U69" s="2">
        <f>+IFERROR(R69*('Regions &amp; Poverty'!$M67/100),0)</f>
        <v>0.49125000000000008</v>
      </c>
      <c r="V69" s="2">
        <f>+IFERROR(S69*('Regions &amp; Poverty'!$M67/100),0)</f>
        <v>0.78600000000000003</v>
      </c>
      <c r="W69" s="2">
        <f>+IFERROR(T69*('Regions &amp; Poverty'!$M67/100),0)</f>
        <v>0.89734999999999998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0</v>
      </c>
      <c r="I70" s="2">
        <f t="shared" si="9"/>
        <v>0</v>
      </c>
      <c r="J70" s="2">
        <f t="shared" si="9"/>
        <v>0</v>
      </c>
      <c r="K70" s="27"/>
      <c r="L70" s="2">
        <f>+IFERROR(('Regions &amp; Poverty'!$G68/100)*H70,0)</f>
        <v>0</v>
      </c>
      <c r="M70" s="2">
        <f>+IFERROR(('Regions &amp; Poverty'!$G68/100)*I70,0)</f>
        <v>0</v>
      </c>
      <c r="N70" s="2">
        <f>+IFERROR(('Regions &amp; Poverty'!$G68/100)*J70,0)</f>
        <v>0</v>
      </c>
      <c r="O70" s="2">
        <f>+IFERROR(L70*('Regions &amp; Poverty'!$I68/100),0)</f>
        <v>0</v>
      </c>
      <c r="P70" s="2">
        <f>+IFERROR(M70*('Regions &amp; Poverty'!$I68/100),0)</f>
        <v>0</v>
      </c>
      <c r="Q70" s="2">
        <f>+IFERROR(N70*('Regions &amp; Poverty'!$I68/100),0)</f>
        <v>0</v>
      </c>
      <c r="R70" s="2">
        <f>+IFERROR(('Regions &amp; Poverty'!$K68/100)*H70,0)</f>
        <v>0</v>
      </c>
      <c r="S70" s="2">
        <f>+IFERROR(('Regions &amp; Poverty'!$K68/100)*I70,0)</f>
        <v>0</v>
      </c>
      <c r="T70" s="2">
        <f>+IFERROR(('Regions &amp; Poverty'!$K68/100)*J70,0)</f>
        <v>0</v>
      </c>
      <c r="U70" s="2">
        <f>+IFERROR(R70*('Regions &amp; Poverty'!$M68/100),0)</f>
        <v>0</v>
      </c>
      <c r="V70" s="2">
        <f>+IFERROR(S70*('Regions &amp; Poverty'!$M68/100),0)</f>
        <v>0</v>
      </c>
      <c r="W70" s="2">
        <f>+IFERROR(T70*('Regions &amp; Poverty'!$M68/100),0)</f>
        <v>0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1599</v>
      </c>
      <c r="I71" s="2">
        <f t="shared" si="9"/>
        <v>2348</v>
      </c>
      <c r="J71" s="2">
        <f t="shared" si="9"/>
        <v>494</v>
      </c>
      <c r="K71" s="27"/>
      <c r="L71" s="2">
        <f>+IFERROR(('Regions &amp; Poverty'!$G69/100)*H71,0)</f>
        <v>47.97</v>
      </c>
      <c r="M71" s="2">
        <f>+IFERROR(('Regions &amp; Poverty'!$G69/100)*I71,0)</f>
        <v>70.44</v>
      </c>
      <c r="N71" s="2">
        <f>+IFERROR(('Regions &amp; Poverty'!$G69/100)*J71,0)</f>
        <v>14.82</v>
      </c>
      <c r="O71" s="2">
        <f>+IFERROR(L71*('Regions &amp; Poverty'!$I69/100),0)</f>
        <v>0.38375999999999999</v>
      </c>
      <c r="P71" s="2">
        <f>+IFERROR(M71*('Regions &amp; Poverty'!$I69/100),0)</f>
        <v>0.56352000000000002</v>
      </c>
      <c r="Q71" s="2">
        <f>+IFERROR(N71*('Regions &amp; Poverty'!$I69/100),0)</f>
        <v>0.11856</v>
      </c>
      <c r="R71" s="2">
        <f>+IFERROR(('Regions &amp; Poverty'!$K69/100)*H71,0)</f>
        <v>148.70700000000002</v>
      </c>
      <c r="S71" s="2">
        <f>+IFERROR(('Regions &amp; Poverty'!$K69/100)*I71,0)</f>
        <v>218.36400000000003</v>
      </c>
      <c r="T71" s="2">
        <f>+IFERROR(('Regions &amp; Poverty'!$K69/100)*J71,0)</f>
        <v>45.942000000000007</v>
      </c>
      <c r="U71" s="2">
        <f>+IFERROR(R71*('Regions &amp; Poverty'!$M69/100),0)</f>
        <v>4.4612100000000003</v>
      </c>
      <c r="V71" s="2">
        <f>+IFERROR(S71*('Regions &amp; Poverty'!$M69/100),0)</f>
        <v>6.5509200000000005</v>
      </c>
      <c r="W71" s="2">
        <f>+IFERROR(T71*('Regions &amp; Poverty'!$M69/100),0)</f>
        <v>1.3782600000000003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0</v>
      </c>
      <c r="I72" s="2">
        <f t="shared" si="9"/>
        <v>0</v>
      </c>
      <c r="J72" s="2">
        <f t="shared" si="9"/>
        <v>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  <c r="K73" s="27"/>
      <c r="L73" s="2">
        <f>+IFERROR(('Regions &amp; Poverty'!$G71/100)*H73,0)</f>
        <v>0</v>
      </c>
      <c r="M73" s="2">
        <f>+IFERROR(('Regions &amp; Poverty'!$G71/100)*I73,0)</f>
        <v>0</v>
      </c>
      <c r="N73" s="2">
        <f>+IFERROR(('Regions &amp; Poverty'!$G71/100)*J73,0)</f>
        <v>0</v>
      </c>
      <c r="O73" s="2">
        <f>+IFERROR(L73*('Regions &amp; Poverty'!$I71/100),0)</f>
        <v>0</v>
      </c>
      <c r="P73" s="2">
        <f>+IFERROR(M73*('Regions &amp; Poverty'!$I71/100),0)</f>
        <v>0</v>
      </c>
      <c r="Q73" s="2">
        <f>+IFERROR(N73*('Regions &amp; Poverty'!$I71/100),0)</f>
        <v>0</v>
      </c>
      <c r="R73" s="2">
        <f>+IFERROR(('Regions &amp; Poverty'!$K71/100)*H73,0)</f>
        <v>0</v>
      </c>
      <c r="S73" s="2">
        <f>+IFERROR(('Regions &amp; Poverty'!$K71/100)*I73,0)</f>
        <v>0</v>
      </c>
      <c r="T73" s="2">
        <f>+IFERROR(('Regions &amp; Poverty'!$K71/100)*J73,0)</f>
        <v>0</v>
      </c>
      <c r="U73" s="2">
        <f>+IFERROR(R73*('Regions &amp; Poverty'!$M71/100),0)</f>
        <v>0</v>
      </c>
      <c r="V73" s="2">
        <f>+IFERROR(S73*('Regions &amp; Poverty'!$M71/100),0)</f>
        <v>0</v>
      </c>
      <c r="W73" s="2">
        <f>+IFERROR(T73*('Regions &amp; Poverty'!$M71/100),0)</f>
        <v>0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54934</v>
      </c>
      <c r="I77" s="2">
        <f t="shared" si="9"/>
        <v>62572</v>
      </c>
      <c r="J77" s="2">
        <f t="shared" si="9"/>
        <v>69788</v>
      </c>
      <c r="K77" s="27"/>
      <c r="L77" s="2">
        <f>+IFERROR(('Regions &amp; Poverty'!$G75/100)*H77,0)</f>
        <v>933.87800000000004</v>
      </c>
      <c r="M77" s="2">
        <f>+IFERROR(('Regions &amp; Poverty'!$G75/100)*I77,0)</f>
        <v>1063.7240000000002</v>
      </c>
      <c r="N77" s="2">
        <f>+IFERROR(('Regions &amp; Poverty'!$G75/100)*J77,0)</f>
        <v>1186.3960000000002</v>
      </c>
      <c r="O77" s="2">
        <f>+IFERROR(L77*('Regions &amp; Poverty'!$I75/100),0)</f>
        <v>9.3387799999999999</v>
      </c>
      <c r="P77" s="2">
        <f>+IFERROR(M77*('Regions &amp; Poverty'!$I75/100),0)</f>
        <v>10.637240000000002</v>
      </c>
      <c r="Q77" s="2">
        <f>+IFERROR(N77*('Regions &amp; Poverty'!$I75/100),0)</f>
        <v>11.863960000000002</v>
      </c>
      <c r="R77" s="2">
        <f>+IFERROR(('Regions &amp; Poverty'!$K75/100)*H77,0)</f>
        <v>2472.0299999999997</v>
      </c>
      <c r="S77" s="2">
        <f>+IFERROR(('Regions &amp; Poverty'!$K75/100)*I77,0)</f>
        <v>2815.74</v>
      </c>
      <c r="T77" s="2">
        <f>+IFERROR(('Regions &amp; Poverty'!$K75/100)*J77,0)</f>
        <v>3140.46</v>
      </c>
      <c r="U77" s="2">
        <f>+IFERROR(R77*('Regions &amp; Poverty'!$M75/100),0)</f>
        <v>44.496540000000003</v>
      </c>
      <c r="V77" s="2">
        <f>+IFERROR(S77*('Regions &amp; Poverty'!$M75/100),0)</f>
        <v>50.683320000000002</v>
      </c>
      <c r="W77" s="2">
        <f>+IFERROR(T77*('Regions &amp; Poverty'!$M75/100),0)</f>
        <v>56.528280000000009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365</v>
      </c>
      <c r="I78" s="2">
        <f t="shared" si="10"/>
        <v>137</v>
      </c>
      <c r="J78" s="2">
        <f t="shared" si="10"/>
        <v>364</v>
      </c>
      <c r="K78" s="27"/>
      <c r="L78" s="2">
        <f>+IFERROR(('Regions &amp; Poverty'!$G76/100)*H78,0)</f>
        <v>4.7450000000000001</v>
      </c>
      <c r="M78" s="2">
        <f>+IFERROR(('Regions &amp; Poverty'!$G76/100)*I78,0)</f>
        <v>1.7810000000000001</v>
      </c>
      <c r="N78" s="2">
        <f>+IFERROR(('Regions &amp; Poverty'!$G76/100)*J78,0)</f>
        <v>4.7320000000000002</v>
      </c>
      <c r="O78" s="2">
        <f>+IFERROR(L78*('Regions &amp; Poverty'!$I76/100),0)</f>
        <v>3.7960000000000001E-2</v>
      </c>
      <c r="P78" s="2">
        <f>+IFERROR(M78*('Regions &amp; Poverty'!$I76/100),0)</f>
        <v>1.4248000000000002E-2</v>
      </c>
      <c r="Q78" s="2">
        <f>+IFERROR(N78*('Regions &amp; Poverty'!$I76/100),0)</f>
        <v>3.7856000000000001E-2</v>
      </c>
      <c r="R78" s="2">
        <f>+IFERROR(('Regions &amp; Poverty'!$K76/100)*H78,0)</f>
        <v>11.315</v>
      </c>
      <c r="S78" s="2">
        <f>+IFERROR(('Regions &amp; Poverty'!$K76/100)*I78,0)</f>
        <v>4.2469999999999999</v>
      </c>
      <c r="T78" s="2">
        <f>+IFERROR(('Regions &amp; Poverty'!$K76/100)*J78,0)</f>
        <v>11.284000000000001</v>
      </c>
      <c r="U78" s="2">
        <f>+IFERROR(R78*('Regions &amp; Poverty'!$M76/100),0)</f>
        <v>0.147095</v>
      </c>
      <c r="V78" s="2">
        <f>+IFERROR(S78*('Regions &amp; Poverty'!$M76/100),0)</f>
        <v>5.5211000000000003E-2</v>
      </c>
      <c r="W78" s="2">
        <f>+IFERROR(T78*('Regions &amp; Poverty'!$M76/100),0)</f>
        <v>0.14669200000000002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123000</v>
      </c>
      <c r="I81" s="2">
        <f t="shared" si="10"/>
        <v>83500</v>
      </c>
      <c r="J81" s="2">
        <f t="shared" si="10"/>
        <v>106900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127369</v>
      </c>
      <c r="I82" s="2">
        <f t="shared" si="10"/>
        <v>114440</v>
      </c>
      <c r="J82" s="2">
        <f t="shared" si="10"/>
        <v>107542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0</v>
      </c>
      <c r="I83" s="2">
        <f t="shared" si="10"/>
        <v>0</v>
      </c>
      <c r="J83" s="2">
        <f t="shared" si="10"/>
        <v>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10000</v>
      </c>
      <c r="I87" s="2">
        <f t="shared" si="10"/>
        <v>13000</v>
      </c>
      <c r="J87" s="2">
        <f t="shared" si="10"/>
        <v>14339</v>
      </c>
      <c r="K87" s="27"/>
      <c r="L87" s="2">
        <f>+IFERROR(('Regions &amp; Poverty'!$G85/100)*H87,0)</f>
        <v>190</v>
      </c>
      <c r="M87" s="2">
        <f>+IFERROR(('Regions &amp; Poverty'!$G85/100)*I87,0)</f>
        <v>247</v>
      </c>
      <c r="N87" s="2">
        <f>+IFERROR(('Regions &amp; Poverty'!$G85/100)*J87,0)</f>
        <v>272.44099999999997</v>
      </c>
      <c r="O87" s="2">
        <f>+IFERROR(L87*('Regions &amp; Poverty'!$I85/100),0)</f>
        <v>0.57000000000000006</v>
      </c>
      <c r="P87" s="2">
        <f>+IFERROR(M87*('Regions &amp; Poverty'!$I85/100),0)</f>
        <v>0.74099999999999999</v>
      </c>
      <c r="Q87" s="2">
        <f>+IFERROR(N87*('Regions &amp; Poverty'!$I85/100),0)</f>
        <v>0.81732299999999991</v>
      </c>
      <c r="R87" s="2">
        <f>+IFERROR(('Regions &amp; Poverty'!$K85/100)*H87,0)</f>
        <v>1210</v>
      </c>
      <c r="S87" s="2">
        <f>+IFERROR(('Regions &amp; Poverty'!$K85/100)*I87,0)</f>
        <v>1573</v>
      </c>
      <c r="T87" s="2">
        <f>+IFERROR(('Regions &amp; Poverty'!$K85/100)*J87,0)</f>
        <v>1735.019</v>
      </c>
      <c r="U87" s="2">
        <f>+IFERROR(R87*('Regions &amp; Poverty'!$M85/100),0)</f>
        <v>33.879999999999995</v>
      </c>
      <c r="V87" s="2">
        <f>+IFERROR(S87*('Regions &amp; Poverty'!$M85/100),0)</f>
        <v>44.043999999999997</v>
      </c>
      <c r="W87" s="2">
        <f>+IFERROR(T87*('Regions &amp; Poverty'!$M85/100),0)</f>
        <v>48.580531999999998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570700</v>
      </c>
      <c r="I95" s="2">
        <f t="shared" si="11"/>
        <v>571500</v>
      </c>
      <c r="J95" s="2">
        <f t="shared" si="11"/>
        <v>559390</v>
      </c>
      <c r="K95" s="27"/>
      <c r="L95" s="2">
        <f>+IFERROR(('Regions &amp; Poverty'!$G93/100)*H95,0)</f>
        <v>37095.5</v>
      </c>
      <c r="M95" s="2">
        <f>+IFERROR(('Regions &amp; Poverty'!$G93/100)*I95,0)</f>
        <v>37147.5</v>
      </c>
      <c r="N95" s="2">
        <f>+IFERROR(('Regions &amp; Poverty'!$G93/100)*J95,0)</f>
        <v>36360.35</v>
      </c>
      <c r="O95" s="2">
        <f>+IFERROR(L95*('Regions &amp; Poverty'!$I93/100),0)</f>
        <v>556.4325</v>
      </c>
      <c r="P95" s="2">
        <f>+IFERROR(M95*('Regions &amp; Poverty'!$I93/100),0)</f>
        <v>557.21249999999998</v>
      </c>
      <c r="Q95" s="2">
        <f>+IFERROR(N95*('Regions &amp; Poverty'!$I93/100),0)</f>
        <v>545.40524999999991</v>
      </c>
      <c r="R95" s="2">
        <f>+IFERROR(('Regions &amp; Poverty'!$K93/100)*H95,0)</f>
        <v>172351.4</v>
      </c>
      <c r="S95" s="2">
        <f>+IFERROR(('Regions &amp; Poverty'!$K93/100)*I95,0)</f>
        <v>172593</v>
      </c>
      <c r="T95" s="2">
        <f>+IFERROR(('Regions &amp; Poverty'!$K93/100)*J95,0)</f>
        <v>168935.78</v>
      </c>
      <c r="U95" s="2">
        <f>+IFERROR(R95*('Regions &amp; Poverty'!$M93/100),0)</f>
        <v>13615.7606</v>
      </c>
      <c r="V95" s="2">
        <f>+IFERROR(S95*('Regions &amp; Poverty'!$M93/100),0)</f>
        <v>13634.847</v>
      </c>
      <c r="W95" s="2">
        <f>+IFERROR(T95*('Regions &amp; Poverty'!$M93/100),0)</f>
        <v>13345.92662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0</v>
      </c>
      <c r="I96" s="2">
        <f t="shared" si="11"/>
        <v>0</v>
      </c>
      <c r="J96" s="2">
        <f t="shared" si="11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9530000</v>
      </c>
      <c r="I110" s="2">
        <f t="shared" si="17"/>
        <v>7330000</v>
      </c>
      <c r="J110" s="2">
        <f t="shared" si="17"/>
        <v>7818984</v>
      </c>
      <c r="K110" s="27"/>
      <c r="L110" s="2">
        <f>+IFERROR(('Regions &amp; Poverty'!$G108/100)*H110,0)</f>
        <v>2020360</v>
      </c>
      <c r="M110" s="2">
        <f>+IFERROR(('Regions &amp; Poverty'!$G108/100)*I110,0)</f>
        <v>1553960</v>
      </c>
      <c r="N110" s="2">
        <f>+IFERROR(('Regions &amp; Poverty'!$G108/100)*J110,0)</f>
        <v>1657624.608</v>
      </c>
      <c r="O110" s="2">
        <f>+IFERROR(L110*('Regions &amp; Poverty'!$I108/100),0)</f>
        <v>86875.48</v>
      </c>
      <c r="P110" s="2">
        <f>+IFERROR(M110*('Regions &amp; Poverty'!$I108/100),0)</f>
        <v>66820.28</v>
      </c>
      <c r="Q110" s="2">
        <f>+IFERROR(N110*('Regions &amp; Poverty'!$I108/100),0)</f>
        <v>71277.858143999998</v>
      </c>
      <c r="R110" s="2">
        <f>+IFERROR(('Regions &amp; Poverty'!$K108/100)*H110,0)</f>
        <v>5756120</v>
      </c>
      <c r="S110" s="2">
        <f>+IFERROR(('Regions &amp; Poverty'!$K108/100)*I110,0)</f>
        <v>4427320</v>
      </c>
      <c r="T110" s="2">
        <f>+IFERROR(('Regions &amp; Poverty'!$K108/100)*J110,0)</f>
        <v>4722666.3360000001</v>
      </c>
      <c r="U110" s="2">
        <f>+IFERROR(R110*('Regions &amp; Poverty'!$M108/100),0)</f>
        <v>1133955.6399999999</v>
      </c>
      <c r="V110" s="2">
        <f>+IFERROR(S110*('Regions &amp; Poverty'!$M108/100),0)</f>
        <v>872182.03999999992</v>
      </c>
      <c r="W110" s="2">
        <f>+IFERROR(T110*('Regions &amp; Poverty'!$M108/100),0)</f>
        <v>930365.26819199999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9380</v>
      </c>
      <c r="I111" s="2">
        <f t="shared" si="17"/>
        <v>9408</v>
      </c>
      <c r="J111" s="2">
        <f t="shared" si="17"/>
        <v>10914</v>
      </c>
      <c r="K111" s="27"/>
      <c r="L111" s="2">
        <f>+IFERROR(('Regions &amp; Poverty'!$G109/100)*H111,0)</f>
        <v>1407</v>
      </c>
      <c r="M111" s="2">
        <f>+IFERROR(('Regions &amp; Poverty'!$G109/100)*I111,0)</f>
        <v>1411.2</v>
      </c>
      <c r="N111" s="2">
        <f>+IFERROR(('Regions &amp; Poverty'!$G109/100)*J111,0)</f>
        <v>1637.1</v>
      </c>
      <c r="O111" s="2">
        <f>+IFERROR(L111*('Regions &amp; Poverty'!$I109/100),0)</f>
        <v>42.21</v>
      </c>
      <c r="P111" s="2">
        <f>+IFERROR(M111*('Regions &amp; Poverty'!$I109/100),0)</f>
        <v>42.335999999999999</v>
      </c>
      <c r="Q111" s="2">
        <f>+IFERROR(N111*('Regions &amp; Poverty'!$I109/100),0)</f>
        <v>49.112999999999992</v>
      </c>
      <c r="R111" s="2">
        <f>+IFERROR(('Regions &amp; Poverty'!$K109/100)*H111,0)</f>
        <v>4774.42</v>
      </c>
      <c r="S111" s="2">
        <f>+IFERROR(('Regions &amp; Poverty'!$K109/100)*I111,0)</f>
        <v>4788.6720000000005</v>
      </c>
      <c r="T111" s="2">
        <f>+IFERROR(('Regions &amp; Poverty'!$K109/100)*J111,0)</f>
        <v>5555.2259999999997</v>
      </c>
      <c r="U111" s="2">
        <f>+IFERROR(R111*('Regions &amp; Poverty'!$M109/100),0)</f>
        <v>754.35836000000006</v>
      </c>
      <c r="V111" s="2">
        <f>+IFERROR(S111*('Regions &amp; Poverty'!$M109/100),0)</f>
        <v>756.61017600000014</v>
      </c>
      <c r="W111" s="2">
        <f>+IFERROR(T111*('Regions &amp; Poverty'!$M109/100),0)</f>
        <v>877.72570799999994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399030</v>
      </c>
      <c r="I112" s="2">
        <f t="shared" si="17"/>
        <v>379192</v>
      </c>
      <c r="J112" s="2">
        <f t="shared" si="17"/>
        <v>517107</v>
      </c>
      <c r="K112" s="27"/>
      <c r="L112" s="2">
        <f>+IFERROR(('Regions &amp; Poverty'!$G110/100)*H112,0)</f>
        <v>24340.829999999998</v>
      </c>
      <c r="M112" s="2">
        <f>+IFERROR(('Regions &amp; Poverty'!$G110/100)*I112,0)</f>
        <v>23130.712</v>
      </c>
      <c r="N112" s="2">
        <f>+IFERROR(('Regions &amp; Poverty'!$G110/100)*J112,0)</f>
        <v>31543.526999999998</v>
      </c>
      <c r="O112" s="2">
        <f>+IFERROR(L112*('Regions &amp; Poverty'!$I110/100),0)</f>
        <v>219.06747000000001</v>
      </c>
      <c r="P112" s="2">
        <f>+IFERROR(M112*('Regions &amp; Poverty'!$I110/100),0)</f>
        <v>208.17640800000001</v>
      </c>
      <c r="Q112" s="2">
        <f>+IFERROR(N112*('Regions &amp; Poverty'!$I110/100),0)</f>
        <v>283.89174300000002</v>
      </c>
      <c r="R112" s="2">
        <f>+IFERROR(('Regions &amp; Poverty'!$K110/100)*H112,0)</f>
        <v>158414.91</v>
      </c>
      <c r="S112" s="2">
        <f>+IFERROR(('Regions &amp; Poverty'!$K110/100)*I112,0)</f>
        <v>150539.22400000002</v>
      </c>
      <c r="T112" s="2">
        <f>+IFERROR(('Regions &amp; Poverty'!$K110/100)*J112,0)</f>
        <v>205291.47900000002</v>
      </c>
      <c r="U112" s="2">
        <f>+IFERROR(R112*('Regions &amp; Poverty'!$M110/100),0)</f>
        <v>15049.416450000001</v>
      </c>
      <c r="V112" s="2">
        <f>+IFERROR(S112*('Regions &amp; Poverty'!$M110/100),0)</f>
        <v>14301.226280000003</v>
      </c>
      <c r="W112" s="2">
        <f>+IFERROR(T112*('Regions &amp; Poverty'!$M110/100),0)</f>
        <v>19502.690505000002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90</v>
      </c>
      <c r="I127" s="2">
        <f t="shared" si="20"/>
        <v>90</v>
      </c>
      <c r="J127" s="2">
        <f t="shared" si="20"/>
        <v>102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7857</v>
      </c>
      <c r="I128" s="2">
        <f t="shared" si="20"/>
        <v>7403</v>
      </c>
      <c r="J128" s="2">
        <f t="shared" si="20"/>
        <v>6527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13072</v>
      </c>
      <c r="I129" s="2">
        <f t="shared" si="20"/>
        <v>16761</v>
      </c>
      <c r="J129" s="2">
        <f t="shared" si="20"/>
        <v>22328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531</v>
      </c>
      <c r="I131" s="2">
        <f t="shared" si="20"/>
        <v>1392</v>
      </c>
      <c r="J131" s="2">
        <f t="shared" si="20"/>
        <v>1325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35000</v>
      </c>
      <c r="I132" s="2">
        <f t="shared" si="20"/>
        <v>27348</v>
      </c>
      <c r="J132" s="2">
        <f t="shared" si="20"/>
        <v>26552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633</v>
      </c>
      <c r="I134" s="2">
        <f t="shared" si="20"/>
        <v>3100</v>
      </c>
      <c r="J134" s="2">
        <f t="shared" si="20"/>
        <v>6065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191</v>
      </c>
      <c r="I135" s="9">
        <f t="shared" si="21"/>
        <v>182</v>
      </c>
      <c r="J135" s="9">
        <f t="shared" si="21"/>
        <v>166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90</v>
      </c>
      <c r="I136" s="2">
        <f t="shared" si="22"/>
        <v>70</v>
      </c>
      <c r="J136" s="2">
        <f t="shared" si="22"/>
        <v>43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179</v>
      </c>
      <c r="I138" s="2">
        <f t="shared" si="22"/>
        <v>123</v>
      </c>
      <c r="J138" s="2">
        <f t="shared" si="22"/>
        <v>554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6414</v>
      </c>
      <c r="I139" s="9">
        <f t="shared" si="23"/>
        <v>6620</v>
      </c>
      <c r="J139" s="9">
        <f t="shared" si="23"/>
        <v>6772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35118</v>
      </c>
      <c r="I140" s="2">
        <f t="shared" si="24"/>
        <v>24903</v>
      </c>
      <c r="J140" s="2">
        <f t="shared" si="24"/>
        <v>19707</v>
      </c>
      <c r="K140" s="27"/>
      <c r="L140" s="2">
        <f>+IFERROR(('Regions &amp; Poverty'!$G138/100)*H140,0)</f>
        <v>175.59</v>
      </c>
      <c r="M140" s="2">
        <f>+IFERROR(('Regions &amp; Poverty'!$G138/100)*I140,0)</f>
        <v>124.515</v>
      </c>
      <c r="N140" s="2">
        <f>+IFERROR(('Regions &amp; Poverty'!$G138/100)*J140,0)</f>
        <v>98.534999999999997</v>
      </c>
      <c r="O140" s="2">
        <f>+IFERROR(L140*('Regions &amp; Poverty'!$I138/100),0)</f>
        <v>0.17559</v>
      </c>
      <c r="P140" s="2">
        <f>+IFERROR(M140*('Regions &amp; Poverty'!$I138/100),0)</f>
        <v>0.124515</v>
      </c>
      <c r="Q140" s="2">
        <f>+IFERROR(N140*('Regions &amp; Poverty'!$I138/100),0)</f>
        <v>9.8534999999999998E-2</v>
      </c>
      <c r="R140" s="2">
        <f>+IFERROR(('Regions &amp; Poverty'!$K138/100)*H140,0)</f>
        <v>1369.6020000000001</v>
      </c>
      <c r="S140" s="2">
        <f>+IFERROR(('Regions &amp; Poverty'!$K138/100)*I140,0)</f>
        <v>971.21699999999998</v>
      </c>
      <c r="T140" s="2">
        <f>+IFERROR(('Regions &amp; Poverty'!$K138/100)*J140,0)</f>
        <v>768.57299999999998</v>
      </c>
      <c r="U140" s="2">
        <f>+IFERROR(R140*('Regions &amp; Poverty'!$M138/100),0)</f>
        <v>10.956816000000002</v>
      </c>
      <c r="V140" s="2">
        <f>+IFERROR(S140*('Regions &amp; Poverty'!$M138/100),0)</f>
        <v>7.769736</v>
      </c>
      <c r="W140" s="2">
        <f>+IFERROR(T140*('Regions &amp; Poverty'!$M138/100),0)</f>
        <v>6.1485839999999996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1323</v>
      </c>
      <c r="I141" s="2">
        <f t="shared" si="24"/>
        <v>1137</v>
      </c>
      <c r="J141" s="2">
        <f t="shared" si="24"/>
        <v>1315</v>
      </c>
      <c r="K141" s="27"/>
      <c r="L141" s="2">
        <f>+IFERROR(('Regions &amp; Poverty'!$G139/100)*H141,0)</f>
        <v>18.521999999999998</v>
      </c>
      <c r="M141" s="2">
        <f>+IFERROR(('Regions &amp; Poverty'!$G139/100)*I141,0)</f>
        <v>15.917999999999997</v>
      </c>
      <c r="N141" s="2">
        <f>+IFERROR(('Regions &amp; Poverty'!$G139/100)*J141,0)</f>
        <v>18.409999999999997</v>
      </c>
      <c r="O141" s="2">
        <f>+IFERROR(L141*('Regions &amp; Poverty'!$I139/100),0)</f>
        <v>3.7044000000000001E-2</v>
      </c>
      <c r="P141" s="2">
        <f>+IFERROR(M141*('Regions &amp; Poverty'!$I139/100),0)</f>
        <v>3.1835999999999996E-2</v>
      </c>
      <c r="Q141" s="2">
        <f>+IFERROR(N141*('Regions &amp; Poverty'!$I139/100),0)</f>
        <v>3.6819999999999992E-2</v>
      </c>
      <c r="R141" s="2">
        <f>+IFERROR(('Regions &amp; Poverty'!$K139/100)*H141,0)</f>
        <v>213.00300000000001</v>
      </c>
      <c r="S141" s="2">
        <f>+IFERROR(('Regions &amp; Poverty'!$K139/100)*I141,0)</f>
        <v>183.05700000000002</v>
      </c>
      <c r="T141" s="2">
        <f>+IFERROR(('Regions &amp; Poverty'!$K139/100)*J141,0)</f>
        <v>211.715</v>
      </c>
      <c r="U141" s="2">
        <f>+IFERROR(R141*('Regions &amp; Poverty'!$M139/100),0)</f>
        <v>6.3900899999999998</v>
      </c>
      <c r="V141" s="2">
        <f>+IFERROR(S141*('Regions &amp; Poverty'!$M139/100),0)</f>
        <v>5.4917100000000003</v>
      </c>
      <c r="W141" s="2">
        <f>+IFERROR(T141*('Regions &amp; Poverty'!$M139/100),0)</f>
        <v>6.3514499999999998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90</v>
      </c>
      <c r="I142" s="2">
        <f t="shared" si="24"/>
        <v>77</v>
      </c>
      <c r="J142" s="2">
        <f t="shared" si="24"/>
        <v>65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62499</v>
      </c>
      <c r="I143" s="2">
        <f t="shared" si="24"/>
        <v>65559</v>
      </c>
      <c r="J143" s="2">
        <f t="shared" si="24"/>
        <v>44062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3841</v>
      </c>
      <c r="I144" s="2">
        <f t="shared" si="24"/>
        <v>7918</v>
      </c>
      <c r="J144" s="2">
        <f t="shared" si="24"/>
        <v>5000</v>
      </c>
      <c r="K144" s="27"/>
      <c r="L144" s="2">
        <f>+IFERROR(('Regions &amp; Poverty'!$G142/100)*H144,0)</f>
        <v>76.820000000000007</v>
      </c>
      <c r="M144" s="2">
        <f>+IFERROR(('Regions &amp; Poverty'!$G142/100)*I144,0)</f>
        <v>158.36000000000001</v>
      </c>
      <c r="N144" s="2">
        <f>+IFERROR(('Regions &amp; Poverty'!$G142/100)*J144,0)</f>
        <v>100</v>
      </c>
      <c r="O144" s="2">
        <f>+IFERROR(L144*('Regions &amp; Poverty'!$I142/100),0)</f>
        <v>0.30728000000000005</v>
      </c>
      <c r="P144" s="2">
        <f>+IFERROR(M144*('Regions &amp; Poverty'!$I142/100),0)</f>
        <v>0.63344000000000011</v>
      </c>
      <c r="Q144" s="2">
        <f>+IFERROR(N144*('Regions &amp; Poverty'!$I142/100),0)</f>
        <v>0.4</v>
      </c>
      <c r="R144" s="2">
        <f>+IFERROR(('Regions &amp; Poverty'!$K142/100)*H144,0)</f>
        <v>349.53100000000001</v>
      </c>
      <c r="S144" s="2">
        <f>+IFERROR(('Regions &amp; Poverty'!$K142/100)*I144,0)</f>
        <v>720.53800000000001</v>
      </c>
      <c r="T144" s="2">
        <f>+IFERROR(('Regions &amp; Poverty'!$K142/100)*J144,0)</f>
        <v>455</v>
      </c>
      <c r="U144" s="2">
        <f>+IFERROR(R144*('Regions &amp; Poverty'!$M142/100),0)</f>
        <v>8.0392130000000002</v>
      </c>
      <c r="V144" s="2">
        <f>+IFERROR(S144*('Regions &amp; Poverty'!$M142/100),0)</f>
        <v>16.572374</v>
      </c>
      <c r="W144" s="2">
        <f>+IFERROR(T144*('Regions &amp; Poverty'!$M142/100),0)</f>
        <v>10.465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224</v>
      </c>
      <c r="I145" s="2">
        <f t="shared" si="24"/>
        <v>246</v>
      </c>
      <c r="J145" s="2">
        <f t="shared" si="24"/>
        <v>281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268734</v>
      </c>
      <c r="I146" s="2">
        <f t="shared" si="24"/>
        <v>193105</v>
      </c>
      <c r="J146" s="2">
        <f t="shared" si="24"/>
        <v>177493</v>
      </c>
      <c r="K146" s="27"/>
      <c r="L146" s="2">
        <f>+IFERROR(('Regions &amp; Poverty'!$G144/100)*H146,0)</f>
        <v>806.202</v>
      </c>
      <c r="M146" s="2">
        <f>+IFERROR(('Regions &amp; Poverty'!$G144/100)*I146,0)</f>
        <v>579.31500000000005</v>
      </c>
      <c r="N146" s="2">
        <f>+IFERROR(('Regions &amp; Poverty'!$G144/100)*J146,0)</f>
        <v>532.47900000000004</v>
      </c>
      <c r="O146" s="2">
        <f>+IFERROR(L146*('Regions &amp; Poverty'!$I144/100),0)</f>
        <v>0.80620199999999997</v>
      </c>
      <c r="P146" s="2">
        <f>+IFERROR(M146*('Regions &amp; Poverty'!$I144/100),0)</f>
        <v>0.57931500000000002</v>
      </c>
      <c r="Q146" s="2">
        <f>+IFERROR(N146*('Regions &amp; Poverty'!$I144/100),0)</f>
        <v>0.53247900000000004</v>
      </c>
      <c r="R146" s="2">
        <f>+IFERROR(('Regions &amp; Poverty'!$K144/100)*H146,0)</f>
        <v>6718.35</v>
      </c>
      <c r="S146" s="2">
        <f>+IFERROR(('Regions &amp; Poverty'!$K144/100)*I146,0)</f>
        <v>4827.625</v>
      </c>
      <c r="T146" s="2">
        <f>+IFERROR(('Regions &amp; Poverty'!$K144/100)*J146,0)</f>
        <v>4437.3249999999998</v>
      </c>
      <c r="U146" s="2">
        <f>+IFERROR(R146*('Regions &amp; Poverty'!$M144/100),0)</f>
        <v>33.591750000000005</v>
      </c>
      <c r="V146" s="2">
        <f>+IFERROR(S146*('Regions &amp; Poverty'!$M144/100),0)</f>
        <v>24.138125000000002</v>
      </c>
      <c r="W146" s="2">
        <f>+IFERROR(T146*('Regions &amp; Poverty'!$M144/100),0)</f>
        <v>22.186624999999999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1158</v>
      </c>
      <c r="I147" s="2">
        <f t="shared" si="24"/>
        <v>1314</v>
      </c>
      <c r="J147" s="2">
        <f t="shared" si="24"/>
        <v>1159</v>
      </c>
      <c r="K147" s="27"/>
      <c r="L147" s="2">
        <f>+IFERROR(('Regions &amp; Poverty'!$G145/100)*H147,0)</f>
        <v>28.950000000000003</v>
      </c>
      <c r="M147" s="2">
        <f>+IFERROR(('Regions &amp; Poverty'!$G145/100)*I147,0)</f>
        <v>32.85</v>
      </c>
      <c r="N147" s="2">
        <f>+IFERROR(('Regions &amp; Poverty'!$G145/100)*J147,0)</f>
        <v>28.975000000000001</v>
      </c>
      <c r="O147" s="2">
        <f>+IFERROR(L147*('Regions &amp; Poverty'!$I145/100),0)</f>
        <v>0.11580000000000001</v>
      </c>
      <c r="P147" s="2">
        <f>+IFERROR(M147*('Regions &amp; Poverty'!$I145/100),0)</f>
        <v>0.13140000000000002</v>
      </c>
      <c r="Q147" s="2">
        <f>+IFERROR(N147*('Regions &amp; Poverty'!$I145/100),0)</f>
        <v>0.1159</v>
      </c>
      <c r="R147" s="2">
        <f>+IFERROR(('Regions &amp; Poverty'!$K145/100)*H147,0)</f>
        <v>207.28199999999998</v>
      </c>
      <c r="S147" s="2">
        <f>+IFERROR(('Regions &amp; Poverty'!$K145/100)*I147,0)</f>
        <v>235.20599999999999</v>
      </c>
      <c r="T147" s="2">
        <f>+IFERROR(('Regions &amp; Poverty'!$K145/100)*J147,0)</f>
        <v>207.46099999999998</v>
      </c>
      <c r="U147" s="2">
        <f>+IFERROR(R147*('Regions &amp; Poverty'!$M145/100),0)</f>
        <v>8.0839979999999994</v>
      </c>
      <c r="V147" s="2">
        <f>+IFERROR(S147*('Regions &amp; Poverty'!$M145/100),0)</f>
        <v>9.1730339999999995</v>
      </c>
      <c r="W147" s="2">
        <f>+IFERROR(T147*('Regions &amp; Poverty'!$M145/100),0)</f>
        <v>8.090978999999999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12600</v>
      </c>
      <c r="I148" s="2">
        <f t="shared" si="24"/>
        <v>5600</v>
      </c>
      <c r="J148" s="2">
        <f t="shared" si="24"/>
        <v>14850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1887</v>
      </c>
      <c r="I149" s="2">
        <f t="shared" si="24"/>
        <v>1708</v>
      </c>
      <c r="J149" s="2">
        <f t="shared" si="24"/>
        <v>2023</v>
      </c>
      <c r="K149" s="27"/>
      <c r="L149" s="2">
        <f>+IFERROR(('Regions &amp; Poverty'!$G147/100)*H149,0)</f>
        <v>1.887</v>
      </c>
      <c r="M149" s="2">
        <f>+IFERROR(('Regions &amp; Poverty'!$G147/100)*I149,0)</f>
        <v>1.708</v>
      </c>
      <c r="N149" s="2">
        <f>+IFERROR(('Regions &amp; Poverty'!$G147/100)*J149,0)</f>
        <v>2.0230000000000001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39.627000000000002</v>
      </c>
      <c r="S149" s="2">
        <f>+IFERROR(('Regions &amp; Poverty'!$K147/100)*I149,0)</f>
        <v>35.868000000000002</v>
      </c>
      <c r="T149" s="2">
        <f>+IFERROR(('Regions &amp; Poverty'!$K147/100)*J149,0)</f>
        <v>42.483000000000004</v>
      </c>
      <c r="U149" s="2">
        <f>+IFERROR(R149*('Regions &amp; Poverty'!$M147/100),0)</f>
        <v>0.15850800000000001</v>
      </c>
      <c r="V149" s="2">
        <f>+IFERROR(S149*('Regions &amp; Poverty'!$M147/100),0)</f>
        <v>0.14347200000000002</v>
      </c>
      <c r="W149" s="2">
        <f>+IFERROR(T149*('Regions &amp; Poverty'!$M147/100),0)</f>
        <v>0.16993200000000003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3340</v>
      </c>
      <c r="I151" s="2">
        <f t="shared" si="25"/>
        <v>3248</v>
      </c>
      <c r="J151" s="2">
        <f t="shared" si="25"/>
        <v>2671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3.34</v>
      </c>
      <c r="S151" s="2">
        <f>+IFERROR(('Regions &amp; Poverty'!$K149/100)*I151,0)</f>
        <v>3.2480000000000002</v>
      </c>
      <c r="T151" s="2">
        <f>+IFERROR(('Regions &amp; Poverty'!$K149/100)*J151,0)</f>
        <v>2.6710000000000003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27392</v>
      </c>
      <c r="I155" s="2">
        <f t="shared" si="25"/>
        <v>48010</v>
      </c>
      <c r="J155" s="2">
        <f t="shared" si="25"/>
        <v>52071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450000</v>
      </c>
      <c r="I156" s="2">
        <f t="shared" si="25"/>
        <v>460000</v>
      </c>
      <c r="J156" s="2">
        <f t="shared" si="25"/>
        <v>455000</v>
      </c>
      <c r="K156" s="27"/>
      <c r="L156" s="2">
        <f>+IFERROR(('Regions &amp; Poverty'!$G154/100)*H156,0)</f>
        <v>1350</v>
      </c>
      <c r="M156" s="2">
        <f>+IFERROR(('Regions &amp; Poverty'!$G154/100)*I156,0)</f>
        <v>1380</v>
      </c>
      <c r="N156" s="2">
        <f>+IFERROR(('Regions &amp; Poverty'!$G154/100)*J156,0)</f>
        <v>1365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10800</v>
      </c>
      <c r="S156" s="2">
        <f>+IFERROR(('Regions &amp; Poverty'!$K154/100)*I156,0)</f>
        <v>11040</v>
      </c>
      <c r="T156" s="2">
        <f>+IFERROR(('Regions &amp; Poverty'!$K154/100)*J156,0)</f>
        <v>10920</v>
      </c>
      <c r="U156" s="2">
        <f>+IFERROR(R156*('Regions &amp; Poverty'!$M154/100),0)</f>
        <v>54</v>
      </c>
      <c r="V156" s="2">
        <f>+IFERROR(S156*('Regions &amp; Poverty'!$M154/100),0)</f>
        <v>55.2</v>
      </c>
      <c r="W156" s="2">
        <f>+IFERROR(T156*('Regions &amp; Poverty'!$M154/100),0)</f>
        <v>54.6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58318</v>
      </c>
      <c r="I158" s="2">
        <f t="shared" si="25"/>
        <v>59242</v>
      </c>
      <c r="J158" s="2">
        <f t="shared" si="25"/>
        <v>59890</v>
      </c>
      <c r="K158" s="27"/>
      <c r="L158" s="2">
        <f>+IFERROR(('Regions &amp; Poverty'!$G156/100)*H158,0)</f>
        <v>10963.784</v>
      </c>
      <c r="M158" s="2">
        <f>+IFERROR(('Regions &amp; Poverty'!$G156/100)*I158,0)</f>
        <v>11137.495999999999</v>
      </c>
      <c r="N158" s="2">
        <f>+IFERROR(('Regions &amp; Poverty'!$G156/100)*J158,0)</f>
        <v>11259.32</v>
      </c>
      <c r="O158" s="2">
        <f>+IFERROR(L158*('Regions &amp; Poverty'!$I156/100),0)</f>
        <v>493.37027999999998</v>
      </c>
      <c r="P158" s="2">
        <f>+IFERROR(M158*('Regions &amp; Poverty'!$I156/100),0)</f>
        <v>501.18731999999994</v>
      </c>
      <c r="Q158" s="2">
        <f>+IFERROR(N158*('Regions &amp; Poverty'!$I156/100),0)</f>
        <v>506.6694</v>
      </c>
      <c r="R158" s="2">
        <f>+IFERROR(('Regions &amp; Poverty'!$K156/100)*H158,0)</f>
        <v>30441.996000000003</v>
      </c>
      <c r="S158" s="2">
        <f>+IFERROR(('Regions &amp; Poverty'!$K156/100)*I158,0)</f>
        <v>30924.324000000001</v>
      </c>
      <c r="T158" s="2">
        <f>+IFERROR(('Regions &amp; Poverty'!$K156/100)*J158,0)</f>
        <v>31262.58</v>
      </c>
      <c r="U158" s="2">
        <f>+IFERROR(R158*('Regions &amp; Poverty'!$M156/100),0)</f>
        <v>5266.4653080000007</v>
      </c>
      <c r="V158" s="2">
        <f>+IFERROR(S158*('Regions &amp; Poverty'!$M156/100),0)</f>
        <v>5349.9080520000007</v>
      </c>
      <c r="W158" s="2">
        <f>+IFERROR(T158*('Regions &amp; Poverty'!$M156/100),0)</f>
        <v>5408.4263400000009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629400</v>
      </c>
      <c r="I159" s="2">
        <f t="shared" si="25"/>
        <v>555400</v>
      </c>
      <c r="J159" s="2">
        <f t="shared" si="25"/>
        <v>874593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5700</v>
      </c>
      <c r="I170" s="2">
        <f t="shared" si="27"/>
        <v>6100</v>
      </c>
      <c r="J170" s="2">
        <f t="shared" si="27"/>
        <v>6443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4700</v>
      </c>
      <c r="I172" s="2">
        <f t="shared" si="27"/>
        <v>1435</v>
      </c>
      <c r="J172" s="2">
        <f t="shared" si="27"/>
        <v>3487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18.8</v>
      </c>
      <c r="S172" s="2">
        <f>+IFERROR(('Regions &amp; Poverty'!$K170/100)*I172,0)</f>
        <v>5.74</v>
      </c>
      <c r="T172" s="2">
        <f>+IFERROR(('Regions &amp; Poverty'!$K170/100)*J172,0)</f>
        <v>13.948</v>
      </c>
      <c r="U172" s="2">
        <f>+IFERROR(R172*('Regions &amp; Poverty'!$M170/100),0)</f>
        <v>1.8800000000000001E-2</v>
      </c>
      <c r="V172" s="2">
        <f>+IFERROR(S172*('Regions &amp; Poverty'!$M170/100),0)</f>
        <v>5.7400000000000003E-3</v>
      </c>
      <c r="W172" s="2">
        <f>+IFERROR(T172*('Regions &amp; Poverty'!$M170/100),0)</f>
        <v>1.3948E-2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3200</v>
      </c>
      <c r="I173" s="2">
        <f t="shared" si="27"/>
        <v>3000</v>
      </c>
      <c r="J173" s="2">
        <f t="shared" si="27"/>
        <v>2932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44.8</v>
      </c>
      <c r="S173" s="2">
        <f>+IFERROR(('Regions &amp; Poverty'!$K171/100)*I173,0)</f>
        <v>41.999999999999993</v>
      </c>
      <c r="T173" s="2">
        <f>+IFERROR(('Regions &amp; Poverty'!$K171/100)*J173,0)</f>
        <v>41.047999999999995</v>
      </c>
      <c r="U173" s="2">
        <f>+IFERROR(R173*('Regions &amp; Poverty'!$M171/100),0)</f>
        <v>8.9599999999999999E-2</v>
      </c>
      <c r="V173" s="2">
        <f>+IFERROR(S173*('Regions &amp; Poverty'!$M171/100),0)</f>
        <v>8.3999999999999991E-2</v>
      </c>
      <c r="W173" s="2">
        <f>+IFERROR(T173*('Regions &amp; Poverty'!$M171/100),0)</f>
        <v>8.2095999999999988E-2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111300</v>
      </c>
      <c r="I174" s="2">
        <f t="shared" si="27"/>
        <v>110000</v>
      </c>
      <c r="J174" s="2">
        <f t="shared" si="27"/>
        <v>319908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333.90000000000003</v>
      </c>
      <c r="S174" s="2">
        <f>+IFERROR(('Regions &amp; Poverty'!$K172/100)*I174,0)</f>
        <v>330</v>
      </c>
      <c r="T174" s="2">
        <f>+IFERROR(('Regions &amp; Poverty'!$K172/100)*J174,0)</f>
        <v>959.72400000000005</v>
      </c>
      <c r="U174" s="2">
        <f>+IFERROR(R174*('Regions &amp; Poverty'!$M172/100),0)</f>
        <v>0.33390000000000003</v>
      </c>
      <c r="V174" s="2">
        <f>+IFERROR(S174*('Regions &amp; Poverty'!$M172/100),0)</f>
        <v>0.33</v>
      </c>
      <c r="W174" s="2">
        <f>+IFERROR(T174*('Regions &amp; Poverty'!$M172/100),0)</f>
        <v>0.95972400000000002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124900</v>
      </c>
      <c r="I176" s="9">
        <f t="shared" si="28"/>
        <v>120535</v>
      </c>
      <c r="J176" s="9">
        <f t="shared" si="28"/>
        <v>332770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13392208</v>
      </c>
      <c r="I178" s="9">
        <f t="shared" si="29"/>
        <v>11027109</v>
      </c>
      <c r="J178" s="9">
        <f t="shared" si="29"/>
        <v>12083300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3668</v>
      </c>
      <c r="I182" s="2">
        <f t="shared" si="30"/>
        <v>3731</v>
      </c>
      <c r="J182" s="2">
        <f t="shared" si="30"/>
        <v>3795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458682</v>
      </c>
      <c r="I183" s="2">
        <f t="shared" si="30"/>
        <v>520965</v>
      </c>
      <c r="J183" s="2">
        <f t="shared" si="30"/>
        <v>444146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191</v>
      </c>
      <c r="I202" s="2">
        <f t="shared" si="32"/>
        <v>182</v>
      </c>
      <c r="J202" s="2">
        <f t="shared" si="32"/>
        <v>166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5290</v>
      </c>
      <c r="I203" s="2">
        <f t="shared" si="32"/>
        <v>5458</v>
      </c>
      <c r="J203" s="2">
        <f t="shared" si="32"/>
        <v>5626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1124</v>
      </c>
      <c r="I205" s="2">
        <f t="shared" si="32"/>
        <v>1162</v>
      </c>
      <c r="J205" s="2">
        <f t="shared" si="32"/>
        <v>1146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1762</v>
      </c>
      <c r="I244" s="2">
        <f t="shared" si="36"/>
        <v>1735</v>
      </c>
      <c r="J244" s="2">
        <f t="shared" si="36"/>
        <v>1708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11800</v>
      </c>
      <c r="I245" s="2">
        <f t="shared" si="36"/>
        <v>12100</v>
      </c>
      <c r="J245" s="2">
        <f t="shared" si="36"/>
        <v>12340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4</v>
      </c>
      <c r="B250" s="1" t="s">
        <v>20</v>
      </c>
      <c r="C250" s="1">
        <v>191</v>
      </c>
      <c r="D250" s="1" t="s">
        <v>693</v>
      </c>
      <c r="E250" s="1">
        <v>5510</v>
      </c>
      <c r="F250" s="1" t="s">
        <v>581</v>
      </c>
      <c r="G250" s="1" t="s">
        <v>4</v>
      </c>
      <c r="H250" s="1">
        <v>35118</v>
      </c>
      <c r="I250" s="1">
        <v>24903</v>
      </c>
      <c r="J250" s="1">
        <v>19707</v>
      </c>
    </row>
    <row r="251" spans="1:11" ht="15" customHeight="1" x14ac:dyDescent="0.2">
      <c r="A251" s="1">
        <v>9</v>
      </c>
      <c r="B251" s="1" t="s">
        <v>24</v>
      </c>
      <c r="C251" s="1">
        <v>191</v>
      </c>
      <c r="D251" s="1" t="s">
        <v>693</v>
      </c>
      <c r="E251" s="1">
        <v>5510</v>
      </c>
      <c r="F251" s="1" t="s">
        <v>581</v>
      </c>
      <c r="G251" s="1" t="s">
        <v>4</v>
      </c>
      <c r="H251" s="1">
        <v>54934</v>
      </c>
      <c r="I251" s="1">
        <v>62572</v>
      </c>
      <c r="J251" s="1">
        <v>69788</v>
      </c>
    </row>
    <row r="252" spans="1:11" ht="15" customHeight="1" x14ac:dyDescent="0.2">
      <c r="A252" s="1">
        <v>10</v>
      </c>
      <c r="B252" s="1" t="s">
        <v>26</v>
      </c>
      <c r="C252" s="1">
        <v>191</v>
      </c>
      <c r="D252" s="1" t="s">
        <v>693</v>
      </c>
      <c r="E252" s="1">
        <v>5510</v>
      </c>
      <c r="F252" s="1" t="s">
        <v>581</v>
      </c>
      <c r="G252" s="1" t="s">
        <v>4</v>
      </c>
      <c r="H252" s="1">
        <v>629400</v>
      </c>
      <c r="I252" s="1">
        <v>555400</v>
      </c>
      <c r="J252" s="1">
        <v>874593</v>
      </c>
    </row>
    <row r="253" spans="1:11" ht="15" customHeight="1" x14ac:dyDescent="0.2">
      <c r="A253" s="1">
        <v>13</v>
      </c>
      <c r="B253" s="1" t="s">
        <v>30</v>
      </c>
      <c r="C253" s="1">
        <v>191</v>
      </c>
      <c r="D253" s="1" t="s">
        <v>693</v>
      </c>
      <c r="E253" s="1">
        <v>5510</v>
      </c>
      <c r="F253" s="1" t="s">
        <v>581</v>
      </c>
      <c r="G253" s="1" t="s">
        <v>4</v>
      </c>
      <c r="H253" s="1">
        <v>224</v>
      </c>
      <c r="I253" s="1">
        <v>246</v>
      </c>
      <c r="J253" s="1">
        <v>281</v>
      </c>
    </row>
    <row r="254" spans="1:11" ht="15" customHeight="1" x14ac:dyDescent="0.2">
      <c r="A254" s="1">
        <v>16</v>
      </c>
      <c r="B254" s="1" t="s">
        <v>31</v>
      </c>
      <c r="C254" s="1">
        <v>191</v>
      </c>
      <c r="D254" s="1" t="s">
        <v>693</v>
      </c>
      <c r="E254" s="1">
        <v>5510</v>
      </c>
      <c r="F254" s="1" t="s">
        <v>581</v>
      </c>
      <c r="G254" s="1" t="s">
        <v>4</v>
      </c>
      <c r="H254" s="1">
        <v>6000</v>
      </c>
      <c r="I254" s="1">
        <v>7385</v>
      </c>
      <c r="J254" s="1">
        <v>7940</v>
      </c>
    </row>
    <row r="255" spans="1:11" ht="15" customHeight="1" x14ac:dyDescent="0.2">
      <c r="A255" s="1">
        <v>19</v>
      </c>
      <c r="B255" s="1" t="s">
        <v>40</v>
      </c>
      <c r="C255" s="1">
        <v>191</v>
      </c>
      <c r="D255" s="1" t="s">
        <v>693</v>
      </c>
      <c r="E255" s="1">
        <v>5510</v>
      </c>
      <c r="F255" s="1" t="s">
        <v>581</v>
      </c>
      <c r="G255" s="1" t="s">
        <v>4</v>
      </c>
      <c r="H255" s="1">
        <v>226</v>
      </c>
      <c r="I255" s="1">
        <v>214</v>
      </c>
      <c r="J255" s="1">
        <v>221</v>
      </c>
    </row>
    <row r="256" spans="1:11" ht="15" customHeight="1" x14ac:dyDescent="0.2">
      <c r="A256" s="1">
        <v>80</v>
      </c>
      <c r="B256" s="1" t="s">
        <v>41</v>
      </c>
      <c r="C256" s="1">
        <v>191</v>
      </c>
      <c r="D256" s="1" t="s">
        <v>693</v>
      </c>
      <c r="E256" s="1">
        <v>5510</v>
      </c>
      <c r="F256" s="1" t="s">
        <v>581</v>
      </c>
      <c r="G256" s="1" t="s">
        <v>4</v>
      </c>
      <c r="H256" s="1">
        <v>5290</v>
      </c>
      <c r="I256" s="1">
        <v>5458</v>
      </c>
      <c r="J256" s="1">
        <v>5626</v>
      </c>
    </row>
    <row r="257" spans="1:10" ht="15" customHeight="1" x14ac:dyDescent="0.2">
      <c r="A257" s="1">
        <v>27</v>
      </c>
      <c r="B257" s="1" t="s">
        <v>46</v>
      </c>
      <c r="C257" s="1">
        <v>191</v>
      </c>
      <c r="D257" s="1" t="s">
        <v>693</v>
      </c>
      <c r="E257" s="1">
        <v>5510</v>
      </c>
      <c r="F257" s="1" t="s">
        <v>581</v>
      </c>
      <c r="G257" s="1" t="s">
        <v>4</v>
      </c>
      <c r="H257" s="1">
        <v>633</v>
      </c>
      <c r="I257" s="1">
        <v>3100</v>
      </c>
      <c r="J257" s="1">
        <v>6065</v>
      </c>
    </row>
    <row r="258" spans="1:10" ht="15" customHeight="1" x14ac:dyDescent="0.2">
      <c r="A258" s="1">
        <v>33</v>
      </c>
      <c r="B258" s="1" t="s">
        <v>51</v>
      </c>
      <c r="C258" s="1">
        <v>191</v>
      </c>
      <c r="D258" s="1" t="s">
        <v>693</v>
      </c>
      <c r="E258" s="1">
        <v>5510</v>
      </c>
      <c r="F258" s="1" t="s">
        <v>581</v>
      </c>
      <c r="G258" s="1" t="s">
        <v>4</v>
      </c>
      <c r="H258" s="1">
        <v>123000</v>
      </c>
      <c r="I258" s="1">
        <v>83500</v>
      </c>
      <c r="J258" s="1">
        <v>106900</v>
      </c>
    </row>
    <row r="259" spans="1:10" ht="15" customHeight="1" x14ac:dyDescent="0.2">
      <c r="A259" s="1">
        <v>40</v>
      </c>
      <c r="B259" s="1" t="s">
        <v>56</v>
      </c>
      <c r="C259" s="1">
        <v>191</v>
      </c>
      <c r="D259" s="1" t="s">
        <v>693</v>
      </c>
      <c r="E259" s="1">
        <v>5510</v>
      </c>
      <c r="F259" s="1" t="s">
        <v>581</v>
      </c>
      <c r="G259" s="1" t="s">
        <v>4</v>
      </c>
      <c r="H259" s="1">
        <v>365</v>
      </c>
      <c r="I259" s="1">
        <v>137</v>
      </c>
      <c r="J259" s="1">
        <v>364</v>
      </c>
    </row>
    <row r="260" spans="1:10" ht="15" customHeight="1" x14ac:dyDescent="0.2">
      <c r="A260" s="1">
        <v>351</v>
      </c>
      <c r="B260" s="1" t="s">
        <v>57</v>
      </c>
      <c r="C260" s="1">
        <v>191</v>
      </c>
      <c r="D260" s="1" t="s">
        <v>693</v>
      </c>
      <c r="E260" s="1">
        <v>5510</v>
      </c>
      <c r="F260" s="1" t="s">
        <v>581</v>
      </c>
      <c r="G260" s="1" t="s">
        <v>4</v>
      </c>
      <c r="H260" s="1">
        <v>10000</v>
      </c>
      <c r="I260" s="1">
        <v>13000</v>
      </c>
      <c r="J260" s="1">
        <v>14339</v>
      </c>
    </row>
    <row r="261" spans="1:10" ht="15" customHeight="1" x14ac:dyDescent="0.2">
      <c r="A261" s="1">
        <v>41</v>
      </c>
      <c r="B261" s="1" t="s">
        <v>568</v>
      </c>
      <c r="C261" s="1">
        <v>191</v>
      </c>
      <c r="D261" s="1" t="s">
        <v>693</v>
      </c>
      <c r="E261" s="1">
        <v>5510</v>
      </c>
      <c r="F261" s="1" t="s">
        <v>581</v>
      </c>
      <c r="G261" s="1" t="s">
        <v>4</v>
      </c>
      <c r="H261" s="1">
        <v>10000</v>
      </c>
      <c r="I261" s="1">
        <v>13000</v>
      </c>
      <c r="J261" s="1">
        <v>14339</v>
      </c>
    </row>
    <row r="262" spans="1:10" ht="15" customHeight="1" x14ac:dyDescent="0.2">
      <c r="A262" s="1">
        <v>44</v>
      </c>
      <c r="B262" s="1" t="s">
        <v>58</v>
      </c>
      <c r="C262" s="1">
        <v>191</v>
      </c>
      <c r="D262" s="1" t="s">
        <v>693</v>
      </c>
      <c r="E262" s="1">
        <v>5510</v>
      </c>
      <c r="F262" s="1" t="s">
        <v>581</v>
      </c>
      <c r="G262" s="1" t="s">
        <v>4</v>
      </c>
      <c r="H262" s="1">
        <v>75</v>
      </c>
      <c r="I262" s="1">
        <v>120</v>
      </c>
      <c r="J262" s="1">
        <v>137</v>
      </c>
    </row>
    <row r="263" spans="1:10" ht="15" customHeight="1" x14ac:dyDescent="0.2">
      <c r="A263" s="1">
        <v>50</v>
      </c>
      <c r="B263" s="1" t="s">
        <v>66</v>
      </c>
      <c r="C263" s="1">
        <v>191</v>
      </c>
      <c r="D263" s="1" t="s">
        <v>693</v>
      </c>
      <c r="E263" s="1">
        <v>5510</v>
      </c>
      <c r="F263" s="1" t="s">
        <v>581</v>
      </c>
      <c r="G263" s="1" t="s">
        <v>4</v>
      </c>
      <c r="H263" s="1">
        <v>90</v>
      </c>
      <c r="I263" s="1">
        <v>90</v>
      </c>
      <c r="J263" s="1">
        <v>102</v>
      </c>
    </row>
    <row r="264" spans="1:10" ht="15" customHeight="1" x14ac:dyDescent="0.2">
      <c r="A264" s="1">
        <v>167</v>
      </c>
      <c r="B264" s="1" t="s">
        <v>570</v>
      </c>
      <c r="C264" s="1">
        <v>191</v>
      </c>
      <c r="D264" s="1" t="s">
        <v>693</v>
      </c>
      <c r="E264" s="1">
        <v>5510</v>
      </c>
      <c r="F264" s="1" t="s">
        <v>581</v>
      </c>
      <c r="G264" s="1" t="s">
        <v>4</v>
      </c>
    </row>
    <row r="265" spans="1:10" ht="15" customHeight="1" x14ac:dyDescent="0.2">
      <c r="A265" s="1">
        <v>56</v>
      </c>
      <c r="B265" s="1" t="s">
        <v>74</v>
      </c>
      <c r="C265" s="1">
        <v>191</v>
      </c>
      <c r="D265" s="1" t="s">
        <v>693</v>
      </c>
      <c r="E265" s="1">
        <v>5510</v>
      </c>
      <c r="F265" s="1" t="s">
        <v>581</v>
      </c>
      <c r="G265" s="1" t="s">
        <v>4</v>
      </c>
      <c r="H265" s="1">
        <v>3</v>
      </c>
      <c r="I265" s="1">
        <v>3</v>
      </c>
      <c r="J265" s="1">
        <v>3</v>
      </c>
    </row>
    <row r="266" spans="1:10" x14ac:dyDescent="0.2">
      <c r="A266" s="1">
        <v>59</v>
      </c>
      <c r="B266" s="1" t="s">
        <v>76</v>
      </c>
      <c r="C266" s="1">
        <v>191</v>
      </c>
      <c r="D266" s="1" t="s">
        <v>693</v>
      </c>
      <c r="E266" s="1">
        <v>5510</v>
      </c>
      <c r="F266" s="1" t="s">
        <v>581</v>
      </c>
      <c r="G266" s="1" t="s">
        <v>4</v>
      </c>
      <c r="H266" s="1">
        <v>1323</v>
      </c>
      <c r="I266" s="1">
        <v>1137</v>
      </c>
      <c r="J266" s="1">
        <v>1315</v>
      </c>
    </row>
    <row r="267" spans="1:10" x14ac:dyDescent="0.2">
      <c r="A267" s="1">
        <v>178</v>
      </c>
      <c r="B267" s="1" t="s">
        <v>79</v>
      </c>
      <c r="C267" s="1">
        <v>191</v>
      </c>
      <c r="D267" s="1" t="s">
        <v>693</v>
      </c>
      <c r="E267" s="1">
        <v>5510</v>
      </c>
      <c r="F267" s="1" t="s">
        <v>581</v>
      </c>
      <c r="G267" s="1" t="s">
        <v>4</v>
      </c>
      <c r="H267" s="1">
        <v>3668</v>
      </c>
      <c r="I267" s="1">
        <v>3731</v>
      </c>
      <c r="J267" s="1">
        <v>3795</v>
      </c>
    </row>
    <row r="268" spans="1:10" x14ac:dyDescent="0.2">
      <c r="A268" s="1">
        <v>238</v>
      </c>
      <c r="B268" s="1" t="s">
        <v>81</v>
      </c>
      <c r="C268" s="1">
        <v>191</v>
      </c>
      <c r="D268" s="1" t="s">
        <v>693</v>
      </c>
      <c r="E268" s="1">
        <v>5510</v>
      </c>
      <c r="F268" s="1" t="s">
        <v>581</v>
      </c>
      <c r="G268" s="1" t="s">
        <v>4</v>
      </c>
      <c r="H268" s="1">
        <v>458682</v>
      </c>
      <c r="I268" s="1">
        <v>520965</v>
      </c>
      <c r="J268" s="1">
        <v>444146</v>
      </c>
    </row>
    <row r="269" spans="1:10" x14ac:dyDescent="0.2">
      <c r="A269" s="1">
        <v>62</v>
      </c>
      <c r="B269" s="1" t="s">
        <v>82</v>
      </c>
      <c r="C269" s="1">
        <v>191</v>
      </c>
      <c r="D269" s="1" t="s">
        <v>693</v>
      </c>
      <c r="E269" s="1">
        <v>5510</v>
      </c>
      <c r="F269" s="1" t="s">
        <v>581</v>
      </c>
      <c r="G269" s="1" t="s">
        <v>4</v>
      </c>
    </row>
    <row r="270" spans="1:10" x14ac:dyDescent="0.2">
      <c r="A270" s="1">
        <v>84</v>
      </c>
      <c r="B270" s="1" t="s">
        <v>94</v>
      </c>
      <c r="C270" s="1">
        <v>191</v>
      </c>
      <c r="D270" s="1" t="s">
        <v>693</v>
      </c>
      <c r="E270" s="1">
        <v>5510</v>
      </c>
      <c r="F270" s="1" t="s">
        <v>581</v>
      </c>
      <c r="G270" s="1" t="s">
        <v>4</v>
      </c>
      <c r="H270" s="1">
        <v>7857</v>
      </c>
      <c r="I270" s="1">
        <v>7403</v>
      </c>
      <c r="J270" s="1">
        <v>6527</v>
      </c>
    </row>
    <row r="271" spans="1:10" x14ac:dyDescent="0.2">
      <c r="A271" s="1">
        <v>97</v>
      </c>
      <c r="B271" s="1" t="s">
        <v>104</v>
      </c>
      <c r="C271" s="1">
        <v>191</v>
      </c>
      <c r="D271" s="1" t="s">
        <v>693</v>
      </c>
      <c r="E271" s="1">
        <v>5510</v>
      </c>
      <c r="F271" s="1" t="s">
        <v>581</v>
      </c>
      <c r="G271" s="1" t="s">
        <v>4</v>
      </c>
      <c r="H271" s="1">
        <v>90</v>
      </c>
      <c r="I271" s="1">
        <v>70</v>
      </c>
      <c r="J271" s="1">
        <v>43</v>
      </c>
    </row>
    <row r="272" spans="1:10" x14ac:dyDescent="0.2">
      <c r="A272" s="1">
        <v>100</v>
      </c>
      <c r="B272" s="1" t="s">
        <v>106</v>
      </c>
      <c r="C272" s="1">
        <v>191</v>
      </c>
      <c r="D272" s="1" t="s">
        <v>693</v>
      </c>
      <c r="E272" s="1">
        <v>5510</v>
      </c>
      <c r="F272" s="1" t="s">
        <v>581</v>
      </c>
      <c r="G272" s="1" t="s">
        <v>4</v>
      </c>
      <c r="H272" s="1">
        <v>9530000</v>
      </c>
      <c r="I272" s="1">
        <v>7330000</v>
      </c>
      <c r="J272" s="1">
        <v>7818984</v>
      </c>
    </row>
    <row r="273" spans="1:10" x14ac:dyDescent="0.2">
      <c r="A273" s="1">
        <v>102</v>
      </c>
      <c r="B273" s="1" t="s">
        <v>108</v>
      </c>
      <c r="C273" s="1">
        <v>191</v>
      </c>
      <c r="D273" s="1" t="s">
        <v>693</v>
      </c>
      <c r="E273" s="1">
        <v>5510</v>
      </c>
      <c r="F273" s="1" t="s">
        <v>581</v>
      </c>
      <c r="G273" s="1" t="s">
        <v>4</v>
      </c>
      <c r="H273" s="1">
        <v>268734</v>
      </c>
      <c r="I273" s="1">
        <v>193105</v>
      </c>
      <c r="J273" s="1">
        <v>177493</v>
      </c>
    </row>
    <row r="274" spans="1:10" x14ac:dyDescent="0.2">
      <c r="A274" s="1">
        <v>103</v>
      </c>
      <c r="B274" s="1" t="s">
        <v>109</v>
      </c>
      <c r="C274" s="1">
        <v>191</v>
      </c>
      <c r="D274" s="1" t="s">
        <v>693</v>
      </c>
      <c r="E274" s="1">
        <v>5510</v>
      </c>
      <c r="F274" s="1" t="s">
        <v>581</v>
      </c>
      <c r="G274" s="1" t="s">
        <v>4</v>
      </c>
      <c r="H274" s="1">
        <v>1158</v>
      </c>
      <c r="I274" s="1">
        <v>1314</v>
      </c>
      <c r="J274" s="1">
        <v>1159</v>
      </c>
    </row>
    <row r="275" spans="1:10" x14ac:dyDescent="0.2">
      <c r="A275" s="1">
        <v>105</v>
      </c>
      <c r="B275" s="1" t="s">
        <v>111</v>
      </c>
      <c r="C275" s="1">
        <v>191</v>
      </c>
      <c r="D275" s="1" t="s">
        <v>693</v>
      </c>
      <c r="E275" s="1">
        <v>5510</v>
      </c>
      <c r="F275" s="1" t="s">
        <v>581</v>
      </c>
      <c r="G275" s="1" t="s">
        <v>4</v>
      </c>
      <c r="H275" s="1">
        <v>12600</v>
      </c>
      <c r="I275" s="1">
        <v>5600</v>
      </c>
      <c r="J275" s="1">
        <v>14850</v>
      </c>
    </row>
    <row r="276" spans="1:10" x14ac:dyDescent="0.2">
      <c r="A276" s="1">
        <v>106</v>
      </c>
      <c r="B276" s="1" t="s">
        <v>112</v>
      </c>
      <c r="C276" s="1">
        <v>191</v>
      </c>
      <c r="D276" s="1" t="s">
        <v>693</v>
      </c>
      <c r="E276" s="1">
        <v>5510</v>
      </c>
      <c r="F276" s="1" t="s">
        <v>581</v>
      </c>
      <c r="G276" s="1" t="s">
        <v>4</v>
      </c>
      <c r="H276" s="1">
        <v>13072</v>
      </c>
      <c r="I276" s="1">
        <v>16761</v>
      </c>
      <c r="J276" s="1">
        <v>22328</v>
      </c>
    </row>
    <row r="277" spans="1:10" x14ac:dyDescent="0.2">
      <c r="A277" s="1">
        <v>112</v>
      </c>
      <c r="B277" s="1" t="s">
        <v>115</v>
      </c>
      <c r="C277" s="1">
        <v>191</v>
      </c>
      <c r="D277" s="1" t="s">
        <v>693</v>
      </c>
      <c r="E277" s="1">
        <v>5510</v>
      </c>
      <c r="F277" s="1" t="s">
        <v>581</v>
      </c>
      <c r="G277" s="1" t="s">
        <v>4</v>
      </c>
      <c r="H277" s="1">
        <v>1887</v>
      </c>
      <c r="I277" s="1">
        <v>1708</v>
      </c>
      <c r="J277" s="1">
        <v>2023</v>
      </c>
    </row>
    <row r="278" spans="1:10" x14ac:dyDescent="0.2">
      <c r="A278" s="1">
        <v>108</v>
      </c>
      <c r="B278" s="1" t="s">
        <v>116</v>
      </c>
      <c r="C278" s="1">
        <v>191</v>
      </c>
      <c r="D278" s="1" t="s">
        <v>693</v>
      </c>
      <c r="E278" s="1">
        <v>5510</v>
      </c>
      <c r="F278" s="1" t="s">
        <v>581</v>
      </c>
      <c r="G278" s="1" t="s">
        <v>4</v>
      </c>
      <c r="H278" s="1">
        <v>4700</v>
      </c>
      <c r="I278" s="1">
        <v>1435</v>
      </c>
      <c r="J278" s="1">
        <v>3487</v>
      </c>
    </row>
    <row r="279" spans="1:10" x14ac:dyDescent="0.2">
      <c r="A279" s="1">
        <v>114</v>
      </c>
      <c r="B279" s="1" t="s">
        <v>117</v>
      </c>
      <c r="C279" s="1">
        <v>191</v>
      </c>
      <c r="D279" s="1" t="s">
        <v>693</v>
      </c>
      <c r="E279" s="1">
        <v>5510</v>
      </c>
      <c r="F279" s="1" t="s">
        <v>581</v>
      </c>
      <c r="G279" s="1" t="s">
        <v>4</v>
      </c>
      <c r="H279" s="1">
        <v>2027</v>
      </c>
      <c r="I279" s="1">
        <v>2006</v>
      </c>
      <c r="J279" s="1">
        <v>1985</v>
      </c>
    </row>
    <row r="280" spans="1:10" x14ac:dyDescent="0.2">
      <c r="A280" s="1">
        <v>121</v>
      </c>
      <c r="B280" s="1" t="s">
        <v>123</v>
      </c>
      <c r="C280" s="1">
        <v>191</v>
      </c>
      <c r="D280" s="1" t="s">
        <v>693</v>
      </c>
      <c r="E280" s="1">
        <v>5510</v>
      </c>
      <c r="F280" s="1" t="s">
        <v>581</v>
      </c>
      <c r="G280" s="1" t="s">
        <v>4</v>
      </c>
      <c r="H280" s="1">
        <v>3340</v>
      </c>
      <c r="I280" s="1">
        <v>3248</v>
      </c>
      <c r="J280" s="1">
        <v>2671</v>
      </c>
    </row>
    <row r="281" spans="1:10" x14ac:dyDescent="0.2">
      <c r="A281" s="1">
        <v>124</v>
      </c>
      <c r="B281" s="1" t="s">
        <v>126</v>
      </c>
      <c r="C281" s="1">
        <v>191</v>
      </c>
      <c r="D281" s="1" t="s">
        <v>693</v>
      </c>
      <c r="E281" s="1">
        <v>5510</v>
      </c>
      <c r="F281" s="1" t="s">
        <v>581</v>
      </c>
      <c r="G281" s="1" t="s">
        <v>4</v>
      </c>
      <c r="H281" s="1">
        <v>90</v>
      </c>
      <c r="I281" s="1">
        <v>77</v>
      </c>
      <c r="J281" s="1">
        <v>65</v>
      </c>
    </row>
    <row r="282" spans="1:10" x14ac:dyDescent="0.2">
      <c r="A282" s="1">
        <v>126</v>
      </c>
      <c r="B282" s="1" t="s">
        <v>128</v>
      </c>
      <c r="C282" s="1">
        <v>191</v>
      </c>
      <c r="D282" s="1" t="s">
        <v>693</v>
      </c>
      <c r="E282" s="1">
        <v>5510</v>
      </c>
      <c r="F282" s="1" t="s">
        <v>581</v>
      </c>
      <c r="G282" s="1" t="s">
        <v>4</v>
      </c>
      <c r="I282" s="1">
        <v>0</v>
      </c>
    </row>
    <row r="283" spans="1:10" x14ac:dyDescent="0.2">
      <c r="A283" s="1">
        <v>130</v>
      </c>
      <c r="B283" s="1" t="s">
        <v>131</v>
      </c>
      <c r="C283" s="1">
        <v>191</v>
      </c>
      <c r="D283" s="1" t="s">
        <v>693</v>
      </c>
      <c r="E283" s="1">
        <v>5510</v>
      </c>
      <c r="F283" s="1" t="s">
        <v>581</v>
      </c>
      <c r="G283" s="1" t="s">
        <v>4</v>
      </c>
      <c r="H283" s="1">
        <v>65391</v>
      </c>
      <c r="I283" s="1">
        <v>66234</v>
      </c>
      <c r="J283" s="1">
        <v>67498</v>
      </c>
    </row>
    <row r="284" spans="1:10" x14ac:dyDescent="0.2">
      <c r="A284" s="1">
        <v>138</v>
      </c>
      <c r="B284" s="1" t="s">
        <v>140</v>
      </c>
      <c r="C284" s="1">
        <v>191</v>
      </c>
      <c r="D284" s="1" t="s">
        <v>693</v>
      </c>
      <c r="E284" s="1">
        <v>5510</v>
      </c>
      <c r="F284" s="1" t="s">
        <v>581</v>
      </c>
      <c r="G284" s="1" t="s">
        <v>4</v>
      </c>
      <c r="H284" s="1">
        <v>171665</v>
      </c>
      <c r="I284" s="1">
        <v>137809</v>
      </c>
      <c r="J284" s="1">
        <v>121567</v>
      </c>
    </row>
    <row r="285" spans="1:10" x14ac:dyDescent="0.2">
      <c r="A285" s="1">
        <v>143</v>
      </c>
      <c r="B285" s="1" t="s">
        <v>145</v>
      </c>
      <c r="C285" s="1">
        <v>191</v>
      </c>
      <c r="D285" s="1" t="s">
        <v>693</v>
      </c>
      <c r="E285" s="1">
        <v>5510</v>
      </c>
      <c r="F285" s="1" t="s">
        <v>581</v>
      </c>
      <c r="G285" s="1" t="s">
        <v>4</v>
      </c>
      <c r="H285" s="1">
        <v>62499</v>
      </c>
      <c r="I285" s="1">
        <v>65559</v>
      </c>
      <c r="J285" s="1">
        <v>44062</v>
      </c>
    </row>
    <row r="286" spans="1:10" x14ac:dyDescent="0.2">
      <c r="A286" s="1">
        <v>28</v>
      </c>
      <c r="B286" s="1" t="s">
        <v>147</v>
      </c>
      <c r="C286" s="1">
        <v>191</v>
      </c>
      <c r="D286" s="1" t="s">
        <v>693</v>
      </c>
      <c r="E286" s="1">
        <v>5510</v>
      </c>
      <c r="F286" s="1" t="s">
        <v>581</v>
      </c>
      <c r="G286" s="1" t="s">
        <v>4</v>
      </c>
      <c r="H286" s="1">
        <v>570700</v>
      </c>
      <c r="I286" s="1">
        <v>571500</v>
      </c>
      <c r="J286" s="1">
        <v>559390</v>
      </c>
    </row>
    <row r="287" spans="1:10" x14ac:dyDescent="0.2">
      <c r="A287" s="1">
        <v>149</v>
      </c>
      <c r="B287" s="1" t="s">
        <v>150</v>
      </c>
      <c r="C287" s="1">
        <v>191</v>
      </c>
      <c r="D287" s="1" t="s">
        <v>693</v>
      </c>
      <c r="E287" s="1">
        <v>5510</v>
      </c>
      <c r="F287" s="1" t="s">
        <v>581</v>
      </c>
      <c r="G287" s="1" t="s">
        <v>4</v>
      </c>
      <c r="H287" s="1">
        <v>9380</v>
      </c>
      <c r="I287" s="1">
        <v>9408</v>
      </c>
      <c r="J287" s="1">
        <v>10914</v>
      </c>
    </row>
    <row r="288" spans="1:10" x14ac:dyDescent="0.2">
      <c r="A288" s="1">
        <v>158</v>
      </c>
      <c r="B288" s="1" t="s">
        <v>155</v>
      </c>
      <c r="C288" s="1">
        <v>191</v>
      </c>
      <c r="D288" s="1" t="s">
        <v>693</v>
      </c>
      <c r="E288" s="1">
        <v>5510</v>
      </c>
      <c r="F288" s="1" t="s">
        <v>581</v>
      </c>
      <c r="G288" s="1" t="s">
        <v>4</v>
      </c>
      <c r="H288" s="1">
        <v>224</v>
      </c>
      <c r="I288" s="1">
        <v>236</v>
      </c>
      <c r="J288" s="1">
        <v>234</v>
      </c>
    </row>
    <row r="289" spans="1:10" x14ac:dyDescent="0.2">
      <c r="A289" s="1">
        <v>299</v>
      </c>
      <c r="B289" s="1" t="s">
        <v>159</v>
      </c>
      <c r="C289" s="1">
        <v>191</v>
      </c>
      <c r="D289" s="1" t="s">
        <v>693</v>
      </c>
      <c r="E289" s="1">
        <v>5510</v>
      </c>
      <c r="F289" s="1" t="s">
        <v>581</v>
      </c>
      <c r="G289" s="1" t="s">
        <v>4</v>
      </c>
      <c r="H289" s="1">
        <v>1762</v>
      </c>
      <c r="I289" s="1">
        <v>1735</v>
      </c>
      <c r="J289" s="1">
        <v>1708</v>
      </c>
    </row>
    <row r="290" spans="1:10" x14ac:dyDescent="0.2">
      <c r="A290" s="1">
        <v>165</v>
      </c>
      <c r="B290" s="1" t="s">
        <v>162</v>
      </c>
      <c r="C290" s="1">
        <v>191</v>
      </c>
      <c r="D290" s="1" t="s">
        <v>693</v>
      </c>
      <c r="E290" s="1">
        <v>5510</v>
      </c>
      <c r="F290" s="1" t="s">
        <v>581</v>
      </c>
      <c r="G290" s="1" t="s">
        <v>4</v>
      </c>
      <c r="H290" s="1">
        <v>399030</v>
      </c>
      <c r="I290" s="1">
        <v>379192</v>
      </c>
      <c r="J290" s="1">
        <v>517107</v>
      </c>
    </row>
    <row r="291" spans="1:10" x14ac:dyDescent="0.2">
      <c r="A291" s="1">
        <v>170</v>
      </c>
      <c r="B291" s="1" t="s">
        <v>166</v>
      </c>
      <c r="C291" s="1">
        <v>191</v>
      </c>
      <c r="D291" s="1" t="s">
        <v>693</v>
      </c>
      <c r="E291" s="1">
        <v>5510</v>
      </c>
      <c r="F291" s="1" t="s">
        <v>581</v>
      </c>
      <c r="G291" s="1" t="s">
        <v>4</v>
      </c>
      <c r="H291" s="1">
        <v>1599</v>
      </c>
      <c r="I291" s="1">
        <v>2348</v>
      </c>
      <c r="J291" s="1">
        <v>494</v>
      </c>
    </row>
    <row r="292" spans="1:10" x14ac:dyDescent="0.2">
      <c r="A292" s="1">
        <v>174</v>
      </c>
      <c r="B292" s="1" t="s">
        <v>169</v>
      </c>
      <c r="C292" s="1">
        <v>191</v>
      </c>
      <c r="D292" s="1" t="s">
        <v>693</v>
      </c>
      <c r="E292" s="1">
        <v>5510</v>
      </c>
      <c r="F292" s="1" t="s">
        <v>581</v>
      </c>
      <c r="G292" s="1" t="s">
        <v>4</v>
      </c>
      <c r="H292" s="1">
        <v>531</v>
      </c>
      <c r="I292" s="1">
        <v>1392</v>
      </c>
      <c r="J292" s="1">
        <v>1325</v>
      </c>
    </row>
    <row r="293" spans="1:10" x14ac:dyDescent="0.2">
      <c r="A293" s="1">
        <v>146</v>
      </c>
      <c r="B293" s="1" t="s">
        <v>173</v>
      </c>
      <c r="C293" s="1">
        <v>191</v>
      </c>
      <c r="D293" s="1" t="s">
        <v>693</v>
      </c>
      <c r="E293" s="1">
        <v>5510</v>
      </c>
      <c r="F293" s="1" t="s">
        <v>581</v>
      </c>
      <c r="G293" s="1" t="s">
        <v>4</v>
      </c>
      <c r="H293" s="1">
        <v>3200</v>
      </c>
      <c r="I293" s="1">
        <v>3000</v>
      </c>
      <c r="J293" s="1">
        <v>2932</v>
      </c>
    </row>
    <row r="294" spans="1:10" x14ac:dyDescent="0.2">
      <c r="A294" s="1">
        <v>183</v>
      </c>
      <c r="B294" s="1" t="s">
        <v>175</v>
      </c>
      <c r="C294" s="1">
        <v>191</v>
      </c>
      <c r="D294" s="1" t="s">
        <v>693</v>
      </c>
      <c r="E294" s="1">
        <v>5510</v>
      </c>
      <c r="F294" s="1" t="s">
        <v>581</v>
      </c>
      <c r="G294" s="1" t="s">
        <v>4</v>
      </c>
      <c r="H294" s="1">
        <v>179</v>
      </c>
      <c r="I294" s="1">
        <v>123</v>
      </c>
      <c r="J294" s="1">
        <v>554</v>
      </c>
    </row>
    <row r="295" spans="1:10" x14ac:dyDescent="0.2">
      <c r="A295" s="1">
        <v>185</v>
      </c>
      <c r="B295" s="1" t="s">
        <v>176</v>
      </c>
      <c r="C295" s="1">
        <v>191</v>
      </c>
      <c r="D295" s="1" t="s">
        <v>693</v>
      </c>
      <c r="E295" s="1">
        <v>5510</v>
      </c>
      <c r="F295" s="1" t="s">
        <v>581</v>
      </c>
      <c r="G295" s="1" t="s">
        <v>4</v>
      </c>
      <c r="H295" s="1">
        <v>111300</v>
      </c>
      <c r="I295" s="1">
        <v>110000</v>
      </c>
      <c r="J295" s="1">
        <v>319908</v>
      </c>
    </row>
    <row r="296" spans="1:10" x14ac:dyDescent="0.2">
      <c r="A296" s="1">
        <v>186</v>
      </c>
      <c r="B296" s="1" t="s">
        <v>187</v>
      </c>
      <c r="C296" s="1">
        <v>191</v>
      </c>
      <c r="D296" s="1" t="s">
        <v>693</v>
      </c>
      <c r="E296" s="1">
        <v>5510</v>
      </c>
      <c r="F296" s="1" t="s">
        <v>581</v>
      </c>
      <c r="G296" s="1" t="s">
        <v>4</v>
      </c>
    </row>
    <row r="297" spans="1:10" x14ac:dyDescent="0.2">
      <c r="A297" s="1">
        <v>199</v>
      </c>
      <c r="B297" s="1" t="s">
        <v>191</v>
      </c>
      <c r="C297" s="1">
        <v>191</v>
      </c>
      <c r="D297" s="1" t="s">
        <v>693</v>
      </c>
      <c r="E297" s="1">
        <v>5510</v>
      </c>
      <c r="F297" s="1" t="s">
        <v>581</v>
      </c>
      <c r="G297" s="1" t="s">
        <v>4</v>
      </c>
      <c r="H297" s="1">
        <v>191</v>
      </c>
      <c r="I297" s="1">
        <v>182</v>
      </c>
      <c r="J297" s="1">
        <v>166</v>
      </c>
    </row>
    <row r="298" spans="1:10" x14ac:dyDescent="0.2">
      <c r="A298" s="1">
        <v>277</v>
      </c>
      <c r="B298" s="1" t="s">
        <v>571</v>
      </c>
      <c r="C298" s="1">
        <v>191</v>
      </c>
      <c r="D298" s="1" t="s">
        <v>693</v>
      </c>
      <c r="E298" s="1">
        <v>5510</v>
      </c>
      <c r="F298" s="1" t="s">
        <v>581</v>
      </c>
      <c r="G298" s="1" t="s">
        <v>4</v>
      </c>
    </row>
    <row r="299" spans="1:10" x14ac:dyDescent="0.2">
      <c r="A299" s="1">
        <v>203</v>
      </c>
      <c r="B299" s="1" t="s">
        <v>196</v>
      </c>
      <c r="C299" s="1">
        <v>191</v>
      </c>
      <c r="D299" s="1" t="s">
        <v>693</v>
      </c>
      <c r="E299" s="1">
        <v>5510</v>
      </c>
      <c r="F299" s="1" t="s">
        <v>581</v>
      </c>
      <c r="G299" s="1" t="s">
        <v>4</v>
      </c>
      <c r="H299" s="1">
        <v>35000</v>
      </c>
      <c r="I299" s="1">
        <v>27348</v>
      </c>
      <c r="J299" s="1">
        <v>26552</v>
      </c>
    </row>
    <row r="300" spans="1:10" x14ac:dyDescent="0.2">
      <c r="A300" s="1">
        <v>276</v>
      </c>
      <c r="B300" s="1" t="s">
        <v>198</v>
      </c>
      <c r="C300" s="1">
        <v>191</v>
      </c>
      <c r="D300" s="1" t="s">
        <v>693</v>
      </c>
      <c r="E300" s="1">
        <v>5510</v>
      </c>
      <c r="F300" s="1" t="s">
        <v>581</v>
      </c>
      <c r="G300" s="1" t="s">
        <v>4</v>
      </c>
      <c r="H300" s="1">
        <v>11800</v>
      </c>
      <c r="I300" s="1">
        <v>12100</v>
      </c>
      <c r="J300" s="1">
        <v>12340</v>
      </c>
    </row>
    <row r="301" spans="1:10" x14ac:dyDescent="0.2">
      <c r="A301" s="1">
        <v>206</v>
      </c>
      <c r="B301" s="1" t="s">
        <v>572</v>
      </c>
      <c r="C301" s="1">
        <v>191</v>
      </c>
      <c r="D301" s="1" t="s">
        <v>693</v>
      </c>
      <c r="E301" s="1">
        <v>5510</v>
      </c>
      <c r="F301" s="1" t="s">
        <v>581</v>
      </c>
      <c r="G301" s="1" t="s">
        <v>4</v>
      </c>
    </row>
    <row r="302" spans="1:10" x14ac:dyDescent="0.2">
      <c r="A302" s="1">
        <v>212</v>
      </c>
      <c r="B302" s="1" t="s">
        <v>203</v>
      </c>
      <c r="C302" s="1">
        <v>191</v>
      </c>
      <c r="D302" s="1" t="s">
        <v>693</v>
      </c>
      <c r="E302" s="1">
        <v>5510</v>
      </c>
      <c r="F302" s="1" t="s">
        <v>581</v>
      </c>
      <c r="G302" s="1" t="s">
        <v>4</v>
      </c>
      <c r="H302" s="1">
        <v>27392</v>
      </c>
      <c r="I302" s="1">
        <v>48010</v>
      </c>
      <c r="J302" s="1">
        <v>52071</v>
      </c>
    </row>
    <row r="303" spans="1:10" x14ac:dyDescent="0.2">
      <c r="A303" s="1">
        <v>154</v>
      </c>
      <c r="B303" s="1" t="s">
        <v>206</v>
      </c>
      <c r="C303" s="1">
        <v>191</v>
      </c>
      <c r="D303" s="1" t="s">
        <v>693</v>
      </c>
      <c r="E303" s="1">
        <v>5510</v>
      </c>
      <c r="F303" s="1" t="s">
        <v>581</v>
      </c>
      <c r="G303" s="1" t="s">
        <v>4</v>
      </c>
      <c r="H303" s="1">
        <v>1124</v>
      </c>
      <c r="I303" s="1">
        <v>1162</v>
      </c>
      <c r="J303" s="1">
        <v>1146</v>
      </c>
    </row>
    <row r="304" spans="1:10" x14ac:dyDescent="0.2">
      <c r="A304" s="1">
        <v>217</v>
      </c>
      <c r="B304" s="1" t="s">
        <v>208</v>
      </c>
      <c r="C304" s="1">
        <v>191</v>
      </c>
      <c r="D304" s="1" t="s">
        <v>693</v>
      </c>
      <c r="E304" s="1">
        <v>5510</v>
      </c>
      <c r="F304" s="1" t="s">
        <v>581</v>
      </c>
      <c r="G304" s="1" t="s">
        <v>4</v>
      </c>
      <c r="H304" s="1">
        <v>1349</v>
      </c>
      <c r="I304" s="1">
        <v>1622</v>
      </c>
      <c r="J304" s="1">
        <v>1656</v>
      </c>
    </row>
    <row r="305" spans="1:10" x14ac:dyDescent="0.2">
      <c r="A305" s="1">
        <v>222</v>
      </c>
      <c r="B305" s="1" t="s">
        <v>212</v>
      </c>
      <c r="C305" s="1">
        <v>191</v>
      </c>
      <c r="D305" s="1" t="s">
        <v>693</v>
      </c>
      <c r="E305" s="1">
        <v>5510</v>
      </c>
      <c r="F305" s="1" t="s">
        <v>581</v>
      </c>
      <c r="G305" s="1" t="s">
        <v>4</v>
      </c>
      <c r="H305" s="1">
        <v>3841</v>
      </c>
      <c r="I305" s="1">
        <v>7918</v>
      </c>
      <c r="J305" s="1">
        <v>5000</v>
      </c>
    </row>
    <row r="306" spans="1:10" x14ac:dyDescent="0.2">
      <c r="A306" s="1">
        <v>223</v>
      </c>
      <c r="B306" s="1" t="s">
        <v>213</v>
      </c>
      <c r="C306" s="1">
        <v>191</v>
      </c>
      <c r="D306" s="1" t="s">
        <v>693</v>
      </c>
      <c r="E306" s="1">
        <v>5510</v>
      </c>
      <c r="F306" s="1" t="s">
        <v>581</v>
      </c>
      <c r="G306" s="1" t="s">
        <v>4</v>
      </c>
      <c r="H306" s="1">
        <v>450000</v>
      </c>
      <c r="I306" s="1">
        <v>460000</v>
      </c>
      <c r="J306" s="1">
        <v>455000</v>
      </c>
    </row>
    <row r="307" spans="1:10" x14ac:dyDescent="0.2">
      <c r="A307" s="1">
        <v>226</v>
      </c>
      <c r="B307" s="1" t="s">
        <v>216</v>
      </c>
      <c r="C307" s="1">
        <v>191</v>
      </c>
      <c r="D307" s="1" t="s">
        <v>693</v>
      </c>
      <c r="E307" s="1">
        <v>5510</v>
      </c>
      <c r="F307" s="1" t="s">
        <v>581</v>
      </c>
      <c r="G307" s="1" t="s">
        <v>4</v>
      </c>
      <c r="H307" s="1">
        <v>4991</v>
      </c>
      <c r="I307" s="1">
        <v>5051</v>
      </c>
      <c r="J307" s="1">
        <v>5085</v>
      </c>
    </row>
    <row r="308" spans="1:10" x14ac:dyDescent="0.2">
      <c r="A308" s="1">
        <v>230</v>
      </c>
      <c r="B308" s="1" t="s">
        <v>217</v>
      </c>
      <c r="C308" s="1">
        <v>191</v>
      </c>
      <c r="D308" s="1" t="s">
        <v>693</v>
      </c>
      <c r="E308" s="1">
        <v>5510</v>
      </c>
      <c r="F308" s="1" t="s">
        <v>581</v>
      </c>
      <c r="G308" s="1" t="s">
        <v>4</v>
      </c>
    </row>
    <row r="309" spans="1:10" x14ac:dyDescent="0.2">
      <c r="A309" s="1">
        <v>215</v>
      </c>
      <c r="B309" s="1" t="s">
        <v>220</v>
      </c>
      <c r="C309" s="1">
        <v>191</v>
      </c>
      <c r="D309" s="1" t="s">
        <v>693</v>
      </c>
      <c r="E309" s="1">
        <v>5510</v>
      </c>
      <c r="F309" s="1" t="s">
        <v>581</v>
      </c>
      <c r="G309" s="1" t="s">
        <v>4</v>
      </c>
      <c r="H309" s="1">
        <v>100401</v>
      </c>
      <c r="I309" s="1">
        <v>99364</v>
      </c>
      <c r="J309" s="1">
        <v>104980</v>
      </c>
    </row>
    <row r="310" spans="1:10" x14ac:dyDescent="0.2">
      <c r="A310" s="1">
        <v>231</v>
      </c>
      <c r="B310" s="1" t="s">
        <v>221</v>
      </c>
      <c r="C310" s="1">
        <v>191</v>
      </c>
      <c r="D310" s="1" t="s">
        <v>693</v>
      </c>
      <c r="E310" s="1">
        <v>5510</v>
      </c>
      <c r="F310" s="1" t="s">
        <v>581</v>
      </c>
      <c r="G310" s="1" t="s">
        <v>4</v>
      </c>
      <c r="H310" s="1">
        <v>127369</v>
      </c>
      <c r="I310" s="1">
        <v>114440</v>
      </c>
      <c r="J310" s="1">
        <v>107542</v>
      </c>
    </row>
    <row r="311" spans="1:10" x14ac:dyDescent="0.2">
      <c r="A311" s="1">
        <v>235</v>
      </c>
      <c r="B311" s="1" t="s">
        <v>225</v>
      </c>
      <c r="C311" s="1">
        <v>191</v>
      </c>
      <c r="D311" s="1" t="s">
        <v>693</v>
      </c>
      <c r="E311" s="1">
        <v>5510</v>
      </c>
      <c r="F311" s="1" t="s">
        <v>581</v>
      </c>
      <c r="G311" s="1" t="s">
        <v>4</v>
      </c>
      <c r="H311" s="1">
        <v>5700</v>
      </c>
      <c r="I311" s="1">
        <v>6100</v>
      </c>
      <c r="J311" s="1">
        <v>6443</v>
      </c>
    </row>
    <row r="312" spans="1:10" x14ac:dyDescent="0.2">
      <c r="A312" s="1">
        <v>5000</v>
      </c>
      <c r="B312" s="1" t="s">
        <v>461</v>
      </c>
      <c r="C312" s="1">
        <v>191</v>
      </c>
      <c r="D312" s="1" t="s">
        <v>693</v>
      </c>
      <c r="E312" s="1">
        <v>5510</v>
      </c>
      <c r="F312" s="1" t="s">
        <v>581</v>
      </c>
      <c r="G312" s="1" t="s">
        <v>4</v>
      </c>
      <c r="H312" s="1">
        <v>13399970</v>
      </c>
      <c r="I312" s="1">
        <v>11036227</v>
      </c>
      <c r="J312" s="1">
        <v>12092950</v>
      </c>
    </row>
    <row r="313" spans="1:10" x14ac:dyDescent="0.2">
      <c r="A313" s="1">
        <v>249</v>
      </c>
      <c r="B313" s="1" t="s">
        <v>231</v>
      </c>
      <c r="C313" s="1">
        <v>191</v>
      </c>
      <c r="D313" s="1" t="s">
        <v>693</v>
      </c>
      <c r="E313" s="1">
        <v>5510</v>
      </c>
      <c r="F313" s="1" t="s">
        <v>581</v>
      </c>
      <c r="G313" s="1" t="s">
        <v>4</v>
      </c>
      <c r="H313" s="1">
        <v>58318</v>
      </c>
      <c r="I313" s="1">
        <v>59242</v>
      </c>
      <c r="J313" s="1">
        <v>59890</v>
      </c>
    </row>
    <row r="314" spans="1:10" x14ac:dyDescent="0.2">
      <c r="A314" s="1">
        <v>248</v>
      </c>
      <c r="B314" s="1" t="s">
        <v>232</v>
      </c>
      <c r="C314" s="1">
        <v>191</v>
      </c>
      <c r="D314" s="1" t="s">
        <v>693</v>
      </c>
      <c r="E314" s="1">
        <v>5510</v>
      </c>
      <c r="F314" s="1" t="s">
        <v>581</v>
      </c>
      <c r="G314" s="1" t="s">
        <v>4</v>
      </c>
    </row>
    <row r="315" spans="1:10" x14ac:dyDescent="0.2">
      <c r="A315" s="1">
        <v>181</v>
      </c>
      <c r="B315" s="1" t="s">
        <v>234</v>
      </c>
      <c r="C315" s="1">
        <v>191</v>
      </c>
      <c r="D315" s="1" t="s">
        <v>693</v>
      </c>
      <c r="E315" s="1">
        <v>5510</v>
      </c>
      <c r="F315" s="1" t="s">
        <v>581</v>
      </c>
      <c r="G315" s="1" t="s">
        <v>4</v>
      </c>
      <c r="H315" s="1">
        <v>448</v>
      </c>
      <c r="I315" s="1">
        <v>466</v>
      </c>
      <c r="J315" s="1">
        <v>447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J315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706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0</v>
      </c>
      <c r="I8" s="2">
        <f t="shared" si="0"/>
        <v>0</v>
      </c>
      <c r="J8" s="2">
        <f t="shared" si="0"/>
        <v>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5756</v>
      </c>
      <c r="I13" s="2">
        <f t="shared" si="0"/>
        <v>5679</v>
      </c>
      <c r="J13" s="2">
        <f t="shared" si="0"/>
        <v>5602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121726</v>
      </c>
      <c r="I16" s="2">
        <f t="shared" si="0"/>
        <v>115538</v>
      </c>
      <c r="J16" s="2">
        <f t="shared" si="0"/>
        <v>116388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8168</v>
      </c>
      <c r="I17" s="2">
        <f t="shared" si="0"/>
        <v>8308</v>
      </c>
      <c r="J17" s="2">
        <f t="shared" si="0"/>
        <v>8313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248331</v>
      </c>
      <c r="I19" s="9">
        <f t="shared" si="1"/>
        <v>267130</v>
      </c>
      <c r="J19" s="9">
        <f t="shared" si="1"/>
        <v>234318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4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6720</v>
      </c>
      <c r="I21" s="9">
        <f t="shared" si="3"/>
        <v>7014</v>
      </c>
      <c r="J21" s="9">
        <f t="shared" si="3"/>
        <v>7098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392</v>
      </c>
      <c r="I28" s="2">
        <f t="shared" si="2"/>
        <v>415</v>
      </c>
      <c r="J28" s="2">
        <f t="shared" si="2"/>
        <v>411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ref="H34:J49" si="4">+SUMIF($A$250:$A$500,$B34,I$250:I$500)</f>
        <v>0</v>
      </c>
      <c r="J34" s="2">
        <f t="shared" si="4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4"/>
        <v>115354</v>
      </c>
      <c r="I35" s="2">
        <f t="shared" si="4"/>
        <v>115774</v>
      </c>
      <c r="J35" s="2">
        <f t="shared" si="4"/>
        <v>115727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4"/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250</v>
      </c>
      <c r="I42" s="2">
        <f t="shared" si="4"/>
        <v>249</v>
      </c>
      <c r="J42" s="2">
        <f t="shared" si="4"/>
        <v>231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ref="H50:J50" si="5">+SUMIF($A$250:$A$500,$B50,H$250:H$500)</f>
        <v>0</v>
      </c>
      <c r="I50" s="2">
        <f t="shared" si="5"/>
        <v>0</v>
      </c>
      <c r="J50" s="2">
        <f t="shared" si="5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ref="H51:J56" si="6">+SUMIF($A$250:$A$500,$B51,H$250:H$500)</f>
        <v>1828</v>
      </c>
      <c r="I51" s="2">
        <f t="shared" si="6"/>
        <v>2173</v>
      </c>
      <c r="J51" s="2">
        <f t="shared" si="6"/>
        <v>2206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3</v>
      </c>
      <c r="I54" s="2">
        <f t="shared" si="6"/>
        <v>3</v>
      </c>
      <c r="J54" s="2">
        <f t="shared" si="6"/>
        <v>3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8">+SUMIF($A$250:$A$500,$B58,H$250:H$500)</f>
        <v>0</v>
      </c>
      <c r="I58" s="2">
        <f t="shared" si="8"/>
        <v>0</v>
      </c>
      <c r="J58" s="2">
        <f t="shared" si="8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106434</v>
      </c>
      <c r="I65" s="2">
        <f t="shared" si="8"/>
        <v>80386</v>
      </c>
      <c r="J65" s="2">
        <f t="shared" si="8"/>
        <v>66316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8"/>
        <v>297</v>
      </c>
      <c r="I68" s="2">
        <f t="shared" si="8"/>
        <v>281</v>
      </c>
      <c r="J68" s="2">
        <f t="shared" si="8"/>
        <v>288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8"/>
        <v>55</v>
      </c>
      <c r="I69" s="2">
        <f t="shared" si="8"/>
        <v>77</v>
      </c>
      <c r="J69" s="2">
        <f t="shared" si="8"/>
        <v>88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8"/>
        <v>0</v>
      </c>
      <c r="I70" s="2">
        <f t="shared" si="8"/>
        <v>0</v>
      </c>
      <c r="J70" s="2">
        <f t="shared" si="8"/>
        <v>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8"/>
        <v>1382</v>
      </c>
      <c r="I71" s="2">
        <f t="shared" si="8"/>
        <v>1697</v>
      </c>
      <c r="J71" s="2">
        <f t="shared" si="8"/>
        <v>434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8"/>
        <v>0</v>
      </c>
      <c r="I72" s="2">
        <f t="shared" si="8"/>
        <v>0</v>
      </c>
      <c r="J72" s="2">
        <f t="shared" si="8"/>
        <v>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8"/>
        <v>0</v>
      </c>
      <c r="I73" s="2">
        <f t="shared" si="8"/>
        <v>0</v>
      </c>
      <c r="J73" s="2">
        <f t="shared" si="8"/>
        <v>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9">+SUMIF($A$250:$A$500,$B74,H$250:H$500)</f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51991</v>
      </c>
      <c r="I77" s="2">
        <f t="shared" si="9"/>
        <v>59001</v>
      </c>
      <c r="J77" s="2">
        <f t="shared" si="9"/>
        <v>65776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9"/>
        <v>679</v>
      </c>
      <c r="I78" s="2">
        <f t="shared" si="9"/>
        <v>254</v>
      </c>
      <c r="J78" s="2">
        <f t="shared" si="9"/>
        <v>409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9"/>
        <v>0</v>
      </c>
      <c r="I79" s="2">
        <f t="shared" si="9"/>
        <v>0</v>
      </c>
      <c r="J79" s="2">
        <f t="shared" si="9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9"/>
        <v>0</v>
      </c>
      <c r="I80" s="2">
        <f t="shared" si="9"/>
        <v>0</v>
      </c>
      <c r="J80" s="2">
        <f t="shared" si="9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9"/>
        <v>66000</v>
      </c>
      <c r="I81" s="2">
        <f t="shared" si="9"/>
        <v>46500</v>
      </c>
      <c r="J81" s="2">
        <f t="shared" si="9"/>
        <v>59800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9"/>
        <v>85834</v>
      </c>
      <c r="I82" s="2">
        <f t="shared" si="9"/>
        <v>82190</v>
      </c>
      <c r="J82" s="2">
        <f t="shared" si="9"/>
        <v>70879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9"/>
        <v>0</v>
      </c>
      <c r="I83" s="2">
        <f t="shared" si="9"/>
        <v>0</v>
      </c>
      <c r="J83" s="2">
        <f t="shared" si="9"/>
        <v>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9"/>
        <v>0</v>
      </c>
      <c r="I84" s="2">
        <f t="shared" si="9"/>
        <v>0</v>
      </c>
      <c r="J84" s="2">
        <f t="shared" si="9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9"/>
        <v>0</v>
      </c>
      <c r="I85" s="2">
        <f t="shared" si="9"/>
        <v>0</v>
      </c>
      <c r="J85" s="2">
        <f t="shared" si="9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9"/>
        <v>0</v>
      </c>
      <c r="I86" s="2">
        <f t="shared" si="9"/>
        <v>0</v>
      </c>
      <c r="J86" s="2">
        <f t="shared" si="9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9"/>
        <v>2660</v>
      </c>
      <c r="I87" s="2">
        <f t="shared" si="9"/>
        <v>2500</v>
      </c>
      <c r="J87" s="2">
        <f t="shared" si="9"/>
        <v>3044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9"/>
        <v>0</v>
      </c>
      <c r="I88" s="2">
        <f t="shared" si="9"/>
        <v>0</v>
      </c>
      <c r="J88" s="2">
        <f t="shared" si="9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9"/>
        <v>0</v>
      </c>
      <c r="I89" s="2">
        <f t="shared" si="9"/>
        <v>0</v>
      </c>
      <c r="J89" s="2">
        <f t="shared" si="9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0" si="10">+SUMIF($A$250:$A$500,$B90,H$250:H$500)</f>
        <v>0</v>
      </c>
      <c r="I90" s="2">
        <f t="shared" si="10"/>
        <v>0</v>
      </c>
      <c r="J90" s="2">
        <f t="shared" si="10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0"/>
        <v>0</v>
      </c>
      <c r="I91" s="2">
        <f t="shared" si="10"/>
        <v>0</v>
      </c>
      <c r="J91" s="2">
        <f t="shared" si="10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0"/>
        <v>0</v>
      </c>
      <c r="I92" s="2">
        <f t="shared" si="10"/>
        <v>0</v>
      </c>
      <c r="J92" s="2">
        <f t="shared" si="10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0"/>
        <v>0</v>
      </c>
      <c r="I93" s="2">
        <f t="shared" si="10"/>
        <v>0</v>
      </c>
      <c r="J93" s="2">
        <f t="shared" si="10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0"/>
        <v>0</v>
      </c>
      <c r="I94" s="2">
        <f t="shared" si="10"/>
        <v>0</v>
      </c>
      <c r="J94" s="2">
        <f t="shared" si="10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0"/>
        <v>377977</v>
      </c>
      <c r="I95" s="2">
        <f t="shared" si="10"/>
        <v>372311</v>
      </c>
      <c r="J95" s="2">
        <f t="shared" si="10"/>
        <v>363870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0"/>
        <v>0</v>
      </c>
      <c r="I96" s="2">
        <f t="shared" si="10"/>
        <v>0</v>
      </c>
      <c r="J96" s="2">
        <f t="shared" si="10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0"/>
        <v>0</v>
      </c>
      <c r="I97" s="2">
        <f t="shared" si="10"/>
        <v>0</v>
      </c>
      <c r="J97" s="2">
        <f t="shared" si="10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0"/>
        <v>0</v>
      </c>
      <c r="I98" s="2">
        <f t="shared" si="10"/>
        <v>0</v>
      </c>
      <c r="J98" s="2">
        <f t="shared" si="10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0"/>
        <v>0</v>
      </c>
      <c r="I99" s="2">
        <f t="shared" si="10"/>
        <v>0</v>
      </c>
      <c r="J99" s="2">
        <f t="shared" si="10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0"/>
        <v>0</v>
      </c>
      <c r="I100" s="2">
        <f t="shared" si="10"/>
        <v>0</v>
      </c>
      <c r="J100" s="2">
        <f t="shared" si="10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1">+SUM(H210:H217)</f>
        <v>0</v>
      </c>
      <c r="I101" s="9">
        <f t="shared" si="11"/>
        <v>0</v>
      </c>
      <c r="J101" s="9">
        <f t="shared" si="11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2">+SUMIF($A$250:$A$500,$B102,H$250:H$500)</f>
        <v>0</v>
      </c>
      <c r="I102" s="2">
        <f t="shared" si="12"/>
        <v>0</v>
      </c>
      <c r="J102" s="2">
        <f t="shared" si="12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2"/>
        <v>0</v>
      </c>
      <c r="I103" s="2">
        <f t="shared" si="12"/>
        <v>0</v>
      </c>
      <c r="J103" s="2">
        <f t="shared" si="12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3">+SUM(H218:H226)</f>
        <v>0</v>
      </c>
      <c r="I104" s="9">
        <f t="shared" si="13"/>
        <v>0</v>
      </c>
      <c r="J104" s="9">
        <f t="shared" si="13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4">+SUMIF($A$250:$A$500,$B105,H$250:H$500)</f>
        <v>0</v>
      </c>
      <c r="I105" s="2">
        <f t="shared" si="14"/>
        <v>0</v>
      </c>
      <c r="J105" s="2">
        <f t="shared" si="14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4"/>
        <v>0</v>
      </c>
      <c r="I106" s="2">
        <f t="shared" si="14"/>
        <v>0</v>
      </c>
      <c r="J106" s="2">
        <f t="shared" si="14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4"/>
        <v>0</v>
      </c>
      <c r="I107" s="2">
        <f t="shared" si="14"/>
        <v>0</v>
      </c>
      <c r="J107" s="2">
        <f t="shared" si="14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5">+SUM(H199:H200)</f>
        <v>0</v>
      </c>
      <c r="I108" s="9">
        <f t="shared" si="15"/>
        <v>0</v>
      </c>
      <c r="J108" s="9">
        <f t="shared" si="15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6">+SUMIF($A$250:$A$500,$B109,H$250:H$500)</f>
        <v>0</v>
      </c>
      <c r="I109" s="2">
        <f t="shared" si="16"/>
        <v>0</v>
      </c>
      <c r="J109" s="2">
        <f t="shared" si="16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6"/>
        <v>9927000</v>
      </c>
      <c r="I110" s="2">
        <f t="shared" si="16"/>
        <v>8190000</v>
      </c>
      <c r="J110" s="2">
        <f t="shared" si="16"/>
        <v>8392652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6"/>
        <v>9341</v>
      </c>
      <c r="I111" s="2">
        <f t="shared" si="16"/>
        <v>9274</v>
      </c>
      <c r="J111" s="2">
        <f t="shared" si="16"/>
        <v>9883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6"/>
        <v>949513</v>
      </c>
      <c r="I112" s="2">
        <f t="shared" si="16"/>
        <v>942673</v>
      </c>
      <c r="J112" s="2">
        <f t="shared" si="16"/>
        <v>1004681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6"/>
        <v>0</v>
      </c>
      <c r="I113" s="2">
        <f t="shared" si="16"/>
        <v>0</v>
      </c>
      <c r="J113" s="2">
        <f t="shared" si="16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6"/>
        <v>0</v>
      </c>
      <c r="I114" s="2">
        <f t="shared" si="16"/>
        <v>0</v>
      </c>
      <c r="J114" s="2">
        <f t="shared" si="16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7">+SUM(H199:H200)</f>
        <v>0</v>
      </c>
      <c r="I115" s="9">
        <f t="shared" si="17"/>
        <v>0</v>
      </c>
      <c r="J115" s="9">
        <f t="shared" si="17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31" si="18">+SUMIF($A$250:$A$500,$B116,H$250:H$500)</f>
        <v>0</v>
      </c>
      <c r="I116" s="2">
        <f t="shared" si="18"/>
        <v>0</v>
      </c>
      <c r="J116" s="2">
        <f t="shared" si="18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8"/>
        <v>0</v>
      </c>
      <c r="I117" s="2">
        <f t="shared" si="18"/>
        <v>0</v>
      </c>
      <c r="J117" s="2">
        <f t="shared" si="18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8"/>
        <v>0</v>
      </c>
      <c r="I118" s="2">
        <f t="shared" si="18"/>
        <v>0</v>
      </c>
      <c r="J118" s="2">
        <f t="shared" si="18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8"/>
        <v>0</v>
      </c>
      <c r="I119" s="2">
        <f t="shared" si="18"/>
        <v>0</v>
      </c>
      <c r="J119" s="2">
        <f t="shared" si="18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8"/>
        <v>0</v>
      </c>
      <c r="I120" s="2">
        <f t="shared" si="18"/>
        <v>0</v>
      </c>
      <c r="J120" s="2">
        <f t="shared" si="18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8"/>
        <v>0</v>
      </c>
      <c r="I121" s="2">
        <f t="shared" si="18"/>
        <v>0</v>
      </c>
      <c r="J121" s="2">
        <f t="shared" si="18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8"/>
        <v>0</v>
      </c>
      <c r="I122" s="2">
        <f t="shared" si="18"/>
        <v>0</v>
      </c>
      <c r="J122" s="2">
        <f t="shared" si="18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8"/>
        <v>0</v>
      </c>
      <c r="I123" s="2">
        <f t="shared" si="18"/>
        <v>0</v>
      </c>
      <c r="J123" s="2">
        <f t="shared" si="18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8"/>
        <v>0</v>
      </c>
      <c r="I124" s="2">
        <f t="shared" si="18"/>
        <v>0</v>
      </c>
      <c r="J124" s="2">
        <f t="shared" si="18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8"/>
        <v>0</v>
      </c>
      <c r="I125" s="2">
        <f t="shared" si="18"/>
        <v>0</v>
      </c>
      <c r="J125" s="2">
        <f t="shared" si="18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8"/>
        <v>0</v>
      </c>
      <c r="I126" s="2">
        <f t="shared" si="18"/>
        <v>0</v>
      </c>
      <c r="J126" s="2">
        <f t="shared" si="18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8"/>
        <v>58</v>
      </c>
      <c r="I127" s="2">
        <f t="shared" si="18"/>
        <v>82</v>
      </c>
      <c r="J127" s="2">
        <f t="shared" si="18"/>
        <v>74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8"/>
        <v>5215</v>
      </c>
      <c r="I128" s="2">
        <f t="shared" si="18"/>
        <v>6957</v>
      </c>
      <c r="J128" s="2">
        <f t="shared" si="18"/>
        <v>5334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8"/>
        <v>9037</v>
      </c>
      <c r="I129" s="2">
        <f t="shared" si="18"/>
        <v>11626</v>
      </c>
      <c r="J129" s="2">
        <f t="shared" si="18"/>
        <v>13940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8"/>
        <v>0</v>
      </c>
      <c r="I130" s="2">
        <f t="shared" si="18"/>
        <v>0</v>
      </c>
      <c r="J130" s="2">
        <f t="shared" si="18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8"/>
        <v>920</v>
      </c>
      <c r="I131" s="2">
        <f t="shared" si="18"/>
        <v>1630</v>
      </c>
      <c r="J131" s="2">
        <f t="shared" si="18"/>
        <v>1782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ref="H132:I134" si="19">+SUMIF($A$250:$A$500,$B132,H$250:H$500)</f>
        <v>46000</v>
      </c>
      <c r="I132" s="2">
        <f t="shared" si="19"/>
        <v>37869</v>
      </c>
      <c r="J132" s="2">
        <f t="shared" ref="J132:J134" si="20">+SUMIF($A$250:$A$500,$B132,J$250:J$500)</f>
        <v>33157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9"/>
        <v>0</v>
      </c>
      <c r="I133" s="2">
        <f t="shared" si="19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19"/>
        <v>547</v>
      </c>
      <c r="I134" s="2">
        <f t="shared" si="19"/>
        <v>2466</v>
      </c>
      <c r="J134" s="2">
        <f t="shared" si="20"/>
        <v>4722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293</v>
      </c>
      <c r="I135" s="9">
        <f t="shared" si="21"/>
        <v>278</v>
      </c>
      <c r="J135" s="9">
        <f t="shared" si="21"/>
        <v>254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40</v>
      </c>
      <c r="I136" s="2">
        <f t="shared" si="22"/>
        <v>35</v>
      </c>
      <c r="J136" s="2">
        <f t="shared" si="22"/>
        <v>25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116</v>
      </c>
      <c r="I138" s="2">
        <f t="shared" si="22"/>
        <v>123</v>
      </c>
      <c r="J138" s="2">
        <f t="shared" si="22"/>
        <v>438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2583</v>
      </c>
      <c r="I139" s="9">
        <f t="shared" si="23"/>
        <v>2634</v>
      </c>
      <c r="J139" s="9">
        <f t="shared" si="23"/>
        <v>2624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55" si="24">+SUMIF($A$250:$A$500,$B140,H$250:H$500)</f>
        <v>33295</v>
      </c>
      <c r="I140" s="2">
        <f t="shared" si="24"/>
        <v>25497</v>
      </c>
      <c r="J140" s="2">
        <f t="shared" si="24"/>
        <v>20617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623</v>
      </c>
      <c r="I141" s="2">
        <f t="shared" si="24"/>
        <v>532</v>
      </c>
      <c r="J141" s="2">
        <f t="shared" si="24"/>
        <v>611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319</v>
      </c>
      <c r="I142" s="2">
        <f t="shared" si="24"/>
        <v>315</v>
      </c>
      <c r="J142" s="2">
        <f t="shared" si="24"/>
        <v>311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72564</v>
      </c>
      <c r="I143" s="2">
        <f t="shared" si="24"/>
        <v>59472</v>
      </c>
      <c r="J143" s="2">
        <f t="shared" si="24"/>
        <v>88030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4801</v>
      </c>
      <c r="I144" s="2">
        <f t="shared" si="24"/>
        <v>7922</v>
      </c>
      <c r="J144" s="2">
        <f t="shared" si="24"/>
        <v>6500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528506</v>
      </c>
      <c r="I146" s="2">
        <f t="shared" si="24"/>
        <v>462788</v>
      </c>
      <c r="J146" s="2">
        <f t="shared" si="24"/>
        <v>433356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1231</v>
      </c>
      <c r="I147" s="2">
        <f t="shared" si="24"/>
        <v>1653</v>
      </c>
      <c r="J147" s="2">
        <f t="shared" si="24"/>
        <v>1441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3540</v>
      </c>
      <c r="I148" s="2">
        <f t="shared" si="24"/>
        <v>950</v>
      </c>
      <c r="J148" s="2">
        <f t="shared" si="24"/>
        <v>3580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717</v>
      </c>
      <c r="I149" s="2">
        <f t="shared" si="24"/>
        <v>1083</v>
      </c>
      <c r="J149" s="2">
        <f t="shared" si="24"/>
        <v>685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4"/>
        <v>0</v>
      </c>
      <c r="I150" s="2">
        <f t="shared" si="24"/>
        <v>0</v>
      </c>
      <c r="J150" s="2">
        <f t="shared" si="24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4"/>
        <v>3260</v>
      </c>
      <c r="I151" s="2">
        <f t="shared" si="24"/>
        <v>3206</v>
      </c>
      <c r="J151" s="2">
        <f t="shared" si="24"/>
        <v>2937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4"/>
        <v>0</v>
      </c>
      <c r="I152" s="2">
        <f t="shared" si="24"/>
        <v>0</v>
      </c>
      <c r="J152" s="2">
        <f t="shared" si="24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4"/>
        <v>0</v>
      </c>
      <c r="I153" s="2">
        <f t="shared" si="24"/>
        <v>0</v>
      </c>
      <c r="J153" s="2">
        <f t="shared" si="24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4"/>
        <v>0</v>
      </c>
      <c r="I154" s="2">
        <f t="shared" si="24"/>
        <v>0</v>
      </c>
      <c r="J154" s="2">
        <f t="shared" si="24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4"/>
        <v>45314</v>
      </c>
      <c r="I155" s="2">
        <f t="shared" si="24"/>
        <v>74694</v>
      </c>
      <c r="J155" s="2">
        <f t="shared" si="24"/>
        <v>78777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ref="H156:J171" si="25">+SUMIF($A$250:$A$500,$B156,H$250:H$500)</f>
        <v>388169</v>
      </c>
      <c r="I156" s="2">
        <f t="shared" si="25"/>
        <v>357222</v>
      </c>
      <c r="J156" s="2">
        <f t="shared" si="25"/>
        <v>351687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19018</v>
      </c>
      <c r="I158" s="2">
        <f t="shared" si="25"/>
        <v>18216</v>
      </c>
      <c r="J158" s="2">
        <f t="shared" si="25"/>
        <v>17981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507800</v>
      </c>
      <c r="I159" s="2">
        <f t="shared" si="25"/>
        <v>424800</v>
      </c>
      <c r="J159" s="2">
        <f t="shared" si="25"/>
        <v>677444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5"/>
        <v>0</v>
      </c>
      <c r="I160" s="2">
        <f t="shared" si="25"/>
        <v>0</v>
      </c>
      <c r="J160" s="2">
        <f t="shared" si="25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5"/>
        <v>0</v>
      </c>
      <c r="I161" s="2">
        <f t="shared" si="25"/>
        <v>0</v>
      </c>
      <c r="J161" s="2">
        <f t="shared" si="25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5"/>
        <v>0</v>
      </c>
      <c r="I162" s="2">
        <f t="shared" si="25"/>
        <v>0</v>
      </c>
      <c r="J162" s="2">
        <f t="shared" si="25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5"/>
        <v>0</v>
      </c>
      <c r="I163" s="2">
        <f t="shared" si="25"/>
        <v>0</v>
      </c>
      <c r="J163" s="2">
        <f t="shared" si="25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5"/>
        <v>0</v>
      </c>
      <c r="I164" s="2">
        <f t="shared" si="25"/>
        <v>0</v>
      </c>
      <c r="J164" s="2">
        <f t="shared" si="25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5"/>
        <v>0</v>
      </c>
      <c r="I165" s="2">
        <f t="shared" si="25"/>
        <v>0</v>
      </c>
      <c r="J165" s="2">
        <f t="shared" si="25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5"/>
        <v>0</v>
      </c>
      <c r="I166" s="2">
        <f t="shared" si="25"/>
        <v>0</v>
      </c>
      <c r="J166" s="2">
        <f t="shared" si="25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5"/>
        <v>0</v>
      </c>
      <c r="I167" s="2">
        <f t="shared" si="25"/>
        <v>0</v>
      </c>
      <c r="J167" s="2">
        <f t="shared" si="25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5"/>
        <v>0</v>
      </c>
      <c r="I168" s="2">
        <f t="shared" si="25"/>
        <v>0</v>
      </c>
      <c r="J168" s="2">
        <f t="shared" si="25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5"/>
        <v>0</v>
      </c>
      <c r="I169" s="2">
        <f t="shared" si="25"/>
        <v>0</v>
      </c>
      <c r="J169" s="2">
        <f t="shared" si="25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5"/>
        <v>2500</v>
      </c>
      <c r="I170" s="2">
        <f t="shared" si="25"/>
        <v>2600</v>
      </c>
      <c r="J170" s="2">
        <f t="shared" si="25"/>
        <v>2777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5"/>
        <v>0</v>
      </c>
      <c r="I171" s="2">
        <f t="shared" si="25"/>
        <v>0</v>
      </c>
      <c r="J171" s="2">
        <f t="shared" si="25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ref="H172:J175" si="26">+SUMIF($A$250:$A$500,$B172,H$250:H$500)</f>
        <v>10818</v>
      </c>
      <c r="I172" s="2">
        <f t="shared" si="26"/>
        <v>3954</v>
      </c>
      <c r="J172" s="2">
        <f t="shared" si="26"/>
        <v>4111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6"/>
        <v>900</v>
      </c>
      <c r="I173" s="2">
        <f t="shared" si="26"/>
        <v>800</v>
      </c>
      <c r="J173" s="2">
        <f t="shared" si="26"/>
        <v>743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6"/>
        <v>110439</v>
      </c>
      <c r="I174" s="2">
        <f t="shared" si="26"/>
        <v>100000</v>
      </c>
      <c r="J174" s="2">
        <f t="shared" si="26"/>
        <v>357945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6"/>
        <v>0</v>
      </c>
      <c r="I175" s="2">
        <f t="shared" si="26"/>
        <v>0</v>
      </c>
      <c r="J175" s="2">
        <f t="shared" si="26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7">+SUM(H161:H175)</f>
        <v>124657</v>
      </c>
      <c r="I176" s="9">
        <f t="shared" si="27"/>
        <v>107354</v>
      </c>
      <c r="J176" s="9">
        <f t="shared" si="27"/>
        <v>365576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8">+SUM(H4:H176)-SUM(H161:H175)</f>
        <v>13886314</v>
      </c>
      <c r="I178" s="9">
        <f t="shared" si="28"/>
        <v>11918831</v>
      </c>
      <c r="J178" s="9">
        <f t="shared" si="28"/>
        <v>12640300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9">+SUMIF($A$250:$A$500,$B181,H$250:H$500)</f>
        <v>0</v>
      </c>
      <c r="I181" s="2">
        <f t="shared" si="29"/>
        <v>0</v>
      </c>
      <c r="J181" s="2">
        <f t="shared" si="29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9"/>
        <v>8576</v>
      </c>
      <c r="I182" s="2">
        <f t="shared" si="29"/>
        <v>8644</v>
      </c>
      <c r="J182" s="2">
        <f t="shared" si="29"/>
        <v>8710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9"/>
        <v>239755</v>
      </c>
      <c r="I183" s="2">
        <f t="shared" si="29"/>
        <v>258486</v>
      </c>
      <c r="J183" s="2">
        <f t="shared" si="29"/>
        <v>225608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9"/>
        <v>0</v>
      </c>
      <c r="I184" s="2">
        <f t="shared" si="29"/>
        <v>0</v>
      </c>
      <c r="J184" s="2">
        <f t="shared" si="29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9"/>
        <v>0</v>
      </c>
      <c r="I185" s="2">
        <f t="shared" si="29"/>
        <v>0</v>
      </c>
      <c r="J185" s="2">
        <f t="shared" si="29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9"/>
        <v>0</v>
      </c>
      <c r="I186" s="2">
        <f t="shared" si="29"/>
        <v>0</v>
      </c>
      <c r="J186" s="2">
        <f t="shared" si="29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9"/>
        <v>0</v>
      </c>
      <c r="I187" s="2">
        <f t="shared" si="29"/>
        <v>0</v>
      </c>
      <c r="J187" s="2">
        <f t="shared" si="29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9"/>
        <v>0</v>
      </c>
      <c r="I188" s="2">
        <f t="shared" si="29"/>
        <v>0</v>
      </c>
      <c r="J188" s="2">
        <f t="shared" si="29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9"/>
        <v>0</v>
      </c>
      <c r="I189" s="2">
        <f t="shared" si="29"/>
        <v>0</v>
      </c>
      <c r="J189" s="2">
        <f t="shared" si="29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9"/>
        <v>0</v>
      </c>
      <c r="I190" s="2">
        <f t="shared" si="29"/>
        <v>0</v>
      </c>
      <c r="J190" s="2">
        <f t="shared" si="29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9"/>
        <v>0</v>
      </c>
      <c r="I191" s="2">
        <f t="shared" si="29"/>
        <v>0</v>
      </c>
      <c r="J191" s="2">
        <f t="shared" si="29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9"/>
        <v>0</v>
      </c>
      <c r="I192" s="2">
        <f t="shared" si="29"/>
        <v>0</v>
      </c>
      <c r="J192" s="2">
        <f t="shared" si="29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9"/>
        <v>0</v>
      </c>
      <c r="I193" s="2">
        <f t="shared" si="29"/>
        <v>0</v>
      </c>
      <c r="J193" s="2">
        <f t="shared" si="29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9"/>
        <v>0</v>
      </c>
      <c r="I194" s="2">
        <f t="shared" si="29"/>
        <v>0</v>
      </c>
      <c r="J194" s="2">
        <f t="shared" si="29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9"/>
        <v>0</v>
      </c>
      <c r="I195" s="2">
        <f t="shared" si="29"/>
        <v>0</v>
      </c>
      <c r="J195" s="2">
        <f t="shared" si="29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9"/>
        <v>0</v>
      </c>
      <c r="I196" s="2">
        <f t="shared" si="29"/>
        <v>0</v>
      </c>
      <c r="J196" s="2">
        <f t="shared" si="29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30">+SUMIF($A$250:$A$500,$B197,H$250:H$500)</f>
        <v>0</v>
      </c>
      <c r="I197" s="2">
        <f t="shared" si="30"/>
        <v>0</v>
      </c>
      <c r="J197" s="2">
        <f t="shared" si="30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0"/>
        <v>0</v>
      </c>
      <c r="I198" s="2">
        <f t="shared" si="30"/>
        <v>0</v>
      </c>
      <c r="J198" s="2">
        <f t="shared" si="30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0"/>
        <v>0</v>
      </c>
      <c r="I199" s="2">
        <f t="shared" si="30"/>
        <v>0</v>
      </c>
      <c r="J199" s="2">
        <f t="shared" si="30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0"/>
        <v>0</v>
      </c>
      <c r="I200" s="2">
        <f t="shared" si="30"/>
        <v>0</v>
      </c>
      <c r="J200" s="2">
        <f t="shared" si="30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30"/>
        <v>0</v>
      </c>
      <c r="I201" s="2">
        <f t="shared" si="30"/>
        <v>0</v>
      </c>
      <c r="J201" s="2">
        <f t="shared" si="30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0"/>
        <v>293</v>
      </c>
      <c r="I202" s="2">
        <f t="shared" si="30"/>
        <v>278</v>
      </c>
      <c r="J202" s="2">
        <f t="shared" si="30"/>
        <v>254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0"/>
        <v>1730</v>
      </c>
      <c r="I203" s="2">
        <f t="shared" si="30"/>
        <v>1739</v>
      </c>
      <c r="J203" s="2">
        <f t="shared" si="30"/>
        <v>1748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0"/>
        <v>0</v>
      </c>
      <c r="I204" s="2">
        <f t="shared" si="30"/>
        <v>0</v>
      </c>
      <c r="J204" s="2">
        <f t="shared" si="30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0"/>
        <v>853</v>
      </c>
      <c r="I205" s="2">
        <f t="shared" si="30"/>
        <v>895</v>
      </c>
      <c r="J205" s="2">
        <f t="shared" si="30"/>
        <v>876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0"/>
        <v>0</v>
      </c>
      <c r="I206" s="2">
        <f t="shared" si="30"/>
        <v>0</v>
      </c>
      <c r="J206" s="2">
        <f t="shared" si="30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0"/>
        <v>0</v>
      </c>
      <c r="I207" s="2">
        <f t="shared" si="30"/>
        <v>0</v>
      </c>
      <c r="J207" s="2">
        <f t="shared" si="30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0"/>
        <v>0</v>
      </c>
      <c r="I208" s="2">
        <f t="shared" si="30"/>
        <v>0</v>
      </c>
      <c r="J208" s="2">
        <f t="shared" si="30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0"/>
        <v>0</v>
      </c>
      <c r="I209" s="2">
        <f t="shared" si="30"/>
        <v>0</v>
      </c>
      <c r="J209" s="2">
        <f t="shared" si="30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0"/>
        <v>0</v>
      </c>
      <c r="I210" s="2">
        <f t="shared" si="30"/>
        <v>0</v>
      </c>
      <c r="J210" s="2">
        <f t="shared" si="30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30"/>
        <v>0</v>
      </c>
      <c r="I211" s="2">
        <f t="shared" si="30"/>
        <v>0</v>
      </c>
      <c r="J211" s="2">
        <f t="shared" si="30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0"/>
        <v>0</v>
      </c>
      <c r="I212" s="2">
        <f t="shared" si="30"/>
        <v>0</v>
      </c>
      <c r="J212" s="2">
        <f t="shared" si="30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31">+SUMIF($A$250:$A$500,$B213,H$250:H$500)</f>
        <v>0</v>
      </c>
      <c r="I213" s="2">
        <f t="shared" si="31"/>
        <v>0</v>
      </c>
      <c r="J213" s="2">
        <f t="shared" si="31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1"/>
        <v>0</v>
      </c>
      <c r="I214" s="2">
        <f t="shared" si="31"/>
        <v>0</v>
      </c>
      <c r="J214" s="2">
        <f t="shared" si="31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1"/>
        <v>0</v>
      </c>
      <c r="I215" s="2">
        <f t="shared" si="31"/>
        <v>0</v>
      </c>
      <c r="J215" s="2">
        <f t="shared" si="31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1"/>
        <v>0</v>
      </c>
      <c r="I216" s="2">
        <f t="shared" si="31"/>
        <v>0</v>
      </c>
      <c r="J216" s="2">
        <f t="shared" si="31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1"/>
        <v>0</v>
      </c>
      <c r="I217" s="2">
        <f t="shared" si="31"/>
        <v>0</v>
      </c>
      <c r="J217" s="2">
        <f t="shared" si="31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1"/>
        <v>0</v>
      </c>
      <c r="I218" s="2">
        <f t="shared" si="31"/>
        <v>0</v>
      </c>
      <c r="J218" s="2">
        <f t="shared" si="31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1"/>
        <v>0</v>
      </c>
      <c r="I219" s="2">
        <f t="shared" si="31"/>
        <v>0</v>
      </c>
      <c r="J219" s="2">
        <f t="shared" si="31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1"/>
        <v>0</v>
      </c>
      <c r="I220" s="2">
        <f t="shared" si="31"/>
        <v>0</v>
      </c>
      <c r="J220" s="2">
        <f t="shared" si="31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31"/>
        <v>0</v>
      </c>
      <c r="I221" s="2">
        <f t="shared" si="31"/>
        <v>0</v>
      </c>
      <c r="J221" s="2">
        <f t="shared" si="31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1"/>
        <v>0</v>
      </c>
      <c r="I222" s="2">
        <f t="shared" si="31"/>
        <v>0</v>
      </c>
      <c r="J222" s="2">
        <f t="shared" si="31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1"/>
        <v>0</v>
      </c>
      <c r="I223" s="2">
        <f t="shared" si="31"/>
        <v>0</v>
      </c>
      <c r="J223" s="2">
        <f t="shared" si="31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1"/>
        <v>0</v>
      </c>
      <c r="I224" s="2">
        <f t="shared" si="31"/>
        <v>0</v>
      </c>
      <c r="J224" s="2">
        <f t="shared" si="31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1"/>
        <v>0</v>
      </c>
      <c r="I225" s="2">
        <f t="shared" si="31"/>
        <v>0</v>
      </c>
      <c r="J225" s="2">
        <f t="shared" si="31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1"/>
        <v>0</v>
      </c>
      <c r="I226" s="2">
        <f t="shared" si="31"/>
        <v>0</v>
      </c>
      <c r="J226" s="2">
        <f t="shared" si="31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1"/>
        <v>0</v>
      </c>
      <c r="I227" s="2">
        <f t="shared" si="31"/>
        <v>0</v>
      </c>
      <c r="J227" s="2">
        <f t="shared" si="31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1"/>
        <v>0</v>
      </c>
      <c r="I228" s="2">
        <f t="shared" si="31"/>
        <v>0</v>
      </c>
      <c r="J228" s="2">
        <f t="shared" si="31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4" si="32">+SUMIF($A$250:$A$500,$B229,H$250:H$500)</f>
        <v>0</v>
      </c>
      <c r="I229" s="2">
        <f t="shared" si="32"/>
        <v>0</v>
      </c>
      <c r="J229" s="2">
        <f t="shared" si="32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2"/>
        <v>0</v>
      </c>
      <c r="I230" s="2">
        <f t="shared" si="32"/>
        <v>0</v>
      </c>
      <c r="J230" s="2">
        <f t="shared" si="32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32"/>
        <v>0</v>
      </c>
      <c r="I231" s="2">
        <f t="shared" si="32"/>
        <v>0</v>
      </c>
      <c r="J231" s="2">
        <f t="shared" si="32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2"/>
        <v>0</v>
      </c>
      <c r="I232" s="2">
        <f t="shared" si="32"/>
        <v>0</v>
      </c>
      <c r="J232" s="2">
        <f t="shared" si="32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2"/>
        <v>0</v>
      </c>
      <c r="I233" s="2">
        <f t="shared" si="32"/>
        <v>0</v>
      </c>
      <c r="J233" s="2">
        <f t="shared" si="32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2"/>
        <v>0</v>
      </c>
      <c r="I234" s="2">
        <f t="shared" si="32"/>
        <v>0</v>
      </c>
      <c r="J234" s="2">
        <f t="shared" si="32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2"/>
        <v>0</v>
      </c>
      <c r="I235" s="2">
        <f t="shared" si="32"/>
        <v>0</v>
      </c>
      <c r="J235" s="2">
        <f t="shared" si="32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2"/>
        <v>0</v>
      </c>
      <c r="I236" s="2">
        <f t="shared" si="32"/>
        <v>0</v>
      </c>
      <c r="J236" s="2">
        <f t="shared" si="32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2"/>
        <v>0</v>
      </c>
      <c r="I237" s="2">
        <f t="shared" si="32"/>
        <v>0</v>
      </c>
      <c r="J237" s="2">
        <f t="shared" si="32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2"/>
        <v>0</v>
      </c>
      <c r="I238" s="2">
        <f t="shared" si="32"/>
        <v>0</v>
      </c>
      <c r="J238" s="2">
        <f t="shared" si="32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2"/>
        <v>0</v>
      </c>
      <c r="I239" s="2">
        <f t="shared" si="32"/>
        <v>0</v>
      </c>
      <c r="J239" s="2">
        <f t="shared" si="32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2"/>
        <v>0</v>
      </c>
      <c r="I240" s="2">
        <f t="shared" si="32"/>
        <v>0</v>
      </c>
      <c r="J240" s="2">
        <f t="shared" si="32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32"/>
        <v>0</v>
      </c>
      <c r="I241" s="2">
        <f t="shared" si="32"/>
        <v>0</v>
      </c>
      <c r="J241" s="2">
        <f t="shared" si="32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2"/>
        <v>0</v>
      </c>
      <c r="I242" s="2">
        <f t="shared" si="32"/>
        <v>0</v>
      </c>
      <c r="J242" s="2">
        <f t="shared" si="32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2"/>
        <v>0</v>
      </c>
      <c r="I243" s="2">
        <f t="shared" si="32"/>
        <v>0</v>
      </c>
      <c r="J243" s="2">
        <f t="shared" si="32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2"/>
        <v>1396</v>
      </c>
      <c r="I244" s="2">
        <f t="shared" si="32"/>
        <v>1363</v>
      </c>
      <c r="J244" s="2">
        <f t="shared" si="32"/>
        <v>1331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ref="H245:J246" si="33">+SUMIF($A$250:$A$500,$B245,H$250:H$500)</f>
        <v>6720</v>
      </c>
      <c r="I245" s="2">
        <f t="shared" si="33"/>
        <v>7014</v>
      </c>
      <c r="J245" s="2">
        <f t="shared" si="33"/>
        <v>7098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3"/>
        <v>0</v>
      </c>
      <c r="I246" s="2">
        <f t="shared" si="33"/>
        <v>0</v>
      </c>
      <c r="J246" s="2">
        <f t="shared" si="33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4</v>
      </c>
      <c r="B250" s="1" t="s">
        <v>20</v>
      </c>
      <c r="C250" s="1">
        <v>191</v>
      </c>
      <c r="D250" s="1" t="s">
        <v>693</v>
      </c>
      <c r="E250" s="1">
        <v>5312</v>
      </c>
      <c r="F250" s="1" t="s">
        <v>598</v>
      </c>
      <c r="G250" s="1" t="s">
        <v>599</v>
      </c>
      <c r="H250" s="1">
        <v>33295</v>
      </c>
      <c r="I250" s="1">
        <v>25497</v>
      </c>
      <c r="J250" s="1">
        <v>20617</v>
      </c>
    </row>
    <row r="251" spans="1:10" ht="15" customHeight="1" x14ac:dyDescent="0.2">
      <c r="A251" s="1">
        <v>9</v>
      </c>
      <c r="B251" s="1" t="s">
        <v>24</v>
      </c>
      <c r="C251" s="1">
        <v>191</v>
      </c>
      <c r="D251" s="1" t="s">
        <v>693</v>
      </c>
      <c r="E251" s="1">
        <v>5312</v>
      </c>
      <c r="F251" s="1" t="s">
        <v>598</v>
      </c>
      <c r="G251" s="1" t="s">
        <v>599</v>
      </c>
      <c r="H251" s="1">
        <v>51991</v>
      </c>
      <c r="I251" s="1">
        <v>59001</v>
      </c>
      <c r="J251" s="1">
        <v>65776</v>
      </c>
    </row>
    <row r="252" spans="1:10" ht="15" customHeight="1" x14ac:dyDescent="0.2">
      <c r="A252" s="1">
        <v>10</v>
      </c>
      <c r="B252" s="1" t="s">
        <v>26</v>
      </c>
      <c r="C252" s="1">
        <v>191</v>
      </c>
      <c r="D252" s="1" t="s">
        <v>693</v>
      </c>
      <c r="E252" s="1">
        <v>5312</v>
      </c>
      <c r="F252" s="1" t="s">
        <v>598</v>
      </c>
      <c r="G252" s="1" t="s">
        <v>599</v>
      </c>
      <c r="H252" s="1">
        <v>507800</v>
      </c>
      <c r="I252" s="1">
        <v>424800</v>
      </c>
      <c r="J252" s="1">
        <v>677444</v>
      </c>
    </row>
    <row r="253" spans="1:10" ht="15" customHeight="1" x14ac:dyDescent="0.2">
      <c r="A253" s="1">
        <v>13</v>
      </c>
      <c r="B253" s="1" t="s">
        <v>30</v>
      </c>
      <c r="C253" s="1">
        <v>191</v>
      </c>
      <c r="D253" s="1" t="s">
        <v>693</v>
      </c>
      <c r="E253" s="1">
        <v>5312</v>
      </c>
      <c r="F253" s="1" t="s">
        <v>598</v>
      </c>
      <c r="G253" s="1" t="s">
        <v>599</v>
      </c>
    </row>
    <row r="254" spans="1:10" ht="15" customHeight="1" x14ac:dyDescent="0.2">
      <c r="A254" s="1">
        <v>16</v>
      </c>
      <c r="B254" s="1" t="s">
        <v>31</v>
      </c>
      <c r="C254" s="1">
        <v>191</v>
      </c>
      <c r="D254" s="1" t="s">
        <v>693</v>
      </c>
      <c r="E254" s="1">
        <v>5312</v>
      </c>
      <c r="F254" s="1" t="s">
        <v>598</v>
      </c>
      <c r="G254" s="1" t="s">
        <v>599</v>
      </c>
      <c r="H254" s="1">
        <v>6878</v>
      </c>
      <c r="I254" s="1">
        <v>7587</v>
      </c>
      <c r="J254" s="1">
        <v>8445</v>
      </c>
    </row>
    <row r="255" spans="1:10" ht="15" customHeight="1" x14ac:dyDescent="0.2">
      <c r="A255" s="1">
        <v>19</v>
      </c>
      <c r="B255" s="1" t="s">
        <v>40</v>
      </c>
      <c r="C255" s="1">
        <v>191</v>
      </c>
      <c r="D255" s="1" t="s">
        <v>693</v>
      </c>
      <c r="E255" s="1">
        <v>5312</v>
      </c>
      <c r="F255" s="1" t="s">
        <v>598</v>
      </c>
      <c r="G255" s="1" t="s">
        <v>599</v>
      </c>
      <c r="H255" s="1">
        <v>297</v>
      </c>
      <c r="I255" s="1">
        <v>281</v>
      </c>
      <c r="J255" s="1">
        <v>288</v>
      </c>
    </row>
    <row r="256" spans="1:10" ht="15" customHeight="1" x14ac:dyDescent="0.2">
      <c r="A256" s="1">
        <v>80</v>
      </c>
      <c r="B256" s="1" t="s">
        <v>41</v>
      </c>
      <c r="C256" s="1">
        <v>191</v>
      </c>
      <c r="D256" s="1" t="s">
        <v>693</v>
      </c>
      <c r="E256" s="1">
        <v>5312</v>
      </c>
      <c r="F256" s="1" t="s">
        <v>598</v>
      </c>
      <c r="G256" s="1" t="s">
        <v>599</v>
      </c>
      <c r="H256" s="1">
        <v>1730</v>
      </c>
      <c r="I256" s="1">
        <v>1739</v>
      </c>
      <c r="J256" s="1">
        <v>1748</v>
      </c>
    </row>
    <row r="257" spans="1:10" ht="15" customHeight="1" x14ac:dyDescent="0.2">
      <c r="A257" s="1">
        <v>27</v>
      </c>
      <c r="B257" s="1" t="s">
        <v>46</v>
      </c>
      <c r="C257" s="1">
        <v>191</v>
      </c>
      <c r="D257" s="1" t="s">
        <v>693</v>
      </c>
      <c r="E257" s="1">
        <v>5312</v>
      </c>
      <c r="F257" s="1" t="s">
        <v>598</v>
      </c>
      <c r="G257" s="1" t="s">
        <v>599</v>
      </c>
      <c r="H257" s="1">
        <v>547</v>
      </c>
      <c r="I257" s="1">
        <v>2466</v>
      </c>
      <c r="J257" s="1">
        <v>4722</v>
      </c>
    </row>
    <row r="258" spans="1:10" ht="15" customHeight="1" x14ac:dyDescent="0.2">
      <c r="A258" s="1">
        <v>33</v>
      </c>
      <c r="B258" s="1" t="s">
        <v>51</v>
      </c>
      <c r="C258" s="1">
        <v>191</v>
      </c>
      <c r="D258" s="1" t="s">
        <v>693</v>
      </c>
      <c r="E258" s="1">
        <v>5312</v>
      </c>
      <c r="F258" s="1" t="s">
        <v>598</v>
      </c>
      <c r="G258" s="1" t="s">
        <v>599</v>
      </c>
      <c r="H258" s="1">
        <v>66000</v>
      </c>
      <c r="I258" s="1">
        <v>46500</v>
      </c>
      <c r="J258" s="1">
        <v>59800</v>
      </c>
    </row>
    <row r="259" spans="1:10" ht="15" customHeight="1" x14ac:dyDescent="0.2">
      <c r="A259" s="1">
        <v>40</v>
      </c>
      <c r="B259" s="1" t="s">
        <v>56</v>
      </c>
      <c r="C259" s="1">
        <v>191</v>
      </c>
      <c r="D259" s="1" t="s">
        <v>693</v>
      </c>
      <c r="E259" s="1">
        <v>5312</v>
      </c>
      <c r="F259" s="1" t="s">
        <v>598</v>
      </c>
      <c r="G259" s="1" t="s">
        <v>599</v>
      </c>
      <c r="H259" s="1">
        <v>679</v>
      </c>
      <c r="I259" s="1">
        <v>254</v>
      </c>
      <c r="J259" s="1">
        <v>409</v>
      </c>
    </row>
    <row r="260" spans="1:10" ht="15" customHeight="1" x14ac:dyDescent="0.2">
      <c r="A260" s="1">
        <v>351</v>
      </c>
      <c r="B260" s="1" t="s">
        <v>57</v>
      </c>
      <c r="C260" s="1">
        <v>191</v>
      </c>
      <c r="D260" s="1" t="s">
        <v>693</v>
      </c>
      <c r="E260" s="1">
        <v>5312</v>
      </c>
      <c r="F260" s="1" t="s">
        <v>598</v>
      </c>
      <c r="G260" s="1" t="s">
        <v>599</v>
      </c>
      <c r="H260" s="1">
        <v>2660</v>
      </c>
      <c r="I260" s="1">
        <v>2500</v>
      </c>
      <c r="J260" s="1">
        <v>3044</v>
      </c>
    </row>
    <row r="261" spans="1:10" ht="15" customHeight="1" x14ac:dyDescent="0.2">
      <c r="A261" s="1">
        <v>41</v>
      </c>
      <c r="B261" s="1" t="s">
        <v>568</v>
      </c>
      <c r="C261" s="1">
        <v>191</v>
      </c>
      <c r="D261" s="1" t="s">
        <v>693</v>
      </c>
      <c r="E261" s="1">
        <v>5312</v>
      </c>
      <c r="F261" s="1" t="s">
        <v>598</v>
      </c>
      <c r="G261" s="1" t="s">
        <v>599</v>
      </c>
      <c r="H261" s="1">
        <v>2660</v>
      </c>
      <c r="I261" s="1">
        <v>2500</v>
      </c>
      <c r="J261" s="1">
        <v>3044</v>
      </c>
    </row>
    <row r="262" spans="1:10" ht="15" customHeight="1" x14ac:dyDescent="0.2">
      <c r="A262" s="1">
        <v>44</v>
      </c>
      <c r="B262" s="1" t="s">
        <v>58</v>
      </c>
      <c r="C262" s="1">
        <v>191</v>
      </c>
      <c r="D262" s="1" t="s">
        <v>693</v>
      </c>
      <c r="E262" s="1">
        <v>5312</v>
      </c>
      <c r="F262" s="1" t="s">
        <v>598</v>
      </c>
      <c r="G262" s="1" t="s">
        <v>599</v>
      </c>
      <c r="H262" s="1">
        <v>55</v>
      </c>
      <c r="I262" s="1">
        <v>77</v>
      </c>
      <c r="J262" s="1">
        <v>88</v>
      </c>
    </row>
    <row r="263" spans="1:10" ht="15" customHeight="1" x14ac:dyDescent="0.2">
      <c r="A263" s="1">
        <v>50</v>
      </c>
      <c r="B263" s="1" t="s">
        <v>66</v>
      </c>
      <c r="C263" s="1">
        <v>191</v>
      </c>
      <c r="D263" s="1" t="s">
        <v>693</v>
      </c>
      <c r="E263" s="1">
        <v>5312</v>
      </c>
      <c r="F263" s="1" t="s">
        <v>598</v>
      </c>
      <c r="G263" s="1" t="s">
        <v>599</v>
      </c>
      <c r="H263" s="1">
        <v>58</v>
      </c>
      <c r="I263" s="1">
        <v>82</v>
      </c>
      <c r="J263" s="1">
        <v>74</v>
      </c>
    </row>
    <row r="264" spans="1:10" ht="15" customHeight="1" x14ac:dyDescent="0.2">
      <c r="A264" s="1">
        <v>167</v>
      </c>
      <c r="B264" s="1" t="s">
        <v>570</v>
      </c>
      <c r="C264" s="1">
        <v>191</v>
      </c>
      <c r="D264" s="1" t="s">
        <v>693</v>
      </c>
      <c r="E264" s="1">
        <v>5312</v>
      </c>
      <c r="F264" s="1" t="s">
        <v>598</v>
      </c>
      <c r="G264" s="1" t="s">
        <v>599</v>
      </c>
    </row>
    <row r="265" spans="1:10" ht="15" customHeight="1" x14ac:dyDescent="0.2">
      <c r="A265" s="1">
        <v>56</v>
      </c>
      <c r="B265" s="1" t="s">
        <v>74</v>
      </c>
      <c r="C265" s="1">
        <v>191</v>
      </c>
      <c r="D265" s="1" t="s">
        <v>693</v>
      </c>
      <c r="E265" s="1">
        <v>5312</v>
      </c>
      <c r="F265" s="1" t="s">
        <v>598</v>
      </c>
      <c r="G265" s="1" t="s">
        <v>599</v>
      </c>
      <c r="H265" s="1">
        <v>3</v>
      </c>
      <c r="I265" s="1">
        <v>3</v>
      </c>
      <c r="J265" s="1">
        <v>3</v>
      </c>
    </row>
    <row r="266" spans="1:10" x14ac:dyDescent="0.2">
      <c r="A266" s="1">
        <v>59</v>
      </c>
      <c r="B266" s="1" t="s">
        <v>76</v>
      </c>
      <c r="C266" s="1">
        <v>191</v>
      </c>
      <c r="D266" s="1" t="s">
        <v>693</v>
      </c>
      <c r="E266" s="1">
        <v>5312</v>
      </c>
      <c r="F266" s="1" t="s">
        <v>598</v>
      </c>
      <c r="G266" s="1" t="s">
        <v>599</v>
      </c>
      <c r="H266" s="1">
        <v>623</v>
      </c>
      <c r="I266" s="1">
        <v>532</v>
      </c>
      <c r="J266" s="1">
        <v>611</v>
      </c>
    </row>
    <row r="267" spans="1:10" x14ac:dyDescent="0.2">
      <c r="A267" s="1">
        <v>178</v>
      </c>
      <c r="B267" s="1" t="s">
        <v>79</v>
      </c>
      <c r="C267" s="1">
        <v>191</v>
      </c>
      <c r="D267" s="1" t="s">
        <v>693</v>
      </c>
      <c r="E267" s="1">
        <v>5312</v>
      </c>
      <c r="F267" s="1" t="s">
        <v>598</v>
      </c>
      <c r="G267" s="1" t="s">
        <v>599</v>
      </c>
      <c r="H267" s="1">
        <v>8576</v>
      </c>
      <c r="I267" s="1">
        <v>8644</v>
      </c>
      <c r="J267" s="1">
        <v>8710</v>
      </c>
    </row>
    <row r="268" spans="1:10" x14ac:dyDescent="0.2">
      <c r="A268" s="1">
        <v>238</v>
      </c>
      <c r="B268" s="1" t="s">
        <v>81</v>
      </c>
      <c r="C268" s="1">
        <v>191</v>
      </c>
      <c r="D268" s="1" t="s">
        <v>693</v>
      </c>
      <c r="E268" s="1">
        <v>5312</v>
      </c>
      <c r="F268" s="1" t="s">
        <v>598</v>
      </c>
      <c r="G268" s="1" t="s">
        <v>599</v>
      </c>
      <c r="H268" s="1">
        <v>239755</v>
      </c>
      <c r="I268" s="1">
        <v>258486</v>
      </c>
      <c r="J268" s="1">
        <v>225608</v>
      </c>
    </row>
    <row r="269" spans="1:10" x14ac:dyDescent="0.2">
      <c r="A269" s="1">
        <v>62</v>
      </c>
      <c r="B269" s="1" t="s">
        <v>82</v>
      </c>
      <c r="C269" s="1">
        <v>191</v>
      </c>
      <c r="D269" s="1" t="s">
        <v>693</v>
      </c>
      <c r="E269" s="1">
        <v>5312</v>
      </c>
      <c r="F269" s="1" t="s">
        <v>598</v>
      </c>
      <c r="G269" s="1" t="s">
        <v>599</v>
      </c>
    </row>
    <row r="270" spans="1:10" x14ac:dyDescent="0.2">
      <c r="A270" s="1">
        <v>84</v>
      </c>
      <c r="B270" s="1" t="s">
        <v>94</v>
      </c>
      <c r="C270" s="1">
        <v>191</v>
      </c>
      <c r="D270" s="1" t="s">
        <v>693</v>
      </c>
      <c r="E270" s="1">
        <v>5312</v>
      </c>
      <c r="F270" s="1" t="s">
        <v>598</v>
      </c>
      <c r="G270" s="1" t="s">
        <v>599</v>
      </c>
      <c r="H270" s="1">
        <v>5215</v>
      </c>
      <c r="I270" s="1">
        <v>6957</v>
      </c>
      <c r="J270" s="1">
        <v>5334</v>
      </c>
    </row>
    <row r="271" spans="1:10" x14ac:dyDescent="0.2">
      <c r="A271" s="1">
        <v>97</v>
      </c>
      <c r="B271" s="1" t="s">
        <v>104</v>
      </c>
      <c r="C271" s="1">
        <v>191</v>
      </c>
      <c r="D271" s="1" t="s">
        <v>693</v>
      </c>
      <c r="E271" s="1">
        <v>5312</v>
      </c>
      <c r="F271" s="1" t="s">
        <v>598</v>
      </c>
      <c r="G271" s="1" t="s">
        <v>599</v>
      </c>
      <c r="H271" s="1">
        <v>40</v>
      </c>
      <c r="I271" s="1">
        <v>35</v>
      </c>
      <c r="J271" s="1">
        <v>25</v>
      </c>
    </row>
    <row r="272" spans="1:10" x14ac:dyDescent="0.2">
      <c r="A272" s="1">
        <v>100</v>
      </c>
      <c r="B272" s="1" t="s">
        <v>106</v>
      </c>
      <c r="C272" s="1">
        <v>191</v>
      </c>
      <c r="D272" s="1" t="s">
        <v>693</v>
      </c>
      <c r="E272" s="1">
        <v>5312</v>
      </c>
      <c r="F272" s="1" t="s">
        <v>598</v>
      </c>
      <c r="G272" s="1" t="s">
        <v>599</v>
      </c>
      <c r="H272" s="1">
        <v>9927000</v>
      </c>
      <c r="I272" s="1">
        <v>8190000</v>
      </c>
      <c r="J272" s="1">
        <v>8392652</v>
      </c>
    </row>
    <row r="273" spans="1:10" x14ac:dyDescent="0.2">
      <c r="A273" s="1">
        <v>102</v>
      </c>
      <c r="B273" s="1" t="s">
        <v>108</v>
      </c>
      <c r="C273" s="1">
        <v>191</v>
      </c>
      <c r="D273" s="1" t="s">
        <v>693</v>
      </c>
      <c r="E273" s="1">
        <v>5312</v>
      </c>
      <c r="F273" s="1" t="s">
        <v>598</v>
      </c>
      <c r="G273" s="1" t="s">
        <v>599</v>
      </c>
      <c r="H273" s="1">
        <v>528506</v>
      </c>
      <c r="I273" s="1">
        <v>462788</v>
      </c>
      <c r="J273" s="1">
        <v>433356</v>
      </c>
    </row>
    <row r="274" spans="1:10" x14ac:dyDescent="0.2">
      <c r="A274" s="1">
        <v>103</v>
      </c>
      <c r="B274" s="1" t="s">
        <v>109</v>
      </c>
      <c r="C274" s="1">
        <v>191</v>
      </c>
      <c r="D274" s="1" t="s">
        <v>693</v>
      </c>
      <c r="E274" s="1">
        <v>5312</v>
      </c>
      <c r="F274" s="1" t="s">
        <v>598</v>
      </c>
      <c r="G274" s="1" t="s">
        <v>599</v>
      </c>
      <c r="H274" s="1">
        <v>1231</v>
      </c>
      <c r="I274" s="1">
        <v>1653</v>
      </c>
      <c r="J274" s="1">
        <v>1441</v>
      </c>
    </row>
    <row r="275" spans="1:10" x14ac:dyDescent="0.2">
      <c r="A275" s="1">
        <v>105</v>
      </c>
      <c r="B275" s="1" t="s">
        <v>111</v>
      </c>
      <c r="C275" s="1">
        <v>191</v>
      </c>
      <c r="D275" s="1" t="s">
        <v>693</v>
      </c>
      <c r="E275" s="1">
        <v>5312</v>
      </c>
      <c r="F275" s="1" t="s">
        <v>598</v>
      </c>
      <c r="G275" s="1" t="s">
        <v>599</v>
      </c>
      <c r="H275" s="1">
        <v>3540</v>
      </c>
      <c r="I275" s="1">
        <v>950</v>
      </c>
      <c r="J275" s="1">
        <v>3580</v>
      </c>
    </row>
    <row r="276" spans="1:10" x14ac:dyDescent="0.2">
      <c r="A276" s="1">
        <v>106</v>
      </c>
      <c r="B276" s="1" t="s">
        <v>112</v>
      </c>
      <c r="C276" s="1">
        <v>191</v>
      </c>
      <c r="D276" s="1" t="s">
        <v>693</v>
      </c>
      <c r="E276" s="1">
        <v>5312</v>
      </c>
      <c r="F276" s="1" t="s">
        <v>598</v>
      </c>
      <c r="G276" s="1" t="s">
        <v>599</v>
      </c>
      <c r="H276" s="1">
        <v>9037</v>
      </c>
      <c r="I276" s="1">
        <v>11626</v>
      </c>
      <c r="J276" s="1">
        <v>13940</v>
      </c>
    </row>
    <row r="277" spans="1:10" x14ac:dyDescent="0.2">
      <c r="A277" s="1">
        <v>112</v>
      </c>
      <c r="B277" s="1" t="s">
        <v>115</v>
      </c>
      <c r="C277" s="1">
        <v>191</v>
      </c>
      <c r="D277" s="1" t="s">
        <v>693</v>
      </c>
      <c r="E277" s="1">
        <v>5312</v>
      </c>
      <c r="F277" s="1" t="s">
        <v>598</v>
      </c>
      <c r="G277" s="1" t="s">
        <v>599</v>
      </c>
      <c r="H277" s="1">
        <v>717</v>
      </c>
      <c r="I277" s="1">
        <v>1083</v>
      </c>
      <c r="J277" s="1">
        <v>685</v>
      </c>
    </row>
    <row r="278" spans="1:10" x14ac:dyDescent="0.2">
      <c r="A278" s="1">
        <v>108</v>
      </c>
      <c r="B278" s="1" t="s">
        <v>116</v>
      </c>
      <c r="C278" s="1">
        <v>191</v>
      </c>
      <c r="D278" s="1" t="s">
        <v>693</v>
      </c>
      <c r="E278" s="1">
        <v>5312</v>
      </c>
      <c r="F278" s="1" t="s">
        <v>598</v>
      </c>
      <c r="G278" s="1" t="s">
        <v>599</v>
      </c>
      <c r="H278" s="1">
        <v>10818</v>
      </c>
      <c r="I278" s="1">
        <v>3954</v>
      </c>
      <c r="J278" s="1">
        <v>4111</v>
      </c>
    </row>
    <row r="279" spans="1:10" x14ac:dyDescent="0.2">
      <c r="A279" s="1">
        <v>114</v>
      </c>
      <c r="B279" s="1" t="s">
        <v>117</v>
      </c>
      <c r="C279" s="1">
        <v>191</v>
      </c>
      <c r="D279" s="1" t="s">
        <v>693</v>
      </c>
      <c r="E279" s="1">
        <v>5312</v>
      </c>
      <c r="F279" s="1" t="s">
        <v>598</v>
      </c>
      <c r="G279" s="1" t="s">
        <v>599</v>
      </c>
      <c r="H279" s="1">
        <v>5756</v>
      </c>
      <c r="I279" s="1">
        <v>5679</v>
      </c>
      <c r="J279" s="1">
        <v>5602</v>
      </c>
    </row>
    <row r="280" spans="1:10" x14ac:dyDescent="0.2">
      <c r="A280" s="1">
        <v>121</v>
      </c>
      <c r="B280" s="1" t="s">
        <v>123</v>
      </c>
      <c r="C280" s="1">
        <v>191</v>
      </c>
      <c r="D280" s="1" t="s">
        <v>693</v>
      </c>
      <c r="E280" s="1">
        <v>5312</v>
      </c>
      <c r="F280" s="1" t="s">
        <v>598</v>
      </c>
      <c r="G280" s="1" t="s">
        <v>599</v>
      </c>
      <c r="H280" s="1">
        <v>3260</v>
      </c>
      <c r="I280" s="1">
        <v>3206</v>
      </c>
      <c r="J280" s="1">
        <v>2937</v>
      </c>
    </row>
    <row r="281" spans="1:10" x14ac:dyDescent="0.2">
      <c r="A281" s="1">
        <v>124</v>
      </c>
      <c r="B281" s="1" t="s">
        <v>126</v>
      </c>
      <c r="C281" s="1">
        <v>191</v>
      </c>
      <c r="D281" s="1" t="s">
        <v>693</v>
      </c>
      <c r="E281" s="1">
        <v>5312</v>
      </c>
      <c r="F281" s="1" t="s">
        <v>598</v>
      </c>
      <c r="G281" s="1" t="s">
        <v>599</v>
      </c>
      <c r="H281" s="1">
        <v>319</v>
      </c>
      <c r="I281" s="1">
        <v>315</v>
      </c>
      <c r="J281" s="1">
        <v>311</v>
      </c>
    </row>
    <row r="282" spans="1:10" x14ac:dyDescent="0.2">
      <c r="A282" s="1">
        <v>126</v>
      </c>
      <c r="B282" s="1" t="s">
        <v>128</v>
      </c>
      <c r="C282" s="1">
        <v>191</v>
      </c>
      <c r="D282" s="1" t="s">
        <v>693</v>
      </c>
      <c r="E282" s="1">
        <v>5312</v>
      </c>
      <c r="F282" s="1" t="s">
        <v>598</v>
      </c>
      <c r="G282" s="1" t="s">
        <v>599</v>
      </c>
    </row>
    <row r="283" spans="1:10" x14ac:dyDescent="0.2">
      <c r="A283" s="1">
        <v>130</v>
      </c>
      <c r="B283" s="1" t="s">
        <v>131</v>
      </c>
      <c r="C283" s="1">
        <v>191</v>
      </c>
      <c r="D283" s="1" t="s">
        <v>693</v>
      </c>
      <c r="E283" s="1">
        <v>5312</v>
      </c>
      <c r="F283" s="1" t="s">
        <v>598</v>
      </c>
      <c r="G283" s="1" t="s">
        <v>599</v>
      </c>
      <c r="H283" s="1">
        <v>115354</v>
      </c>
      <c r="I283" s="1">
        <v>115774</v>
      </c>
      <c r="J283" s="1">
        <v>115727</v>
      </c>
    </row>
    <row r="284" spans="1:10" x14ac:dyDescent="0.2">
      <c r="A284" s="1">
        <v>138</v>
      </c>
      <c r="B284" s="1" t="s">
        <v>140</v>
      </c>
      <c r="C284" s="1">
        <v>191</v>
      </c>
      <c r="D284" s="1" t="s">
        <v>693</v>
      </c>
      <c r="E284" s="1">
        <v>5312</v>
      </c>
      <c r="F284" s="1" t="s">
        <v>598</v>
      </c>
      <c r="G284" s="1" t="s">
        <v>599</v>
      </c>
      <c r="H284" s="1">
        <v>106434</v>
      </c>
      <c r="I284" s="1">
        <v>80386</v>
      </c>
      <c r="J284" s="1">
        <v>66316</v>
      </c>
    </row>
    <row r="285" spans="1:10" x14ac:dyDescent="0.2">
      <c r="A285" s="1">
        <v>143</v>
      </c>
      <c r="B285" s="1" t="s">
        <v>145</v>
      </c>
      <c r="C285" s="1">
        <v>191</v>
      </c>
      <c r="D285" s="1" t="s">
        <v>693</v>
      </c>
      <c r="E285" s="1">
        <v>5312</v>
      </c>
      <c r="F285" s="1" t="s">
        <v>598</v>
      </c>
      <c r="G285" s="1" t="s">
        <v>599</v>
      </c>
      <c r="H285" s="1">
        <v>72564</v>
      </c>
      <c r="I285" s="1">
        <v>59472</v>
      </c>
      <c r="J285" s="1">
        <v>88030</v>
      </c>
    </row>
    <row r="286" spans="1:10" x14ac:dyDescent="0.2">
      <c r="A286" s="1">
        <v>28</v>
      </c>
      <c r="B286" s="1" t="s">
        <v>147</v>
      </c>
      <c r="C286" s="1">
        <v>191</v>
      </c>
      <c r="D286" s="1" t="s">
        <v>693</v>
      </c>
      <c r="E286" s="1">
        <v>5312</v>
      </c>
      <c r="F286" s="1" t="s">
        <v>598</v>
      </c>
      <c r="G286" s="1" t="s">
        <v>599</v>
      </c>
      <c r="H286" s="1">
        <v>377977</v>
      </c>
      <c r="I286" s="1">
        <v>372311</v>
      </c>
      <c r="J286" s="1">
        <v>363870</v>
      </c>
    </row>
    <row r="287" spans="1:10" x14ac:dyDescent="0.2">
      <c r="A287" s="1">
        <v>149</v>
      </c>
      <c r="B287" s="1" t="s">
        <v>150</v>
      </c>
      <c r="C287" s="1">
        <v>191</v>
      </c>
      <c r="D287" s="1" t="s">
        <v>693</v>
      </c>
      <c r="E287" s="1">
        <v>5312</v>
      </c>
      <c r="F287" s="1" t="s">
        <v>598</v>
      </c>
      <c r="G287" s="1" t="s">
        <v>599</v>
      </c>
      <c r="H287" s="1">
        <v>9341</v>
      </c>
      <c r="I287" s="1">
        <v>9274</v>
      </c>
      <c r="J287" s="1">
        <v>9883</v>
      </c>
    </row>
    <row r="288" spans="1:10" x14ac:dyDescent="0.2">
      <c r="A288" s="1">
        <v>158</v>
      </c>
      <c r="B288" s="1" t="s">
        <v>155</v>
      </c>
      <c r="C288" s="1">
        <v>191</v>
      </c>
      <c r="D288" s="1" t="s">
        <v>693</v>
      </c>
      <c r="E288" s="1">
        <v>5312</v>
      </c>
      <c r="F288" s="1" t="s">
        <v>598</v>
      </c>
      <c r="G288" s="1" t="s">
        <v>599</v>
      </c>
      <c r="H288" s="1">
        <v>392</v>
      </c>
      <c r="I288" s="1">
        <v>415</v>
      </c>
      <c r="J288" s="1">
        <v>411</v>
      </c>
    </row>
    <row r="289" spans="1:10" x14ac:dyDescent="0.2">
      <c r="A289" s="1">
        <v>299</v>
      </c>
      <c r="B289" s="1" t="s">
        <v>159</v>
      </c>
      <c r="C289" s="1">
        <v>191</v>
      </c>
      <c r="D289" s="1" t="s">
        <v>693</v>
      </c>
      <c r="E289" s="1">
        <v>5312</v>
      </c>
      <c r="F289" s="1" t="s">
        <v>598</v>
      </c>
      <c r="G289" s="1" t="s">
        <v>599</v>
      </c>
      <c r="H289" s="1">
        <v>1396</v>
      </c>
      <c r="I289" s="1">
        <v>1363</v>
      </c>
      <c r="J289" s="1">
        <v>1331</v>
      </c>
    </row>
    <row r="290" spans="1:10" x14ac:dyDescent="0.2">
      <c r="A290" s="1">
        <v>165</v>
      </c>
      <c r="B290" s="1" t="s">
        <v>162</v>
      </c>
      <c r="C290" s="1">
        <v>191</v>
      </c>
      <c r="D290" s="1" t="s">
        <v>693</v>
      </c>
      <c r="E290" s="1">
        <v>5312</v>
      </c>
      <c r="F290" s="1" t="s">
        <v>598</v>
      </c>
      <c r="G290" s="1" t="s">
        <v>599</v>
      </c>
      <c r="H290" s="1">
        <v>949513</v>
      </c>
      <c r="I290" s="1">
        <v>942673</v>
      </c>
      <c r="J290" s="1">
        <v>1004681</v>
      </c>
    </row>
    <row r="291" spans="1:10" x14ac:dyDescent="0.2">
      <c r="A291" s="1">
        <v>170</v>
      </c>
      <c r="B291" s="1" t="s">
        <v>166</v>
      </c>
      <c r="C291" s="1">
        <v>191</v>
      </c>
      <c r="D291" s="1" t="s">
        <v>693</v>
      </c>
      <c r="E291" s="1">
        <v>5312</v>
      </c>
      <c r="F291" s="1" t="s">
        <v>598</v>
      </c>
      <c r="G291" s="1" t="s">
        <v>599</v>
      </c>
      <c r="H291" s="1">
        <v>1382</v>
      </c>
      <c r="I291" s="1">
        <v>1697</v>
      </c>
      <c r="J291" s="1">
        <v>434</v>
      </c>
    </row>
    <row r="292" spans="1:10" x14ac:dyDescent="0.2">
      <c r="A292" s="1">
        <v>174</v>
      </c>
      <c r="B292" s="1" t="s">
        <v>169</v>
      </c>
      <c r="C292" s="1">
        <v>191</v>
      </c>
      <c r="D292" s="1" t="s">
        <v>693</v>
      </c>
      <c r="E292" s="1">
        <v>5312</v>
      </c>
      <c r="F292" s="1" t="s">
        <v>598</v>
      </c>
      <c r="G292" s="1" t="s">
        <v>599</v>
      </c>
      <c r="H292" s="1">
        <v>920</v>
      </c>
      <c r="I292" s="1">
        <v>1630</v>
      </c>
      <c r="J292" s="1">
        <v>1782</v>
      </c>
    </row>
    <row r="293" spans="1:10" x14ac:dyDescent="0.2">
      <c r="A293" s="1">
        <v>146</v>
      </c>
      <c r="B293" s="1" t="s">
        <v>173</v>
      </c>
      <c r="C293" s="1">
        <v>191</v>
      </c>
      <c r="D293" s="1" t="s">
        <v>693</v>
      </c>
      <c r="E293" s="1">
        <v>5312</v>
      </c>
      <c r="F293" s="1" t="s">
        <v>598</v>
      </c>
      <c r="G293" s="1" t="s">
        <v>599</v>
      </c>
      <c r="H293" s="1">
        <v>900</v>
      </c>
      <c r="I293" s="1">
        <v>800</v>
      </c>
      <c r="J293" s="1">
        <v>743</v>
      </c>
    </row>
    <row r="294" spans="1:10" x14ac:dyDescent="0.2">
      <c r="A294" s="1">
        <v>183</v>
      </c>
      <c r="B294" s="1" t="s">
        <v>175</v>
      </c>
      <c r="C294" s="1">
        <v>191</v>
      </c>
      <c r="D294" s="1" t="s">
        <v>693</v>
      </c>
      <c r="E294" s="1">
        <v>5312</v>
      </c>
      <c r="F294" s="1" t="s">
        <v>598</v>
      </c>
      <c r="G294" s="1" t="s">
        <v>599</v>
      </c>
      <c r="H294" s="1">
        <v>116</v>
      </c>
      <c r="I294" s="1">
        <v>123</v>
      </c>
      <c r="J294" s="1">
        <v>438</v>
      </c>
    </row>
    <row r="295" spans="1:10" x14ac:dyDescent="0.2">
      <c r="A295" s="1">
        <v>185</v>
      </c>
      <c r="B295" s="1" t="s">
        <v>176</v>
      </c>
      <c r="C295" s="1">
        <v>191</v>
      </c>
      <c r="D295" s="1" t="s">
        <v>693</v>
      </c>
      <c r="E295" s="1">
        <v>5312</v>
      </c>
      <c r="F295" s="1" t="s">
        <v>598</v>
      </c>
      <c r="G295" s="1" t="s">
        <v>599</v>
      </c>
      <c r="H295" s="1">
        <v>110439</v>
      </c>
      <c r="I295" s="1">
        <v>100000</v>
      </c>
      <c r="J295" s="1">
        <v>357945</v>
      </c>
    </row>
    <row r="296" spans="1:10" x14ac:dyDescent="0.2">
      <c r="A296" s="1">
        <v>186</v>
      </c>
      <c r="B296" s="1" t="s">
        <v>187</v>
      </c>
      <c r="C296" s="1">
        <v>191</v>
      </c>
      <c r="D296" s="1" t="s">
        <v>693</v>
      </c>
      <c r="E296" s="1">
        <v>5312</v>
      </c>
      <c r="F296" s="1" t="s">
        <v>598</v>
      </c>
      <c r="G296" s="1" t="s">
        <v>599</v>
      </c>
    </row>
    <row r="297" spans="1:10" x14ac:dyDescent="0.2">
      <c r="A297" s="1">
        <v>199</v>
      </c>
      <c r="B297" s="1" t="s">
        <v>191</v>
      </c>
      <c r="C297" s="1">
        <v>191</v>
      </c>
      <c r="D297" s="1" t="s">
        <v>693</v>
      </c>
      <c r="E297" s="1">
        <v>5312</v>
      </c>
      <c r="F297" s="1" t="s">
        <v>598</v>
      </c>
      <c r="G297" s="1" t="s">
        <v>599</v>
      </c>
      <c r="H297" s="1">
        <v>293</v>
      </c>
      <c r="I297" s="1">
        <v>278</v>
      </c>
      <c r="J297" s="1">
        <v>254</v>
      </c>
    </row>
    <row r="298" spans="1:10" x14ac:dyDescent="0.2">
      <c r="A298" s="1">
        <v>277</v>
      </c>
      <c r="B298" s="1" t="s">
        <v>571</v>
      </c>
      <c r="C298" s="1">
        <v>191</v>
      </c>
      <c r="D298" s="1" t="s">
        <v>693</v>
      </c>
      <c r="E298" s="1">
        <v>5312</v>
      </c>
      <c r="F298" s="1" t="s">
        <v>598</v>
      </c>
      <c r="G298" s="1" t="s">
        <v>599</v>
      </c>
    </row>
    <row r="299" spans="1:10" x14ac:dyDescent="0.2">
      <c r="A299" s="1">
        <v>203</v>
      </c>
      <c r="B299" s="1" t="s">
        <v>196</v>
      </c>
      <c r="C299" s="1">
        <v>191</v>
      </c>
      <c r="D299" s="1" t="s">
        <v>693</v>
      </c>
      <c r="E299" s="1">
        <v>5312</v>
      </c>
      <c r="F299" s="1" t="s">
        <v>598</v>
      </c>
      <c r="G299" s="1" t="s">
        <v>599</v>
      </c>
      <c r="H299" s="1">
        <v>46000</v>
      </c>
      <c r="I299" s="1">
        <v>37869</v>
      </c>
      <c r="J299" s="1">
        <v>33157</v>
      </c>
    </row>
    <row r="300" spans="1:10" x14ac:dyDescent="0.2">
      <c r="A300" s="1">
        <v>276</v>
      </c>
      <c r="B300" s="1" t="s">
        <v>198</v>
      </c>
      <c r="C300" s="1">
        <v>191</v>
      </c>
      <c r="D300" s="1" t="s">
        <v>693</v>
      </c>
      <c r="E300" s="1">
        <v>5312</v>
      </c>
      <c r="F300" s="1" t="s">
        <v>598</v>
      </c>
      <c r="G300" s="1" t="s">
        <v>599</v>
      </c>
      <c r="H300" s="1">
        <v>6720</v>
      </c>
      <c r="I300" s="1">
        <v>7014</v>
      </c>
      <c r="J300" s="1">
        <v>7098</v>
      </c>
    </row>
    <row r="301" spans="1:10" x14ac:dyDescent="0.2">
      <c r="A301" s="1">
        <v>206</v>
      </c>
      <c r="B301" s="1" t="s">
        <v>572</v>
      </c>
      <c r="C301" s="1">
        <v>191</v>
      </c>
      <c r="D301" s="1" t="s">
        <v>693</v>
      </c>
      <c r="E301" s="1">
        <v>5312</v>
      </c>
      <c r="F301" s="1" t="s">
        <v>598</v>
      </c>
      <c r="G301" s="1" t="s">
        <v>599</v>
      </c>
    </row>
    <row r="302" spans="1:10" x14ac:dyDescent="0.2">
      <c r="A302" s="1">
        <v>212</v>
      </c>
      <c r="B302" s="1" t="s">
        <v>203</v>
      </c>
      <c r="C302" s="1">
        <v>191</v>
      </c>
      <c r="D302" s="1" t="s">
        <v>693</v>
      </c>
      <c r="E302" s="1">
        <v>5312</v>
      </c>
      <c r="F302" s="1" t="s">
        <v>598</v>
      </c>
      <c r="G302" s="1" t="s">
        <v>599</v>
      </c>
      <c r="H302" s="1">
        <v>45314</v>
      </c>
      <c r="I302" s="1">
        <v>74694</v>
      </c>
      <c r="J302" s="1">
        <v>78777</v>
      </c>
    </row>
    <row r="303" spans="1:10" x14ac:dyDescent="0.2">
      <c r="A303" s="1">
        <v>154</v>
      </c>
      <c r="B303" s="1" t="s">
        <v>206</v>
      </c>
      <c r="C303" s="1">
        <v>191</v>
      </c>
      <c r="D303" s="1" t="s">
        <v>693</v>
      </c>
      <c r="E303" s="1">
        <v>5312</v>
      </c>
      <c r="F303" s="1" t="s">
        <v>598</v>
      </c>
      <c r="G303" s="1" t="s">
        <v>599</v>
      </c>
      <c r="H303" s="1">
        <v>853</v>
      </c>
      <c r="I303" s="1">
        <v>895</v>
      </c>
      <c r="J303" s="1">
        <v>876</v>
      </c>
    </row>
    <row r="304" spans="1:10" x14ac:dyDescent="0.2">
      <c r="A304" s="1">
        <v>217</v>
      </c>
      <c r="B304" s="1" t="s">
        <v>208</v>
      </c>
      <c r="C304" s="1">
        <v>191</v>
      </c>
      <c r="D304" s="1" t="s">
        <v>693</v>
      </c>
      <c r="E304" s="1">
        <v>5312</v>
      </c>
      <c r="F304" s="1" t="s">
        <v>598</v>
      </c>
      <c r="G304" s="1" t="s">
        <v>599</v>
      </c>
      <c r="H304" s="1">
        <v>1828</v>
      </c>
      <c r="I304" s="1">
        <v>2173</v>
      </c>
      <c r="J304" s="1">
        <v>2206</v>
      </c>
    </row>
    <row r="305" spans="1:10" x14ac:dyDescent="0.2">
      <c r="A305" s="1">
        <v>222</v>
      </c>
      <c r="B305" s="1" t="s">
        <v>212</v>
      </c>
      <c r="C305" s="1">
        <v>191</v>
      </c>
      <c r="D305" s="1" t="s">
        <v>693</v>
      </c>
      <c r="E305" s="1">
        <v>5312</v>
      </c>
      <c r="F305" s="1" t="s">
        <v>598</v>
      </c>
      <c r="G305" s="1" t="s">
        <v>599</v>
      </c>
      <c r="H305" s="1">
        <v>4801</v>
      </c>
      <c r="I305" s="1">
        <v>7922</v>
      </c>
      <c r="J305" s="1">
        <v>6500</v>
      </c>
    </row>
    <row r="306" spans="1:10" x14ac:dyDescent="0.2">
      <c r="A306" s="1">
        <v>223</v>
      </c>
      <c r="B306" s="1" t="s">
        <v>213</v>
      </c>
      <c r="C306" s="1">
        <v>191</v>
      </c>
      <c r="D306" s="1" t="s">
        <v>693</v>
      </c>
      <c r="E306" s="1">
        <v>5312</v>
      </c>
      <c r="F306" s="1" t="s">
        <v>598</v>
      </c>
      <c r="G306" s="1" t="s">
        <v>599</v>
      </c>
      <c r="H306" s="1">
        <v>388169</v>
      </c>
      <c r="I306" s="1">
        <v>357222</v>
      </c>
      <c r="J306" s="1">
        <v>351687</v>
      </c>
    </row>
    <row r="307" spans="1:10" x14ac:dyDescent="0.2">
      <c r="A307" s="1">
        <v>226</v>
      </c>
      <c r="B307" s="1" t="s">
        <v>216</v>
      </c>
      <c r="C307" s="1">
        <v>191</v>
      </c>
      <c r="D307" s="1" t="s">
        <v>693</v>
      </c>
      <c r="E307" s="1">
        <v>5312</v>
      </c>
      <c r="F307" s="1" t="s">
        <v>598</v>
      </c>
      <c r="G307" s="1" t="s">
        <v>599</v>
      </c>
      <c r="H307" s="1">
        <v>8168</v>
      </c>
      <c r="I307" s="1">
        <v>8308</v>
      </c>
      <c r="J307" s="1">
        <v>8313</v>
      </c>
    </row>
    <row r="308" spans="1:10" x14ac:dyDescent="0.2">
      <c r="A308" s="1">
        <v>230</v>
      </c>
      <c r="B308" s="1" t="s">
        <v>217</v>
      </c>
      <c r="C308" s="1">
        <v>191</v>
      </c>
      <c r="D308" s="1" t="s">
        <v>693</v>
      </c>
      <c r="E308" s="1">
        <v>5312</v>
      </c>
      <c r="F308" s="1" t="s">
        <v>598</v>
      </c>
      <c r="G308" s="1" t="s">
        <v>599</v>
      </c>
    </row>
    <row r="309" spans="1:10" x14ac:dyDescent="0.2">
      <c r="A309" s="1">
        <v>215</v>
      </c>
      <c r="B309" s="1" t="s">
        <v>220</v>
      </c>
      <c r="C309" s="1">
        <v>191</v>
      </c>
      <c r="D309" s="1" t="s">
        <v>693</v>
      </c>
      <c r="E309" s="1">
        <v>5312</v>
      </c>
      <c r="F309" s="1" t="s">
        <v>598</v>
      </c>
      <c r="G309" s="1" t="s">
        <v>599</v>
      </c>
      <c r="H309" s="1">
        <v>121726</v>
      </c>
      <c r="I309" s="1">
        <v>115538</v>
      </c>
      <c r="J309" s="1">
        <v>116388</v>
      </c>
    </row>
    <row r="310" spans="1:10" x14ac:dyDescent="0.2">
      <c r="A310" s="1">
        <v>231</v>
      </c>
      <c r="B310" s="1" t="s">
        <v>221</v>
      </c>
      <c r="C310" s="1">
        <v>191</v>
      </c>
      <c r="D310" s="1" t="s">
        <v>693</v>
      </c>
      <c r="E310" s="1">
        <v>5312</v>
      </c>
      <c r="F310" s="1" t="s">
        <v>598</v>
      </c>
      <c r="G310" s="1" t="s">
        <v>599</v>
      </c>
      <c r="H310" s="1">
        <v>85834</v>
      </c>
      <c r="I310" s="1">
        <v>82190</v>
      </c>
      <c r="J310" s="1">
        <v>70879</v>
      </c>
    </row>
    <row r="311" spans="1:10" x14ac:dyDescent="0.2">
      <c r="A311" s="1">
        <v>235</v>
      </c>
      <c r="B311" s="1" t="s">
        <v>225</v>
      </c>
      <c r="C311" s="1">
        <v>191</v>
      </c>
      <c r="D311" s="1" t="s">
        <v>693</v>
      </c>
      <c r="E311" s="1">
        <v>5312</v>
      </c>
      <c r="F311" s="1" t="s">
        <v>598</v>
      </c>
      <c r="G311" s="1" t="s">
        <v>599</v>
      </c>
      <c r="H311" s="1">
        <v>2500</v>
      </c>
      <c r="I311" s="1">
        <v>2600</v>
      </c>
      <c r="J311" s="1">
        <v>2777</v>
      </c>
    </row>
    <row r="312" spans="1:10" x14ac:dyDescent="0.2">
      <c r="A312" s="1">
        <v>5000</v>
      </c>
      <c r="B312" s="1" t="s">
        <v>461</v>
      </c>
      <c r="C312" s="1">
        <v>191</v>
      </c>
      <c r="D312" s="1" t="s">
        <v>693</v>
      </c>
      <c r="E312" s="1">
        <v>5312</v>
      </c>
      <c r="F312" s="1" t="s">
        <v>598</v>
      </c>
      <c r="G312" s="1" t="s">
        <v>599</v>
      </c>
      <c r="H312" s="1">
        <v>13894586</v>
      </c>
      <c r="I312" s="1">
        <v>11927783</v>
      </c>
      <c r="J312" s="1">
        <v>12650078</v>
      </c>
    </row>
    <row r="313" spans="1:10" x14ac:dyDescent="0.2">
      <c r="A313" s="1">
        <v>249</v>
      </c>
      <c r="B313" s="1" t="s">
        <v>231</v>
      </c>
      <c r="C313" s="1">
        <v>191</v>
      </c>
      <c r="D313" s="1" t="s">
        <v>693</v>
      </c>
      <c r="E313" s="1">
        <v>5312</v>
      </c>
      <c r="F313" s="1" t="s">
        <v>598</v>
      </c>
      <c r="G313" s="1" t="s">
        <v>599</v>
      </c>
      <c r="H313" s="1">
        <v>19018</v>
      </c>
      <c r="I313" s="1">
        <v>18216</v>
      </c>
      <c r="J313" s="1">
        <v>17981</v>
      </c>
    </row>
    <row r="314" spans="1:10" x14ac:dyDescent="0.2">
      <c r="A314" s="1">
        <v>248</v>
      </c>
      <c r="B314" s="1" t="s">
        <v>232</v>
      </c>
      <c r="C314" s="1">
        <v>191</v>
      </c>
      <c r="D314" s="1" t="s">
        <v>693</v>
      </c>
      <c r="E314" s="1">
        <v>5312</v>
      </c>
      <c r="F314" s="1" t="s">
        <v>598</v>
      </c>
      <c r="G314" s="1" t="s">
        <v>599</v>
      </c>
    </row>
    <row r="315" spans="1:10" x14ac:dyDescent="0.2">
      <c r="A315" s="1">
        <v>181</v>
      </c>
      <c r="B315" s="1" t="s">
        <v>234</v>
      </c>
      <c r="C315" s="1">
        <v>191</v>
      </c>
      <c r="D315" s="1" t="s">
        <v>693</v>
      </c>
      <c r="E315" s="1">
        <v>5312</v>
      </c>
      <c r="F315" s="1" t="s">
        <v>598</v>
      </c>
      <c r="G315" s="1" t="s">
        <v>599</v>
      </c>
      <c r="H315" s="1">
        <v>250</v>
      </c>
      <c r="I315" s="1">
        <v>249</v>
      </c>
      <c r="J315" s="1">
        <v>231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707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+Prices!G18</f>
        <v>407.11974118689596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0</v>
      </c>
      <c r="I5" s="2">
        <f t="shared" si="0"/>
        <v>0</v>
      </c>
      <c r="J5" s="2">
        <f t="shared" si="0"/>
        <v>0</v>
      </c>
      <c r="L5" s="2">
        <f t="shared" ref="L5:W5" si="2">+$E$2*L48/1000000</f>
        <v>0</v>
      </c>
      <c r="M5" s="2">
        <f t="shared" si="2"/>
        <v>0</v>
      </c>
      <c r="N5" s="2">
        <f t="shared" si="2"/>
        <v>0</v>
      </c>
      <c r="O5" s="2">
        <f t="shared" si="2"/>
        <v>0</v>
      </c>
      <c r="P5" s="2">
        <f t="shared" si="2"/>
        <v>0</v>
      </c>
      <c r="Q5" s="2">
        <f t="shared" si="2"/>
        <v>0</v>
      </c>
      <c r="R5" s="2">
        <f t="shared" si="2"/>
        <v>0</v>
      </c>
      <c r="S5" s="2">
        <f t="shared" si="2"/>
        <v>0</v>
      </c>
      <c r="T5" s="2">
        <f t="shared" si="2"/>
        <v>0</v>
      </c>
      <c r="U5" s="2">
        <f t="shared" si="2"/>
        <v>0</v>
      </c>
      <c r="V5" s="2">
        <f t="shared" si="2"/>
        <v>0</v>
      </c>
      <c r="W5" s="2">
        <f t="shared" si="2"/>
        <v>0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57.445002601212209</v>
      </c>
      <c r="I6" s="2">
        <f t="shared" si="0"/>
        <v>60.765064090591338</v>
      </c>
      <c r="J6" s="2">
        <f t="shared" si="0"/>
        <v>68.000803250706042</v>
      </c>
      <c r="L6" s="2">
        <f t="shared" ref="L6:W6" si="3">+$E$2*L49/1000000</f>
        <v>18.752407537968207</v>
      </c>
      <c r="M6" s="2">
        <f t="shared" si="3"/>
        <v>20.154855658007531</v>
      </c>
      <c r="N6" s="2">
        <f t="shared" si="3"/>
        <v>22.696665014535093</v>
      </c>
      <c r="O6" s="2">
        <f t="shared" si="3"/>
        <v>1.6877166784171382</v>
      </c>
      <c r="P6" s="2">
        <f t="shared" si="3"/>
        <v>1.8139370092206779</v>
      </c>
      <c r="Q6" s="2">
        <f t="shared" si="3"/>
        <v>2.042699851308158</v>
      </c>
      <c r="R6" s="2">
        <f t="shared" si="3"/>
        <v>40.919432567924652</v>
      </c>
      <c r="S6" s="2">
        <f t="shared" si="3"/>
        <v>43.979699958219413</v>
      </c>
      <c r="T6" s="2">
        <f t="shared" si="3"/>
        <v>49.52615559888104</v>
      </c>
      <c r="U6" s="2">
        <f t="shared" si="3"/>
        <v>11.457441119018902</v>
      </c>
      <c r="V6" s="2">
        <f t="shared" si="3"/>
        <v>12.314315988301438</v>
      </c>
      <c r="W6" s="2">
        <f t="shared" si="3"/>
        <v>13.867323567686691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0.80284012962055884</v>
      </c>
      <c r="I8" s="2">
        <f t="shared" si="5"/>
        <v>0.78166990307884021</v>
      </c>
      <c r="J8" s="2">
        <f t="shared" si="5"/>
        <v>0.75805695809000029</v>
      </c>
      <c r="L8" s="2">
        <f t="shared" ref="L8:W8" si="6">+$E$2*L51/1000000</f>
        <v>0.59275412957588502</v>
      </c>
      <c r="M8" s="2">
        <f t="shared" si="6"/>
        <v>0.57726688750139421</v>
      </c>
      <c r="N8" s="2">
        <f t="shared" si="6"/>
        <v>0.56069385707715802</v>
      </c>
      <c r="O8" s="2">
        <f t="shared" si="6"/>
        <v>0.21304734263041691</v>
      </c>
      <c r="P8" s="2">
        <f t="shared" si="6"/>
        <v>0.20757240164349217</v>
      </c>
      <c r="Q8" s="2">
        <f t="shared" si="6"/>
        <v>0.20216570817438131</v>
      </c>
      <c r="R8" s="2">
        <f t="shared" si="6"/>
        <v>0.71892216584866864</v>
      </c>
      <c r="S8" s="2">
        <f t="shared" si="6"/>
        <v>0.70002081762458468</v>
      </c>
      <c r="T8" s="2">
        <f t="shared" si="6"/>
        <v>0.6792129276525225</v>
      </c>
      <c r="U8" s="2">
        <f t="shared" si="6"/>
        <v>0.39678236027854891</v>
      </c>
      <c r="V8" s="2">
        <f t="shared" si="6"/>
        <v>0.38644937870612506</v>
      </c>
      <c r="W8" s="2">
        <f t="shared" si="6"/>
        <v>0.3755599466856866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0</v>
      </c>
      <c r="I10" s="2">
        <f t="shared" si="9"/>
        <v>0</v>
      </c>
      <c r="J10" s="2">
        <f t="shared" si="9"/>
        <v>0</v>
      </c>
      <c r="L10" s="2">
        <f t="shared" ref="L10:W10" si="10">+$E$2*L53/1000000</f>
        <v>0</v>
      </c>
      <c r="M10" s="2">
        <f t="shared" si="10"/>
        <v>0</v>
      </c>
      <c r="N10" s="2">
        <f t="shared" si="10"/>
        <v>0</v>
      </c>
      <c r="O10" s="2">
        <f t="shared" si="10"/>
        <v>0</v>
      </c>
      <c r="P10" s="2">
        <f t="shared" si="10"/>
        <v>0</v>
      </c>
      <c r="Q10" s="2">
        <f t="shared" si="10"/>
        <v>0</v>
      </c>
      <c r="R10" s="2">
        <f t="shared" si="10"/>
        <v>0</v>
      </c>
      <c r="S10" s="2">
        <f t="shared" si="10"/>
        <v>0</v>
      </c>
      <c r="T10" s="2">
        <f t="shared" si="10"/>
        <v>0</v>
      </c>
      <c r="U10" s="2">
        <f t="shared" si="10"/>
        <v>0</v>
      </c>
      <c r="V10" s="2">
        <f t="shared" si="10"/>
        <v>0</v>
      </c>
      <c r="W10" s="2">
        <f t="shared" si="10"/>
        <v>0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58.247842730832765</v>
      </c>
      <c r="I11" s="3">
        <f t="shared" si="11"/>
        <v>61.546733993670188</v>
      </c>
      <c r="J11" s="3">
        <f t="shared" si="11"/>
        <v>68.758860208796037</v>
      </c>
      <c r="K11" s="22"/>
      <c r="L11" s="3">
        <f t="shared" ref="L11:W11" si="12">+$E$2*L54/1000000</f>
        <v>19.345161667544094</v>
      </c>
      <c r="M11" s="3">
        <f t="shared" si="12"/>
        <v>20.732122545508926</v>
      </c>
      <c r="N11" s="3">
        <f t="shared" si="12"/>
        <v>23.257358871612247</v>
      </c>
      <c r="O11" s="3">
        <f t="shared" si="12"/>
        <v>1.9007640210475552</v>
      </c>
      <c r="P11" s="3">
        <f t="shared" si="12"/>
        <v>2.0215094108641702</v>
      </c>
      <c r="Q11" s="3">
        <f t="shared" si="12"/>
        <v>2.2448655594825397</v>
      </c>
      <c r="R11" s="3">
        <f t="shared" si="12"/>
        <v>41.638354733773319</v>
      </c>
      <c r="S11" s="3">
        <f t="shared" si="12"/>
        <v>44.679720775844004</v>
      </c>
      <c r="T11" s="3">
        <f t="shared" si="12"/>
        <v>50.205368526533569</v>
      </c>
      <c r="U11" s="3">
        <f t="shared" si="12"/>
        <v>11.854223479297451</v>
      </c>
      <c r="V11" s="3">
        <f t="shared" si="12"/>
        <v>12.700765367007563</v>
      </c>
      <c r="W11" s="3">
        <f t="shared" si="12"/>
        <v>14.242883514372378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0.56589644024978547</v>
      </c>
      <c r="I12" s="2">
        <f t="shared" si="13"/>
        <v>0.57241035610877566</v>
      </c>
      <c r="J12" s="2">
        <f t="shared" si="13"/>
        <v>0.58136699041488749</v>
      </c>
      <c r="L12" s="2">
        <f t="shared" ref="L12:W12" si="14">+$E$2*L55/1000000</f>
        <v>0</v>
      </c>
      <c r="M12" s="2">
        <f t="shared" si="14"/>
        <v>0</v>
      </c>
      <c r="N12" s="2">
        <f t="shared" si="14"/>
        <v>0</v>
      </c>
      <c r="O12" s="2">
        <f t="shared" si="14"/>
        <v>0</v>
      </c>
      <c r="P12" s="2">
        <f t="shared" si="14"/>
        <v>0</v>
      </c>
      <c r="Q12" s="2">
        <f t="shared" si="14"/>
        <v>0</v>
      </c>
      <c r="R12" s="2">
        <f t="shared" si="14"/>
        <v>0</v>
      </c>
      <c r="S12" s="2">
        <f t="shared" si="14"/>
        <v>0</v>
      </c>
      <c r="T12" s="2">
        <f t="shared" si="14"/>
        <v>0</v>
      </c>
      <c r="U12" s="2">
        <f t="shared" si="14"/>
        <v>0</v>
      </c>
      <c r="V12" s="2">
        <f t="shared" si="14"/>
        <v>0</v>
      </c>
      <c r="W12" s="2">
        <f t="shared" si="14"/>
        <v>0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3.4833165055950821</v>
      </c>
      <c r="I13" s="2">
        <f t="shared" si="15"/>
        <v>1.7498006476212788</v>
      </c>
      <c r="J13" s="2">
        <f t="shared" si="15"/>
        <v>0.85902265390435051</v>
      </c>
      <c r="L13" s="2">
        <f t="shared" ref="L13:W13" si="16">+$E$2*L56/1000000</f>
        <v>0.10449949516785245</v>
      </c>
      <c r="M13" s="2">
        <f t="shared" si="16"/>
        <v>5.2494019428638364E-2</v>
      </c>
      <c r="N13" s="2">
        <f t="shared" si="16"/>
        <v>2.5770679617130515E-2</v>
      </c>
      <c r="O13" s="2">
        <f t="shared" si="16"/>
        <v>8.3599596134281966E-4</v>
      </c>
      <c r="P13" s="2">
        <f t="shared" si="16"/>
        <v>4.1995215542910694E-4</v>
      </c>
      <c r="Q13" s="2">
        <f t="shared" si="16"/>
        <v>2.061654369370441E-4</v>
      </c>
      <c r="R13" s="2">
        <f t="shared" si="16"/>
        <v>0.4110313476602197</v>
      </c>
      <c r="S13" s="2">
        <f t="shared" si="16"/>
        <v>0.20647647641931094</v>
      </c>
      <c r="T13" s="2">
        <f t="shared" si="16"/>
        <v>0.10136467316071338</v>
      </c>
      <c r="U13" s="2">
        <f t="shared" si="16"/>
        <v>1.3564034472787249E-2</v>
      </c>
      <c r="V13" s="2">
        <f t="shared" si="16"/>
        <v>6.8137237218372599E-3</v>
      </c>
      <c r="W13" s="2">
        <f t="shared" si="16"/>
        <v>3.3450342143035408E-3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2.938590291887015</v>
      </c>
      <c r="I14" s="2">
        <f t="shared" si="17"/>
        <v>2.735437541034754</v>
      </c>
      <c r="J14" s="2">
        <f t="shared" si="17"/>
        <v>2.5098932044172138</v>
      </c>
      <c r="L14" s="2">
        <f t="shared" ref="L14:W14" si="18">+$E$2*L57/1000000</f>
        <v>0.12044841102884911</v>
      </c>
      <c r="M14" s="2">
        <f t="shared" si="18"/>
        <v>0.11223884144781535</v>
      </c>
      <c r="N14" s="2">
        <f t="shared" si="18"/>
        <v>0.1062814582750275</v>
      </c>
      <c r="O14" s="2">
        <f t="shared" si="18"/>
        <v>2.0876489648452247E-3</v>
      </c>
      <c r="P14" s="2">
        <f t="shared" si="18"/>
        <v>1.9609003758215083E-3</v>
      </c>
      <c r="Q14" s="2">
        <f t="shared" si="18"/>
        <v>1.9421785674032879E-3</v>
      </c>
      <c r="R14" s="2">
        <f t="shared" si="18"/>
        <v>0.31977179359550628</v>
      </c>
      <c r="S14" s="2">
        <f t="shared" si="18"/>
        <v>0.29758213922185567</v>
      </c>
      <c r="T14" s="2">
        <f t="shared" si="18"/>
        <v>0.2777554078260539</v>
      </c>
      <c r="U14" s="2">
        <f t="shared" si="18"/>
        <v>1.284903287004621E-2</v>
      </c>
      <c r="V14" s="2">
        <f t="shared" si="18"/>
        <v>1.1957664552704562E-2</v>
      </c>
      <c r="W14" s="2">
        <f t="shared" si="18"/>
        <v>1.1443659594666459E-2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0</v>
      </c>
      <c r="I15" s="2">
        <f t="shared" si="19"/>
        <v>0</v>
      </c>
      <c r="J15" s="2">
        <f t="shared" si="19"/>
        <v>0</v>
      </c>
      <c r="L15" s="2">
        <f t="shared" ref="L15:W15" si="20">+$E$2*L58/1000000</f>
        <v>0</v>
      </c>
      <c r="M15" s="2">
        <f t="shared" si="20"/>
        <v>0</v>
      </c>
      <c r="N15" s="2">
        <f t="shared" si="20"/>
        <v>0</v>
      </c>
      <c r="O15" s="2">
        <f t="shared" si="20"/>
        <v>0</v>
      </c>
      <c r="P15" s="2">
        <f t="shared" si="20"/>
        <v>0</v>
      </c>
      <c r="Q15" s="2">
        <f t="shared" si="20"/>
        <v>0</v>
      </c>
      <c r="R15" s="2">
        <f t="shared" si="20"/>
        <v>0</v>
      </c>
      <c r="S15" s="2">
        <f t="shared" si="20"/>
        <v>0</v>
      </c>
      <c r="T15" s="2">
        <f t="shared" si="20"/>
        <v>0</v>
      </c>
      <c r="U15" s="2">
        <f t="shared" si="20"/>
        <v>0</v>
      </c>
      <c r="V15" s="2">
        <f t="shared" si="20"/>
        <v>0</v>
      </c>
      <c r="W15" s="2">
        <f t="shared" si="20"/>
        <v>0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1.1171365698168425</v>
      </c>
      <c r="I16" s="2">
        <f t="shared" si="21"/>
        <v>1.0524045309681263</v>
      </c>
      <c r="J16" s="2">
        <f t="shared" si="21"/>
        <v>1.2111812300310156</v>
      </c>
      <c r="L16" s="2">
        <f t="shared" ref="L16:W16" si="22">+$E$2*L59/1000000</f>
        <v>1.8084258903521919E-2</v>
      </c>
      <c r="M16" s="2">
        <f t="shared" si="22"/>
        <v>1.7242742398488605E-2</v>
      </c>
      <c r="N16" s="2">
        <f t="shared" si="22"/>
        <v>1.9306839486306168E-2</v>
      </c>
      <c r="O16" s="2">
        <f t="shared" si="22"/>
        <v>1.7494668094335058E-4</v>
      </c>
      <c r="P16" s="2">
        <f t="shared" si="22"/>
        <v>1.6821454890308406E-4</v>
      </c>
      <c r="Q16" s="2">
        <f t="shared" si="22"/>
        <v>1.8472732560562458E-4</v>
      </c>
      <c r="R16" s="2">
        <f t="shared" si="22"/>
        <v>4.7096425899982496E-2</v>
      </c>
      <c r="S16" s="2">
        <f t="shared" si="22"/>
        <v>4.5089732695672284E-2</v>
      </c>
      <c r="T16" s="2">
        <f t="shared" si="22"/>
        <v>5.0011810366621862E-2</v>
      </c>
      <c r="U16" s="2">
        <f t="shared" si="22"/>
        <v>8.1258698334431441E-4</v>
      </c>
      <c r="V16" s="2">
        <f t="shared" si="22"/>
        <v>7.8649997168828156E-4</v>
      </c>
      <c r="W16" s="2">
        <f t="shared" si="22"/>
        <v>8.5048698141062618E-4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8.1049398075487247</v>
      </c>
      <c r="I17" s="3">
        <f t="shared" si="21"/>
        <v>6.1100530757329343</v>
      </c>
      <c r="J17" s="3">
        <f t="shared" si="21"/>
        <v>5.1614640787674677</v>
      </c>
      <c r="K17" s="22"/>
      <c r="L17" s="3">
        <f t="shared" ref="L17:W17" si="23">+$E$2*L60/1000000</f>
        <v>0.24303216510022349</v>
      </c>
      <c r="M17" s="3">
        <f t="shared" si="23"/>
        <v>0.1819756032749423</v>
      </c>
      <c r="N17" s="3">
        <f t="shared" si="23"/>
        <v>0.15135897737846418</v>
      </c>
      <c r="O17" s="3">
        <f t="shared" si="23"/>
        <v>3.098591607131395E-3</v>
      </c>
      <c r="P17" s="3">
        <f t="shared" si="23"/>
        <v>2.5490670801536996E-3</v>
      </c>
      <c r="Q17" s="3">
        <f t="shared" si="23"/>
        <v>2.3330713299459568E-3</v>
      </c>
      <c r="R17" s="3">
        <f t="shared" si="23"/>
        <v>0.77789956715570852</v>
      </c>
      <c r="S17" s="3">
        <f t="shared" si="23"/>
        <v>0.5491483483368389</v>
      </c>
      <c r="T17" s="3">
        <f t="shared" si="23"/>
        <v>0.42913189135338914</v>
      </c>
      <c r="U17" s="3">
        <f t="shared" si="23"/>
        <v>2.7225654326177774E-2</v>
      </c>
      <c r="V17" s="3">
        <f t="shared" si="23"/>
        <v>1.9557888246230101E-2</v>
      </c>
      <c r="W17" s="3">
        <f t="shared" si="23"/>
        <v>1.5639180790380625E-2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872.58381248328601</v>
      </c>
      <c r="I18" s="3">
        <f t="shared" si="21"/>
        <v>1131.7195989461572</v>
      </c>
      <c r="J18" s="3">
        <f t="shared" si="21"/>
        <v>1420.384187357055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</v>
      </c>
      <c r="I19" s="2">
        <f t="shared" si="21"/>
        <v>0</v>
      </c>
      <c r="J19" s="2">
        <f t="shared" si="21"/>
        <v>0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50.889967648361996</v>
      </c>
      <c r="I20" s="2">
        <f t="shared" si="26"/>
        <v>58.218122989726126</v>
      </c>
      <c r="J20" s="2">
        <f t="shared" si="26"/>
        <v>58.214458912055441</v>
      </c>
      <c r="L20" s="2">
        <f t="shared" si="25"/>
        <v>0.96690938531887782</v>
      </c>
      <c r="M20" s="2">
        <f t="shared" si="25"/>
        <v>1.1061443368047963</v>
      </c>
      <c r="N20" s="2">
        <f t="shared" si="25"/>
        <v>1.1060747193290532</v>
      </c>
      <c r="O20" s="2">
        <f t="shared" si="25"/>
        <v>2.9007281559566334E-3</v>
      </c>
      <c r="P20" s="2">
        <f t="shared" si="25"/>
        <v>3.3184330104143885E-3</v>
      </c>
      <c r="Q20" s="2">
        <f t="shared" si="25"/>
        <v>3.3182241579871601E-3</v>
      </c>
      <c r="R20" s="2">
        <f t="shared" si="25"/>
        <v>6.1576860854518012</v>
      </c>
      <c r="S20" s="2">
        <f t="shared" si="25"/>
        <v>7.0443928817568606</v>
      </c>
      <c r="T20" s="2">
        <f t="shared" si="25"/>
        <v>7.0439495283587084</v>
      </c>
      <c r="U20" s="2">
        <f t="shared" si="25"/>
        <v>0.17241521039265043</v>
      </c>
      <c r="V20" s="2">
        <f t="shared" si="25"/>
        <v>0.19724300068919207</v>
      </c>
      <c r="W20" s="2">
        <f t="shared" si="25"/>
        <v>0.19723058679404382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0.40711974118689598</v>
      </c>
      <c r="I21" s="2">
        <f t="shared" si="26"/>
        <v>0.44783171530558558</v>
      </c>
      <c r="J21" s="2">
        <f t="shared" si="26"/>
        <v>0.39531326869247596</v>
      </c>
      <c r="L21" s="2">
        <f t="shared" si="25"/>
        <v>2.6462783177148237E-2</v>
      </c>
      <c r="M21" s="2">
        <f t="shared" si="25"/>
        <v>2.9109061494863062E-2</v>
      </c>
      <c r="N21" s="2">
        <f t="shared" si="25"/>
        <v>2.5695362465010942E-2</v>
      </c>
      <c r="O21" s="2">
        <f t="shared" si="25"/>
        <v>3.9694174765722356E-4</v>
      </c>
      <c r="P21" s="2">
        <f t="shared" si="25"/>
        <v>4.3663592242294596E-4</v>
      </c>
      <c r="Q21" s="2">
        <f t="shared" si="25"/>
        <v>3.8543043697516409E-4</v>
      </c>
      <c r="R21" s="2">
        <f t="shared" si="25"/>
        <v>0.12295016183844258</v>
      </c>
      <c r="S21" s="2">
        <f t="shared" si="25"/>
        <v>0.13524517802228683</v>
      </c>
      <c r="T21" s="2">
        <f t="shared" si="25"/>
        <v>0.11938460714512775</v>
      </c>
      <c r="U21" s="2">
        <f t="shared" si="25"/>
        <v>9.7130627852369637E-3</v>
      </c>
      <c r="V21" s="2">
        <f t="shared" si="25"/>
        <v>1.0684369063760659E-2</v>
      </c>
      <c r="W21" s="2">
        <f t="shared" si="25"/>
        <v>9.4313839644650926E-3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510.87868554552949</v>
      </c>
      <c r="I23" s="2">
        <f t="shared" si="26"/>
        <v>517.61081758579598</v>
      </c>
      <c r="J23" s="2">
        <f t="shared" si="26"/>
        <v>536.25283053474402</v>
      </c>
      <c r="L23" s="2">
        <f t="shared" si="25"/>
        <v>102.08706276539772</v>
      </c>
      <c r="M23" s="2">
        <f t="shared" si="25"/>
        <v>103.44383571455353</v>
      </c>
      <c r="N23" s="2">
        <f t="shared" si="25"/>
        <v>106.76918446801146</v>
      </c>
      <c r="O23" s="2">
        <f t="shared" si="25"/>
        <v>4.2028859995675134</v>
      </c>
      <c r="P23" s="2">
        <f t="shared" si="25"/>
        <v>4.2599637093233396</v>
      </c>
      <c r="Q23" s="2">
        <f t="shared" si="25"/>
        <v>4.3829198643714919</v>
      </c>
      <c r="R23" s="2">
        <f t="shared" si="25"/>
        <v>299.12096105583981</v>
      </c>
      <c r="S23" s="2">
        <f t="shared" si="25"/>
        <v>303.08790975830158</v>
      </c>
      <c r="T23" s="2">
        <f t="shared" si="25"/>
        <v>313.38440363104115</v>
      </c>
      <c r="U23" s="2">
        <f t="shared" si="25"/>
        <v>56.961251291287326</v>
      </c>
      <c r="V23" s="2">
        <f t="shared" si="25"/>
        <v>57.722981395233134</v>
      </c>
      <c r="W23" s="2">
        <f t="shared" si="25"/>
        <v>59.549773809154921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562.17577293507838</v>
      </c>
      <c r="I24" s="3">
        <f t="shared" si="26"/>
        <v>576.27677229082758</v>
      </c>
      <c r="J24" s="3">
        <f t="shared" si="26"/>
        <v>594.8626027154919</v>
      </c>
      <c r="K24" s="22"/>
      <c r="L24" s="3">
        <f t="shared" si="25"/>
        <v>103.08043493389374</v>
      </c>
      <c r="M24" s="3">
        <f t="shared" si="25"/>
        <v>104.57908911285318</v>
      </c>
      <c r="N24" s="3">
        <f t="shared" si="25"/>
        <v>107.90095454980553</v>
      </c>
      <c r="O24" s="3">
        <f t="shared" si="25"/>
        <v>4.2061836694711268</v>
      </c>
      <c r="P24" s="3">
        <f t="shared" si="25"/>
        <v>4.2637187782561758</v>
      </c>
      <c r="Q24" s="3">
        <f t="shared" si="25"/>
        <v>4.386623518966454</v>
      </c>
      <c r="R24" s="3">
        <f t="shared" si="25"/>
        <v>305.40159730313007</v>
      </c>
      <c r="S24" s="3">
        <f t="shared" si="25"/>
        <v>310.26754781808069</v>
      </c>
      <c r="T24" s="3">
        <f t="shared" si="25"/>
        <v>320.54773776654508</v>
      </c>
      <c r="U24" s="3">
        <f t="shared" si="25"/>
        <v>57.143379564465221</v>
      </c>
      <c r="V24" s="3">
        <f t="shared" si="25"/>
        <v>57.930908764986086</v>
      </c>
      <c r="W24" s="3">
        <f t="shared" si="25"/>
        <v>59.756435779913424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8.9700692575708789</v>
      </c>
      <c r="I25" s="2">
        <f t="shared" si="26"/>
        <v>9.0221805844428022</v>
      </c>
      <c r="J25" s="2">
        <f t="shared" si="26"/>
        <v>8.7669165067186174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10.913251782255932</v>
      </c>
      <c r="I26" s="2">
        <f t="shared" si="26"/>
        <v>10.550100973117221</v>
      </c>
      <c r="J26" s="2">
        <f t="shared" si="26"/>
        <v>10.224812299908891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0.18686796120478524</v>
      </c>
      <c r="I27" s="2">
        <f t="shared" si="26"/>
        <v>0.99540776720196067</v>
      </c>
      <c r="J27" s="2">
        <f t="shared" si="26"/>
        <v>2.6837333339040184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20.070189001031597</v>
      </c>
      <c r="I28" s="3">
        <f t="shared" si="27"/>
        <v>20.567689324761982</v>
      </c>
      <c r="J28" s="3">
        <f t="shared" si="27"/>
        <v>21.675462140531529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15.309737867333222</v>
      </c>
      <c r="I29" s="2">
        <f t="shared" si="28"/>
        <v>23.197275733088148</v>
      </c>
      <c r="J29" s="2">
        <f t="shared" si="28"/>
        <v>6.3445540466565875</v>
      </c>
      <c r="L29" s="2">
        <f t="shared" si="25"/>
        <v>2.1783755991687245E-2</v>
      </c>
      <c r="M29" s="2">
        <f t="shared" si="25"/>
        <v>2.3541699034132255E-2</v>
      </c>
      <c r="N29" s="2">
        <f t="shared" si="25"/>
        <v>4.7088690624899947E-2</v>
      </c>
      <c r="O29" s="2">
        <f t="shared" si="25"/>
        <v>4.4908971530585315E-5</v>
      </c>
      <c r="P29" s="2">
        <f t="shared" si="25"/>
        <v>4.9719498392449668E-5</v>
      </c>
      <c r="Q29" s="2">
        <f t="shared" si="25"/>
        <v>1.175969443615761E-4</v>
      </c>
      <c r="R29" s="2">
        <f t="shared" si="25"/>
        <v>0.16784406993860398</v>
      </c>
      <c r="S29" s="2">
        <f t="shared" si="25"/>
        <v>0.18934528482990753</v>
      </c>
      <c r="T29" s="2">
        <f t="shared" si="25"/>
        <v>0.31304576835135756</v>
      </c>
      <c r="U29" s="2">
        <f t="shared" si="25"/>
        <v>2.9751626724773164E-3</v>
      </c>
      <c r="V29" s="2">
        <f t="shared" si="25"/>
        <v>3.7507453211859301E-3</v>
      </c>
      <c r="W29" s="2">
        <f t="shared" si="25"/>
        <v>5.174057513721601E-3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202.88812302048962</v>
      </c>
      <c r="I30" s="2">
        <f t="shared" si="28"/>
        <v>221.7715579759614</v>
      </c>
      <c r="J30" s="2">
        <f t="shared" si="28"/>
        <v>228.93360846292126</v>
      </c>
      <c r="L30" s="2">
        <f t="shared" si="25"/>
        <v>1.2119103814874812</v>
      </c>
      <c r="M30" s="2">
        <f t="shared" si="25"/>
        <v>1.1325684436065317</v>
      </c>
      <c r="N30" s="2">
        <f t="shared" si="25"/>
        <v>1.2746373556108521</v>
      </c>
      <c r="O30" s="2">
        <f t="shared" si="25"/>
        <v>3.167296361126587E-2</v>
      </c>
      <c r="P30" s="2">
        <f t="shared" si="25"/>
        <v>2.694463463226688E-2</v>
      </c>
      <c r="Q30" s="2">
        <f t="shared" si="25"/>
        <v>3.3280501557886026E-2</v>
      </c>
      <c r="R30" s="2">
        <f t="shared" si="25"/>
        <v>6.0589379708676958</v>
      </c>
      <c r="S30" s="2">
        <f t="shared" si="25"/>
        <v>5.9760536841186793</v>
      </c>
      <c r="T30" s="2">
        <f t="shared" si="25"/>
        <v>6.3752158628443381</v>
      </c>
      <c r="U30" s="2">
        <f t="shared" si="25"/>
        <v>0.35798119248712645</v>
      </c>
      <c r="V30" s="2">
        <f t="shared" si="25"/>
        <v>0.30846622820281094</v>
      </c>
      <c r="W30" s="2">
        <f t="shared" si="25"/>
        <v>0.37619034473501151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218.19786088782283</v>
      </c>
      <c r="I31" s="3">
        <f t="shared" si="28"/>
        <v>244.96883370904956</v>
      </c>
      <c r="J31" s="3">
        <f t="shared" si="28"/>
        <v>235.27816250957787</v>
      </c>
      <c r="K31" s="22"/>
      <c r="L31" s="3">
        <f t="shared" si="25"/>
        <v>1.2336941374791686</v>
      </c>
      <c r="M31" s="3">
        <f t="shared" si="25"/>
        <v>1.1561101426406639</v>
      </c>
      <c r="N31" s="3">
        <f t="shared" si="25"/>
        <v>1.3217260462357521</v>
      </c>
      <c r="O31" s="3">
        <f t="shared" si="25"/>
        <v>3.1717872582796451E-2</v>
      </c>
      <c r="P31" s="3">
        <f t="shared" si="25"/>
        <v>2.6994354130659329E-2</v>
      </c>
      <c r="Q31" s="3">
        <f t="shared" si="25"/>
        <v>3.3398098502247592E-2</v>
      </c>
      <c r="R31" s="3">
        <f t="shared" si="25"/>
        <v>6.2267820408063006</v>
      </c>
      <c r="S31" s="3">
        <f t="shared" si="25"/>
        <v>6.1653989689485869</v>
      </c>
      <c r="T31" s="3">
        <f t="shared" si="25"/>
        <v>6.6882616311956955</v>
      </c>
      <c r="U31" s="3">
        <f t="shared" si="25"/>
        <v>0.36095635515960378</v>
      </c>
      <c r="V31" s="3">
        <f t="shared" si="25"/>
        <v>0.31221697352399691</v>
      </c>
      <c r="W31" s="3">
        <f t="shared" si="25"/>
        <v>0.38136440224873314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97.858150829870624</v>
      </c>
      <c r="I32" s="3">
        <f t="shared" si="28"/>
        <v>94.684652447318769</v>
      </c>
      <c r="J32" s="3">
        <f t="shared" si="28"/>
        <v>74.732935290972563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1.2653281556088727</v>
      </c>
      <c r="I34" s="2">
        <f t="shared" si="29"/>
        <v>1.4359113271661821</v>
      </c>
      <c r="J34" s="2">
        <f t="shared" si="29"/>
        <v>1.2543359225968265</v>
      </c>
      <c r="L34" s="2">
        <f t="shared" si="25"/>
        <v>1.8718551460291104E-2</v>
      </c>
      <c r="M34" s="2">
        <f t="shared" si="25"/>
        <v>2.3065368936943591E-2</v>
      </c>
      <c r="N34" s="2">
        <f t="shared" si="25"/>
        <v>2.0800154696979701E-2</v>
      </c>
      <c r="O34" s="2">
        <f t="shared" si="25"/>
        <v>1.6469703433922924E-4</v>
      </c>
      <c r="P34" s="2">
        <f t="shared" si="25"/>
        <v>2.0618457156487994E-4</v>
      </c>
      <c r="Q34" s="2">
        <f t="shared" si="25"/>
        <v>1.8924554049331674E-4</v>
      </c>
      <c r="R34" s="2">
        <f t="shared" si="25"/>
        <v>8.410076053568305E-2</v>
      </c>
      <c r="S34" s="2">
        <f t="shared" si="25"/>
        <v>0.10238084403471587</v>
      </c>
      <c r="T34" s="2">
        <f t="shared" si="25"/>
        <v>9.1623926233075692E-2</v>
      </c>
      <c r="U34" s="2">
        <f t="shared" si="25"/>
        <v>3.7276107418929855E-3</v>
      </c>
      <c r="V34" s="2">
        <f t="shared" si="25"/>
        <v>4.6027683653800553E-3</v>
      </c>
      <c r="W34" s="2">
        <f t="shared" si="25"/>
        <v>4.2077974843899172E-3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11.48159094095284</v>
      </c>
      <c r="I35" s="2">
        <f t="shared" si="29"/>
        <v>27.408522335925397</v>
      </c>
      <c r="J35" s="2">
        <f t="shared" si="29"/>
        <v>84.614138529319703</v>
      </c>
      <c r="L35" s="2">
        <f t="shared" ref="L35:W35" si="30">+$E$2*L78/1000000</f>
        <v>7.328155341364128E-5</v>
      </c>
      <c r="M35" s="2">
        <f t="shared" si="30"/>
        <v>3.5826537224446846E-4</v>
      </c>
      <c r="N35" s="2">
        <f t="shared" si="30"/>
        <v>1.1440064727351778E-3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3.7774198066284959E-2</v>
      </c>
      <c r="S35" s="2">
        <f t="shared" si="30"/>
        <v>9.9671055037375875E-2</v>
      </c>
      <c r="T35" s="2">
        <f t="shared" si="30"/>
        <v>0.31301482725102731</v>
      </c>
      <c r="U35" s="2">
        <f t="shared" si="30"/>
        <v>3.7774198066284959E-5</v>
      </c>
      <c r="V35" s="2">
        <f t="shared" si="30"/>
        <v>9.9671055037375876E-5</v>
      </c>
      <c r="W35" s="2">
        <f t="shared" si="30"/>
        <v>3.1301482725102731E-4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12.746919096561713</v>
      </c>
      <c r="I36" s="3">
        <f t="shared" si="29"/>
        <v>28.844433663091579</v>
      </c>
      <c r="J36" s="3">
        <f t="shared" si="29"/>
        <v>85.868474451916526</v>
      </c>
      <c r="K36" s="22"/>
      <c r="L36" s="3">
        <f>+SUM(L33:L35)</f>
        <v>1.8791833013704747E-2</v>
      </c>
      <c r="M36" s="3">
        <f t="shared" ref="M36:Q36" si="31">+SUM(M33:M35)</f>
        <v>2.3423634309188059E-2</v>
      </c>
      <c r="N36" s="3">
        <f t="shared" si="31"/>
        <v>2.1944161169714878E-2</v>
      </c>
      <c r="O36" s="3">
        <f t="shared" si="31"/>
        <v>1.6469703433922924E-4</v>
      </c>
      <c r="P36" s="3">
        <f t="shared" si="31"/>
        <v>2.0618457156487994E-4</v>
      </c>
      <c r="Q36" s="3">
        <f t="shared" si="31"/>
        <v>1.8924554049331674E-4</v>
      </c>
      <c r="R36" s="3">
        <f>+SUM(R33:R35)</f>
        <v>0.12187495860196801</v>
      </c>
      <c r="S36" s="3">
        <f t="shared" ref="S36:W36" si="32">+SUM(S33:S35)</f>
        <v>0.20205189907209176</v>
      </c>
      <c r="T36" s="3">
        <f t="shared" si="32"/>
        <v>0.404638753484103</v>
      </c>
      <c r="U36" s="3">
        <f t="shared" si="32"/>
        <v>3.7653849399592707E-3</v>
      </c>
      <c r="V36" s="3">
        <f t="shared" si="32"/>
        <v>4.702439420417431E-3</v>
      </c>
      <c r="W36" s="3">
        <f t="shared" si="32"/>
        <v>4.5208123116409447E-3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990.32528435298343</v>
      </c>
      <c r="I38" s="2">
        <f t="shared" si="33"/>
        <v>1245.976532951036</v>
      </c>
      <c r="J38" s="2">
        <f t="shared" si="33"/>
        <v>1514.1088514546552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12.933787057766498</v>
      </c>
      <c r="I39" s="2">
        <f t="shared" si="33"/>
        <v>29.839841430293543</v>
      </c>
      <c r="J39" s="2">
        <f t="shared" si="33"/>
        <v>88.552207785820556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846.72641636128276</v>
      </c>
      <c r="I40" s="2">
        <f t="shared" si="33"/>
        <v>888.90239306928038</v>
      </c>
      <c r="J40" s="2">
        <f t="shared" si="33"/>
        <v>904.0610895126332</v>
      </c>
      <c r="L40" s="2">
        <f t="shared" si="34"/>
        <v>123.90232290401724</v>
      </c>
      <c r="M40" s="2">
        <f t="shared" si="34"/>
        <v>126.64929740427772</v>
      </c>
      <c r="N40" s="2">
        <f t="shared" si="34"/>
        <v>132.63139844503198</v>
      </c>
      <c r="O40" s="2">
        <f t="shared" si="34"/>
        <v>6.1417641547086097</v>
      </c>
      <c r="P40" s="2">
        <f t="shared" si="34"/>
        <v>6.3147716103311593</v>
      </c>
      <c r="Q40" s="2">
        <f t="shared" si="34"/>
        <v>6.6672202482811862</v>
      </c>
      <c r="R40" s="2">
        <f t="shared" si="34"/>
        <v>354.04463364486543</v>
      </c>
      <c r="S40" s="2">
        <f t="shared" si="34"/>
        <v>361.66181591121006</v>
      </c>
      <c r="T40" s="2">
        <f t="shared" si="34"/>
        <v>377.87049981562762</v>
      </c>
      <c r="U40" s="2">
        <f t="shared" si="34"/>
        <v>69.385785053248455</v>
      </c>
      <c r="V40" s="2">
        <f t="shared" si="34"/>
        <v>70.963448993763862</v>
      </c>
      <c r="W40" s="2">
        <f t="shared" si="34"/>
        <v>74.39632287732492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847.99174451689157</v>
      </c>
      <c r="I41" s="2">
        <f t="shared" si="33"/>
        <v>890.33830439644646</v>
      </c>
      <c r="J41" s="2">
        <f t="shared" si="33"/>
        <v>905.31542543523005</v>
      </c>
      <c r="L41" s="2">
        <f t="shared" si="34"/>
        <v>123.92104145547754</v>
      </c>
      <c r="M41" s="2">
        <f t="shared" si="34"/>
        <v>126.67236277321467</v>
      </c>
      <c r="N41" s="2">
        <f t="shared" si="34"/>
        <v>132.65219859972896</v>
      </c>
      <c r="O41" s="2">
        <f t="shared" si="34"/>
        <v>6.1419288517429491</v>
      </c>
      <c r="P41" s="2">
        <f t="shared" si="34"/>
        <v>6.3149777949027239</v>
      </c>
      <c r="Q41" s="2">
        <f t="shared" si="34"/>
        <v>6.6674094938216806</v>
      </c>
      <c r="R41" s="2">
        <f t="shared" si="34"/>
        <v>354.12873440540113</v>
      </c>
      <c r="S41" s="2">
        <f t="shared" si="34"/>
        <v>361.76419675524477</v>
      </c>
      <c r="T41" s="2">
        <f t="shared" si="34"/>
        <v>377.96212374186075</v>
      </c>
      <c r="U41" s="2">
        <f t="shared" si="34"/>
        <v>69.389512663990345</v>
      </c>
      <c r="V41" s="2">
        <f t="shared" si="34"/>
        <v>70.968051762129249</v>
      </c>
      <c r="W41" s="2">
        <f t="shared" si="34"/>
        <v>74.400530674809303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1849.9854877720325</v>
      </c>
      <c r="I42" s="2">
        <f t="shared" si="35"/>
        <v>2164.7187674506099</v>
      </c>
      <c r="J42" s="2">
        <f t="shared" si="35"/>
        <v>2506.7221487531092</v>
      </c>
      <c r="L42" s="2">
        <f t="shared" si="34"/>
        <v>123.90232290401724</v>
      </c>
      <c r="M42" s="2">
        <f t="shared" si="34"/>
        <v>126.64929740427772</v>
      </c>
      <c r="N42" s="2">
        <f t="shared" si="34"/>
        <v>132.63139844503198</v>
      </c>
      <c r="O42" s="2">
        <f t="shared" si="34"/>
        <v>6.1417641547086097</v>
      </c>
      <c r="P42" s="2">
        <f t="shared" si="34"/>
        <v>6.3147716103311593</v>
      </c>
      <c r="Q42" s="2">
        <f t="shared" si="34"/>
        <v>6.6672202482811862</v>
      </c>
      <c r="R42" s="2">
        <f t="shared" si="34"/>
        <v>354.04463364486543</v>
      </c>
      <c r="S42" s="2">
        <f t="shared" si="34"/>
        <v>361.66181591121006</v>
      </c>
      <c r="T42" s="2">
        <f t="shared" si="34"/>
        <v>377.87049981562762</v>
      </c>
      <c r="U42" s="2">
        <f t="shared" si="34"/>
        <v>69.385785053248455</v>
      </c>
      <c r="V42" s="2">
        <f t="shared" si="34"/>
        <v>70.963448993763862</v>
      </c>
      <c r="W42" s="2">
        <f t="shared" si="34"/>
        <v>74.39632287732492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795.98464029871275</v>
      </c>
      <c r="I43" s="53">
        <f t="shared" si="36"/>
        <v>831.06777687575232</v>
      </c>
      <c r="J43" s="53">
        <f t="shared" si="36"/>
        <v>845.88978529314363</v>
      </c>
      <c r="L43" s="53">
        <f t="shared" si="34"/>
        <v>122.93604781125514</v>
      </c>
      <c r="M43" s="53">
        <f t="shared" si="34"/>
        <v>125.54897569401139</v>
      </c>
      <c r="N43" s="53">
        <f t="shared" si="34"/>
        <v>131.52681704091358</v>
      </c>
      <c r="O43" s="53">
        <f t="shared" si="34"/>
        <v>6.1388531769060499</v>
      </c>
      <c r="P43" s="53">
        <f t="shared" si="34"/>
        <v>6.3114911473434061</v>
      </c>
      <c r="Q43" s="53">
        <f t="shared" si="34"/>
        <v>6.6639065423380872</v>
      </c>
      <c r="R43" s="53">
        <f t="shared" si="34"/>
        <v>347.92395189404931</v>
      </c>
      <c r="S43" s="53">
        <f t="shared" si="34"/>
        <v>354.67471414079228</v>
      </c>
      <c r="T43" s="53">
        <f t="shared" si="34"/>
        <v>370.86816240313544</v>
      </c>
      <c r="U43" s="53">
        <f t="shared" si="34"/>
        <v>69.216284866614359</v>
      </c>
      <c r="V43" s="53">
        <f t="shared" si="34"/>
        <v>70.77002226146837</v>
      </c>
      <c r="W43" s="53">
        <f t="shared" si="34"/>
        <v>74.202449601033848</v>
      </c>
    </row>
    <row r="44" spans="1:23" ht="13.5" customHeight="1" x14ac:dyDescent="0.35">
      <c r="D44" s="4" t="s">
        <v>696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+SUMIF('Lentil Prod'!$F$4:$F$176,$E47,'Lentil Prod'!H$4:H$176)</f>
        <v>0</v>
      </c>
      <c r="I47" s="2">
        <f>+SUMIF('Lentil Prod'!$F$4:$F$176,$E47,'Lentil Prod'!I$4:I$176)</f>
        <v>0</v>
      </c>
      <c r="J47" s="2">
        <f>+SUMIF('Lentil Prod'!$F$4:$F$176,$E47,'Lentil Prod'!J$4:J$176)</f>
        <v>0</v>
      </c>
      <c r="L47" s="2">
        <f>+SUMIF('Lentil Prod'!$F$4:$F$176,$E47,'Lentil Prod'!L$4:L$176)</f>
        <v>0</v>
      </c>
      <c r="M47" s="2">
        <f>+SUMIF('Lentil Prod'!$F$4:$F$176,$E47,'Lentil Prod'!M$4:M$176)</f>
        <v>0</v>
      </c>
      <c r="N47" s="2">
        <f>+SUMIF('Lentil Prod'!$F$4:$F$176,$E47,'Lentil Prod'!N$4:N$176)</f>
        <v>0</v>
      </c>
      <c r="O47" s="2">
        <f>+SUMIF('Lentil Prod'!$F$4:$F$176,$E47,'Lentil Prod'!O$4:O$176)</f>
        <v>0</v>
      </c>
      <c r="P47" s="2">
        <f>+SUMIF('Lentil Prod'!$F$4:$F$176,$E47,'Lentil Prod'!P$4:P$176)</f>
        <v>0</v>
      </c>
      <c r="Q47" s="2">
        <f>+SUMIF('Lentil Prod'!$F$4:$F$176,$E47,'Lentil Prod'!Q$4:Q$176)</f>
        <v>0</v>
      </c>
      <c r="R47" s="2">
        <f>+SUMIF('Lentil Prod'!$F$4:$F$176,$E47,'Lentil Prod'!R$4:R$176)</f>
        <v>0</v>
      </c>
      <c r="S47" s="2">
        <f>+SUMIF('Lentil Prod'!$F$4:$F$176,$E47,'Lentil Prod'!S$4:S$176)</f>
        <v>0</v>
      </c>
      <c r="T47" s="2">
        <f>+SUMIF('Lentil Prod'!$F$4:$F$176,$E47,'Lentil Prod'!T$4:T$176)</f>
        <v>0</v>
      </c>
      <c r="U47" s="2">
        <f>+SUMIF('Lentil Prod'!$F$4:$F$176,$E47,'Lentil Prod'!U$4:U$176)</f>
        <v>0</v>
      </c>
      <c r="V47" s="2">
        <f>+SUMIF('Lentil Prod'!$F$4:$F$176,$E47,'Lentil Prod'!V$4:V$176)</f>
        <v>0</v>
      </c>
      <c r="W47" s="2">
        <f>+SUMIF('Lentil Prod'!$F$4:$F$176,$E47,'Lentil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+SUMIF('Lentil Prod'!$F$4:$F$176,$E48,'Lentil Prod'!H$4:H$176)</f>
        <v>0</v>
      </c>
      <c r="I48" s="2">
        <f>+SUMIF('Lentil Prod'!$F$4:$F$176,$E48,'Lentil Prod'!I$4:I$176)</f>
        <v>0</v>
      </c>
      <c r="J48" s="2">
        <f>+SUMIF('Lentil Prod'!$F$4:$F$176,$E48,'Lentil Prod'!J$4:J$176)</f>
        <v>0</v>
      </c>
      <c r="L48" s="2">
        <f>+SUMIF('Lentil Prod'!$F$4:$F$176,$E48,'Lentil Prod'!L$4:L$176)</f>
        <v>0</v>
      </c>
      <c r="M48" s="2">
        <f>+SUMIF('Lentil Prod'!$F$4:$F$176,$E48,'Lentil Prod'!M$4:M$176)</f>
        <v>0</v>
      </c>
      <c r="N48" s="2">
        <f>+SUMIF('Lentil Prod'!$F$4:$F$176,$E48,'Lentil Prod'!N$4:N$176)</f>
        <v>0</v>
      </c>
      <c r="O48" s="2">
        <f>+SUMIF('Lentil Prod'!$F$4:$F$176,$E48,'Lentil Prod'!O$4:O$176)</f>
        <v>0</v>
      </c>
      <c r="P48" s="2">
        <f>+SUMIF('Lentil Prod'!$F$4:$F$176,$E48,'Lentil Prod'!P$4:P$176)</f>
        <v>0</v>
      </c>
      <c r="Q48" s="2">
        <f>+SUMIF('Lentil Prod'!$F$4:$F$176,$E48,'Lentil Prod'!Q$4:Q$176)</f>
        <v>0</v>
      </c>
      <c r="R48" s="2">
        <f>+SUMIF('Lentil Prod'!$F$4:$F$176,$E48,'Lentil Prod'!R$4:R$176)</f>
        <v>0</v>
      </c>
      <c r="S48" s="2">
        <f>+SUMIF('Lentil Prod'!$F$4:$F$176,$E48,'Lentil Prod'!S$4:S$176)</f>
        <v>0</v>
      </c>
      <c r="T48" s="2">
        <f>+SUMIF('Lentil Prod'!$F$4:$F$176,$E48,'Lentil Prod'!T$4:T$176)</f>
        <v>0</v>
      </c>
      <c r="U48" s="2">
        <f>+SUMIF('Lentil Prod'!$F$4:$F$176,$E48,'Lentil Prod'!U$4:U$176)</f>
        <v>0</v>
      </c>
      <c r="V48" s="2">
        <f>+SUMIF('Lentil Prod'!$F$4:$F$176,$E48,'Lentil Prod'!V$4:V$176)</f>
        <v>0</v>
      </c>
      <c r="W48" s="2">
        <f>+SUMIF('Lentil Prod'!$F$4:$F$176,$E48,'Lentil Prod'!W$4:W$176)</f>
        <v>0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+SUMIF('Lentil Prod'!$F$4:$F$176,$E49,'Lentil Prod'!H$4:H$176)</f>
        <v>141101</v>
      </c>
      <c r="I49" s="2">
        <f>+SUMIF('Lentil Prod'!$F$4:$F$176,$E49,'Lentil Prod'!I$4:I$176)</f>
        <v>149256</v>
      </c>
      <c r="J49" s="2">
        <f>+SUMIF('Lentil Prod'!$F$4:$F$176,$E49,'Lentil Prod'!J$4:J$176)</f>
        <v>167029</v>
      </c>
      <c r="L49" s="2">
        <f>+SUMIF('Lentil Prod'!$F$4:$F$176,$E49,'Lentil Prod'!L$4:L$176)</f>
        <v>46061.16</v>
      </c>
      <c r="M49" s="2">
        <f>+SUMIF('Lentil Prod'!$F$4:$F$176,$E49,'Lentil Prod'!M$4:M$176)</f>
        <v>49505.965000000004</v>
      </c>
      <c r="N49" s="2">
        <f>+SUMIF('Lentil Prod'!$F$4:$F$176,$E49,'Lentil Prod'!N$4:N$176)</f>
        <v>55749.36</v>
      </c>
      <c r="O49" s="2">
        <f>+SUMIF('Lentil Prod'!$F$4:$F$176,$E49,'Lentil Prod'!O$4:O$176)</f>
        <v>4145.5043999999998</v>
      </c>
      <c r="P49" s="2">
        <f>+SUMIF('Lentil Prod'!$F$4:$F$176,$E49,'Lentil Prod'!P$4:P$176)</f>
        <v>4455.5368500000004</v>
      </c>
      <c r="Q49" s="2">
        <f>+SUMIF('Lentil Prod'!$F$4:$F$176,$E49,'Lentil Prod'!Q$4:Q$176)</f>
        <v>5017.4423999999999</v>
      </c>
      <c r="R49" s="2">
        <f>+SUMIF('Lentil Prod'!$F$4:$F$176,$E49,'Lentil Prod'!R$4:R$176)</f>
        <v>100509.576</v>
      </c>
      <c r="S49" s="2">
        <f>+SUMIF('Lentil Prod'!$F$4:$F$176,$E49,'Lentil Prod'!S$4:S$176)</f>
        <v>108026.44899999999</v>
      </c>
      <c r="T49" s="2">
        <f>+SUMIF('Lentil Prod'!$F$4:$F$176,$E49,'Lentil Prod'!T$4:T$176)</f>
        <v>121650.09599999999</v>
      </c>
      <c r="U49" s="2">
        <f>+SUMIF('Lentil Prod'!$F$4:$F$176,$E49,'Lentil Prod'!U$4:U$176)</f>
        <v>28142.681280000004</v>
      </c>
      <c r="V49" s="2">
        <f>+SUMIF('Lentil Prod'!$F$4:$F$176,$E49,'Lentil Prod'!V$4:V$176)</f>
        <v>30247.405720000002</v>
      </c>
      <c r="W49" s="2">
        <f>+SUMIF('Lentil Prod'!$F$4:$F$176,$E49,'Lentil Prod'!W$4:W$176)</f>
        <v>34062.026879999998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+SUMIF('Lentil Prod'!$F$4:$F$176,$E50,'Lentil Prod'!H$4:H$176)</f>
        <v>0</v>
      </c>
      <c r="I50" s="2">
        <f>+SUMIF('Lentil Prod'!$F$4:$F$176,$E50,'Lentil Prod'!I$4:I$176)</f>
        <v>0</v>
      </c>
      <c r="J50" s="2">
        <f>+SUMIF('Lentil Prod'!$F$4:$F$176,$E50,'Lentil Prod'!J$4:J$176)</f>
        <v>0</v>
      </c>
      <c r="L50" s="2">
        <f>+SUMIF('Lentil Prod'!$F$4:$F$176,$E50,'Lentil Prod'!L$4:L$176)</f>
        <v>0</v>
      </c>
      <c r="M50" s="2">
        <f>+SUMIF('Lentil Prod'!$F$4:$F$176,$E50,'Lentil Prod'!M$4:M$176)</f>
        <v>0</v>
      </c>
      <c r="N50" s="2">
        <f>+SUMIF('Lentil Prod'!$F$4:$F$176,$E50,'Lentil Prod'!N$4:N$176)</f>
        <v>0</v>
      </c>
      <c r="O50" s="2">
        <f>+SUMIF('Lentil Prod'!$F$4:$F$176,$E50,'Lentil Prod'!O$4:O$176)</f>
        <v>0</v>
      </c>
      <c r="P50" s="2">
        <f>+SUMIF('Lentil Prod'!$F$4:$F$176,$E50,'Lentil Prod'!P$4:P$176)</f>
        <v>0</v>
      </c>
      <c r="Q50" s="2">
        <f>+SUMIF('Lentil Prod'!$F$4:$F$176,$E50,'Lentil Prod'!Q$4:Q$176)</f>
        <v>0</v>
      </c>
      <c r="R50" s="2">
        <f>+SUMIF('Lentil Prod'!$F$4:$F$176,$E50,'Lentil Prod'!R$4:R$176)</f>
        <v>0</v>
      </c>
      <c r="S50" s="2">
        <f>+SUMIF('Lentil Prod'!$F$4:$F$176,$E50,'Lentil Prod'!S$4:S$176)</f>
        <v>0</v>
      </c>
      <c r="T50" s="2">
        <f>+SUMIF('Lentil Prod'!$F$4:$F$176,$E50,'Lentil Prod'!T$4:T$176)</f>
        <v>0</v>
      </c>
      <c r="U50" s="2">
        <f>+SUMIF('Lentil Prod'!$F$4:$F$176,$E50,'Lentil Prod'!U$4:U$176)</f>
        <v>0</v>
      </c>
      <c r="V50" s="2">
        <f>+SUMIF('Lentil Prod'!$F$4:$F$176,$E50,'Lentil Prod'!V$4:V$176)</f>
        <v>0</v>
      </c>
      <c r="W50" s="2">
        <f>+SUMIF('Lentil Prod'!$F$4:$F$176,$E50,'Lentil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+SUMIF('Lentil Prod'!$F$4:$F$176,$E51,'Lentil Prod'!H$4:H$176)</f>
        <v>1972</v>
      </c>
      <c r="I51" s="2">
        <f>+SUMIF('Lentil Prod'!$F$4:$F$176,$E51,'Lentil Prod'!I$4:I$176)</f>
        <v>1920</v>
      </c>
      <c r="J51" s="2">
        <f>+SUMIF('Lentil Prod'!$F$4:$F$176,$E51,'Lentil Prod'!J$4:J$176)</f>
        <v>1862</v>
      </c>
      <c r="L51" s="2">
        <f>+SUMIF('Lentil Prod'!$F$4:$F$176,$E51,'Lentil Prod'!L$4:L$176)</f>
        <v>1455.9700000000003</v>
      </c>
      <c r="M51" s="2">
        <f>+SUMIF('Lentil Prod'!$F$4:$F$176,$E51,'Lentil Prod'!M$4:M$176)</f>
        <v>1417.9290000000001</v>
      </c>
      <c r="N51" s="2">
        <f>+SUMIF('Lentil Prod'!$F$4:$F$176,$E51,'Lentil Prod'!N$4:N$176)</f>
        <v>1377.221</v>
      </c>
      <c r="O51" s="2">
        <f>+SUMIF('Lentil Prod'!$F$4:$F$176,$E51,'Lentil Prod'!O$4:O$176)</f>
        <v>523.30388600000003</v>
      </c>
      <c r="P51" s="2">
        <f>+SUMIF('Lentil Prod'!$F$4:$F$176,$E51,'Lentil Prod'!P$4:P$176)</f>
        <v>509.85589900000002</v>
      </c>
      <c r="Q51" s="2">
        <f>+SUMIF('Lentil Prod'!$F$4:$F$176,$E51,'Lentil Prod'!Q$4:Q$176)</f>
        <v>496.57554700000003</v>
      </c>
      <c r="R51" s="2">
        <f>+SUMIF('Lentil Prod'!$F$4:$F$176,$E51,'Lentil Prod'!R$4:R$176)</f>
        <v>1765.8739999999998</v>
      </c>
      <c r="S51" s="2">
        <f>+SUMIF('Lentil Prod'!$F$4:$F$176,$E51,'Lentil Prod'!S$4:S$176)</f>
        <v>1719.4469999999999</v>
      </c>
      <c r="T51" s="2">
        <f>+SUMIF('Lentil Prod'!$F$4:$F$176,$E51,'Lentil Prod'!T$4:T$176)</f>
        <v>1668.337</v>
      </c>
      <c r="U51" s="2">
        <f>+SUMIF('Lentil Prod'!$F$4:$F$176,$E51,'Lentil Prod'!U$4:U$176)</f>
        <v>974.60850000000005</v>
      </c>
      <c r="V51" s="2">
        <f>+SUMIF('Lentil Prod'!$F$4:$F$176,$E51,'Lentil Prod'!V$4:V$176)</f>
        <v>949.22780599999999</v>
      </c>
      <c r="W51" s="2">
        <f>+SUMIF('Lentil Prod'!$F$4:$F$176,$E51,'Lentil Prod'!W$4:W$176)</f>
        <v>922.48031400000013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+SUMIF('Lentil Prod'!$F$4:$F$176,$E52,'Lentil Prod'!H$4:H$176)</f>
        <v>0</v>
      </c>
      <c r="I52" s="2">
        <f>+SUMIF('Lentil Prod'!$F$4:$F$176,$E52,'Lentil Prod'!I$4:I$176)</f>
        <v>0</v>
      </c>
      <c r="J52" s="2">
        <f>+SUMIF('Lentil Prod'!$F$4:$F$176,$E52,'Lentil Prod'!J$4:J$176)</f>
        <v>0</v>
      </c>
      <c r="L52" s="2">
        <f>+SUMIF('Lentil Prod'!$F$4:$F$176,$E52,'Lentil Prod'!L$4:L$176)</f>
        <v>0</v>
      </c>
      <c r="M52" s="2">
        <f>+SUMIF('Lentil Prod'!$F$4:$F$176,$E52,'Lentil Prod'!M$4:M$176)</f>
        <v>0</v>
      </c>
      <c r="N52" s="2">
        <f>+SUMIF('Lentil Prod'!$F$4:$F$176,$E52,'Lentil Prod'!N$4:N$176)</f>
        <v>0</v>
      </c>
      <c r="O52" s="2">
        <f>+SUMIF('Lentil Prod'!$F$4:$F$176,$E52,'Lentil Prod'!O$4:O$176)</f>
        <v>0</v>
      </c>
      <c r="P52" s="2">
        <f>+SUMIF('Lentil Prod'!$F$4:$F$176,$E52,'Lentil Prod'!P$4:P$176)</f>
        <v>0</v>
      </c>
      <c r="Q52" s="2">
        <f>+SUMIF('Lentil Prod'!$F$4:$F$176,$E52,'Lentil Prod'!Q$4:Q$176)</f>
        <v>0</v>
      </c>
      <c r="R52" s="2">
        <f>+SUMIF('Lentil Prod'!$F$4:$F$176,$E52,'Lentil Prod'!R$4:R$176)</f>
        <v>0</v>
      </c>
      <c r="S52" s="2">
        <f>+SUMIF('Lentil Prod'!$F$4:$F$176,$E52,'Lentil Prod'!S$4:S$176)</f>
        <v>0</v>
      </c>
      <c r="T52" s="2">
        <f>+SUMIF('Lentil Prod'!$F$4:$F$176,$E52,'Lentil Prod'!T$4:T$176)</f>
        <v>0</v>
      </c>
      <c r="U52" s="2">
        <f>+SUMIF('Lentil Prod'!$F$4:$F$176,$E52,'Lentil Prod'!U$4:U$176)</f>
        <v>0</v>
      </c>
      <c r="V52" s="2">
        <f>+SUMIF('Lentil Prod'!$F$4:$F$176,$E52,'Lentil Prod'!V$4:V$176)</f>
        <v>0</v>
      </c>
      <c r="W52" s="2">
        <f>+SUMIF('Lentil Prod'!$F$4:$F$176,$E52,'Lentil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+SUMIF('Lentil Prod'!$F$4:$F$176,$E53,'Lentil Prod'!H$4:H$176)</f>
        <v>0</v>
      </c>
      <c r="I53" s="2">
        <f>+SUMIF('Lentil Prod'!$F$4:$F$176,$E53,'Lentil Prod'!I$4:I$176)</f>
        <v>0</v>
      </c>
      <c r="J53" s="2">
        <f>+SUMIF('Lentil Prod'!$F$4:$F$176,$E53,'Lentil Prod'!J$4:J$176)</f>
        <v>0</v>
      </c>
      <c r="L53" s="2">
        <f>+SUMIF('Lentil Prod'!$F$4:$F$176,$E53,'Lentil Prod'!L$4:L$176)</f>
        <v>0</v>
      </c>
      <c r="M53" s="2">
        <f>+SUMIF('Lentil Prod'!$F$4:$F$176,$E53,'Lentil Prod'!M$4:M$176)</f>
        <v>0</v>
      </c>
      <c r="N53" s="2">
        <f>+SUMIF('Lentil Prod'!$F$4:$F$176,$E53,'Lentil Prod'!N$4:N$176)</f>
        <v>0</v>
      </c>
      <c r="O53" s="2">
        <f>+SUMIF('Lentil Prod'!$F$4:$F$176,$E53,'Lentil Prod'!O$4:O$176)</f>
        <v>0</v>
      </c>
      <c r="P53" s="2">
        <f>+SUMIF('Lentil Prod'!$F$4:$F$176,$E53,'Lentil Prod'!P$4:P$176)</f>
        <v>0</v>
      </c>
      <c r="Q53" s="2">
        <f>+SUMIF('Lentil Prod'!$F$4:$F$176,$E53,'Lentil Prod'!Q$4:Q$176)</f>
        <v>0</v>
      </c>
      <c r="R53" s="2">
        <f>+SUMIF('Lentil Prod'!$F$4:$F$176,$E53,'Lentil Prod'!R$4:R$176)</f>
        <v>0</v>
      </c>
      <c r="S53" s="2">
        <f>+SUMIF('Lentil Prod'!$F$4:$F$176,$E53,'Lentil Prod'!S$4:S$176)</f>
        <v>0</v>
      </c>
      <c r="T53" s="2">
        <f>+SUMIF('Lentil Prod'!$F$4:$F$176,$E53,'Lentil Prod'!T$4:T$176)</f>
        <v>0</v>
      </c>
      <c r="U53" s="2">
        <f>+SUMIF('Lentil Prod'!$F$4:$F$176,$E53,'Lentil Prod'!U$4:U$176)</f>
        <v>0</v>
      </c>
      <c r="V53" s="2">
        <f>+SUMIF('Lentil Prod'!$F$4:$F$176,$E53,'Lentil Prod'!V$4:V$176)</f>
        <v>0</v>
      </c>
      <c r="W53" s="2">
        <f>+SUMIF('Lentil Prod'!$F$4:$F$176,$E53,'Lentil Prod'!W$4:W$176)</f>
        <v>0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143073</v>
      </c>
      <c r="I54" s="3">
        <f t="shared" si="37"/>
        <v>151176</v>
      </c>
      <c r="J54" s="3">
        <f t="shared" si="37"/>
        <v>168891</v>
      </c>
      <c r="L54" s="3">
        <f t="shared" ref="L54:W54" si="38">+SUM(L48:L53)</f>
        <v>47517.130000000005</v>
      </c>
      <c r="M54" s="3">
        <f t="shared" si="38"/>
        <v>50923.894</v>
      </c>
      <c r="N54" s="3">
        <f t="shared" si="38"/>
        <v>57126.580999999998</v>
      </c>
      <c r="O54" s="3">
        <f t="shared" si="38"/>
        <v>4668.8082859999995</v>
      </c>
      <c r="P54" s="3">
        <f t="shared" si="38"/>
        <v>4965.3927490000005</v>
      </c>
      <c r="Q54" s="3">
        <f t="shared" si="38"/>
        <v>5514.0179470000003</v>
      </c>
      <c r="R54" s="3">
        <f t="shared" si="38"/>
        <v>102275.45</v>
      </c>
      <c r="S54" s="3">
        <f t="shared" si="38"/>
        <v>109745.89599999999</v>
      </c>
      <c r="T54" s="3">
        <f t="shared" si="38"/>
        <v>123318.43299999999</v>
      </c>
      <c r="U54" s="3">
        <f t="shared" si="38"/>
        <v>29117.289780000003</v>
      </c>
      <c r="V54" s="3">
        <f t="shared" si="38"/>
        <v>31196.633526000001</v>
      </c>
      <c r="W54" s="3">
        <f t="shared" si="38"/>
        <v>34984.507193999998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+SUMIF('Lentil Prod'!$F$4:$F$176,$E55,'Lentil Prod'!H$4:H$176)</f>
        <v>1390</v>
      </c>
      <c r="I55" s="2">
        <f>+SUMIF('Lentil Prod'!$F$4:$F$176,$E55,'Lentil Prod'!I$4:I$176)</f>
        <v>1406</v>
      </c>
      <c r="J55" s="2">
        <f>+SUMIF('Lentil Prod'!$F$4:$F$176,$E55,'Lentil Prod'!J$4:J$176)</f>
        <v>1428</v>
      </c>
      <c r="L55" s="2">
        <f>+SUMIF('Lentil Prod'!$F$4:$F$176,$E55,'Lentil Prod'!L$4:L$176)</f>
        <v>0</v>
      </c>
      <c r="M55" s="2">
        <f>+SUMIF('Lentil Prod'!$F$4:$F$176,$E55,'Lentil Prod'!M$4:M$176)</f>
        <v>0</v>
      </c>
      <c r="N55" s="2">
        <f>+SUMIF('Lentil Prod'!$F$4:$F$176,$E55,'Lentil Prod'!N$4:N$176)</f>
        <v>0</v>
      </c>
      <c r="O55" s="2">
        <f>+SUMIF('Lentil Prod'!$F$4:$F$176,$E55,'Lentil Prod'!O$4:O$176)</f>
        <v>0</v>
      </c>
      <c r="P55" s="2">
        <f>+SUMIF('Lentil Prod'!$F$4:$F$176,$E55,'Lentil Prod'!P$4:P$176)</f>
        <v>0</v>
      </c>
      <c r="Q55" s="2">
        <f>+SUMIF('Lentil Prod'!$F$4:$F$176,$E55,'Lentil Prod'!Q$4:Q$176)</f>
        <v>0</v>
      </c>
      <c r="R55" s="2">
        <f>+SUMIF('Lentil Prod'!$F$4:$F$176,$E55,'Lentil Prod'!R$4:R$176)</f>
        <v>0</v>
      </c>
      <c r="S55" s="2">
        <f>+SUMIF('Lentil Prod'!$F$4:$F$176,$E55,'Lentil Prod'!S$4:S$176)</f>
        <v>0</v>
      </c>
      <c r="T55" s="2">
        <f>+SUMIF('Lentil Prod'!$F$4:$F$176,$E55,'Lentil Prod'!T$4:T$176)</f>
        <v>0</v>
      </c>
      <c r="U55" s="2">
        <f>+SUMIF('Lentil Prod'!$F$4:$F$176,$E55,'Lentil Prod'!U$4:U$176)</f>
        <v>0</v>
      </c>
      <c r="V55" s="2">
        <f>+SUMIF('Lentil Prod'!$F$4:$F$176,$E55,'Lentil Prod'!V$4:V$176)</f>
        <v>0</v>
      </c>
      <c r="W55" s="2">
        <f>+SUMIF('Lentil Prod'!$F$4:$F$176,$E55,'Lentil Prod'!W$4:W$176)</f>
        <v>0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+SUMIF('Lentil Prod'!$F$4:$F$176,$E56,'Lentil Prod'!H$4:H$176)</f>
        <v>8556</v>
      </c>
      <c r="I56" s="2">
        <f>+SUMIF('Lentil Prod'!$F$4:$F$176,$E56,'Lentil Prod'!I$4:I$176)</f>
        <v>4298</v>
      </c>
      <c r="J56" s="2">
        <f>+SUMIF('Lentil Prod'!$F$4:$F$176,$E56,'Lentil Prod'!J$4:J$176)</f>
        <v>2110</v>
      </c>
      <c r="L56" s="2">
        <f>+SUMIF('Lentil Prod'!$F$4:$F$176,$E56,'Lentil Prod'!L$4:L$176)</f>
        <v>256.68</v>
      </c>
      <c r="M56" s="2">
        <f>+SUMIF('Lentil Prod'!$F$4:$F$176,$E56,'Lentil Prod'!M$4:M$176)</f>
        <v>128.94</v>
      </c>
      <c r="N56" s="2">
        <f>+SUMIF('Lentil Prod'!$F$4:$F$176,$E56,'Lentil Prod'!N$4:N$176)</f>
        <v>63.3</v>
      </c>
      <c r="O56" s="2">
        <f>+SUMIF('Lentil Prod'!$F$4:$F$176,$E56,'Lentil Prod'!O$4:O$176)</f>
        <v>2.0534400000000002</v>
      </c>
      <c r="P56" s="2">
        <f>+SUMIF('Lentil Prod'!$F$4:$F$176,$E56,'Lentil Prod'!P$4:P$176)</f>
        <v>1.03152</v>
      </c>
      <c r="Q56" s="2">
        <f>+SUMIF('Lentil Prod'!$F$4:$F$176,$E56,'Lentil Prod'!Q$4:Q$176)</f>
        <v>0.50639999999999996</v>
      </c>
      <c r="R56" s="2">
        <f>+SUMIF('Lentil Prod'!$F$4:$F$176,$E56,'Lentil Prod'!R$4:R$176)</f>
        <v>1009.6080000000001</v>
      </c>
      <c r="S56" s="2">
        <f>+SUMIF('Lentil Prod'!$F$4:$F$176,$E56,'Lentil Prod'!S$4:S$176)</f>
        <v>507.16400000000004</v>
      </c>
      <c r="T56" s="2">
        <f>+SUMIF('Lentil Prod'!$F$4:$F$176,$E56,'Lentil Prod'!T$4:T$176)</f>
        <v>248.98000000000002</v>
      </c>
      <c r="U56" s="2">
        <f>+SUMIF('Lentil Prod'!$F$4:$F$176,$E56,'Lentil Prod'!U$4:U$176)</f>
        <v>33.317064000000002</v>
      </c>
      <c r="V56" s="2">
        <f>+SUMIF('Lentil Prod'!$F$4:$F$176,$E56,'Lentil Prod'!V$4:V$176)</f>
        <v>16.736412000000001</v>
      </c>
      <c r="W56" s="2">
        <f>+SUMIF('Lentil Prod'!$F$4:$F$176,$E56,'Lentil Prod'!W$4:W$176)</f>
        <v>8.2163400000000006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+SUMIF('Lentil Prod'!$F$4:$F$176,$E57,'Lentil Prod'!H$4:H$176)</f>
        <v>7218</v>
      </c>
      <c r="I57" s="2">
        <f>+SUMIF('Lentil Prod'!$F$4:$F$176,$E57,'Lentil Prod'!I$4:I$176)</f>
        <v>6719</v>
      </c>
      <c r="J57" s="2">
        <f>+SUMIF('Lentil Prod'!$F$4:$F$176,$E57,'Lentil Prod'!J$4:J$176)</f>
        <v>6165</v>
      </c>
      <c r="L57" s="2">
        <f>+SUMIF('Lentil Prod'!$F$4:$F$176,$E57,'Lentil Prod'!L$4:L$176)</f>
        <v>295.85500000000002</v>
      </c>
      <c r="M57" s="2">
        <f>+SUMIF('Lentil Prod'!$F$4:$F$176,$E57,'Lentil Prod'!M$4:M$176)</f>
        <v>275.69</v>
      </c>
      <c r="N57" s="2">
        <f>+SUMIF('Lentil Prod'!$F$4:$F$176,$E57,'Lentil Prod'!N$4:N$176)</f>
        <v>261.05700000000002</v>
      </c>
      <c r="O57" s="2">
        <f>+SUMIF('Lentil Prod'!$F$4:$F$176,$E57,'Lentil Prod'!O$4:O$176)</f>
        <v>5.1278500000000005</v>
      </c>
      <c r="P57" s="2">
        <f>+SUMIF('Lentil Prod'!$F$4:$F$176,$E57,'Lentil Prod'!P$4:P$176)</f>
        <v>4.8165200000000006</v>
      </c>
      <c r="Q57" s="2">
        <f>+SUMIF('Lentil Prod'!$F$4:$F$176,$E57,'Lentil Prod'!Q$4:Q$176)</f>
        <v>4.7705340000000005</v>
      </c>
      <c r="R57" s="2">
        <f>+SUMIF('Lentil Prod'!$F$4:$F$176,$E57,'Lentil Prod'!R$4:R$176)</f>
        <v>785.44900000000007</v>
      </c>
      <c r="S57" s="2">
        <f>+SUMIF('Lentil Prod'!$F$4:$F$176,$E57,'Lentil Prod'!S$4:S$176)</f>
        <v>730.94500000000005</v>
      </c>
      <c r="T57" s="2">
        <f>+SUMIF('Lentil Prod'!$F$4:$F$176,$E57,'Lentil Prod'!T$4:T$176)</f>
        <v>682.24500000000012</v>
      </c>
      <c r="U57" s="2">
        <f>+SUMIF('Lentil Prod'!$F$4:$F$176,$E57,'Lentil Prod'!U$4:U$176)</f>
        <v>31.56082</v>
      </c>
      <c r="V57" s="2">
        <f>+SUMIF('Lentil Prod'!$F$4:$F$176,$E57,'Lentil Prod'!V$4:V$176)</f>
        <v>29.371370000000002</v>
      </c>
      <c r="W57" s="2">
        <f>+SUMIF('Lentil Prod'!$F$4:$F$176,$E57,'Lentil Prod'!W$4:W$176)</f>
        <v>28.108830000000005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+SUMIF('Lentil Prod'!$F$4:$F$176,$E58,'Lentil Prod'!H$4:H$176)</f>
        <v>0</v>
      </c>
      <c r="I58" s="2">
        <f>+SUMIF('Lentil Prod'!$F$4:$F$176,$E58,'Lentil Prod'!I$4:I$176)</f>
        <v>0</v>
      </c>
      <c r="J58" s="2">
        <f>+SUMIF('Lentil Prod'!$F$4:$F$176,$E58,'Lentil Prod'!J$4:J$176)</f>
        <v>0</v>
      </c>
      <c r="L58" s="2">
        <f>+SUMIF('Lentil Prod'!$F$4:$F$176,$E58,'Lentil Prod'!L$4:L$176)</f>
        <v>0</v>
      </c>
      <c r="M58" s="2">
        <f>+SUMIF('Lentil Prod'!$F$4:$F$176,$E58,'Lentil Prod'!M$4:M$176)</f>
        <v>0</v>
      </c>
      <c r="N58" s="2">
        <f>+SUMIF('Lentil Prod'!$F$4:$F$176,$E58,'Lentil Prod'!N$4:N$176)</f>
        <v>0</v>
      </c>
      <c r="O58" s="2">
        <f>+SUMIF('Lentil Prod'!$F$4:$F$176,$E58,'Lentil Prod'!O$4:O$176)</f>
        <v>0</v>
      </c>
      <c r="P58" s="2">
        <f>+SUMIF('Lentil Prod'!$F$4:$F$176,$E58,'Lentil Prod'!P$4:P$176)</f>
        <v>0</v>
      </c>
      <c r="Q58" s="2">
        <f>+SUMIF('Lentil Prod'!$F$4:$F$176,$E58,'Lentil Prod'!Q$4:Q$176)</f>
        <v>0</v>
      </c>
      <c r="R58" s="2">
        <f>+SUMIF('Lentil Prod'!$F$4:$F$176,$E58,'Lentil Prod'!R$4:R$176)</f>
        <v>0</v>
      </c>
      <c r="S58" s="2">
        <f>+SUMIF('Lentil Prod'!$F$4:$F$176,$E58,'Lentil Prod'!S$4:S$176)</f>
        <v>0</v>
      </c>
      <c r="T58" s="2">
        <f>+SUMIF('Lentil Prod'!$F$4:$F$176,$E58,'Lentil Prod'!T$4:T$176)</f>
        <v>0</v>
      </c>
      <c r="U58" s="2">
        <f>+SUMIF('Lentil Prod'!$F$4:$F$176,$E58,'Lentil Prod'!U$4:U$176)</f>
        <v>0</v>
      </c>
      <c r="V58" s="2">
        <f>+SUMIF('Lentil Prod'!$F$4:$F$176,$E58,'Lentil Prod'!V$4:V$176)</f>
        <v>0</v>
      </c>
      <c r="W58" s="2">
        <f>+SUMIF('Lentil Prod'!$F$4:$F$176,$E58,'Lentil Prod'!W$4:W$176)</f>
        <v>0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+SUMIF('Lentil Prod'!$F$4:$F$176,$E59,'Lentil Prod'!H$4:H$176)</f>
        <v>2744</v>
      </c>
      <c r="I59" s="2">
        <f>+SUMIF('Lentil Prod'!$F$4:$F$176,$E59,'Lentil Prod'!I$4:I$176)</f>
        <v>2585</v>
      </c>
      <c r="J59" s="2">
        <f>+SUMIF('Lentil Prod'!$F$4:$F$176,$E59,'Lentil Prod'!J$4:J$176)</f>
        <v>2975</v>
      </c>
      <c r="L59" s="2">
        <f>+SUMIF('Lentil Prod'!$F$4:$F$176,$E59,'Lentil Prod'!L$4:L$176)</f>
        <v>44.42</v>
      </c>
      <c r="M59" s="2">
        <f>+SUMIF('Lentil Prod'!$F$4:$F$176,$E59,'Lentil Prod'!M$4:M$176)</f>
        <v>42.353000000000002</v>
      </c>
      <c r="N59" s="2">
        <f>+SUMIF('Lentil Prod'!$F$4:$F$176,$E59,'Lentil Prod'!N$4:N$176)</f>
        <v>47.423000000000002</v>
      </c>
      <c r="O59" s="2">
        <f>+SUMIF('Lentil Prod'!$F$4:$F$176,$E59,'Lentil Prod'!O$4:O$176)</f>
        <v>0.42971800000000004</v>
      </c>
      <c r="P59" s="2">
        <f>+SUMIF('Lentil Prod'!$F$4:$F$176,$E59,'Lentil Prod'!P$4:P$176)</f>
        <v>0.41318199999999999</v>
      </c>
      <c r="Q59" s="2">
        <f>+SUMIF('Lentil Prod'!$F$4:$F$176,$E59,'Lentil Prod'!Q$4:Q$176)</f>
        <v>0.45374200000000003</v>
      </c>
      <c r="R59" s="2">
        <f>+SUMIF('Lentil Prod'!$F$4:$F$176,$E59,'Lentil Prod'!R$4:R$176)</f>
        <v>115.68199999999999</v>
      </c>
      <c r="S59" s="2">
        <f>+SUMIF('Lentil Prod'!$F$4:$F$176,$E59,'Lentil Prod'!S$4:S$176)</f>
        <v>110.75299999999999</v>
      </c>
      <c r="T59" s="2">
        <f>+SUMIF('Lentil Prod'!$F$4:$F$176,$E59,'Lentil Prod'!T$4:T$176)</f>
        <v>122.84299999999999</v>
      </c>
      <c r="U59" s="2">
        <f>+SUMIF('Lentil Prod'!$F$4:$F$176,$E59,'Lentil Prod'!U$4:U$176)</f>
        <v>1.9959410000000002</v>
      </c>
      <c r="V59" s="2">
        <f>+SUMIF('Lentil Prod'!$F$4:$F$176,$E59,'Lentil Prod'!V$4:V$176)</f>
        <v>1.931864</v>
      </c>
      <c r="W59" s="2">
        <f>+SUMIF('Lentil Prod'!$F$4:$F$176,$E59,'Lentil Prod'!W$4:W$176)</f>
        <v>2.0890340000000003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19908</v>
      </c>
      <c r="I60" s="3">
        <f t="shared" si="39"/>
        <v>15008</v>
      </c>
      <c r="J60" s="3">
        <f t="shared" si="39"/>
        <v>12678</v>
      </c>
      <c r="L60" s="3">
        <f t="shared" ref="L60:W60" si="40">+SUM(L55:L59)</f>
        <v>596.95500000000004</v>
      </c>
      <c r="M60" s="3">
        <f t="shared" si="40"/>
        <v>446.983</v>
      </c>
      <c r="N60" s="3">
        <f t="shared" si="40"/>
        <v>371.78000000000003</v>
      </c>
      <c r="O60" s="3">
        <f t="shared" si="40"/>
        <v>7.6110080000000009</v>
      </c>
      <c r="P60" s="3">
        <f t="shared" si="40"/>
        <v>6.261222000000001</v>
      </c>
      <c r="Q60" s="3">
        <f t="shared" si="40"/>
        <v>5.7306760000000008</v>
      </c>
      <c r="R60" s="3">
        <f t="shared" si="40"/>
        <v>1910.7390000000003</v>
      </c>
      <c r="S60" s="3">
        <f t="shared" si="40"/>
        <v>1348.8620000000001</v>
      </c>
      <c r="T60" s="3">
        <f t="shared" si="40"/>
        <v>1054.0680000000002</v>
      </c>
      <c r="U60" s="3">
        <f t="shared" si="40"/>
        <v>66.873824999999997</v>
      </c>
      <c r="V60" s="3">
        <f t="shared" si="40"/>
        <v>48.039645999999998</v>
      </c>
      <c r="W60" s="3">
        <f t="shared" si="40"/>
        <v>38.414204000000005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+SUMIF('Lentil Prod'!$F$4:$F$176,$E61,'Lentil Prod'!H$4:H$176)</f>
        <v>2143310</v>
      </c>
      <c r="I61" s="3">
        <f>+SUMIF('Lentil Prod'!$F$4:$F$176,$E61,'Lentil Prod'!I$4:I$176)</f>
        <v>2779820</v>
      </c>
      <c r="J61" s="3">
        <f>+SUMIF('Lentil Prod'!$F$4:$F$176,$E61,'Lentil Prod'!J$4:J$176)</f>
        <v>3488861</v>
      </c>
      <c r="L61" s="3">
        <f>+SUMIF('Lentil Prod'!$F$4:$F$176,$E61,'Lentil Prod'!L$4:L$176)</f>
        <v>0</v>
      </c>
      <c r="M61" s="3">
        <f>+SUMIF('Lentil Prod'!$F$4:$F$176,$E61,'Lentil Prod'!M$4:M$176)</f>
        <v>0</v>
      </c>
      <c r="N61" s="3">
        <f>+SUMIF('Lentil Prod'!$F$4:$F$176,$E61,'Lentil Prod'!N$4:N$176)</f>
        <v>0</v>
      </c>
      <c r="O61" s="3">
        <f>+SUMIF('Lentil Prod'!$F$4:$F$176,$E61,'Lentil Prod'!O$4:O$176)</f>
        <v>0</v>
      </c>
      <c r="P61" s="3">
        <f>+SUMIF('Lentil Prod'!$F$4:$F$176,$E61,'Lentil Prod'!P$4:P$176)</f>
        <v>0</v>
      </c>
      <c r="Q61" s="3">
        <f>+SUMIF('Lentil Prod'!$F$4:$F$176,$E61,'Lentil Prod'!Q$4:Q$176)</f>
        <v>0</v>
      </c>
      <c r="R61" s="3">
        <f>+SUMIF('Lentil Prod'!$F$4:$F$176,$E61,'Lentil Prod'!R$4:R$176)</f>
        <v>0</v>
      </c>
      <c r="S61" s="3">
        <f>+SUMIF('Lentil Prod'!$F$4:$F$176,$E61,'Lentil Prod'!S$4:S$176)</f>
        <v>0</v>
      </c>
      <c r="T61" s="3">
        <f>+SUMIF('Lentil Prod'!$F$4:$F$176,$E61,'Lentil Prod'!T$4:T$176)</f>
        <v>0</v>
      </c>
      <c r="U61" s="3">
        <f>+SUMIF('Lentil Prod'!$F$4:$F$176,$E61,'Lentil Prod'!U$4:U$176)</f>
        <v>0</v>
      </c>
      <c r="V61" s="3">
        <f>+SUMIF('Lentil Prod'!$F$4:$F$176,$E61,'Lentil Prod'!V$4:V$176)</f>
        <v>0</v>
      </c>
      <c r="W61" s="3">
        <f>+SUMIF('Lentil Prod'!$F$4:$F$176,$E61,'Lentil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+SUMIF('Lentil Prod'!$F$4:$F$176,$E62,'Lentil Prod'!H$4:H$176)</f>
        <v>0</v>
      </c>
      <c r="I62" s="2">
        <f>+SUMIF('Lentil Prod'!$F$4:$F$176,$E62,'Lentil Prod'!I$4:I$176)</f>
        <v>0</v>
      </c>
      <c r="J62" s="2">
        <f>+SUMIF('Lentil Prod'!$F$4:$F$176,$E62,'Lentil Prod'!J$4:J$176)</f>
        <v>0</v>
      </c>
      <c r="L62" s="2">
        <f>+SUMIF('Lentil Prod'!$F$4:$F$176,$E62,'Lentil Prod'!L$4:L$176)</f>
        <v>0</v>
      </c>
      <c r="M62" s="2">
        <f>+SUMIF('Lentil Prod'!$F$4:$F$176,$E62,'Lentil Prod'!M$4:M$176)</f>
        <v>0</v>
      </c>
      <c r="N62" s="2">
        <f>+SUMIF('Lentil Prod'!$F$4:$F$176,$E62,'Lentil Prod'!N$4:N$176)</f>
        <v>0</v>
      </c>
      <c r="O62" s="2">
        <f>+SUMIF('Lentil Prod'!$F$4:$F$176,$E62,'Lentil Prod'!O$4:O$176)</f>
        <v>0</v>
      </c>
      <c r="P62" s="2">
        <f>+SUMIF('Lentil Prod'!$F$4:$F$176,$E62,'Lentil Prod'!P$4:P$176)</f>
        <v>0</v>
      </c>
      <c r="Q62" s="2">
        <f>+SUMIF('Lentil Prod'!$F$4:$F$176,$E62,'Lentil Prod'!Q$4:Q$176)</f>
        <v>0</v>
      </c>
      <c r="R62" s="2">
        <f>+SUMIF('Lentil Prod'!$F$4:$F$176,$E62,'Lentil Prod'!R$4:R$176)</f>
        <v>0</v>
      </c>
      <c r="S62" s="2">
        <f>+SUMIF('Lentil Prod'!$F$4:$F$176,$E62,'Lentil Prod'!S$4:S$176)</f>
        <v>0</v>
      </c>
      <c r="T62" s="2">
        <f>+SUMIF('Lentil Prod'!$F$4:$F$176,$E62,'Lentil Prod'!T$4:T$176)</f>
        <v>0</v>
      </c>
      <c r="U62" s="2">
        <f>+SUMIF('Lentil Prod'!$F$4:$F$176,$E62,'Lentil Prod'!U$4:U$176)</f>
        <v>0</v>
      </c>
      <c r="V62" s="2">
        <f>+SUMIF('Lentil Prod'!$F$4:$F$176,$E62,'Lentil Prod'!V$4:V$176)</f>
        <v>0</v>
      </c>
      <c r="W62" s="2">
        <f>+SUMIF('Lentil Prod'!$F$4:$F$176,$E62,'Lentil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+SUMIF('Lentil Prod'!$F$4:$F$176,$E63,'Lentil Prod'!H$4:H$176)</f>
        <v>125000</v>
      </c>
      <c r="I63" s="2">
        <f>+SUMIF('Lentil Prod'!$F$4:$F$176,$E63,'Lentil Prod'!I$4:I$176)</f>
        <v>143000</v>
      </c>
      <c r="J63" s="2">
        <f>+SUMIF('Lentil Prod'!$F$4:$F$176,$E63,'Lentil Prod'!J$4:J$176)</f>
        <v>142991</v>
      </c>
      <c r="L63" s="2">
        <f>+SUMIF('Lentil Prod'!$F$4:$F$176,$E63,'Lentil Prod'!L$4:L$176)</f>
        <v>2375</v>
      </c>
      <c r="M63" s="2">
        <f>+SUMIF('Lentil Prod'!$F$4:$F$176,$E63,'Lentil Prod'!M$4:M$176)</f>
        <v>2717</v>
      </c>
      <c r="N63" s="2">
        <f>+SUMIF('Lentil Prod'!$F$4:$F$176,$E63,'Lentil Prod'!N$4:N$176)</f>
        <v>2716.8289999999997</v>
      </c>
      <c r="O63" s="2">
        <f>+SUMIF('Lentil Prod'!$F$4:$F$176,$E63,'Lentil Prod'!O$4:O$176)</f>
        <v>7.125</v>
      </c>
      <c r="P63" s="2">
        <f>+SUMIF('Lentil Prod'!$F$4:$F$176,$E63,'Lentil Prod'!P$4:P$176)</f>
        <v>8.1509999999999998</v>
      </c>
      <c r="Q63" s="2">
        <f>+SUMIF('Lentil Prod'!$F$4:$F$176,$E63,'Lentil Prod'!Q$4:Q$176)</f>
        <v>8.150487</v>
      </c>
      <c r="R63" s="2">
        <f>+SUMIF('Lentil Prod'!$F$4:$F$176,$E63,'Lentil Prod'!R$4:R$176)</f>
        <v>15125</v>
      </c>
      <c r="S63" s="2">
        <f>+SUMIF('Lentil Prod'!$F$4:$F$176,$E63,'Lentil Prod'!S$4:S$176)</f>
        <v>17303</v>
      </c>
      <c r="T63" s="2">
        <f>+SUMIF('Lentil Prod'!$F$4:$F$176,$E63,'Lentil Prod'!T$4:T$176)</f>
        <v>17301.911</v>
      </c>
      <c r="U63" s="2">
        <f>+SUMIF('Lentil Prod'!$F$4:$F$176,$E63,'Lentil Prod'!U$4:U$176)</f>
        <v>423.49999999999994</v>
      </c>
      <c r="V63" s="2">
        <f>+SUMIF('Lentil Prod'!$F$4:$F$176,$E63,'Lentil Prod'!V$4:V$176)</f>
        <v>484.48399999999992</v>
      </c>
      <c r="W63" s="2">
        <f>+SUMIF('Lentil Prod'!$F$4:$F$176,$E63,'Lentil Prod'!W$4:W$176)</f>
        <v>484.45350799999994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+SUMIF('Lentil Prod'!$F$4:$F$176,$E64,'Lentil Prod'!H$4:H$176)</f>
        <v>1000</v>
      </c>
      <c r="I64" s="2">
        <f>+SUMIF('Lentil Prod'!$F$4:$F$176,$E64,'Lentil Prod'!I$4:I$176)</f>
        <v>1100</v>
      </c>
      <c r="J64" s="2">
        <f>+SUMIF('Lentil Prod'!$F$4:$F$176,$E64,'Lentil Prod'!J$4:J$176)</f>
        <v>971</v>
      </c>
      <c r="L64" s="2">
        <f>+SUMIF('Lentil Prod'!$F$4:$F$176,$E64,'Lentil Prod'!L$4:L$176)</f>
        <v>65</v>
      </c>
      <c r="M64" s="2">
        <f>+SUMIF('Lentil Prod'!$F$4:$F$176,$E64,'Lentil Prod'!M$4:M$176)</f>
        <v>71.5</v>
      </c>
      <c r="N64" s="2">
        <f>+SUMIF('Lentil Prod'!$F$4:$F$176,$E64,'Lentil Prod'!N$4:N$176)</f>
        <v>63.115000000000002</v>
      </c>
      <c r="O64" s="2">
        <f>+SUMIF('Lentil Prod'!$F$4:$F$176,$E64,'Lentil Prod'!O$4:O$176)</f>
        <v>0.97499999999999998</v>
      </c>
      <c r="P64" s="2">
        <f>+SUMIF('Lentil Prod'!$F$4:$F$176,$E64,'Lentil Prod'!P$4:P$176)</f>
        <v>1.0725</v>
      </c>
      <c r="Q64" s="2">
        <f>+SUMIF('Lentil Prod'!$F$4:$F$176,$E64,'Lentil Prod'!Q$4:Q$176)</f>
        <v>0.94672500000000004</v>
      </c>
      <c r="R64" s="2">
        <f>+SUMIF('Lentil Prod'!$F$4:$F$176,$E64,'Lentil Prod'!R$4:R$176)</f>
        <v>302</v>
      </c>
      <c r="S64" s="2">
        <f>+SUMIF('Lentil Prod'!$F$4:$F$176,$E64,'Lentil Prod'!S$4:S$176)</f>
        <v>332.2</v>
      </c>
      <c r="T64" s="2">
        <f>+SUMIF('Lentil Prod'!$F$4:$F$176,$E64,'Lentil Prod'!T$4:T$176)</f>
        <v>293.24200000000002</v>
      </c>
      <c r="U64" s="2">
        <f>+SUMIF('Lentil Prod'!$F$4:$F$176,$E64,'Lentil Prod'!U$4:U$176)</f>
        <v>23.858000000000001</v>
      </c>
      <c r="V64" s="2">
        <f>+SUMIF('Lentil Prod'!$F$4:$F$176,$E64,'Lentil Prod'!V$4:V$176)</f>
        <v>26.2438</v>
      </c>
      <c r="W64" s="2">
        <f>+SUMIF('Lentil Prod'!$F$4:$F$176,$E64,'Lentil Prod'!W$4:W$176)</f>
        <v>23.166118000000001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+SUMIF('Lentil Prod'!$F$4:$F$176,$E65,'Lentil Prod'!H$4:H$176)</f>
        <v>0</v>
      </c>
      <c r="I65" s="2">
        <f>+SUMIF('Lentil Prod'!$F$4:$F$176,$E65,'Lentil Prod'!I$4:I$176)</f>
        <v>0</v>
      </c>
      <c r="J65" s="2">
        <f>+SUMIF('Lentil Prod'!$F$4:$F$176,$E65,'Lentil Prod'!J$4:J$176)</f>
        <v>0</v>
      </c>
      <c r="L65" s="2">
        <f>+SUMIF('Lentil Prod'!$F$4:$F$176,$E65,'Lentil Prod'!L$4:L$176)</f>
        <v>0</v>
      </c>
      <c r="M65" s="2">
        <f>+SUMIF('Lentil Prod'!$F$4:$F$176,$E65,'Lentil Prod'!M$4:M$176)</f>
        <v>0</v>
      </c>
      <c r="N65" s="2">
        <f>+SUMIF('Lentil Prod'!$F$4:$F$176,$E65,'Lentil Prod'!N$4:N$176)</f>
        <v>0</v>
      </c>
      <c r="O65" s="2">
        <f>+SUMIF('Lentil Prod'!$F$4:$F$176,$E65,'Lentil Prod'!O$4:O$176)</f>
        <v>0</v>
      </c>
      <c r="P65" s="2">
        <f>+SUMIF('Lentil Prod'!$F$4:$F$176,$E65,'Lentil Prod'!P$4:P$176)</f>
        <v>0</v>
      </c>
      <c r="Q65" s="2">
        <f>+SUMIF('Lentil Prod'!$F$4:$F$176,$E65,'Lentil Prod'!Q$4:Q$176)</f>
        <v>0</v>
      </c>
      <c r="R65" s="2">
        <f>+SUMIF('Lentil Prod'!$F$4:$F$176,$E65,'Lentil Prod'!R$4:R$176)</f>
        <v>0</v>
      </c>
      <c r="S65" s="2">
        <f>+SUMIF('Lentil Prod'!$F$4:$F$176,$E65,'Lentil Prod'!S$4:S$176)</f>
        <v>0</v>
      </c>
      <c r="T65" s="2">
        <f>+SUMIF('Lentil Prod'!$F$4:$F$176,$E65,'Lentil Prod'!T$4:T$176)</f>
        <v>0</v>
      </c>
      <c r="U65" s="2">
        <f>+SUMIF('Lentil Prod'!$F$4:$F$176,$E65,'Lentil Prod'!U$4:U$176)</f>
        <v>0</v>
      </c>
      <c r="V65" s="2">
        <f>+SUMIF('Lentil Prod'!$F$4:$F$176,$E65,'Lentil Prod'!V$4:V$176)</f>
        <v>0</v>
      </c>
      <c r="W65" s="2">
        <f>+SUMIF('Lentil Prod'!$F$4:$F$176,$E65,'Lentil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+SUMIF('Lentil Prod'!$F$4:$F$176,$E66,'Lentil Prod'!H$4:H$176)</f>
        <v>1254861</v>
      </c>
      <c r="I66" s="2">
        <f>+SUMIF('Lentil Prod'!$F$4:$F$176,$E66,'Lentil Prod'!I$4:I$176)</f>
        <v>1271397</v>
      </c>
      <c r="J66" s="2">
        <f>+SUMIF('Lentil Prod'!$F$4:$F$176,$E66,'Lentil Prod'!J$4:J$176)</f>
        <v>1317187</v>
      </c>
      <c r="L66" s="2">
        <f>+SUMIF('Lentil Prod'!$F$4:$F$176,$E66,'Lentil Prod'!L$4:L$176)</f>
        <v>250754.391</v>
      </c>
      <c r="M66" s="2">
        <f>+SUMIF('Lentil Prod'!$F$4:$F$176,$E66,'Lentil Prod'!M$4:M$176)</f>
        <v>254087.00499999998</v>
      </c>
      <c r="N66" s="2">
        <f>+SUMIF('Lentil Prod'!$F$4:$F$176,$E66,'Lentil Prod'!N$4:N$176)</f>
        <v>262254.99199999997</v>
      </c>
      <c r="O66" s="2">
        <f>+SUMIF('Lentil Prod'!$F$4:$F$176,$E66,'Lentil Prod'!O$4:O$176)</f>
        <v>10323.464019000001</v>
      </c>
      <c r="P66" s="2">
        <f>+SUMIF('Lentil Prod'!$F$4:$F$176,$E66,'Lentil Prod'!P$4:P$176)</f>
        <v>10463.662844999999</v>
      </c>
      <c r="Q66" s="2">
        <f>+SUMIF('Lentil Prod'!$F$4:$F$176,$E66,'Lentil Prod'!Q$4:Q$176)</f>
        <v>10765.677565999998</v>
      </c>
      <c r="R66" s="2">
        <f>+SUMIF('Lentil Prod'!$F$4:$F$176,$E66,'Lentil Prod'!R$4:R$176)</f>
        <v>734724.777</v>
      </c>
      <c r="S66" s="2">
        <f>+SUMIF('Lentil Prod'!$F$4:$F$176,$E66,'Lentil Prod'!S$4:S$176)</f>
        <v>744468.71299999999</v>
      </c>
      <c r="T66" s="2">
        <f>+SUMIF('Lentil Prod'!$F$4:$F$176,$E66,'Lentil Prod'!T$4:T$176)</f>
        <v>769759.78299999994</v>
      </c>
      <c r="U66" s="2">
        <f>+SUMIF('Lentil Prod'!$F$4:$F$176,$E66,'Lentil Prod'!U$4:U$176)</f>
        <v>139912.77142499998</v>
      </c>
      <c r="V66" s="2">
        <f>+SUMIF('Lentil Prod'!$F$4:$F$176,$E66,'Lentil Prod'!V$4:V$176)</f>
        <v>141783.793699</v>
      </c>
      <c r="W66" s="2">
        <f>+SUMIF('Lentil Prod'!$F$4:$F$176,$E66,'Lentil Prod'!W$4:W$176)</f>
        <v>146270.90701999998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1380861</v>
      </c>
      <c r="I67" s="3">
        <f t="shared" si="41"/>
        <v>1415497</v>
      </c>
      <c r="J67" s="3">
        <f t="shared" si="41"/>
        <v>1461149</v>
      </c>
      <c r="L67" s="3">
        <f t="shared" ref="L67:W67" si="42">+SUM(L62:L66)</f>
        <v>253194.391</v>
      </c>
      <c r="M67" s="3">
        <f t="shared" si="42"/>
        <v>256875.50499999998</v>
      </c>
      <c r="N67" s="3">
        <f t="shared" si="42"/>
        <v>265034.93599999999</v>
      </c>
      <c r="O67" s="3">
        <f t="shared" si="42"/>
        <v>10331.564019000001</v>
      </c>
      <c r="P67" s="3">
        <f t="shared" si="42"/>
        <v>10472.886344999999</v>
      </c>
      <c r="Q67" s="3">
        <f t="shared" si="42"/>
        <v>10774.774777999999</v>
      </c>
      <c r="R67" s="3">
        <f t="shared" si="42"/>
        <v>750151.777</v>
      </c>
      <c r="S67" s="3">
        <f t="shared" si="42"/>
        <v>762103.91299999994</v>
      </c>
      <c r="T67" s="3">
        <f t="shared" si="42"/>
        <v>787354.93599999999</v>
      </c>
      <c r="U67" s="3">
        <f t="shared" si="42"/>
        <v>140360.12942499999</v>
      </c>
      <c r="V67" s="3">
        <f t="shared" si="42"/>
        <v>142294.52149899999</v>
      </c>
      <c r="W67" s="3">
        <f t="shared" si="42"/>
        <v>146778.52664599998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+SUMIF('Lentil Prod'!$F$4:$F$176,$E68,'Lentil Prod'!H$4:H$176)</f>
        <v>22033</v>
      </c>
      <c r="I68" s="2">
        <f>+SUMIF('Lentil Prod'!$F$4:$F$176,$E68,'Lentil Prod'!I$4:I$176)</f>
        <v>22161</v>
      </c>
      <c r="J68" s="2">
        <f>+SUMIF('Lentil Prod'!$F$4:$F$176,$E68,'Lentil Prod'!J$4:J$176)</f>
        <v>21534</v>
      </c>
      <c r="L68" s="2">
        <f>+SUMIF('Lentil Prod'!$F$4:$F$176,$E68,'Lentil Prod'!L$4:L$176)</f>
        <v>0</v>
      </c>
      <c r="M68" s="2">
        <f>+SUMIF('Lentil Prod'!$F$4:$F$176,$E68,'Lentil Prod'!M$4:M$176)</f>
        <v>0</v>
      </c>
      <c r="N68" s="2">
        <f>+SUMIF('Lentil Prod'!$F$4:$F$176,$E68,'Lentil Prod'!N$4:N$176)</f>
        <v>0</v>
      </c>
      <c r="O68" s="2">
        <f>+SUMIF('Lentil Prod'!$F$4:$F$176,$E68,'Lentil Prod'!O$4:O$176)</f>
        <v>0</v>
      </c>
      <c r="P68" s="2">
        <f>+SUMIF('Lentil Prod'!$F$4:$F$176,$E68,'Lentil Prod'!P$4:P$176)</f>
        <v>0</v>
      </c>
      <c r="Q68" s="2">
        <f>+SUMIF('Lentil Prod'!$F$4:$F$176,$E68,'Lentil Prod'!Q$4:Q$176)</f>
        <v>0</v>
      </c>
      <c r="R68" s="2">
        <f>+SUMIF('Lentil Prod'!$F$4:$F$176,$E68,'Lentil Prod'!R$4:R$176)</f>
        <v>0</v>
      </c>
      <c r="S68" s="2">
        <f>+SUMIF('Lentil Prod'!$F$4:$F$176,$E68,'Lentil Prod'!S$4:S$176)</f>
        <v>0</v>
      </c>
      <c r="T68" s="2">
        <f>+SUMIF('Lentil Prod'!$F$4:$F$176,$E68,'Lentil Prod'!T$4:T$176)</f>
        <v>0</v>
      </c>
      <c r="U68" s="2">
        <f>+SUMIF('Lentil Prod'!$F$4:$F$176,$E68,'Lentil Prod'!U$4:U$176)</f>
        <v>0</v>
      </c>
      <c r="V68" s="2">
        <f>+SUMIF('Lentil Prod'!$F$4:$F$176,$E68,'Lentil Prod'!V$4:V$176)</f>
        <v>0</v>
      </c>
      <c r="W68" s="2">
        <f>+SUMIF('Lentil Prod'!$F$4:$F$176,$E68,'Lentil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+SUMIF('Lentil Prod'!$F$4:$F$176,$E69,'Lentil Prod'!H$4:H$176)</f>
        <v>26806</v>
      </c>
      <c r="I69" s="2">
        <f>+SUMIF('Lentil Prod'!$F$4:$F$176,$E69,'Lentil Prod'!I$4:I$176)</f>
        <v>25914</v>
      </c>
      <c r="J69" s="2">
        <f>+SUMIF('Lentil Prod'!$F$4:$F$176,$E69,'Lentil Prod'!J$4:J$176)</f>
        <v>25115</v>
      </c>
      <c r="L69" s="2">
        <f>+SUMIF('Lentil Prod'!$F$4:$F$176,$E69,'Lentil Prod'!L$4:L$176)</f>
        <v>0</v>
      </c>
      <c r="M69" s="2">
        <f>+SUMIF('Lentil Prod'!$F$4:$F$176,$E69,'Lentil Prod'!M$4:M$176)</f>
        <v>0</v>
      </c>
      <c r="N69" s="2">
        <f>+SUMIF('Lentil Prod'!$F$4:$F$176,$E69,'Lentil Prod'!N$4:N$176)</f>
        <v>0</v>
      </c>
      <c r="O69" s="2">
        <f>+SUMIF('Lentil Prod'!$F$4:$F$176,$E69,'Lentil Prod'!O$4:O$176)</f>
        <v>0</v>
      </c>
      <c r="P69" s="2">
        <f>+SUMIF('Lentil Prod'!$F$4:$F$176,$E69,'Lentil Prod'!P$4:P$176)</f>
        <v>0</v>
      </c>
      <c r="Q69" s="2">
        <f>+SUMIF('Lentil Prod'!$F$4:$F$176,$E69,'Lentil Prod'!Q$4:Q$176)</f>
        <v>0</v>
      </c>
      <c r="R69" s="2">
        <f>+SUMIF('Lentil Prod'!$F$4:$F$176,$E69,'Lentil Prod'!R$4:R$176)</f>
        <v>0</v>
      </c>
      <c r="S69" s="2">
        <f>+SUMIF('Lentil Prod'!$F$4:$F$176,$E69,'Lentil Prod'!S$4:S$176)</f>
        <v>0</v>
      </c>
      <c r="T69" s="2">
        <f>+SUMIF('Lentil Prod'!$F$4:$F$176,$E69,'Lentil Prod'!T$4:T$176)</f>
        <v>0</v>
      </c>
      <c r="U69" s="2">
        <f>+SUMIF('Lentil Prod'!$F$4:$F$176,$E69,'Lentil Prod'!U$4:U$176)</f>
        <v>0</v>
      </c>
      <c r="V69" s="2">
        <f>+SUMIF('Lentil Prod'!$F$4:$F$176,$E69,'Lentil Prod'!V$4:V$176)</f>
        <v>0</v>
      </c>
      <c r="W69" s="2">
        <f>+SUMIF('Lentil Prod'!$F$4:$F$176,$E69,'Lentil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+SUMIF('Lentil Prod'!$F$4:$F$176,$E70,'Lentil Prod'!H$4:H$176)</f>
        <v>459</v>
      </c>
      <c r="I70" s="2">
        <f>+SUMIF('Lentil Prod'!$F$4:$F$176,$E70,'Lentil Prod'!I$4:I$176)</f>
        <v>2445</v>
      </c>
      <c r="J70" s="2">
        <f>+SUMIF('Lentil Prod'!$F$4:$F$176,$E70,'Lentil Prod'!J$4:J$176)</f>
        <v>6592</v>
      </c>
      <c r="L70" s="2">
        <f>+SUMIF('Lentil Prod'!$F$4:$F$176,$E70,'Lentil Prod'!L$4:L$176)</f>
        <v>0</v>
      </c>
      <c r="M70" s="2">
        <f>+SUMIF('Lentil Prod'!$F$4:$F$176,$E70,'Lentil Prod'!M$4:M$176)</f>
        <v>0</v>
      </c>
      <c r="N70" s="2">
        <f>+SUMIF('Lentil Prod'!$F$4:$F$176,$E70,'Lentil Prod'!N$4:N$176)</f>
        <v>0</v>
      </c>
      <c r="O70" s="2">
        <f>+SUMIF('Lentil Prod'!$F$4:$F$176,$E70,'Lentil Prod'!O$4:O$176)</f>
        <v>0</v>
      </c>
      <c r="P70" s="2">
        <f>+SUMIF('Lentil Prod'!$F$4:$F$176,$E70,'Lentil Prod'!P$4:P$176)</f>
        <v>0</v>
      </c>
      <c r="Q70" s="2">
        <f>+SUMIF('Lentil Prod'!$F$4:$F$176,$E70,'Lentil Prod'!Q$4:Q$176)</f>
        <v>0</v>
      </c>
      <c r="R70" s="2">
        <f>+SUMIF('Lentil Prod'!$F$4:$F$176,$E70,'Lentil Prod'!R$4:R$176)</f>
        <v>0</v>
      </c>
      <c r="S70" s="2">
        <f>+SUMIF('Lentil Prod'!$F$4:$F$176,$E70,'Lentil Prod'!S$4:S$176)</f>
        <v>0</v>
      </c>
      <c r="T70" s="2">
        <f>+SUMIF('Lentil Prod'!$F$4:$F$176,$E70,'Lentil Prod'!T$4:T$176)</f>
        <v>0</v>
      </c>
      <c r="U70" s="2">
        <f>+SUMIF('Lentil Prod'!$F$4:$F$176,$E70,'Lentil Prod'!U$4:U$176)</f>
        <v>0</v>
      </c>
      <c r="V70" s="2">
        <f>+SUMIF('Lentil Prod'!$F$4:$F$176,$E70,'Lentil Prod'!V$4:V$176)</f>
        <v>0</v>
      </c>
      <c r="W70" s="2">
        <f>+SUMIF('Lentil Prod'!$F$4:$F$176,$E70,'Lentil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49298</v>
      </c>
      <c r="I71" s="3">
        <f t="shared" si="43"/>
        <v>50520</v>
      </c>
      <c r="J71" s="3">
        <f t="shared" si="43"/>
        <v>53241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+SUMIF('Lentil Prod'!$F$4:$F$176,$E72,'Lentil Prod'!H$4:H$176)</f>
        <v>37605</v>
      </c>
      <c r="I72" s="2">
        <f>+SUMIF('Lentil Prod'!$F$4:$F$176,$E72,'Lentil Prod'!I$4:I$176)</f>
        <v>56979</v>
      </c>
      <c r="J72" s="2">
        <f>+SUMIF('Lentil Prod'!$F$4:$F$176,$E72,'Lentil Prod'!J$4:J$176)</f>
        <v>15584</v>
      </c>
      <c r="L72" s="2">
        <f>+SUMIF('Lentil Prod'!$F$4:$F$176,$E72,'Lentil Prod'!L$4:L$176)</f>
        <v>53.507000000000005</v>
      </c>
      <c r="M72" s="2">
        <f>+SUMIF('Lentil Prod'!$F$4:$F$176,$E72,'Lentil Prod'!M$4:M$176)</f>
        <v>57.824999999999996</v>
      </c>
      <c r="N72" s="2">
        <f>+SUMIF('Lentil Prod'!$F$4:$F$176,$E72,'Lentil Prod'!N$4:N$176)</f>
        <v>115.663</v>
      </c>
      <c r="O72" s="2">
        <f>+SUMIF('Lentil Prod'!$F$4:$F$176,$E72,'Lentil Prod'!O$4:O$176)</f>
        <v>0.110309</v>
      </c>
      <c r="P72" s="2">
        <f>+SUMIF('Lentil Prod'!$F$4:$F$176,$E72,'Lentil Prod'!P$4:P$176)</f>
        <v>0.122125</v>
      </c>
      <c r="Q72" s="2">
        <f>+SUMIF('Lentil Prod'!$F$4:$F$176,$E72,'Lentil Prod'!Q$4:Q$176)</f>
        <v>0.28885100000000002</v>
      </c>
      <c r="R72" s="2">
        <f>+SUMIF('Lentil Prod'!$F$4:$F$176,$E72,'Lentil Prod'!R$4:R$176)</f>
        <v>412.27200000000005</v>
      </c>
      <c r="S72" s="2">
        <f>+SUMIF('Lentil Prod'!$F$4:$F$176,$E72,'Lentil Prod'!S$4:S$176)</f>
        <v>465.08500000000004</v>
      </c>
      <c r="T72" s="2">
        <f>+SUMIF('Lentil Prod'!$F$4:$F$176,$E72,'Lentil Prod'!T$4:T$176)</f>
        <v>768.928</v>
      </c>
      <c r="U72" s="2">
        <f>+SUMIF('Lentil Prod'!$F$4:$F$176,$E72,'Lentil Prod'!U$4:U$176)</f>
        <v>7.3078320000000003</v>
      </c>
      <c r="V72" s="2">
        <f>+SUMIF('Lentil Prod'!$F$4:$F$176,$E72,'Lentil Prod'!V$4:V$176)</f>
        <v>9.2128800000000002</v>
      </c>
      <c r="W72" s="2">
        <f>+SUMIF('Lentil Prod'!$F$4:$F$176,$E72,'Lentil Prod'!W$4:W$176)</f>
        <v>12.708932999999998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+SUMIF('Lentil Prod'!$F$4:$F$176,$E73,'Lentil Prod'!H$4:H$176)</f>
        <v>498350</v>
      </c>
      <c r="I73" s="2">
        <f>+SUMIF('Lentil Prod'!$F$4:$F$176,$E73,'Lentil Prod'!I$4:I$176)</f>
        <v>544733</v>
      </c>
      <c r="J73" s="2">
        <f>+SUMIF('Lentil Prod'!$F$4:$F$176,$E73,'Lentil Prod'!J$4:J$176)</f>
        <v>562325</v>
      </c>
      <c r="L73" s="2">
        <f>+SUMIF('Lentil Prod'!$F$4:$F$176,$E73,'Lentil Prod'!L$4:L$176)</f>
        <v>2976.7910000000002</v>
      </c>
      <c r="M73" s="2">
        <f>+SUMIF('Lentil Prod'!$F$4:$F$176,$E73,'Lentil Prod'!M$4:M$176)</f>
        <v>2781.9049999999997</v>
      </c>
      <c r="N73" s="2">
        <f>+SUMIF('Lentil Prod'!$F$4:$F$176,$E73,'Lentil Prod'!N$4:N$176)</f>
        <v>3130.866</v>
      </c>
      <c r="O73" s="2">
        <f>+SUMIF('Lentil Prod'!$F$4:$F$176,$E73,'Lentil Prod'!O$4:O$176)</f>
        <v>77.797660999999991</v>
      </c>
      <c r="P73" s="2">
        <f>+SUMIF('Lentil Prod'!$F$4:$F$176,$E73,'Lentil Prod'!P$4:P$176)</f>
        <v>66.183561999999995</v>
      </c>
      <c r="Q73" s="2">
        <f>+SUMIF('Lentil Prod'!$F$4:$F$176,$E73,'Lentil Prod'!Q$4:Q$176)</f>
        <v>81.746223999999998</v>
      </c>
      <c r="R73" s="2">
        <f>+SUMIF('Lentil Prod'!$F$4:$F$176,$E73,'Lentil Prod'!R$4:R$176)</f>
        <v>14882.447</v>
      </c>
      <c r="S73" s="2">
        <f>+SUMIF('Lentil Prod'!$F$4:$F$176,$E73,'Lentil Prod'!S$4:S$176)</f>
        <v>14678.86</v>
      </c>
      <c r="T73" s="2">
        <f>+SUMIF('Lentil Prod'!$F$4:$F$176,$E73,'Lentil Prod'!T$4:T$176)</f>
        <v>15659.314000000002</v>
      </c>
      <c r="U73" s="2">
        <f>+SUMIF('Lentil Prod'!$F$4:$F$176,$E73,'Lentil Prod'!U$4:U$176)</f>
        <v>879.30197499999997</v>
      </c>
      <c r="V73" s="2">
        <f>+SUMIF('Lentil Prod'!$F$4:$F$176,$E73,'Lentil Prod'!V$4:V$176)</f>
        <v>757.67936800000007</v>
      </c>
      <c r="W73" s="2">
        <f>+SUMIF('Lentil Prod'!$F$4:$F$176,$E73,'Lentil Prod'!W$4:W$176)</f>
        <v>924.02874800000006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535955</v>
      </c>
      <c r="I74" s="3">
        <f t="shared" si="45"/>
        <v>601712</v>
      </c>
      <c r="J74" s="3">
        <f t="shared" si="45"/>
        <v>577909</v>
      </c>
      <c r="L74" s="3">
        <f t="shared" ref="L74:W74" si="46">+SUM(L72:L73)</f>
        <v>3030.2980000000002</v>
      </c>
      <c r="M74" s="3">
        <f t="shared" si="46"/>
        <v>2839.7299999999996</v>
      </c>
      <c r="N74" s="3">
        <f t="shared" si="46"/>
        <v>3246.529</v>
      </c>
      <c r="O74" s="3">
        <f t="shared" si="46"/>
        <v>77.907969999999992</v>
      </c>
      <c r="P74" s="3">
        <f t="shared" si="46"/>
        <v>66.305686999999992</v>
      </c>
      <c r="Q74" s="3">
        <f t="shared" si="46"/>
        <v>82.035074999999992</v>
      </c>
      <c r="R74" s="3">
        <f t="shared" si="46"/>
        <v>15294.719000000001</v>
      </c>
      <c r="S74" s="3">
        <f t="shared" si="46"/>
        <v>15143.945</v>
      </c>
      <c r="T74" s="3">
        <f t="shared" si="46"/>
        <v>16428.242000000002</v>
      </c>
      <c r="U74" s="3">
        <f t="shared" si="46"/>
        <v>886.60980699999993</v>
      </c>
      <c r="V74" s="3">
        <f t="shared" si="46"/>
        <v>766.89224800000011</v>
      </c>
      <c r="W74" s="3">
        <f t="shared" si="46"/>
        <v>936.73768100000007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+SUMIF('Lentil Prod'!$F$4:$F$176,$E75,'Lentil Prod'!H$4:H$176)</f>
        <v>240367</v>
      </c>
      <c r="I75" s="3">
        <f>+SUMIF('Lentil Prod'!$F$4:$F$176,$E75,'Lentil Prod'!I$4:I$176)</f>
        <v>232572</v>
      </c>
      <c r="J75" s="3">
        <f>+SUMIF('Lentil Prod'!$F$4:$F$176,$E75,'Lentil Prod'!J$4:J$176)</f>
        <v>183565</v>
      </c>
      <c r="K75" s="22"/>
      <c r="L75" s="3">
        <f>+SUMIF('Lentil Prod'!$F$4:$F$176,$E75,'Lentil Prod'!L$4:L$176)</f>
        <v>0</v>
      </c>
      <c r="M75" s="3">
        <f>+SUMIF('Lentil Prod'!$F$4:$F$176,$E75,'Lentil Prod'!M$4:M$176)</f>
        <v>0</v>
      </c>
      <c r="N75" s="3">
        <f>+SUMIF('Lentil Prod'!$F$4:$F$176,$E75,'Lentil Prod'!N$4:N$176)</f>
        <v>0</v>
      </c>
      <c r="O75" s="3">
        <f>+SUMIF('Lentil Prod'!$F$4:$F$176,$E75,'Lentil Prod'!O$4:O$176)</f>
        <v>0</v>
      </c>
      <c r="P75" s="3">
        <f>+SUMIF('Lentil Prod'!$F$4:$F$176,$E75,'Lentil Prod'!P$4:P$176)</f>
        <v>0</v>
      </c>
      <c r="Q75" s="3">
        <f>+SUMIF('Lentil Prod'!$F$4:$F$176,$E75,'Lentil Prod'!Q$4:Q$176)</f>
        <v>0</v>
      </c>
      <c r="R75" s="3">
        <f>+SUMIF('Lentil Prod'!$F$4:$F$176,$E75,'Lentil Prod'!R$4:R$176)</f>
        <v>0</v>
      </c>
      <c r="S75" s="3">
        <f>+SUMIF('Lentil Prod'!$F$4:$F$176,$E75,'Lentil Prod'!S$4:S$176)</f>
        <v>0</v>
      </c>
      <c r="T75" s="3">
        <f>+SUMIF('Lentil Prod'!$F$4:$F$176,$E75,'Lentil Prod'!T$4:T$176)</f>
        <v>0</v>
      </c>
      <c r="U75" s="3">
        <f>+SUMIF('Lentil Prod'!$F$4:$F$176,$E75,'Lentil Prod'!U$4:U$176)</f>
        <v>0</v>
      </c>
      <c r="V75" s="3">
        <f>+SUMIF('Lentil Prod'!$F$4:$F$176,$E75,'Lentil Prod'!V$4:V$176)</f>
        <v>0</v>
      </c>
      <c r="W75" s="3">
        <f>+SUMIF('Lentil Prod'!$F$4:$F$176,$E75,'Lentil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+SUMIF('Lentil Prod'!$F$4:$F$176,$E76,'Lentil Prod'!H$4:H$176)</f>
        <v>0</v>
      </c>
      <c r="I76" s="2">
        <f>+SUMIF('Lentil Prod'!$F$4:$F$176,$E76,'Lentil Prod'!I$4:I$176)</f>
        <v>0</v>
      </c>
      <c r="J76" s="2">
        <f>+SUMIF('Lentil Prod'!$F$4:$F$176,$E76,'Lentil Prod'!J$4:J$176)</f>
        <v>0</v>
      </c>
      <c r="L76" s="2">
        <f>+SUMIF('Lentil Prod'!$F$4:$F$176,$E76,'Lentil Prod'!L$4:L$176)</f>
        <v>0</v>
      </c>
      <c r="M76" s="2">
        <f>+SUMIF('Lentil Prod'!$F$4:$F$176,$E76,'Lentil Prod'!M$4:M$176)</f>
        <v>0</v>
      </c>
      <c r="N76" s="2">
        <f>+SUMIF('Lentil Prod'!$F$4:$F$176,$E76,'Lentil Prod'!N$4:N$176)</f>
        <v>0</v>
      </c>
      <c r="O76" s="2">
        <f>+SUMIF('Lentil Prod'!$F$4:$F$176,$E76,'Lentil Prod'!O$4:O$176)</f>
        <v>0</v>
      </c>
      <c r="P76" s="2">
        <f>+SUMIF('Lentil Prod'!$F$4:$F$176,$E76,'Lentil Prod'!P$4:P$176)</f>
        <v>0</v>
      </c>
      <c r="Q76" s="2">
        <f>+SUMIF('Lentil Prod'!$F$4:$F$176,$E76,'Lentil Prod'!Q$4:Q$176)</f>
        <v>0</v>
      </c>
      <c r="R76" s="2">
        <f>+SUMIF('Lentil Prod'!$F$4:$F$176,$E76,'Lentil Prod'!R$4:R$176)</f>
        <v>0</v>
      </c>
      <c r="S76" s="2">
        <f>+SUMIF('Lentil Prod'!$F$4:$F$176,$E76,'Lentil Prod'!S$4:S$176)</f>
        <v>0</v>
      </c>
      <c r="T76" s="2">
        <f>+SUMIF('Lentil Prod'!$F$4:$F$176,$E76,'Lentil Prod'!T$4:T$176)</f>
        <v>0</v>
      </c>
      <c r="U76" s="2">
        <f>+SUMIF('Lentil Prod'!$F$4:$F$176,$E76,'Lentil Prod'!U$4:U$176)</f>
        <v>0</v>
      </c>
      <c r="V76" s="2">
        <f>+SUMIF('Lentil Prod'!$F$4:$F$176,$E76,'Lentil Prod'!V$4:V$176)</f>
        <v>0</v>
      </c>
      <c r="W76" s="2">
        <f>+SUMIF('Lentil Prod'!$F$4:$F$176,$E76,'Lentil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+SUMIF('Lentil Prod'!$F$4:$F$176,$E77,'Lentil Prod'!H$4:H$176)</f>
        <v>3108</v>
      </c>
      <c r="I77" s="2">
        <f>+SUMIF('Lentil Prod'!$F$4:$F$176,$E77,'Lentil Prod'!I$4:I$176)</f>
        <v>3527</v>
      </c>
      <c r="J77" s="2">
        <f>+SUMIF('Lentil Prod'!$F$4:$F$176,$E77,'Lentil Prod'!J$4:J$176)</f>
        <v>3081</v>
      </c>
      <c r="L77" s="2">
        <f>+SUMIF('Lentil Prod'!$F$4:$F$176,$E77,'Lentil Prod'!L$4:L$176)</f>
        <v>45.978000000000002</v>
      </c>
      <c r="M77" s="2">
        <f>+SUMIF('Lentil Prod'!$F$4:$F$176,$E77,'Lentil Prod'!M$4:M$176)</f>
        <v>56.655000000000001</v>
      </c>
      <c r="N77" s="2">
        <f>+SUMIF('Lentil Prod'!$F$4:$F$176,$E77,'Lentil Prod'!N$4:N$176)</f>
        <v>51.091000000000001</v>
      </c>
      <c r="O77" s="2">
        <f>+SUMIF('Lentil Prod'!$F$4:$F$176,$E77,'Lentil Prod'!O$4:O$176)</f>
        <v>0.40454199999999996</v>
      </c>
      <c r="P77" s="2">
        <f>+SUMIF('Lentil Prod'!$F$4:$F$176,$E77,'Lentil Prod'!P$4:P$176)</f>
        <v>0.50644700000000009</v>
      </c>
      <c r="Q77" s="2">
        <f>+SUMIF('Lentil Prod'!$F$4:$F$176,$E77,'Lentil Prod'!Q$4:Q$176)</f>
        <v>0.46484000000000003</v>
      </c>
      <c r="R77" s="2">
        <f>+SUMIF('Lentil Prod'!$F$4:$F$176,$E77,'Lentil Prod'!R$4:R$176)</f>
        <v>206.57500000000002</v>
      </c>
      <c r="S77" s="2">
        <f>+SUMIF('Lentil Prod'!$F$4:$F$176,$E77,'Lentil Prod'!S$4:S$176)</f>
        <v>251.47600000000003</v>
      </c>
      <c r="T77" s="2">
        <f>+SUMIF('Lentil Prod'!$F$4:$F$176,$E77,'Lentil Prod'!T$4:T$176)</f>
        <v>225.05400000000003</v>
      </c>
      <c r="U77" s="2">
        <f>+SUMIF('Lentil Prod'!$F$4:$F$176,$E77,'Lentil Prod'!U$4:U$176)</f>
        <v>9.1560550000000021</v>
      </c>
      <c r="V77" s="2">
        <f>+SUMIF('Lentil Prod'!$F$4:$F$176,$E77,'Lentil Prod'!V$4:V$176)</f>
        <v>11.305687000000002</v>
      </c>
      <c r="W77" s="2">
        <f>+SUMIF('Lentil Prod'!$F$4:$F$176,$E77,'Lentil Prod'!W$4:W$176)</f>
        <v>10.335528000000002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+SUMIF('Lentil Prod'!$F$4:$F$176,$E78,'Lentil Prod'!H$4:H$176)</f>
        <v>28202</v>
      </c>
      <c r="I78" s="2">
        <f>+SUMIF('Lentil Prod'!$F$4:$F$176,$E78,'Lentil Prod'!I$4:I$176)</f>
        <v>67323</v>
      </c>
      <c r="J78" s="2">
        <f>+SUMIF('Lentil Prod'!$F$4:$F$176,$E78,'Lentil Prod'!J$4:J$176)</f>
        <v>207836</v>
      </c>
      <c r="L78" s="2">
        <f>+SUMIF('Lentil Prod'!$F$4:$F$176,$E78,'Lentil Prod'!L$4:L$176)</f>
        <v>0.18</v>
      </c>
      <c r="M78" s="2">
        <f>+SUMIF('Lentil Prod'!$F$4:$F$176,$E78,'Lentil Prod'!M$4:M$176)</f>
        <v>0.88</v>
      </c>
      <c r="N78" s="2">
        <f>+SUMIF('Lentil Prod'!$F$4:$F$176,$E78,'Lentil Prod'!N$4:N$176)</f>
        <v>2.81</v>
      </c>
      <c r="O78" s="2">
        <f>+SUMIF('Lentil Prod'!$F$4:$F$176,$E78,'Lentil Prod'!O$4:O$176)</f>
        <v>0</v>
      </c>
      <c r="P78" s="2">
        <f>+SUMIF('Lentil Prod'!$F$4:$F$176,$E78,'Lentil Prod'!P$4:P$176)</f>
        <v>0</v>
      </c>
      <c r="Q78" s="2">
        <f>+SUMIF('Lentil Prod'!$F$4:$F$176,$E78,'Lentil Prod'!Q$4:Q$176)</f>
        <v>0</v>
      </c>
      <c r="R78" s="2">
        <f>+SUMIF('Lentil Prod'!$F$4:$F$176,$E78,'Lentil Prod'!R$4:R$176)</f>
        <v>92.784000000000006</v>
      </c>
      <c r="S78" s="2">
        <f>+SUMIF('Lentil Prod'!$F$4:$F$176,$E78,'Lentil Prod'!S$4:S$176)</f>
        <v>244.82000000000002</v>
      </c>
      <c r="T78" s="2">
        <f>+SUMIF('Lentil Prod'!$F$4:$F$176,$E78,'Lentil Prod'!T$4:T$176)</f>
        <v>768.85199999999986</v>
      </c>
      <c r="U78" s="2">
        <f>+SUMIF('Lentil Prod'!$F$4:$F$176,$E78,'Lentil Prod'!U$4:U$176)</f>
        <v>9.2784000000000005E-2</v>
      </c>
      <c r="V78" s="2">
        <f>+SUMIF('Lentil Prod'!$F$4:$F$176,$E78,'Lentil Prod'!V$4:V$176)</f>
        <v>0.24482000000000001</v>
      </c>
      <c r="W78" s="2">
        <f>+SUMIF('Lentil Prod'!$F$4:$F$176,$E78,'Lentil Prod'!W$4:W$176)</f>
        <v>0.76885199999999998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+SUMIF('Lentil Prod'!$F$4:$F$176,$E79,'Lentil Prod'!H$4:H$176)</f>
        <v>31310</v>
      </c>
      <c r="I79" s="3">
        <f>+SUMIF('Lentil Prod'!$F$4:$F$176,$E79,'Lentil Prod'!I$4:I$176)</f>
        <v>70850</v>
      </c>
      <c r="J79" s="3">
        <f>+SUMIF('Lentil Prod'!$F$4:$F$176,$E79,'Lentil Prod'!J$4:J$176)</f>
        <v>210917</v>
      </c>
      <c r="K79" s="22"/>
      <c r="L79" s="3">
        <f>+SUMIF('Lentil Prod'!$F$4:$F$176,$E79,'Lentil Prod'!L$4:L$176)</f>
        <v>0</v>
      </c>
      <c r="M79" s="3">
        <f>+SUMIF('Lentil Prod'!$F$4:$F$176,$E79,'Lentil Prod'!M$4:M$176)</f>
        <v>0</v>
      </c>
      <c r="N79" s="3">
        <f>+SUMIF('Lentil Prod'!$F$4:$F$176,$E79,'Lentil Prod'!N$4:N$176)</f>
        <v>0</v>
      </c>
      <c r="O79" s="3">
        <f>+SUMIF('Lentil Prod'!$F$4:$F$176,$E79,'Lentil Prod'!O$4:O$176)</f>
        <v>0</v>
      </c>
      <c r="P79" s="3">
        <f>+SUMIF('Lentil Prod'!$F$4:$F$176,$E79,'Lentil Prod'!P$4:P$176)</f>
        <v>0</v>
      </c>
      <c r="Q79" s="3">
        <f>+SUMIF('Lentil Prod'!$F$4:$F$176,$E79,'Lentil Prod'!Q$4:Q$176)</f>
        <v>0</v>
      </c>
      <c r="R79" s="3">
        <f>+SUMIF('Lentil Prod'!$F$4:$F$176,$E79,'Lentil Prod'!R$4:R$176)</f>
        <v>0</v>
      </c>
      <c r="S79" s="3">
        <f>+SUMIF('Lentil Prod'!$F$4:$F$176,$E79,'Lentil Prod'!S$4:S$176)</f>
        <v>0</v>
      </c>
      <c r="T79" s="3">
        <f>+SUMIF('Lentil Prod'!$F$4:$F$176,$E79,'Lentil Prod'!T$4:T$176)</f>
        <v>0</v>
      </c>
      <c r="U79" s="3">
        <f>+SUMIF('Lentil Prod'!$F$4:$F$176,$E79,'Lentil Prod'!U$4:U$176)</f>
        <v>0</v>
      </c>
      <c r="V79" s="3">
        <f>+SUMIF('Lentil Prod'!$F$4:$F$176,$E79,'Lentil Prod'!V$4:V$176)</f>
        <v>0</v>
      </c>
      <c r="W79" s="3">
        <f>+SUMIF('Lentil Prod'!$F$4:$F$176,$E79,'Lentil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2432516</v>
      </c>
      <c r="I81" s="2">
        <f t="shared" si="47"/>
        <v>3060467</v>
      </c>
      <c r="J81" s="2">
        <f t="shared" si="47"/>
        <v>3719075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31769</v>
      </c>
      <c r="I82" s="2">
        <f t="shared" si="49"/>
        <v>73295</v>
      </c>
      <c r="J82" s="2">
        <f t="shared" si="49"/>
        <v>217509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2079797</v>
      </c>
      <c r="I83" s="2">
        <f t="shared" si="51"/>
        <v>2183393</v>
      </c>
      <c r="J83" s="2">
        <f t="shared" si="51"/>
        <v>2220627</v>
      </c>
      <c r="L83" s="2">
        <f t="shared" ref="L83:W83" si="52">+SUM(L54,L60,L63,L64,L65,L66,L74)</f>
        <v>304338.77400000003</v>
      </c>
      <c r="M83" s="2">
        <f t="shared" si="52"/>
        <v>311086.11199999996</v>
      </c>
      <c r="N83" s="2">
        <f t="shared" si="52"/>
        <v>325779.82599999994</v>
      </c>
      <c r="O83" s="2">
        <f t="shared" si="52"/>
        <v>15085.891283000001</v>
      </c>
      <c r="P83" s="2">
        <f t="shared" si="52"/>
        <v>15510.846002999999</v>
      </c>
      <c r="Q83" s="2">
        <f t="shared" si="52"/>
        <v>16376.558475999998</v>
      </c>
      <c r="R83" s="2">
        <f t="shared" si="52"/>
        <v>869632.68500000006</v>
      </c>
      <c r="S83" s="2">
        <f t="shared" si="52"/>
        <v>888342.61599999992</v>
      </c>
      <c r="T83" s="2">
        <f t="shared" si="52"/>
        <v>928155.67899999989</v>
      </c>
      <c r="U83" s="2">
        <f t="shared" si="52"/>
        <v>170430.902837</v>
      </c>
      <c r="V83" s="2">
        <f t="shared" si="52"/>
        <v>174306.08691899999</v>
      </c>
      <c r="W83" s="2">
        <f t="shared" si="52"/>
        <v>182738.18572499999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2082905</v>
      </c>
      <c r="I84" s="2">
        <f t="shared" si="53"/>
        <v>2186920</v>
      </c>
      <c r="J84" s="2">
        <f t="shared" si="53"/>
        <v>2223708</v>
      </c>
      <c r="L84" s="2">
        <f t="shared" ref="L84:W84" si="54">+L83+L77+L47</f>
        <v>304384.75200000004</v>
      </c>
      <c r="M84" s="2">
        <f t="shared" si="54"/>
        <v>311142.76699999999</v>
      </c>
      <c r="N84" s="2">
        <f t="shared" si="54"/>
        <v>325830.91699999996</v>
      </c>
      <c r="O84" s="2">
        <f t="shared" si="54"/>
        <v>15086.295825000001</v>
      </c>
      <c r="P84" s="2">
        <f t="shared" si="54"/>
        <v>15511.352449999998</v>
      </c>
      <c r="Q84" s="2">
        <f t="shared" si="54"/>
        <v>16377.023315999999</v>
      </c>
      <c r="R84" s="2">
        <f t="shared" si="54"/>
        <v>869839.26</v>
      </c>
      <c r="S84" s="2">
        <f t="shared" si="54"/>
        <v>888594.09199999995</v>
      </c>
      <c r="T84" s="2">
        <f t="shared" si="54"/>
        <v>928380.73299999989</v>
      </c>
      <c r="U84" s="2">
        <f t="shared" si="54"/>
        <v>170440.058892</v>
      </c>
      <c r="V84" s="2">
        <f t="shared" si="54"/>
        <v>174317.39260599998</v>
      </c>
      <c r="W84" s="2">
        <f t="shared" si="54"/>
        <v>182748.52125299998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4544082</v>
      </c>
      <c r="I85" s="2">
        <f t="shared" si="55"/>
        <v>5317155</v>
      </c>
      <c r="J85" s="2">
        <f t="shared" si="55"/>
        <v>6157211</v>
      </c>
      <c r="L85" s="2">
        <f t="shared" ref="L85:W85" si="56">+SUM(L81:L83)</f>
        <v>304338.77400000003</v>
      </c>
      <c r="M85" s="2">
        <f t="shared" si="56"/>
        <v>311086.11199999996</v>
      </c>
      <c r="N85" s="2">
        <f t="shared" si="56"/>
        <v>325779.82599999994</v>
      </c>
      <c r="O85" s="2">
        <f t="shared" si="56"/>
        <v>15085.891283000001</v>
      </c>
      <c r="P85" s="2">
        <f t="shared" si="56"/>
        <v>15510.846002999999</v>
      </c>
      <c r="Q85" s="2">
        <f t="shared" si="56"/>
        <v>16376.558475999998</v>
      </c>
      <c r="R85" s="2">
        <f t="shared" si="56"/>
        <v>869632.68500000006</v>
      </c>
      <c r="S85" s="2">
        <f t="shared" si="56"/>
        <v>888342.61599999992</v>
      </c>
      <c r="T85" s="2">
        <f t="shared" si="56"/>
        <v>928155.67899999989</v>
      </c>
      <c r="U85" s="2">
        <f t="shared" si="56"/>
        <v>170430.902837</v>
      </c>
      <c r="V85" s="2">
        <f t="shared" si="56"/>
        <v>174306.08691899999</v>
      </c>
      <c r="W85" s="2">
        <f t="shared" si="56"/>
        <v>182738.18572499999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1955161</v>
      </c>
      <c r="I86" s="52">
        <f t="shared" si="57"/>
        <v>2041335</v>
      </c>
      <c r="J86" s="52">
        <f t="shared" si="57"/>
        <v>2077742</v>
      </c>
      <c r="L86" s="61">
        <f t="shared" ref="L86:W86" si="58">+L84-L63-L58-L59</f>
        <v>301965.33200000005</v>
      </c>
      <c r="M86" s="61">
        <f t="shared" si="58"/>
        <v>308383.41399999999</v>
      </c>
      <c r="N86" s="61">
        <f t="shared" si="58"/>
        <v>323066.66499999992</v>
      </c>
      <c r="O86" s="61">
        <f t="shared" si="58"/>
        <v>15078.741107000002</v>
      </c>
      <c r="P86" s="61">
        <f t="shared" si="58"/>
        <v>15502.788267999998</v>
      </c>
      <c r="Q86" s="61">
        <f t="shared" si="58"/>
        <v>16368.419086999998</v>
      </c>
      <c r="R86" s="61">
        <f t="shared" si="58"/>
        <v>854598.57799999998</v>
      </c>
      <c r="S86" s="61">
        <f t="shared" si="58"/>
        <v>871180.33899999992</v>
      </c>
      <c r="T86" s="61">
        <f t="shared" si="58"/>
        <v>910955.97899999993</v>
      </c>
      <c r="U86" s="61">
        <f t="shared" si="58"/>
        <v>170014.562951</v>
      </c>
      <c r="V86" s="61">
        <f t="shared" si="58"/>
        <v>173830.97674199997</v>
      </c>
      <c r="W86" s="61">
        <f t="shared" si="58"/>
        <v>182261.97871099997</v>
      </c>
    </row>
    <row r="87" spans="4:23" ht="13.5" customHeight="1" x14ac:dyDescent="0.35">
      <c r="D87" s="4" t="s">
        <v>696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+SUMIF('Lentil Area'!$F$4:$F$176,$E90,'Lentil Area'!H$4:H$176)</f>
        <v>0</v>
      </c>
      <c r="I90" s="2">
        <f>+SUMIF('Lentil Area'!$F$4:$F$176,$E90,'Lentil Area'!I$4:I$176)</f>
        <v>0</v>
      </c>
      <c r="J90" s="2">
        <f>+SUMIF('Lentil Area'!$F$4:$F$176,$E90,'Lentil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+SUMIF('Lentil Area'!$F$4:$F$176,$E91,'Lentil Area'!H$4:H$176)</f>
        <v>0</v>
      </c>
      <c r="I91" s="2">
        <f>+SUMIF('Lentil Area'!$F$4:$F$176,$E91,'Lentil Area'!I$4:I$176)</f>
        <v>0</v>
      </c>
      <c r="J91" s="2">
        <f>+SUMIF('Lentil Area'!$F$4:$F$176,$E91,'Lentil Area'!J$4:J$176)</f>
        <v>0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+SUMIF('Lentil Area'!$F$4:$F$176,$E92,'Lentil Area'!H$4:H$176)</f>
        <v>104228</v>
      </c>
      <c r="I92" s="2">
        <f>+SUMIF('Lentil Area'!$F$4:$F$176,$E92,'Lentil Area'!I$4:I$176)</f>
        <v>103220</v>
      </c>
      <c r="J92" s="2">
        <f>+SUMIF('Lentil Area'!$F$4:$F$176,$E92,'Lentil Area'!J$4:J$176)</f>
        <v>114995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+SUMIF('Lentil Area'!$F$4:$F$176,$E93,'Lentil Area'!H$4:H$176)</f>
        <v>0</v>
      </c>
      <c r="I93" s="2">
        <f>+SUMIF('Lentil Area'!$F$4:$F$176,$E93,'Lentil Area'!I$4:I$176)</f>
        <v>0</v>
      </c>
      <c r="J93" s="2">
        <f>+SUMIF('Lentil Area'!$F$4:$F$176,$E93,'Lentil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+SUMIF('Lentil Area'!$F$4:$F$176,$E94,'Lentil Area'!H$4:H$176)</f>
        <v>3113</v>
      </c>
      <c r="I94" s="2">
        <f>+SUMIF('Lentil Area'!$F$4:$F$176,$E94,'Lentil Area'!I$4:I$176)</f>
        <v>3148</v>
      </c>
      <c r="J94" s="2">
        <f>+SUMIF('Lentil Area'!$F$4:$F$176,$E94,'Lentil Area'!J$4:J$176)</f>
        <v>3253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+SUMIF('Lentil Area'!$F$4:$F$176,$E95,'Lentil Area'!H$4:H$176)</f>
        <v>0</v>
      </c>
      <c r="I95" s="2">
        <f>+SUMIF('Lentil Area'!$F$4:$F$176,$E95,'Lentil Area'!I$4:I$176)</f>
        <v>0</v>
      </c>
      <c r="J95" s="2">
        <f>+SUMIF('Lentil Area'!$F$4:$F$176,$E95,'Lentil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+SUMIF('Lentil Area'!$F$4:$F$176,$E96,'Lentil Area'!H$4:H$176)</f>
        <v>0</v>
      </c>
      <c r="I96" s="2">
        <f>+SUMIF('Lentil Area'!$F$4:$F$176,$E96,'Lentil Area'!I$4:I$176)</f>
        <v>0</v>
      </c>
      <c r="J96" s="2">
        <f>+SUMIF('Lentil Area'!$F$4:$F$176,$E96,'Lentil Area'!J$4:J$176)</f>
        <v>0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107341</v>
      </c>
      <c r="I97" s="3">
        <f t="shared" si="59"/>
        <v>106368</v>
      </c>
      <c r="J97" s="3">
        <f t="shared" si="59"/>
        <v>118248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+SUMIF('Lentil Area'!$F$4:$F$176,$E98,'Lentil Area'!H$4:H$176)</f>
        <v>1767</v>
      </c>
      <c r="I98" s="2">
        <f>+SUMIF('Lentil Area'!$F$4:$F$176,$E98,'Lentil Area'!I$4:I$176)</f>
        <v>1736</v>
      </c>
      <c r="J98" s="2">
        <f>+SUMIF('Lentil Area'!$F$4:$F$176,$E98,'Lentil Area'!J$4:J$176)</f>
        <v>1770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+SUMIF('Lentil Area'!$F$4:$F$176,$E99,'Lentil Area'!H$4:H$176)</f>
        <v>8703</v>
      </c>
      <c r="I99" s="2">
        <f>+SUMIF('Lentil Area'!$F$4:$F$176,$E99,'Lentil Area'!I$4:I$176)</f>
        <v>8163</v>
      </c>
      <c r="J99" s="2">
        <f>+SUMIF('Lentil Area'!$F$4:$F$176,$E99,'Lentil Area'!J$4:J$176)</f>
        <v>2820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+SUMIF('Lentil Area'!$F$4:$F$176,$E100,'Lentil Area'!H$4:H$176)</f>
        <v>10826</v>
      </c>
      <c r="I100" s="2">
        <f>+SUMIF('Lentil Area'!$F$4:$F$176,$E100,'Lentil Area'!I$4:I$176)</f>
        <v>9720</v>
      </c>
      <c r="J100" s="2">
        <f>+SUMIF('Lentil Area'!$F$4:$F$176,$E100,'Lentil Area'!J$4:J$176)</f>
        <v>9198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+SUMIF('Lentil Area'!$F$4:$F$176,$E101,'Lentil Area'!H$4:H$176)</f>
        <v>0</v>
      </c>
      <c r="I101" s="2">
        <f>+SUMIF('Lentil Area'!$F$4:$F$176,$E101,'Lentil Area'!I$4:I$176)</f>
        <v>0</v>
      </c>
      <c r="J101" s="2">
        <f>+SUMIF('Lentil Area'!$F$4:$F$176,$E101,'Lentil Area'!J$4:J$176)</f>
        <v>0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+SUMIF('Lentil Area'!$F$4:$F$176,$E102,'Lentil Area'!H$4:H$176)</f>
        <v>2564</v>
      </c>
      <c r="I102" s="2">
        <f>+SUMIF('Lentil Area'!$F$4:$F$176,$E102,'Lentil Area'!I$4:I$176)</f>
        <v>2451</v>
      </c>
      <c r="J102" s="2">
        <f>+SUMIF('Lentil Area'!$F$4:$F$176,$E102,'Lentil Area'!J$4:J$176)</f>
        <v>2438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23860</v>
      </c>
      <c r="I103" s="3">
        <f t="shared" si="60"/>
        <v>22070</v>
      </c>
      <c r="J103" s="3">
        <f t="shared" si="60"/>
        <v>16226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+SUMIF('Lentil Area'!$F$4:$F$176,$E104,'Lentil Area'!H$4:H$176)</f>
        <v>1321910</v>
      </c>
      <c r="I104" s="3">
        <f>+SUMIF('Lentil Area'!$F$4:$F$176,$E104,'Lentil Area'!I$4:I$176)</f>
        <v>1822630</v>
      </c>
      <c r="J104" s="3">
        <f>+SUMIF('Lentil Area'!$F$4:$F$176,$E104,'Lentil Area'!J$4:J$176)</f>
        <v>2361279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+SUMIF('Lentil Area'!$F$4:$F$176,$E105,'Lentil Area'!H$4:H$176)</f>
        <v>0</v>
      </c>
      <c r="I105" s="2">
        <f>+SUMIF('Lentil Area'!$F$4:$F$176,$E105,'Lentil Area'!I$4:I$176)</f>
        <v>0</v>
      </c>
      <c r="J105" s="2">
        <f>+SUMIF('Lentil Area'!$F$4:$F$176,$E105,'Lentil Area'!J$4:J$176)</f>
        <v>0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+SUMIF('Lentil Area'!$F$4:$F$176,$E106,'Lentil Area'!H$4:H$176)</f>
        <v>60000</v>
      </c>
      <c r="I106" s="2">
        <f>+SUMIF('Lentil Area'!$F$4:$F$176,$E106,'Lentil Area'!I$4:I$176)</f>
        <v>60000</v>
      </c>
      <c r="J106" s="2">
        <f>+SUMIF('Lentil Area'!$F$4:$F$176,$E106,'Lentil Area'!J$4:J$176)</f>
        <v>60234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+SUMIF('Lentil Area'!$F$4:$F$176,$E107,'Lentil Area'!H$4:H$176)</f>
        <v>1619</v>
      </c>
      <c r="I107" s="2">
        <f>+SUMIF('Lentil Area'!$F$4:$F$176,$E107,'Lentil Area'!I$4:I$176)</f>
        <v>1619</v>
      </c>
      <c r="J107" s="2">
        <f>+SUMIF('Lentil Area'!$F$4:$F$176,$E107,'Lentil Area'!J$4:J$176)</f>
        <v>1461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+SUMIF('Lentil Area'!$F$4:$F$176,$E108,'Lentil Area'!H$4:H$176)</f>
        <v>0</v>
      </c>
      <c r="I108" s="2">
        <f>+SUMIF('Lentil Area'!$F$4:$F$176,$E108,'Lentil Area'!I$4:I$176)</f>
        <v>0</v>
      </c>
      <c r="J108" s="2">
        <f>+SUMIF('Lentil Area'!$F$4:$F$176,$E108,'Lentil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+SUMIF('Lentil Area'!$F$4:$F$176,$E109,'Lentil Area'!H$4:H$176)</f>
        <v>1564159</v>
      </c>
      <c r="I109" s="2">
        <f>+SUMIF('Lentil Area'!$F$4:$F$176,$E109,'Lentil Area'!I$4:I$176)</f>
        <v>1792211</v>
      </c>
      <c r="J109" s="2">
        <f>+SUMIF('Lentil Area'!$F$4:$F$176,$E109,'Lentil Area'!J$4:J$176)</f>
        <v>1771502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1625778</v>
      </c>
      <c r="I110" s="3">
        <f t="shared" si="61"/>
        <v>1853830</v>
      </c>
      <c r="J110" s="3">
        <f t="shared" si="61"/>
        <v>1833197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+SUMIF('Lentil Area'!$F$4:$F$176,$E111,'Lentil Area'!H$4:H$176)</f>
        <v>16176</v>
      </c>
      <c r="I111" s="2">
        <f>+SUMIF('Lentil Area'!$F$4:$F$176,$E111,'Lentil Area'!I$4:I$176)</f>
        <v>16415</v>
      </c>
      <c r="J111" s="2">
        <f>+SUMIF('Lentil Area'!$F$4:$F$176,$E111,'Lentil Area'!J$4:J$176)</f>
        <v>16278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+SUMIF('Lentil Area'!$F$4:$F$176,$E112,'Lentil Area'!H$4:H$176)</f>
        <v>36781</v>
      </c>
      <c r="I112" s="2">
        <f>+SUMIF('Lentil Area'!$F$4:$F$176,$E112,'Lentil Area'!I$4:I$176)</f>
        <v>38916</v>
      </c>
      <c r="J112" s="2">
        <f>+SUMIF('Lentil Area'!$F$4:$F$176,$E112,'Lentil Area'!J$4:J$176)</f>
        <v>37914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+SUMIF('Lentil Area'!$F$4:$F$176,$E113,'Lentil Area'!H$4:H$176)</f>
        <v>509</v>
      </c>
      <c r="I113" s="2">
        <f>+SUMIF('Lentil Area'!$F$4:$F$176,$E113,'Lentil Area'!I$4:I$176)</f>
        <v>1974</v>
      </c>
      <c r="J113" s="2">
        <f>+SUMIF('Lentil Area'!$F$4:$F$176,$E113,'Lentil Area'!J$4:J$176)</f>
        <v>4510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53466</v>
      </c>
      <c r="I114" s="3">
        <f t="shared" si="62"/>
        <v>57305</v>
      </c>
      <c r="J114" s="3">
        <f t="shared" si="62"/>
        <v>58702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+SUMIF('Lentil Area'!$F$4:$F$176,$E115,'Lentil Area'!H$4:H$176)</f>
        <v>54476</v>
      </c>
      <c r="I115" s="2">
        <f>+SUMIF('Lentil Area'!$F$4:$F$176,$E115,'Lentil Area'!I$4:I$176)</f>
        <v>53161</v>
      </c>
      <c r="J115" s="2">
        <f>+SUMIF('Lentil Area'!$F$4:$F$176,$E115,'Lentil Area'!J$4:J$176)</f>
        <v>24743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+SUMIF('Lentil Area'!$F$4:$F$176,$E116,'Lentil Area'!H$4:H$176)</f>
        <v>508965</v>
      </c>
      <c r="I116" s="2">
        <f>+SUMIF('Lentil Area'!$F$4:$F$176,$E116,'Lentil Area'!I$4:I$176)</f>
        <v>491993</v>
      </c>
      <c r="J116" s="2">
        <f>+SUMIF('Lentil Area'!$F$4:$F$176,$E116,'Lentil Area'!J$4:J$176)</f>
        <v>518811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563441</v>
      </c>
      <c r="I117" s="3">
        <f t="shared" si="63"/>
        <v>545154</v>
      </c>
      <c r="J117" s="3">
        <f t="shared" si="63"/>
        <v>543554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+SUMIF('Lentil Area'!$F$4:$F$176,$E118,'Lentil Area'!H$4:H$176)</f>
        <v>163299</v>
      </c>
      <c r="I118" s="2">
        <f>+SUMIF('Lentil Area'!$F$4:$F$176,$E118,'Lentil Area'!I$4:I$176)</f>
        <v>182811</v>
      </c>
      <c r="J118" s="2">
        <f>+SUMIF('Lentil Area'!$F$4:$F$176,$E118,'Lentil Area'!J$4:J$176)</f>
        <v>225688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+SUMIF('Lentil Area'!$F$4:$F$176,$E119,'Lentil Area'!H$4:H$176)</f>
        <v>0</v>
      </c>
      <c r="I119" s="2">
        <f>+SUMIF('Lentil Area'!$F$4:$F$176,$E119,'Lentil Area'!I$4:I$176)</f>
        <v>0</v>
      </c>
      <c r="J119" s="2">
        <f>+SUMIF('Lentil Area'!$F$4:$F$176,$E119,'Lentil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+SUMIF('Lentil Area'!$F$4:$F$176,$E120,'Lentil Area'!H$4:H$176)</f>
        <v>2590</v>
      </c>
      <c r="I120" s="2">
        <f>+SUMIF('Lentil Area'!$F$4:$F$176,$E120,'Lentil Area'!I$4:I$176)</f>
        <v>2624</v>
      </c>
      <c r="J120" s="2">
        <f>+SUMIF('Lentil Area'!$F$4:$F$176,$E120,'Lentil Area'!J$4:J$176)</f>
        <v>2442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+SUMIF('Lentil Area'!$F$4:$F$176,$E121,'Lentil Area'!H$4:H$176)</f>
        <v>33493</v>
      </c>
      <c r="I121" s="2">
        <f>+SUMIF('Lentil Area'!$F$4:$F$176,$E121,'Lentil Area'!I$4:I$176)</f>
        <v>69883</v>
      </c>
      <c r="J121" s="2">
        <f>+SUMIF('Lentil Area'!$F$4:$F$176,$E121,'Lentil Area'!J$4:J$176)</f>
        <v>166505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+SUMIF('Lentil Area'!$F$4:$F$176,$E122,'Lentil Area'!H$4:H$176)</f>
        <v>36083</v>
      </c>
      <c r="I122" s="2">
        <f>+SUMIF('Lentil Area'!$F$4:$F$176,$E122,'Lentil Area'!I$4:I$176)</f>
        <v>72507</v>
      </c>
      <c r="J122" s="2">
        <f>+SUMIF('Lentil Area'!$F$4:$F$176,$E122,'Lentil Area'!J$4:J$176)</f>
        <v>168947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1538166</v>
      </c>
      <c r="I124" s="2">
        <f t="shared" si="64"/>
        <v>2060772</v>
      </c>
      <c r="J124" s="2">
        <f t="shared" si="64"/>
        <v>2641159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36592</v>
      </c>
      <c r="I125" s="2">
        <f t="shared" si="65"/>
        <v>74481</v>
      </c>
      <c r="J125" s="2">
        <f t="shared" si="65"/>
        <v>173457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2320420</v>
      </c>
      <c r="I126" s="2">
        <f t="shared" si="66"/>
        <v>2527422</v>
      </c>
      <c r="J126" s="2">
        <f t="shared" si="66"/>
        <v>2511225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2323010</v>
      </c>
      <c r="I127" s="2">
        <f t="shared" si="67"/>
        <v>2530046</v>
      </c>
      <c r="J127" s="2">
        <f t="shared" si="67"/>
        <v>2513667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3895178</v>
      </c>
      <c r="I128" s="2">
        <f t="shared" si="69"/>
        <v>4662675</v>
      </c>
      <c r="J128" s="2">
        <f t="shared" si="69"/>
        <v>5325841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2260446</v>
      </c>
      <c r="I129" s="52">
        <f t="shared" si="71"/>
        <v>2467595</v>
      </c>
      <c r="J129" s="52">
        <f t="shared" si="71"/>
        <v>2450995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696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 t="e">
        <f t="shared" ref="H134:J134" si="74">+H48*1000/H91</f>
        <v>#DIV/0!</v>
      </c>
      <c r="I134" s="2" t="e">
        <f t="shared" si="74"/>
        <v>#DIV/0!</v>
      </c>
      <c r="J134" s="2" t="e">
        <f t="shared" si="74"/>
        <v>#DIV/0!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1353.7724987527345</v>
      </c>
      <c r="I135" s="2">
        <f t="shared" si="75"/>
        <v>1445.9988374346058</v>
      </c>
      <c r="J135" s="2">
        <f t="shared" si="75"/>
        <v>1452.4892386625506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633.47253453260521</v>
      </c>
      <c r="I137" s="2">
        <f t="shared" si="77"/>
        <v>609.91105463786528</v>
      </c>
      <c r="J137" s="2">
        <f t="shared" si="77"/>
        <v>572.39471257300954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 t="e">
        <f t="shared" ref="H139:J139" si="79">+H53*1000/H96</f>
        <v>#DIV/0!</v>
      </c>
      <c r="I139" s="2" t="e">
        <f t="shared" si="79"/>
        <v>#DIV/0!</v>
      </c>
      <c r="J139" s="2" t="e">
        <f t="shared" si="79"/>
        <v>#DIV/0!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1332.8830549370698</v>
      </c>
      <c r="I140" s="2">
        <f t="shared" si="80"/>
        <v>1421.2545126353791</v>
      </c>
      <c r="J140" s="2">
        <f t="shared" si="80"/>
        <v>1428.2778567079358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786.64402942840968</v>
      </c>
      <c r="I141" s="2">
        <f t="shared" si="81"/>
        <v>809.90783410138249</v>
      </c>
      <c r="J141" s="2">
        <f t="shared" si="81"/>
        <v>806.77966101694915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983.10927266459839</v>
      </c>
      <c r="I142" s="2">
        <f t="shared" si="82"/>
        <v>526.52211196863902</v>
      </c>
      <c r="J142" s="2">
        <f t="shared" si="82"/>
        <v>748.22695035460993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666.72824681322743</v>
      </c>
      <c r="I143" s="2">
        <f t="shared" si="83"/>
        <v>691.25514403292186</v>
      </c>
      <c r="J143" s="2">
        <f t="shared" si="83"/>
        <v>670.25440313111551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 t="e">
        <f t="shared" ref="H144:J144" si="84">+H58*1000/H101</f>
        <v>#DIV/0!</v>
      </c>
      <c r="I144" s="2" t="e">
        <f t="shared" si="84"/>
        <v>#DIV/0!</v>
      </c>
      <c r="J144" s="2" t="e">
        <f t="shared" si="84"/>
        <v>#DIV/0!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1070.2028081123244</v>
      </c>
      <c r="I145" s="2">
        <f t="shared" si="85"/>
        <v>1054.671562627499</v>
      </c>
      <c r="J145" s="2">
        <f t="shared" si="85"/>
        <v>1220.2625102543068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834.36714165968147</v>
      </c>
      <c r="I146" s="2">
        <f t="shared" si="86"/>
        <v>680.01812415043048</v>
      </c>
      <c r="J146" s="2">
        <f t="shared" si="86"/>
        <v>781.33859238259583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1621.3736184762956</v>
      </c>
      <c r="I147" s="2">
        <f t="shared" si="87"/>
        <v>1525.1696723964819</v>
      </c>
      <c r="J147" s="2">
        <f t="shared" si="87"/>
        <v>1477.530185971247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 t="e">
        <f t="shared" ref="H148:J148" si="88">+H62*1000/H105</f>
        <v>#DIV/0!</v>
      </c>
      <c r="I148" s="2" t="e">
        <f t="shared" si="88"/>
        <v>#DIV/0!</v>
      </c>
      <c r="J148" s="2" t="e">
        <f t="shared" si="88"/>
        <v>#DIV/0!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2083.3333333333335</v>
      </c>
      <c r="I149" s="2">
        <f t="shared" si="89"/>
        <v>2383.3333333333335</v>
      </c>
      <c r="J149" s="2">
        <f t="shared" si="89"/>
        <v>2373.9250257329745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617.6652254478073</v>
      </c>
      <c r="I150" s="2">
        <f t="shared" si="90"/>
        <v>679.43174799258804</v>
      </c>
      <c r="J150" s="2">
        <f t="shared" si="90"/>
        <v>664.61327857631761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802.25923323651875</v>
      </c>
      <c r="I152" s="2">
        <f t="shared" si="92"/>
        <v>709.40140418734177</v>
      </c>
      <c r="J152" s="2">
        <f t="shared" si="92"/>
        <v>743.54248541633035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849.35397083734676</v>
      </c>
      <c r="I153" s="2">
        <f t="shared" si="93"/>
        <v>763.55275294929959</v>
      </c>
      <c r="J153" s="2">
        <f t="shared" si="93"/>
        <v>797.0496351455954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1362.0796241345204</v>
      </c>
      <c r="I154" s="2">
        <f t="shared" si="94"/>
        <v>1350.0456899177582</v>
      </c>
      <c r="J154" s="2">
        <f t="shared" si="94"/>
        <v>1322.8897899004792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728.80019575324218</v>
      </c>
      <c r="I155" s="2">
        <f t="shared" si="95"/>
        <v>665.89577551649711</v>
      </c>
      <c r="J155" s="2">
        <f t="shared" si="95"/>
        <v>662.42021416890861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901.76817288801567</v>
      </c>
      <c r="I156" s="2">
        <f t="shared" si="96"/>
        <v>1238.6018237082067</v>
      </c>
      <c r="J156" s="2">
        <f t="shared" si="96"/>
        <v>1461.6407982261642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922.0439157595481</v>
      </c>
      <c r="I157" s="2">
        <f t="shared" si="97"/>
        <v>881.59846435738586</v>
      </c>
      <c r="J157" s="2">
        <f t="shared" si="97"/>
        <v>906.97080167626314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690.30398707687789</v>
      </c>
      <c r="I158" s="2">
        <f t="shared" si="98"/>
        <v>1071.8195669757906</v>
      </c>
      <c r="J158" s="2">
        <f t="shared" si="98"/>
        <v>629.83470072343698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979.14394899452816</v>
      </c>
      <c r="I159" s="2">
        <f t="shared" si="99"/>
        <v>1107.1966471067678</v>
      </c>
      <c r="J159" s="2">
        <f t="shared" si="99"/>
        <v>1083.8725470354329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951.21760752234923</v>
      </c>
      <c r="I160" s="2">
        <f t="shared" si="100"/>
        <v>1103.7468311706416</v>
      </c>
      <c r="J160" s="2">
        <f t="shared" si="100"/>
        <v>1063.2043918359536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1471.9441025358392</v>
      </c>
      <c r="I161" s="2">
        <f t="shared" si="101"/>
        <v>1272.1991565058995</v>
      </c>
      <c r="J161" s="2">
        <f t="shared" si="101"/>
        <v>813.35737832760276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1200</v>
      </c>
      <c r="I163" s="2">
        <f t="shared" si="103"/>
        <v>1344.1310975609756</v>
      </c>
      <c r="J163" s="2">
        <f t="shared" si="103"/>
        <v>1261.6707616707617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842.02669214462719</v>
      </c>
      <c r="I164" s="2">
        <f t="shared" si="104"/>
        <v>963.36734255827594</v>
      </c>
      <c r="J164" s="2">
        <f t="shared" si="104"/>
        <v>1248.2267799765773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867.72164177036279</v>
      </c>
      <c r="I165" s="2">
        <f t="shared" si="105"/>
        <v>977.1470340794682</v>
      </c>
      <c r="J165" s="2">
        <f t="shared" si="105"/>
        <v>1248.4211024759245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1581.4391944692575</v>
      </c>
      <c r="I167" s="2">
        <f t="shared" si="106"/>
        <v>1485.107037556799</v>
      </c>
      <c r="J167" s="2">
        <f t="shared" si="106"/>
        <v>1408.1223432591526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868.1952339309139</v>
      </c>
      <c r="I168" s="2">
        <f t="shared" si="107"/>
        <v>984.07647587975453</v>
      </c>
      <c r="J168" s="2">
        <f t="shared" si="107"/>
        <v>1253.9649596153513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896.30196257574062</v>
      </c>
      <c r="I169" s="2">
        <f t="shared" si="108"/>
        <v>863.88145707365049</v>
      </c>
      <c r="J169" s="2">
        <f t="shared" si="108"/>
        <v>884.28038108891076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896.64056547324378</v>
      </c>
      <c r="I170" s="2">
        <f t="shared" si="109"/>
        <v>864.37954092534289</v>
      </c>
      <c r="J170" s="2">
        <f t="shared" si="109"/>
        <v>884.64701171634908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1166.5916166090485</v>
      </c>
      <c r="I171" s="2">
        <f t="shared" si="111"/>
        <v>1140.3657771558171</v>
      </c>
      <c r="J171" s="2">
        <f t="shared" si="111"/>
        <v>1156.101167871891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864.94479408046027</v>
      </c>
      <c r="I172" s="53">
        <f t="shared" si="112"/>
        <v>827.25690398951201</v>
      </c>
      <c r="J172" s="53">
        <f t="shared" si="112"/>
        <v>847.71368362644557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W315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696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  <c r="K5" s="27"/>
      <c r="L5" s="2">
        <f>+IFERROR(('Regions &amp; Poverty'!$G3/100)*H5,0)</f>
        <v>0</v>
      </c>
      <c r="M5" s="2">
        <f>+IFERROR(('Regions &amp; Poverty'!$G3/100)*I5,0)</f>
        <v>0</v>
      </c>
      <c r="N5" s="2">
        <f>+IFERROR(('Regions &amp; Poverty'!$G3/100)*J5,0)</f>
        <v>0</v>
      </c>
      <c r="O5" s="2">
        <f>+IFERROR(L5*('Regions &amp; Poverty'!$I3/100),0)</f>
        <v>0</v>
      </c>
      <c r="P5" s="2">
        <f>+IFERROR(M5*('Regions &amp; Poverty'!$I3/100),0)</f>
        <v>0</v>
      </c>
      <c r="Q5" s="2">
        <f>+IFERROR(N5*('Regions &amp; Poverty'!$I3/100),0)</f>
        <v>0</v>
      </c>
      <c r="R5" s="2">
        <f>+IFERROR(('Regions &amp; Poverty'!$K3/100)*H5,0)</f>
        <v>0</v>
      </c>
      <c r="S5" s="2">
        <f>+IFERROR(('Regions &amp; Poverty'!$K3/100)*I5,0)</f>
        <v>0</v>
      </c>
      <c r="T5" s="2">
        <f>+IFERROR(('Regions &amp; Poverty'!$K3/100)*J5,0)</f>
        <v>0</v>
      </c>
      <c r="U5" s="2">
        <f>+IFERROR(R5*('Regions &amp; Poverty'!$M3/100),0)</f>
        <v>0</v>
      </c>
      <c r="V5" s="2">
        <f>+IFERROR(S5*('Regions &amp; Poverty'!$M3/100),0)</f>
        <v>0</v>
      </c>
      <c r="W5" s="2">
        <f>+IFERROR(T5*('Regions &amp; Poverty'!$M3/100),0)</f>
        <v>0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7"/>
      <c r="L8" s="2">
        <f>+IFERROR(('Regions &amp; Poverty'!$G6/100)*H8,0)</f>
        <v>0</v>
      </c>
      <c r="M8" s="2">
        <f>+IFERROR(('Regions &amp; Poverty'!$G6/100)*I8,0)</f>
        <v>0</v>
      </c>
      <c r="N8" s="2">
        <f>+IFERROR(('Regions &amp; Poverty'!$G6/100)*J8,0)</f>
        <v>0</v>
      </c>
      <c r="O8" s="2">
        <f>+IFERROR(L8*('Regions &amp; Poverty'!$I6/100),0)</f>
        <v>0</v>
      </c>
      <c r="P8" s="2">
        <f>+IFERROR(M8*('Regions &amp; Poverty'!$I6/100),0)</f>
        <v>0</v>
      </c>
      <c r="Q8" s="2">
        <f>+IFERROR(N8*('Regions &amp; Poverty'!$I6/100),0)</f>
        <v>0</v>
      </c>
      <c r="R8" s="2">
        <f>+IFERROR(('Regions &amp; Poverty'!$K6/100)*H8,0)</f>
        <v>0</v>
      </c>
      <c r="S8" s="2">
        <f>+IFERROR(('Regions &amp; Poverty'!$K6/100)*I8,0)</f>
        <v>0</v>
      </c>
      <c r="T8" s="2">
        <f>+IFERROR(('Regions &amp; Poverty'!$K6/100)*J8,0)</f>
        <v>0</v>
      </c>
      <c r="U8" s="2">
        <f>+IFERROR(R8*('Regions &amp; Poverty'!$M6/100),0)</f>
        <v>0</v>
      </c>
      <c r="V8" s="2">
        <f>+IFERROR(S8*('Regions &amp; Poverty'!$M6/100),0)</f>
        <v>0</v>
      </c>
      <c r="W8" s="2">
        <f>+IFERROR(T8*('Regions &amp; Poverty'!$M6/100),0)</f>
        <v>0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3605</v>
      </c>
      <c r="I13" s="2">
        <f t="shared" si="0"/>
        <v>1477</v>
      </c>
      <c r="J13" s="2">
        <f t="shared" si="0"/>
        <v>613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0</v>
      </c>
      <c r="I16" s="2">
        <f t="shared" si="0"/>
        <v>0</v>
      </c>
      <c r="J16" s="2">
        <f t="shared" si="0"/>
        <v>0</v>
      </c>
      <c r="K16" s="27"/>
      <c r="L16" s="2">
        <f>+IFERROR(('Regions &amp; Poverty'!$G14/100)*H16,0)</f>
        <v>0</v>
      </c>
      <c r="M16" s="2">
        <f>+IFERROR(('Regions &amp; Poverty'!$G14/100)*I16,0)</f>
        <v>0</v>
      </c>
      <c r="N16" s="2">
        <f>+IFERROR(('Regions &amp; Poverty'!$G14/100)*J16,0)</f>
        <v>0</v>
      </c>
      <c r="O16" s="2">
        <f>+IFERROR(L16*('Regions &amp; Poverty'!$I14/100),0)</f>
        <v>0</v>
      </c>
      <c r="P16" s="2">
        <f>+IFERROR(M16*('Regions &amp; Poverty'!$I14/100),0)</f>
        <v>0</v>
      </c>
      <c r="Q16" s="2">
        <f>+IFERROR(N16*('Regions &amp; Poverty'!$I14/100),0)</f>
        <v>0</v>
      </c>
      <c r="R16" s="2">
        <f>+IFERROR(('Regions &amp; Poverty'!$K14/100)*H16,0)</f>
        <v>0</v>
      </c>
      <c r="S16" s="2">
        <f>+IFERROR(('Regions &amp; Poverty'!$K14/100)*I16,0)</f>
        <v>0</v>
      </c>
      <c r="T16" s="2">
        <f>+IFERROR(('Regions &amp; Poverty'!$K14/100)*J16,0)</f>
        <v>0</v>
      </c>
      <c r="U16" s="2">
        <f>+IFERROR(R16*('Regions &amp; Poverty'!$M14/100),0)</f>
        <v>0</v>
      </c>
      <c r="V16" s="2">
        <f>+IFERROR(S16*('Regions &amp; Poverty'!$M14/100),0)</f>
        <v>0</v>
      </c>
      <c r="W16" s="2">
        <f>+IFERROR(T16*('Regions &amp; Poverty'!$M14/100),0)</f>
        <v>0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  <c r="K17" s="27"/>
      <c r="L17" s="2">
        <f>+IFERROR(('Regions &amp; Poverty'!$G15/100)*H17,0)</f>
        <v>0</v>
      </c>
      <c r="M17" s="2">
        <f>+IFERROR(('Regions &amp; Poverty'!$G15/100)*I17,0)</f>
        <v>0</v>
      </c>
      <c r="N17" s="2">
        <f>+IFERROR(('Regions &amp; Poverty'!$G15/100)*J17,0)</f>
        <v>0</v>
      </c>
      <c r="O17" s="2">
        <f>+IFERROR(L17*('Regions &amp; Poverty'!$I15/100),0)</f>
        <v>0</v>
      </c>
      <c r="P17" s="2">
        <f>+IFERROR(M17*('Regions &amp; Poverty'!$I15/100),0)</f>
        <v>0</v>
      </c>
      <c r="Q17" s="2">
        <f>+IFERROR(N17*('Regions &amp; Poverty'!$I15/100),0)</f>
        <v>0</v>
      </c>
      <c r="R17" s="2">
        <f>+IFERROR(('Regions &amp; Poverty'!$K15/100)*H17,0)</f>
        <v>0</v>
      </c>
      <c r="S17" s="2">
        <f>+IFERROR(('Regions &amp; Poverty'!$K15/100)*I17,0)</f>
        <v>0</v>
      </c>
      <c r="T17" s="2">
        <f>+IFERROR(('Regions &amp; Poverty'!$K15/100)*J17,0)</f>
        <v>0</v>
      </c>
      <c r="U17" s="2">
        <f>+IFERROR(R17*('Regions &amp; Poverty'!$M15/100),0)</f>
        <v>0</v>
      </c>
      <c r="V17" s="2">
        <f>+IFERROR(S17*('Regions &amp; Poverty'!$M15/100),0)</f>
        <v>0</v>
      </c>
      <c r="W17" s="2">
        <f>+IFERROR(T17*('Regions &amp; Poverty'!$M15/100),0)</f>
        <v>0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137496</v>
      </c>
      <c r="I19" s="9">
        <f t="shared" si="1"/>
        <v>147779</v>
      </c>
      <c r="J19" s="9">
        <f t="shared" si="1"/>
        <v>166416</v>
      </c>
      <c r="K19" s="27"/>
      <c r="L19" s="2">
        <f>+IFERROR(('Regions &amp; Poverty'!$G17/100)*H19,0)</f>
        <v>46061.16</v>
      </c>
      <c r="M19" s="2">
        <f>+IFERROR(('Regions &amp; Poverty'!$G17/100)*I19,0)</f>
        <v>49505.965000000004</v>
      </c>
      <c r="N19" s="2">
        <f>+IFERROR(('Regions &amp; Poverty'!$G17/100)*J19,0)</f>
        <v>55749.36</v>
      </c>
      <c r="O19" s="2">
        <f>+IFERROR(L19*('Regions &amp; Poverty'!$I17/100),0)</f>
        <v>4145.5043999999998</v>
      </c>
      <c r="P19" s="2">
        <f>+IFERROR(M19*('Regions &amp; Poverty'!$I17/100),0)</f>
        <v>4455.5368500000004</v>
      </c>
      <c r="Q19" s="2">
        <f>+IFERROR(N19*('Regions &amp; Poverty'!$I17/100),0)</f>
        <v>5017.4423999999999</v>
      </c>
      <c r="R19" s="2">
        <f>+IFERROR(('Regions &amp; Poverty'!$K17/100)*H19,0)</f>
        <v>100509.576</v>
      </c>
      <c r="S19" s="2">
        <f>+IFERROR(('Regions &amp; Poverty'!$K17/100)*I19,0)</f>
        <v>108026.44899999999</v>
      </c>
      <c r="T19" s="2">
        <f>+IFERROR(('Regions &amp; Poverty'!$K17/100)*J19,0)</f>
        <v>121650.09599999999</v>
      </c>
      <c r="U19" s="2">
        <f>+IFERROR(R19*('Regions &amp; Poverty'!$M17/100),0)</f>
        <v>28142.681280000004</v>
      </c>
      <c r="V19" s="2">
        <f>+IFERROR(S19*('Regions &amp; Poverty'!$M17/100),0)</f>
        <v>30247.405720000002</v>
      </c>
      <c r="W19" s="2">
        <f>+IFERROR(T19*('Regions &amp; Poverty'!$M17/100),0)</f>
        <v>34062.026879999998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  <c r="K21" s="27"/>
      <c r="L21" s="2">
        <f>+IFERROR(('Regions &amp; Poverty'!$G19/100)*H21,0)</f>
        <v>0</v>
      </c>
      <c r="M21" s="2">
        <f>+IFERROR(('Regions &amp; Poverty'!$G19/100)*I21,0)</f>
        <v>0</v>
      </c>
      <c r="N21" s="2">
        <f>+IFERROR(('Regions &amp; Poverty'!$G19/100)*J21,0)</f>
        <v>0</v>
      </c>
      <c r="O21" s="2">
        <f>+IFERROR(L21*('Regions &amp; Poverty'!$I19/100),0)</f>
        <v>0</v>
      </c>
      <c r="P21" s="2">
        <f>+IFERROR(M21*('Regions &amp; Poverty'!$I19/100),0)</f>
        <v>0</v>
      </c>
      <c r="Q21" s="2">
        <f>+IFERROR(N21*('Regions &amp; Poverty'!$I19/100),0)</f>
        <v>0</v>
      </c>
      <c r="R21" s="2">
        <f>+IFERROR(('Regions &amp; Poverty'!$K19/100)*H21,0)</f>
        <v>0</v>
      </c>
      <c r="S21" s="2">
        <f>+IFERROR(('Regions &amp; Poverty'!$K19/100)*I21,0)</f>
        <v>0</v>
      </c>
      <c r="T21" s="2">
        <f>+IFERROR(('Regions &amp; Poverty'!$K19/100)*J21,0)</f>
        <v>0</v>
      </c>
      <c r="U21" s="2">
        <f>+IFERROR(R21*('Regions &amp; Poverty'!$M19/100),0)</f>
        <v>0</v>
      </c>
      <c r="V21" s="2">
        <f>+IFERROR(S21*('Regions &amp; Poverty'!$M19/100),0)</f>
        <v>0</v>
      </c>
      <c r="W21" s="2">
        <f>+IFERROR(T21*('Regions &amp; Poverty'!$M19/100),0)</f>
        <v>0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0</v>
      </c>
      <c r="I22" s="2">
        <f t="shared" si="4"/>
        <v>0</v>
      </c>
      <c r="J22" s="2">
        <f t="shared" si="4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0</v>
      </c>
      <c r="I26" s="2">
        <f t="shared" si="4"/>
        <v>0</v>
      </c>
      <c r="J26" s="2">
        <f t="shared" si="4"/>
        <v>0</v>
      </c>
      <c r="K26" s="27"/>
      <c r="L26" s="2">
        <f>+IFERROR(('Regions &amp; Poverty'!$G24/100)*H26,0)</f>
        <v>0</v>
      </c>
      <c r="M26" s="2">
        <f>+IFERROR(('Regions &amp; Poverty'!$G24/100)*I26,0)</f>
        <v>0</v>
      </c>
      <c r="N26" s="2">
        <f>+IFERROR(('Regions &amp; Poverty'!$G24/100)*J26,0)</f>
        <v>0</v>
      </c>
      <c r="O26" s="2">
        <f>+IFERROR(L26*('Regions &amp; Poverty'!$I24/100),0)</f>
        <v>0</v>
      </c>
      <c r="P26" s="2">
        <f>+IFERROR(M26*('Regions &amp; Poverty'!$I24/100),0)</f>
        <v>0</v>
      </c>
      <c r="Q26" s="2">
        <f>+IFERROR(N26*('Regions &amp; Poverty'!$I24/100),0)</f>
        <v>0</v>
      </c>
      <c r="R26" s="2">
        <f>+IFERROR(('Regions &amp; Poverty'!$K24/100)*H26,0)</f>
        <v>0</v>
      </c>
      <c r="S26" s="2">
        <f>+IFERROR(('Regions &amp; Poverty'!$K24/100)*I26,0)</f>
        <v>0</v>
      </c>
      <c r="T26" s="2">
        <f>+IFERROR(('Regions &amp; Poverty'!$K24/100)*J26,0)</f>
        <v>0</v>
      </c>
      <c r="U26" s="2">
        <f>+IFERROR(R26*('Regions &amp; Poverty'!$M24/100),0)</f>
        <v>0</v>
      </c>
      <c r="V26" s="2">
        <f>+IFERROR(S26*('Regions &amp; Poverty'!$M24/100),0)</f>
        <v>0</v>
      </c>
      <c r="W26" s="2">
        <f>+IFERROR(T26*('Regions &amp; Poverty'!$M24/100),0)</f>
        <v>0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838</v>
      </c>
      <c r="I34" s="2">
        <f t="shared" si="5"/>
        <v>821</v>
      </c>
      <c r="J34" s="2">
        <f t="shared" si="5"/>
        <v>827</v>
      </c>
      <c r="K34" s="27"/>
      <c r="L34" s="2">
        <f>+IFERROR(('Regions &amp; Poverty'!$G32/100)*H34,0)</f>
        <v>651.96400000000006</v>
      </c>
      <c r="M34" s="2">
        <f>+IFERROR(('Regions &amp; Poverty'!$G32/100)*I34,0)</f>
        <v>638.73800000000006</v>
      </c>
      <c r="N34" s="2">
        <f>+IFERROR(('Regions &amp; Poverty'!$G32/100)*J34,0)</f>
        <v>643.40600000000006</v>
      </c>
      <c r="O34" s="2">
        <f>+IFERROR(L34*('Regions &amp; Poverty'!$I32/100),0)</f>
        <v>255.56988800000002</v>
      </c>
      <c r="P34" s="2">
        <f>+IFERROR(M34*('Regions &amp; Poverty'!$I32/100),0)</f>
        <v>250.38529600000004</v>
      </c>
      <c r="Q34" s="2">
        <f>+IFERROR(N34*('Regions &amp; Poverty'!$I32/100),0)</f>
        <v>252.21515200000005</v>
      </c>
      <c r="R34" s="2">
        <f>+IFERROR(('Regions &amp; Poverty'!$K32/100)*H34,0)</f>
        <v>763.41799999999989</v>
      </c>
      <c r="S34" s="2">
        <f>+IFERROR(('Regions &amp; Poverty'!$K32/100)*I34,0)</f>
        <v>747.93099999999993</v>
      </c>
      <c r="T34" s="2">
        <f>+IFERROR(('Regions &amp; Poverty'!$K32/100)*J34,0)</f>
        <v>753.39699999999993</v>
      </c>
      <c r="U34" s="2">
        <f>+IFERROR(R34*('Regions &amp; Poverty'!$M32/100),0)</f>
        <v>444.30927600000001</v>
      </c>
      <c r="V34" s="2">
        <f>+IFERROR(S34*('Regions &amp; Poverty'!$M32/100),0)</f>
        <v>435.29584199999999</v>
      </c>
      <c r="W34" s="2">
        <f>+IFERROR(T34*('Regions &amp; Poverty'!$M32/100),0)</f>
        <v>438.47705400000001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1134</v>
      </c>
      <c r="I35" s="2">
        <f t="shared" si="5"/>
        <v>1099</v>
      </c>
      <c r="J35" s="2">
        <f t="shared" si="5"/>
        <v>1035</v>
      </c>
      <c r="K35" s="27"/>
      <c r="L35" s="2">
        <f>+IFERROR(('Regions &amp; Poverty'!$G33/100)*H35,0)</f>
        <v>804.00600000000009</v>
      </c>
      <c r="M35" s="2">
        <f>+IFERROR(('Regions &amp; Poverty'!$G33/100)*I35,0)</f>
        <v>779.19100000000003</v>
      </c>
      <c r="N35" s="2">
        <f>+IFERROR(('Regions &amp; Poverty'!$G33/100)*J35,0)</f>
        <v>733.81500000000005</v>
      </c>
      <c r="O35" s="2">
        <f>+IFERROR(L35*('Regions &amp; Poverty'!$I33/100),0)</f>
        <v>267.73399799999999</v>
      </c>
      <c r="P35" s="2">
        <f>+IFERROR(M35*('Regions &amp; Poverty'!$I33/100),0)</f>
        <v>259.47060299999998</v>
      </c>
      <c r="Q35" s="2">
        <f>+IFERROR(N35*('Regions &amp; Poverty'!$I33/100),0)</f>
        <v>244.36039499999998</v>
      </c>
      <c r="R35" s="2">
        <f>+IFERROR(('Regions &amp; Poverty'!$K33/100)*H35,0)</f>
        <v>1002.456</v>
      </c>
      <c r="S35" s="2">
        <f>+IFERROR(('Regions &amp; Poverty'!$K33/100)*I35,0)</f>
        <v>971.51599999999996</v>
      </c>
      <c r="T35" s="2">
        <f>+IFERROR(('Regions &amp; Poverty'!$K33/100)*J35,0)</f>
        <v>914.94</v>
      </c>
      <c r="U35" s="2">
        <f>+IFERROR(R35*('Regions &amp; Poverty'!$M33/100),0)</f>
        <v>530.29922399999998</v>
      </c>
      <c r="V35" s="2">
        <f>+IFERROR(S35*('Regions &amp; Poverty'!$M33/100),0)</f>
        <v>513.93196399999999</v>
      </c>
      <c r="W35" s="2">
        <f>+IFERROR(T35*('Regions &amp; Poverty'!$M33/100),0)</f>
        <v>484.00326000000007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1390</v>
      </c>
      <c r="I57" s="9">
        <f t="shared" si="7"/>
        <v>1406</v>
      </c>
      <c r="J57" s="9">
        <f t="shared" si="7"/>
        <v>1428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8556</v>
      </c>
      <c r="I65" s="2">
        <f t="shared" si="8"/>
        <v>4298</v>
      </c>
      <c r="J65" s="2">
        <f t="shared" si="8"/>
        <v>2110</v>
      </c>
      <c r="K65" s="27"/>
      <c r="L65" s="2">
        <f>+IFERROR(('Regions &amp; Poverty'!$G63/100)*H65,0)</f>
        <v>256.68</v>
      </c>
      <c r="M65" s="2">
        <f>+IFERROR(('Regions &amp; Poverty'!$G63/100)*I65,0)</f>
        <v>128.94</v>
      </c>
      <c r="N65" s="2">
        <f>+IFERROR(('Regions &amp; Poverty'!$G63/100)*J65,0)</f>
        <v>63.3</v>
      </c>
      <c r="O65" s="2">
        <f>+IFERROR(L65*('Regions &amp; Poverty'!$I63/100),0)</f>
        <v>2.0534400000000002</v>
      </c>
      <c r="P65" s="2">
        <f>+IFERROR(M65*('Regions &amp; Poverty'!$I63/100),0)</f>
        <v>1.03152</v>
      </c>
      <c r="Q65" s="2">
        <f>+IFERROR(N65*('Regions &amp; Poverty'!$I63/100),0)</f>
        <v>0.50639999999999996</v>
      </c>
      <c r="R65" s="2">
        <f>+IFERROR(('Regions &amp; Poverty'!$K63/100)*H65,0)</f>
        <v>1009.6080000000001</v>
      </c>
      <c r="S65" s="2">
        <f>+IFERROR(('Regions &amp; Poverty'!$K63/100)*I65,0)</f>
        <v>507.16400000000004</v>
      </c>
      <c r="T65" s="2">
        <f>+IFERROR(('Regions &amp; Poverty'!$K63/100)*J65,0)</f>
        <v>248.98000000000002</v>
      </c>
      <c r="U65" s="2">
        <f>+IFERROR(R65*('Regions &amp; Poverty'!$M63/100),0)</f>
        <v>33.317064000000002</v>
      </c>
      <c r="V65" s="2">
        <f>+IFERROR(S65*('Regions &amp; Poverty'!$M63/100),0)</f>
        <v>16.736412000000001</v>
      </c>
      <c r="W65" s="2">
        <f>+IFERROR(T65*('Regions &amp; Poverty'!$M63/100),0)</f>
        <v>8.2163400000000006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0</v>
      </c>
      <c r="I68" s="2">
        <f t="shared" si="9"/>
        <v>0</v>
      </c>
      <c r="J68" s="2">
        <f t="shared" si="9"/>
        <v>0</v>
      </c>
      <c r="K68" s="27"/>
      <c r="L68" s="2">
        <f>+IFERROR(('Regions &amp; Poverty'!$G66/100)*H68,0)</f>
        <v>0</v>
      </c>
      <c r="M68" s="2">
        <f>+IFERROR(('Regions &amp; Poverty'!$G66/100)*I68,0)</f>
        <v>0</v>
      </c>
      <c r="N68" s="2">
        <f>+IFERROR(('Regions &amp; Poverty'!$G66/100)*J68,0)</f>
        <v>0</v>
      </c>
      <c r="O68" s="2">
        <f>+IFERROR(L68*('Regions &amp; Poverty'!$I66/100),0)</f>
        <v>0</v>
      </c>
      <c r="P68" s="2">
        <f>+IFERROR(M68*('Regions &amp; Poverty'!$I66/100),0)</f>
        <v>0</v>
      </c>
      <c r="Q68" s="2">
        <f>+IFERROR(N68*('Regions &amp; Poverty'!$I66/100),0)</f>
        <v>0</v>
      </c>
      <c r="R68" s="2">
        <f>+IFERROR(('Regions &amp; Poverty'!$K66/100)*H68,0)</f>
        <v>0</v>
      </c>
      <c r="S68" s="2">
        <f>+IFERROR(('Regions &amp; Poverty'!$K66/100)*I68,0)</f>
        <v>0</v>
      </c>
      <c r="T68" s="2">
        <f>+IFERROR(('Regions &amp; Poverty'!$K66/100)*J68,0)</f>
        <v>0</v>
      </c>
      <c r="U68" s="2">
        <f>+IFERROR(R68*('Regions &amp; Poverty'!$M66/100),0)</f>
        <v>0</v>
      </c>
      <c r="V68" s="2">
        <f>+IFERROR(S68*('Regions &amp; Poverty'!$M66/100),0)</f>
        <v>0</v>
      </c>
      <c r="W68" s="2">
        <f>+IFERROR(T68*('Regions &amp; Poverty'!$M66/100),0)</f>
        <v>0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1225</v>
      </c>
      <c r="I69" s="2">
        <f t="shared" si="9"/>
        <v>956</v>
      </c>
      <c r="J69" s="2">
        <f t="shared" si="9"/>
        <v>975</v>
      </c>
      <c r="K69" s="27"/>
      <c r="L69" s="2">
        <f>+IFERROR(('Regions &amp; Poverty'!$G67/100)*H69,0)</f>
        <v>67.375</v>
      </c>
      <c r="M69" s="2">
        <f>+IFERROR(('Regions &amp; Poverty'!$G67/100)*I69,0)</f>
        <v>52.58</v>
      </c>
      <c r="N69" s="2">
        <f>+IFERROR(('Regions &amp; Poverty'!$G67/100)*J69,0)</f>
        <v>53.625</v>
      </c>
      <c r="O69" s="2">
        <f>+IFERROR(L69*('Regions &amp; Poverty'!$I67/100),0)</f>
        <v>1.4822500000000001</v>
      </c>
      <c r="P69" s="2">
        <f>+IFERROR(M69*('Regions &amp; Poverty'!$I67/100),0)</f>
        <v>1.15676</v>
      </c>
      <c r="Q69" s="2">
        <f>+IFERROR(N69*('Regions &amp; Poverty'!$I67/100),0)</f>
        <v>1.1797500000000001</v>
      </c>
      <c r="R69" s="2">
        <f>+IFERROR(('Regions &amp; Poverty'!$K67/100)*H69,0)</f>
        <v>160.47499999999999</v>
      </c>
      <c r="S69" s="2">
        <f>+IFERROR(('Regions &amp; Poverty'!$K67/100)*I69,0)</f>
        <v>125.236</v>
      </c>
      <c r="T69" s="2">
        <f>+IFERROR(('Regions &amp; Poverty'!$K67/100)*J69,0)</f>
        <v>127.72500000000001</v>
      </c>
      <c r="U69" s="2">
        <f>+IFERROR(R69*('Regions &amp; Poverty'!$M67/100),0)</f>
        <v>8.0237499999999997</v>
      </c>
      <c r="V69" s="2">
        <f>+IFERROR(S69*('Regions &amp; Poverty'!$M67/100),0)</f>
        <v>6.2618000000000009</v>
      </c>
      <c r="W69" s="2">
        <f>+IFERROR(T69*('Regions &amp; Poverty'!$M67/100),0)</f>
        <v>6.3862500000000004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2705</v>
      </c>
      <c r="I70" s="2">
        <f t="shared" si="9"/>
        <v>2790</v>
      </c>
      <c r="J70" s="2">
        <f t="shared" si="9"/>
        <v>2874</v>
      </c>
      <c r="K70" s="27"/>
      <c r="L70" s="2">
        <f>+IFERROR(('Regions &amp; Poverty'!$G68/100)*H70,0)</f>
        <v>129.84</v>
      </c>
      <c r="M70" s="2">
        <f>+IFERROR(('Regions &amp; Poverty'!$G68/100)*I70,0)</f>
        <v>133.92000000000002</v>
      </c>
      <c r="N70" s="2">
        <f>+IFERROR(('Regions &amp; Poverty'!$G68/100)*J70,0)</f>
        <v>137.952</v>
      </c>
      <c r="O70" s="2">
        <f>+IFERROR(L70*('Regions &amp; Poverty'!$I68/100),0)</f>
        <v>2.8564800000000004</v>
      </c>
      <c r="P70" s="2">
        <f>+IFERROR(M70*('Regions &amp; Poverty'!$I68/100),0)</f>
        <v>2.9462400000000009</v>
      </c>
      <c r="Q70" s="2">
        <f>+IFERROR(N70*('Regions &amp; Poverty'!$I68/100),0)</f>
        <v>3.0349440000000003</v>
      </c>
      <c r="R70" s="2">
        <f>+IFERROR(('Regions &amp; Poverty'!$K68/100)*H70,0)</f>
        <v>319.19</v>
      </c>
      <c r="S70" s="2">
        <f>+IFERROR(('Regions &amp; Poverty'!$K68/100)*I70,0)</f>
        <v>329.22</v>
      </c>
      <c r="T70" s="2">
        <f>+IFERROR(('Regions &amp; Poverty'!$K68/100)*J70,0)</f>
        <v>339.13200000000001</v>
      </c>
      <c r="U70" s="2">
        <f>+IFERROR(R70*('Regions &amp; Poverty'!$M68/100),0)</f>
        <v>14.36355</v>
      </c>
      <c r="V70" s="2">
        <f>+IFERROR(S70*('Regions &amp; Poverty'!$M68/100),0)</f>
        <v>14.814900000000002</v>
      </c>
      <c r="W70" s="2">
        <f>+IFERROR(T70*('Regions &amp; Poverty'!$M68/100),0)</f>
        <v>15.26094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3288</v>
      </c>
      <c r="I71" s="2">
        <f t="shared" si="9"/>
        <v>2973</v>
      </c>
      <c r="J71" s="2">
        <f t="shared" si="9"/>
        <v>2316</v>
      </c>
      <c r="K71" s="27"/>
      <c r="L71" s="2">
        <f>+IFERROR(('Regions &amp; Poverty'!$G69/100)*H71,0)</f>
        <v>98.64</v>
      </c>
      <c r="M71" s="2">
        <f>+IFERROR(('Regions &amp; Poverty'!$G69/100)*I71,0)</f>
        <v>89.19</v>
      </c>
      <c r="N71" s="2">
        <f>+IFERROR(('Regions &amp; Poverty'!$G69/100)*J71,0)</f>
        <v>69.48</v>
      </c>
      <c r="O71" s="2">
        <f>+IFERROR(L71*('Regions &amp; Poverty'!$I69/100),0)</f>
        <v>0.78912000000000004</v>
      </c>
      <c r="P71" s="2">
        <f>+IFERROR(M71*('Regions &amp; Poverty'!$I69/100),0)</f>
        <v>0.71352000000000004</v>
      </c>
      <c r="Q71" s="2">
        <f>+IFERROR(N71*('Regions &amp; Poverty'!$I69/100),0)</f>
        <v>0.55584</v>
      </c>
      <c r="R71" s="2">
        <f>+IFERROR(('Regions &amp; Poverty'!$K69/100)*H71,0)</f>
        <v>305.78400000000005</v>
      </c>
      <c r="S71" s="2">
        <f>+IFERROR(('Regions &amp; Poverty'!$K69/100)*I71,0)</f>
        <v>276.48900000000003</v>
      </c>
      <c r="T71" s="2">
        <f>+IFERROR(('Regions &amp; Poverty'!$K69/100)*J71,0)</f>
        <v>215.38800000000003</v>
      </c>
      <c r="U71" s="2">
        <f>+IFERROR(R71*('Regions &amp; Poverty'!$M69/100),0)</f>
        <v>9.1735200000000017</v>
      </c>
      <c r="V71" s="2">
        <f>+IFERROR(S71*('Regions &amp; Poverty'!$M69/100),0)</f>
        <v>8.29467</v>
      </c>
      <c r="W71" s="2">
        <f>+IFERROR(T71*('Regions &amp; Poverty'!$M69/100),0)</f>
        <v>6.4616400000000009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0</v>
      </c>
      <c r="I72" s="2">
        <f t="shared" si="9"/>
        <v>0</v>
      </c>
      <c r="J72" s="2">
        <f t="shared" si="9"/>
        <v>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  <c r="K73" s="27"/>
      <c r="L73" s="2">
        <f>+IFERROR(('Regions &amp; Poverty'!$G71/100)*H73,0)</f>
        <v>0</v>
      </c>
      <c r="M73" s="2">
        <f>+IFERROR(('Regions &amp; Poverty'!$G71/100)*I73,0)</f>
        <v>0</v>
      </c>
      <c r="N73" s="2">
        <f>+IFERROR(('Regions &amp; Poverty'!$G71/100)*J73,0)</f>
        <v>0</v>
      </c>
      <c r="O73" s="2">
        <f>+IFERROR(L73*('Regions &amp; Poverty'!$I71/100),0)</f>
        <v>0</v>
      </c>
      <c r="P73" s="2">
        <f>+IFERROR(M73*('Regions &amp; Poverty'!$I71/100),0)</f>
        <v>0</v>
      </c>
      <c r="Q73" s="2">
        <f>+IFERROR(N73*('Regions &amp; Poverty'!$I71/100),0)</f>
        <v>0</v>
      </c>
      <c r="R73" s="2">
        <f>+IFERROR(('Regions &amp; Poverty'!$K71/100)*H73,0)</f>
        <v>0</v>
      </c>
      <c r="S73" s="2">
        <f>+IFERROR(('Regions &amp; Poverty'!$K71/100)*I73,0)</f>
        <v>0</v>
      </c>
      <c r="T73" s="2">
        <f>+IFERROR(('Regions &amp; Poverty'!$K71/100)*J73,0)</f>
        <v>0</v>
      </c>
      <c r="U73" s="2">
        <f>+IFERROR(R73*('Regions &amp; Poverty'!$M71/100),0)</f>
        <v>0</v>
      </c>
      <c r="V73" s="2">
        <f>+IFERROR(S73*('Regions &amp; Poverty'!$M71/100),0)</f>
        <v>0</v>
      </c>
      <c r="W73" s="2">
        <f>+IFERROR(T73*('Regions &amp; Poverty'!$M71/100),0)</f>
        <v>0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2187</v>
      </c>
      <c r="I77" s="2">
        <f t="shared" si="9"/>
        <v>2187</v>
      </c>
      <c r="J77" s="2">
        <f t="shared" si="9"/>
        <v>2187</v>
      </c>
      <c r="K77" s="27"/>
      <c r="L77" s="2">
        <f>+IFERROR(('Regions &amp; Poverty'!$G75/100)*H77,0)</f>
        <v>37.179000000000002</v>
      </c>
      <c r="M77" s="2">
        <f>+IFERROR(('Regions &amp; Poverty'!$G75/100)*I77,0)</f>
        <v>37.179000000000002</v>
      </c>
      <c r="N77" s="2">
        <f>+IFERROR(('Regions &amp; Poverty'!$G75/100)*J77,0)</f>
        <v>37.179000000000002</v>
      </c>
      <c r="O77" s="2">
        <f>+IFERROR(L77*('Regions &amp; Poverty'!$I75/100),0)</f>
        <v>0.37179000000000001</v>
      </c>
      <c r="P77" s="2">
        <f>+IFERROR(M77*('Regions &amp; Poverty'!$I75/100),0)</f>
        <v>0.37179000000000001</v>
      </c>
      <c r="Q77" s="2">
        <f>+IFERROR(N77*('Regions &amp; Poverty'!$I75/100),0)</f>
        <v>0.37179000000000001</v>
      </c>
      <c r="R77" s="2">
        <f>+IFERROR(('Regions &amp; Poverty'!$K75/100)*H77,0)</f>
        <v>98.414999999999992</v>
      </c>
      <c r="S77" s="2">
        <f>+IFERROR(('Regions &amp; Poverty'!$K75/100)*I77,0)</f>
        <v>98.414999999999992</v>
      </c>
      <c r="T77" s="2">
        <f>+IFERROR(('Regions &amp; Poverty'!$K75/100)*J77,0)</f>
        <v>98.414999999999992</v>
      </c>
      <c r="U77" s="2">
        <f>+IFERROR(R77*('Regions &amp; Poverty'!$M75/100),0)</f>
        <v>1.7714700000000001</v>
      </c>
      <c r="V77" s="2">
        <f>+IFERROR(S77*('Regions &amp; Poverty'!$M75/100),0)</f>
        <v>1.7714700000000001</v>
      </c>
      <c r="W77" s="2">
        <f>+IFERROR(T77*('Regions &amp; Poverty'!$M75/100),0)</f>
        <v>1.7714700000000001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557</v>
      </c>
      <c r="I78" s="2">
        <f t="shared" si="10"/>
        <v>398</v>
      </c>
      <c r="J78" s="2">
        <f t="shared" si="10"/>
        <v>788</v>
      </c>
      <c r="K78" s="27"/>
      <c r="L78" s="2">
        <f>+IFERROR(('Regions &amp; Poverty'!$G76/100)*H78,0)</f>
        <v>7.2410000000000005</v>
      </c>
      <c r="M78" s="2">
        <f>+IFERROR(('Regions &amp; Poverty'!$G76/100)*I78,0)</f>
        <v>5.1740000000000004</v>
      </c>
      <c r="N78" s="2">
        <f>+IFERROR(('Regions &amp; Poverty'!$G76/100)*J78,0)</f>
        <v>10.244000000000002</v>
      </c>
      <c r="O78" s="2">
        <f>+IFERROR(L78*('Regions &amp; Poverty'!$I76/100),0)</f>
        <v>5.7928000000000007E-2</v>
      </c>
      <c r="P78" s="2">
        <f>+IFERROR(M78*('Regions &amp; Poverty'!$I76/100),0)</f>
        <v>4.1392000000000005E-2</v>
      </c>
      <c r="Q78" s="2">
        <f>+IFERROR(N78*('Regions &amp; Poverty'!$I76/100),0)</f>
        <v>8.1952000000000011E-2</v>
      </c>
      <c r="R78" s="2">
        <f>+IFERROR(('Regions &amp; Poverty'!$K76/100)*H78,0)</f>
        <v>17.266999999999999</v>
      </c>
      <c r="S78" s="2">
        <f>+IFERROR(('Regions &amp; Poverty'!$K76/100)*I78,0)</f>
        <v>12.337999999999999</v>
      </c>
      <c r="T78" s="2">
        <f>+IFERROR(('Regions &amp; Poverty'!$K76/100)*J78,0)</f>
        <v>24.428000000000001</v>
      </c>
      <c r="U78" s="2">
        <f>+IFERROR(R78*('Regions &amp; Poverty'!$M76/100),0)</f>
        <v>0.224471</v>
      </c>
      <c r="V78" s="2">
        <f>+IFERROR(S78*('Regions &amp; Poverty'!$M76/100),0)</f>
        <v>0.16039400000000001</v>
      </c>
      <c r="W78" s="2">
        <f>+IFERROR(T78*('Regions &amp; Poverty'!$M76/100),0)</f>
        <v>0.31756400000000001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1987000</v>
      </c>
      <c r="I81" s="2">
        <f t="shared" si="10"/>
        <v>2540500</v>
      </c>
      <c r="J81" s="2">
        <f t="shared" si="10"/>
        <v>3233800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156310</v>
      </c>
      <c r="I82" s="2">
        <f t="shared" si="10"/>
        <v>239320</v>
      </c>
      <c r="J82" s="2">
        <f t="shared" si="10"/>
        <v>255061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0</v>
      </c>
      <c r="I83" s="2">
        <f t="shared" si="10"/>
        <v>0</v>
      </c>
      <c r="J83" s="2">
        <f t="shared" si="10"/>
        <v>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125000</v>
      </c>
      <c r="I87" s="2">
        <f t="shared" si="10"/>
        <v>143000</v>
      </c>
      <c r="J87" s="2">
        <f t="shared" si="10"/>
        <v>142991</v>
      </c>
      <c r="K87" s="27"/>
      <c r="L87" s="2">
        <f>+IFERROR(('Regions &amp; Poverty'!$G85/100)*H87,0)</f>
        <v>2375</v>
      </c>
      <c r="M87" s="2">
        <f>+IFERROR(('Regions &amp; Poverty'!$G85/100)*I87,0)</f>
        <v>2717</v>
      </c>
      <c r="N87" s="2">
        <f>+IFERROR(('Regions &amp; Poverty'!$G85/100)*J87,0)</f>
        <v>2716.8289999999997</v>
      </c>
      <c r="O87" s="2">
        <f>+IFERROR(L87*('Regions &amp; Poverty'!$I85/100),0)</f>
        <v>7.125</v>
      </c>
      <c r="P87" s="2">
        <f>+IFERROR(M87*('Regions &amp; Poverty'!$I85/100),0)</f>
        <v>8.1509999999999998</v>
      </c>
      <c r="Q87" s="2">
        <f>+IFERROR(N87*('Regions &amp; Poverty'!$I85/100),0)</f>
        <v>8.150487</v>
      </c>
      <c r="R87" s="2">
        <f>+IFERROR(('Regions &amp; Poverty'!$K85/100)*H87,0)</f>
        <v>15125</v>
      </c>
      <c r="S87" s="2">
        <f>+IFERROR(('Regions &amp; Poverty'!$K85/100)*I87,0)</f>
        <v>17303</v>
      </c>
      <c r="T87" s="2">
        <f>+IFERROR(('Regions &amp; Poverty'!$K85/100)*J87,0)</f>
        <v>17301.911</v>
      </c>
      <c r="U87" s="2">
        <f>+IFERROR(R87*('Regions &amp; Poverty'!$M85/100),0)</f>
        <v>423.49999999999994</v>
      </c>
      <c r="V87" s="2">
        <f>+IFERROR(S87*('Regions &amp; Poverty'!$M85/100),0)</f>
        <v>484.48399999999992</v>
      </c>
      <c r="W87" s="2">
        <f>+IFERROR(T87*('Regions &amp; Poverty'!$M85/100),0)</f>
        <v>484.45350799999994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1000</v>
      </c>
      <c r="I95" s="2">
        <f t="shared" si="11"/>
        <v>1100</v>
      </c>
      <c r="J95" s="2">
        <f t="shared" si="11"/>
        <v>971</v>
      </c>
      <c r="K95" s="27"/>
      <c r="L95" s="2">
        <f>+IFERROR(('Regions &amp; Poverty'!$G93/100)*H95,0)</f>
        <v>65</v>
      </c>
      <c r="M95" s="2">
        <f>+IFERROR(('Regions &amp; Poverty'!$G93/100)*I95,0)</f>
        <v>71.5</v>
      </c>
      <c r="N95" s="2">
        <f>+IFERROR(('Regions &amp; Poverty'!$G93/100)*J95,0)</f>
        <v>63.115000000000002</v>
      </c>
      <c r="O95" s="2">
        <f>+IFERROR(L95*('Regions &amp; Poverty'!$I93/100),0)</f>
        <v>0.97499999999999998</v>
      </c>
      <c r="P95" s="2">
        <f>+IFERROR(M95*('Regions &amp; Poverty'!$I93/100),0)</f>
        <v>1.0725</v>
      </c>
      <c r="Q95" s="2">
        <f>+IFERROR(N95*('Regions &amp; Poverty'!$I93/100),0)</f>
        <v>0.94672500000000004</v>
      </c>
      <c r="R95" s="2">
        <f>+IFERROR(('Regions &amp; Poverty'!$K93/100)*H95,0)</f>
        <v>302</v>
      </c>
      <c r="S95" s="2">
        <f>+IFERROR(('Regions &amp; Poverty'!$K93/100)*I95,0)</f>
        <v>332.2</v>
      </c>
      <c r="T95" s="2">
        <f>+IFERROR(('Regions &amp; Poverty'!$K93/100)*J95,0)</f>
        <v>293.24200000000002</v>
      </c>
      <c r="U95" s="2">
        <f>+IFERROR(R95*('Regions &amp; Poverty'!$M93/100),0)</f>
        <v>23.858000000000001</v>
      </c>
      <c r="V95" s="2">
        <f>+IFERROR(S95*('Regions &amp; Poverty'!$M93/100),0)</f>
        <v>26.2438</v>
      </c>
      <c r="W95" s="2">
        <f>+IFERROR(T95*('Regions &amp; Poverty'!$M93/100),0)</f>
        <v>23.166118000000001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0</v>
      </c>
      <c r="I96" s="2">
        <f t="shared" si="11"/>
        <v>0</v>
      </c>
      <c r="J96" s="2">
        <f t="shared" si="11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1020000</v>
      </c>
      <c r="I110" s="2">
        <f t="shared" si="17"/>
        <v>1035000</v>
      </c>
      <c r="J110" s="2">
        <f t="shared" si="17"/>
        <v>1055536</v>
      </c>
      <c r="K110" s="27"/>
      <c r="L110" s="2">
        <f>+IFERROR(('Regions &amp; Poverty'!$G108/100)*H110,0)</f>
        <v>216240</v>
      </c>
      <c r="M110" s="2">
        <f>+IFERROR(('Regions &amp; Poverty'!$G108/100)*I110,0)</f>
        <v>219420</v>
      </c>
      <c r="N110" s="2">
        <f>+IFERROR(('Regions &amp; Poverty'!$G108/100)*J110,0)</f>
        <v>223773.63199999998</v>
      </c>
      <c r="O110" s="2">
        <f>+IFERROR(L110*('Regions &amp; Poverty'!$I108/100),0)</f>
        <v>9298.32</v>
      </c>
      <c r="P110" s="2">
        <f>+IFERROR(M110*('Regions &amp; Poverty'!$I108/100),0)</f>
        <v>9435.06</v>
      </c>
      <c r="Q110" s="2">
        <f>+IFERROR(N110*('Regions &amp; Poverty'!$I108/100),0)</f>
        <v>9622.2661759999992</v>
      </c>
      <c r="R110" s="2">
        <f>+IFERROR(('Regions &amp; Poverty'!$K108/100)*H110,0)</f>
        <v>616080</v>
      </c>
      <c r="S110" s="2">
        <f>+IFERROR(('Regions &amp; Poverty'!$K108/100)*I110,0)</f>
        <v>625140</v>
      </c>
      <c r="T110" s="2">
        <f>+IFERROR(('Regions &amp; Poverty'!$K108/100)*J110,0)</f>
        <v>637543.74399999995</v>
      </c>
      <c r="U110" s="2">
        <f>+IFERROR(R110*('Regions &amp; Poverty'!$M108/100),0)</f>
        <v>121367.76</v>
      </c>
      <c r="V110" s="2">
        <f>+IFERROR(S110*('Regions &amp; Poverty'!$M108/100),0)</f>
        <v>123152.57999999999</v>
      </c>
      <c r="W110" s="2">
        <f>+IFERROR(T110*('Regions &amp; Poverty'!$M108/100),0)</f>
        <v>125596.11756799997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226830</v>
      </c>
      <c r="I111" s="2">
        <f t="shared" si="17"/>
        <v>227492</v>
      </c>
      <c r="J111" s="2">
        <f t="shared" si="17"/>
        <v>253041</v>
      </c>
      <c r="K111" s="27"/>
      <c r="L111" s="2">
        <f>+IFERROR(('Regions &amp; Poverty'!$G109/100)*H111,0)</f>
        <v>34024.5</v>
      </c>
      <c r="M111" s="2">
        <f>+IFERROR(('Regions &amp; Poverty'!$G109/100)*I111,0)</f>
        <v>34123.799999999996</v>
      </c>
      <c r="N111" s="2">
        <f>+IFERROR(('Regions &amp; Poverty'!$G109/100)*J111,0)</f>
        <v>37956.15</v>
      </c>
      <c r="O111" s="2">
        <f>+IFERROR(L111*('Regions &amp; Poverty'!$I109/100),0)</f>
        <v>1020.735</v>
      </c>
      <c r="P111" s="2">
        <f>+IFERROR(M111*('Regions &amp; Poverty'!$I109/100),0)</f>
        <v>1023.7139999999998</v>
      </c>
      <c r="Q111" s="2">
        <f>+IFERROR(N111*('Regions &amp; Poverty'!$I109/100),0)</f>
        <v>1138.6845000000001</v>
      </c>
      <c r="R111" s="2">
        <f>+IFERROR(('Regions &amp; Poverty'!$K109/100)*H111,0)</f>
        <v>115456.47</v>
      </c>
      <c r="S111" s="2">
        <f>+IFERROR(('Regions &amp; Poverty'!$K109/100)*I111,0)</f>
        <v>115793.428</v>
      </c>
      <c r="T111" s="2">
        <f>+IFERROR(('Regions &amp; Poverty'!$K109/100)*J111,0)</f>
        <v>128797.86900000001</v>
      </c>
      <c r="U111" s="2">
        <f>+IFERROR(R111*('Regions &amp; Poverty'!$M109/100),0)</f>
        <v>18242.12226</v>
      </c>
      <c r="V111" s="2">
        <f>+IFERROR(S111*('Regions &amp; Poverty'!$M109/100),0)</f>
        <v>18295.361624000001</v>
      </c>
      <c r="W111" s="2">
        <f>+IFERROR(T111*('Regions &amp; Poverty'!$M109/100),0)</f>
        <v>20350.063302000002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8031</v>
      </c>
      <c r="I112" s="2">
        <f t="shared" si="17"/>
        <v>8905</v>
      </c>
      <c r="J112" s="2">
        <f t="shared" si="17"/>
        <v>8610</v>
      </c>
      <c r="K112" s="27"/>
      <c r="L112" s="2">
        <f>+IFERROR(('Regions &amp; Poverty'!$G110/100)*H112,0)</f>
        <v>489.89099999999996</v>
      </c>
      <c r="M112" s="2">
        <f>+IFERROR(('Regions &amp; Poverty'!$G110/100)*I112,0)</f>
        <v>543.20500000000004</v>
      </c>
      <c r="N112" s="2">
        <f>+IFERROR(('Regions &amp; Poverty'!$G110/100)*J112,0)</f>
        <v>525.21</v>
      </c>
      <c r="O112" s="2">
        <f>+IFERROR(L112*('Regions &amp; Poverty'!$I110/100),0)</f>
        <v>4.4090189999999998</v>
      </c>
      <c r="P112" s="2">
        <f>+IFERROR(M112*('Regions &amp; Poverty'!$I110/100),0)</f>
        <v>4.8888450000000008</v>
      </c>
      <c r="Q112" s="2">
        <f>+IFERROR(N112*('Regions &amp; Poverty'!$I110/100),0)</f>
        <v>4.7268900000000009</v>
      </c>
      <c r="R112" s="2">
        <f>+IFERROR(('Regions &amp; Poverty'!$K110/100)*H112,0)</f>
        <v>3188.3070000000002</v>
      </c>
      <c r="S112" s="2">
        <f>+IFERROR(('Regions &amp; Poverty'!$K110/100)*I112,0)</f>
        <v>3535.2850000000003</v>
      </c>
      <c r="T112" s="2">
        <f>+IFERROR(('Regions &amp; Poverty'!$K110/100)*J112,0)</f>
        <v>3418.17</v>
      </c>
      <c r="U112" s="2">
        <f>+IFERROR(R112*('Regions &amp; Poverty'!$M110/100),0)</f>
        <v>302.88916500000005</v>
      </c>
      <c r="V112" s="2">
        <f>+IFERROR(S112*('Regions &amp; Poverty'!$M110/100),0)</f>
        <v>335.85207500000001</v>
      </c>
      <c r="W112" s="2">
        <f>+IFERROR(T112*('Regions &amp; Poverty'!$M110/100),0)</f>
        <v>324.72615000000002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22033</v>
      </c>
      <c r="I118" s="2">
        <f t="shared" si="19"/>
        <v>22161</v>
      </c>
      <c r="J118" s="2">
        <f t="shared" si="19"/>
        <v>21534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9</v>
      </c>
      <c r="I127" s="2">
        <f t="shared" si="20"/>
        <v>9</v>
      </c>
      <c r="J127" s="2">
        <f t="shared" si="20"/>
        <v>9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6955</v>
      </c>
      <c r="I128" s="2">
        <f t="shared" si="20"/>
        <v>5322</v>
      </c>
      <c r="J128" s="2">
        <f t="shared" si="20"/>
        <v>4137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1873</v>
      </c>
      <c r="I129" s="2">
        <f t="shared" si="20"/>
        <v>2484</v>
      </c>
      <c r="J129" s="2">
        <f t="shared" si="20"/>
        <v>2876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17969</v>
      </c>
      <c r="I132" s="2">
        <f t="shared" si="20"/>
        <v>18099</v>
      </c>
      <c r="J132" s="2">
        <f t="shared" si="20"/>
        <v>18093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220</v>
      </c>
      <c r="I134" s="2">
        <f t="shared" si="20"/>
        <v>1860</v>
      </c>
      <c r="J134" s="2">
        <f t="shared" si="20"/>
        <v>6074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57</v>
      </c>
      <c r="I135" s="9">
        <f t="shared" si="21"/>
        <v>450</v>
      </c>
      <c r="J135" s="9">
        <f t="shared" si="21"/>
        <v>327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1</v>
      </c>
      <c r="I136" s="2">
        <f t="shared" si="22"/>
        <v>8</v>
      </c>
      <c r="J136" s="2">
        <f t="shared" si="22"/>
        <v>31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181</v>
      </c>
      <c r="I139" s="9">
        <f t="shared" si="23"/>
        <v>127</v>
      </c>
      <c r="J139" s="9">
        <f t="shared" si="23"/>
        <v>160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5341</v>
      </c>
      <c r="I140" s="2">
        <f t="shared" si="24"/>
        <v>4945</v>
      </c>
      <c r="J140" s="2">
        <f t="shared" si="24"/>
        <v>10071</v>
      </c>
      <c r="K140" s="27"/>
      <c r="L140" s="2">
        <f>+IFERROR(('Regions &amp; Poverty'!$G138/100)*H140,0)</f>
        <v>26.705000000000002</v>
      </c>
      <c r="M140" s="2">
        <f>+IFERROR(('Regions &amp; Poverty'!$G138/100)*I140,0)</f>
        <v>24.725000000000001</v>
      </c>
      <c r="N140" s="2">
        <f>+IFERROR(('Regions &amp; Poverty'!$G138/100)*J140,0)</f>
        <v>50.355000000000004</v>
      </c>
      <c r="O140" s="2">
        <f>+IFERROR(L140*('Regions &amp; Poverty'!$I138/100),0)</f>
        <v>2.6705000000000003E-2</v>
      </c>
      <c r="P140" s="2">
        <f>+IFERROR(M140*('Regions &amp; Poverty'!$I138/100),0)</f>
        <v>2.4725E-2</v>
      </c>
      <c r="Q140" s="2">
        <f>+IFERROR(N140*('Regions &amp; Poverty'!$I138/100),0)</f>
        <v>5.0355000000000004E-2</v>
      </c>
      <c r="R140" s="2">
        <f>+IFERROR(('Regions &amp; Poverty'!$K138/100)*H140,0)</f>
        <v>208.29900000000001</v>
      </c>
      <c r="S140" s="2">
        <f>+IFERROR(('Regions &amp; Poverty'!$K138/100)*I140,0)</f>
        <v>192.85499999999999</v>
      </c>
      <c r="T140" s="2">
        <f>+IFERROR(('Regions &amp; Poverty'!$K138/100)*J140,0)</f>
        <v>392.76900000000001</v>
      </c>
      <c r="U140" s="2">
        <f>+IFERROR(R140*('Regions &amp; Poverty'!$M138/100),0)</f>
        <v>1.6663920000000001</v>
      </c>
      <c r="V140" s="2">
        <f>+IFERROR(S140*('Regions &amp; Poverty'!$M138/100),0)</f>
        <v>1.54284</v>
      </c>
      <c r="W140" s="2">
        <f>+IFERROR(T140*('Regions &amp; Poverty'!$M138/100),0)</f>
        <v>3.1421520000000003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843</v>
      </c>
      <c r="I141" s="2">
        <f t="shared" si="24"/>
        <v>1250</v>
      </c>
      <c r="J141" s="2">
        <f t="shared" si="24"/>
        <v>812</v>
      </c>
      <c r="K141" s="27"/>
      <c r="L141" s="2">
        <f>+IFERROR(('Regions &amp; Poverty'!$G139/100)*H141,0)</f>
        <v>11.802</v>
      </c>
      <c r="M141" s="2">
        <f>+IFERROR(('Regions &amp; Poverty'!$G139/100)*I141,0)</f>
        <v>17.499999999999996</v>
      </c>
      <c r="N141" s="2">
        <f>+IFERROR(('Regions &amp; Poverty'!$G139/100)*J141,0)</f>
        <v>11.367999999999999</v>
      </c>
      <c r="O141" s="2">
        <f>+IFERROR(L141*('Regions &amp; Poverty'!$I139/100),0)</f>
        <v>2.3604E-2</v>
      </c>
      <c r="P141" s="2">
        <f>+IFERROR(M141*('Regions &amp; Poverty'!$I139/100),0)</f>
        <v>3.4999999999999996E-2</v>
      </c>
      <c r="Q141" s="2">
        <f>+IFERROR(N141*('Regions &amp; Poverty'!$I139/100),0)</f>
        <v>2.2735999999999999E-2</v>
      </c>
      <c r="R141" s="2">
        <f>+IFERROR(('Regions &amp; Poverty'!$K139/100)*H141,0)</f>
        <v>135.72300000000001</v>
      </c>
      <c r="S141" s="2">
        <f>+IFERROR(('Regions &amp; Poverty'!$K139/100)*I141,0)</f>
        <v>201.25</v>
      </c>
      <c r="T141" s="2">
        <f>+IFERROR(('Regions &amp; Poverty'!$K139/100)*J141,0)</f>
        <v>130.732</v>
      </c>
      <c r="U141" s="2">
        <f>+IFERROR(R141*('Regions &amp; Poverty'!$M139/100),0)</f>
        <v>4.0716900000000003</v>
      </c>
      <c r="V141" s="2">
        <f>+IFERROR(S141*('Regions &amp; Poverty'!$M139/100),0)</f>
        <v>6.0374999999999996</v>
      </c>
      <c r="W141" s="2">
        <f>+IFERROR(T141*('Regions &amp; Poverty'!$M139/100),0)</f>
        <v>3.9219599999999999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30671</v>
      </c>
      <c r="I143" s="2">
        <f t="shared" si="24"/>
        <v>50004</v>
      </c>
      <c r="J143" s="2">
        <f t="shared" si="24"/>
        <v>2004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750</v>
      </c>
      <c r="I144" s="2">
        <f t="shared" si="24"/>
        <v>780</v>
      </c>
      <c r="J144" s="2">
        <f t="shared" si="24"/>
        <v>2697</v>
      </c>
      <c r="K144" s="27"/>
      <c r="L144" s="2">
        <f>+IFERROR(('Regions &amp; Poverty'!$G142/100)*H144,0)</f>
        <v>15</v>
      </c>
      <c r="M144" s="2">
        <f>+IFERROR(('Regions &amp; Poverty'!$G142/100)*I144,0)</f>
        <v>15.6</v>
      </c>
      <c r="N144" s="2">
        <f>+IFERROR(('Regions &amp; Poverty'!$G142/100)*J144,0)</f>
        <v>53.94</v>
      </c>
      <c r="O144" s="2">
        <f>+IFERROR(L144*('Regions &amp; Poverty'!$I142/100),0)</f>
        <v>0.06</v>
      </c>
      <c r="P144" s="2">
        <f>+IFERROR(M144*('Regions &amp; Poverty'!$I142/100),0)</f>
        <v>6.2399999999999997E-2</v>
      </c>
      <c r="Q144" s="2">
        <f>+IFERROR(N144*('Regions &amp; Poverty'!$I142/100),0)</f>
        <v>0.21576000000000001</v>
      </c>
      <c r="R144" s="2">
        <f>+IFERROR(('Regions &amp; Poverty'!$K142/100)*H144,0)</f>
        <v>68.25</v>
      </c>
      <c r="S144" s="2">
        <f>+IFERROR(('Regions &amp; Poverty'!$K142/100)*I144,0)</f>
        <v>70.98</v>
      </c>
      <c r="T144" s="2">
        <f>+IFERROR(('Regions &amp; Poverty'!$K142/100)*J144,0)</f>
        <v>245.42699999999999</v>
      </c>
      <c r="U144" s="2">
        <f>+IFERROR(R144*('Regions &amp; Poverty'!$M142/100),0)</f>
        <v>1.56975</v>
      </c>
      <c r="V144" s="2">
        <f>+IFERROR(S144*('Regions &amp; Poverty'!$M142/100),0)</f>
        <v>1.6325400000000001</v>
      </c>
      <c r="W144" s="2">
        <f>+IFERROR(T144*('Regions &amp; Poverty'!$M142/100),0)</f>
        <v>5.6448209999999994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71507</v>
      </c>
      <c r="I146" s="2">
        <f t="shared" si="24"/>
        <v>77774</v>
      </c>
      <c r="J146" s="2">
        <f t="shared" si="24"/>
        <v>73708</v>
      </c>
      <c r="K146" s="27"/>
      <c r="L146" s="2">
        <f>+IFERROR(('Regions &amp; Poverty'!$G144/100)*H146,0)</f>
        <v>214.52100000000002</v>
      </c>
      <c r="M146" s="2">
        <f>+IFERROR(('Regions &amp; Poverty'!$G144/100)*I146,0)</f>
        <v>233.322</v>
      </c>
      <c r="N146" s="2">
        <f>+IFERROR(('Regions &amp; Poverty'!$G144/100)*J146,0)</f>
        <v>221.124</v>
      </c>
      <c r="O146" s="2">
        <f>+IFERROR(L146*('Regions &amp; Poverty'!$I144/100),0)</f>
        <v>0.21452100000000002</v>
      </c>
      <c r="P146" s="2">
        <f>+IFERROR(M146*('Regions &amp; Poverty'!$I144/100),0)</f>
        <v>0.233322</v>
      </c>
      <c r="Q146" s="2">
        <f>+IFERROR(N146*('Regions &amp; Poverty'!$I144/100),0)</f>
        <v>0.22112399999999999</v>
      </c>
      <c r="R146" s="2">
        <f>+IFERROR(('Regions &amp; Poverty'!$K144/100)*H146,0)</f>
        <v>1787.6750000000002</v>
      </c>
      <c r="S146" s="2">
        <f>+IFERROR(('Regions &amp; Poverty'!$K144/100)*I146,0)</f>
        <v>1944.3500000000001</v>
      </c>
      <c r="T146" s="2">
        <f>+IFERROR(('Regions &amp; Poverty'!$K144/100)*J146,0)</f>
        <v>1842.7</v>
      </c>
      <c r="U146" s="2">
        <f>+IFERROR(R146*('Regions &amp; Poverty'!$M144/100),0)</f>
        <v>8.9383750000000006</v>
      </c>
      <c r="V146" s="2">
        <f>+IFERROR(S146*('Regions &amp; Poverty'!$M144/100),0)</f>
        <v>9.7217500000000001</v>
      </c>
      <c r="W146" s="2">
        <f>+IFERROR(T146*('Regions &amp; Poverty'!$M144/100),0)</f>
        <v>9.2134999999999998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134</v>
      </c>
      <c r="I147" s="2">
        <f t="shared" si="24"/>
        <v>130</v>
      </c>
      <c r="J147" s="2">
        <f t="shared" si="24"/>
        <v>130</v>
      </c>
      <c r="K147" s="27"/>
      <c r="L147" s="2">
        <f>+IFERROR(('Regions &amp; Poverty'!$G145/100)*H147,0)</f>
        <v>3.35</v>
      </c>
      <c r="M147" s="2">
        <f>+IFERROR(('Regions &amp; Poverty'!$G145/100)*I147,0)</f>
        <v>3.25</v>
      </c>
      <c r="N147" s="2">
        <f>+IFERROR(('Regions &amp; Poverty'!$G145/100)*J147,0)</f>
        <v>3.25</v>
      </c>
      <c r="O147" s="2">
        <f>+IFERROR(L147*('Regions &amp; Poverty'!$I145/100),0)</f>
        <v>1.34E-2</v>
      </c>
      <c r="P147" s="2">
        <f>+IFERROR(M147*('Regions &amp; Poverty'!$I145/100),0)</f>
        <v>1.3000000000000001E-2</v>
      </c>
      <c r="Q147" s="2">
        <f>+IFERROR(N147*('Regions &amp; Poverty'!$I145/100),0)</f>
        <v>1.3000000000000001E-2</v>
      </c>
      <c r="R147" s="2">
        <f>+IFERROR(('Regions &amp; Poverty'!$K145/100)*H147,0)</f>
        <v>23.986000000000001</v>
      </c>
      <c r="S147" s="2">
        <f>+IFERROR(('Regions &amp; Poverty'!$K145/100)*I147,0)</f>
        <v>23.27</v>
      </c>
      <c r="T147" s="2">
        <f>+IFERROR(('Regions &amp; Poverty'!$K145/100)*J147,0)</f>
        <v>23.27</v>
      </c>
      <c r="U147" s="2">
        <f>+IFERROR(R147*('Regions &amp; Poverty'!$M145/100),0)</f>
        <v>0.93545400000000001</v>
      </c>
      <c r="V147" s="2">
        <f>+IFERROR(S147*('Regions &amp; Poverty'!$M145/100),0)</f>
        <v>0.90752999999999995</v>
      </c>
      <c r="W147" s="2">
        <f>+IFERROR(T147*('Regions &amp; Poverty'!$M145/100),0)</f>
        <v>0.90752999999999995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25</v>
      </c>
      <c r="I148" s="2">
        <f t="shared" si="24"/>
        <v>25</v>
      </c>
      <c r="J148" s="2">
        <f t="shared" si="24"/>
        <v>25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148</v>
      </c>
      <c r="I149" s="2">
        <f t="shared" si="24"/>
        <v>61</v>
      </c>
      <c r="J149" s="2">
        <f t="shared" si="24"/>
        <v>112</v>
      </c>
      <c r="K149" s="27"/>
      <c r="L149" s="2">
        <f>+IFERROR(('Regions &amp; Poverty'!$G147/100)*H149,0)</f>
        <v>0.14799999999999999</v>
      </c>
      <c r="M149" s="2">
        <f>+IFERROR(('Regions &amp; Poverty'!$G147/100)*I149,0)</f>
        <v>6.0999999999999999E-2</v>
      </c>
      <c r="N149" s="2">
        <f>+IFERROR(('Regions &amp; Poverty'!$G147/100)*J149,0)</f>
        <v>0.112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3.1080000000000001</v>
      </c>
      <c r="S149" s="2">
        <f>+IFERROR(('Regions &amp; Poverty'!$K147/100)*I149,0)</f>
        <v>1.2810000000000001</v>
      </c>
      <c r="T149" s="2">
        <f>+IFERROR(('Regions &amp; Poverty'!$K147/100)*J149,0)</f>
        <v>2.3520000000000003</v>
      </c>
      <c r="U149" s="2">
        <f>+IFERROR(R149*('Regions &amp; Poverty'!$M147/100),0)</f>
        <v>1.2432E-2</v>
      </c>
      <c r="V149" s="2">
        <f>+IFERROR(S149*('Regions &amp; Poverty'!$M147/100),0)</f>
        <v>5.1240000000000009E-3</v>
      </c>
      <c r="W149" s="2">
        <f>+IFERROR(T149*('Regions &amp; Poverty'!$M147/100),0)</f>
        <v>9.4080000000000014E-3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1460</v>
      </c>
      <c r="I151" s="2">
        <f t="shared" si="25"/>
        <v>1491</v>
      </c>
      <c r="J151" s="2">
        <f t="shared" si="25"/>
        <v>1522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1.46</v>
      </c>
      <c r="S151" s="2">
        <f>+IFERROR(('Regions &amp; Poverty'!$K149/100)*I151,0)</f>
        <v>1.4910000000000001</v>
      </c>
      <c r="T151" s="2">
        <f>+IFERROR(('Regions &amp; Poverty'!$K149/100)*J151,0)</f>
        <v>1.522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70907</v>
      </c>
      <c r="I155" s="2">
        <f t="shared" si="25"/>
        <v>97458</v>
      </c>
      <c r="J155" s="2">
        <f t="shared" si="25"/>
        <v>112193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345000</v>
      </c>
      <c r="I156" s="2">
        <f t="shared" si="25"/>
        <v>360000</v>
      </c>
      <c r="J156" s="2">
        <f t="shared" si="25"/>
        <v>365000</v>
      </c>
      <c r="K156" s="27"/>
      <c r="L156" s="2">
        <f>+IFERROR(('Regions &amp; Poverty'!$G154/100)*H156,0)</f>
        <v>1035</v>
      </c>
      <c r="M156" s="2">
        <f>+IFERROR(('Regions &amp; Poverty'!$G154/100)*I156,0)</f>
        <v>1080</v>
      </c>
      <c r="N156" s="2">
        <f>+IFERROR(('Regions &amp; Poverty'!$G154/100)*J156,0)</f>
        <v>1095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8280</v>
      </c>
      <c r="S156" s="2">
        <f>+IFERROR(('Regions &amp; Poverty'!$K154/100)*I156,0)</f>
        <v>8640</v>
      </c>
      <c r="T156" s="2">
        <f>+IFERROR(('Regions &amp; Poverty'!$K154/100)*J156,0)</f>
        <v>8760</v>
      </c>
      <c r="U156" s="2">
        <f>+IFERROR(R156*('Regions &amp; Poverty'!$M154/100),0)</f>
        <v>41.4</v>
      </c>
      <c r="V156" s="2">
        <f>+IFERROR(S156*('Regions &amp; Poverty'!$M154/100),0)</f>
        <v>43.2</v>
      </c>
      <c r="W156" s="2">
        <f>+IFERROR(T156*('Regions &amp; Poverty'!$M154/100),0)</f>
        <v>43.800000000000004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9169</v>
      </c>
      <c r="I158" s="2">
        <f t="shared" si="25"/>
        <v>7794</v>
      </c>
      <c r="J158" s="2">
        <f t="shared" si="25"/>
        <v>9635</v>
      </c>
      <c r="K158" s="27"/>
      <c r="L158" s="2">
        <f>+IFERROR(('Regions &amp; Poverty'!$G156/100)*H158,0)</f>
        <v>1723.7719999999999</v>
      </c>
      <c r="M158" s="2">
        <f>+IFERROR(('Regions &amp; Poverty'!$G156/100)*I158,0)</f>
        <v>1465.2719999999999</v>
      </c>
      <c r="N158" s="2">
        <f>+IFERROR(('Regions &amp; Poverty'!$G156/100)*J158,0)</f>
        <v>1811.38</v>
      </c>
      <c r="O158" s="2">
        <f>+IFERROR(L158*('Regions &amp; Poverty'!$I156/100),0)</f>
        <v>77.569739999999996</v>
      </c>
      <c r="P158" s="2">
        <f>+IFERROR(M158*('Regions &amp; Poverty'!$I156/100),0)</f>
        <v>65.937239999999989</v>
      </c>
      <c r="Q158" s="2">
        <f>+IFERROR(N158*('Regions &amp; Poverty'!$I156/100),0)</f>
        <v>81.512100000000004</v>
      </c>
      <c r="R158" s="2">
        <f>+IFERROR(('Regions &amp; Poverty'!$K156/100)*H158,0)</f>
        <v>4786.2179999999998</v>
      </c>
      <c r="S158" s="2">
        <f>+IFERROR(('Regions &amp; Poverty'!$K156/100)*I158,0)</f>
        <v>4068.4680000000003</v>
      </c>
      <c r="T158" s="2">
        <f>+IFERROR(('Regions &amp; Poverty'!$K156/100)*J158,0)</f>
        <v>5029.47</v>
      </c>
      <c r="U158" s="2">
        <f>+IFERROR(R158*('Regions &amp; Poverty'!$M156/100),0)</f>
        <v>828.015714</v>
      </c>
      <c r="V158" s="2">
        <f>+IFERROR(S158*('Regions &amp; Poverty'!$M156/100),0)</f>
        <v>703.84496400000012</v>
      </c>
      <c r="W158" s="2">
        <f>+IFERROR(T158*('Regions &amp; Poverty'!$M156/100),0)</f>
        <v>870.09831000000008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238120</v>
      </c>
      <c r="I159" s="2">
        <f t="shared" si="25"/>
        <v>230500</v>
      </c>
      <c r="J159" s="2">
        <f t="shared" si="25"/>
        <v>181638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2247</v>
      </c>
      <c r="I160" s="2">
        <f t="shared" si="26"/>
        <v>2072</v>
      </c>
      <c r="J160" s="2">
        <f t="shared" si="26"/>
        <v>1927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86</v>
      </c>
      <c r="I164" s="2">
        <f t="shared" si="26"/>
        <v>51</v>
      </c>
      <c r="J164" s="2">
        <f t="shared" si="26"/>
        <v>30</v>
      </c>
      <c r="K164" s="27"/>
      <c r="L164" s="2">
        <f>+IFERROR(('Regions &amp; Poverty'!$G162/100)*H164,0)</f>
        <v>1.6339999999999999</v>
      </c>
      <c r="M164" s="2">
        <f>+IFERROR(('Regions &amp; Poverty'!$G162/100)*I164,0)</f>
        <v>0.96899999999999997</v>
      </c>
      <c r="N164" s="2">
        <f>+IFERROR(('Regions &amp; Poverty'!$G162/100)*J164,0)</f>
        <v>0.56999999999999995</v>
      </c>
      <c r="O164" s="2">
        <f>+IFERROR(L164*('Regions &amp; Poverty'!$I162/100),0)</f>
        <v>4.9020000000000001E-3</v>
      </c>
      <c r="P164" s="2">
        <f>+IFERROR(M164*('Regions &amp; Poverty'!$I162/100),0)</f>
        <v>2.9069999999999999E-3</v>
      </c>
      <c r="Q164" s="2">
        <f>+IFERROR(N164*('Regions &amp; Poverty'!$I162/100),0)</f>
        <v>1.7099999999999999E-3</v>
      </c>
      <c r="R164" s="2">
        <f>+IFERROR(('Regions &amp; Poverty'!$K162/100)*H164,0)</f>
        <v>11.610000000000001</v>
      </c>
      <c r="S164" s="2">
        <f>+IFERROR(('Regions &amp; Poverty'!$K162/100)*I164,0)</f>
        <v>6.8850000000000007</v>
      </c>
      <c r="T164" s="2">
        <f>+IFERROR(('Regions &amp; Poverty'!$K162/100)*J164,0)</f>
        <v>4.0500000000000007</v>
      </c>
      <c r="U164" s="2">
        <f>+IFERROR(R164*('Regions &amp; Poverty'!$M162/100),0)</f>
        <v>0.3483</v>
      </c>
      <c r="V164" s="2">
        <f>+IFERROR(S164*('Regions &amp; Poverty'!$M162/100),0)</f>
        <v>0.20655000000000001</v>
      </c>
      <c r="W164" s="2">
        <f>+IFERROR(T164*('Regions &amp; Poverty'!$M162/100),0)</f>
        <v>0.12150000000000001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1095</v>
      </c>
      <c r="I165" s="2">
        <f t="shared" si="26"/>
        <v>1333</v>
      </c>
      <c r="J165" s="2">
        <f t="shared" si="26"/>
        <v>1052</v>
      </c>
      <c r="K165" s="27"/>
      <c r="L165" s="2">
        <f>+IFERROR(('Regions &amp; Poverty'!$G163/100)*H165,0)</f>
        <v>5.4750000000000005</v>
      </c>
      <c r="M165" s="2">
        <f>+IFERROR(('Regions &amp; Poverty'!$G163/100)*I165,0)</f>
        <v>6.665</v>
      </c>
      <c r="N165" s="2">
        <f>+IFERROR(('Regions &amp; Poverty'!$G163/100)*J165,0)</f>
        <v>5.26</v>
      </c>
      <c r="O165" s="2">
        <f>+IFERROR(L165*('Regions &amp; Poverty'!$I163/100),0)</f>
        <v>1.0950000000000001E-2</v>
      </c>
      <c r="P165" s="2">
        <f>+IFERROR(M165*('Regions &amp; Poverty'!$I163/100),0)</f>
        <v>1.333E-2</v>
      </c>
      <c r="Q165" s="2">
        <f>+IFERROR(N165*('Regions &amp; Poverty'!$I163/100),0)</f>
        <v>1.052E-2</v>
      </c>
      <c r="R165" s="2">
        <f>+IFERROR(('Regions &amp; Poverty'!$K163/100)*H165,0)</f>
        <v>29.565000000000005</v>
      </c>
      <c r="S165" s="2">
        <f>+IFERROR(('Regions &amp; Poverty'!$K163/100)*I165,0)</f>
        <v>35.991000000000007</v>
      </c>
      <c r="T165" s="2">
        <f>+IFERROR(('Regions &amp; Poverty'!$K163/100)*J165,0)</f>
        <v>28.404000000000003</v>
      </c>
      <c r="U165" s="2">
        <f>+IFERROR(R165*('Regions &amp; Poverty'!$M163/100),0)</f>
        <v>0.206955</v>
      </c>
      <c r="V165" s="2">
        <f>+IFERROR(S165*('Regions &amp; Poverty'!$M163/100),0)</f>
        <v>0.25193700000000002</v>
      </c>
      <c r="W165" s="2">
        <f>+IFERROR(T165*('Regions &amp; Poverty'!$M163/100),0)</f>
        <v>0.198828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827</v>
      </c>
      <c r="I168" s="2">
        <f t="shared" si="26"/>
        <v>1043</v>
      </c>
      <c r="J168" s="2">
        <f t="shared" si="26"/>
        <v>963</v>
      </c>
      <c r="K168" s="27"/>
      <c r="L168" s="2">
        <f>+IFERROR(('Regions &amp; Poverty'!$G166/100)*H168,0)</f>
        <v>38.869</v>
      </c>
      <c r="M168" s="2">
        <f>+IFERROR(('Regions &amp; Poverty'!$G166/100)*I168,0)</f>
        <v>49.021000000000001</v>
      </c>
      <c r="N168" s="2">
        <f>+IFERROR(('Regions &amp; Poverty'!$G166/100)*J168,0)</f>
        <v>45.261000000000003</v>
      </c>
      <c r="O168" s="2">
        <f>+IFERROR(L168*('Regions &amp; Poverty'!$I166/100),0)</f>
        <v>0.38868999999999998</v>
      </c>
      <c r="P168" s="2">
        <f>+IFERROR(M168*('Regions &amp; Poverty'!$I166/100),0)</f>
        <v>0.49021000000000003</v>
      </c>
      <c r="Q168" s="2">
        <f>+IFERROR(N168*('Regions &amp; Poverty'!$I166/100),0)</f>
        <v>0.45261000000000001</v>
      </c>
      <c r="R168" s="2">
        <f>+IFERROR(('Regions &amp; Poverty'!$K166/100)*H168,0)</f>
        <v>165.4</v>
      </c>
      <c r="S168" s="2">
        <f>+IFERROR(('Regions &amp; Poverty'!$K166/100)*I168,0)</f>
        <v>208.60000000000002</v>
      </c>
      <c r="T168" s="2">
        <f>+IFERROR(('Regions &amp; Poverty'!$K166/100)*J168,0)</f>
        <v>192.60000000000002</v>
      </c>
      <c r="U168" s="2">
        <f>+IFERROR(R168*('Regions &amp; Poverty'!$M166/100),0)</f>
        <v>8.6008000000000013</v>
      </c>
      <c r="V168" s="2">
        <f>+IFERROR(S168*('Regions &amp; Poverty'!$M166/100),0)</f>
        <v>10.847200000000003</v>
      </c>
      <c r="W168" s="2">
        <f>+IFERROR(T168*('Regions &amp; Poverty'!$M166/100),0)</f>
        <v>10.015200000000002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1100</v>
      </c>
      <c r="I170" s="2">
        <f t="shared" si="27"/>
        <v>1100</v>
      </c>
      <c r="J170" s="2">
        <f t="shared" si="27"/>
        <v>1036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7818</v>
      </c>
      <c r="I172" s="2">
        <f t="shared" si="27"/>
        <v>41091</v>
      </c>
      <c r="J172" s="2">
        <f t="shared" si="27"/>
        <v>139724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31.272000000000002</v>
      </c>
      <c r="S172" s="2">
        <f>+IFERROR(('Regions &amp; Poverty'!$K170/100)*I172,0)</f>
        <v>164.364</v>
      </c>
      <c r="T172" s="2">
        <f>+IFERROR(('Regions &amp; Poverty'!$K170/100)*J172,0)</f>
        <v>558.89599999999996</v>
      </c>
      <c r="U172" s="2">
        <f>+IFERROR(R172*('Regions &amp; Poverty'!$M170/100),0)</f>
        <v>3.1272000000000001E-2</v>
      </c>
      <c r="V172" s="2">
        <f>+IFERROR(S172*('Regions &amp; Poverty'!$M170/100),0)</f>
        <v>0.16436400000000001</v>
      </c>
      <c r="W172" s="2">
        <f>+IFERROR(T172*('Regions &amp; Poverty'!$M170/100),0)</f>
        <v>0.55889599999999995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20204</v>
      </c>
      <c r="I174" s="2">
        <f t="shared" si="27"/>
        <v>25352</v>
      </c>
      <c r="J174" s="2">
        <f t="shared" si="27"/>
        <v>65302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60.612000000000002</v>
      </c>
      <c r="S174" s="2">
        <f>+IFERROR(('Regions &amp; Poverty'!$K172/100)*I174,0)</f>
        <v>76.055999999999997</v>
      </c>
      <c r="T174" s="2">
        <f>+IFERROR(('Regions &amp; Poverty'!$K172/100)*J174,0)</f>
        <v>195.90600000000001</v>
      </c>
      <c r="U174" s="2">
        <f>+IFERROR(R174*('Regions &amp; Poverty'!$M172/100),0)</f>
        <v>6.0612000000000006E-2</v>
      </c>
      <c r="V174" s="2">
        <f>+IFERROR(S174*('Regions &amp; Poverty'!$M172/100),0)</f>
        <v>7.6055999999999999E-2</v>
      </c>
      <c r="W174" s="2">
        <f>+IFERROR(T174*('Regions &amp; Poverty'!$M172/100),0)</f>
        <v>0.195906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180</v>
      </c>
      <c r="I175" s="2">
        <f t="shared" si="27"/>
        <v>880</v>
      </c>
      <c r="J175" s="2">
        <f t="shared" si="27"/>
        <v>2810</v>
      </c>
      <c r="K175" s="27"/>
      <c r="L175" s="2">
        <f>+IFERROR(('Regions &amp; Poverty'!$G173/100)*H175,0)</f>
        <v>0.18</v>
      </c>
      <c r="M175" s="2">
        <f>+IFERROR(('Regions &amp; Poverty'!$G173/100)*I175,0)</f>
        <v>0.88</v>
      </c>
      <c r="N175" s="2">
        <f>+IFERROR(('Regions &amp; Poverty'!$G173/100)*J175,0)</f>
        <v>2.81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0.9</v>
      </c>
      <c r="S175" s="2">
        <f>+IFERROR(('Regions &amp; Poverty'!$K173/100)*I175,0)</f>
        <v>4.4000000000000004</v>
      </c>
      <c r="T175" s="2">
        <f>+IFERROR(('Regions &amp; Poverty'!$K173/100)*J175,0)</f>
        <v>14.05</v>
      </c>
      <c r="U175" s="2">
        <f>+IFERROR(R175*('Regions &amp; Poverty'!$M173/100),0)</f>
        <v>9.0000000000000008E-4</v>
      </c>
      <c r="V175" s="2">
        <f>+IFERROR(S175*('Regions &amp; Poverty'!$M173/100),0)</f>
        <v>4.4000000000000003E-3</v>
      </c>
      <c r="W175" s="2">
        <f>+IFERROR(T175*('Regions &amp; Poverty'!$M173/100),0)</f>
        <v>1.4050000000000002E-2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31310</v>
      </c>
      <c r="I176" s="9">
        <f t="shared" si="28"/>
        <v>70850</v>
      </c>
      <c r="J176" s="9">
        <f t="shared" si="28"/>
        <v>210917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4544082</v>
      </c>
      <c r="I178" s="9">
        <f t="shared" si="29"/>
        <v>5317155</v>
      </c>
      <c r="J178" s="9">
        <f t="shared" si="29"/>
        <v>6157211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142</v>
      </c>
      <c r="I182" s="2">
        <f t="shared" si="30"/>
        <v>142</v>
      </c>
      <c r="J182" s="2">
        <f t="shared" si="30"/>
        <v>142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137354</v>
      </c>
      <c r="I183" s="2">
        <f t="shared" si="30"/>
        <v>147637</v>
      </c>
      <c r="J183" s="2">
        <f t="shared" si="30"/>
        <v>166274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1390</v>
      </c>
      <c r="I192" s="2">
        <f t="shared" si="31"/>
        <v>1406</v>
      </c>
      <c r="J192" s="2">
        <f t="shared" si="31"/>
        <v>1428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57</v>
      </c>
      <c r="I202" s="2">
        <f t="shared" si="32"/>
        <v>450</v>
      </c>
      <c r="J202" s="2">
        <f t="shared" si="32"/>
        <v>327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83</v>
      </c>
      <c r="I204" s="2">
        <f t="shared" si="32"/>
        <v>59</v>
      </c>
      <c r="J204" s="2">
        <f t="shared" si="32"/>
        <v>50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98</v>
      </c>
      <c r="I205" s="2">
        <f t="shared" si="32"/>
        <v>68</v>
      </c>
      <c r="J205" s="2">
        <f t="shared" si="32"/>
        <v>110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462</v>
      </c>
      <c r="I244" s="2">
        <f t="shared" si="36"/>
        <v>441</v>
      </c>
      <c r="J244" s="2">
        <f t="shared" si="36"/>
        <v>419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0</v>
      </c>
      <c r="I245" s="2">
        <f t="shared" si="36"/>
        <v>0</v>
      </c>
      <c r="J245" s="2">
        <f t="shared" si="36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4</v>
      </c>
      <c r="B250" s="1" t="s">
        <v>20</v>
      </c>
      <c r="C250" s="1">
        <v>201</v>
      </c>
      <c r="D250" s="1" t="s">
        <v>695</v>
      </c>
      <c r="E250" s="1">
        <v>5510</v>
      </c>
      <c r="F250" s="1" t="s">
        <v>581</v>
      </c>
      <c r="G250" s="1" t="s">
        <v>4</v>
      </c>
      <c r="H250" s="1">
        <v>5341</v>
      </c>
      <c r="I250" s="1">
        <v>4945</v>
      </c>
      <c r="J250" s="1">
        <v>10071</v>
      </c>
    </row>
    <row r="251" spans="1:11" ht="15" customHeight="1" x14ac:dyDescent="0.2">
      <c r="A251" s="1">
        <v>9</v>
      </c>
      <c r="B251" s="1" t="s">
        <v>24</v>
      </c>
      <c r="C251" s="1">
        <v>201</v>
      </c>
      <c r="D251" s="1" t="s">
        <v>695</v>
      </c>
      <c r="E251" s="1">
        <v>5510</v>
      </c>
      <c r="F251" s="1" t="s">
        <v>581</v>
      </c>
      <c r="G251" s="1" t="s">
        <v>4</v>
      </c>
      <c r="H251" s="1">
        <v>2187</v>
      </c>
      <c r="I251" s="1">
        <v>2187</v>
      </c>
      <c r="J251" s="1">
        <v>2187</v>
      </c>
    </row>
    <row r="252" spans="1:11" ht="15" customHeight="1" x14ac:dyDescent="0.2">
      <c r="A252" s="1">
        <v>1</v>
      </c>
      <c r="B252" s="1" t="s">
        <v>25</v>
      </c>
      <c r="C252" s="1">
        <v>201</v>
      </c>
      <c r="D252" s="1" t="s">
        <v>695</v>
      </c>
      <c r="E252" s="1">
        <v>5510</v>
      </c>
      <c r="F252" s="1" t="s">
        <v>581</v>
      </c>
      <c r="G252" s="1" t="s">
        <v>4</v>
      </c>
      <c r="H252" s="1">
        <v>86</v>
      </c>
      <c r="I252" s="1">
        <v>51</v>
      </c>
      <c r="J252" s="1">
        <v>30</v>
      </c>
    </row>
    <row r="253" spans="1:11" ht="15" customHeight="1" x14ac:dyDescent="0.2">
      <c r="A253" s="1">
        <v>10</v>
      </c>
      <c r="B253" s="1" t="s">
        <v>26</v>
      </c>
      <c r="C253" s="1">
        <v>201</v>
      </c>
      <c r="D253" s="1" t="s">
        <v>695</v>
      </c>
      <c r="E253" s="1">
        <v>5510</v>
      </c>
      <c r="F253" s="1" t="s">
        <v>581</v>
      </c>
      <c r="G253" s="1" t="s">
        <v>4</v>
      </c>
      <c r="H253" s="1">
        <v>238120</v>
      </c>
      <c r="I253" s="1">
        <v>230500</v>
      </c>
      <c r="J253" s="1">
        <v>181638</v>
      </c>
    </row>
    <row r="254" spans="1:11" ht="15" customHeight="1" x14ac:dyDescent="0.2">
      <c r="A254" s="1">
        <v>52</v>
      </c>
      <c r="B254" s="1" t="s">
        <v>28</v>
      </c>
      <c r="C254" s="1">
        <v>201</v>
      </c>
      <c r="D254" s="1" t="s">
        <v>695</v>
      </c>
      <c r="E254" s="1">
        <v>5510</v>
      </c>
      <c r="F254" s="1" t="s">
        <v>581</v>
      </c>
      <c r="G254" s="1" t="s">
        <v>4</v>
      </c>
      <c r="H254" s="1">
        <v>1095</v>
      </c>
      <c r="I254" s="1">
        <v>1333</v>
      </c>
      <c r="J254" s="1">
        <v>1052</v>
      </c>
    </row>
    <row r="255" spans="1:11" ht="15" customHeight="1" x14ac:dyDescent="0.2">
      <c r="A255" s="1">
        <v>16</v>
      </c>
      <c r="B255" s="1" t="s">
        <v>31</v>
      </c>
      <c r="C255" s="1">
        <v>201</v>
      </c>
      <c r="D255" s="1" t="s">
        <v>695</v>
      </c>
      <c r="E255" s="1">
        <v>5510</v>
      </c>
      <c r="F255" s="1" t="s">
        <v>581</v>
      </c>
      <c r="G255" s="1" t="s">
        <v>4</v>
      </c>
      <c r="H255" s="1">
        <v>157000</v>
      </c>
      <c r="I255" s="1">
        <v>167261</v>
      </c>
      <c r="J255" s="1">
        <v>158228</v>
      </c>
    </row>
    <row r="256" spans="1:11" ht="15" customHeight="1" x14ac:dyDescent="0.2">
      <c r="A256" s="1">
        <v>57</v>
      </c>
      <c r="B256" s="1" t="s">
        <v>33</v>
      </c>
      <c r="C256" s="1">
        <v>201</v>
      </c>
      <c r="D256" s="1" t="s">
        <v>695</v>
      </c>
      <c r="E256" s="1">
        <v>5510</v>
      </c>
      <c r="F256" s="1" t="s">
        <v>581</v>
      </c>
      <c r="G256" s="1" t="s">
        <v>4</v>
      </c>
    </row>
    <row r="257" spans="1:10" ht="15" customHeight="1" x14ac:dyDescent="0.2">
      <c r="A257" s="1">
        <v>80</v>
      </c>
      <c r="B257" s="1" t="s">
        <v>41</v>
      </c>
      <c r="C257" s="1">
        <v>201</v>
      </c>
      <c r="D257" s="1" t="s">
        <v>695</v>
      </c>
      <c r="E257" s="1">
        <v>5510</v>
      </c>
      <c r="F257" s="1" t="s">
        <v>581</v>
      </c>
      <c r="G257" s="1" t="s">
        <v>4</v>
      </c>
    </row>
    <row r="258" spans="1:10" ht="15" customHeight="1" x14ac:dyDescent="0.2">
      <c r="A258" s="1">
        <v>27</v>
      </c>
      <c r="B258" s="1" t="s">
        <v>46</v>
      </c>
      <c r="C258" s="1">
        <v>201</v>
      </c>
      <c r="D258" s="1" t="s">
        <v>695</v>
      </c>
      <c r="E258" s="1">
        <v>5510</v>
      </c>
      <c r="F258" s="1" t="s">
        <v>581</v>
      </c>
      <c r="G258" s="1" t="s">
        <v>4</v>
      </c>
      <c r="H258" s="1">
        <v>220</v>
      </c>
      <c r="I258" s="1">
        <v>1860</v>
      </c>
      <c r="J258" s="1">
        <v>6074</v>
      </c>
    </row>
    <row r="259" spans="1:10" ht="15" customHeight="1" x14ac:dyDescent="0.2">
      <c r="A259" s="1">
        <v>33</v>
      </c>
      <c r="B259" s="1" t="s">
        <v>51</v>
      </c>
      <c r="C259" s="1">
        <v>201</v>
      </c>
      <c r="D259" s="1" t="s">
        <v>695</v>
      </c>
      <c r="E259" s="1">
        <v>5510</v>
      </c>
      <c r="F259" s="1" t="s">
        <v>581</v>
      </c>
      <c r="G259" s="1" t="s">
        <v>4</v>
      </c>
      <c r="H259" s="1">
        <v>1987000</v>
      </c>
      <c r="I259" s="1">
        <v>2540500</v>
      </c>
      <c r="J259" s="1">
        <v>3233800</v>
      </c>
    </row>
    <row r="260" spans="1:10" ht="15" customHeight="1" x14ac:dyDescent="0.2">
      <c r="A260" s="1">
        <v>40</v>
      </c>
      <c r="B260" s="1" t="s">
        <v>56</v>
      </c>
      <c r="C260" s="1">
        <v>201</v>
      </c>
      <c r="D260" s="1" t="s">
        <v>695</v>
      </c>
      <c r="E260" s="1">
        <v>5510</v>
      </c>
      <c r="F260" s="1" t="s">
        <v>581</v>
      </c>
      <c r="G260" s="1" t="s">
        <v>4</v>
      </c>
      <c r="H260" s="1">
        <v>557</v>
      </c>
      <c r="I260" s="1">
        <v>398</v>
      </c>
      <c r="J260" s="1">
        <v>788</v>
      </c>
    </row>
    <row r="261" spans="1:10" ht="15" customHeight="1" x14ac:dyDescent="0.2">
      <c r="A261" s="1">
        <v>351</v>
      </c>
      <c r="B261" s="1" t="s">
        <v>57</v>
      </c>
      <c r="C261" s="1">
        <v>201</v>
      </c>
      <c r="D261" s="1" t="s">
        <v>695</v>
      </c>
      <c r="E261" s="1">
        <v>5510</v>
      </c>
      <c r="F261" s="1" t="s">
        <v>581</v>
      </c>
      <c r="G261" s="1" t="s">
        <v>4</v>
      </c>
      <c r="H261" s="1">
        <v>125000</v>
      </c>
      <c r="I261" s="1">
        <v>143000</v>
      </c>
      <c r="J261" s="1">
        <v>142991</v>
      </c>
    </row>
    <row r="262" spans="1:10" ht="15" customHeight="1" x14ac:dyDescent="0.2">
      <c r="A262" s="1">
        <v>41</v>
      </c>
      <c r="B262" s="1" t="s">
        <v>568</v>
      </c>
      <c r="C262" s="1">
        <v>201</v>
      </c>
      <c r="D262" s="1" t="s">
        <v>695</v>
      </c>
      <c r="E262" s="1">
        <v>5510</v>
      </c>
      <c r="F262" s="1" t="s">
        <v>581</v>
      </c>
      <c r="G262" s="1" t="s">
        <v>4</v>
      </c>
      <c r="H262" s="1">
        <v>125000</v>
      </c>
      <c r="I262" s="1">
        <v>143000</v>
      </c>
      <c r="J262" s="1">
        <v>142991</v>
      </c>
    </row>
    <row r="263" spans="1:10" ht="15" customHeight="1" x14ac:dyDescent="0.2">
      <c r="A263" s="1">
        <v>44</v>
      </c>
      <c r="B263" s="1" t="s">
        <v>58</v>
      </c>
      <c r="C263" s="1">
        <v>201</v>
      </c>
      <c r="D263" s="1" t="s">
        <v>695</v>
      </c>
      <c r="E263" s="1">
        <v>5510</v>
      </c>
      <c r="F263" s="1" t="s">
        <v>581</v>
      </c>
      <c r="G263" s="1" t="s">
        <v>4</v>
      </c>
      <c r="H263" s="1">
        <v>1225</v>
      </c>
      <c r="I263" s="1">
        <v>956</v>
      </c>
      <c r="J263" s="1">
        <v>975</v>
      </c>
    </row>
    <row r="264" spans="1:10" ht="15" customHeight="1" x14ac:dyDescent="0.2">
      <c r="A264" s="1">
        <v>98</v>
      </c>
      <c r="B264" s="1" t="s">
        <v>64</v>
      </c>
      <c r="C264" s="1">
        <v>201</v>
      </c>
      <c r="D264" s="1" t="s">
        <v>695</v>
      </c>
      <c r="E264" s="1">
        <v>5510</v>
      </c>
      <c r="F264" s="1" t="s">
        <v>581</v>
      </c>
      <c r="G264" s="1" t="s">
        <v>4</v>
      </c>
      <c r="H264" s="1">
        <v>83</v>
      </c>
      <c r="I264" s="1">
        <v>59</v>
      </c>
      <c r="J264" s="1">
        <v>50</v>
      </c>
    </row>
    <row r="265" spans="1:10" ht="15" customHeight="1" x14ac:dyDescent="0.2">
      <c r="A265" s="1">
        <v>50</v>
      </c>
      <c r="B265" s="1" t="s">
        <v>66</v>
      </c>
      <c r="C265" s="1">
        <v>201</v>
      </c>
      <c r="D265" s="1" t="s">
        <v>695</v>
      </c>
      <c r="E265" s="1">
        <v>5510</v>
      </c>
      <c r="F265" s="1" t="s">
        <v>581</v>
      </c>
      <c r="G265" s="1" t="s">
        <v>4</v>
      </c>
      <c r="H265" s="1">
        <v>9</v>
      </c>
      <c r="I265" s="1">
        <v>9</v>
      </c>
      <c r="J265" s="1">
        <v>9</v>
      </c>
    </row>
    <row r="266" spans="1:10" x14ac:dyDescent="0.2">
      <c r="A266" s="1">
        <v>167</v>
      </c>
      <c r="B266" s="1" t="s">
        <v>570</v>
      </c>
      <c r="C266" s="1">
        <v>201</v>
      </c>
      <c r="D266" s="1" t="s">
        <v>695</v>
      </c>
      <c r="E266" s="1">
        <v>5510</v>
      </c>
      <c r="F266" s="1" t="s">
        <v>581</v>
      </c>
      <c r="G266" s="1" t="s">
        <v>4</v>
      </c>
    </row>
    <row r="267" spans="1:10" x14ac:dyDescent="0.2">
      <c r="A267" s="1">
        <v>51</v>
      </c>
      <c r="B267" s="1" t="s">
        <v>68</v>
      </c>
      <c r="C267" s="1">
        <v>201</v>
      </c>
      <c r="D267" s="1" t="s">
        <v>695</v>
      </c>
      <c r="E267" s="1">
        <v>5510</v>
      </c>
      <c r="F267" s="1" t="s">
        <v>581</v>
      </c>
      <c r="G267" s="1" t="s">
        <v>4</v>
      </c>
    </row>
    <row r="268" spans="1:10" x14ac:dyDescent="0.2">
      <c r="A268" s="1">
        <v>58</v>
      </c>
      <c r="B268" s="1" t="s">
        <v>75</v>
      </c>
      <c r="C268" s="1">
        <v>201</v>
      </c>
      <c r="D268" s="1" t="s">
        <v>695</v>
      </c>
      <c r="E268" s="1">
        <v>5510</v>
      </c>
      <c r="F268" s="1" t="s">
        <v>581</v>
      </c>
      <c r="G268" s="1" t="s">
        <v>4</v>
      </c>
      <c r="H268" s="1">
        <v>2705</v>
      </c>
      <c r="I268" s="1">
        <v>2790</v>
      </c>
      <c r="J268" s="1">
        <v>2874</v>
      </c>
    </row>
    <row r="269" spans="1:10" x14ac:dyDescent="0.2">
      <c r="A269" s="1">
        <v>59</v>
      </c>
      <c r="B269" s="1" t="s">
        <v>76</v>
      </c>
      <c r="C269" s="1">
        <v>201</v>
      </c>
      <c r="D269" s="1" t="s">
        <v>695</v>
      </c>
      <c r="E269" s="1">
        <v>5510</v>
      </c>
      <c r="F269" s="1" t="s">
        <v>581</v>
      </c>
      <c r="G269" s="1" t="s">
        <v>4</v>
      </c>
      <c r="H269" s="1">
        <v>843</v>
      </c>
      <c r="I269" s="1">
        <v>1250</v>
      </c>
      <c r="J269" s="1">
        <v>812</v>
      </c>
    </row>
    <row r="270" spans="1:10" x14ac:dyDescent="0.2">
      <c r="A270" s="1">
        <v>178</v>
      </c>
      <c r="B270" s="1" t="s">
        <v>79</v>
      </c>
      <c r="C270" s="1">
        <v>201</v>
      </c>
      <c r="D270" s="1" t="s">
        <v>695</v>
      </c>
      <c r="E270" s="1">
        <v>5510</v>
      </c>
      <c r="F270" s="1" t="s">
        <v>581</v>
      </c>
      <c r="G270" s="1" t="s">
        <v>4</v>
      </c>
      <c r="H270" s="1">
        <v>142</v>
      </c>
      <c r="I270" s="1">
        <v>142</v>
      </c>
      <c r="J270" s="1">
        <v>142</v>
      </c>
    </row>
    <row r="271" spans="1:10" x14ac:dyDescent="0.2">
      <c r="A271" s="1">
        <v>238</v>
      </c>
      <c r="B271" s="1" t="s">
        <v>81</v>
      </c>
      <c r="C271" s="1">
        <v>201</v>
      </c>
      <c r="D271" s="1" t="s">
        <v>695</v>
      </c>
      <c r="E271" s="1">
        <v>5510</v>
      </c>
      <c r="F271" s="1" t="s">
        <v>581</v>
      </c>
      <c r="G271" s="1" t="s">
        <v>4</v>
      </c>
      <c r="H271" s="1">
        <v>137354</v>
      </c>
      <c r="I271" s="1">
        <v>147637</v>
      </c>
      <c r="J271" s="1">
        <v>166274</v>
      </c>
    </row>
    <row r="272" spans="1:10" x14ac:dyDescent="0.2">
      <c r="A272" s="1">
        <v>62</v>
      </c>
      <c r="B272" s="1" t="s">
        <v>82</v>
      </c>
      <c r="C272" s="1">
        <v>201</v>
      </c>
      <c r="D272" s="1" t="s">
        <v>695</v>
      </c>
      <c r="E272" s="1">
        <v>5510</v>
      </c>
      <c r="F272" s="1" t="s">
        <v>581</v>
      </c>
      <c r="G272" s="1" t="s">
        <v>4</v>
      </c>
    </row>
    <row r="273" spans="1:10" x14ac:dyDescent="0.2">
      <c r="A273" s="1">
        <v>68</v>
      </c>
      <c r="B273" s="1" t="s">
        <v>86</v>
      </c>
      <c r="C273" s="1">
        <v>201</v>
      </c>
      <c r="D273" s="1" t="s">
        <v>695</v>
      </c>
      <c r="E273" s="1">
        <v>5510</v>
      </c>
      <c r="F273" s="1" t="s">
        <v>581</v>
      </c>
      <c r="G273" s="1" t="s">
        <v>4</v>
      </c>
      <c r="H273" s="1">
        <v>22033</v>
      </c>
      <c r="I273" s="1">
        <v>22161</v>
      </c>
      <c r="J273" s="1">
        <v>21534</v>
      </c>
    </row>
    <row r="274" spans="1:10" x14ac:dyDescent="0.2">
      <c r="A274" s="1">
        <v>79</v>
      </c>
      <c r="B274" s="1" t="s">
        <v>92</v>
      </c>
      <c r="C274" s="1">
        <v>201</v>
      </c>
      <c r="D274" s="1" t="s">
        <v>695</v>
      </c>
      <c r="E274" s="1">
        <v>5510</v>
      </c>
      <c r="F274" s="1" t="s">
        <v>581</v>
      </c>
      <c r="G274" s="1" t="s">
        <v>4</v>
      </c>
    </row>
    <row r="275" spans="1:10" x14ac:dyDescent="0.2">
      <c r="A275" s="1">
        <v>84</v>
      </c>
      <c r="B275" s="1" t="s">
        <v>94</v>
      </c>
      <c r="C275" s="1">
        <v>201</v>
      </c>
      <c r="D275" s="1" t="s">
        <v>695</v>
      </c>
      <c r="E275" s="1">
        <v>5510</v>
      </c>
      <c r="F275" s="1" t="s">
        <v>581</v>
      </c>
      <c r="G275" s="1" t="s">
        <v>4</v>
      </c>
      <c r="H275" s="1">
        <v>6955</v>
      </c>
      <c r="I275" s="1">
        <v>5322</v>
      </c>
      <c r="J275" s="1">
        <v>4137</v>
      </c>
    </row>
    <row r="276" spans="1:10" x14ac:dyDescent="0.2">
      <c r="A276" s="1">
        <v>97</v>
      </c>
      <c r="B276" s="1" t="s">
        <v>104</v>
      </c>
      <c r="C276" s="1">
        <v>201</v>
      </c>
      <c r="D276" s="1" t="s">
        <v>695</v>
      </c>
      <c r="E276" s="1">
        <v>5510</v>
      </c>
      <c r="F276" s="1" t="s">
        <v>581</v>
      </c>
      <c r="G276" s="1" t="s">
        <v>4</v>
      </c>
      <c r="H276" s="1">
        <v>1</v>
      </c>
      <c r="I276" s="1">
        <v>8</v>
      </c>
      <c r="J276" s="1">
        <v>31</v>
      </c>
    </row>
    <row r="277" spans="1:10" x14ac:dyDescent="0.2">
      <c r="A277" s="1">
        <v>100</v>
      </c>
      <c r="B277" s="1" t="s">
        <v>106</v>
      </c>
      <c r="C277" s="1">
        <v>201</v>
      </c>
      <c r="D277" s="1" t="s">
        <v>695</v>
      </c>
      <c r="E277" s="1">
        <v>5510</v>
      </c>
      <c r="F277" s="1" t="s">
        <v>581</v>
      </c>
      <c r="G277" s="1" t="s">
        <v>4</v>
      </c>
      <c r="H277" s="1">
        <v>1020000</v>
      </c>
      <c r="I277" s="1">
        <v>1035000</v>
      </c>
      <c r="J277" s="1">
        <v>1055536</v>
      </c>
    </row>
    <row r="278" spans="1:10" x14ac:dyDescent="0.2">
      <c r="A278" s="1">
        <v>102</v>
      </c>
      <c r="B278" s="1" t="s">
        <v>108</v>
      </c>
      <c r="C278" s="1">
        <v>201</v>
      </c>
      <c r="D278" s="1" t="s">
        <v>695</v>
      </c>
      <c r="E278" s="1">
        <v>5510</v>
      </c>
      <c r="F278" s="1" t="s">
        <v>581</v>
      </c>
      <c r="G278" s="1" t="s">
        <v>4</v>
      </c>
      <c r="H278" s="1">
        <v>71507</v>
      </c>
      <c r="I278" s="1">
        <v>77774</v>
      </c>
      <c r="J278" s="1">
        <v>73708</v>
      </c>
    </row>
    <row r="279" spans="1:10" x14ac:dyDescent="0.2">
      <c r="A279" s="1">
        <v>103</v>
      </c>
      <c r="B279" s="1" t="s">
        <v>109</v>
      </c>
      <c r="C279" s="1">
        <v>201</v>
      </c>
      <c r="D279" s="1" t="s">
        <v>695</v>
      </c>
      <c r="E279" s="1">
        <v>5510</v>
      </c>
      <c r="F279" s="1" t="s">
        <v>581</v>
      </c>
      <c r="G279" s="1" t="s">
        <v>4</v>
      </c>
      <c r="H279" s="1">
        <v>134</v>
      </c>
      <c r="I279" s="1">
        <v>130</v>
      </c>
      <c r="J279" s="1">
        <v>130</v>
      </c>
    </row>
    <row r="280" spans="1:10" x14ac:dyDescent="0.2">
      <c r="A280" s="1">
        <v>105</v>
      </c>
      <c r="B280" s="1" t="s">
        <v>111</v>
      </c>
      <c r="C280" s="1">
        <v>201</v>
      </c>
      <c r="D280" s="1" t="s">
        <v>695</v>
      </c>
      <c r="E280" s="1">
        <v>5510</v>
      </c>
      <c r="F280" s="1" t="s">
        <v>581</v>
      </c>
      <c r="G280" s="1" t="s">
        <v>4</v>
      </c>
      <c r="H280" s="1">
        <v>25</v>
      </c>
      <c r="I280" s="1">
        <v>25</v>
      </c>
      <c r="J280" s="1">
        <v>25</v>
      </c>
    </row>
    <row r="281" spans="1:10" x14ac:dyDescent="0.2">
      <c r="A281" s="1">
        <v>106</v>
      </c>
      <c r="B281" s="1" t="s">
        <v>112</v>
      </c>
      <c r="C281" s="1">
        <v>201</v>
      </c>
      <c r="D281" s="1" t="s">
        <v>695</v>
      </c>
      <c r="E281" s="1">
        <v>5510</v>
      </c>
      <c r="F281" s="1" t="s">
        <v>581</v>
      </c>
      <c r="G281" s="1" t="s">
        <v>4</v>
      </c>
      <c r="H281" s="1">
        <v>1873</v>
      </c>
      <c r="I281" s="1">
        <v>2484</v>
      </c>
      <c r="J281" s="1">
        <v>2876</v>
      </c>
    </row>
    <row r="282" spans="1:10" x14ac:dyDescent="0.2">
      <c r="A282" s="1">
        <v>112</v>
      </c>
      <c r="B282" s="1" t="s">
        <v>115</v>
      </c>
      <c r="C282" s="1">
        <v>201</v>
      </c>
      <c r="D282" s="1" t="s">
        <v>695</v>
      </c>
      <c r="E282" s="1">
        <v>5510</v>
      </c>
      <c r="F282" s="1" t="s">
        <v>581</v>
      </c>
      <c r="G282" s="1" t="s">
        <v>4</v>
      </c>
      <c r="H282" s="1">
        <v>148</v>
      </c>
      <c r="I282" s="1">
        <v>61</v>
      </c>
      <c r="J282" s="1">
        <v>112</v>
      </c>
    </row>
    <row r="283" spans="1:10" x14ac:dyDescent="0.2">
      <c r="A283" s="1">
        <v>108</v>
      </c>
      <c r="B283" s="1" t="s">
        <v>116</v>
      </c>
      <c r="C283" s="1">
        <v>201</v>
      </c>
      <c r="D283" s="1" t="s">
        <v>695</v>
      </c>
      <c r="E283" s="1">
        <v>5510</v>
      </c>
      <c r="F283" s="1" t="s">
        <v>581</v>
      </c>
      <c r="G283" s="1" t="s">
        <v>4</v>
      </c>
      <c r="H283" s="1">
        <v>7818</v>
      </c>
      <c r="I283" s="1">
        <v>41091</v>
      </c>
      <c r="J283" s="1">
        <v>139724</v>
      </c>
    </row>
    <row r="284" spans="1:10" x14ac:dyDescent="0.2">
      <c r="A284" s="1">
        <v>114</v>
      </c>
      <c r="B284" s="1" t="s">
        <v>117</v>
      </c>
      <c r="C284" s="1">
        <v>201</v>
      </c>
      <c r="D284" s="1" t="s">
        <v>695</v>
      </c>
      <c r="E284" s="1">
        <v>5510</v>
      </c>
      <c r="F284" s="1" t="s">
        <v>581</v>
      </c>
      <c r="G284" s="1" t="s">
        <v>4</v>
      </c>
      <c r="H284" s="1">
        <v>3605</v>
      </c>
      <c r="I284" s="1">
        <v>1477</v>
      </c>
      <c r="J284" s="1">
        <v>613</v>
      </c>
    </row>
    <row r="285" spans="1:10" x14ac:dyDescent="0.2">
      <c r="A285" s="1">
        <v>121</v>
      </c>
      <c r="B285" s="1" t="s">
        <v>123</v>
      </c>
      <c r="C285" s="1">
        <v>201</v>
      </c>
      <c r="D285" s="1" t="s">
        <v>695</v>
      </c>
      <c r="E285" s="1">
        <v>5510</v>
      </c>
      <c r="F285" s="1" t="s">
        <v>581</v>
      </c>
      <c r="G285" s="1" t="s">
        <v>4</v>
      </c>
      <c r="H285" s="1">
        <v>1460</v>
      </c>
      <c r="I285" s="1">
        <v>1491</v>
      </c>
      <c r="J285" s="1">
        <v>1522</v>
      </c>
    </row>
    <row r="286" spans="1:10" x14ac:dyDescent="0.2">
      <c r="A286" s="1">
        <v>124</v>
      </c>
      <c r="B286" s="1" t="s">
        <v>126</v>
      </c>
      <c r="C286" s="1">
        <v>201</v>
      </c>
      <c r="D286" s="1" t="s">
        <v>695</v>
      </c>
      <c r="E286" s="1">
        <v>5510</v>
      </c>
      <c r="F286" s="1" t="s">
        <v>581</v>
      </c>
      <c r="G286" s="1" t="s">
        <v>4</v>
      </c>
    </row>
    <row r="287" spans="1:10" x14ac:dyDescent="0.2">
      <c r="A287" s="1">
        <v>129</v>
      </c>
      <c r="B287" s="1" t="s">
        <v>130</v>
      </c>
      <c r="C287" s="1">
        <v>201</v>
      </c>
      <c r="D287" s="1" t="s">
        <v>695</v>
      </c>
      <c r="E287" s="1">
        <v>5510</v>
      </c>
      <c r="F287" s="1" t="s">
        <v>581</v>
      </c>
      <c r="G287" s="1" t="s">
        <v>4</v>
      </c>
      <c r="H287" s="1">
        <v>838</v>
      </c>
      <c r="I287" s="1">
        <v>821</v>
      </c>
      <c r="J287" s="1">
        <v>827</v>
      </c>
    </row>
    <row r="288" spans="1:10" x14ac:dyDescent="0.2">
      <c r="A288" s="1">
        <v>130</v>
      </c>
      <c r="B288" s="1" t="s">
        <v>131</v>
      </c>
      <c r="C288" s="1">
        <v>201</v>
      </c>
      <c r="D288" s="1" t="s">
        <v>695</v>
      </c>
      <c r="E288" s="1">
        <v>5510</v>
      </c>
      <c r="F288" s="1" t="s">
        <v>581</v>
      </c>
      <c r="G288" s="1" t="s">
        <v>4</v>
      </c>
      <c r="H288" s="1">
        <v>1134</v>
      </c>
      <c r="I288" s="1">
        <v>1099</v>
      </c>
      <c r="J288" s="1">
        <v>1035</v>
      </c>
    </row>
    <row r="289" spans="1:10" x14ac:dyDescent="0.2">
      <c r="A289" s="1">
        <v>135</v>
      </c>
      <c r="B289" s="1" t="s">
        <v>137</v>
      </c>
      <c r="C289" s="1">
        <v>201</v>
      </c>
      <c r="D289" s="1" t="s">
        <v>695</v>
      </c>
      <c r="E289" s="1">
        <v>5510</v>
      </c>
      <c r="F289" s="1" t="s">
        <v>581</v>
      </c>
      <c r="G289" s="1" t="s">
        <v>4</v>
      </c>
      <c r="H289" s="1">
        <v>1390</v>
      </c>
      <c r="I289" s="1">
        <v>1406</v>
      </c>
      <c r="J289" s="1">
        <v>1428</v>
      </c>
    </row>
    <row r="290" spans="1:10" x14ac:dyDescent="0.2">
      <c r="A290" s="1">
        <v>138</v>
      </c>
      <c r="B290" s="1" t="s">
        <v>140</v>
      </c>
      <c r="C290" s="1">
        <v>201</v>
      </c>
      <c r="D290" s="1" t="s">
        <v>695</v>
      </c>
      <c r="E290" s="1">
        <v>5510</v>
      </c>
      <c r="F290" s="1" t="s">
        <v>581</v>
      </c>
      <c r="G290" s="1" t="s">
        <v>4</v>
      </c>
      <c r="H290" s="1">
        <v>8556</v>
      </c>
      <c r="I290" s="1">
        <v>4298</v>
      </c>
      <c r="J290" s="1">
        <v>2110</v>
      </c>
    </row>
    <row r="291" spans="1:10" x14ac:dyDescent="0.2">
      <c r="A291" s="1">
        <v>143</v>
      </c>
      <c r="B291" s="1" t="s">
        <v>145</v>
      </c>
      <c r="C291" s="1">
        <v>201</v>
      </c>
      <c r="D291" s="1" t="s">
        <v>695</v>
      </c>
      <c r="E291" s="1">
        <v>5510</v>
      </c>
      <c r="F291" s="1" t="s">
        <v>581</v>
      </c>
      <c r="G291" s="1" t="s">
        <v>4</v>
      </c>
      <c r="H291" s="1">
        <v>30671</v>
      </c>
      <c r="I291" s="1">
        <v>50004</v>
      </c>
      <c r="J291" s="1">
        <v>2004</v>
      </c>
    </row>
    <row r="292" spans="1:10" x14ac:dyDescent="0.2">
      <c r="A292" s="1">
        <v>28</v>
      </c>
      <c r="B292" s="1" t="s">
        <v>147</v>
      </c>
      <c r="C292" s="1">
        <v>201</v>
      </c>
      <c r="D292" s="1" t="s">
        <v>695</v>
      </c>
      <c r="E292" s="1">
        <v>5510</v>
      </c>
      <c r="F292" s="1" t="s">
        <v>581</v>
      </c>
      <c r="G292" s="1" t="s">
        <v>4</v>
      </c>
      <c r="H292" s="1">
        <v>1000</v>
      </c>
      <c r="I292" s="1">
        <v>1100</v>
      </c>
      <c r="J292" s="1">
        <v>971</v>
      </c>
    </row>
    <row r="293" spans="1:10" x14ac:dyDescent="0.2">
      <c r="A293" s="1">
        <v>149</v>
      </c>
      <c r="B293" s="1" t="s">
        <v>150</v>
      </c>
      <c r="C293" s="1">
        <v>201</v>
      </c>
      <c r="D293" s="1" t="s">
        <v>695</v>
      </c>
      <c r="E293" s="1">
        <v>5510</v>
      </c>
      <c r="F293" s="1" t="s">
        <v>581</v>
      </c>
      <c r="G293" s="1" t="s">
        <v>4</v>
      </c>
      <c r="H293" s="1">
        <v>226830</v>
      </c>
      <c r="I293" s="1">
        <v>227492</v>
      </c>
      <c r="J293" s="1">
        <v>253041</v>
      </c>
    </row>
    <row r="294" spans="1:10" x14ac:dyDescent="0.2">
      <c r="A294" s="1">
        <v>156</v>
      </c>
      <c r="B294" s="1" t="s">
        <v>153</v>
      </c>
      <c r="C294" s="1">
        <v>201</v>
      </c>
      <c r="D294" s="1" t="s">
        <v>695</v>
      </c>
      <c r="E294" s="1">
        <v>5510</v>
      </c>
      <c r="F294" s="1" t="s">
        <v>581</v>
      </c>
      <c r="G294" s="1" t="s">
        <v>4</v>
      </c>
      <c r="H294" s="1">
        <v>2247</v>
      </c>
      <c r="I294" s="1">
        <v>2072</v>
      </c>
      <c r="J294" s="1">
        <v>1927</v>
      </c>
    </row>
    <row r="295" spans="1:10" x14ac:dyDescent="0.2">
      <c r="A295" s="1">
        <v>299</v>
      </c>
      <c r="B295" s="1" t="s">
        <v>159</v>
      </c>
      <c r="C295" s="1">
        <v>201</v>
      </c>
      <c r="D295" s="1" t="s">
        <v>695</v>
      </c>
      <c r="E295" s="1">
        <v>5510</v>
      </c>
      <c r="F295" s="1" t="s">
        <v>581</v>
      </c>
      <c r="G295" s="1" t="s">
        <v>4</v>
      </c>
      <c r="H295" s="1">
        <v>462</v>
      </c>
      <c r="I295" s="1">
        <v>441</v>
      </c>
      <c r="J295" s="1">
        <v>419</v>
      </c>
    </row>
    <row r="296" spans="1:10" x14ac:dyDescent="0.2">
      <c r="A296" s="1">
        <v>165</v>
      </c>
      <c r="B296" s="1" t="s">
        <v>162</v>
      </c>
      <c r="C296" s="1">
        <v>201</v>
      </c>
      <c r="D296" s="1" t="s">
        <v>695</v>
      </c>
      <c r="E296" s="1">
        <v>5510</v>
      </c>
      <c r="F296" s="1" t="s">
        <v>581</v>
      </c>
      <c r="G296" s="1" t="s">
        <v>4</v>
      </c>
      <c r="H296" s="1">
        <v>8031</v>
      </c>
      <c r="I296" s="1">
        <v>8905</v>
      </c>
      <c r="J296" s="1">
        <v>8610</v>
      </c>
    </row>
    <row r="297" spans="1:10" x14ac:dyDescent="0.2">
      <c r="A297" s="1">
        <v>170</v>
      </c>
      <c r="B297" s="1" t="s">
        <v>166</v>
      </c>
      <c r="C297" s="1">
        <v>201</v>
      </c>
      <c r="D297" s="1" t="s">
        <v>695</v>
      </c>
      <c r="E297" s="1">
        <v>5510</v>
      </c>
      <c r="F297" s="1" t="s">
        <v>581</v>
      </c>
      <c r="G297" s="1" t="s">
        <v>4</v>
      </c>
      <c r="H297" s="1">
        <v>3288</v>
      </c>
      <c r="I297" s="1">
        <v>2973</v>
      </c>
      <c r="J297" s="1">
        <v>2316</v>
      </c>
    </row>
    <row r="298" spans="1:10" x14ac:dyDescent="0.2">
      <c r="A298" s="1">
        <v>183</v>
      </c>
      <c r="B298" s="1" t="s">
        <v>175</v>
      </c>
      <c r="C298" s="1">
        <v>201</v>
      </c>
      <c r="D298" s="1" t="s">
        <v>695</v>
      </c>
      <c r="E298" s="1">
        <v>5510</v>
      </c>
      <c r="F298" s="1" t="s">
        <v>581</v>
      </c>
      <c r="G298" s="1" t="s">
        <v>4</v>
      </c>
    </row>
    <row r="299" spans="1:10" x14ac:dyDescent="0.2">
      <c r="A299" s="1">
        <v>185</v>
      </c>
      <c r="B299" s="1" t="s">
        <v>176</v>
      </c>
      <c r="C299" s="1">
        <v>201</v>
      </c>
      <c r="D299" s="1" t="s">
        <v>695</v>
      </c>
      <c r="E299" s="1">
        <v>5510</v>
      </c>
      <c r="F299" s="1" t="s">
        <v>581</v>
      </c>
      <c r="G299" s="1" t="s">
        <v>4</v>
      </c>
      <c r="H299" s="1">
        <v>20204</v>
      </c>
      <c r="I299" s="1">
        <v>25352</v>
      </c>
      <c r="J299" s="1">
        <v>65302</v>
      </c>
    </row>
    <row r="300" spans="1:10" x14ac:dyDescent="0.2">
      <c r="A300" s="1">
        <v>186</v>
      </c>
      <c r="B300" s="1" t="s">
        <v>187</v>
      </c>
      <c r="C300" s="1">
        <v>201</v>
      </c>
      <c r="D300" s="1" t="s">
        <v>695</v>
      </c>
      <c r="E300" s="1">
        <v>5510</v>
      </c>
      <c r="F300" s="1" t="s">
        <v>581</v>
      </c>
      <c r="G300" s="1" t="s">
        <v>4</v>
      </c>
    </row>
    <row r="301" spans="1:10" x14ac:dyDescent="0.2">
      <c r="A301" s="1">
        <v>199</v>
      </c>
      <c r="B301" s="1" t="s">
        <v>191</v>
      </c>
      <c r="C301" s="1">
        <v>201</v>
      </c>
      <c r="D301" s="1" t="s">
        <v>695</v>
      </c>
      <c r="E301" s="1">
        <v>5510</v>
      </c>
      <c r="F301" s="1" t="s">
        <v>581</v>
      </c>
      <c r="G301" s="1" t="s">
        <v>4</v>
      </c>
      <c r="H301" s="1">
        <v>57</v>
      </c>
      <c r="I301" s="1">
        <v>450</v>
      </c>
      <c r="J301" s="1">
        <v>327</v>
      </c>
    </row>
    <row r="302" spans="1:10" x14ac:dyDescent="0.2">
      <c r="A302" s="1">
        <v>198</v>
      </c>
      <c r="B302" s="1" t="s">
        <v>192</v>
      </c>
      <c r="C302" s="1">
        <v>201</v>
      </c>
      <c r="D302" s="1" t="s">
        <v>695</v>
      </c>
      <c r="E302" s="1">
        <v>5510</v>
      </c>
      <c r="F302" s="1" t="s">
        <v>581</v>
      </c>
      <c r="G302" s="1" t="s">
        <v>4</v>
      </c>
    </row>
    <row r="303" spans="1:10" x14ac:dyDescent="0.2">
      <c r="A303" s="1">
        <v>203</v>
      </c>
      <c r="B303" s="1" t="s">
        <v>196</v>
      </c>
      <c r="C303" s="1">
        <v>201</v>
      </c>
      <c r="D303" s="1" t="s">
        <v>695</v>
      </c>
      <c r="E303" s="1">
        <v>5510</v>
      </c>
      <c r="F303" s="1" t="s">
        <v>581</v>
      </c>
      <c r="G303" s="1" t="s">
        <v>4</v>
      </c>
      <c r="H303" s="1">
        <v>17969</v>
      </c>
      <c r="I303" s="1">
        <v>18099</v>
      </c>
      <c r="J303" s="1">
        <v>18093</v>
      </c>
    </row>
    <row r="304" spans="1:10" x14ac:dyDescent="0.2">
      <c r="A304" s="1">
        <v>212</v>
      </c>
      <c r="B304" s="1" t="s">
        <v>203</v>
      </c>
      <c r="C304" s="1">
        <v>201</v>
      </c>
      <c r="D304" s="1" t="s">
        <v>695</v>
      </c>
      <c r="E304" s="1">
        <v>5510</v>
      </c>
      <c r="F304" s="1" t="s">
        <v>581</v>
      </c>
      <c r="G304" s="1" t="s">
        <v>4</v>
      </c>
      <c r="H304" s="1">
        <v>70907</v>
      </c>
      <c r="I304" s="1">
        <v>97458</v>
      </c>
      <c r="J304" s="1">
        <v>112193</v>
      </c>
    </row>
    <row r="305" spans="1:10" x14ac:dyDescent="0.2">
      <c r="A305" s="1">
        <v>208</v>
      </c>
      <c r="B305" s="1" t="s">
        <v>204</v>
      </c>
      <c r="C305" s="1">
        <v>201</v>
      </c>
      <c r="D305" s="1" t="s">
        <v>695</v>
      </c>
      <c r="E305" s="1">
        <v>5510</v>
      </c>
      <c r="F305" s="1" t="s">
        <v>581</v>
      </c>
      <c r="G305" s="1" t="s">
        <v>4</v>
      </c>
      <c r="H305" s="1">
        <v>827</v>
      </c>
      <c r="I305" s="1">
        <v>1043</v>
      </c>
      <c r="J305" s="1">
        <v>963</v>
      </c>
    </row>
    <row r="306" spans="1:10" x14ac:dyDescent="0.2">
      <c r="A306" s="1">
        <v>154</v>
      </c>
      <c r="B306" s="1" t="s">
        <v>206</v>
      </c>
      <c r="C306" s="1">
        <v>201</v>
      </c>
      <c r="D306" s="1" t="s">
        <v>695</v>
      </c>
      <c r="E306" s="1">
        <v>5510</v>
      </c>
      <c r="F306" s="1" t="s">
        <v>581</v>
      </c>
      <c r="G306" s="1" t="s">
        <v>4</v>
      </c>
      <c r="H306" s="1">
        <v>98</v>
      </c>
      <c r="I306" s="1">
        <v>68</v>
      </c>
      <c r="J306" s="1">
        <v>110</v>
      </c>
    </row>
    <row r="307" spans="1:10" x14ac:dyDescent="0.2">
      <c r="A307" s="1">
        <v>222</v>
      </c>
      <c r="B307" s="1" t="s">
        <v>212</v>
      </c>
      <c r="C307" s="1">
        <v>201</v>
      </c>
      <c r="D307" s="1" t="s">
        <v>695</v>
      </c>
      <c r="E307" s="1">
        <v>5510</v>
      </c>
      <c r="F307" s="1" t="s">
        <v>581</v>
      </c>
      <c r="G307" s="1" t="s">
        <v>4</v>
      </c>
      <c r="H307" s="1">
        <v>750</v>
      </c>
      <c r="I307" s="1">
        <v>780</v>
      </c>
      <c r="J307" s="1">
        <v>2697</v>
      </c>
    </row>
    <row r="308" spans="1:10" x14ac:dyDescent="0.2">
      <c r="A308" s="1">
        <v>223</v>
      </c>
      <c r="B308" s="1" t="s">
        <v>213</v>
      </c>
      <c r="C308" s="1">
        <v>201</v>
      </c>
      <c r="D308" s="1" t="s">
        <v>695</v>
      </c>
      <c r="E308" s="1">
        <v>5510</v>
      </c>
      <c r="F308" s="1" t="s">
        <v>581</v>
      </c>
      <c r="G308" s="1" t="s">
        <v>4</v>
      </c>
      <c r="H308" s="1">
        <v>345000</v>
      </c>
      <c r="I308" s="1">
        <v>360000</v>
      </c>
      <c r="J308" s="1">
        <v>365000</v>
      </c>
    </row>
    <row r="309" spans="1:10" x14ac:dyDescent="0.2">
      <c r="A309" s="1">
        <v>230</v>
      </c>
      <c r="B309" s="1" t="s">
        <v>217</v>
      </c>
      <c r="C309" s="1">
        <v>201</v>
      </c>
      <c r="D309" s="1" t="s">
        <v>695</v>
      </c>
      <c r="E309" s="1">
        <v>5510</v>
      </c>
      <c r="F309" s="1" t="s">
        <v>581</v>
      </c>
      <c r="G309" s="1" t="s">
        <v>4</v>
      </c>
      <c r="H309" s="1">
        <v>180</v>
      </c>
      <c r="I309" s="1">
        <v>880</v>
      </c>
      <c r="J309" s="1">
        <v>2810</v>
      </c>
    </row>
    <row r="310" spans="1:10" x14ac:dyDescent="0.2">
      <c r="A310" s="1">
        <v>231</v>
      </c>
      <c r="B310" s="1" t="s">
        <v>221</v>
      </c>
      <c r="C310" s="1">
        <v>201</v>
      </c>
      <c r="D310" s="1" t="s">
        <v>695</v>
      </c>
      <c r="E310" s="1">
        <v>5510</v>
      </c>
      <c r="F310" s="1" t="s">
        <v>581</v>
      </c>
      <c r="G310" s="1" t="s">
        <v>4</v>
      </c>
      <c r="H310" s="1">
        <v>156310</v>
      </c>
      <c r="I310" s="1">
        <v>239320</v>
      </c>
      <c r="J310" s="1">
        <v>255061</v>
      </c>
    </row>
    <row r="311" spans="1:10" x14ac:dyDescent="0.2">
      <c r="A311" s="1">
        <v>228</v>
      </c>
      <c r="B311" s="1" t="s">
        <v>224</v>
      </c>
      <c r="C311" s="1">
        <v>201</v>
      </c>
      <c r="D311" s="1" t="s">
        <v>695</v>
      </c>
      <c r="E311" s="1">
        <v>5510</v>
      </c>
      <c r="F311" s="1" t="s">
        <v>581</v>
      </c>
      <c r="G311" s="1" t="s">
        <v>4</v>
      </c>
    </row>
    <row r="312" spans="1:10" x14ac:dyDescent="0.2">
      <c r="A312" s="1">
        <v>235</v>
      </c>
      <c r="B312" s="1" t="s">
        <v>225</v>
      </c>
      <c r="C312" s="1">
        <v>201</v>
      </c>
      <c r="D312" s="1" t="s">
        <v>695</v>
      </c>
      <c r="E312" s="1">
        <v>5510</v>
      </c>
      <c r="F312" s="1" t="s">
        <v>581</v>
      </c>
      <c r="G312" s="1" t="s">
        <v>4</v>
      </c>
      <c r="H312" s="1">
        <v>1100</v>
      </c>
      <c r="I312" s="1">
        <v>1100</v>
      </c>
      <c r="J312" s="1">
        <v>1036</v>
      </c>
    </row>
    <row r="313" spans="1:10" x14ac:dyDescent="0.2">
      <c r="A313" s="1">
        <v>5000</v>
      </c>
      <c r="B313" s="1" t="s">
        <v>461</v>
      </c>
      <c r="C313" s="1">
        <v>201</v>
      </c>
      <c r="D313" s="1" t="s">
        <v>695</v>
      </c>
      <c r="E313" s="1">
        <v>5510</v>
      </c>
      <c r="F313" s="1" t="s">
        <v>581</v>
      </c>
      <c r="G313" s="1" t="s">
        <v>4</v>
      </c>
      <c r="H313" s="1">
        <v>4701543</v>
      </c>
      <c r="I313" s="1">
        <v>5484854</v>
      </c>
      <c r="J313" s="1">
        <v>6315858</v>
      </c>
    </row>
    <row r="314" spans="1:10" x14ac:dyDescent="0.2">
      <c r="A314" s="1">
        <v>249</v>
      </c>
      <c r="B314" s="1" t="s">
        <v>231</v>
      </c>
      <c r="C314" s="1">
        <v>201</v>
      </c>
      <c r="D314" s="1" t="s">
        <v>695</v>
      </c>
      <c r="E314" s="1">
        <v>5510</v>
      </c>
      <c r="F314" s="1" t="s">
        <v>581</v>
      </c>
      <c r="G314" s="1" t="s">
        <v>4</v>
      </c>
      <c r="H314" s="1">
        <v>9169</v>
      </c>
      <c r="I314" s="1">
        <v>7794</v>
      </c>
      <c r="J314" s="1">
        <v>9635</v>
      </c>
    </row>
    <row r="315" spans="1:10" x14ac:dyDescent="0.2">
      <c r="A315" s="1">
        <v>248</v>
      </c>
      <c r="B315" s="1" t="s">
        <v>232</v>
      </c>
      <c r="C315" s="1">
        <v>201</v>
      </c>
      <c r="D315" s="1" t="s">
        <v>695</v>
      </c>
      <c r="E315" s="1">
        <v>5510</v>
      </c>
      <c r="F315" s="1" t="s">
        <v>581</v>
      </c>
      <c r="G315" s="1" t="s">
        <v>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J315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696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0</v>
      </c>
      <c r="I8" s="2">
        <f t="shared" si="0"/>
        <v>0</v>
      </c>
      <c r="J8" s="2">
        <f t="shared" si="0"/>
        <v>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4827</v>
      </c>
      <c r="I13" s="2">
        <f t="shared" si="0"/>
        <v>2011</v>
      </c>
      <c r="J13" s="2">
        <f t="shared" si="0"/>
        <v>812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0</v>
      </c>
      <c r="I16" s="2">
        <f t="shared" si="0"/>
        <v>0</v>
      </c>
      <c r="J16" s="2">
        <f t="shared" si="0"/>
        <v>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99401</v>
      </c>
      <c r="I19" s="9">
        <f t="shared" si="1"/>
        <v>101209</v>
      </c>
      <c r="J19" s="9">
        <f t="shared" si="1"/>
        <v>114183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4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1250</v>
      </c>
      <c r="I34" s="2">
        <f t="shared" ref="H34:J49" si="4">+SUMIF($A$250:$A$500,$B34,I$250:I$500)</f>
        <v>1216</v>
      </c>
      <c r="J34" s="2">
        <f t="shared" si="4"/>
        <v>1220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4"/>
        <v>1863</v>
      </c>
      <c r="I35" s="2">
        <f t="shared" si="4"/>
        <v>1932</v>
      </c>
      <c r="J35" s="2">
        <f t="shared" si="4"/>
        <v>2033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4"/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0</v>
      </c>
      <c r="I42" s="2">
        <f t="shared" si="4"/>
        <v>0</v>
      </c>
      <c r="J42" s="2">
        <f t="shared" si="4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ref="H50:J50" si="5">+SUMIF($A$250:$A$500,$B50,H$250:H$500)</f>
        <v>0</v>
      </c>
      <c r="I50" s="2">
        <f t="shared" si="5"/>
        <v>0</v>
      </c>
      <c r="J50" s="2">
        <f t="shared" si="5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ref="H51:J56" si="6">+SUMIF($A$250:$A$500,$B51,H$250:H$500)</f>
        <v>0</v>
      </c>
      <c r="I51" s="2">
        <f t="shared" si="6"/>
        <v>0</v>
      </c>
      <c r="J51" s="2">
        <f t="shared" si="6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1767</v>
      </c>
      <c r="I57" s="9">
        <f t="shared" si="7"/>
        <v>1736</v>
      </c>
      <c r="J57" s="9">
        <f t="shared" si="7"/>
        <v>1770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8">+SUMIF($A$250:$A$500,$B58,H$250:H$500)</f>
        <v>0</v>
      </c>
      <c r="I58" s="2">
        <f t="shared" si="8"/>
        <v>0</v>
      </c>
      <c r="J58" s="2">
        <f t="shared" si="8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8703</v>
      </c>
      <c r="I65" s="2">
        <f t="shared" si="8"/>
        <v>8163</v>
      </c>
      <c r="J65" s="2">
        <f t="shared" si="8"/>
        <v>2820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8"/>
        <v>0</v>
      </c>
      <c r="I68" s="2">
        <f t="shared" si="8"/>
        <v>0</v>
      </c>
      <c r="J68" s="2">
        <f t="shared" si="8"/>
        <v>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8"/>
        <v>4016</v>
      </c>
      <c r="I69" s="2">
        <f t="shared" si="8"/>
        <v>3140</v>
      </c>
      <c r="J69" s="2">
        <f t="shared" si="8"/>
        <v>3162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8"/>
        <v>3401</v>
      </c>
      <c r="I70" s="2">
        <f t="shared" si="8"/>
        <v>3407</v>
      </c>
      <c r="J70" s="2">
        <f t="shared" si="8"/>
        <v>3413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8"/>
        <v>3409</v>
      </c>
      <c r="I71" s="2">
        <f t="shared" si="8"/>
        <v>3173</v>
      </c>
      <c r="J71" s="2">
        <f t="shared" si="8"/>
        <v>2623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8"/>
        <v>0</v>
      </c>
      <c r="I72" s="2">
        <f t="shared" si="8"/>
        <v>0</v>
      </c>
      <c r="J72" s="2">
        <f t="shared" si="8"/>
        <v>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8"/>
        <v>0</v>
      </c>
      <c r="I73" s="2">
        <f t="shared" si="8"/>
        <v>0</v>
      </c>
      <c r="J73" s="2">
        <f t="shared" si="8"/>
        <v>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9">+SUMIF($A$250:$A$500,$B74,H$250:H$500)</f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1503</v>
      </c>
      <c r="I77" s="2">
        <f t="shared" si="9"/>
        <v>1509</v>
      </c>
      <c r="J77" s="2">
        <f t="shared" si="9"/>
        <v>1514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9"/>
        <v>1061</v>
      </c>
      <c r="I78" s="2">
        <f t="shared" si="9"/>
        <v>942</v>
      </c>
      <c r="J78" s="2">
        <f t="shared" si="9"/>
        <v>924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9"/>
        <v>0</v>
      </c>
      <c r="I79" s="2">
        <f t="shared" si="9"/>
        <v>0</v>
      </c>
      <c r="J79" s="2">
        <f t="shared" si="9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9"/>
        <v>0</v>
      </c>
      <c r="I80" s="2">
        <f t="shared" si="9"/>
        <v>0</v>
      </c>
      <c r="J80" s="2">
        <f t="shared" si="9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9"/>
        <v>1217100</v>
      </c>
      <c r="I81" s="2">
        <f t="shared" si="9"/>
        <v>1630000</v>
      </c>
      <c r="J81" s="2">
        <f t="shared" si="9"/>
        <v>2175200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9"/>
        <v>104810</v>
      </c>
      <c r="I82" s="2">
        <f t="shared" si="9"/>
        <v>192630</v>
      </c>
      <c r="J82" s="2">
        <f t="shared" si="9"/>
        <v>186079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9"/>
        <v>0</v>
      </c>
      <c r="I83" s="2">
        <f t="shared" si="9"/>
        <v>0</v>
      </c>
      <c r="J83" s="2">
        <f t="shared" si="9"/>
        <v>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9"/>
        <v>0</v>
      </c>
      <c r="I84" s="2">
        <f t="shared" si="9"/>
        <v>0</v>
      </c>
      <c r="J84" s="2">
        <f t="shared" si="9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9"/>
        <v>0</v>
      </c>
      <c r="I85" s="2">
        <f t="shared" si="9"/>
        <v>0</v>
      </c>
      <c r="J85" s="2">
        <f t="shared" si="9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9"/>
        <v>0</v>
      </c>
      <c r="I86" s="2">
        <f t="shared" si="9"/>
        <v>0</v>
      </c>
      <c r="J86" s="2">
        <f t="shared" si="9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9"/>
        <v>60000</v>
      </c>
      <c r="I87" s="2">
        <f t="shared" si="9"/>
        <v>60000</v>
      </c>
      <c r="J87" s="2">
        <f t="shared" si="9"/>
        <v>60234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9"/>
        <v>0</v>
      </c>
      <c r="I88" s="2">
        <f t="shared" si="9"/>
        <v>0</v>
      </c>
      <c r="J88" s="2">
        <f t="shared" si="9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9"/>
        <v>0</v>
      </c>
      <c r="I89" s="2">
        <f t="shared" si="9"/>
        <v>0</v>
      </c>
      <c r="J89" s="2">
        <f t="shared" si="9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0" si="10">+SUMIF($A$250:$A$500,$B90,H$250:H$500)</f>
        <v>0</v>
      </c>
      <c r="I90" s="2">
        <f t="shared" si="10"/>
        <v>0</v>
      </c>
      <c r="J90" s="2">
        <f t="shared" si="10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0"/>
        <v>0</v>
      </c>
      <c r="I91" s="2">
        <f t="shared" si="10"/>
        <v>0</v>
      </c>
      <c r="J91" s="2">
        <f t="shared" si="10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0"/>
        <v>0</v>
      </c>
      <c r="I92" s="2">
        <f t="shared" si="10"/>
        <v>0</v>
      </c>
      <c r="J92" s="2">
        <f t="shared" si="10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0"/>
        <v>0</v>
      </c>
      <c r="I93" s="2">
        <f t="shared" si="10"/>
        <v>0</v>
      </c>
      <c r="J93" s="2">
        <f t="shared" si="10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0"/>
        <v>0</v>
      </c>
      <c r="I94" s="2">
        <f t="shared" si="10"/>
        <v>0</v>
      </c>
      <c r="J94" s="2">
        <f t="shared" si="10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0"/>
        <v>1619</v>
      </c>
      <c r="I95" s="2">
        <f t="shared" si="10"/>
        <v>1619</v>
      </c>
      <c r="J95" s="2">
        <f t="shared" si="10"/>
        <v>1461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0"/>
        <v>0</v>
      </c>
      <c r="I96" s="2">
        <f t="shared" si="10"/>
        <v>0</v>
      </c>
      <c r="J96" s="2">
        <f t="shared" si="10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0"/>
        <v>0</v>
      </c>
      <c r="I97" s="2">
        <f t="shared" si="10"/>
        <v>0</v>
      </c>
      <c r="J97" s="2">
        <f t="shared" si="10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0"/>
        <v>0</v>
      </c>
      <c r="I98" s="2">
        <f t="shared" si="10"/>
        <v>0</v>
      </c>
      <c r="J98" s="2">
        <f t="shared" si="10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0"/>
        <v>0</v>
      </c>
      <c r="I99" s="2">
        <f t="shared" si="10"/>
        <v>0</v>
      </c>
      <c r="J99" s="2">
        <f t="shared" si="10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0"/>
        <v>0</v>
      </c>
      <c r="I100" s="2">
        <f t="shared" si="10"/>
        <v>0</v>
      </c>
      <c r="J100" s="2">
        <f t="shared" si="10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1">+SUM(H210:H217)</f>
        <v>0</v>
      </c>
      <c r="I101" s="9">
        <f t="shared" si="11"/>
        <v>0</v>
      </c>
      <c r="J101" s="9">
        <f t="shared" si="11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2">+SUMIF($A$250:$A$500,$B102,H$250:H$500)</f>
        <v>0</v>
      </c>
      <c r="I102" s="2">
        <f t="shared" si="12"/>
        <v>0</v>
      </c>
      <c r="J102" s="2">
        <f t="shared" si="12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2"/>
        <v>0</v>
      </c>
      <c r="I103" s="2">
        <f t="shared" si="12"/>
        <v>0</v>
      </c>
      <c r="J103" s="2">
        <f t="shared" si="12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3">+SUM(H218:H226)</f>
        <v>0</v>
      </c>
      <c r="I104" s="9">
        <f t="shared" si="13"/>
        <v>0</v>
      </c>
      <c r="J104" s="9">
        <f t="shared" si="13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4">+SUMIF($A$250:$A$500,$B105,H$250:H$500)</f>
        <v>0</v>
      </c>
      <c r="I105" s="2">
        <f t="shared" si="14"/>
        <v>0</v>
      </c>
      <c r="J105" s="2">
        <f t="shared" si="14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4"/>
        <v>0</v>
      </c>
      <c r="I106" s="2">
        <f t="shared" si="14"/>
        <v>0</v>
      </c>
      <c r="J106" s="2">
        <f t="shared" si="14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4"/>
        <v>0</v>
      </c>
      <c r="I107" s="2">
        <f t="shared" si="14"/>
        <v>0</v>
      </c>
      <c r="J107" s="2">
        <f t="shared" si="14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5">+SUM(H199:H200)</f>
        <v>0</v>
      </c>
      <c r="I108" s="9">
        <f t="shared" si="15"/>
        <v>0</v>
      </c>
      <c r="J108" s="9">
        <f t="shared" si="15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6">+SUMIF($A$250:$A$500,$B109,H$250:H$500)</f>
        <v>0</v>
      </c>
      <c r="I109" s="2">
        <f t="shared" si="16"/>
        <v>0</v>
      </c>
      <c r="J109" s="2">
        <f t="shared" si="16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6"/>
        <v>1340000</v>
      </c>
      <c r="I110" s="2">
        <f t="shared" si="16"/>
        <v>1570000</v>
      </c>
      <c r="J110" s="2">
        <f t="shared" si="16"/>
        <v>1548106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6"/>
        <v>205939</v>
      </c>
      <c r="I111" s="2">
        <f t="shared" si="16"/>
        <v>204475</v>
      </c>
      <c r="J111" s="2">
        <f t="shared" si="16"/>
        <v>205939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6"/>
        <v>18220</v>
      </c>
      <c r="I112" s="2">
        <f t="shared" si="16"/>
        <v>17736</v>
      </c>
      <c r="J112" s="2">
        <f t="shared" si="16"/>
        <v>17457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6"/>
        <v>0</v>
      </c>
      <c r="I113" s="2">
        <f t="shared" si="16"/>
        <v>0</v>
      </c>
      <c r="J113" s="2">
        <f t="shared" si="16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6"/>
        <v>0</v>
      </c>
      <c r="I114" s="2">
        <f t="shared" si="16"/>
        <v>0</v>
      </c>
      <c r="J114" s="2">
        <f t="shared" si="16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7">+SUM(H199:H200)</f>
        <v>0</v>
      </c>
      <c r="I115" s="9">
        <f t="shared" si="17"/>
        <v>0</v>
      </c>
      <c r="J115" s="9">
        <f t="shared" si="17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31" si="18">+SUMIF($A$250:$A$500,$B116,H$250:H$500)</f>
        <v>0</v>
      </c>
      <c r="I116" s="2">
        <f t="shared" si="18"/>
        <v>0</v>
      </c>
      <c r="J116" s="2">
        <f t="shared" si="18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8"/>
        <v>0</v>
      </c>
      <c r="I117" s="2">
        <f t="shared" si="18"/>
        <v>0</v>
      </c>
      <c r="J117" s="2">
        <f t="shared" si="18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8"/>
        <v>16176</v>
      </c>
      <c r="I118" s="2">
        <f t="shared" si="18"/>
        <v>16415</v>
      </c>
      <c r="J118" s="2">
        <f t="shared" si="18"/>
        <v>16278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8"/>
        <v>0</v>
      </c>
      <c r="I119" s="2">
        <f t="shared" si="18"/>
        <v>0</v>
      </c>
      <c r="J119" s="2">
        <f t="shared" si="18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8"/>
        <v>0</v>
      </c>
      <c r="I120" s="2">
        <f t="shared" si="18"/>
        <v>0</v>
      </c>
      <c r="J120" s="2">
        <f t="shared" si="18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8"/>
        <v>0</v>
      </c>
      <c r="I121" s="2">
        <f t="shared" si="18"/>
        <v>0</v>
      </c>
      <c r="J121" s="2">
        <f t="shared" si="18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8"/>
        <v>0</v>
      </c>
      <c r="I122" s="2">
        <f t="shared" si="18"/>
        <v>0</v>
      </c>
      <c r="J122" s="2">
        <f t="shared" si="18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8"/>
        <v>0</v>
      </c>
      <c r="I123" s="2">
        <f t="shared" si="18"/>
        <v>0</v>
      </c>
      <c r="J123" s="2">
        <f t="shared" si="18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8"/>
        <v>0</v>
      </c>
      <c r="I124" s="2">
        <f t="shared" si="18"/>
        <v>0</v>
      </c>
      <c r="J124" s="2">
        <f t="shared" si="18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8"/>
        <v>0</v>
      </c>
      <c r="I125" s="2">
        <f t="shared" si="18"/>
        <v>0</v>
      </c>
      <c r="J125" s="2">
        <f t="shared" si="18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8"/>
        <v>0</v>
      </c>
      <c r="I126" s="2">
        <f t="shared" si="18"/>
        <v>0</v>
      </c>
      <c r="J126" s="2">
        <f t="shared" si="18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8"/>
        <v>28</v>
      </c>
      <c r="I127" s="2">
        <f t="shared" si="18"/>
        <v>22</v>
      </c>
      <c r="J127" s="2">
        <f t="shared" si="18"/>
        <v>18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8"/>
        <v>5040</v>
      </c>
      <c r="I128" s="2">
        <f t="shared" si="18"/>
        <v>5040</v>
      </c>
      <c r="J128" s="2">
        <f t="shared" si="18"/>
        <v>3569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8"/>
        <v>2463</v>
      </c>
      <c r="I129" s="2">
        <f t="shared" si="18"/>
        <v>3099</v>
      </c>
      <c r="J129" s="2">
        <f t="shared" si="18"/>
        <v>3215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8"/>
        <v>0</v>
      </c>
      <c r="I130" s="2">
        <f t="shared" si="18"/>
        <v>0</v>
      </c>
      <c r="J130" s="2">
        <f t="shared" si="18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8"/>
        <v>0</v>
      </c>
      <c r="I131" s="2">
        <f t="shared" si="18"/>
        <v>0</v>
      </c>
      <c r="J131" s="2">
        <f t="shared" si="18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ref="H132:I134" si="19">+SUMIF($A$250:$A$500,$B132,H$250:H$500)</f>
        <v>29250</v>
      </c>
      <c r="I132" s="2">
        <f t="shared" si="19"/>
        <v>30755</v>
      </c>
      <c r="J132" s="2">
        <f t="shared" ref="J132:J134" si="20">+SUMIF($A$250:$A$500,$B132,J$250:J$500)</f>
        <v>31112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9"/>
        <v>0</v>
      </c>
      <c r="I133" s="2">
        <f t="shared" si="19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19"/>
        <v>219</v>
      </c>
      <c r="I134" s="2">
        <f t="shared" si="19"/>
        <v>1449</v>
      </c>
      <c r="J134" s="2">
        <f t="shared" si="20"/>
        <v>3853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180</v>
      </c>
      <c r="I135" s="9">
        <f t="shared" si="21"/>
        <v>400</v>
      </c>
      <c r="J135" s="9">
        <f t="shared" si="21"/>
        <v>522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1</v>
      </c>
      <c r="I136" s="2">
        <f t="shared" si="22"/>
        <v>12</v>
      </c>
      <c r="J136" s="2">
        <f t="shared" si="22"/>
        <v>26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109</v>
      </c>
      <c r="I139" s="9">
        <f t="shared" si="23"/>
        <v>113</v>
      </c>
      <c r="J139" s="9">
        <f t="shared" si="23"/>
        <v>109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55" si="24">+SUMIF($A$250:$A$500,$B140,H$250:H$500)</f>
        <v>6458</v>
      </c>
      <c r="I140" s="2">
        <f t="shared" si="24"/>
        <v>6330</v>
      </c>
      <c r="J140" s="2">
        <f t="shared" si="24"/>
        <v>8762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410</v>
      </c>
      <c r="I141" s="2">
        <f t="shared" si="24"/>
        <v>612</v>
      </c>
      <c r="J141" s="2">
        <f t="shared" si="24"/>
        <v>406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45863</v>
      </c>
      <c r="I143" s="2">
        <f t="shared" si="24"/>
        <v>45495</v>
      </c>
      <c r="J143" s="2">
        <f t="shared" si="24"/>
        <v>9581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1745</v>
      </c>
      <c r="I144" s="2">
        <f t="shared" si="24"/>
        <v>724</v>
      </c>
      <c r="J144" s="2">
        <f t="shared" si="24"/>
        <v>5994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141824</v>
      </c>
      <c r="I146" s="2">
        <f t="shared" si="24"/>
        <v>131684</v>
      </c>
      <c r="J146" s="2">
        <f t="shared" si="24"/>
        <v>129521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130</v>
      </c>
      <c r="I147" s="2">
        <f t="shared" si="24"/>
        <v>150</v>
      </c>
      <c r="J147" s="2">
        <f t="shared" si="24"/>
        <v>150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113</v>
      </c>
      <c r="I148" s="2">
        <f t="shared" si="24"/>
        <v>109</v>
      </c>
      <c r="J148" s="2">
        <f t="shared" si="24"/>
        <v>106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186</v>
      </c>
      <c r="I149" s="2">
        <f t="shared" si="24"/>
        <v>76</v>
      </c>
      <c r="J149" s="2">
        <f t="shared" si="24"/>
        <v>104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4"/>
        <v>0</v>
      </c>
      <c r="I150" s="2">
        <f t="shared" si="24"/>
        <v>0</v>
      </c>
      <c r="J150" s="2">
        <f t="shared" si="24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4"/>
        <v>989</v>
      </c>
      <c r="I151" s="2">
        <f t="shared" si="24"/>
        <v>1008</v>
      </c>
      <c r="J151" s="2">
        <f t="shared" si="24"/>
        <v>1018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4"/>
        <v>0</v>
      </c>
      <c r="I152" s="2">
        <f t="shared" si="24"/>
        <v>0</v>
      </c>
      <c r="J152" s="2">
        <f t="shared" si="24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4"/>
        <v>0</v>
      </c>
      <c r="I153" s="2">
        <f t="shared" si="24"/>
        <v>0</v>
      </c>
      <c r="J153" s="2">
        <f t="shared" si="24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4"/>
        <v>0</v>
      </c>
      <c r="I154" s="2">
        <f t="shared" si="24"/>
        <v>0</v>
      </c>
      <c r="J154" s="2">
        <f t="shared" si="24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4"/>
        <v>111206</v>
      </c>
      <c r="I155" s="2">
        <f t="shared" si="24"/>
        <v>125162</v>
      </c>
      <c r="J155" s="2">
        <f t="shared" si="24"/>
        <v>130286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ref="H156:J171" si="25">+SUMIF($A$250:$A$500,$B156,H$250:H$500)</f>
        <v>243370</v>
      </c>
      <c r="I156" s="2">
        <f t="shared" si="25"/>
        <v>223772</v>
      </c>
      <c r="J156" s="2">
        <f t="shared" si="25"/>
        <v>246322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11147</v>
      </c>
      <c r="I158" s="2">
        <f t="shared" si="25"/>
        <v>10032</v>
      </c>
      <c r="J158" s="2">
        <f t="shared" si="25"/>
        <v>11304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162400</v>
      </c>
      <c r="I159" s="2">
        <f t="shared" si="25"/>
        <v>182000</v>
      </c>
      <c r="J159" s="2">
        <f t="shared" si="25"/>
        <v>224944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5"/>
        <v>899</v>
      </c>
      <c r="I160" s="2">
        <f t="shared" si="25"/>
        <v>811</v>
      </c>
      <c r="J160" s="2">
        <f t="shared" si="25"/>
        <v>744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5"/>
        <v>0</v>
      </c>
      <c r="I161" s="2">
        <f t="shared" si="25"/>
        <v>0</v>
      </c>
      <c r="J161" s="2">
        <f t="shared" si="25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5"/>
        <v>0</v>
      </c>
      <c r="I162" s="2">
        <f t="shared" si="25"/>
        <v>0</v>
      </c>
      <c r="J162" s="2">
        <f t="shared" si="25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5"/>
        <v>0</v>
      </c>
      <c r="I163" s="2">
        <f t="shared" si="25"/>
        <v>0</v>
      </c>
      <c r="J163" s="2">
        <f t="shared" si="25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5"/>
        <v>38</v>
      </c>
      <c r="I164" s="2">
        <f t="shared" si="25"/>
        <v>20</v>
      </c>
      <c r="J164" s="2">
        <f t="shared" si="25"/>
        <v>15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5"/>
        <v>816</v>
      </c>
      <c r="I165" s="2">
        <f t="shared" si="25"/>
        <v>761</v>
      </c>
      <c r="J165" s="2">
        <f t="shared" si="25"/>
        <v>697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5"/>
        <v>0</v>
      </c>
      <c r="I166" s="2">
        <f t="shared" si="25"/>
        <v>0</v>
      </c>
      <c r="J166" s="2">
        <f t="shared" si="25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5"/>
        <v>0</v>
      </c>
      <c r="I167" s="2">
        <f t="shared" si="25"/>
        <v>0</v>
      </c>
      <c r="J167" s="2">
        <f t="shared" si="25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5"/>
        <v>636</v>
      </c>
      <c r="I168" s="2">
        <f t="shared" si="25"/>
        <v>643</v>
      </c>
      <c r="J168" s="2">
        <f t="shared" si="25"/>
        <v>617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5"/>
        <v>0</v>
      </c>
      <c r="I169" s="2">
        <f t="shared" si="25"/>
        <v>0</v>
      </c>
      <c r="J169" s="2">
        <f t="shared" si="25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5"/>
        <v>1100</v>
      </c>
      <c r="I170" s="2">
        <f t="shared" si="25"/>
        <v>1200</v>
      </c>
      <c r="J170" s="2">
        <f t="shared" si="25"/>
        <v>1113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5"/>
        <v>0</v>
      </c>
      <c r="I171" s="2">
        <f t="shared" si="25"/>
        <v>0</v>
      </c>
      <c r="J171" s="2">
        <f t="shared" si="25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ref="H172:J175" si="26">+SUMIF($A$250:$A$500,$B172,H$250:H$500)</f>
        <v>7449</v>
      </c>
      <c r="I172" s="2">
        <f t="shared" si="26"/>
        <v>38044</v>
      </c>
      <c r="J172" s="2">
        <f t="shared" si="26"/>
        <v>103966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6"/>
        <v>0</v>
      </c>
      <c r="I173" s="2">
        <f t="shared" si="26"/>
        <v>0</v>
      </c>
      <c r="J173" s="2">
        <f t="shared" si="26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6"/>
        <v>25544</v>
      </c>
      <c r="I174" s="2">
        <f t="shared" si="26"/>
        <v>31539</v>
      </c>
      <c r="J174" s="2">
        <f t="shared" si="26"/>
        <v>61039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6"/>
        <v>500</v>
      </c>
      <c r="I175" s="2">
        <f t="shared" si="26"/>
        <v>300</v>
      </c>
      <c r="J175" s="2">
        <f t="shared" si="26"/>
        <v>1500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7">+SUM(H161:H175)</f>
        <v>36083</v>
      </c>
      <c r="I176" s="9">
        <f t="shared" si="27"/>
        <v>72507</v>
      </c>
      <c r="J176" s="9">
        <f t="shared" si="27"/>
        <v>168947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8">+SUM(H4:H176)-SUM(H161:H175)</f>
        <v>3895178</v>
      </c>
      <c r="I178" s="9">
        <f t="shared" si="28"/>
        <v>4662675</v>
      </c>
      <c r="J178" s="9">
        <f t="shared" si="28"/>
        <v>5325841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9">+SUMIF($A$250:$A$500,$B181,H$250:H$500)</f>
        <v>0</v>
      </c>
      <c r="I181" s="2">
        <f t="shared" si="29"/>
        <v>0</v>
      </c>
      <c r="J181" s="2">
        <f t="shared" si="29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9"/>
        <v>532</v>
      </c>
      <c r="I182" s="2">
        <f t="shared" si="29"/>
        <v>516</v>
      </c>
      <c r="J182" s="2">
        <f t="shared" si="29"/>
        <v>498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9"/>
        <v>98869</v>
      </c>
      <c r="I183" s="2">
        <f t="shared" si="29"/>
        <v>100693</v>
      </c>
      <c r="J183" s="2">
        <f t="shared" si="29"/>
        <v>113685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9"/>
        <v>0</v>
      </c>
      <c r="I184" s="2">
        <f t="shared" si="29"/>
        <v>0</v>
      </c>
      <c r="J184" s="2">
        <f t="shared" si="29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9"/>
        <v>0</v>
      </c>
      <c r="I185" s="2">
        <f t="shared" si="29"/>
        <v>0</v>
      </c>
      <c r="J185" s="2">
        <f t="shared" si="29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9"/>
        <v>0</v>
      </c>
      <c r="I186" s="2">
        <f t="shared" si="29"/>
        <v>0</v>
      </c>
      <c r="J186" s="2">
        <f t="shared" si="29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9"/>
        <v>0</v>
      </c>
      <c r="I187" s="2">
        <f t="shared" si="29"/>
        <v>0</v>
      </c>
      <c r="J187" s="2">
        <f t="shared" si="29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9"/>
        <v>0</v>
      </c>
      <c r="I188" s="2">
        <f t="shared" si="29"/>
        <v>0</v>
      </c>
      <c r="J188" s="2">
        <f t="shared" si="29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9"/>
        <v>0</v>
      </c>
      <c r="I189" s="2">
        <f t="shared" si="29"/>
        <v>0</v>
      </c>
      <c r="J189" s="2">
        <f t="shared" si="29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9"/>
        <v>0</v>
      </c>
      <c r="I190" s="2">
        <f t="shared" si="29"/>
        <v>0</v>
      </c>
      <c r="J190" s="2">
        <f t="shared" si="29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9"/>
        <v>0</v>
      </c>
      <c r="I191" s="2">
        <f t="shared" si="29"/>
        <v>0</v>
      </c>
      <c r="J191" s="2">
        <f t="shared" si="29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9"/>
        <v>1767</v>
      </c>
      <c r="I192" s="2">
        <f t="shared" si="29"/>
        <v>1736</v>
      </c>
      <c r="J192" s="2">
        <f t="shared" si="29"/>
        <v>1770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9"/>
        <v>0</v>
      </c>
      <c r="I193" s="2">
        <f t="shared" si="29"/>
        <v>0</v>
      </c>
      <c r="J193" s="2">
        <f t="shared" si="29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9"/>
        <v>0</v>
      </c>
      <c r="I194" s="2">
        <f t="shared" si="29"/>
        <v>0</v>
      </c>
      <c r="J194" s="2">
        <f t="shared" si="29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9"/>
        <v>0</v>
      </c>
      <c r="I195" s="2">
        <f t="shared" si="29"/>
        <v>0</v>
      </c>
      <c r="J195" s="2">
        <f t="shared" si="29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9"/>
        <v>0</v>
      </c>
      <c r="I196" s="2">
        <f t="shared" si="29"/>
        <v>0</v>
      </c>
      <c r="J196" s="2">
        <f t="shared" si="29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30">+SUMIF($A$250:$A$500,$B197,H$250:H$500)</f>
        <v>0</v>
      </c>
      <c r="I197" s="2">
        <f t="shared" si="30"/>
        <v>0</v>
      </c>
      <c r="J197" s="2">
        <f t="shared" si="30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0"/>
        <v>0</v>
      </c>
      <c r="I198" s="2">
        <f t="shared" si="30"/>
        <v>0</v>
      </c>
      <c r="J198" s="2">
        <f t="shared" si="30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0"/>
        <v>0</v>
      </c>
      <c r="I199" s="2">
        <f t="shared" si="30"/>
        <v>0</v>
      </c>
      <c r="J199" s="2">
        <f t="shared" si="30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0"/>
        <v>0</v>
      </c>
      <c r="I200" s="2">
        <f t="shared" si="30"/>
        <v>0</v>
      </c>
      <c r="J200" s="2">
        <f t="shared" si="30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30"/>
        <v>0</v>
      </c>
      <c r="I201" s="2">
        <f t="shared" si="30"/>
        <v>0</v>
      </c>
      <c r="J201" s="2">
        <f t="shared" si="30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0"/>
        <v>180</v>
      </c>
      <c r="I202" s="2">
        <f t="shared" si="30"/>
        <v>400</v>
      </c>
      <c r="J202" s="2">
        <f t="shared" si="30"/>
        <v>522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0"/>
        <v>0</v>
      </c>
      <c r="I203" s="2">
        <f t="shared" si="30"/>
        <v>0</v>
      </c>
      <c r="J203" s="2">
        <f t="shared" si="30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0"/>
        <v>29</v>
      </c>
      <c r="I204" s="2">
        <f t="shared" si="30"/>
        <v>29</v>
      </c>
      <c r="J204" s="2">
        <f t="shared" si="30"/>
        <v>25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0"/>
        <v>80</v>
      </c>
      <c r="I205" s="2">
        <f t="shared" si="30"/>
        <v>84</v>
      </c>
      <c r="J205" s="2">
        <f t="shared" si="30"/>
        <v>84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0"/>
        <v>0</v>
      </c>
      <c r="I206" s="2">
        <f t="shared" si="30"/>
        <v>0</v>
      </c>
      <c r="J206" s="2">
        <f t="shared" si="30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0"/>
        <v>0</v>
      </c>
      <c r="I207" s="2">
        <f t="shared" si="30"/>
        <v>0</v>
      </c>
      <c r="J207" s="2">
        <f t="shared" si="30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0"/>
        <v>0</v>
      </c>
      <c r="I208" s="2">
        <f t="shared" si="30"/>
        <v>0</v>
      </c>
      <c r="J208" s="2">
        <f t="shared" si="30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0"/>
        <v>0</v>
      </c>
      <c r="I209" s="2">
        <f t="shared" si="30"/>
        <v>0</v>
      </c>
      <c r="J209" s="2">
        <f t="shared" si="30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0"/>
        <v>0</v>
      </c>
      <c r="I210" s="2">
        <f t="shared" si="30"/>
        <v>0</v>
      </c>
      <c r="J210" s="2">
        <f t="shared" si="30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30"/>
        <v>0</v>
      </c>
      <c r="I211" s="2">
        <f t="shared" si="30"/>
        <v>0</v>
      </c>
      <c r="J211" s="2">
        <f t="shared" si="30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0"/>
        <v>0</v>
      </c>
      <c r="I212" s="2">
        <f t="shared" si="30"/>
        <v>0</v>
      </c>
      <c r="J212" s="2">
        <f t="shared" si="30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31">+SUMIF($A$250:$A$500,$B213,H$250:H$500)</f>
        <v>0</v>
      </c>
      <c r="I213" s="2">
        <f t="shared" si="31"/>
        <v>0</v>
      </c>
      <c r="J213" s="2">
        <f t="shared" si="31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1"/>
        <v>0</v>
      </c>
      <c r="I214" s="2">
        <f t="shared" si="31"/>
        <v>0</v>
      </c>
      <c r="J214" s="2">
        <f t="shared" si="31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1"/>
        <v>0</v>
      </c>
      <c r="I215" s="2">
        <f t="shared" si="31"/>
        <v>0</v>
      </c>
      <c r="J215" s="2">
        <f t="shared" si="31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1"/>
        <v>0</v>
      </c>
      <c r="I216" s="2">
        <f t="shared" si="31"/>
        <v>0</v>
      </c>
      <c r="J216" s="2">
        <f t="shared" si="31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1"/>
        <v>0</v>
      </c>
      <c r="I217" s="2">
        <f t="shared" si="31"/>
        <v>0</v>
      </c>
      <c r="J217" s="2">
        <f t="shared" si="31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1"/>
        <v>0</v>
      </c>
      <c r="I218" s="2">
        <f t="shared" si="31"/>
        <v>0</v>
      </c>
      <c r="J218" s="2">
        <f t="shared" si="31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1"/>
        <v>0</v>
      </c>
      <c r="I219" s="2">
        <f t="shared" si="31"/>
        <v>0</v>
      </c>
      <c r="J219" s="2">
        <f t="shared" si="31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1"/>
        <v>0</v>
      </c>
      <c r="I220" s="2">
        <f t="shared" si="31"/>
        <v>0</v>
      </c>
      <c r="J220" s="2">
        <f t="shared" si="31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31"/>
        <v>0</v>
      </c>
      <c r="I221" s="2">
        <f t="shared" si="31"/>
        <v>0</v>
      </c>
      <c r="J221" s="2">
        <f t="shared" si="31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1"/>
        <v>0</v>
      </c>
      <c r="I222" s="2">
        <f t="shared" si="31"/>
        <v>0</v>
      </c>
      <c r="J222" s="2">
        <f t="shared" si="31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1"/>
        <v>0</v>
      </c>
      <c r="I223" s="2">
        <f t="shared" si="31"/>
        <v>0</v>
      </c>
      <c r="J223" s="2">
        <f t="shared" si="31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1"/>
        <v>0</v>
      </c>
      <c r="I224" s="2">
        <f t="shared" si="31"/>
        <v>0</v>
      </c>
      <c r="J224" s="2">
        <f t="shared" si="31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1"/>
        <v>0</v>
      </c>
      <c r="I225" s="2">
        <f t="shared" si="31"/>
        <v>0</v>
      </c>
      <c r="J225" s="2">
        <f t="shared" si="31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1"/>
        <v>0</v>
      </c>
      <c r="I226" s="2">
        <f t="shared" si="31"/>
        <v>0</v>
      </c>
      <c r="J226" s="2">
        <f t="shared" si="31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1"/>
        <v>0</v>
      </c>
      <c r="I227" s="2">
        <f t="shared" si="31"/>
        <v>0</v>
      </c>
      <c r="J227" s="2">
        <f t="shared" si="31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1"/>
        <v>0</v>
      </c>
      <c r="I228" s="2">
        <f t="shared" si="31"/>
        <v>0</v>
      </c>
      <c r="J228" s="2">
        <f t="shared" si="31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4" si="32">+SUMIF($A$250:$A$500,$B229,H$250:H$500)</f>
        <v>0</v>
      </c>
      <c r="I229" s="2">
        <f t="shared" si="32"/>
        <v>0</v>
      </c>
      <c r="J229" s="2">
        <f t="shared" si="32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2"/>
        <v>0</v>
      </c>
      <c r="I230" s="2">
        <f t="shared" si="32"/>
        <v>0</v>
      </c>
      <c r="J230" s="2">
        <f t="shared" si="32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32"/>
        <v>0</v>
      </c>
      <c r="I231" s="2">
        <f t="shared" si="32"/>
        <v>0</v>
      </c>
      <c r="J231" s="2">
        <f t="shared" si="32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2"/>
        <v>0</v>
      </c>
      <c r="I232" s="2">
        <f t="shared" si="32"/>
        <v>0</v>
      </c>
      <c r="J232" s="2">
        <f t="shared" si="32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2"/>
        <v>0</v>
      </c>
      <c r="I233" s="2">
        <f t="shared" si="32"/>
        <v>0</v>
      </c>
      <c r="J233" s="2">
        <f t="shared" si="32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2"/>
        <v>0</v>
      </c>
      <c r="I234" s="2">
        <f t="shared" si="32"/>
        <v>0</v>
      </c>
      <c r="J234" s="2">
        <f t="shared" si="32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2"/>
        <v>0</v>
      </c>
      <c r="I235" s="2">
        <f t="shared" si="32"/>
        <v>0</v>
      </c>
      <c r="J235" s="2">
        <f t="shared" si="32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2"/>
        <v>0</v>
      </c>
      <c r="I236" s="2">
        <f t="shared" si="32"/>
        <v>0</v>
      </c>
      <c r="J236" s="2">
        <f t="shared" si="32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2"/>
        <v>0</v>
      </c>
      <c r="I237" s="2">
        <f t="shared" si="32"/>
        <v>0</v>
      </c>
      <c r="J237" s="2">
        <f t="shared" si="32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2"/>
        <v>0</v>
      </c>
      <c r="I238" s="2">
        <f t="shared" si="32"/>
        <v>0</v>
      </c>
      <c r="J238" s="2">
        <f t="shared" si="32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2"/>
        <v>0</v>
      </c>
      <c r="I239" s="2">
        <f t="shared" si="32"/>
        <v>0</v>
      </c>
      <c r="J239" s="2">
        <f t="shared" si="32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2"/>
        <v>0</v>
      </c>
      <c r="I240" s="2">
        <f t="shared" si="32"/>
        <v>0</v>
      </c>
      <c r="J240" s="2">
        <f t="shared" si="32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32"/>
        <v>0</v>
      </c>
      <c r="I241" s="2">
        <f t="shared" si="32"/>
        <v>0</v>
      </c>
      <c r="J241" s="2">
        <f t="shared" si="32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2"/>
        <v>0</v>
      </c>
      <c r="I242" s="2">
        <f t="shared" si="32"/>
        <v>0</v>
      </c>
      <c r="J242" s="2">
        <f t="shared" si="32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2"/>
        <v>0</v>
      </c>
      <c r="I243" s="2">
        <f t="shared" si="32"/>
        <v>0</v>
      </c>
      <c r="J243" s="2">
        <f t="shared" si="32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2"/>
        <v>846</v>
      </c>
      <c r="I244" s="2">
        <f t="shared" si="32"/>
        <v>805</v>
      </c>
      <c r="J244" s="2">
        <f t="shared" si="32"/>
        <v>765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ref="H245:J246" si="33">+SUMIF($A$250:$A$500,$B245,H$250:H$500)</f>
        <v>0</v>
      </c>
      <c r="I245" s="2">
        <f t="shared" si="33"/>
        <v>0</v>
      </c>
      <c r="J245" s="2">
        <f t="shared" si="33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3"/>
        <v>0</v>
      </c>
      <c r="I246" s="2">
        <f t="shared" si="33"/>
        <v>0</v>
      </c>
      <c r="J246" s="2">
        <f t="shared" si="33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4</v>
      </c>
      <c r="B250" s="1" t="s">
        <v>20</v>
      </c>
      <c r="C250" s="1">
        <v>201</v>
      </c>
      <c r="D250" s="1" t="s">
        <v>695</v>
      </c>
      <c r="E250" s="1">
        <v>5312</v>
      </c>
      <c r="F250" s="1" t="s">
        <v>598</v>
      </c>
      <c r="G250" s="1" t="s">
        <v>599</v>
      </c>
      <c r="H250" s="1">
        <v>6458</v>
      </c>
      <c r="I250" s="1">
        <v>6330</v>
      </c>
      <c r="J250" s="1">
        <v>8762</v>
      </c>
    </row>
    <row r="251" spans="1:10" ht="15" customHeight="1" x14ac:dyDescent="0.2">
      <c r="A251" s="1">
        <v>9</v>
      </c>
      <c r="B251" s="1" t="s">
        <v>24</v>
      </c>
      <c r="C251" s="1">
        <v>201</v>
      </c>
      <c r="D251" s="1" t="s">
        <v>695</v>
      </c>
      <c r="E251" s="1">
        <v>5312</v>
      </c>
      <c r="F251" s="1" t="s">
        <v>598</v>
      </c>
      <c r="G251" s="1" t="s">
        <v>599</v>
      </c>
      <c r="H251" s="1">
        <v>1503</v>
      </c>
      <c r="I251" s="1">
        <v>1509</v>
      </c>
      <c r="J251" s="1">
        <v>1514</v>
      </c>
    </row>
    <row r="252" spans="1:10" ht="15" customHeight="1" x14ac:dyDescent="0.2">
      <c r="A252" s="1">
        <v>1</v>
      </c>
      <c r="B252" s="1" t="s">
        <v>25</v>
      </c>
      <c r="C252" s="1">
        <v>201</v>
      </c>
      <c r="D252" s="1" t="s">
        <v>695</v>
      </c>
      <c r="E252" s="1">
        <v>5312</v>
      </c>
      <c r="F252" s="1" t="s">
        <v>598</v>
      </c>
      <c r="G252" s="1" t="s">
        <v>599</v>
      </c>
      <c r="H252" s="1">
        <v>38</v>
      </c>
      <c r="I252" s="1">
        <v>20</v>
      </c>
      <c r="J252" s="1">
        <v>15</v>
      </c>
    </row>
    <row r="253" spans="1:10" ht="15" customHeight="1" x14ac:dyDescent="0.2">
      <c r="A253" s="1">
        <v>10</v>
      </c>
      <c r="B253" s="1" t="s">
        <v>26</v>
      </c>
      <c r="C253" s="1">
        <v>201</v>
      </c>
      <c r="D253" s="1" t="s">
        <v>695</v>
      </c>
      <c r="E253" s="1">
        <v>5312</v>
      </c>
      <c r="F253" s="1" t="s">
        <v>598</v>
      </c>
      <c r="G253" s="1" t="s">
        <v>599</v>
      </c>
      <c r="H253" s="1">
        <v>162400</v>
      </c>
      <c r="I253" s="1">
        <v>182000</v>
      </c>
      <c r="J253" s="1">
        <v>224944</v>
      </c>
    </row>
    <row r="254" spans="1:10" ht="15" customHeight="1" x14ac:dyDescent="0.2">
      <c r="A254" s="1">
        <v>52</v>
      </c>
      <c r="B254" s="1" t="s">
        <v>28</v>
      </c>
      <c r="C254" s="1">
        <v>201</v>
      </c>
      <c r="D254" s="1" t="s">
        <v>695</v>
      </c>
      <c r="E254" s="1">
        <v>5312</v>
      </c>
      <c r="F254" s="1" t="s">
        <v>598</v>
      </c>
      <c r="G254" s="1" t="s">
        <v>599</v>
      </c>
      <c r="H254" s="1">
        <v>816</v>
      </c>
      <c r="I254" s="1">
        <v>761</v>
      </c>
      <c r="J254" s="1">
        <v>697</v>
      </c>
    </row>
    <row r="255" spans="1:10" ht="15" customHeight="1" x14ac:dyDescent="0.2">
      <c r="A255" s="1">
        <v>16</v>
      </c>
      <c r="B255" s="1" t="s">
        <v>31</v>
      </c>
      <c r="C255" s="1">
        <v>201</v>
      </c>
      <c r="D255" s="1" t="s">
        <v>695</v>
      </c>
      <c r="E255" s="1">
        <v>5312</v>
      </c>
      <c r="F255" s="1" t="s">
        <v>598</v>
      </c>
      <c r="G255" s="1" t="s">
        <v>599</v>
      </c>
      <c r="H255" s="1">
        <v>124617</v>
      </c>
      <c r="I255" s="1">
        <v>145428</v>
      </c>
      <c r="J255" s="1">
        <v>154515</v>
      </c>
    </row>
    <row r="256" spans="1:10" ht="15" customHeight="1" x14ac:dyDescent="0.2">
      <c r="A256" s="1">
        <v>57</v>
      </c>
      <c r="B256" s="1" t="s">
        <v>33</v>
      </c>
      <c r="C256" s="1">
        <v>201</v>
      </c>
      <c r="D256" s="1" t="s">
        <v>695</v>
      </c>
      <c r="E256" s="1">
        <v>5312</v>
      </c>
      <c r="F256" s="1" t="s">
        <v>598</v>
      </c>
      <c r="G256" s="1" t="s">
        <v>599</v>
      </c>
    </row>
    <row r="257" spans="1:10" ht="15" customHeight="1" x14ac:dyDescent="0.2">
      <c r="A257" s="1">
        <v>80</v>
      </c>
      <c r="B257" s="1" t="s">
        <v>41</v>
      </c>
      <c r="C257" s="1">
        <v>201</v>
      </c>
      <c r="D257" s="1" t="s">
        <v>695</v>
      </c>
      <c r="E257" s="1">
        <v>5312</v>
      </c>
      <c r="F257" s="1" t="s">
        <v>598</v>
      </c>
      <c r="G257" s="1" t="s">
        <v>599</v>
      </c>
    </row>
    <row r="258" spans="1:10" ht="15" customHeight="1" x14ac:dyDescent="0.2">
      <c r="A258" s="1">
        <v>27</v>
      </c>
      <c r="B258" s="1" t="s">
        <v>46</v>
      </c>
      <c r="C258" s="1">
        <v>201</v>
      </c>
      <c r="D258" s="1" t="s">
        <v>695</v>
      </c>
      <c r="E258" s="1">
        <v>5312</v>
      </c>
      <c r="F258" s="1" t="s">
        <v>598</v>
      </c>
      <c r="G258" s="1" t="s">
        <v>599</v>
      </c>
      <c r="H258" s="1">
        <v>219</v>
      </c>
      <c r="I258" s="1">
        <v>1449</v>
      </c>
      <c r="J258" s="1">
        <v>3853</v>
      </c>
    </row>
    <row r="259" spans="1:10" ht="15" customHeight="1" x14ac:dyDescent="0.2">
      <c r="A259" s="1">
        <v>33</v>
      </c>
      <c r="B259" s="1" t="s">
        <v>51</v>
      </c>
      <c r="C259" s="1">
        <v>201</v>
      </c>
      <c r="D259" s="1" t="s">
        <v>695</v>
      </c>
      <c r="E259" s="1">
        <v>5312</v>
      </c>
      <c r="F259" s="1" t="s">
        <v>598</v>
      </c>
      <c r="G259" s="1" t="s">
        <v>599</v>
      </c>
      <c r="H259" s="1">
        <v>1217100</v>
      </c>
      <c r="I259" s="1">
        <v>1630000</v>
      </c>
      <c r="J259" s="1">
        <v>2175200</v>
      </c>
    </row>
    <row r="260" spans="1:10" ht="15" customHeight="1" x14ac:dyDescent="0.2">
      <c r="A260" s="1">
        <v>40</v>
      </c>
      <c r="B260" s="1" t="s">
        <v>56</v>
      </c>
      <c r="C260" s="1">
        <v>201</v>
      </c>
      <c r="D260" s="1" t="s">
        <v>695</v>
      </c>
      <c r="E260" s="1">
        <v>5312</v>
      </c>
      <c r="F260" s="1" t="s">
        <v>598</v>
      </c>
      <c r="G260" s="1" t="s">
        <v>599</v>
      </c>
      <c r="H260" s="1">
        <v>1061</v>
      </c>
      <c r="I260" s="1">
        <v>942</v>
      </c>
      <c r="J260" s="1">
        <v>924</v>
      </c>
    </row>
    <row r="261" spans="1:10" ht="15" customHeight="1" x14ac:dyDescent="0.2">
      <c r="A261" s="1">
        <v>351</v>
      </c>
      <c r="B261" s="1" t="s">
        <v>57</v>
      </c>
      <c r="C261" s="1">
        <v>201</v>
      </c>
      <c r="D261" s="1" t="s">
        <v>695</v>
      </c>
      <c r="E261" s="1">
        <v>5312</v>
      </c>
      <c r="F261" s="1" t="s">
        <v>598</v>
      </c>
      <c r="G261" s="1" t="s">
        <v>599</v>
      </c>
      <c r="H261" s="1">
        <v>60000</v>
      </c>
      <c r="I261" s="1">
        <v>60000</v>
      </c>
      <c r="J261" s="1">
        <v>60234</v>
      </c>
    </row>
    <row r="262" spans="1:10" ht="15" customHeight="1" x14ac:dyDescent="0.2">
      <c r="A262" s="1">
        <v>41</v>
      </c>
      <c r="B262" s="1" t="s">
        <v>568</v>
      </c>
      <c r="C262" s="1">
        <v>201</v>
      </c>
      <c r="D262" s="1" t="s">
        <v>695</v>
      </c>
      <c r="E262" s="1">
        <v>5312</v>
      </c>
      <c r="F262" s="1" t="s">
        <v>598</v>
      </c>
      <c r="G262" s="1" t="s">
        <v>599</v>
      </c>
      <c r="H262" s="1">
        <v>60000</v>
      </c>
      <c r="I262" s="1">
        <v>60000</v>
      </c>
      <c r="J262" s="1">
        <v>60234</v>
      </c>
    </row>
    <row r="263" spans="1:10" ht="15" customHeight="1" x14ac:dyDescent="0.2">
      <c r="A263" s="1">
        <v>44</v>
      </c>
      <c r="B263" s="1" t="s">
        <v>58</v>
      </c>
      <c r="C263" s="1">
        <v>201</v>
      </c>
      <c r="D263" s="1" t="s">
        <v>695</v>
      </c>
      <c r="E263" s="1">
        <v>5312</v>
      </c>
      <c r="F263" s="1" t="s">
        <v>598</v>
      </c>
      <c r="G263" s="1" t="s">
        <v>599</v>
      </c>
      <c r="H263" s="1">
        <v>4016</v>
      </c>
      <c r="I263" s="1">
        <v>3140</v>
      </c>
      <c r="J263" s="1">
        <v>3162</v>
      </c>
    </row>
    <row r="264" spans="1:10" ht="15" customHeight="1" x14ac:dyDescent="0.2">
      <c r="A264" s="1">
        <v>98</v>
      </c>
      <c r="B264" s="1" t="s">
        <v>64</v>
      </c>
      <c r="C264" s="1">
        <v>201</v>
      </c>
      <c r="D264" s="1" t="s">
        <v>695</v>
      </c>
      <c r="E264" s="1">
        <v>5312</v>
      </c>
      <c r="F264" s="1" t="s">
        <v>598</v>
      </c>
      <c r="G264" s="1" t="s">
        <v>599</v>
      </c>
      <c r="H264" s="1">
        <v>29</v>
      </c>
      <c r="I264" s="1">
        <v>29</v>
      </c>
      <c r="J264" s="1">
        <v>25</v>
      </c>
    </row>
    <row r="265" spans="1:10" ht="15" customHeight="1" x14ac:dyDescent="0.2">
      <c r="A265" s="1">
        <v>50</v>
      </c>
      <c r="B265" s="1" t="s">
        <v>66</v>
      </c>
      <c r="C265" s="1">
        <v>201</v>
      </c>
      <c r="D265" s="1" t="s">
        <v>695</v>
      </c>
      <c r="E265" s="1">
        <v>5312</v>
      </c>
      <c r="F265" s="1" t="s">
        <v>598</v>
      </c>
      <c r="G265" s="1" t="s">
        <v>599</v>
      </c>
      <c r="H265" s="1">
        <v>28</v>
      </c>
      <c r="I265" s="1">
        <v>22</v>
      </c>
      <c r="J265" s="1">
        <v>18</v>
      </c>
    </row>
    <row r="266" spans="1:10" x14ac:dyDescent="0.2">
      <c r="A266" s="1">
        <v>167</v>
      </c>
      <c r="B266" s="1" t="s">
        <v>570</v>
      </c>
      <c r="C266" s="1">
        <v>201</v>
      </c>
      <c r="D266" s="1" t="s">
        <v>695</v>
      </c>
      <c r="E266" s="1">
        <v>5312</v>
      </c>
      <c r="F266" s="1" t="s">
        <v>598</v>
      </c>
      <c r="G266" s="1" t="s">
        <v>599</v>
      </c>
    </row>
    <row r="267" spans="1:10" x14ac:dyDescent="0.2">
      <c r="A267" s="1">
        <v>51</v>
      </c>
      <c r="B267" s="1" t="s">
        <v>68</v>
      </c>
      <c r="C267" s="1">
        <v>201</v>
      </c>
      <c r="D267" s="1" t="s">
        <v>695</v>
      </c>
      <c r="E267" s="1">
        <v>5312</v>
      </c>
      <c r="F267" s="1" t="s">
        <v>598</v>
      </c>
      <c r="G267" s="1" t="s">
        <v>599</v>
      </c>
    </row>
    <row r="268" spans="1:10" x14ac:dyDescent="0.2">
      <c r="A268" s="1">
        <v>58</v>
      </c>
      <c r="B268" s="1" t="s">
        <v>75</v>
      </c>
      <c r="C268" s="1">
        <v>201</v>
      </c>
      <c r="D268" s="1" t="s">
        <v>695</v>
      </c>
      <c r="E268" s="1">
        <v>5312</v>
      </c>
      <c r="F268" s="1" t="s">
        <v>598</v>
      </c>
      <c r="G268" s="1" t="s">
        <v>599</v>
      </c>
      <c r="H268" s="1">
        <v>3401</v>
      </c>
      <c r="I268" s="1">
        <v>3407</v>
      </c>
      <c r="J268" s="1">
        <v>3413</v>
      </c>
    </row>
    <row r="269" spans="1:10" x14ac:dyDescent="0.2">
      <c r="A269" s="1">
        <v>59</v>
      </c>
      <c r="B269" s="1" t="s">
        <v>76</v>
      </c>
      <c r="C269" s="1">
        <v>201</v>
      </c>
      <c r="D269" s="1" t="s">
        <v>695</v>
      </c>
      <c r="E269" s="1">
        <v>5312</v>
      </c>
      <c r="F269" s="1" t="s">
        <v>598</v>
      </c>
      <c r="G269" s="1" t="s">
        <v>599</v>
      </c>
      <c r="H269" s="1">
        <v>410</v>
      </c>
      <c r="I269" s="1">
        <v>612</v>
      </c>
      <c r="J269" s="1">
        <v>406</v>
      </c>
    </row>
    <row r="270" spans="1:10" x14ac:dyDescent="0.2">
      <c r="A270" s="1">
        <v>178</v>
      </c>
      <c r="B270" s="1" t="s">
        <v>79</v>
      </c>
      <c r="C270" s="1">
        <v>201</v>
      </c>
      <c r="D270" s="1" t="s">
        <v>695</v>
      </c>
      <c r="E270" s="1">
        <v>5312</v>
      </c>
      <c r="F270" s="1" t="s">
        <v>598</v>
      </c>
      <c r="G270" s="1" t="s">
        <v>599</v>
      </c>
      <c r="H270" s="1">
        <v>532</v>
      </c>
      <c r="I270" s="1">
        <v>516</v>
      </c>
      <c r="J270" s="1">
        <v>498</v>
      </c>
    </row>
    <row r="271" spans="1:10" x14ac:dyDescent="0.2">
      <c r="A271" s="1">
        <v>238</v>
      </c>
      <c r="B271" s="1" t="s">
        <v>81</v>
      </c>
      <c r="C271" s="1">
        <v>201</v>
      </c>
      <c r="D271" s="1" t="s">
        <v>695</v>
      </c>
      <c r="E271" s="1">
        <v>5312</v>
      </c>
      <c r="F271" s="1" t="s">
        <v>598</v>
      </c>
      <c r="G271" s="1" t="s">
        <v>599</v>
      </c>
      <c r="H271" s="1">
        <v>98869</v>
      </c>
      <c r="I271" s="1">
        <v>100693</v>
      </c>
      <c r="J271" s="1">
        <v>113685</v>
      </c>
    </row>
    <row r="272" spans="1:10" x14ac:dyDescent="0.2">
      <c r="A272" s="1">
        <v>62</v>
      </c>
      <c r="B272" s="1" t="s">
        <v>82</v>
      </c>
      <c r="C272" s="1">
        <v>201</v>
      </c>
      <c r="D272" s="1" t="s">
        <v>695</v>
      </c>
      <c r="E272" s="1">
        <v>5312</v>
      </c>
      <c r="F272" s="1" t="s">
        <v>598</v>
      </c>
      <c r="G272" s="1" t="s">
        <v>599</v>
      </c>
    </row>
    <row r="273" spans="1:10" x14ac:dyDescent="0.2">
      <c r="A273" s="1">
        <v>68</v>
      </c>
      <c r="B273" s="1" t="s">
        <v>86</v>
      </c>
      <c r="C273" s="1">
        <v>201</v>
      </c>
      <c r="D273" s="1" t="s">
        <v>695</v>
      </c>
      <c r="E273" s="1">
        <v>5312</v>
      </c>
      <c r="F273" s="1" t="s">
        <v>598</v>
      </c>
      <c r="G273" s="1" t="s">
        <v>599</v>
      </c>
      <c r="H273" s="1">
        <v>16176</v>
      </c>
      <c r="I273" s="1">
        <v>16415</v>
      </c>
      <c r="J273" s="1">
        <v>16278</v>
      </c>
    </row>
    <row r="274" spans="1:10" x14ac:dyDescent="0.2">
      <c r="A274" s="1">
        <v>79</v>
      </c>
      <c r="B274" s="1" t="s">
        <v>92</v>
      </c>
      <c r="C274" s="1">
        <v>201</v>
      </c>
      <c r="D274" s="1" t="s">
        <v>695</v>
      </c>
      <c r="E274" s="1">
        <v>5312</v>
      </c>
      <c r="F274" s="1" t="s">
        <v>598</v>
      </c>
      <c r="G274" s="1" t="s">
        <v>599</v>
      </c>
    </row>
    <row r="275" spans="1:10" x14ac:dyDescent="0.2">
      <c r="A275" s="1">
        <v>84</v>
      </c>
      <c r="B275" s="1" t="s">
        <v>94</v>
      </c>
      <c r="C275" s="1">
        <v>201</v>
      </c>
      <c r="D275" s="1" t="s">
        <v>695</v>
      </c>
      <c r="E275" s="1">
        <v>5312</v>
      </c>
      <c r="F275" s="1" t="s">
        <v>598</v>
      </c>
      <c r="G275" s="1" t="s">
        <v>599</v>
      </c>
      <c r="H275" s="1">
        <v>5040</v>
      </c>
      <c r="I275" s="1">
        <v>5040</v>
      </c>
      <c r="J275" s="1">
        <v>3569</v>
      </c>
    </row>
    <row r="276" spans="1:10" x14ac:dyDescent="0.2">
      <c r="A276" s="1">
        <v>97</v>
      </c>
      <c r="B276" s="1" t="s">
        <v>104</v>
      </c>
      <c r="C276" s="1">
        <v>201</v>
      </c>
      <c r="D276" s="1" t="s">
        <v>695</v>
      </c>
      <c r="E276" s="1">
        <v>5312</v>
      </c>
      <c r="F276" s="1" t="s">
        <v>598</v>
      </c>
      <c r="G276" s="1" t="s">
        <v>599</v>
      </c>
      <c r="H276" s="1">
        <v>1</v>
      </c>
      <c r="I276" s="1">
        <v>12</v>
      </c>
      <c r="J276" s="1">
        <v>26</v>
      </c>
    </row>
    <row r="277" spans="1:10" x14ac:dyDescent="0.2">
      <c r="A277" s="1">
        <v>100</v>
      </c>
      <c r="B277" s="1" t="s">
        <v>106</v>
      </c>
      <c r="C277" s="1">
        <v>201</v>
      </c>
      <c r="D277" s="1" t="s">
        <v>695</v>
      </c>
      <c r="E277" s="1">
        <v>5312</v>
      </c>
      <c r="F277" s="1" t="s">
        <v>598</v>
      </c>
      <c r="G277" s="1" t="s">
        <v>599</v>
      </c>
      <c r="H277" s="1">
        <v>1340000</v>
      </c>
      <c r="I277" s="1">
        <v>1570000</v>
      </c>
      <c r="J277" s="1">
        <v>1548106</v>
      </c>
    </row>
    <row r="278" spans="1:10" x14ac:dyDescent="0.2">
      <c r="A278" s="1">
        <v>102</v>
      </c>
      <c r="B278" s="1" t="s">
        <v>108</v>
      </c>
      <c r="C278" s="1">
        <v>201</v>
      </c>
      <c r="D278" s="1" t="s">
        <v>695</v>
      </c>
      <c r="E278" s="1">
        <v>5312</v>
      </c>
      <c r="F278" s="1" t="s">
        <v>598</v>
      </c>
      <c r="G278" s="1" t="s">
        <v>599</v>
      </c>
      <c r="H278" s="1">
        <v>141824</v>
      </c>
      <c r="I278" s="1">
        <v>131684</v>
      </c>
      <c r="J278" s="1">
        <v>129521</v>
      </c>
    </row>
    <row r="279" spans="1:10" x14ac:dyDescent="0.2">
      <c r="A279" s="1">
        <v>103</v>
      </c>
      <c r="B279" s="1" t="s">
        <v>109</v>
      </c>
      <c r="C279" s="1">
        <v>201</v>
      </c>
      <c r="D279" s="1" t="s">
        <v>695</v>
      </c>
      <c r="E279" s="1">
        <v>5312</v>
      </c>
      <c r="F279" s="1" t="s">
        <v>598</v>
      </c>
      <c r="G279" s="1" t="s">
        <v>599</v>
      </c>
      <c r="H279" s="1">
        <v>130</v>
      </c>
      <c r="I279" s="1">
        <v>150</v>
      </c>
      <c r="J279" s="1">
        <v>150</v>
      </c>
    </row>
    <row r="280" spans="1:10" x14ac:dyDescent="0.2">
      <c r="A280" s="1">
        <v>105</v>
      </c>
      <c r="B280" s="1" t="s">
        <v>111</v>
      </c>
      <c r="C280" s="1">
        <v>201</v>
      </c>
      <c r="D280" s="1" t="s">
        <v>695</v>
      </c>
      <c r="E280" s="1">
        <v>5312</v>
      </c>
      <c r="F280" s="1" t="s">
        <v>598</v>
      </c>
      <c r="G280" s="1" t="s">
        <v>599</v>
      </c>
      <c r="H280" s="1">
        <v>113</v>
      </c>
      <c r="I280" s="1">
        <v>109</v>
      </c>
      <c r="J280" s="1">
        <v>106</v>
      </c>
    </row>
    <row r="281" spans="1:10" x14ac:dyDescent="0.2">
      <c r="A281" s="1">
        <v>106</v>
      </c>
      <c r="B281" s="1" t="s">
        <v>112</v>
      </c>
      <c r="C281" s="1">
        <v>201</v>
      </c>
      <c r="D281" s="1" t="s">
        <v>695</v>
      </c>
      <c r="E281" s="1">
        <v>5312</v>
      </c>
      <c r="F281" s="1" t="s">
        <v>598</v>
      </c>
      <c r="G281" s="1" t="s">
        <v>599</v>
      </c>
      <c r="H281" s="1">
        <v>2463</v>
      </c>
      <c r="I281" s="1">
        <v>3099</v>
      </c>
      <c r="J281" s="1">
        <v>3215</v>
      </c>
    </row>
    <row r="282" spans="1:10" x14ac:dyDescent="0.2">
      <c r="A282" s="1">
        <v>112</v>
      </c>
      <c r="B282" s="1" t="s">
        <v>115</v>
      </c>
      <c r="C282" s="1">
        <v>201</v>
      </c>
      <c r="D282" s="1" t="s">
        <v>695</v>
      </c>
      <c r="E282" s="1">
        <v>5312</v>
      </c>
      <c r="F282" s="1" t="s">
        <v>598</v>
      </c>
      <c r="G282" s="1" t="s">
        <v>599</v>
      </c>
      <c r="H282" s="1">
        <v>186</v>
      </c>
      <c r="I282" s="1">
        <v>76</v>
      </c>
      <c r="J282" s="1">
        <v>104</v>
      </c>
    </row>
    <row r="283" spans="1:10" x14ac:dyDescent="0.2">
      <c r="A283" s="1">
        <v>108</v>
      </c>
      <c r="B283" s="1" t="s">
        <v>116</v>
      </c>
      <c r="C283" s="1">
        <v>201</v>
      </c>
      <c r="D283" s="1" t="s">
        <v>695</v>
      </c>
      <c r="E283" s="1">
        <v>5312</v>
      </c>
      <c r="F283" s="1" t="s">
        <v>598</v>
      </c>
      <c r="G283" s="1" t="s">
        <v>599</v>
      </c>
      <c r="H283" s="1">
        <v>7449</v>
      </c>
      <c r="I283" s="1">
        <v>38044</v>
      </c>
      <c r="J283" s="1">
        <v>103966</v>
      </c>
    </row>
    <row r="284" spans="1:10" x14ac:dyDescent="0.2">
      <c r="A284" s="1">
        <v>114</v>
      </c>
      <c r="B284" s="1" t="s">
        <v>117</v>
      </c>
      <c r="C284" s="1">
        <v>201</v>
      </c>
      <c r="D284" s="1" t="s">
        <v>695</v>
      </c>
      <c r="E284" s="1">
        <v>5312</v>
      </c>
      <c r="F284" s="1" t="s">
        <v>598</v>
      </c>
      <c r="G284" s="1" t="s">
        <v>599</v>
      </c>
      <c r="H284" s="1">
        <v>4827</v>
      </c>
      <c r="I284" s="1">
        <v>2011</v>
      </c>
      <c r="J284" s="1">
        <v>812</v>
      </c>
    </row>
    <row r="285" spans="1:10" x14ac:dyDescent="0.2">
      <c r="A285" s="1">
        <v>121</v>
      </c>
      <c r="B285" s="1" t="s">
        <v>123</v>
      </c>
      <c r="C285" s="1">
        <v>201</v>
      </c>
      <c r="D285" s="1" t="s">
        <v>695</v>
      </c>
      <c r="E285" s="1">
        <v>5312</v>
      </c>
      <c r="F285" s="1" t="s">
        <v>598</v>
      </c>
      <c r="G285" s="1" t="s">
        <v>599</v>
      </c>
      <c r="H285" s="1">
        <v>989</v>
      </c>
      <c r="I285" s="1">
        <v>1008</v>
      </c>
      <c r="J285" s="1">
        <v>1018</v>
      </c>
    </row>
    <row r="286" spans="1:10" x14ac:dyDescent="0.2">
      <c r="A286" s="1">
        <v>124</v>
      </c>
      <c r="B286" s="1" t="s">
        <v>126</v>
      </c>
      <c r="C286" s="1">
        <v>201</v>
      </c>
      <c r="D286" s="1" t="s">
        <v>695</v>
      </c>
      <c r="E286" s="1">
        <v>5312</v>
      </c>
      <c r="F286" s="1" t="s">
        <v>598</v>
      </c>
      <c r="G286" s="1" t="s">
        <v>599</v>
      </c>
    </row>
    <row r="287" spans="1:10" x14ac:dyDescent="0.2">
      <c r="A287" s="1">
        <v>129</v>
      </c>
      <c r="B287" s="1" t="s">
        <v>130</v>
      </c>
      <c r="C287" s="1">
        <v>201</v>
      </c>
      <c r="D287" s="1" t="s">
        <v>695</v>
      </c>
      <c r="E287" s="1">
        <v>5312</v>
      </c>
      <c r="F287" s="1" t="s">
        <v>598</v>
      </c>
      <c r="G287" s="1" t="s">
        <v>599</v>
      </c>
      <c r="H287" s="1">
        <v>1250</v>
      </c>
      <c r="I287" s="1">
        <v>1216</v>
      </c>
      <c r="J287" s="1">
        <v>1220</v>
      </c>
    </row>
    <row r="288" spans="1:10" x14ac:dyDescent="0.2">
      <c r="A288" s="1">
        <v>130</v>
      </c>
      <c r="B288" s="1" t="s">
        <v>131</v>
      </c>
      <c r="C288" s="1">
        <v>201</v>
      </c>
      <c r="D288" s="1" t="s">
        <v>695</v>
      </c>
      <c r="E288" s="1">
        <v>5312</v>
      </c>
      <c r="F288" s="1" t="s">
        <v>598</v>
      </c>
      <c r="G288" s="1" t="s">
        <v>599</v>
      </c>
      <c r="H288" s="1">
        <v>1863</v>
      </c>
      <c r="I288" s="1">
        <v>1932</v>
      </c>
      <c r="J288" s="1">
        <v>2033</v>
      </c>
    </row>
    <row r="289" spans="1:10" x14ac:dyDescent="0.2">
      <c r="A289" s="1">
        <v>135</v>
      </c>
      <c r="B289" s="1" t="s">
        <v>137</v>
      </c>
      <c r="C289" s="1">
        <v>201</v>
      </c>
      <c r="D289" s="1" t="s">
        <v>695</v>
      </c>
      <c r="E289" s="1">
        <v>5312</v>
      </c>
      <c r="F289" s="1" t="s">
        <v>598</v>
      </c>
      <c r="G289" s="1" t="s">
        <v>599</v>
      </c>
      <c r="H289" s="1">
        <v>1767</v>
      </c>
      <c r="I289" s="1">
        <v>1736</v>
      </c>
      <c r="J289" s="1">
        <v>1770</v>
      </c>
    </row>
    <row r="290" spans="1:10" x14ac:dyDescent="0.2">
      <c r="A290" s="1">
        <v>138</v>
      </c>
      <c r="B290" s="1" t="s">
        <v>140</v>
      </c>
      <c r="C290" s="1">
        <v>201</v>
      </c>
      <c r="D290" s="1" t="s">
        <v>695</v>
      </c>
      <c r="E290" s="1">
        <v>5312</v>
      </c>
      <c r="F290" s="1" t="s">
        <v>598</v>
      </c>
      <c r="G290" s="1" t="s">
        <v>599</v>
      </c>
      <c r="H290" s="1">
        <v>8703</v>
      </c>
      <c r="I290" s="1">
        <v>8163</v>
      </c>
      <c r="J290" s="1">
        <v>2820</v>
      </c>
    </row>
    <row r="291" spans="1:10" x14ac:dyDescent="0.2">
      <c r="A291" s="1">
        <v>143</v>
      </c>
      <c r="B291" s="1" t="s">
        <v>145</v>
      </c>
      <c r="C291" s="1">
        <v>201</v>
      </c>
      <c r="D291" s="1" t="s">
        <v>695</v>
      </c>
      <c r="E291" s="1">
        <v>5312</v>
      </c>
      <c r="F291" s="1" t="s">
        <v>598</v>
      </c>
      <c r="G291" s="1" t="s">
        <v>599</v>
      </c>
      <c r="H291" s="1">
        <v>45863</v>
      </c>
      <c r="I291" s="1">
        <v>45495</v>
      </c>
      <c r="J291" s="1">
        <v>9581</v>
      </c>
    </row>
    <row r="292" spans="1:10" x14ac:dyDescent="0.2">
      <c r="A292" s="1">
        <v>28</v>
      </c>
      <c r="B292" s="1" t="s">
        <v>147</v>
      </c>
      <c r="C292" s="1">
        <v>201</v>
      </c>
      <c r="D292" s="1" t="s">
        <v>695</v>
      </c>
      <c r="E292" s="1">
        <v>5312</v>
      </c>
      <c r="F292" s="1" t="s">
        <v>598</v>
      </c>
      <c r="G292" s="1" t="s">
        <v>599</v>
      </c>
      <c r="H292" s="1">
        <v>1619</v>
      </c>
      <c r="I292" s="1">
        <v>1619</v>
      </c>
      <c r="J292" s="1">
        <v>1461</v>
      </c>
    </row>
    <row r="293" spans="1:10" x14ac:dyDescent="0.2">
      <c r="A293" s="1">
        <v>149</v>
      </c>
      <c r="B293" s="1" t="s">
        <v>150</v>
      </c>
      <c r="C293" s="1">
        <v>201</v>
      </c>
      <c r="D293" s="1" t="s">
        <v>695</v>
      </c>
      <c r="E293" s="1">
        <v>5312</v>
      </c>
      <c r="F293" s="1" t="s">
        <v>598</v>
      </c>
      <c r="G293" s="1" t="s">
        <v>599</v>
      </c>
      <c r="H293" s="1">
        <v>205939</v>
      </c>
      <c r="I293" s="1">
        <v>204475</v>
      </c>
      <c r="J293" s="1">
        <v>205939</v>
      </c>
    </row>
    <row r="294" spans="1:10" x14ac:dyDescent="0.2">
      <c r="A294" s="1">
        <v>156</v>
      </c>
      <c r="B294" s="1" t="s">
        <v>153</v>
      </c>
      <c r="C294" s="1">
        <v>201</v>
      </c>
      <c r="D294" s="1" t="s">
        <v>695</v>
      </c>
      <c r="E294" s="1">
        <v>5312</v>
      </c>
      <c r="F294" s="1" t="s">
        <v>598</v>
      </c>
      <c r="G294" s="1" t="s">
        <v>599</v>
      </c>
      <c r="H294" s="1">
        <v>899</v>
      </c>
      <c r="I294" s="1">
        <v>811</v>
      </c>
      <c r="J294" s="1">
        <v>744</v>
      </c>
    </row>
    <row r="295" spans="1:10" x14ac:dyDescent="0.2">
      <c r="A295" s="1">
        <v>299</v>
      </c>
      <c r="B295" s="1" t="s">
        <v>159</v>
      </c>
      <c r="C295" s="1">
        <v>201</v>
      </c>
      <c r="D295" s="1" t="s">
        <v>695</v>
      </c>
      <c r="E295" s="1">
        <v>5312</v>
      </c>
      <c r="F295" s="1" t="s">
        <v>598</v>
      </c>
      <c r="G295" s="1" t="s">
        <v>599</v>
      </c>
      <c r="H295" s="1">
        <v>846</v>
      </c>
      <c r="I295" s="1">
        <v>805</v>
      </c>
      <c r="J295" s="1">
        <v>765</v>
      </c>
    </row>
    <row r="296" spans="1:10" x14ac:dyDescent="0.2">
      <c r="A296" s="1">
        <v>165</v>
      </c>
      <c r="B296" s="1" t="s">
        <v>162</v>
      </c>
      <c r="C296" s="1">
        <v>201</v>
      </c>
      <c r="D296" s="1" t="s">
        <v>695</v>
      </c>
      <c r="E296" s="1">
        <v>5312</v>
      </c>
      <c r="F296" s="1" t="s">
        <v>598</v>
      </c>
      <c r="G296" s="1" t="s">
        <v>599</v>
      </c>
      <c r="H296" s="1">
        <v>18220</v>
      </c>
      <c r="I296" s="1">
        <v>17736</v>
      </c>
      <c r="J296" s="1">
        <v>17457</v>
      </c>
    </row>
    <row r="297" spans="1:10" x14ac:dyDescent="0.2">
      <c r="A297" s="1">
        <v>170</v>
      </c>
      <c r="B297" s="1" t="s">
        <v>166</v>
      </c>
      <c r="C297" s="1">
        <v>201</v>
      </c>
      <c r="D297" s="1" t="s">
        <v>695</v>
      </c>
      <c r="E297" s="1">
        <v>5312</v>
      </c>
      <c r="F297" s="1" t="s">
        <v>598</v>
      </c>
      <c r="G297" s="1" t="s">
        <v>599</v>
      </c>
      <c r="H297" s="1">
        <v>3409</v>
      </c>
      <c r="I297" s="1">
        <v>3173</v>
      </c>
      <c r="J297" s="1">
        <v>2623</v>
      </c>
    </row>
    <row r="298" spans="1:10" x14ac:dyDescent="0.2">
      <c r="A298" s="1">
        <v>183</v>
      </c>
      <c r="B298" s="1" t="s">
        <v>175</v>
      </c>
      <c r="C298" s="1">
        <v>201</v>
      </c>
      <c r="D298" s="1" t="s">
        <v>695</v>
      </c>
      <c r="E298" s="1">
        <v>5312</v>
      </c>
      <c r="F298" s="1" t="s">
        <v>598</v>
      </c>
      <c r="G298" s="1" t="s">
        <v>599</v>
      </c>
    </row>
    <row r="299" spans="1:10" x14ac:dyDescent="0.2">
      <c r="A299" s="1">
        <v>185</v>
      </c>
      <c r="B299" s="1" t="s">
        <v>176</v>
      </c>
      <c r="C299" s="1">
        <v>201</v>
      </c>
      <c r="D299" s="1" t="s">
        <v>695</v>
      </c>
      <c r="E299" s="1">
        <v>5312</v>
      </c>
      <c r="F299" s="1" t="s">
        <v>598</v>
      </c>
      <c r="G299" s="1" t="s">
        <v>599</v>
      </c>
      <c r="H299" s="1">
        <v>25544</v>
      </c>
      <c r="I299" s="1">
        <v>31539</v>
      </c>
      <c r="J299" s="1">
        <v>61039</v>
      </c>
    </row>
    <row r="300" spans="1:10" x14ac:dyDescent="0.2">
      <c r="A300" s="1">
        <v>186</v>
      </c>
      <c r="B300" s="1" t="s">
        <v>187</v>
      </c>
      <c r="C300" s="1">
        <v>201</v>
      </c>
      <c r="D300" s="1" t="s">
        <v>695</v>
      </c>
      <c r="E300" s="1">
        <v>5312</v>
      </c>
      <c r="F300" s="1" t="s">
        <v>598</v>
      </c>
      <c r="G300" s="1" t="s">
        <v>599</v>
      </c>
    </row>
    <row r="301" spans="1:10" x14ac:dyDescent="0.2">
      <c r="A301" s="1">
        <v>199</v>
      </c>
      <c r="B301" s="1" t="s">
        <v>191</v>
      </c>
      <c r="C301" s="1">
        <v>201</v>
      </c>
      <c r="D301" s="1" t="s">
        <v>695</v>
      </c>
      <c r="E301" s="1">
        <v>5312</v>
      </c>
      <c r="F301" s="1" t="s">
        <v>598</v>
      </c>
      <c r="G301" s="1" t="s">
        <v>599</v>
      </c>
      <c r="H301" s="1">
        <v>180</v>
      </c>
      <c r="I301" s="1">
        <v>400</v>
      </c>
      <c r="J301" s="1">
        <v>522</v>
      </c>
    </row>
    <row r="302" spans="1:10" x14ac:dyDescent="0.2">
      <c r="A302" s="1">
        <v>198</v>
      </c>
      <c r="B302" s="1" t="s">
        <v>192</v>
      </c>
      <c r="C302" s="1">
        <v>201</v>
      </c>
      <c r="D302" s="1" t="s">
        <v>695</v>
      </c>
      <c r="E302" s="1">
        <v>5312</v>
      </c>
      <c r="F302" s="1" t="s">
        <v>598</v>
      </c>
      <c r="G302" s="1" t="s">
        <v>599</v>
      </c>
    </row>
    <row r="303" spans="1:10" x14ac:dyDescent="0.2">
      <c r="A303" s="1">
        <v>203</v>
      </c>
      <c r="B303" s="1" t="s">
        <v>196</v>
      </c>
      <c r="C303" s="1">
        <v>201</v>
      </c>
      <c r="D303" s="1" t="s">
        <v>695</v>
      </c>
      <c r="E303" s="1">
        <v>5312</v>
      </c>
      <c r="F303" s="1" t="s">
        <v>598</v>
      </c>
      <c r="G303" s="1" t="s">
        <v>599</v>
      </c>
      <c r="H303" s="1">
        <v>29250</v>
      </c>
      <c r="I303" s="1">
        <v>30755</v>
      </c>
      <c r="J303" s="1">
        <v>31112</v>
      </c>
    </row>
    <row r="304" spans="1:10" x14ac:dyDescent="0.2">
      <c r="A304" s="1">
        <v>212</v>
      </c>
      <c r="B304" s="1" t="s">
        <v>203</v>
      </c>
      <c r="C304" s="1">
        <v>201</v>
      </c>
      <c r="D304" s="1" t="s">
        <v>695</v>
      </c>
      <c r="E304" s="1">
        <v>5312</v>
      </c>
      <c r="F304" s="1" t="s">
        <v>598</v>
      </c>
      <c r="G304" s="1" t="s">
        <v>599</v>
      </c>
      <c r="H304" s="1">
        <v>111206</v>
      </c>
      <c r="I304" s="1">
        <v>125162</v>
      </c>
      <c r="J304" s="1">
        <v>130286</v>
      </c>
    </row>
    <row r="305" spans="1:10" x14ac:dyDescent="0.2">
      <c r="A305" s="1">
        <v>208</v>
      </c>
      <c r="B305" s="1" t="s">
        <v>204</v>
      </c>
      <c r="C305" s="1">
        <v>201</v>
      </c>
      <c r="D305" s="1" t="s">
        <v>695</v>
      </c>
      <c r="E305" s="1">
        <v>5312</v>
      </c>
      <c r="F305" s="1" t="s">
        <v>598</v>
      </c>
      <c r="G305" s="1" t="s">
        <v>599</v>
      </c>
      <c r="H305" s="1">
        <v>636</v>
      </c>
      <c r="I305" s="1">
        <v>643</v>
      </c>
      <c r="J305" s="1">
        <v>617</v>
      </c>
    </row>
    <row r="306" spans="1:10" x14ac:dyDescent="0.2">
      <c r="A306" s="1">
        <v>154</v>
      </c>
      <c r="B306" s="1" t="s">
        <v>206</v>
      </c>
      <c r="C306" s="1">
        <v>201</v>
      </c>
      <c r="D306" s="1" t="s">
        <v>695</v>
      </c>
      <c r="E306" s="1">
        <v>5312</v>
      </c>
      <c r="F306" s="1" t="s">
        <v>598</v>
      </c>
      <c r="G306" s="1" t="s">
        <v>599</v>
      </c>
      <c r="H306" s="1">
        <v>80</v>
      </c>
      <c r="I306" s="1">
        <v>84</v>
      </c>
      <c r="J306" s="1">
        <v>84</v>
      </c>
    </row>
    <row r="307" spans="1:10" x14ac:dyDescent="0.2">
      <c r="A307" s="1">
        <v>222</v>
      </c>
      <c r="B307" s="1" t="s">
        <v>212</v>
      </c>
      <c r="C307" s="1">
        <v>201</v>
      </c>
      <c r="D307" s="1" t="s">
        <v>695</v>
      </c>
      <c r="E307" s="1">
        <v>5312</v>
      </c>
      <c r="F307" s="1" t="s">
        <v>598</v>
      </c>
      <c r="G307" s="1" t="s">
        <v>599</v>
      </c>
      <c r="H307" s="1">
        <v>1745</v>
      </c>
      <c r="I307" s="1">
        <v>724</v>
      </c>
      <c r="J307" s="1">
        <v>5994</v>
      </c>
    </row>
    <row r="308" spans="1:10" x14ac:dyDescent="0.2">
      <c r="A308" s="1">
        <v>223</v>
      </c>
      <c r="B308" s="1" t="s">
        <v>213</v>
      </c>
      <c r="C308" s="1">
        <v>201</v>
      </c>
      <c r="D308" s="1" t="s">
        <v>695</v>
      </c>
      <c r="E308" s="1">
        <v>5312</v>
      </c>
      <c r="F308" s="1" t="s">
        <v>598</v>
      </c>
      <c r="G308" s="1" t="s">
        <v>599</v>
      </c>
      <c r="H308" s="1">
        <v>243370</v>
      </c>
      <c r="I308" s="1">
        <v>223772</v>
      </c>
      <c r="J308" s="1">
        <v>246322</v>
      </c>
    </row>
    <row r="309" spans="1:10" x14ac:dyDescent="0.2">
      <c r="A309" s="1">
        <v>230</v>
      </c>
      <c r="B309" s="1" t="s">
        <v>217</v>
      </c>
      <c r="C309" s="1">
        <v>201</v>
      </c>
      <c r="D309" s="1" t="s">
        <v>695</v>
      </c>
      <c r="E309" s="1">
        <v>5312</v>
      </c>
      <c r="F309" s="1" t="s">
        <v>598</v>
      </c>
      <c r="G309" s="1" t="s">
        <v>599</v>
      </c>
      <c r="H309" s="1">
        <v>500</v>
      </c>
      <c r="I309" s="1">
        <v>300</v>
      </c>
      <c r="J309" s="1">
        <v>1500</v>
      </c>
    </row>
    <row r="310" spans="1:10" x14ac:dyDescent="0.2">
      <c r="A310" s="1">
        <v>231</v>
      </c>
      <c r="B310" s="1" t="s">
        <v>221</v>
      </c>
      <c r="C310" s="1">
        <v>201</v>
      </c>
      <c r="D310" s="1" t="s">
        <v>695</v>
      </c>
      <c r="E310" s="1">
        <v>5312</v>
      </c>
      <c r="F310" s="1" t="s">
        <v>598</v>
      </c>
      <c r="G310" s="1" t="s">
        <v>599</v>
      </c>
      <c r="H310" s="1">
        <v>104810</v>
      </c>
      <c r="I310" s="1">
        <v>192630</v>
      </c>
      <c r="J310" s="1">
        <v>186079</v>
      </c>
    </row>
    <row r="311" spans="1:10" x14ac:dyDescent="0.2">
      <c r="A311" s="1">
        <v>228</v>
      </c>
      <c r="B311" s="1" t="s">
        <v>224</v>
      </c>
      <c r="C311" s="1">
        <v>201</v>
      </c>
      <c r="D311" s="1" t="s">
        <v>695</v>
      </c>
      <c r="E311" s="1">
        <v>5312</v>
      </c>
      <c r="F311" s="1" t="s">
        <v>598</v>
      </c>
      <c r="G311" s="1" t="s">
        <v>599</v>
      </c>
    </row>
    <row r="312" spans="1:10" x14ac:dyDescent="0.2">
      <c r="A312" s="1">
        <v>235</v>
      </c>
      <c r="B312" s="1" t="s">
        <v>225</v>
      </c>
      <c r="C312" s="1">
        <v>201</v>
      </c>
      <c r="D312" s="1" t="s">
        <v>695</v>
      </c>
      <c r="E312" s="1">
        <v>5312</v>
      </c>
      <c r="F312" s="1" t="s">
        <v>598</v>
      </c>
      <c r="G312" s="1" t="s">
        <v>599</v>
      </c>
      <c r="H312" s="1">
        <v>1100</v>
      </c>
      <c r="I312" s="1">
        <v>1200</v>
      </c>
      <c r="J312" s="1">
        <v>1113</v>
      </c>
    </row>
    <row r="313" spans="1:10" x14ac:dyDescent="0.2">
      <c r="A313" s="1">
        <v>5000</v>
      </c>
      <c r="B313" s="1" t="s">
        <v>461</v>
      </c>
      <c r="C313" s="1">
        <v>201</v>
      </c>
      <c r="D313" s="1" t="s">
        <v>695</v>
      </c>
      <c r="E313" s="1">
        <v>5312</v>
      </c>
      <c r="F313" s="1" t="s">
        <v>598</v>
      </c>
      <c r="G313" s="1" t="s">
        <v>599</v>
      </c>
      <c r="H313" s="1">
        <v>4020640</v>
      </c>
      <c r="I313" s="1">
        <v>4808906</v>
      </c>
      <c r="J313" s="1">
        <v>5481120</v>
      </c>
    </row>
    <row r="314" spans="1:10" x14ac:dyDescent="0.2">
      <c r="A314" s="1">
        <v>249</v>
      </c>
      <c r="B314" s="1" t="s">
        <v>231</v>
      </c>
      <c r="C314" s="1">
        <v>201</v>
      </c>
      <c r="D314" s="1" t="s">
        <v>695</v>
      </c>
      <c r="E314" s="1">
        <v>5312</v>
      </c>
      <c r="F314" s="1" t="s">
        <v>598</v>
      </c>
      <c r="G314" s="1" t="s">
        <v>599</v>
      </c>
      <c r="H314" s="1">
        <v>11147</v>
      </c>
      <c r="I314" s="1">
        <v>10032</v>
      </c>
      <c r="J314" s="1">
        <v>11304</v>
      </c>
    </row>
    <row r="315" spans="1:10" x14ac:dyDescent="0.2">
      <c r="A315" s="1">
        <v>248</v>
      </c>
      <c r="B315" s="1" t="s">
        <v>232</v>
      </c>
      <c r="C315" s="1">
        <v>201</v>
      </c>
      <c r="D315" s="1" t="s">
        <v>695</v>
      </c>
      <c r="E315" s="1">
        <v>5312</v>
      </c>
      <c r="F315" s="1" t="s">
        <v>598</v>
      </c>
      <c r="G315" s="1" t="s">
        <v>599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708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+Prices!G17</f>
        <v>534.09466119608862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3.1816018967451001</v>
      </c>
      <c r="I5" s="2">
        <f t="shared" si="0"/>
        <v>3.158635826313668</v>
      </c>
      <c r="J5" s="2">
        <f t="shared" si="0"/>
        <v>2.9316455953053304</v>
      </c>
      <c r="L5" s="2">
        <f t="shared" ref="L5:W5" si="2">+$E$2*L48/1000000</f>
        <v>2.4530150623904716</v>
      </c>
      <c r="M5" s="2">
        <f t="shared" si="2"/>
        <v>2.4353082220878379</v>
      </c>
      <c r="N5" s="2">
        <f t="shared" si="2"/>
        <v>2.2602987539804094</v>
      </c>
      <c r="O5" s="2">
        <f t="shared" si="2"/>
        <v>0.96158190445706504</v>
      </c>
      <c r="P5" s="2">
        <f t="shared" si="2"/>
        <v>0.95464082305843256</v>
      </c>
      <c r="Q5" s="2">
        <f t="shared" si="2"/>
        <v>0.8860371115603205</v>
      </c>
      <c r="R5" s="2">
        <f t="shared" si="2"/>
        <v>2.9048025317282762</v>
      </c>
      <c r="S5" s="2">
        <f t="shared" si="2"/>
        <v>2.8838345094243789</v>
      </c>
      <c r="T5" s="2">
        <f t="shared" si="2"/>
        <v>2.6765924285137661</v>
      </c>
      <c r="U5" s="2">
        <f t="shared" si="2"/>
        <v>1.6847854684024002</v>
      </c>
      <c r="V5" s="2">
        <f t="shared" si="2"/>
        <v>1.6726240154661396</v>
      </c>
      <c r="W5" s="2">
        <f t="shared" si="2"/>
        <v>1.5524236085379843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157.772631106647</v>
      </c>
      <c r="I6" s="2">
        <f t="shared" si="0"/>
        <v>122.81720372068536</v>
      </c>
      <c r="J6" s="2">
        <f t="shared" si="0"/>
        <v>109.81627147785017</v>
      </c>
      <c r="L6" s="2">
        <f t="shared" ref="L6:W6" si="3">+$E$2*L49/1000000</f>
        <v>5.4216803609472866</v>
      </c>
      <c r="M6" s="2">
        <f t="shared" si="3"/>
        <v>2.9932224369839502</v>
      </c>
      <c r="N6" s="2">
        <f t="shared" si="3"/>
        <v>2.9015034290060679</v>
      </c>
      <c r="O6" s="2">
        <f t="shared" si="3"/>
        <v>1.2096532138589928</v>
      </c>
      <c r="P6" s="2">
        <f t="shared" si="3"/>
        <v>0.42226108534178913</v>
      </c>
      <c r="Q6" s="2">
        <f t="shared" si="3"/>
        <v>0.40724655640764268</v>
      </c>
      <c r="R6" s="2">
        <f t="shared" si="3"/>
        <v>8.3663920480441174</v>
      </c>
      <c r="S6" s="2">
        <f t="shared" si="3"/>
        <v>5.3993616132452242</v>
      </c>
      <c r="T6" s="2">
        <f t="shared" si="3"/>
        <v>5.2405090427336392</v>
      </c>
      <c r="U6" s="2">
        <f t="shared" si="3"/>
        <v>3.2265765671770268</v>
      </c>
      <c r="V6" s="2">
        <f t="shared" si="3"/>
        <v>1.6468365419184203</v>
      </c>
      <c r="W6" s="2">
        <f t="shared" si="3"/>
        <v>1.5952369901501289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302.98015121399476</v>
      </c>
      <c r="I8" s="2">
        <f t="shared" si="5"/>
        <v>319.0905825743136</v>
      </c>
      <c r="J8" s="2">
        <f t="shared" si="5"/>
        <v>343.62902768830668</v>
      </c>
      <c r="L8" s="2">
        <f t="shared" ref="L8:W8" si="6">+$E$2*L51/1000000</f>
        <v>185.78881491370527</v>
      </c>
      <c r="M8" s="2">
        <f t="shared" si="6"/>
        <v>195.59587123038639</v>
      </c>
      <c r="N8" s="2">
        <f t="shared" si="6"/>
        <v>211.82936013702346</v>
      </c>
      <c r="O8" s="2">
        <f t="shared" si="6"/>
        <v>50.226296038153819</v>
      </c>
      <c r="P8" s="2">
        <f t="shared" si="6"/>
        <v>52.84008160818879</v>
      </c>
      <c r="Q8" s="2">
        <f t="shared" si="6"/>
        <v>57.776751544640042</v>
      </c>
      <c r="R8" s="2">
        <f t="shared" si="6"/>
        <v>255.19808803693272</v>
      </c>
      <c r="S8" s="2">
        <f t="shared" si="6"/>
        <v>268.74477422741791</v>
      </c>
      <c r="T8" s="2">
        <f t="shared" si="6"/>
        <v>289.93411788158954</v>
      </c>
      <c r="U8" s="2">
        <f t="shared" si="6"/>
        <v>117.62957745196215</v>
      </c>
      <c r="V8" s="2">
        <f t="shared" si="6"/>
        <v>123.82297258285872</v>
      </c>
      <c r="W8" s="2">
        <f t="shared" si="6"/>
        <v>134.33221392544007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0</v>
      </c>
      <c r="I10" s="2">
        <f t="shared" si="9"/>
        <v>0</v>
      </c>
      <c r="J10" s="2">
        <f t="shared" si="9"/>
        <v>0</v>
      </c>
      <c r="L10" s="2">
        <f t="shared" ref="L10:W10" si="10">+$E$2*L53/1000000</f>
        <v>0</v>
      </c>
      <c r="M10" s="2">
        <f t="shared" si="10"/>
        <v>0</v>
      </c>
      <c r="N10" s="2">
        <f t="shared" si="10"/>
        <v>0</v>
      </c>
      <c r="O10" s="2">
        <f t="shared" si="10"/>
        <v>0</v>
      </c>
      <c r="P10" s="2">
        <f t="shared" si="10"/>
        <v>0</v>
      </c>
      <c r="Q10" s="2">
        <f t="shared" si="10"/>
        <v>0</v>
      </c>
      <c r="R10" s="2">
        <f t="shared" si="10"/>
        <v>0</v>
      </c>
      <c r="S10" s="2">
        <f t="shared" si="10"/>
        <v>0</v>
      </c>
      <c r="T10" s="2">
        <f t="shared" si="10"/>
        <v>0</v>
      </c>
      <c r="U10" s="2">
        <f t="shared" si="10"/>
        <v>0</v>
      </c>
      <c r="V10" s="2">
        <f t="shared" si="10"/>
        <v>0</v>
      </c>
      <c r="W10" s="2">
        <f t="shared" si="10"/>
        <v>0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463.93438421738682</v>
      </c>
      <c r="I11" s="3">
        <f t="shared" si="11"/>
        <v>445.0664221213126</v>
      </c>
      <c r="J11" s="3">
        <f t="shared" si="11"/>
        <v>456.37694476146214</v>
      </c>
      <c r="K11" s="22"/>
      <c r="L11" s="3">
        <f t="shared" ref="L11:W11" si="12">+$E$2*L54/1000000</f>
        <v>193.66351033704302</v>
      </c>
      <c r="M11" s="3">
        <f t="shared" si="12"/>
        <v>201.02440188945818</v>
      </c>
      <c r="N11" s="3">
        <f t="shared" si="12"/>
        <v>216.99116232000992</v>
      </c>
      <c r="O11" s="3">
        <f t="shared" si="12"/>
        <v>52.397531156469874</v>
      </c>
      <c r="P11" s="3">
        <f t="shared" si="12"/>
        <v>54.216983516589018</v>
      </c>
      <c r="Q11" s="3">
        <f t="shared" si="12"/>
        <v>59.070035212608012</v>
      </c>
      <c r="R11" s="3">
        <f t="shared" si="12"/>
        <v>266.46928261670507</v>
      </c>
      <c r="S11" s="3">
        <f t="shared" si="12"/>
        <v>277.02797035008746</v>
      </c>
      <c r="T11" s="3">
        <f t="shared" si="12"/>
        <v>297.85121935283695</v>
      </c>
      <c r="U11" s="3">
        <f t="shared" si="12"/>
        <v>122.54093948754156</v>
      </c>
      <c r="V11" s="3">
        <f t="shared" si="12"/>
        <v>127.14243314024327</v>
      </c>
      <c r="W11" s="3">
        <f t="shared" si="12"/>
        <v>137.47987452412821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63.628833366934821</v>
      </c>
      <c r="I12" s="2">
        <f t="shared" si="13"/>
        <v>74.444250256155613</v>
      </c>
      <c r="J12" s="2">
        <f t="shared" si="13"/>
        <v>73.901075985719189</v>
      </c>
      <c r="L12" s="2">
        <f t="shared" ref="L12:W12" si="14">+$E$2*L55/1000000</f>
        <v>12.254756603098052</v>
      </c>
      <c r="M12" s="2">
        <f t="shared" si="14"/>
        <v>15.48031075179696</v>
      </c>
      <c r="N12" s="2">
        <f t="shared" si="14"/>
        <v>15.430308809615783</v>
      </c>
      <c r="O12" s="2">
        <f t="shared" si="14"/>
        <v>0.96164642362623221</v>
      </c>
      <c r="P12" s="2">
        <f t="shared" si="14"/>
        <v>1.2224816538218586</v>
      </c>
      <c r="Q12" s="2">
        <f t="shared" si="14"/>
        <v>1.2181222663782438</v>
      </c>
      <c r="R12" s="2">
        <f t="shared" si="14"/>
        <v>25.49561484963575</v>
      </c>
      <c r="S12" s="2">
        <f t="shared" si="14"/>
        <v>32.043250609246201</v>
      </c>
      <c r="T12" s="2">
        <f t="shared" si="14"/>
        <v>31.948421033961512</v>
      </c>
      <c r="U12" s="2">
        <f t="shared" si="14"/>
        <v>5.0096059274184475</v>
      </c>
      <c r="V12" s="2">
        <f t="shared" si="14"/>
        <v>6.3635062833425158</v>
      </c>
      <c r="W12" s="2">
        <f t="shared" si="14"/>
        <v>6.3410727052882958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1.0559051451846673</v>
      </c>
      <c r="I13" s="2">
        <f t="shared" si="15"/>
        <v>1.0575074291682556</v>
      </c>
      <c r="J13" s="2">
        <f t="shared" si="15"/>
        <v>1.0601779024742359</v>
      </c>
      <c r="L13" s="2">
        <f t="shared" ref="L13:W13" si="16">+$E$2*L56/1000000</f>
        <v>2.3229913194062684E-2</v>
      </c>
      <c r="M13" s="2">
        <f t="shared" si="16"/>
        <v>2.3265163441701622E-2</v>
      </c>
      <c r="N13" s="2">
        <f t="shared" si="16"/>
        <v>2.3323913854433193E-2</v>
      </c>
      <c r="O13" s="2">
        <f t="shared" si="16"/>
        <v>1.3937947916437609E-4</v>
      </c>
      <c r="P13" s="2">
        <f t="shared" si="16"/>
        <v>1.3959098065020973E-4</v>
      </c>
      <c r="Q13" s="2">
        <f t="shared" si="16"/>
        <v>1.3994348312659915E-4</v>
      </c>
      <c r="R13" s="2">
        <f t="shared" si="16"/>
        <v>7.3913360162926711E-2</v>
      </c>
      <c r="S13" s="2">
        <f t="shared" si="16"/>
        <v>7.4025520041777898E-2</v>
      </c>
      <c r="T13" s="2">
        <f t="shared" si="16"/>
        <v>7.4212453173196524E-2</v>
      </c>
      <c r="U13" s="2">
        <f t="shared" si="16"/>
        <v>1.6260939235843879E-3</v>
      </c>
      <c r="V13" s="2">
        <f t="shared" si="16"/>
        <v>1.6285614409191139E-3</v>
      </c>
      <c r="W13" s="2">
        <f t="shared" si="16"/>
        <v>1.6326739698103235E-3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1.0372118320428041</v>
      </c>
      <c r="I14" s="2">
        <f t="shared" si="17"/>
        <v>1.0340072640756275</v>
      </c>
      <c r="J14" s="2">
        <f t="shared" si="17"/>
        <v>0.46145778727342057</v>
      </c>
      <c r="L14" s="2">
        <f t="shared" ref="L14:W14" si="18">+$E$2*L57/1000000</f>
        <v>0</v>
      </c>
      <c r="M14" s="2">
        <f t="shared" si="18"/>
        <v>0</v>
      </c>
      <c r="N14" s="2">
        <f t="shared" si="18"/>
        <v>0</v>
      </c>
      <c r="O14" s="2">
        <f t="shared" si="18"/>
        <v>0</v>
      </c>
      <c r="P14" s="2">
        <f t="shared" si="18"/>
        <v>0</v>
      </c>
      <c r="Q14" s="2">
        <f t="shared" si="18"/>
        <v>0</v>
      </c>
      <c r="R14" s="2">
        <f t="shared" si="18"/>
        <v>0</v>
      </c>
      <c r="S14" s="2">
        <f t="shared" si="18"/>
        <v>0</v>
      </c>
      <c r="T14" s="2">
        <f t="shared" si="18"/>
        <v>0</v>
      </c>
      <c r="U14" s="2">
        <f t="shared" si="18"/>
        <v>0</v>
      </c>
      <c r="V14" s="2">
        <f t="shared" si="18"/>
        <v>0</v>
      </c>
      <c r="W14" s="2">
        <f t="shared" si="18"/>
        <v>0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0</v>
      </c>
      <c r="I15" s="2">
        <f t="shared" si="19"/>
        <v>0</v>
      </c>
      <c r="J15" s="2">
        <f t="shared" si="19"/>
        <v>0</v>
      </c>
      <c r="L15" s="2">
        <f t="shared" ref="L15:W15" si="20">+$E$2*L58/1000000</f>
        <v>0</v>
      </c>
      <c r="M15" s="2">
        <f t="shared" si="20"/>
        <v>0</v>
      </c>
      <c r="N15" s="2">
        <f t="shared" si="20"/>
        <v>0</v>
      </c>
      <c r="O15" s="2">
        <f t="shared" si="20"/>
        <v>0</v>
      </c>
      <c r="P15" s="2">
        <f t="shared" si="20"/>
        <v>0</v>
      </c>
      <c r="Q15" s="2">
        <f t="shared" si="20"/>
        <v>0</v>
      </c>
      <c r="R15" s="2">
        <f t="shared" si="20"/>
        <v>0</v>
      </c>
      <c r="S15" s="2">
        <f t="shared" si="20"/>
        <v>0</v>
      </c>
      <c r="T15" s="2">
        <f t="shared" si="20"/>
        <v>0</v>
      </c>
      <c r="U15" s="2">
        <f t="shared" si="20"/>
        <v>0</v>
      </c>
      <c r="V15" s="2">
        <f t="shared" si="20"/>
        <v>0</v>
      </c>
      <c r="W15" s="2">
        <f t="shared" si="20"/>
        <v>0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0</v>
      </c>
      <c r="I16" s="2">
        <f t="shared" si="21"/>
        <v>0</v>
      </c>
      <c r="J16" s="2">
        <f t="shared" si="21"/>
        <v>0</v>
      </c>
      <c r="L16" s="2">
        <f t="shared" ref="L16:W16" si="22">+$E$2*L59/1000000</f>
        <v>0</v>
      </c>
      <c r="M16" s="2">
        <f t="shared" si="22"/>
        <v>0</v>
      </c>
      <c r="N16" s="2">
        <f t="shared" si="22"/>
        <v>0</v>
      </c>
      <c r="O16" s="2">
        <f t="shared" si="22"/>
        <v>0</v>
      </c>
      <c r="P16" s="2">
        <f t="shared" si="22"/>
        <v>0</v>
      </c>
      <c r="Q16" s="2">
        <f t="shared" si="22"/>
        <v>0</v>
      </c>
      <c r="R16" s="2">
        <f t="shared" si="22"/>
        <v>0</v>
      </c>
      <c r="S16" s="2">
        <f t="shared" si="22"/>
        <v>0</v>
      </c>
      <c r="T16" s="2">
        <f t="shared" si="22"/>
        <v>0</v>
      </c>
      <c r="U16" s="2">
        <f t="shared" si="22"/>
        <v>0</v>
      </c>
      <c r="V16" s="2">
        <f t="shared" si="22"/>
        <v>0</v>
      </c>
      <c r="W16" s="2">
        <f t="shared" si="22"/>
        <v>0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65.721950344162295</v>
      </c>
      <c r="I17" s="3">
        <f t="shared" si="21"/>
        <v>76.535764949399507</v>
      </c>
      <c r="J17" s="3">
        <f t="shared" si="21"/>
        <v>75.422711675466857</v>
      </c>
      <c r="K17" s="22"/>
      <c r="L17" s="3">
        <f t="shared" ref="L17:W17" si="23">+$E$2*L60/1000000</f>
        <v>12.277986516292113</v>
      </c>
      <c r="M17" s="3">
        <f t="shared" si="23"/>
        <v>15.503575915238663</v>
      </c>
      <c r="N17" s="3">
        <f t="shared" si="23"/>
        <v>15.453632723470216</v>
      </c>
      <c r="O17" s="3">
        <f t="shared" si="23"/>
        <v>0.96178580310539652</v>
      </c>
      <c r="P17" s="3">
        <f t="shared" si="23"/>
        <v>1.2226212448025089</v>
      </c>
      <c r="Q17" s="3">
        <f t="shared" si="23"/>
        <v>1.2182622098613705</v>
      </c>
      <c r="R17" s="3">
        <f t="shared" si="23"/>
        <v>25.569528209798676</v>
      </c>
      <c r="S17" s="3">
        <f t="shared" si="23"/>
        <v>32.117276129287973</v>
      </c>
      <c r="T17" s="3">
        <f t="shared" si="23"/>
        <v>32.022633487134705</v>
      </c>
      <c r="U17" s="3">
        <f t="shared" si="23"/>
        <v>5.0112320213420318</v>
      </c>
      <c r="V17" s="3">
        <f t="shared" si="23"/>
        <v>6.3651348447834346</v>
      </c>
      <c r="W17" s="3">
        <f t="shared" si="23"/>
        <v>6.3427053792581054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0</v>
      </c>
      <c r="I18" s="3">
        <f t="shared" si="21"/>
        <v>0</v>
      </c>
      <c r="J18" s="3">
        <f t="shared" si="21"/>
        <v>0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</v>
      </c>
      <c r="I19" s="2">
        <f t="shared" si="21"/>
        <v>0</v>
      </c>
      <c r="J19" s="2">
        <f t="shared" si="21"/>
        <v>0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0</v>
      </c>
      <c r="I20" s="2">
        <f t="shared" si="26"/>
        <v>0</v>
      </c>
      <c r="J20" s="2">
        <f t="shared" si="26"/>
        <v>0</v>
      </c>
      <c r="L20" s="2">
        <f t="shared" si="25"/>
        <v>0</v>
      </c>
      <c r="M20" s="2">
        <f t="shared" si="25"/>
        <v>0</v>
      </c>
      <c r="N20" s="2">
        <f t="shared" si="25"/>
        <v>0</v>
      </c>
      <c r="O20" s="2">
        <f t="shared" si="25"/>
        <v>0</v>
      </c>
      <c r="P20" s="2">
        <f t="shared" si="25"/>
        <v>0</v>
      </c>
      <c r="Q20" s="2">
        <f t="shared" si="25"/>
        <v>0</v>
      </c>
      <c r="R20" s="2">
        <f t="shared" si="25"/>
        <v>0</v>
      </c>
      <c r="S20" s="2">
        <f t="shared" si="25"/>
        <v>0</v>
      </c>
      <c r="T20" s="2">
        <f t="shared" si="25"/>
        <v>0</v>
      </c>
      <c r="U20" s="2">
        <f t="shared" si="25"/>
        <v>0</v>
      </c>
      <c r="V20" s="2">
        <f t="shared" si="25"/>
        <v>0</v>
      </c>
      <c r="W20" s="2">
        <f t="shared" si="25"/>
        <v>0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307.62303610377234</v>
      </c>
      <c r="I21" s="2">
        <f t="shared" si="26"/>
        <v>322.13919490042082</v>
      </c>
      <c r="J21" s="2">
        <f t="shared" si="26"/>
        <v>335.63843746215201</v>
      </c>
      <c r="L21" s="2">
        <f t="shared" si="25"/>
        <v>20.003870882843433</v>
      </c>
      <c r="M21" s="2">
        <f t="shared" si="25"/>
        <v>20.947190475731951</v>
      </c>
      <c r="N21" s="2">
        <f t="shared" si="25"/>
        <v>21.824429740758639</v>
      </c>
      <c r="O21" s="2">
        <f t="shared" si="25"/>
        <v>0.30009667454799338</v>
      </c>
      <c r="P21" s="2">
        <f t="shared" si="25"/>
        <v>0.31424540452475602</v>
      </c>
      <c r="Q21" s="2">
        <f t="shared" si="25"/>
        <v>0.32740301824330498</v>
      </c>
      <c r="R21" s="2">
        <f t="shared" si="25"/>
        <v>92.918438779085804</v>
      </c>
      <c r="S21" s="2">
        <f t="shared" si="25"/>
        <v>97.301870096158268</v>
      </c>
      <c r="T21" s="2">
        <f t="shared" si="25"/>
        <v>101.37823009691192</v>
      </c>
      <c r="U21" s="2">
        <f t="shared" si="25"/>
        <v>7.3429082316020331</v>
      </c>
      <c r="V21" s="2">
        <f t="shared" si="25"/>
        <v>7.6891345092864585</v>
      </c>
      <c r="W21" s="2">
        <f t="shared" si="25"/>
        <v>8.0111075526787285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1701.8493762337794</v>
      </c>
      <c r="I23" s="2">
        <f t="shared" si="26"/>
        <v>1509.6004006522639</v>
      </c>
      <c r="J23" s="2">
        <f t="shared" si="26"/>
        <v>1530.4012513272066</v>
      </c>
      <c r="L23" s="2">
        <f t="shared" si="25"/>
        <v>360.24818100884676</v>
      </c>
      <c r="M23" s="2">
        <f t="shared" si="25"/>
        <v>319.48984183372278</v>
      </c>
      <c r="N23" s="2">
        <f t="shared" si="25"/>
        <v>323.9011785286533</v>
      </c>
      <c r="O23" s="2">
        <f t="shared" si="25"/>
        <v>15.473571382997211</v>
      </c>
      <c r="P23" s="2">
        <f t="shared" si="25"/>
        <v>13.720913848691181</v>
      </c>
      <c r="Q23" s="2">
        <f t="shared" si="25"/>
        <v>13.910650276348893</v>
      </c>
      <c r="R23" s="2">
        <f t="shared" si="25"/>
        <v>1027.0837004477876</v>
      </c>
      <c r="S23" s="2">
        <f t="shared" si="25"/>
        <v>910.96293446388995</v>
      </c>
      <c r="T23" s="2">
        <f t="shared" si="25"/>
        <v>923.52903300421758</v>
      </c>
      <c r="U23" s="2">
        <f t="shared" si="25"/>
        <v>202.16136550784228</v>
      </c>
      <c r="V23" s="2">
        <f t="shared" si="25"/>
        <v>179.28507630029785</v>
      </c>
      <c r="W23" s="2">
        <f t="shared" si="25"/>
        <v>181.761096021459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2009.4724123375518</v>
      </c>
      <c r="I24" s="3">
        <f t="shared" si="26"/>
        <v>1831.7395955526847</v>
      </c>
      <c r="J24" s="3">
        <f t="shared" si="26"/>
        <v>1866.0396887893587</v>
      </c>
      <c r="K24" s="22"/>
      <c r="L24" s="3">
        <f t="shared" si="25"/>
        <v>380.2520518916902</v>
      </c>
      <c r="M24" s="3">
        <f t="shared" si="25"/>
        <v>340.43703230945476</v>
      </c>
      <c r="N24" s="3">
        <f t="shared" si="25"/>
        <v>345.72560826941191</v>
      </c>
      <c r="O24" s="3">
        <f t="shared" si="25"/>
        <v>15.773668057545203</v>
      </c>
      <c r="P24" s="3">
        <f t="shared" si="25"/>
        <v>14.035159253215937</v>
      </c>
      <c r="Q24" s="3">
        <f t="shared" si="25"/>
        <v>14.238053294592198</v>
      </c>
      <c r="R24" s="3">
        <f t="shared" si="25"/>
        <v>1120.0021392268734</v>
      </c>
      <c r="S24" s="3">
        <f t="shared" si="25"/>
        <v>1008.2648045600482</v>
      </c>
      <c r="T24" s="3">
        <f t="shared" si="25"/>
        <v>1024.9072631011295</v>
      </c>
      <c r="U24" s="3">
        <f t="shared" si="25"/>
        <v>209.50427373944433</v>
      </c>
      <c r="V24" s="3">
        <f t="shared" si="25"/>
        <v>186.97421080958432</v>
      </c>
      <c r="W24" s="3">
        <f t="shared" si="25"/>
        <v>189.77220357413771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0</v>
      </c>
      <c r="I26" s="2">
        <f t="shared" si="26"/>
        <v>0</v>
      </c>
      <c r="J26" s="2">
        <f t="shared" si="26"/>
        <v>0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</v>
      </c>
      <c r="I27" s="2">
        <f t="shared" si="26"/>
        <v>0</v>
      </c>
      <c r="J27" s="2">
        <f t="shared" si="26"/>
        <v>0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0</v>
      </c>
      <c r="I28" s="3">
        <f t="shared" si="27"/>
        <v>0</v>
      </c>
      <c r="J28" s="3">
        <f t="shared" si="27"/>
        <v>0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0</v>
      </c>
      <c r="I29" s="2">
        <f t="shared" si="28"/>
        <v>0</v>
      </c>
      <c r="J29" s="2">
        <f t="shared" si="28"/>
        <v>0</v>
      </c>
      <c r="L29" s="2">
        <f t="shared" si="25"/>
        <v>0</v>
      </c>
      <c r="M29" s="2">
        <f t="shared" si="25"/>
        <v>0</v>
      </c>
      <c r="N29" s="2">
        <f t="shared" si="25"/>
        <v>0</v>
      </c>
      <c r="O29" s="2">
        <f t="shared" si="25"/>
        <v>0</v>
      </c>
      <c r="P29" s="2">
        <f t="shared" si="25"/>
        <v>0</v>
      </c>
      <c r="Q29" s="2">
        <f t="shared" si="25"/>
        <v>0</v>
      </c>
      <c r="R29" s="2">
        <f t="shared" si="25"/>
        <v>0</v>
      </c>
      <c r="S29" s="2">
        <f t="shared" si="25"/>
        <v>0</v>
      </c>
      <c r="T29" s="2">
        <f t="shared" si="25"/>
        <v>0</v>
      </c>
      <c r="U29" s="2">
        <f t="shared" si="25"/>
        <v>0</v>
      </c>
      <c r="V29" s="2">
        <f t="shared" si="25"/>
        <v>0</v>
      </c>
      <c r="W29" s="2">
        <f t="shared" si="25"/>
        <v>0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0</v>
      </c>
      <c r="I30" s="2">
        <f t="shared" si="28"/>
        <v>0</v>
      </c>
      <c r="J30" s="2">
        <f t="shared" si="28"/>
        <v>0</v>
      </c>
      <c r="L30" s="2">
        <f t="shared" si="25"/>
        <v>0</v>
      </c>
      <c r="M30" s="2">
        <f t="shared" si="25"/>
        <v>0</v>
      </c>
      <c r="N30" s="2">
        <f t="shared" si="25"/>
        <v>0</v>
      </c>
      <c r="O30" s="2">
        <f t="shared" si="25"/>
        <v>0</v>
      </c>
      <c r="P30" s="2">
        <f t="shared" si="25"/>
        <v>0</v>
      </c>
      <c r="Q30" s="2">
        <f t="shared" si="25"/>
        <v>0</v>
      </c>
      <c r="R30" s="2">
        <f t="shared" si="25"/>
        <v>0</v>
      </c>
      <c r="S30" s="2">
        <f t="shared" si="25"/>
        <v>0</v>
      </c>
      <c r="T30" s="2">
        <f t="shared" si="25"/>
        <v>0</v>
      </c>
      <c r="U30" s="2">
        <f t="shared" si="25"/>
        <v>0</v>
      </c>
      <c r="V30" s="2">
        <f t="shared" si="25"/>
        <v>0</v>
      </c>
      <c r="W30" s="2">
        <f t="shared" si="25"/>
        <v>0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0</v>
      </c>
      <c r="I31" s="3">
        <f t="shared" si="28"/>
        <v>0</v>
      </c>
      <c r="J31" s="3">
        <f t="shared" si="28"/>
        <v>0</v>
      </c>
      <c r="K31" s="22"/>
      <c r="L31" s="3">
        <f t="shared" si="25"/>
        <v>0</v>
      </c>
      <c r="M31" s="3">
        <f t="shared" si="25"/>
        <v>0</v>
      </c>
      <c r="N31" s="3">
        <f t="shared" si="25"/>
        <v>0</v>
      </c>
      <c r="O31" s="3">
        <f t="shared" si="25"/>
        <v>0</v>
      </c>
      <c r="P31" s="3">
        <f t="shared" si="25"/>
        <v>0</v>
      </c>
      <c r="Q31" s="3">
        <f t="shared" si="25"/>
        <v>0</v>
      </c>
      <c r="R31" s="3">
        <f t="shared" si="25"/>
        <v>0</v>
      </c>
      <c r="S31" s="3">
        <f t="shared" si="25"/>
        <v>0</v>
      </c>
      <c r="T31" s="3">
        <f t="shared" si="25"/>
        <v>0</v>
      </c>
      <c r="U31" s="3">
        <f t="shared" si="25"/>
        <v>0</v>
      </c>
      <c r="V31" s="3">
        <f t="shared" si="25"/>
        <v>0</v>
      </c>
      <c r="W31" s="3">
        <f t="shared" si="25"/>
        <v>0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0</v>
      </c>
      <c r="I32" s="3">
        <f t="shared" si="28"/>
        <v>0</v>
      </c>
      <c r="J32" s="3">
        <f t="shared" si="28"/>
        <v>0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</v>
      </c>
      <c r="I34" s="2">
        <f t="shared" si="29"/>
        <v>0</v>
      </c>
      <c r="J34" s="2">
        <f t="shared" si="29"/>
        <v>0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0</v>
      </c>
      <c r="I36" s="3">
        <f t="shared" si="29"/>
        <v>0</v>
      </c>
      <c r="J36" s="3">
        <f t="shared" si="29"/>
        <v>0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</v>
      </c>
      <c r="S36" s="3">
        <f t="shared" ref="S36:W36" si="32">+SUM(S33:S35)</f>
        <v>0</v>
      </c>
      <c r="T36" s="3">
        <f t="shared" si="32"/>
        <v>0</v>
      </c>
      <c r="U36" s="3">
        <f t="shared" si="32"/>
        <v>0</v>
      </c>
      <c r="V36" s="3">
        <f t="shared" si="32"/>
        <v>0</v>
      </c>
      <c r="W36" s="3">
        <f t="shared" si="32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0</v>
      </c>
      <c r="I38" s="2">
        <f t="shared" si="33"/>
        <v>0</v>
      </c>
      <c r="J38" s="2">
        <f t="shared" si="33"/>
        <v>0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0</v>
      </c>
      <c r="I39" s="2">
        <f t="shared" si="33"/>
        <v>0</v>
      </c>
      <c r="J39" s="2">
        <f t="shared" si="33"/>
        <v>0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2539.1287468991009</v>
      </c>
      <c r="I40" s="2">
        <f t="shared" si="33"/>
        <v>2353.3417826233967</v>
      </c>
      <c r="J40" s="2">
        <f t="shared" si="33"/>
        <v>2397.8393452262881</v>
      </c>
      <c r="L40" s="2">
        <f t="shared" si="34"/>
        <v>586.1935487450254</v>
      </c>
      <c r="M40" s="2">
        <f t="shared" si="34"/>
        <v>556.96501011415148</v>
      </c>
      <c r="N40" s="2">
        <f t="shared" si="34"/>
        <v>578.17040331289206</v>
      </c>
      <c r="O40" s="2">
        <f t="shared" si="34"/>
        <v>69.132985017120475</v>
      </c>
      <c r="P40" s="2">
        <f t="shared" si="34"/>
        <v>69.474764014607459</v>
      </c>
      <c r="Q40" s="2">
        <f t="shared" si="34"/>
        <v>74.526350717061575</v>
      </c>
      <c r="R40" s="2">
        <f t="shared" si="34"/>
        <v>1412.0409500533774</v>
      </c>
      <c r="S40" s="2">
        <f t="shared" si="34"/>
        <v>1317.4100510394237</v>
      </c>
      <c r="T40" s="2">
        <f t="shared" si="34"/>
        <v>1354.7811159411012</v>
      </c>
      <c r="U40" s="2">
        <f t="shared" si="34"/>
        <v>337.05644524832798</v>
      </c>
      <c r="V40" s="2">
        <f t="shared" si="34"/>
        <v>320.48177879461105</v>
      </c>
      <c r="W40" s="2">
        <f t="shared" si="34"/>
        <v>333.59478347752406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2539.1287468991009</v>
      </c>
      <c r="I41" s="2">
        <f t="shared" si="33"/>
        <v>2353.3417826233967</v>
      </c>
      <c r="J41" s="2">
        <f t="shared" si="33"/>
        <v>2397.8393452262881</v>
      </c>
      <c r="L41" s="2">
        <f t="shared" si="34"/>
        <v>586.1935487450254</v>
      </c>
      <c r="M41" s="2">
        <f t="shared" si="34"/>
        <v>556.96501011415148</v>
      </c>
      <c r="N41" s="2">
        <f t="shared" si="34"/>
        <v>578.17040331289206</v>
      </c>
      <c r="O41" s="2">
        <f t="shared" si="34"/>
        <v>69.132985017120475</v>
      </c>
      <c r="P41" s="2">
        <f t="shared" si="34"/>
        <v>69.474764014607459</v>
      </c>
      <c r="Q41" s="2">
        <f t="shared" si="34"/>
        <v>74.526350717061575</v>
      </c>
      <c r="R41" s="2">
        <f t="shared" si="34"/>
        <v>1412.0409500533774</v>
      </c>
      <c r="S41" s="2">
        <f t="shared" si="34"/>
        <v>1317.4100510394237</v>
      </c>
      <c r="T41" s="2">
        <f t="shared" si="34"/>
        <v>1354.7811159411012</v>
      </c>
      <c r="U41" s="2">
        <f t="shared" si="34"/>
        <v>337.05644524832798</v>
      </c>
      <c r="V41" s="2">
        <f t="shared" si="34"/>
        <v>320.48177879461105</v>
      </c>
      <c r="W41" s="2">
        <f t="shared" si="34"/>
        <v>333.59478347752406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2539.1287468991009</v>
      </c>
      <c r="I42" s="2">
        <f t="shared" si="35"/>
        <v>2353.3417826233967</v>
      </c>
      <c r="J42" s="2">
        <f t="shared" si="35"/>
        <v>2397.8393452262881</v>
      </c>
      <c r="L42" s="2">
        <f t="shared" si="34"/>
        <v>586.1935487450254</v>
      </c>
      <c r="M42" s="2">
        <f t="shared" si="34"/>
        <v>556.96501011415148</v>
      </c>
      <c r="N42" s="2">
        <f t="shared" si="34"/>
        <v>578.17040331289206</v>
      </c>
      <c r="O42" s="2">
        <f t="shared" si="34"/>
        <v>69.132985017120475</v>
      </c>
      <c r="P42" s="2">
        <f t="shared" si="34"/>
        <v>69.474764014607459</v>
      </c>
      <c r="Q42" s="2">
        <f t="shared" si="34"/>
        <v>74.526350717061575</v>
      </c>
      <c r="R42" s="2">
        <f t="shared" si="34"/>
        <v>1412.0409500533774</v>
      </c>
      <c r="S42" s="2">
        <f t="shared" si="34"/>
        <v>1317.4100510394237</v>
      </c>
      <c r="T42" s="2">
        <f t="shared" si="34"/>
        <v>1354.7811159411012</v>
      </c>
      <c r="U42" s="2">
        <f t="shared" si="34"/>
        <v>337.05644524832798</v>
      </c>
      <c r="V42" s="2">
        <f t="shared" si="34"/>
        <v>320.48177879461105</v>
      </c>
      <c r="W42" s="2">
        <f t="shared" si="34"/>
        <v>333.59478347752406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2539.1287468991009</v>
      </c>
      <c r="I43" s="53">
        <f t="shared" si="36"/>
        <v>2353.3417826233967</v>
      </c>
      <c r="J43" s="53">
        <f t="shared" si="36"/>
        <v>2397.8393452262881</v>
      </c>
      <c r="L43" s="53">
        <f t="shared" si="34"/>
        <v>586.1935487450254</v>
      </c>
      <c r="M43" s="53">
        <f t="shared" si="34"/>
        <v>556.96501011415148</v>
      </c>
      <c r="N43" s="53">
        <f t="shared" si="34"/>
        <v>578.17040331289206</v>
      </c>
      <c r="O43" s="53">
        <f t="shared" si="34"/>
        <v>69.132985017120475</v>
      </c>
      <c r="P43" s="53">
        <f t="shared" si="34"/>
        <v>69.474764014607459</v>
      </c>
      <c r="Q43" s="53">
        <f t="shared" si="34"/>
        <v>74.526350717061575</v>
      </c>
      <c r="R43" s="53">
        <f t="shared" si="34"/>
        <v>1412.0409500533774</v>
      </c>
      <c r="S43" s="53">
        <f t="shared" si="34"/>
        <v>1317.4100510394237</v>
      </c>
      <c r="T43" s="53">
        <f t="shared" si="34"/>
        <v>1354.7811159411012</v>
      </c>
      <c r="U43" s="53">
        <f t="shared" si="34"/>
        <v>337.05644524832798</v>
      </c>
      <c r="V43" s="53">
        <f t="shared" si="34"/>
        <v>320.48177879461105</v>
      </c>
      <c r="W43" s="53">
        <f t="shared" si="34"/>
        <v>333.59478347752406</v>
      </c>
    </row>
    <row r="44" spans="1:23" ht="13.5" customHeight="1" x14ac:dyDescent="0.35">
      <c r="D44" s="4" t="s">
        <v>709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+SUMIF('Pigeonpea Prod'!$F$4:$F$176,$E47,'Pigeonpea Prod'!H$4:H$176)</f>
        <v>0</v>
      </c>
      <c r="I47" s="2">
        <f>+SUMIF('Pigeonpea Prod'!$F$4:$F$176,$E47,'Pigeonpea Prod'!I$4:I$176)</f>
        <v>0</v>
      </c>
      <c r="J47" s="2">
        <f>+SUMIF('Pigeonpea Prod'!$F$4:$F$176,$E47,'Pigeonpea Prod'!J$4:J$176)</f>
        <v>0</v>
      </c>
      <c r="L47" s="2">
        <f>+SUMIF('Pigeonpea Prod'!$F$4:$F$176,$E47,'Pigeonpea Prod'!L$4:L$176)</f>
        <v>0</v>
      </c>
      <c r="M47" s="2">
        <f>+SUMIF('Pigeonpea Prod'!$F$4:$F$176,$E47,'Pigeonpea Prod'!M$4:M$176)</f>
        <v>0</v>
      </c>
      <c r="N47" s="2">
        <f>+SUMIF('Pigeonpea Prod'!$F$4:$F$176,$E47,'Pigeonpea Prod'!N$4:N$176)</f>
        <v>0</v>
      </c>
      <c r="O47" s="2">
        <f>+SUMIF('Pigeonpea Prod'!$F$4:$F$176,$E47,'Pigeonpea Prod'!O$4:O$176)</f>
        <v>0</v>
      </c>
      <c r="P47" s="2">
        <f>+SUMIF('Pigeonpea Prod'!$F$4:$F$176,$E47,'Pigeonpea Prod'!P$4:P$176)</f>
        <v>0</v>
      </c>
      <c r="Q47" s="2">
        <f>+SUMIF('Pigeonpea Prod'!$F$4:$F$176,$E47,'Pigeonpea Prod'!Q$4:Q$176)</f>
        <v>0</v>
      </c>
      <c r="R47" s="2">
        <f>+SUMIF('Pigeonpea Prod'!$F$4:$F$176,$E47,'Pigeonpea Prod'!R$4:R$176)</f>
        <v>0</v>
      </c>
      <c r="S47" s="2">
        <f>+SUMIF('Pigeonpea Prod'!$F$4:$F$176,$E47,'Pigeonpea Prod'!S$4:S$176)</f>
        <v>0</v>
      </c>
      <c r="T47" s="2">
        <f>+SUMIF('Pigeonpea Prod'!$F$4:$F$176,$E47,'Pigeonpea Prod'!T$4:T$176)</f>
        <v>0</v>
      </c>
      <c r="U47" s="2">
        <f>+SUMIF('Pigeonpea Prod'!$F$4:$F$176,$E47,'Pigeonpea Prod'!U$4:U$176)</f>
        <v>0</v>
      </c>
      <c r="V47" s="2">
        <f>+SUMIF('Pigeonpea Prod'!$F$4:$F$176,$E47,'Pigeonpea Prod'!V$4:V$176)</f>
        <v>0</v>
      </c>
      <c r="W47" s="2">
        <f>+SUMIF('Pigeonpea Prod'!$F$4:$F$176,$E47,'Pigeonpea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+SUMIF('Pigeonpea Prod'!$F$4:$F$176,$E48,'Pigeonpea Prod'!H$4:H$176)</f>
        <v>5957</v>
      </c>
      <c r="I48" s="2">
        <f>+SUMIF('Pigeonpea Prod'!$F$4:$F$176,$E48,'Pigeonpea Prod'!I$4:I$176)</f>
        <v>5914</v>
      </c>
      <c r="J48" s="2">
        <f>+SUMIF('Pigeonpea Prod'!$F$4:$F$176,$E48,'Pigeonpea Prod'!J$4:J$176)</f>
        <v>5489</v>
      </c>
      <c r="L48" s="2">
        <f>+SUMIF('Pigeonpea Prod'!$F$4:$F$176,$E48,'Pigeonpea Prod'!L$4:L$176)</f>
        <v>4592.8469999999998</v>
      </c>
      <c r="M48" s="2">
        <f>+SUMIF('Pigeonpea Prod'!$F$4:$F$176,$E48,'Pigeonpea Prod'!M$4:M$176)</f>
        <v>4559.6939999999995</v>
      </c>
      <c r="N48" s="2">
        <f>+SUMIF('Pigeonpea Prod'!$F$4:$F$176,$E48,'Pigeonpea Prod'!N$4:N$176)</f>
        <v>4232.0189999999993</v>
      </c>
      <c r="O48" s="2">
        <f>+SUMIF('Pigeonpea Prod'!$F$4:$F$176,$E48,'Pigeonpea Prod'!O$4:O$176)</f>
        <v>1800.3960239999999</v>
      </c>
      <c r="P48" s="2">
        <f>+SUMIF('Pigeonpea Prod'!$F$4:$F$176,$E48,'Pigeonpea Prod'!P$4:P$176)</f>
        <v>1787.400048</v>
      </c>
      <c r="Q48" s="2">
        <f>+SUMIF('Pigeonpea Prod'!$F$4:$F$176,$E48,'Pigeonpea Prod'!Q$4:Q$176)</f>
        <v>1658.9514479999998</v>
      </c>
      <c r="R48" s="2">
        <f>+SUMIF('Pigeonpea Prod'!$F$4:$F$176,$E48,'Pigeonpea Prod'!R$4:R$176)</f>
        <v>5438.741</v>
      </c>
      <c r="S48" s="2">
        <f>+SUMIF('Pigeonpea Prod'!$F$4:$F$176,$E48,'Pigeonpea Prod'!S$4:S$176)</f>
        <v>5399.482</v>
      </c>
      <c r="T48" s="2">
        <f>+SUMIF('Pigeonpea Prod'!$F$4:$F$176,$E48,'Pigeonpea Prod'!T$4:T$176)</f>
        <v>5011.4569999999994</v>
      </c>
      <c r="U48" s="2">
        <f>+SUMIF('Pigeonpea Prod'!$F$4:$F$176,$E48,'Pigeonpea Prod'!U$4:U$176)</f>
        <v>3154.4697799999999</v>
      </c>
      <c r="V48" s="2">
        <f>+SUMIF('Pigeonpea Prod'!$F$4:$F$176,$E48,'Pigeonpea Prod'!V$4:V$176)</f>
        <v>3131.6995599999996</v>
      </c>
      <c r="W48" s="2">
        <f>+SUMIF('Pigeonpea Prod'!$F$4:$F$176,$E48,'Pigeonpea Prod'!W$4:W$176)</f>
        <v>2906.6450599999994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+SUMIF('Pigeonpea Prod'!$F$4:$F$176,$E49,'Pigeonpea Prod'!H$4:H$176)</f>
        <v>295402</v>
      </c>
      <c r="I49" s="2">
        <f>+SUMIF('Pigeonpea Prod'!$F$4:$F$176,$E49,'Pigeonpea Prod'!I$4:I$176)</f>
        <v>229954</v>
      </c>
      <c r="J49" s="2">
        <f>+SUMIF('Pigeonpea Prod'!$F$4:$F$176,$E49,'Pigeonpea Prod'!J$4:J$176)</f>
        <v>205612</v>
      </c>
      <c r="L49" s="2">
        <f>+SUMIF('Pigeonpea Prod'!$F$4:$F$176,$E49,'Pigeonpea Prod'!L$4:L$176)</f>
        <v>10151.16</v>
      </c>
      <c r="M49" s="2">
        <f>+SUMIF('Pigeonpea Prod'!$F$4:$F$176,$E49,'Pigeonpea Prod'!M$4:M$176)</f>
        <v>5604.2920000000004</v>
      </c>
      <c r="N49" s="2">
        <f>+SUMIF('Pigeonpea Prod'!$F$4:$F$176,$E49,'Pigeonpea Prod'!N$4:N$176)</f>
        <v>5432.5640000000003</v>
      </c>
      <c r="O49" s="2">
        <f>+SUMIF('Pigeonpea Prod'!$F$4:$F$176,$E49,'Pigeonpea Prod'!O$4:O$176)</f>
        <v>2264.8667020000003</v>
      </c>
      <c r="P49" s="2">
        <f>+SUMIF('Pigeonpea Prod'!$F$4:$F$176,$E49,'Pigeonpea Prod'!P$4:P$176)</f>
        <v>790.61094600000001</v>
      </c>
      <c r="Q49" s="2">
        <f>+SUMIF('Pigeonpea Prod'!$F$4:$F$176,$E49,'Pigeonpea Prod'!Q$4:Q$176)</f>
        <v>762.4988340000001</v>
      </c>
      <c r="R49" s="2">
        <f>+SUMIF('Pigeonpea Prod'!$F$4:$F$176,$E49,'Pigeonpea Prod'!R$4:R$176)</f>
        <v>15664.624</v>
      </c>
      <c r="S49" s="2">
        <f>+SUMIF('Pigeonpea Prod'!$F$4:$F$176,$E49,'Pigeonpea Prod'!S$4:S$176)</f>
        <v>10109.371999999999</v>
      </c>
      <c r="T49" s="2">
        <f>+SUMIF('Pigeonpea Prod'!$F$4:$F$176,$E49,'Pigeonpea Prod'!T$4:T$176)</f>
        <v>9811.9480000000003</v>
      </c>
      <c r="U49" s="2">
        <f>+SUMIF('Pigeonpea Prod'!$F$4:$F$176,$E49,'Pigeonpea Prod'!U$4:U$176)</f>
        <v>6041.2073020000007</v>
      </c>
      <c r="V49" s="2">
        <f>+SUMIF('Pigeonpea Prod'!$F$4:$F$176,$E49,'Pigeonpea Prod'!V$4:V$176)</f>
        <v>3083.4169700000002</v>
      </c>
      <c r="W49" s="2">
        <f>+SUMIF('Pigeonpea Prod'!$F$4:$F$176,$E49,'Pigeonpea Prod'!W$4:W$176)</f>
        <v>2986.8057220000001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+SUMIF('Pigeonpea Prod'!$F$4:$F$176,$E50,'Pigeonpea Prod'!H$4:H$176)</f>
        <v>0</v>
      </c>
      <c r="I50" s="2">
        <f>+SUMIF('Pigeonpea Prod'!$F$4:$F$176,$E50,'Pigeonpea Prod'!I$4:I$176)</f>
        <v>0</v>
      </c>
      <c r="J50" s="2">
        <f>+SUMIF('Pigeonpea Prod'!$F$4:$F$176,$E50,'Pigeonpea Prod'!J$4:J$176)</f>
        <v>0</v>
      </c>
      <c r="L50" s="2">
        <f>+SUMIF('Pigeonpea Prod'!$F$4:$F$176,$E50,'Pigeonpea Prod'!L$4:L$176)</f>
        <v>0</v>
      </c>
      <c r="M50" s="2">
        <f>+SUMIF('Pigeonpea Prod'!$F$4:$F$176,$E50,'Pigeonpea Prod'!M$4:M$176)</f>
        <v>0</v>
      </c>
      <c r="N50" s="2">
        <f>+SUMIF('Pigeonpea Prod'!$F$4:$F$176,$E50,'Pigeonpea Prod'!N$4:N$176)</f>
        <v>0</v>
      </c>
      <c r="O50" s="2">
        <f>+SUMIF('Pigeonpea Prod'!$F$4:$F$176,$E50,'Pigeonpea Prod'!O$4:O$176)</f>
        <v>0</v>
      </c>
      <c r="P50" s="2">
        <f>+SUMIF('Pigeonpea Prod'!$F$4:$F$176,$E50,'Pigeonpea Prod'!P$4:P$176)</f>
        <v>0</v>
      </c>
      <c r="Q50" s="2">
        <f>+SUMIF('Pigeonpea Prod'!$F$4:$F$176,$E50,'Pigeonpea Prod'!Q$4:Q$176)</f>
        <v>0</v>
      </c>
      <c r="R50" s="2">
        <f>+SUMIF('Pigeonpea Prod'!$F$4:$F$176,$E50,'Pigeonpea Prod'!R$4:R$176)</f>
        <v>0</v>
      </c>
      <c r="S50" s="2">
        <f>+SUMIF('Pigeonpea Prod'!$F$4:$F$176,$E50,'Pigeonpea Prod'!S$4:S$176)</f>
        <v>0</v>
      </c>
      <c r="T50" s="2">
        <f>+SUMIF('Pigeonpea Prod'!$F$4:$F$176,$E50,'Pigeonpea Prod'!T$4:T$176)</f>
        <v>0</v>
      </c>
      <c r="U50" s="2">
        <f>+SUMIF('Pigeonpea Prod'!$F$4:$F$176,$E50,'Pigeonpea Prod'!U$4:U$176)</f>
        <v>0</v>
      </c>
      <c r="V50" s="2">
        <f>+SUMIF('Pigeonpea Prod'!$F$4:$F$176,$E50,'Pigeonpea Prod'!V$4:V$176)</f>
        <v>0</v>
      </c>
      <c r="W50" s="2">
        <f>+SUMIF('Pigeonpea Prod'!$F$4:$F$176,$E50,'Pigeonpea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+SUMIF('Pigeonpea Prod'!$F$4:$F$176,$E51,'Pigeonpea Prod'!H$4:H$176)</f>
        <v>567278</v>
      </c>
      <c r="I51" s="2">
        <f>+SUMIF('Pigeonpea Prod'!$F$4:$F$176,$E51,'Pigeonpea Prod'!I$4:I$176)</f>
        <v>597442</v>
      </c>
      <c r="J51" s="2">
        <f>+SUMIF('Pigeonpea Prod'!$F$4:$F$176,$E51,'Pigeonpea Prod'!J$4:J$176)</f>
        <v>643386</v>
      </c>
      <c r="L51" s="2">
        <f>+SUMIF('Pigeonpea Prod'!$F$4:$F$176,$E51,'Pigeonpea Prod'!L$4:L$176)</f>
        <v>347857.46500000003</v>
      </c>
      <c r="M51" s="2">
        <f>+SUMIF('Pigeonpea Prod'!$F$4:$F$176,$E51,'Pigeonpea Prod'!M$4:M$176)</f>
        <v>366219.484</v>
      </c>
      <c r="N51" s="2">
        <f>+SUMIF('Pigeonpea Prod'!$F$4:$F$176,$E51,'Pigeonpea Prod'!N$4:N$176)</f>
        <v>396613.88800000004</v>
      </c>
      <c r="O51" s="2">
        <f>+SUMIF('Pigeonpea Prod'!$F$4:$F$176,$E51,'Pigeonpea Prod'!O$4:O$176)</f>
        <v>94040.063844999997</v>
      </c>
      <c r="P51" s="2">
        <f>+SUMIF('Pigeonpea Prod'!$F$4:$F$176,$E51,'Pigeonpea Prod'!P$4:P$176)</f>
        <v>98933.925850999993</v>
      </c>
      <c r="Q51" s="2">
        <f>+SUMIF('Pigeonpea Prod'!$F$4:$F$176,$E51,'Pigeonpea Prod'!Q$4:Q$176)</f>
        <v>108176.987606</v>
      </c>
      <c r="R51" s="2">
        <f>+SUMIF('Pigeonpea Prod'!$F$4:$F$176,$E51,'Pigeonpea Prod'!R$4:R$176)</f>
        <v>477814.34</v>
      </c>
      <c r="S51" s="2">
        <f>+SUMIF('Pigeonpea Prod'!$F$4:$F$176,$E51,'Pigeonpea Prod'!S$4:S$176)</f>
        <v>503178.17</v>
      </c>
      <c r="T51" s="2">
        <f>+SUMIF('Pigeonpea Prod'!$F$4:$F$176,$E51,'Pigeonpea Prod'!T$4:T$176)</f>
        <v>542851.55599999998</v>
      </c>
      <c r="U51" s="2">
        <f>+SUMIF('Pigeonpea Prod'!$F$4:$F$176,$E51,'Pigeonpea Prod'!U$4:U$176)</f>
        <v>220241.06586</v>
      </c>
      <c r="V51" s="2">
        <f>+SUMIF('Pigeonpea Prod'!$F$4:$F$176,$E51,'Pigeonpea Prod'!V$4:V$176)</f>
        <v>231837.12847</v>
      </c>
      <c r="W51" s="2">
        <f>+SUMIF('Pigeonpea Prod'!$F$4:$F$176,$E51,'Pigeonpea Prod'!W$4:W$176)</f>
        <v>251513.86764400004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+SUMIF('Pigeonpea Prod'!$F$4:$F$176,$E52,'Pigeonpea Prod'!H$4:H$176)</f>
        <v>0</v>
      </c>
      <c r="I52" s="2">
        <f>+SUMIF('Pigeonpea Prod'!$F$4:$F$176,$E52,'Pigeonpea Prod'!I$4:I$176)</f>
        <v>0</v>
      </c>
      <c r="J52" s="2">
        <f>+SUMIF('Pigeonpea Prod'!$F$4:$F$176,$E52,'Pigeonpea Prod'!J$4:J$176)</f>
        <v>0</v>
      </c>
      <c r="L52" s="2">
        <f>+SUMIF('Pigeonpea Prod'!$F$4:$F$176,$E52,'Pigeonpea Prod'!L$4:L$176)</f>
        <v>0</v>
      </c>
      <c r="M52" s="2">
        <f>+SUMIF('Pigeonpea Prod'!$F$4:$F$176,$E52,'Pigeonpea Prod'!M$4:M$176)</f>
        <v>0</v>
      </c>
      <c r="N52" s="2">
        <f>+SUMIF('Pigeonpea Prod'!$F$4:$F$176,$E52,'Pigeonpea Prod'!N$4:N$176)</f>
        <v>0</v>
      </c>
      <c r="O52" s="2">
        <f>+SUMIF('Pigeonpea Prod'!$F$4:$F$176,$E52,'Pigeonpea Prod'!O$4:O$176)</f>
        <v>0</v>
      </c>
      <c r="P52" s="2">
        <f>+SUMIF('Pigeonpea Prod'!$F$4:$F$176,$E52,'Pigeonpea Prod'!P$4:P$176)</f>
        <v>0</v>
      </c>
      <c r="Q52" s="2">
        <f>+SUMIF('Pigeonpea Prod'!$F$4:$F$176,$E52,'Pigeonpea Prod'!Q$4:Q$176)</f>
        <v>0</v>
      </c>
      <c r="R52" s="2">
        <f>+SUMIF('Pigeonpea Prod'!$F$4:$F$176,$E52,'Pigeonpea Prod'!R$4:R$176)</f>
        <v>0</v>
      </c>
      <c r="S52" s="2">
        <f>+SUMIF('Pigeonpea Prod'!$F$4:$F$176,$E52,'Pigeonpea Prod'!S$4:S$176)</f>
        <v>0</v>
      </c>
      <c r="T52" s="2">
        <f>+SUMIF('Pigeonpea Prod'!$F$4:$F$176,$E52,'Pigeonpea Prod'!T$4:T$176)</f>
        <v>0</v>
      </c>
      <c r="U52" s="2">
        <f>+SUMIF('Pigeonpea Prod'!$F$4:$F$176,$E52,'Pigeonpea Prod'!U$4:U$176)</f>
        <v>0</v>
      </c>
      <c r="V52" s="2">
        <f>+SUMIF('Pigeonpea Prod'!$F$4:$F$176,$E52,'Pigeonpea Prod'!V$4:V$176)</f>
        <v>0</v>
      </c>
      <c r="W52" s="2">
        <f>+SUMIF('Pigeonpea Prod'!$F$4:$F$176,$E52,'Pigeonpea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+SUMIF('Pigeonpea Prod'!$F$4:$F$176,$E53,'Pigeonpea Prod'!H$4:H$176)</f>
        <v>0</v>
      </c>
      <c r="I53" s="2">
        <f>+SUMIF('Pigeonpea Prod'!$F$4:$F$176,$E53,'Pigeonpea Prod'!I$4:I$176)</f>
        <v>0</v>
      </c>
      <c r="J53" s="2">
        <f>+SUMIF('Pigeonpea Prod'!$F$4:$F$176,$E53,'Pigeonpea Prod'!J$4:J$176)</f>
        <v>0</v>
      </c>
      <c r="L53" s="2">
        <f>+SUMIF('Pigeonpea Prod'!$F$4:$F$176,$E53,'Pigeonpea Prod'!L$4:L$176)</f>
        <v>0</v>
      </c>
      <c r="M53" s="2">
        <f>+SUMIF('Pigeonpea Prod'!$F$4:$F$176,$E53,'Pigeonpea Prod'!M$4:M$176)</f>
        <v>0</v>
      </c>
      <c r="N53" s="2">
        <f>+SUMIF('Pigeonpea Prod'!$F$4:$F$176,$E53,'Pigeonpea Prod'!N$4:N$176)</f>
        <v>0</v>
      </c>
      <c r="O53" s="2">
        <f>+SUMIF('Pigeonpea Prod'!$F$4:$F$176,$E53,'Pigeonpea Prod'!O$4:O$176)</f>
        <v>0</v>
      </c>
      <c r="P53" s="2">
        <f>+SUMIF('Pigeonpea Prod'!$F$4:$F$176,$E53,'Pigeonpea Prod'!P$4:P$176)</f>
        <v>0</v>
      </c>
      <c r="Q53" s="2">
        <f>+SUMIF('Pigeonpea Prod'!$F$4:$F$176,$E53,'Pigeonpea Prod'!Q$4:Q$176)</f>
        <v>0</v>
      </c>
      <c r="R53" s="2">
        <f>+SUMIF('Pigeonpea Prod'!$F$4:$F$176,$E53,'Pigeonpea Prod'!R$4:R$176)</f>
        <v>0</v>
      </c>
      <c r="S53" s="2">
        <f>+SUMIF('Pigeonpea Prod'!$F$4:$F$176,$E53,'Pigeonpea Prod'!S$4:S$176)</f>
        <v>0</v>
      </c>
      <c r="T53" s="2">
        <f>+SUMIF('Pigeonpea Prod'!$F$4:$F$176,$E53,'Pigeonpea Prod'!T$4:T$176)</f>
        <v>0</v>
      </c>
      <c r="U53" s="2">
        <f>+SUMIF('Pigeonpea Prod'!$F$4:$F$176,$E53,'Pigeonpea Prod'!U$4:U$176)</f>
        <v>0</v>
      </c>
      <c r="V53" s="2">
        <f>+SUMIF('Pigeonpea Prod'!$F$4:$F$176,$E53,'Pigeonpea Prod'!V$4:V$176)</f>
        <v>0</v>
      </c>
      <c r="W53" s="2">
        <f>+SUMIF('Pigeonpea Prod'!$F$4:$F$176,$E53,'Pigeonpea Prod'!W$4:W$176)</f>
        <v>0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868637</v>
      </c>
      <c r="I54" s="3">
        <f t="shared" si="37"/>
        <v>833310</v>
      </c>
      <c r="J54" s="3">
        <f t="shared" si="37"/>
        <v>854487</v>
      </c>
      <c r="L54" s="3">
        <f t="shared" ref="L54:W54" si="38">+SUM(L48:L53)</f>
        <v>362601.47200000001</v>
      </c>
      <c r="M54" s="3">
        <f t="shared" si="38"/>
        <v>376383.47</v>
      </c>
      <c r="N54" s="3">
        <f t="shared" si="38"/>
        <v>406278.47100000002</v>
      </c>
      <c r="O54" s="3">
        <f t="shared" si="38"/>
        <v>98105.326570999998</v>
      </c>
      <c r="P54" s="3">
        <f t="shared" si="38"/>
        <v>101511.93684499999</v>
      </c>
      <c r="Q54" s="3">
        <f t="shared" si="38"/>
        <v>110598.437888</v>
      </c>
      <c r="R54" s="3">
        <f t="shared" si="38"/>
        <v>498917.70500000002</v>
      </c>
      <c r="S54" s="3">
        <f t="shared" si="38"/>
        <v>518687.02399999998</v>
      </c>
      <c r="T54" s="3">
        <f t="shared" si="38"/>
        <v>557674.96100000001</v>
      </c>
      <c r="U54" s="3">
        <f t="shared" si="38"/>
        <v>229436.74294200001</v>
      </c>
      <c r="V54" s="3">
        <f t="shared" si="38"/>
        <v>238052.245</v>
      </c>
      <c r="W54" s="3">
        <f t="shared" si="38"/>
        <v>257407.31842600004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+SUMIF('Pigeonpea Prod'!$F$4:$F$176,$E55,'Pigeonpea Prod'!H$4:H$176)</f>
        <v>119134</v>
      </c>
      <c r="I55" s="2">
        <f>+SUMIF('Pigeonpea Prod'!$F$4:$F$176,$E55,'Pigeonpea Prod'!I$4:I$176)</f>
        <v>139384</v>
      </c>
      <c r="J55" s="2">
        <f>+SUMIF('Pigeonpea Prod'!$F$4:$F$176,$E55,'Pigeonpea Prod'!J$4:J$176)</f>
        <v>138367</v>
      </c>
      <c r="L55" s="2">
        <f>+SUMIF('Pigeonpea Prod'!$F$4:$F$176,$E55,'Pigeonpea Prod'!L$4:L$176)</f>
        <v>22944.915000000001</v>
      </c>
      <c r="M55" s="2">
        <f>+SUMIF('Pigeonpea Prod'!$F$4:$F$176,$E55,'Pigeonpea Prod'!M$4:M$176)</f>
        <v>28984.207999999999</v>
      </c>
      <c r="N55" s="2">
        <f>+SUMIF('Pigeonpea Prod'!$F$4:$F$176,$E55,'Pigeonpea Prod'!N$4:N$176)</f>
        <v>28890.588</v>
      </c>
      <c r="O55" s="2">
        <f>+SUMIF('Pigeonpea Prod'!$F$4:$F$176,$E55,'Pigeonpea Prod'!O$4:O$176)</f>
        <v>1800.5168249999999</v>
      </c>
      <c r="P55" s="2">
        <f>+SUMIF('Pigeonpea Prod'!$F$4:$F$176,$E55,'Pigeonpea Prod'!P$4:P$176)</f>
        <v>2288.8857400000002</v>
      </c>
      <c r="Q55" s="2">
        <f>+SUMIF('Pigeonpea Prod'!$F$4:$F$176,$E55,'Pigeonpea Prod'!Q$4:Q$176)</f>
        <v>2280.72354</v>
      </c>
      <c r="R55" s="2">
        <f>+SUMIF('Pigeonpea Prod'!$F$4:$F$176,$E55,'Pigeonpea Prod'!R$4:R$176)</f>
        <v>47736.135000000002</v>
      </c>
      <c r="S55" s="2">
        <f>+SUMIF('Pigeonpea Prod'!$F$4:$F$176,$E55,'Pigeonpea Prod'!S$4:S$176)</f>
        <v>59995.451999999997</v>
      </c>
      <c r="T55" s="2">
        <f>+SUMIF('Pigeonpea Prod'!$F$4:$F$176,$E55,'Pigeonpea Prod'!T$4:T$176)</f>
        <v>59817.9</v>
      </c>
      <c r="U55" s="2">
        <f>+SUMIF('Pigeonpea Prod'!$F$4:$F$176,$E55,'Pigeonpea Prod'!U$4:U$176)</f>
        <v>9379.6218000000008</v>
      </c>
      <c r="V55" s="2">
        <f>+SUMIF('Pigeonpea Prod'!$F$4:$F$176,$E55,'Pigeonpea Prod'!V$4:V$176)</f>
        <v>11914.566360000003</v>
      </c>
      <c r="W55" s="2">
        <f>+SUMIF('Pigeonpea Prod'!$F$4:$F$176,$E55,'Pigeonpea Prod'!W$4:W$176)</f>
        <v>11872.56336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+SUMIF('Pigeonpea Prod'!$F$4:$F$176,$E56,'Pigeonpea Prod'!H$4:H$176)</f>
        <v>1977</v>
      </c>
      <c r="I56" s="2">
        <f>+SUMIF('Pigeonpea Prod'!$F$4:$F$176,$E56,'Pigeonpea Prod'!I$4:I$176)</f>
        <v>1980</v>
      </c>
      <c r="J56" s="2">
        <f>+SUMIF('Pigeonpea Prod'!$F$4:$F$176,$E56,'Pigeonpea Prod'!J$4:J$176)</f>
        <v>1985</v>
      </c>
      <c r="L56" s="2">
        <f>+SUMIF('Pigeonpea Prod'!$F$4:$F$176,$E56,'Pigeonpea Prod'!L$4:L$176)</f>
        <v>43.494000000000007</v>
      </c>
      <c r="M56" s="2">
        <f>+SUMIF('Pigeonpea Prod'!$F$4:$F$176,$E56,'Pigeonpea Prod'!M$4:M$176)</f>
        <v>43.56</v>
      </c>
      <c r="N56" s="2">
        <f>+SUMIF('Pigeonpea Prod'!$F$4:$F$176,$E56,'Pigeonpea Prod'!N$4:N$176)</f>
        <v>43.67</v>
      </c>
      <c r="O56" s="2">
        <f>+SUMIF('Pigeonpea Prod'!$F$4:$F$176,$E56,'Pigeonpea Prod'!O$4:O$176)</f>
        <v>0.26096400000000003</v>
      </c>
      <c r="P56" s="2">
        <f>+SUMIF('Pigeonpea Prod'!$F$4:$F$176,$E56,'Pigeonpea Prod'!P$4:P$176)</f>
        <v>0.26136000000000004</v>
      </c>
      <c r="Q56" s="2">
        <f>+SUMIF('Pigeonpea Prod'!$F$4:$F$176,$E56,'Pigeonpea Prod'!Q$4:Q$176)</f>
        <v>0.26202000000000003</v>
      </c>
      <c r="R56" s="2">
        <f>+SUMIF('Pigeonpea Prod'!$F$4:$F$176,$E56,'Pigeonpea Prod'!R$4:R$176)</f>
        <v>138.39000000000001</v>
      </c>
      <c r="S56" s="2">
        <f>+SUMIF('Pigeonpea Prod'!$F$4:$F$176,$E56,'Pigeonpea Prod'!S$4:S$176)</f>
        <v>138.60000000000002</v>
      </c>
      <c r="T56" s="2">
        <f>+SUMIF('Pigeonpea Prod'!$F$4:$F$176,$E56,'Pigeonpea Prod'!T$4:T$176)</f>
        <v>138.95000000000002</v>
      </c>
      <c r="U56" s="2">
        <f>+SUMIF('Pigeonpea Prod'!$F$4:$F$176,$E56,'Pigeonpea Prod'!U$4:U$176)</f>
        <v>3.0445800000000007</v>
      </c>
      <c r="V56" s="2">
        <f>+SUMIF('Pigeonpea Prod'!$F$4:$F$176,$E56,'Pigeonpea Prod'!V$4:V$176)</f>
        <v>3.0492000000000008</v>
      </c>
      <c r="W56" s="2">
        <f>+SUMIF('Pigeonpea Prod'!$F$4:$F$176,$E56,'Pigeonpea Prod'!W$4:W$176)</f>
        <v>3.0569000000000006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+SUMIF('Pigeonpea Prod'!$F$4:$F$176,$E57,'Pigeonpea Prod'!H$4:H$176)</f>
        <v>1942</v>
      </c>
      <c r="I57" s="2">
        <f>+SUMIF('Pigeonpea Prod'!$F$4:$F$176,$E57,'Pigeonpea Prod'!I$4:I$176)</f>
        <v>1936</v>
      </c>
      <c r="J57" s="2">
        <f>+SUMIF('Pigeonpea Prod'!$F$4:$F$176,$E57,'Pigeonpea Prod'!J$4:J$176)</f>
        <v>864</v>
      </c>
      <c r="L57" s="2">
        <f>+SUMIF('Pigeonpea Prod'!$F$4:$F$176,$E57,'Pigeonpea Prod'!L$4:L$176)</f>
        <v>0</v>
      </c>
      <c r="M57" s="2">
        <f>+SUMIF('Pigeonpea Prod'!$F$4:$F$176,$E57,'Pigeonpea Prod'!M$4:M$176)</f>
        <v>0</v>
      </c>
      <c r="N57" s="2">
        <f>+SUMIF('Pigeonpea Prod'!$F$4:$F$176,$E57,'Pigeonpea Prod'!N$4:N$176)</f>
        <v>0</v>
      </c>
      <c r="O57" s="2">
        <f>+SUMIF('Pigeonpea Prod'!$F$4:$F$176,$E57,'Pigeonpea Prod'!O$4:O$176)</f>
        <v>0</v>
      </c>
      <c r="P57" s="2">
        <f>+SUMIF('Pigeonpea Prod'!$F$4:$F$176,$E57,'Pigeonpea Prod'!P$4:P$176)</f>
        <v>0</v>
      </c>
      <c r="Q57" s="2">
        <f>+SUMIF('Pigeonpea Prod'!$F$4:$F$176,$E57,'Pigeonpea Prod'!Q$4:Q$176)</f>
        <v>0</v>
      </c>
      <c r="R57" s="2">
        <f>+SUMIF('Pigeonpea Prod'!$F$4:$F$176,$E57,'Pigeonpea Prod'!R$4:R$176)</f>
        <v>0</v>
      </c>
      <c r="S57" s="2">
        <f>+SUMIF('Pigeonpea Prod'!$F$4:$F$176,$E57,'Pigeonpea Prod'!S$4:S$176)</f>
        <v>0</v>
      </c>
      <c r="T57" s="2">
        <f>+SUMIF('Pigeonpea Prod'!$F$4:$F$176,$E57,'Pigeonpea Prod'!T$4:T$176)</f>
        <v>0</v>
      </c>
      <c r="U57" s="2">
        <f>+SUMIF('Pigeonpea Prod'!$F$4:$F$176,$E57,'Pigeonpea Prod'!U$4:U$176)</f>
        <v>0</v>
      </c>
      <c r="V57" s="2">
        <f>+SUMIF('Pigeonpea Prod'!$F$4:$F$176,$E57,'Pigeonpea Prod'!V$4:V$176)</f>
        <v>0</v>
      </c>
      <c r="W57" s="2">
        <f>+SUMIF('Pigeonpea Prod'!$F$4:$F$176,$E57,'Pigeonpea Prod'!W$4:W$176)</f>
        <v>0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+SUMIF('Pigeonpea Prod'!$F$4:$F$176,$E58,'Pigeonpea Prod'!H$4:H$176)</f>
        <v>0</v>
      </c>
      <c r="I58" s="2">
        <f>+SUMIF('Pigeonpea Prod'!$F$4:$F$176,$E58,'Pigeonpea Prod'!I$4:I$176)</f>
        <v>0</v>
      </c>
      <c r="J58" s="2">
        <f>+SUMIF('Pigeonpea Prod'!$F$4:$F$176,$E58,'Pigeonpea Prod'!J$4:J$176)</f>
        <v>0</v>
      </c>
      <c r="L58" s="2">
        <f>+SUMIF('Pigeonpea Prod'!$F$4:$F$176,$E58,'Pigeonpea Prod'!L$4:L$176)</f>
        <v>0</v>
      </c>
      <c r="M58" s="2">
        <f>+SUMIF('Pigeonpea Prod'!$F$4:$F$176,$E58,'Pigeonpea Prod'!M$4:M$176)</f>
        <v>0</v>
      </c>
      <c r="N58" s="2">
        <f>+SUMIF('Pigeonpea Prod'!$F$4:$F$176,$E58,'Pigeonpea Prod'!N$4:N$176)</f>
        <v>0</v>
      </c>
      <c r="O58" s="2">
        <f>+SUMIF('Pigeonpea Prod'!$F$4:$F$176,$E58,'Pigeonpea Prod'!O$4:O$176)</f>
        <v>0</v>
      </c>
      <c r="P58" s="2">
        <f>+SUMIF('Pigeonpea Prod'!$F$4:$F$176,$E58,'Pigeonpea Prod'!P$4:P$176)</f>
        <v>0</v>
      </c>
      <c r="Q58" s="2">
        <f>+SUMIF('Pigeonpea Prod'!$F$4:$F$176,$E58,'Pigeonpea Prod'!Q$4:Q$176)</f>
        <v>0</v>
      </c>
      <c r="R58" s="2">
        <f>+SUMIF('Pigeonpea Prod'!$F$4:$F$176,$E58,'Pigeonpea Prod'!R$4:R$176)</f>
        <v>0</v>
      </c>
      <c r="S58" s="2">
        <f>+SUMIF('Pigeonpea Prod'!$F$4:$F$176,$E58,'Pigeonpea Prod'!S$4:S$176)</f>
        <v>0</v>
      </c>
      <c r="T58" s="2">
        <f>+SUMIF('Pigeonpea Prod'!$F$4:$F$176,$E58,'Pigeonpea Prod'!T$4:T$176)</f>
        <v>0</v>
      </c>
      <c r="U58" s="2">
        <f>+SUMIF('Pigeonpea Prod'!$F$4:$F$176,$E58,'Pigeonpea Prod'!U$4:U$176)</f>
        <v>0</v>
      </c>
      <c r="V58" s="2">
        <f>+SUMIF('Pigeonpea Prod'!$F$4:$F$176,$E58,'Pigeonpea Prod'!V$4:V$176)</f>
        <v>0</v>
      </c>
      <c r="W58" s="2">
        <f>+SUMIF('Pigeonpea Prod'!$F$4:$F$176,$E58,'Pigeonpea Prod'!W$4:W$176)</f>
        <v>0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+SUMIF('Pigeonpea Prod'!$F$4:$F$176,$E59,'Pigeonpea Prod'!H$4:H$176)</f>
        <v>0</v>
      </c>
      <c r="I59" s="2">
        <f>+SUMIF('Pigeonpea Prod'!$F$4:$F$176,$E59,'Pigeonpea Prod'!I$4:I$176)</f>
        <v>0</v>
      </c>
      <c r="J59" s="2">
        <f>+SUMIF('Pigeonpea Prod'!$F$4:$F$176,$E59,'Pigeonpea Prod'!J$4:J$176)</f>
        <v>0</v>
      </c>
      <c r="L59" s="2">
        <f>+SUMIF('Pigeonpea Prod'!$F$4:$F$176,$E59,'Pigeonpea Prod'!L$4:L$176)</f>
        <v>0</v>
      </c>
      <c r="M59" s="2">
        <f>+SUMIF('Pigeonpea Prod'!$F$4:$F$176,$E59,'Pigeonpea Prod'!M$4:M$176)</f>
        <v>0</v>
      </c>
      <c r="N59" s="2">
        <f>+SUMIF('Pigeonpea Prod'!$F$4:$F$176,$E59,'Pigeonpea Prod'!N$4:N$176)</f>
        <v>0</v>
      </c>
      <c r="O59" s="2">
        <f>+SUMIF('Pigeonpea Prod'!$F$4:$F$176,$E59,'Pigeonpea Prod'!O$4:O$176)</f>
        <v>0</v>
      </c>
      <c r="P59" s="2">
        <f>+SUMIF('Pigeonpea Prod'!$F$4:$F$176,$E59,'Pigeonpea Prod'!P$4:P$176)</f>
        <v>0</v>
      </c>
      <c r="Q59" s="2">
        <f>+SUMIF('Pigeonpea Prod'!$F$4:$F$176,$E59,'Pigeonpea Prod'!Q$4:Q$176)</f>
        <v>0</v>
      </c>
      <c r="R59" s="2">
        <f>+SUMIF('Pigeonpea Prod'!$F$4:$F$176,$E59,'Pigeonpea Prod'!R$4:R$176)</f>
        <v>0</v>
      </c>
      <c r="S59" s="2">
        <f>+SUMIF('Pigeonpea Prod'!$F$4:$F$176,$E59,'Pigeonpea Prod'!S$4:S$176)</f>
        <v>0</v>
      </c>
      <c r="T59" s="2">
        <f>+SUMIF('Pigeonpea Prod'!$F$4:$F$176,$E59,'Pigeonpea Prod'!T$4:T$176)</f>
        <v>0</v>
      </c>
      <c r="U59" s="2">
        <f>+SUMIF('Pigeonpea Prod'!$F$4:$F$176,$E59,'Pigeonpea Prod'!U$4:U$176)</f>
        <v>0</v>
      </c>
      <c r="V59" s="2">
        <f>+SUMIF('Pigeonpea Prod'!$F$4:$F$176,$E59,'Pigeonpea Prod'!V$4:V$176)</f>
        <v>0</v>
      </c>
      <c r="W59" s="2">
        <f>+SUMIF('Pigeonpea Prod'!$F$4:$F$176,$E59,'Pigeonpea Prod'!W$4:W$176)</f>
        <v>0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123053</v>
      </c>
      <c r="I60" s="3">
        <f t="shared" si="39"/>
        <v>143300</v>
      </c>
      <c r="J60" s="3">
        <f t="shared" si="39"/>
        <v>141216</v>
      </c>
      <c r="L60" s="3">
        <f t="shared" ref="L60:W60" si="40">+SUM(L55:L59)</f>
        <v>22988.409</v>
      </c>
      <c r="M60" s="3">
        <f t="shared" si="40"/>
        <v>29027.768</v>
      </c>
      <c r="N60" s="3">
        <f t="shared" si="40"/>
        <v>28934.257999999998</v>
      </c>
      <c r="O60" s="3">
        <f t="shared" si="40"/>
        <v>1800.777789</v>
      </c>
      <c r="P60" s="3">
        <f t="shared" si="40"/>
        <v>2289.1471000000001</v>
      </c>
      <c r="Q60" s="3">
        <f t="shared" si="40"/>
        <v>2280.9855600000001</v>
      </c>
      <c r="R60" s="3">
        <f t="shared" si="40"/>
        <v>47874.525000000001</v>
      </c>
      <c r="S60" s="3">
        <f t="shared" si="40"/>
        <v>60134.051999999996</v>
      </c>
      <c r="T60" s="3">
        <f t="shared" si="40"/>
        <v>59956.85</v>
      </c>
      <c r="U60" s="3">
        <f t="shared" si="40"/>
        <v>9382.6663800000006</v>
      </c>
      <c r="V60" s="3">
        <f t="shared" si="40"/>
        <v>11917.615560000002</v>
      </c>
      <c r="W60" s="3">
        <f t="shared" si="40"/>
        <v>11875.62026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+SUMIF('Pigeonpea Prod'!$F$4:$F$176,$E61,'Pigeonpea Prod'!H$4:H$176)</f>
        <v>0</v>
      </c>
      <c r="I61" s="3">
        <f>+SUMIF('Pigeonpea Prod'!$F$4:$F$176,$E61,'Pigeonpea Prod'!I$4:I$176)</f>
        <v>0</v>
      </c>
      <c r="J61" s="3">
        <f>+SUMIF('Pigeonpea Prod'!$F$4:$F$176,$E61,'Pigeonpea Prod'!J$4:J$176)</f>
        <v>0</v>
      </c>
      <c r="L61" s="3">
        <f>+SUMIF('Pigeonpea Prod'!$F$4:$F$176,$E61,'Pigeonpea Prod'!L$4:L$176)</f>
        <v>0</v>
      </c>
      <c r="M61" s="3">
        <f>+SUMIF('Pigeonpea Prod'!$F$4:$F$176,$E61,'Pigeonpea Prod'!M$4:M$176)</f>
        <v>0</v>
      </c>
      <c r="N61" s="3">
        <f>+SUMIF('Pigeonpea Prod'!$F$4:$F$176,$E61,'Pigeonpea Prod'!N$4:N$176)</f>
        <v>0</v>
      </c>
      <c r="O61" s="3">
        <f>+SUMIF('Pigeonpea Prod'!$F$4:$F$176,$E61,'Pigeonpea Prod'!O$4:O$176)</f>
        <v>0</v>
      </c>
      <c r="P61" s="3">
        <f>+SUMIF('Pigeonpea Prod'!$F$4:$F$176,$E61,'Pigeonpea Prod'!P$4:P$176)</f>
        <v>0</v>
      </c>
      <c r="Q61" s="3">
        <f>+SUMIF('Pigeonpea Prod'!$F$4:$F$176,$E61,'Pigeonpea Prod'!Q$4:Q$176)</f>
        <v>0</v>
      </c>
      <c r="R61" s="3">
        <f>+SUMIF('Pigeonpea Prod'!$F$4:$F$176,$E61,'Pigeonpea Prod'!R$4:R$176)</f>
        <v>0</v>
      </c>
      <c r="S61" s="3">
        <f>+SUMIF('Pigeonpea Prod'!$F$4:$F$176,$E61,'Pigeonpea Prod'!S$4:S$176)</f>
        <v>0</v>
      </c>
      <c r="T61" s="3">
        <f>+SUMIF('Pigeonpea Prod'!$F$4:$F$176,$E61,'Pigeonpea Prod'!T$4:T$176)</f>
        <v>0</v>
      </c>
      <c r="U61" s="3">
        <f>+SUMIF('Pigeonpea Prod'!$F$4:$F$176,$E61,'Pigeonpea Prod'!U$4:U$176)</f>
        <v>0</v>
      </c>
      <c r="V61" s="3">
        <f>+SUMIF('Pigeonpea Prod'!$F$4:$F$176,$E61,'Pigeonpea Prod'!V$4:V$176)</f>
        <v>0</v>
      </c>
      <c r="W61" s="3">
        <f>+SUMIF('Pigeonpea Prod'!$F$4:$F$176,$E61,'Pigeonpea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+SUMIF('Pigeonpea Prod'!$F$4:$F$176,$E62,'Pigeonpea Prod'!H$4:H$176)</f>
        <v>0</v>
      </c>
      <c r="I62" s="2">
        <f>+SUMIF('Pigeonpea Prod'!$F$4:$F$176,$E62,'Pigeonpea Prod'!I$4:I$176)</f>
        <v>0</v>
      </c>
      <c r="J62" s="2">
        <f>+SUMIF('Pigeonpea Prod'!$F$4:$F$176,$E62,'Pigeonpea Prod'!J$4:J$176)</f>
        <v>0</v>
      </c>
      <c r="L62" s="2">
        <f>+SUMIF('Pigeonpea Prod'!$F$4:$F$176,$E62,'Pigeonpea Prod'!L$4:L$176)</f>
        <v>0</v>
      </c>
      <c r="M62" s="2">
        <f>+SUMIF('Pigeonpea Prod'!$F$4:$F$176,$E62,'Pigeonpea Prod'!M$4:M$176)</f>
        <v>0</v>
      </c>
      <c r="N62" s="2">
        <f>+SUMIF('Pigeonpea Prod'!$F$4:$F$176,$E62,'Pigeonpea Prod'!N$4:N$176)</f>
        <v>0</v>
      </c>
      <c r="O62" s="2">
        <f>+SUMIF('Pigeonpea Prod'!$F$4:$F$176,$E62,'Pigeonpea Prod'!O$4:O$176)</f>
        <v>0</v>
      </c>
      <c r="P62" s="2">
        <f>+SUMIF('Pigeonpea Prod'!$F$4:$F$176,$E62,'Pigeonpea Prod'!P$4:P$176)</f>
        <v>0</v>
      </c>
      <c r="Q62" s="2">
        <f>+SUMIF('Pigeonpea Prod'!$F$4:$F$176,$E62,'Pigeonpea Prod'!Q$4:Q$176)</f>
        <v>0</v>
      </c>
      <c r="R62" s="2">
        <f>+SUMIF('Pigeonpea Prod'!$F$4:$F$176,$E62,'Pigeonpea Prod'!R$4:R$176)</f>
        <v>0</v>
      </c>
      <c r="S62" s="2">
        <f>+SUMIF('Pigeonpea Prod'!$F$4:$F$176,$E62,'Pigeonpea Prod'!S$4:S$176)</f>
        <v>0</v>
      </c>
      <c r="T62" s="2">
        <f>+SUMIF('Pigeonpea Prod'!$F$4:$F$176,$E62,'Pigeonpea Prod'!T$4:T$176)</f>
        <v>0</v>
      </c>
      <c r="U62" s="2">
        <f>+SUMIF('Pigeonpea Prod'!$F$4:$F$176,$E62,'Pigeonpea Prod'!U$4:U$176)</f>
        <v>0</v>
      </c>
      <c r="V62" s="2">
        <f>+SUMIF('Pigeonpea Prod'!$F$4:$F$176,$E62,'Pigeonpea Prod'!V$4:V$176)</f>
        <v>0</v>
      </c>
      <c r="W62" s="2">
        <f>+SUMIF('Pigeonpea Prod'!$F$4:$F$176,$E62,'Pigeonpea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+SUMIF('Pigeonpea Prod'!$F$4:$F$176,$E63,'Pigeonpea Prod'!H$4:H$176)</f>
        <v>0</v>
      </c>
      <c r="I63" s="2">
        <f>+SUMIF('Pigeonpea Prod'!$F$4:$F$176,$E63,'Pigeonpea Prod'!I$4:I$176)</f>
        <v>0</v>
      </c>
      <c r="J63" s="2">
        <f>+SUMIF('Pigeonpea Prod'!$F$4:$F$176,$E63,'Pigeonpea Prod'!J$4:J$176)</f>
        <v>0</v>
      </c>
      <c r="L63" s="2">
        <f>+SUMIF('Pigeonpea Prod'!$F$4:$F$176,$E63,'Pigeonpea Prod'!L$4:L$176)</f>
        <v>0</v>
      </c>
      <c r="M63" s="2">
        <f>+SUMIF('Pigeonpea Prod'!$F$4:$F$176,$E63,'Pigeonpea Prod'!M$4:M$176)</f>
        <v>0</v>
      </c>
      <c r="N63" s="2">
        <f>+SUMIF('Pigeonpea Prod'!$F$4:$F$176,$E63,'Pigeonpea Prod'!N$4:N$176)</f>
        <v>0</v>
      </c>
      <c r="O63" s="2">
        <f>+SUMIF('Pigeonpea Prod'!$F$4:$F$176,$E63,'Pigeonpea Prod'!O$4:O$176)</f>
        <v>0</v>
      </c>
      <c r="P63" s="2">
        <f>+SUMIF('Pigeonpea Prod'!$F$4:$F$176,$E63,'Pigeonpea Prod'!P$4:P$176)</f>
        <v>0</v>
      </c>
      <c r="Q63" s="2">
        <f>+SUMIF('Pigeonpea Prod'!$F$4:$F$176,$E63,'Pigeonpea Prod'!Q$4:Q$176)</f>
        <v>0</v>
      </c>
      <c r="R63" s="2">
        <f>+SUMIF('Pigeonpea Prod'!$F$4:$F$176,$E63,'Pigeonpea Prod'!R$4:R$176)</f>
        <v>0</v>
      </c>
      <c r="S63" s="2">
        <f>+SUMIF('Pigeonpea Prod'!$F$4:$F$176,$E63,'Pigeonpea Prod'!S$4:S$176)</f>
        <v>0</v>
      </c>
      <c r="T63" s="2">
        <f>+SUMIF('Pigeonpea Prod'!$F$4:$F$176,$E63,'Pigeonpea Prod'!T$4:T$176)</f>
        <v>0</v>
      </c>
      <c r="U63" s="2">
        <f>+SUMIF('Pigeonpea Prod'!$F$4:$F$176,$E63,'Pigeonpea Prod'!U$4:U$176)</f>
        <v>0</v>
      </c>
      <c r="V63" s="2">
        <f>+SUMIF('Pigeonpea Prod'!$F$4:$F$176,$E63,'Pigeonpea Prod'!V$4:V$176)</f>
        <v>0</v>
      </c>
      <c r="W63" s="2">
        <f>+SUMIF('Pigeonpea Prod'!$F$4:$F$176,$E63,'Pigeonpea Prod'!W$4:W$176)</f>
        <v>0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+SUMIF('Pigeonpea Prod'!$F$4:$F$176,$E64,'Pigeonpea Prod'!H$4:H$176)</f>
        <v>575971</v>
      </c>
      <c r="I64" s="2">
        <f>+SUMIF('Pigeonpea Prod'!$F$4:$F$176,$E64,'Pigeonpea Prod'!I$4:I$176)</f>
        <v>603150</v>
      </c>
      <c r="J64" s="2">
        <f>+SUMIF('Pigeonpea Prod'!$F$4:$F$176,$E64,'Pigeonpea Prod'!J$4:J$176)</f>
        <v>628425</v>
      </c>
      <c r="L64" s="2">
        <f>+SUMIF('Pigeonpea Prod'!$F$4:$F$176,$E64,'Pigeonpea Prod'!L$4:L$176)</f>
        <v>37453.792999999998</v>
      </c>
      <c r="M64" s="2">
        <f>+SUMIF('Pigeonpea Prod'!$F$4:$F$176,$E64,'Pigeonpea Prod'!M$4:M$176)</f>
        <v>39219.995999999999</v>
      </c>
      <c r="N64" s="2">
        <f>+SUMIF('Pigeonpea Prod'!$F$4:$F$176,$E64,'Pigeonpea Prod'!N$4:N$176)</f>
        <v>40862.474999999999</v>
      </c>
      <c r="O64" s="2">
        <f>+SUMIF('Pigeonpea Prod'!$F$4:$F$176,$E64,'Pigeonpea Prod'!O$4:O$176)</f>
        <v>561.879188</v>
      </c>
      <c r="P64" s="2">
        <f>+SUMIF('Pigeonpea Prod'!$F$4:$F$176,$E64,'Pigeonpea Prod'!P$4:P$176)</f>
        <v>588.37024099999996</v>
      </c>
      <c r="Q64" s="2">
        <f>+SUMIF('Pigeonpea Prod'!$F$4:$F$176,$E64,'Pigeonpea Prod'!Q$4:Q$176)</f>
        <v>613.00559999999996</v>
      </c>
      <c r="R64" s="2">
        <f>+SUMIF('Pigeonpea Prod'!$F$4:$F$176,$E64,'Pigeonpea Prod'!R$4:R$176)</f>
        <v>173973.72699999998</v>
      </c>
      <c r="S64" s="2">
        <f>+SUMIF('Pigeonpea Prod'!$F$4:$F$176,$E64,'Pigeonpea Prod'!S$4:S$176)</f>
        <v>182180.94500000001</v>
      </c>
      <c r="T64" s="2">
        <f>+SUMIF('Pigeonpea Prod'!$F$4:$F$176,$E64,'Pigeonpea Prod'!T$4:T$176)</f>
        <v>189813.22499999998</v>
      </c>
      <c r="U64" s="2">
        <f>+SUMIF('Pigeonpea Prod'!$F$4:$F$176,$E64,'Pigeonpea Prod'!U$4:U$176)</f>
        <v>13748.327337999999</v>
      </c>
      <c r="V64" s="2">
        <f>+SUMIF('Pigeonpea Prod'!$F$4:$F$176,$E64,'Pigeonpea Prod'!V$4:V$176)</f>
        <v>14396.576239999999</v>
      </c>
      <c r="W64" s="2">
        <f>+SUMIF('Pigeonpea Prod'!$F$4:$F$176,$E64,'Pigeonpea Prod'!W$4:W$176)</f>
        <v>14999.415149999999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+SUMIF('Pigeonpea Prod'!$F$4:$F$176,$E65,'Pigeonpea Prod'!H$4:H$176)</f>
        <v>0</v>
      </c>
      <c r="I65" s="2">
        <f>+SUMIF('Pigeonpea Prod'!$F$4:$F$176,$E65,'Pigeonpea Prod'!I$4:I$176)</f>
        <v>0</v>
      </c>
      <c r="J65" s="2">
        <f>+SUMIF('Pigeonpea Prod'!$F$4:$F$176,$E65,'Pigeonpea Prod'!J$4:J$176)</f>
        <v>0</v>
      </c>
      <c r="L65" s="2">
        <f>+SUMIF('Pigeonpea Prod'!$F$4:$F$176,$E65,'Pigeonpea Prod'!L$4:L$176)</f>
        <v>0</v>
      </c>
      <c r="M65" s="2">
        <f>+SUMIF('Pigeonpea Prod'!$F$4:$F$176,$E65,'Pigeonpea Prod'!M$4:M$176)</f>
        <v>0</v>
      </c>
      <c r="N65" s="2">
        <f>+SUMIF('Pigeonpea Prod'!$F$4:$F$176,$E65,'Pigeonpea Prod'!N$4:N$176)</f>
        <v>0</v>
      </c>
      <c r="O65" s="2">
        <f>+SUMIF('Pigeonpea Prod'!$F$4:$F$176,$E65,'Pigeonpea Prod'!O$4:O$176)</f>
        <v>0</v>
      </c>
      <c r="P65" s="2">
        <f>+SUMIF('Pigeonpea Prod'!$F$4:$F$176,$E65,'Pigeonpea Prod'!P$4:P$176)</f>
        <v>0</v>
      </c>
      <c r="Q65" s="2">
        <f>+SUMIF('Pigeonpea Prod'!$F$4:$F$176,$E65,'Pigeonpea Prod'!Q$4:Q$176)</f>
        <v>0</v>
      </c>
      <c r="R65" s="2">
        <f>+SUMIF('Pigeonpea Prod'!$F$4:$F$176,$E65,'Pigeonpea Prod'!R$4:R$176)</f>
        <v>0</v>
      </c>
      <c r="S65" s="2">
        <f>+SUMIF('Pigeonpea Prod'!$F$4:$F$176,$E65,'Pigeonpea Prod'!S$4:S$176)</f>
        <v>0</v>
      </c>
      <c r="T65" s="2">
        <f>+SUMIF('Pigeonpea Prod'!$F$4:$F$176,$E65,'Pigeonpea Prod'!T$4:T$176)</f>
        <v>0</v>
      </c>
      <c r="U65" s="2">
        <f>+SUMIF('Pigeonpea Prod'!$F$4:$F$176,$E65,'Pigeonpea Prod'!U$4:U$176)</f>
        <v>0</v>
      </c>
      <c r="V65" s="2">
        <f>+SUMIF('Pigeonpea Prod'!$F$4:$F$176,$E65,'Pigeonpea Prod'!V$4:V$176)</f>
        <v>0</v>
      </c>
      <c r="W65" s="2">
        <f>+SUMIF('Pigeonpea Prod'!$F$4:$F$176,$E65,'Pigeonpea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+SUMIF('Pigeonpea Prod'!$F$4:$F$176,$E66,'Pigeonpea Prod'!H$4:H$176)</f>
        <v>3186419</v>
      </c>
      <c r="I66" s="2">
        <f>+SUMIF('Pigeonpea Prod'!$F$4:$F$176,$E66,'Pigeonpea Prod'!I$4:I$176)</f>
        <v>2826466</v>
      </c>
      <c r="J66" s="2">
        <f>+SUMIF('Pigeonpea Prod'!$F$4:$F$176,$E66,'Pigeonpea Prod'!J$4:J$176)</f>
        <v>2865412</v>
      </c>
      <c r="L66" s="2">
        <f>+SUMIF('Pigeonpea Prod'!$F$4:$F$176,$E66,'Pigeonpea Prod'!L$4:L$176)</f>
        <v>674502.49399999995</v>
      </c>
      <c r="M66" s="2">
        <f>+SUMIF('Pigeonpea Prod'!$F$4:$F$176,$E66,'Pigeonpea Prod'!M$4:M$176)</f>
        <v>598189.54399999999</v>
      </c>
      <c r="N66" s="2">
        <f>+SUMIF('Pigeonpea Prod'!$F$4:$F$176,$E66,'Pigeonpea Prod'!N$4:N$176)</f>
        <v>606449.00999999989</v>
      </c>
      <c r="O66" s="2">
        <f>+SUMIF('Pigeonpea Prod'!$F$4:$F$176,$E66,'Pigeonpea Prod'!O$4:O$176)</f>
        <v>28971.589695999999</v>
      </c>
      <c r="P66" s="2">
        <f>+SUMIF('Pigeonpea Prod'!$F$4:$F$176,$E66,'Pigeonpea Prod'!P$4:P$176)</f>
        <v>25690.041196000002</v>
      </c>
      <c r="Q66" s="2">
        <f>+SUMIF('Pigeonpea Prod'!$F$4:$F$176,$E66,'Pigeonpea Prod'!Q$4:Q$176)</f>
        <v>26045.289883999998</v>
      </c>
      <c r="R66" s="2">
        <f>+SUMIF('Pigeonpea Prod'!$F$4:$F$176,$E66,'Pigeonpea Prod'!R$4:R$176)</f>
        <v>1923036.8230000001</v>
      </c>
      <c r="S66" s="2">
        <f>+SUMIF('Pigeonpea Prod'!$F$4:$F$176,$E66,'Pigeonpea Prod'!S$4:S$176)</f>
        <v>1705620.746</v>
      </c>
      <c r="T66" s="2">
        <f>+SUMIF('Pigeonpea Prod'!$F$4:$F$176,$E66,'Pigeonpea Prod'!T$4:T$176)</f>
        <v>1729148.595</v>
      </c>
      <c r="U66" s="2">
        <f>+SUMIF('Pigeonpea Prod'!$F$4:$F$176,$E66,'Pigeonpea Prod'!U$4:U$176)</f>
        <v>378512.23798999994</v>
      </c>
      <c r="V66" s="2">
        <f>+SUMIF('Pigeonpea Prod'!$F$4:$F$176,$E66,'Pigeonpea Prod'!V$4:V$176)</f>
        <v>335680.33782399999</v>
      </c>
      <c r="W66" s="2">
        <f>+SUMIF('Pigeonpea Prod'!$F$4:$F$176,$E66,'Pigeonpea Prod'!W$4:W$176)</f>
        <v>340316.25707399991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3762390</v>
      </c>
      <c r="I67" s="3">
        <f t="shared" si="41"/>
        <v>3429616</v>
      </c>
      <c r="J67" s="3">
        <f t="shared" si="41"/>
        <v>3493837</v>
      </c>
      <c r="L67" s="3">
        <f t="shared" ref="L67:W67" si="42">+SUM(L62:L66)</f>
        <v>711956.28699999989</v>
      </c>
      <c r="M67" s="3">
        <f t="shared" si="42"/>
        <v>637409.54</v>
      </c>
      <c r="N67" s="3">
        <f t="shared" si="42"/>
        <v>647311.48499999987</v>
      </c>
      <c r="O67" s="3">
        <f t="shared" si="42"/>
        <v>29533.468883999998</v>
      </c>
      <c r="P67" s="3">
        <f t="shared" si="42"/>
        <v>26278.411437000002</v>
      </c>
      <c r="Q67" s="3">
        <f t="shared" si="42"/>
        <v>26658.295483999998</v>
      </c>
      <c r="R67" s="3">
        <f t="shared" si="42"/>
        <v>2097010.55</v>
      </c>
      <c r="S67" s="3">
        <f t="shared" si="42"/>
        <v>1887801.6910000001</v>
      </c>
      <c r="T67" s="3">
        <f t="shared" si="42"/>
        <v>1918961.8199999998</v>
      </c>
      <c r="U67" s="3">
        <f t="shared" si="42"/>
        <v>392260.56532799994</v>
      </c>
      <c r="V67" s="3">
        <f t="shared" si="42"/>
        <v>350076.91406400001</v>
      </c>
      <c r="W67" s="3">
        <f t="shared" si="42"/>
        <v>355315.67222399992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+SUMIF('Pigeonpea Prod'!$F$4:$F$176,$E68,'Pigeonpea Prod'!H$4:H$176)</f>
        <v>0</v>
      </c>
      <c r="I68" s="2">
        <f>+SUMIF('Pigeonpea Prod'!$F$4:$F$176,$E68,'Pigeonpea Prod'!I$4:I$176)</f>
        <v>0</v>
      </c>
      <c r="J68" s="2">
        <f>+SUMIF('Pigeonpea Prod'!$F$4:$F$176,$E68,'Pigeonpea Prod'!J$4:J$176)</f>
        <v>0</v>
      </c>
      <c r="L68" s="2">
        <f>+SUMIF('Pigeonpea Prod'!$F$4:$F$176,$E68,'Pigeonpea Prod'!L$4:L$176)</f>
        <v>0</v>
      </c>
      <c r="M68" s="2">
        <f>+SUMIF('Pigeonpea Prod'!$F$4:$F$176,$E68,'Pigeonpea Prod'!M$4:M$176)</f>
        <v>0</v>
      </c>
      <c r="N68" s="2">
        <f>+SUMIF('Pigeonpea Prod'!$F$4:$F$176,$E68,'Pigeonpea Prod'!N$4:N$176)</f>
        <v>0</v>
      </c>
      <c r="O68" s="2">
        <f>+SUMIF('Pigeonpea Prod'!$F$4:$F$176,$E68,'Pigeonpea Prod'!O$4:O$176)</f>
        <v>0</v>
      </c>
      <c r="P68" s="2">
        <f>+SUMIF('Pigeonpea Prod'!$F$4:$F$176,$E68,'Pigeonpea Prod'!P$4:P$176)</f>
        <v>0</v>
      </c>
      <c r="Q68" s="2">
        <f>+SUMIF('Pigeonpea Prod'!$F$4:$F$176,$E68,'Pigeonpea Prod'!Q$4:Q$176)</f>
        <v>0</v>
      </c>
      <c r="R68" s="2">
        <f>+SUMIF('Pigeonpea Prod'!$F$4:$F$176,$E68,'Pigeonpea Prod'!R$4:R$176)</f>
        <v>0</v>
      </c>
      <c r="S68" s="2">
        <f>+SUMIF('Pigeonpea Prod'!$F$4:$F$176,$E68,'Pigeonpea Prod'!S$4:S$176)</f>
        <v>0</v>
      </c>
      <c r="T68" s="2">
        <f>+SUMIF('Pigeonpea Prod'!$F$4:$F$176,$E68,'Pigeonpea Prod'!T$4:T$176)</f>
        <v>0</v>
      </c>
      <c r="U68" s="2">
        <f>+SUMIF('Pigeonpea Prod'!$F$4:$F$176,$E68,'Pigeonpea Prod'!U$4:U$176)</f>
        <v>0</v>
      </c>
      <c r="V68" s="2">
        <f>+SUMIF('Pigeonpea Prod'!$F$4:$F$176,$E68,'Pigeonpea Prod'!V$4:V$176)</f>
        <v>0</v>
      </c>
      <c r="W68" s="2">
        <f>+SUMIF('Pigeonpea Prod'!$F$4:$F$176,$E68,'Pigeonpea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+SUMIF('Pigeonpea Prod'!$F$4:$F$176,$E69,'Pigeonpea Prod'!H$4:H$176)</f>
        <v>0</v>
      </c>
      <c r="I69" s="2">
        <f>+SUMIF('Pigeonpea Prod'!$F$4:$F$176,$E69,'Pigeonpea Prod'!I$4:I$176)</f>
        <v>0</v>
      </c>
      <c r="J69" s="2">
        <f>+SUMIF('Pigeonpea Prod'!$F$4:$F$176,$E69,'Pigeonpea Prod'!J$4:J$176)</f>
        <v>0</v>
      </c>
      <c r="L69" s="2">
        <f>+SUMIF('Pigeonpea Prod'!$F$4:$F$176,$E69,'Pigeonpea Prod'!L$4:L$176)</f>
        <v>0</v>
      </c>
      <c r="M69" s="2">
        <f>+SUMIF('Pigeonpea Prod'!$F$4:$F$176,$E69,'Pigeonpea Prod'!M$4:M$176)</f>
        <v>0</v>
      </c>
      <c r="N69" s="2">
        <f>+SUMIF('Pigeonpea Prod'!$F$4:$F$176,$E69,'Pigeonpea Prod'!N$4:N$176)</f>
        <v>0</v>
      </c>
      <c r="O69" s="2">
        <f>+SUMIF('Pigeonpea Prod'!$F$4:$F$176,$E69,'Pigeonpea Prod'!O$4:O$176)</f>
        <v>0</v>
      </c>
      <c r="P69" s="2">
        <f>+SUMIF('Pigeonpea Prod'!$F$4:$F$176,$E69,'Pigeonpea Prod'!P$4:P$176)</f>
        <v>0</v>
      </c>
      <c r="Q69" s="2">
        <f>+SUMIF('Pigeonpea Prod'!$F$4:$F$176,$E69,'Pigeonpea Prod'!Q$4:Q$176)</f>
        <v>0</v>
      </c>
      <c r="R69" s="2">
        <f>+SUMIF('Pigeonpea Prod'!$F$4:$F$176,$E69,'Pigeonpea Prod'!R$4:R$176)</f>
        <v>0</v>
      </c>
      <c r="S69" s="2">
        <f>+SUMIF('Pigeonpea Prod'!$F$4:$F$176,$E69,'Pigeonpea Prod'!S$4:S$176)</f>
        <v>0</v>
      </c>
      <c r="T69" s="2">
        <f>+SUMIF('Pigeonpea Prod'!$F$4:$F$176,$E69,'Pigeonpea Prod'!T$4:T$176)</f>
        <v>0</v>
      </c>
      <c r="U69" s="2">
        <f>+SUMIF('Pigeonpea Prod'!$F$4:$F$176,$E69,'Pigeonpea Prod'!U$4:U$176)</f>
        <v>0</v>
      </c>
      <c r="V69" s="2">
        <f>+SUMIF('Pigeonpea Prod'!$F$4:$F$176,$E69,'Pigeonpea Prod'!V$4:V$176)</f>
        <v>0</v>
      </c>
      <c r="W69" s="2">
        <f>+SUMIF('Pigeonpea Prod'!$F$4:$F$176,$E69,'Pigeonpea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+SUMIF('Pigeonpea Prod'!$F$4:$F$176,$E70,'Pigeonpea Prod'!H$4:H$176)</f>
        <v>0</v>
      </c>
      <c r="I70" s="2">
        <f>+SUMIF('Pigeonpea Prod'!$F$4:$F$176,$E70,'Pigeonpea Prod'!I$4:I$176)</f>
        <v>0</v>
      </c>
      <c r="J70" s="2">
        <f>+SUMIF('Pigeonpea Prod'!$F$4:$F$176,$E70,'Pigeonpea Prod'!J$4:J$176)</f>
        <v>0</v>
      </c>
      <c r="L70" s="2">
        <f>+SUMIF('Pigeonpea Prod'!$F$4:$F$176,$E70,'Pigeonpea Prod'!L$4:L$176)</f>
        <v>0</v>
      </c>
      <c r="M70" s="2">
        <f>+SUMIF('Pigeonpea Prod'!$F$4:$F$176,$E70,'Pigeonpea Prod'!M$4:M$176)</f>
        <v>0</v>
      </c>
      <c r="N70" s="2">
        <f>+SUMIF('Pigeonpea Prod'!$F$4:$F$176,$E70,'Pigeonpea Prod'!N$4:N$176)</f>
        <v>0</v>
      </c>
      <c r="O70" s="2">
        <f>+SUMIF('Pigeonpea Prod'!$F$4:$F$176,$E70,'Pigeonpea Prod'!O$4:O$176)</f>
        <v>0</v>
      </c>
      <c r="P70" s="2">
        <f>+SUMIF('Pigeonpea Prod'!$F$4:$F$176,$E70,'Pigeonpea Prod'!P$4:P$176)</f>
        <v>0</v>
      </c>
      <c r="Q70" s="2">
        <f>+SUMIF('Pigeonpea Prod'!$F$4:$F$176,$E70,'Pigeonpea Prod'!Q$4:Q$176)</f>
        <v>0</v>
      </c>
      <c r="R70" s="2">
        <f>+SUMIF('Pigeonpea Prod'!$F$4:$F$176,$E70,'Pigeonpea Prod'!R$4:R$176)</f>
        <v>0</v>
      </c>
      <c r="S70" s="2">
        <f>+SUMIF('Pigeonpea Prod'!$F$4:$F$176,$E70,'Pigeonpea Prod'!S$4:S$176)</f>
        <v>0</v>
      </c>
      <c r="T70" s="2">
        <f>+SUMIF('Pigeonpea Prod'!$F$4:$F$176,$E70,'Pigeonpea Prod'!T$4:T$176)</f>
        <v>0</v>
      </c>
      <c r="U70" s="2">
        <f>+SUMIF('Pigeonpea Prod'!$F$4:$F$176,$E70,'Pigeonpea Prod'!U$4:U$176)</f>
        <v>0</v>
      </c>
      <c r="V70" s="2">
        <f>+SUMIF('Pigeonpea Prod'!$F$4:$F$176,$E70,'Pigeonpea Prod'!V$4:V$176)</f>
        <v>0</v>
      </c>
      <c r="W70" s="2">
        <f>+SUMIF('Pigeonpea Prod'!$F$4:$F$176,$E70,'Pigeonpea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0</v>
      </c>
      <c r="I71" s="3">
        <f t="shared" si="43"/>
        <v>0</v>
      </c>
      <c r="J71" s="3">
        <f t="shared" si="43"/>
        <v>0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+SUMIF('Pigeonpea Prod'!$F$4:$F$176,$E72,'Pigeonpea Prod'!H$4:H$176)</f>
        <v>0</v>
      </c>
      <c r="I72" s="2">
        <f>+SUMIF('Pigeonpea Prod'!$F$4:$F$176,$E72,'Pigeonpea Prod'!I$4:I$176)</f>
        <v>0</v>
      </c>
      <c r="J72" s="2">
        <f>+SUMIF('Pigeonpea Prod'!$F$4:$F$176,$E72,'Pigeonpea Prod'!J$4:J$176)</f>
        <v>0</v>
      </c>
      <c r="L72" s="2">
        <f>+SUMIF('Pigeonpea Prod'!$F$4:$F$176,$E72,'Pigeonpea Prod'!L$4:L$176)</f>
        <v>0</v>
      </c>
      <c r="M72" s="2">
        <f>+SUMIF('Pigeonpea Prod'!$F$4:$F$176,$E72,'Pigeonpea Prod'!M$4:M$176)</f>
        <v>0</v>
      </c>
      <c r="N72" s="2">
        <f>+SUMIF('Pigeonpea Prod'!$F$4:$F$176,$E72,'Pigeonpea Prod'!N$4:N$176)</f>
        <v>0</v>
      </c>
      <c r="O72" s="2">
        <f>+SUMIF('Pigeonpea Prod'!$F$4:$F$176,$E72,'Pigeonpea Prod'!O$4:O$176)</f>
        <v>0</v>
      </c>
      <c r="P72" s="2">
        <f>+SUMIF('Pigeonpea Prod'!$F$4:$F$176,$E72,'Pigeonpea Prod'!P$4:P$176)</f>
        <v>0</v>
      </c>
      <c r="Q72" s="2">
        <f>+SUMIF('Pigeonpea Prod'!$F$4:$F$176,$E72,'Pigeonpea Prod'!Q$4:Q$176)</f>
        <v>0</v>
      </c>
      <c r="R72" s="2">
        <f>+SUMIF('Pigeonpea Prod'!$F$4:$F$176,$E72,'Pigeonpea Prod'!R$4:R$176)</f>
        <v>0</v>
      </c>
      <c r="S72" s="2">
        <f>+SUMIF('Pigeonpea Prod'!$F$4:$F$176,$E72,'Pigeonpea Prod'!S$4:S$176)</f>
        <v>0</v>
      </c>
      <c r="T72" s="2">
        <f>+SUMIF('Pigeonpea Prod'!$F$4:$F$176,$E72,'Pigeonpea Prod'!T$4:T$176)</f>
        <v>0</v>
      </c>
      <c r="U72" s="2">
        <f>+SUMIF('Pigeonpea Prod'!$F$4:$F$176,$E72,'Pigeonpea Prod'!U$4:U$176)</f>
        <v>0</v>
      </c>
      <c r="V72" s="2">
        <f>+SUMIF('Pigeonpea Prod'!$F$4:$F$176,$E72,'Pigeonpea Prod'!V$4:V$176)</f>
        <v>0</v>
      </c>
      <c r="W72" s="2">
        <f>+SUMIF('Pigeonpea Prod'!$F$4:$F$176,$E72,'Pigeonpea Prod'!W$4:W$176)</f>
        <v>0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+SUMIF('Pigeonpea Prod'!$F$4:$F$176,$E73,'Pigeonpea Prod'!H$4:H$176)</f>
        <v>0</v>
      </c>
      <c r="I73" s="2">
        <f>+SUMIF('Pigeonpea Prod'!$F$4:$F$176,$E73,'Pigeonpea Prod'!I$4:I$176)</f>
        <v>0</v>
      </c>
      <c r="J73" s="2">
        <f>+SUMIF('Pigeonpea Prod'!$F$4:$F$176,$E73,'Pigeonpea Prod'!J$4:J$176)</f>
        <v>0</v>
      </c>
      <c r="L73" s="2">
        <f>+SUMIF('Pigeonpea Prod'!$F$4:$F$176,$E73,'Pigeonpea Prod'!L$4:L$176)</f>
        <v>0</v>
      </c>
      <c r="M73" s="2">
        <f>+SUMIF('Pigeonpea Prod'!$F$4:$F$176,$E73,'Pigeonpea Prod'!M$4:M$176)</f>
        <v>0</v>
      </c>
      <c r="N73" s="2">
        <f>+SUMIF('Pigeonpea Prod'!$F$4:$F$176,$E73,'Pigeonpea Prod'!N$4:N$176)</f>
        <v>0</v>
      </c>
      <c r="O73" s="2">
        <f>+SUMIF('Pigeonpea Prod'!$F$4:$F$176,$E73,'Pigeonpea Prod'!O$4:O$176)</f>
        <v>0</v>
      </c>
      <c r="P73" s="2">
        <f>+SUMIF('Pigeonpea Prod'!$F$4:$F$176,$E73,'Pigeonpea Prod'!P$4:P$176)</f>
        <v>0</v>
      </c>
      <c r="Q73" s="2">
        <f>+SUMIF('Pigeonpea Prod'!$F$4:$F$176,$E73,'Pigeonpea Prod'!Q$4:Q$176)</f>
        <v>0</v>
      </c>
      <c r="R73" s="2">
        <f>+SUMIF('Pigeonpea Prod'!$F$4:$F$176,$E73,'Pigeonpea Prod'!R$4:R$176)</f>
        <v>0</v>
      </c>
      <c r="S73" s="2">
        <f>+SUMIF('Pigeonpea Prod'!$F$4:$F$176,$E73,'Pigeonpea Prod'!S$4:S$176)</f>
        <v>0</v>
      </c>
      <c r="T73" s="2">
        <f>+SUMIF('Pigeonpea Prod'!$F$4:$F$176,$E73,'Pigeonpea Prod'!T$4:T$176)</f>
        <v>0</v>
      </c>
      <c r="U73" s="2">
        <f>+SUMIF('Pigeonpea Prod'!$F$4:$F$176,$E73,'Pigeonpea Prod'!U$4:U$176)</f>
        <v>0</v>
      </c>
      <c r="V73" s="2">
        <f>+SUMIF('Pigeonpea Prod'!$F$4:$F$176,$E73,'Pigeonpea Prod'!V$4:V$176)</f>
        <v>0</v>
      </c>
      <c r="W73" s="2">
        <f>+SUMIF('Pigeonpea Prod'!$F$4:$F$176,$E73,'Pigeonpea Prod'!W$4:W$176)</f>
        <v>0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0</v>
      </c>
      <c r="I74" s="3">
        <f t="shared" si="45"/>
        <v>0</v>
      </c>
      <c r="J74" s="3">
        <f t="shared" si="45"/>
        <v>0</v>
      </c>
      <c r="L74" s="3">
        <f t="shared" ref="L74:W74" si="46">+SUM(L72:L73)</f>
        <v>0</v>
      </c>
      <c r="M74" s="3">
        <f t="shared" si="46"/>
        <v>0</v>
      </c>
      <c r="N74" s="3">
        <f t="shared" si="46"/>
        <v>0</v>
      </c>
      <c r="O74" s="3">
        <f t="shared" si="46"/>
        <v>0</v>
      </c>
      <c r="P74" s="3">
        <f t="shared" si="46"/>
        <v>0</v>
      </c>
      <c r="Q74" s="3">
        <f t="shared" si="46"/>
        <v>0</v>
      </c>
      <c r="R74" s="3">
        <f t="shared" si="46"/>
        <v>0</v>
      </c>
      <c r="S74" s="3">
        <f t="shared" si="46"/>
        <v>0</v>
      </c>
      <c r="T74" s="3">
        <f t="shared" si="46"/>
        <v>0</v>
      </c>
      <c r="U74" s="3">
        <f t="shared" si="46"/>
        <v>0</v>
      </c>
      <c r="V74" s="3">
        <f t="shared" si="46"/>
        <v>0</v>
      </c>
      <c r="W74" s="3">
        <f t="shared" si="46"/>
        <v>0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+SUMIF('Pigeonpea Prod'!$F$4:$F$176,$E75,'Pigeonpea Prod'!H$4:H$176)</f>
        <v>0</v>
      </c>
      <c r="I75" s="3">
        <f>+SUMIF('Pigeonpea Prod'!$F$4:$F$176,$E75,'Pigeonpea Prod'!I$4:I$176)</f>
        <v>0</v>
      </c>
      <c r="J75" s="3">
        <f>+SUMIF('Pigeonpea Prod'!$F$4:$F$176,$E75,'Pigeonpea Prod'!J$4:J$176)</f>
        <v>0</v>
      </c>
      <c r="K75" s="22"/>
      <c r="L75" s="3">
        <f>+SUMIF('Pigeonpea Prod'!$F$4:$F$176,$E75,'Pigeonpea Prod'!L$4:L$176)</f>
        <v>0</v>
      </c>
      <c r="M75" s="3">
        <f>+SUMIF('Pigeonpea Prod'!$F$4:$F$176,$E75,'Pigeonpea Prod'!M$4:M$176)</f>
        <v>0</v>
      </c>
      <c r="N75" s="3">
        <f>+SUMIF('Pigeonpea Prod'!$F$4:$F$176,$E75,'Pigeonpea Prod'!N$4:N$176)</f>
        <v>0</v>
      </c>
      <c r="O75" s="3">
        <f>+SUMIF('Pigeonpea Prod'!$F$4:$F$176,$E75,'Pigeonpea Prod'!O$4:O$176)</f>
        <v>0</v>
      </c>
      <c r="P75" s="3">
        <f>+SUMIF('Pigeonpea Prod'!$F$4:$F$176,$E75,'Pigeonpea Prod'!P$4:P$176)</f>
        <v>0</v>
      </c>
      <c r="Q75" s="3">
        <f>+SUMIF('Pigeonpea Prod'!$F$4:$F$176,$E75,'Pigeonpea Prod'!Q$4:Q$176)</f>
        <v>0</v>
      </c>
      <c r="R75" s="3">
        <f>+SUMIF('Pigeonpea Prod'!$F$4:$F$176,$E75,'Pigeonpea Prod'!R$4:R$176)</f>
        <v>0</v>
      </c>
      <c r="S75" s="3">
        <f>+SUMIF('Pigeonpea Prod'!$F$4:$F$176,$E75,'Pigeonpea Prod'!S$4:S$176)</f>
        <v>0</v>
      </c>
      <c r="T75" s="3">
        <f>+SUMIF('Pigeonpea Prod'!$F$4:$F$176,$E75,'Pigeonpea Prod'!T$4:T$176)</f>
        <v>0</v>
      </c>
      <c r="U75" s="3">
        <f>+SUMIF('Pigeonpea Prod'!$F$4:$F$176,$E75,'Pigeonpea Prod'!U$4:U$176)</f>
        <v>0</v>
      </c>
      <c r="V75" s="3">
        <f>+SUMIF('Pigeonpea Prod'!$F$4:$F$176,$E75,'Pigeonpea Prod'!V$4:V$176)</f>
        <v>0</v>
      </c>
      <c r="W75" s="3">
        <f>+SUMIF('Pigeonpea Prod'!$F$4:$F$176,$E75,'Pigeonpea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+SUMIF('Pigeonpea Prod'!$F$4:$F$176,$E76,'Pigeonpea Prod'!H$4:H$176)</f>
        <v>0</v>
      </c>
      <c r="I76" s="2">
        <f>+SUMIF('Pigeonpea Prod'!$F$4:$F$176,$E76,'Pigeonpea Prod'!I$4:I$176)</f>
        <v>0</v>
      </c>
      <c r="J76" s="2">
        <f>+SUMIF('Pigeonpea Prod'!$F$4:$F$176,$E76,'Pigeonpea Prod'!J$4:J$176)</f>
        <v>0</v>
      </c>
      <c r="L76" s="2">
        <f>+SUMIF('Pigeonpea Prod'!$F$4:$F$176,$E76,'Pigeonpea Prod'!L$4:L$176)</f>
        <v>0</v>
      </c>
      <c r="M76" s="2">
        <f>+SUMIF('Pigeonpea Prod'!$F$4:$F$176,$E76,'Pigeonpea Prod'!M$4:M$176)</f>
        <v>0</v>
      </c>
      <c r="N76" s="2">
        <f>+SUMIF('Pigeonpea Prod'!$F$4:$F$176,$E76,'Pigeonpea Prod'!N$4:N$176)</f>
        <v>0</v>
      </c>
      <c r="O76" s="2">
        <f>+SUMIF('Pigeonpea Prod'!$F$4:$F$176,$E76,'Pigeonpea Prod'!O$4:O$176)</f>
        <v>0</v>
      </c>
      <c r="P76" s="2">
        <f>+SUMIF('Pigeonpea Prod'!$F$4:$F$176,$E76,'Pigeonpea Prod'!P$4:P$176)</f>
        <v>0</v>
      </c>
      <c r="Q76" s="2">
        <f>+SUMIF('Pigeonpea Prod'!$F$4:$F$176,$E76,'Pigeonpea Prod'!Q$4:Q$176)</f>
        <v>0</v>
      </c>
      <c r="R76" s="2">
        <f>+SUMIF('Pigeonpea Prod'!$F$4:$F$176,$E76,'Pigeonpea Prod'!R$4:R$176)</f>
        <v>0</v>
      </c>
      <c r="S76" s="2">
        <f>+SUMIF('Pigeonpea Prod'!$F$4:$F$176,$E76,'Pigeonpea Prod'!S$4:S$176)</f>
        <v>0</v>
      </c>
      <c r="T76" s="2">
        <f>+SUMIF('Pigeonpea Prod'!$F$4:$F$176,$E76,'Pigeonpea Prod'!T$4:T$176)</f>
        <v>0</v>
      </c>
      <c r="U76" s="2">
        <f>+SUMIF('Pigeonpea Prod'!$F$4:$F$176,$E76,'Pigeonpea Prod'!U$4:U$176)</f>
        <v>0</v>
      </c>
      <c r="V76" s="2">
        <f>+SUMIF('Pigeonpea Prod'!$F$4:$F$176,$E76,'Pigeonpea Prod'!V$4:V$176)</f>
        <v>0</v>
      </c>
      <c r="W76" s="2">
        <f>+SUMIF('Pigeonpea Prod'!$F$4:$F$176,$E76,'Pigeonpea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+SUMIF('Pigeonpea Prod'!$F$4:$F$176,$E77,'Pigeonpea Prod'!H$4:H$176)</f>
        <v>0</v>
      </c>
      <c r="I77" s="2">
        <f>+SUMIF('Pigeonpea Prod'!$F$4:$F$176,$E77,'Pigeonpea Prod'!I$4:I$176)</f>
        <v>0</v>
      </c>
      <c r="J77" s="2">
        <f>+SUMIF('Pigeonpea Prod'!$F$4:$F$176,$E77,'Pigeonpea Prod'!J$4:J$176)</f>
        <v>0</v>
      </c>
      <c r="L77" s="2">
        <f>+SUMIF('Pigeonpea Prod'!$F$4:$F$176,$E77,'Pigeonpea Prod'!L$4:L$176)</f>
        <v>0</v>
      </c>
      <c r="M77" s="2">
        <f>+SUMIF('Pigeonpea Prod'!$F$4:$F$176,$E77,'Pigeonpea Prod'!M$4:M$176)</f>
        <v>0</v>
      </c>
      <c r="N77" s="2">
        <f>+SUMIF('Pigeonpea Prod'!$F$4:$F$176,$E77,'Pigeonpea Prod'!N$4:N$176)</f>
        <v>0</v>
      </c>
      <c r="O77" s="2">
        <f>+SUMIF('Pigeonpea Prod'!$F$4:$F$176,$E77,'Pigeonpea Prod'!O$4:O$176)</f>
        <v>0</v>
      </c>
      <c r="P77" s="2">
        <f>+SUMIF('Pigeonpea Prod'!$F$4:$F$176,$E77,'Pigeonpea Prod'!P$4:P$176)</f>
        <v>0</v>
      </c>
      <c r="Q77" s="2">
        <f>+SUMIF('Pigeonpea Prod'!$F$4:$F$176,$E77,'Pigeonpea Prod'!Q$4:Q$176)</f>
        <v>0</v>
      </c>
      <c r="R77" s="2">
        <f>+SUMIF('Pigeonpea Prod'!$F$4:$F$176,$E77,'Pigeonpea Prod'!R$4:R$176)</f>
        <v>0</v>
      </c>
      <c r="S77" s="2">
        <f>+SUMIF('Pigeonpea Prod'!$F$4:$F$176,$E77,'Pigeonpea Prod'!S$4:S$176)</f>
        <v>0</v>
      </c>
      <c r="T77" s="2">
        <f>+SUMIF('Pigeonpea Prod'!$F$4:$F$176,$E77,'Pigeonpea Prod'!T$4:T$176)</f>
        <v>0</v>
      </c>
      <c r="U77" s="2">
        <f>+SUMIF('Pigeonpea Prod'!$F$4:$F$176,$E77,'Pigeonpea Prod'!U$4:U$176)</f>
        <v>0</v>
      </c>
      <c r="V77" s="2">
        <f>+SUMIF('Pigeonpea Prod'!$F$4:$F$176,$E77,'Pigeonpea Prod'!V$4:V$176)</f>
        <v>0</v>
      </c>
      <c r="W77" s="2">
        <f>+SUMIF('Pigeonpea Prod'!$F$4:$F$176,$E77,'Pigeonpea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+SUMIF('Pigeonpea Prod'!$F$4:$F$176,$E78,'Pigeonpea Prod'!H$4:H$176)</f>
        <v>0</v>
      </c>
      <c r="I78" s="2">
        <f>+SUMIF('Pigeonpea Prod'!$F$4:$F$176,$E78,'Pigeonpea Prod'!I$4:I$176)</f>
        <v>0</v>
      </c>
      <c r="J78" s="2">
        <f>+SUMIF('Pigeonpea Prod'!$F$4:$F$176,$E78,'Pigeonpea Prod'!J$4:J$176)</f>
        <v>0</v>
      </c>
      <c r="L78" s="2">
        <f>+SUMIF('Pigeonpea Prod'!$F$4:$F$176,$E78,'Pigeonpea Prod'!L$4:L$176)</f>
        <v>0</v>
      </c>
      <c r="M78" s="2">
        <f>+SUMIF('Pigeonpea Prod'!$F$4:$F$176,$E78,'Pigeonpea Prod'!M$4:M$176)</f>
        <v>0</v>
      </c>
      <c r="N78" s="2">
        <f>+SUMIF('Pigeonpea Prod'!$F$4:$F$176,$E78,'Pigeonpea Prod'!N$4:N$176)</f>
        <v>0</v>
      </c>
      <c r="O78" s="2">
        <f>+SUMIF('Pigeonpea Prod'!$F$4:$F$176,$E78,'Pigeonpea Prod'!O$4:O$176)</f>
        <v>0</v>
      </c>
      <c r="P78" s="2">
        <f>+SUMIF('Pigeonpea Prod'!$F$4:$F$176,$E78,'Pigeonpea Prod'!P$4:P$176)</f>
        <v>0</v>
      </c>
      <c r="Q78" s="2">
        <f>+SUMIF('Pigeonpea Prod'!$F$4:$F$176,$E78,'Pigeonpea Prod'!Q$4:Q$176)</f>
        <v>0</v>
      </c>
      <c r="R78" s="2">
        <f>+SUMIF('Pigeonpea Prod'!$F$4:$F$176,$E78,'Pigeonpea Prod'!R$4:R$176)</f>
        <v>0</v>
      </c>
      <c r="S78" s="2">
        <f>+SUMIF('Pigeonpea Prod'!$F$4:$F$176,$E78,'Pigeonpea Prod'!S$4:S$176)</f>
        <v>0</v>
      </c>
      <c r="T78" s="2">
        <f>+SUMIF('Pigeonpea Prod'!$F$4:$F$176,$E78,'Pigeonpea Prod'!T$4:T$176)</f>
        <v>0</v>
      </c>
      <c r="U78" s="2">
        <f>+SUMIF('Pigeonpea Prod'!$F$4:$F$176,$E78,'Pigeonpea Prod'!U$4:U$176)</f>
        <v>0</v>
      </c>
      <c r="V78" s="2">
        <f>+SUMIF('Pigeonpea Prod'!$F$4:$F$176,$E78,'Pigeonpea Prod'!V$4:V$176)</f>
        <v>0</v>
      </c>
      <c r="W78" s="2">
        <f>+SUMIF('Pigeonpea Prod'!$F$4:$F$176,$E78,'Pigeonpea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+SUMIF('Pigeonpea Prod'!$F$4:$F$176,$E79,'Pigeonpea Prod'!H$4:H$176)</f>
        <v>0</v>
      </c>
      <c r="I79" s="3">
        <f>+SUMIF('Pigeonpea Prod'!$F$4:$F$176,$E79,'Pigeonpea Prod'!I$4:I$176)</f>
        <v>0</v>
      </c>
      <c r="J79" s="3">
        <f>+SUMIF('Pigeonpea Prod'!$F$4:$F$176,$E79,'Pigeonpea Prod'!J$4:J$176)</f>
        <v>0</v>
      </c>
      <c r="K79" s="22"/>
      <c r="L79" s="3">
        <f>+SUMIF('Pigeonpea Prod'!$F$4:$F$176,$E79,'Pigeonpea Prod'!L$4:L$176)</f>
        <v>0</v>
      </c>
      <c r="M79" s="3">
        <f>+SUMIF('Pigeonpea Prod'!$F$4:$F$176,$E79,'Pigeonpea Prod'!M$4:M$176)</f>
        <v>0</v>
      </c>
      <c r="N79" s="3">
        <f>+SUMIF('Pigeonpea Prod'!$F$4:$F$176,$E79,'Pigeonpea Prod'!N$4:N$176)</f>
        <v>0</v>
      </c>
      <c r="O79" s="3">
        <f>+SUMIF('Pigeonpea Prod'!$F$4:$F$176,$E79,'Pigeonpea Prod'!O$4:O$176)</f>
        <v>0</v>
      </c>
      <c r="P79" s="3">
        <f>+SUMIF('Pigeonpea Prod'!$F$4:$F$176,$E79,'Pigeonpea Prod'!P$4:P$176)</f>
        <v>0</v>
      </c>
      <c r="Q79" s="3">
        <f>+SUMIF('Pigeonpea Prod'!$F$4:$F$176,$E79,'Pigeonpea Prod'!Q$4:Q$176)</f>
        <v>0</v>
      </c>
      <c r="R79" s="3">
        <f>+SUMIF('Pigeonpea Prod'!$F$4:$F$176,$E79,'Pigeonpea Prod'!R$4:R$176)</f>
        <v>0</v>
      </c>
      <c r="S79" s="3">
        <f>+SUMIF('Pigeonpea Prod'!$F$4:$F$176,$E79,'Pigeonpea Prod'!S$4:S$176)</f>
        <v>0</v>
      </c>
      <c r="T79" s="3">
        <f>+SUMIF('Pigeonpea Prod'!$F$4:$F$176,$E79,'Pigeonpea Prod'!T$4:T$176)</f>
        <v>0</v>
      </c>
      <c r="U79" s="3">
        <f>+SUMIF('Pigeonpea Prod'!$F$4:$F$176,$E79,'Pigeonpea Prod'!U$4:U$176)</f>
        <v>0</v>
      </c>
      <c r="V79" s="3">
        <f>+SUMIF('Pigeonpea Prod'!$F$4:$F$176,$E79,'Pigeonpea Prod'!V$4:V$176)</f>
        <v>0</v>
      </c>
      <c r="W79" s="3">
        <f>+SUMIF('Pigeonpea Prod'!$F$4:$F$176,$E79,'Pigeonpea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0</v>
      </c>
      <c r="I81" s="2">
        <f t="shared" si="47"/>
        <v>0</v>
      </c>
      <c r="J81" s="2">
        <f t="shared" si="47"/>
        <v>0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0</v>
      </c>
      <c r="I82" s="2">
        <f t="shared" si="49"/>
        <v>0</v>
      </c>
      <c r="J82" s="2">
        <f t="shared" si="49"/>
        <v>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4754080</v>
      </c>
      <c r="I83" s="2">
        <f t="shared" si="51"/>
        <v>4406226</v>
      </c>
      <c r="J83" s="2">
        <f t="shared" si="51"/>
        <v>4489540</v>
      </c>
      <c r="L83" s="2">
        <f t="shared" ref="L83:W83" si="52">+SUM(L54,L60,L63,L64,L65,L66,L74)</f>
        <v>1097546.1680000001</v>
      </c>
      <c r="M83" s="2">
        <f t="shared" si="52"/>
        <v>1042820.7779999999</v>
      </c>
      <c r="N83" s="2">
        <f t="shared" si="52"/>
        <v>1082524.2139999999</v>
      </c>
      <c r="O83" s="2">
        <f t="shared" si="52"/>
        <v>129439.573244</v>
      </c>
      <c r="P83" s="2">
        <f t="shared" si="52"/>
        <v>130079.49538199999</v>
      </c>
      <c r="Q83" s="2">
        <f t="shared" si="52"/>
        <v>139537.71893199999</v>
      </c>
      <c r="R83" s="2">
        <f t="shared" si="52"/>
        <v>2643802.7800000003</v>
      </c>
      <c r="S83" s="2">
        <f t="shared" si="52"/>
        <v>2466622.767</v>
      </c>
      <c r="T83" s="2">
        <f t="shared" si="52"/>
        <v>2536593.6310000001</v>
      </c>
      <c r="U83" s="2">
        <f t="shared" si="52"/>
        <v>631079.97464999999</v>
      </c>
      <c r="V83" s="2">
        <f t="shared" si="52"/>
        <v>600046.77462400007</v>
      </c>
      <c r="W83" s="2">
        <f t="shared" si="52"/>
        <v>624598.61091000005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4754080</v>
      </c>
      <c r="I84" s="2">
        <f t="shared" si="53"/>
        <v>4406226</v>
      </c>
      <c r="J84" s="2">
        <f t="shared" si="53"/>
        <v>4489540</v>
      </c>
      <c r="L84" s="2">
        <f t="shared" ref="L84:W84" si="54">+L83+L77+L47</f>
        <v>1097546.1680000001</v>
      </c>
      <c r="M84" s="2">
        <f t="shared" si="54"/>
        <v>1042820.7779999999</v>
      </c>
      <c r="N84" s="2">
        <f t="shared" si="54"/>
        <v>1082524.2139999999</v>
      </c>
      <c r="O84" s="2">
        <f t="shared" si="54"/>
        <v>129439.573244</v>
      </c>
      <c r="P84" s="2">
        <f t="shared" si="54"/>
        <v>130079.49538199999</v>
      </c>
      <c r="Q84" s="2">
        <f t="shared" si="54"/>
        <v>139537.71893199999</v>
      </c>
      <c r="R84" s="2">
        <f t="shared" si="54"/>
        <v>2643802.7800000003</v>
      </c>
      <c r="S84" s="2">
        <f t="shared" si="54"/>
        <v>2466622.767</v>
      </c>
      <c r="T84" s="2">
        <f t="shared" si="54"/>
        <v>2536593.6310000001</v>
      </c>
      <c r="U84" s="2">
        <f t="shared" si="54"/>
        <v>631079.97464999999</v>
      </c>
      <c r="V84" s="2">
        <f t="shared" si="54"/>
        <v>600046.77462400007</v>
      </c>
      <c r="W84" s="2">
        <f t="shared" si="54"/>
        <v>624598.61091000005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4754080</v>
      </c>
      <c r="I85" s="2">
        <f t="shared" si="55"/>
        <v>4406226</v>
      </c>
      <c r="J85" s="2">
        <f t="shared" si="55"/>
        <v>4489540</v>
      </c>
      <c r="L85" s="2">
        <f t="shared" ref="L85:W85" si="56">+SUM(L81:L83)</f>
        <v>1097546.1680000001</v>
      </c>
      <c r="M85" s="2">
        <f t="shared" si="56"/>
        <v>1042820.7779999999</v>
      </c>
      <c r="N85" s="2">
        <f t="shared" si="56"/>
        <v>1082524.2139999999</v>
      </c>
      <c r="O85" s="2">
        <f t="shared" si="56"/>
        <v>129439.573244</v>
      </c>
      <c r="P85" s="2">
        <f t="shared" si="56"/>
        <v>130079.49538199999</v>
      </c>
      <c r="Q85" s="2">
        <f t="shared" si="56"/>
        <v>139537.71893199999</v>
      </c>
      <c r="R85" s="2">
        <f t="shared" si="56"/>
        <v>2643802.7800000003</v>
      </c>
      <c r="S85" s="2">
        <f t="shared" si="56"/>
        <v>2466622.767</v>
      </c>
      <c r="T85" s="2">
        <f t="shared" si="56"/>
        <v>2536593.6310000001</v>
      </c>
      <c r="U85" s="2">
        <f t="shared" si="56"/>
        <v>631079.97464999999</v>
      </c>
      <c r="V85" s="2">
        <f t="shared" si="56"/>
        <v>600046.77462400007</v>
      </c>
      <c r="W85" s="2">
        <f t="shared" si="56"/>
        <v>624598.61091000005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4754080</v>
      </c>
      <c r="I86" s="52">
        <f t="shared" si="57"/>
        <v>4406226</v>
      </c>
      <c r="J86" s="52">
        <f t="shared" si="57"/>
        <v>4489540</v>
      </c>
      <c r="L86" s="61">
        <f t="shared" ref="L86:W86" si="58">+L84-L63-L58-L59</f>
        <v>1097546.1680000001</v>
      </c>
      <c r="M86" s="61">
        <f t="shared" si="58"/>
        <v>1042820.7779999999</v>
      </c>
      <c r="N86" s="61">
        <f t="shared" si="58"/>
        <v>1082524.2139999999</v>
      </c>
      <c r="O86" s="61">
        <f t="shared" si="58"/>
        <v>129439.573244</v>
      </c>
      <c r="P86" s="61">
        <f t="shared" si="58"/>
        <v>130079.49538199999</v>
      </c>
      <c r="Q86" s="61">
        <f t="shared" si="58"/>
        <v>139537.71893199999</v>
      </c>
      <c r="R86" s="61">
        <f t="shared" si="58"/>
        <v>2643802.7800000003</v>
      </c>
      <c r="S86" s="61">
        <f t="shared" si="58"/>
        <v>2466622.767</v>
      </c>
      <c r="T86" s="61">
        <f t="shared" si="58"/>
        <v>2536593.6310000001</v>
      </c>
      <c r="U86" s="61">
        <f t="shared" si="58"/>
        <v>631079.97464999999</v>
      </c>
      <c r="V86" s="61">
        <f t="shared" si="58"/>
        <v>600046.77462400007</v>
      </c>
      <c r="W86" s="61">
        <f t="shared" si="58"/>
        <v>624598.61091000005</v>
      </c>
    </row>
    <row r="87" spans="4:23" ht="13.5" customHeight="1" x14ac:dyDescent="0.35">
      <c r="D87" s="4" t="s">
        <v>709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+SUMIF('Pigeonpea Area'!$F$4:$F$176,$E90,'Pigeonpea Area'!H$4:H$176)</f>
        <v>0</v>
      </c>
      <c r="I90" s="2">
        <f>+SUMIF('Pigeonpea Area'!$F$4:$F$176,$E90,'Pigeonpea Area'!I$4:I$176)</f>
        <v>0</v>
      </c>
      <c r="J90" s="2">
        <f>+SUMIF('Pigeonpea Area'!$F$4:$F$176,$E90,'Pigeonpea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+SUMIF('Pigeonpea Area'!$F$4:$F$176,$E91,'Pigeonpea Area'!H$4:H$176)</f>
        <v>9658</v>
      </c>
      <c r="I91" s="2">
        <f>+SUMIF('Pigeonpea Area'!$F$4:$F$176,$E91,'Pigeonpea Area'!I$4:I$176)</f>
        <v>9623</v>
      </c>
      <c r="J91" s="2">
        <f>+SUMIF('Pigeonpea Area'!$F$4:$F$176,$E91,'Pigeonpea Area'!J$4:J$176)</f>
        <v>8953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+SUMIF('Pigeonpea Area'!$F$4:$F$176,$E92,'Pigeonpea Area'!H$4:H$176)</f>
        <v>318003</v>
      </c>
      <c r="I92" s="2">
        <f>+SUMIF('Pigeonpea Area'!$F$4:$F$176,$E92,'Pigeonpea Area'!I$4:I$176)</f>
        <v>178334</v>
      </c>
      <c r="J92" s="2">
        <f>+SUMIF('Pigeonpea Area'!$F$4:$F$176,$E92,'Pigeonpea Area'!J$4:J$176)</f>
        <v>153849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+SUMIF('Pigeonpea Area'!$F$4:$F$176,$E93,'Pigeonpea Area'!H$4:H$176)</f>
        <v>0</v>
      </c>
      <c r="I93" s="2">
        <f>+SUMIF('Pigeonpea Area'!$F$4:$F$176,$E93,'Pigeonpea Area'!I$4:I$176)</f>
        <v>0</v>
      </c>
      <c r="J93" s="2">
        <f>+SUMIF('Pigeonpea Area'!$F$4:$F$176,$E93,'Pigeonpea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+SUMIF('Pigeonpea Area'!$F$4:$F$176,$E94,'Pigeonpea Area'!H$4:H$176)</f>
        <v>474224</v>
      </c>
      <c r="I94" s="2">
        <f>+SUMIF('Pigeonpea Area'!$F$4:$F$176,$E94,'Pigeonpea Area'!I$4:I$176)</f>
        <v>482401</v>
      </c>
      <c r="J94" s="2">
        <f>+SUMIF('Pigeonpea Area'!$F$4:$F$176,$E94,'Pigeonpea Area'!J$4:J$176)</f>
        <v>514425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+SUMIF('Pigeonpea Area'!$F$4:$F$176,$E95,'Pigeonpea Area'!H$4:H$176)</f>
        <v>0</v>
      </c>
      <c r="I95" s="2">
        <f>+SUMIF('Pigeonpea Area'!$F$4:$F$176,$E95,'Pigeonpea Area'!I$4:I$176)</f>
        <v>0</v>
      </c>
      <c r="J95" s="2">
        <f>+SUMIF('Pigeonpea Area'!$F$4:$F$176,$E95,'Pigeonpea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+SUMIF('Pigeonpea Area'!$F$4:$F$176,$E96,'Pigeonpea Area'!H$4:H$176)</f>
        <v>0</v>
      </c>
      <c r="I96" s="2">
        <f>+SUMIF('Pigeonpea Area'!$F$4:$F$176,$E96,'Pigeonpea Area'!I$4:I$176)</f>
        <v>0</v>
      </c>
      <c r="J96" s="2">
        <f>+SUMIF('Pigeonpea Area'!$F$4:$F$176,$E96,'Pigeonpea Area'!J$4:J$176)</f>
        <v>0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801885</v>
      </c>
      <c r="I97" s="3">
        <f t="shared" si="59"/>
        <v>670358</v>
      </c>
      <c r="J97" s="3">
        <f t="shared" si="59"/>
        <v>677227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+SUMIF('Pigeonpea Area'!$F$4:$F$176,$E98,'Pigeonpea Area'!H$4:H$176)</f>
        <v>136761</v>
      </c>
      <c r="I98" s="2">
        <f>+SUMIF('Pigeonpea Area'!$F$4:$F$176,$E98,'Pigeonpea Area'!I$4:I$176)</f>
        <v>160812</v>
      </c>
      <c r="J98" s="2">
        <f>+SUMIF('Pigeonpea Area'!$F$4:$F$176,$E98,'Pigeonpea Area'!J$4:J$176)</f>
        <v>156290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+SUMIF('Pigeonpea Area'!$F$4:$F$176,$E99,'Pigeonpea Area'!H$4:H$176)</f>
        <v>4080</v>
      </c>
      <c r="I99" s="2">
        <f>+SUMIF('Pigeonpea Area'!$F$4:$F$176,$E99,'Pigeonpea Area'!I$4:I$176)</f>
        <v>4075</v>
      </c>
      <c r="J99" s="2">
        <f>+SUMIF('Pigeonpea Area'!$F$4:$F$176,$E99,'Pigeonpea Area'!J$4:J$176)</f>
        <v>4074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+SUMIF('Pigeonpea Area'!$F$4:$F$176,$E100,'Pigeonpea Area'!H$4:H$176)</f>
        <v>2784</v>
      </c>
      <c r="I100" s="2">
        <f>+SUMIF('Pigeonpea Area'!$F$4:$F$176,$E100,'Pigeonpea Area'!I$4:I$176)</f>
        <v>3014</v>
      </c>
      <c r="J100" s="2">
        <f>+SUMIF('Pigeonpea Area'!$F$4:$F$176,$E100,'Pigeonpea Area'!J$4:J$176)</f>
        <v>1507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+SUMIF('Pigeonpea Area'!$F$4:$F$176,$E101,'Pigeonpea Area'!H$4:H$176)</f>
        <v>0</v>
      </c>
      <c r="I101" s="2">
        <f>+SUMIF('Pigeonpea Area'!$F$4:$F$176,$E101,'Pigeonpea Area'!I$4:I$176)</f>
        <v>0</v>
      </c>
      <c r="J101" s="2">
        <f>+SUMIF('Pigeonpea Area'!$F$4:$F$176,$E101,'Pigeonpea Area'!J$4:J$176)</f>
        <v>0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+SUMIF('Pigeonpea Area'!$F$4:$F$176,$E102,'Pigeonpea Area'!H$4:H$176)</f>
        <v>0</v>
      </c>
      <c r="I102" s="2">
        <f>+SUMIF('Pigeonpea Area'!$F$4:$F$176,$E102,'Pigeonpea Area'!I$4:I$176)</f>
        <v>0</v>
      </c>
      <c r="J102" s="2">
        <f>+SUMIF('Pigeonpea Area'!$F$4:$F$176,$E102,'Pigeonpea Area'!J$4:J$176)</f>
        <v>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143625</v>
      </c>
      <c r="I103" s="3">
        <f t="shared" si="60"/>
        <v>167901</v>
      </c>
      <c r="J103" s="3">
        <f t="shared" si="60"/>
        <v>161871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+SUMIF('Pigeonpea Area'!$F$4:$F$176,$E104,'Pigeonpea Area'!H$4:H$176)</f>
        <v>0</v>
      </c>
      <c r="I104" s="3">
        <f>+SUMIF('Pigeonpea Area'!$F$4:$F$176,$E104,'Pigeonpea Area'!I$4:I$176)</f>
        <v>0</v>
      </c>
      <c r="J104" s="3">
        <f>+SUMIF('Pigeonpea Area'!$F$4:$F$176,$E104,'Pigeonpea Area'!J$4:J$176)</f>
        <v>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+SUMIF('Pigeonpea Area'!$F$4:$F$176,$E105,'Pigeonpea Area'!H$4:H$176)</f>
        <v>0</v>
      </c>
      <c r="I105" s="2">
        <f>+SUMIF('Pigeonpea Area'!$F$4:$F$176,$E105,'Pigeonpea Area'!I$4:I$176)</f>
        <v>0</v>
      </c>
      <c r="J105" s="2">
        <f>+SUMIF('Pigeonpea Area'!$F$4:$F$176,$E105,'Pigeonpea Area'!J$4:J$176)</f>
        <v>0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+SUMIF('Pigeonpea Area'!$F$4:$F$176,$E106,'Pigeonpea Area'!H$4:H$176)</f>
        <v>0</v>
      </c>
      <c r="I106" s="2">
        <f>+SUMIF('Pigeonpea Area'!$F$4:$F$176,$E106,'Pigeonpea Area'!I$4:I$176)</f>
        <v>0</v>
      </c>
      <c r="J106" s="2">
        <f>+SUMIF('Pigeonpea Area'!$F$4:$F$176,$E106,'Pigeonpea Area'!J$4:J$176)</f>
        <v>0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+SUMIF('Pigeonpea Area'!$F$4:$F$176,$E107,'Pigeonpea Area'!H$4:H$176)</f>
        <v>619261</v>
      </c>
      <c r="I107" s="2">
        <f>+SUMIF('Pigeonpea Area'!$F$4:$F$176,$E107,'Pigeonpea Area'!I$4:I$176)</f>
        <v>647188</v>
      </c>
      <c r="J107" s="2">
        <f>+SUMIF('Pigeonpea Area'!$F$4:$F$176,$E107,'Pigeonpea Area'!J$4:J$176)</f>
        <v>668706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+SUMIF('Pigeonpea Area'!$F$4:$F$176,$E108,'Pigeonpea Area'!H$4:H$176)</f>
        <v>0</v>
      </c>
      <c r="I108" s="2">
        <f>+SUMIF('Pigeonpea Area'!$F$4:$F$176,$E108,'Pigeonpea Area'!I$4:I$176)</f>
        <v>0</v>
      </c>
      <c r="J108" s="2">
        <f>+SUMIF('Pigeonpea Area'!$F$4:$F$176,$E108,'Pigeonpea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+SUMIF('Pigeonpea Area'!$F$4:$F$176,$E109,'Pigeonpea Area'!H$4:H$176)</f>
        <v>3917012</v>
      </c>
      <c r="I109" s="2">
        <f>+SUMIF('Pigeonpea Area'!$F$4:$F$176,$E109,'Pigeonpea Area'!I$4:I$176)</f>
        <v>3726891</v>
      </c>
      <c r="J109" s="2">
        <f>+SUMIF('Pigeonpea Area'!$F$4:$F$176,$E109,'Pigeonpea Area'!J$4:J$176)</f>
        <v>3901898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4536273</v>
      </c>
      <c r="I110" s="3">
        <f t="shared" si="61"/>
        <v>4374079</v>
      </c>
      <c r="J110" s="3">
        <f t="shared" si="61"/>
        <v>4570604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+SUMIF('Pigeonpea Area'!$F$4:$F$176,$E111,'Pigeonpea Area'!H$4:H$176)</f>
        <v>0</v>
      </c>
      <c r="I111" s="2">
        <f>+SUMIF('Pigeonpea Area'!$F$4:$F$176,$E111,'Pigeonpea Area'!I$4:I$176)</f>
        <v>0</v>
      </c>
      <c r="J111" s="2">
        <f>+SUMIF('Pigeonpea Area'!$F$4:$F$176,$E111,'Pigeonpea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+SUMIF('Pigeonpea Area'!$F$4:$F$176,$E112,'Pigeonpea Area'!H$4:H$176)</f>
        <v>0</v>
      </c>
      <c r="I112" s="2">
        <f>+SUMIF('Pigeonpea Area'!$F$4:$F$176,$E112,'Pigeonpea Area'!I$4:I$176)</f>
        <v>0</v>
      </c>
      <c r="J112" s="2">
        <f>+SUMIF('Pigeonpea Area'!$F$4:$F$176,$E112,'Pigeonpea Area'!J$4:J$176)</f>
        <v>0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+SUMIF('Pigeonpea Area'!$F$4:$F$176,$E113,'Pigeonpea Area'!H$4:H$176)</f>
        <v>0</v>
      </c>
      <c r="I113" s="2">
        <f>+SUMIF('Pigeonpea Area'!$F$4:$F$176,$E113,'Pigeonpea Area'!I$4:I$176)</f>
        <v>0</v>
      </c>
      <c r="J113" s="2">
        <f>+SUMIF('Pigeonpea Area'!$F$4:$F$176,$E113,'Pigeonpea Area'!J$4:J$176)</f>
        <v>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0</v>
      </c>
      <c r="I114" s="3">
        <f t="shared" si="62"/>
        <v>0</v>
      </c>
      <c r="J114" s="3">
        <f t="shared" si="62"/>
        <v>0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+SUMIF('Pigeonpea Area'!$F$4:$F$176,$E115,'Pigeonpea Area'!H$4:H$176)</f>
        <v>0</v>
      </c>
      <c r="I115" s="2">
        <f>+SUMIF('Pigeonpea Area'!$F$4:$F$176,$E115,'Pigeonpea Area'!I$4:I$176)</f>
        <v>0</v>
      </c>
      <c r="J115" s="2">
        <f>+SUMIF('Pigeonpea Area'!$F$4:$F$176,$E115,'Pigeonpea Area'!J$4:J$176)</f>
        <v>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+SUMIF('Pigeonpea Area'!$F$4:$F$176,$E116,'Pigeonpea Area'!H$4:H$176)</f>
        <v>0</v>
      </c>
      <c r="I116" s="2">
        <f>+SUMIF('Pigeonpea Area'!$F$4:$F$176,$E116,'Pigeonpea Area'!I$4:I$176)</f>
        <v>0</v>
      </c>
      <c r="J116" s="2">
        <f>+SUMIF('Pigeonpea Area'!$F$4:$F$176,$E116,'Pigeonpea Area'!J$4:J$176)</f>
        <v>0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0</v>
      </c>
      <c r="I117" s="3">
        <f t="shared" si="63"/>
        <v>0</v>
      </c>
      <c r="J117" s="3">
        <f t="shared" si="63"/>
        <v>0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+SUMIF('Pigeonpea Area'!$F$4:$F$176,$E118,'Pigeonpea Area'!H$4:H$176)</f>
        <v>0</v>
      </c>
      <c r="I118" s="2">
        <f>+SUMIF('Pigeonpea Area'!$F$4:$F$176,$E118,'Pigeonpea Area'!I$4:I$176)</f>
        <v>0</v>
      </c>
      <c r="J118" s="2">
        <f>+SUMIF('Pigeonpea Area'!$F$4:$F$176,$E118,'Pigeonpea Area'!J$4:J$176)</f>
        <v>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+SUMIF('Pigeonpea Area'!$F$4:$F$176,$E119,'Pigeonpea Area'!H$4:H$176)</f>
        <v>0</v>
      </c>
      <c r="I119" s="2">
        <f>+SUMIF('Pigeonpea Area'!$F$4:$F$176,$E119,'Pigeonpea Area'!I$4:I$176)</f>
        <v>0</v>
      </c>
      <c r="J119" s="2">
        <f>+SUMIF('Pigeonpea Area'!$F$4:$F$176,$E119,'Pigeonpea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+SUMIF('Pigeonpea Area'!$F$4:$F$176,$E120,'Pigeonpea Area'!H$4:H$176)</f>
        <v>0</v>
      </c>
      <c r="I120" s="2">
        <f>+SUMIF('Pigeonpea Area'!$F$4:$F$176,$E120,'Pigeonpea Area'!I$4:I$176)</f>
        <v>0</v>
      </c>
      <c r="J120" s="2">
        <f>+SUMIF('Pigeonpea Area'!$F$4:$F$176,$E120,'Pigeonpea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+SUMIF('Pigeonpea Area'!$F$4:$F$176,$E121,'Pigeonpea Area'!H$4:H$176)</f>
        <v>0</v>
      </c>
      <c r="I121" s="2">
        <f>+SUMIF('Pigeonpea Area'!$F$4:$F$176,$E121,'Pigeonpea Area'!I$4:I$176)</f>
        <v>0</v>
      </c>
      <c r="J121" s="2">
        <f>+SUMIF('Pigeonpea Area'!$F$4:$F$176,$E121,'Pigeonpea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+SUMIF('Pigeonpea Area'!$F$4:$F$176,$E122,'Pigeonpea Area'!H$4:H$176)</f>
        <v>0</v>
      </c>
      <c r="I122" s="2">
        <f>+SUMIF('Pigeonpea Area'!$F$4:$F$176,$E122,'Pigeonpea Area'!I$4:I$176)</f>
        <v>0</v>
      </c>
      <c r="J122" s="2">
        <f>+SUMIF('Pigeonpea Area'!$F$4:$F$176,$E122,'Pigeonpea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0</v>
      </c>
      <c r="I124" s="2">
        <f t="shared" si="64"/>
        <v>0</v>
      </c>
      <c r="J124" s="2">
        <f t="shared" si="64"/>
        <v>0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0</v>
      </c>
      <c r="I125" s="2">
        <f t="shared" si="65"/>
        <v>0</v>
      </c>
      <c r="J125" s="2">
        <f t="shared" si="65"/>
        <v>0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5481783</v>
      </c>
      <c r="I126" s="2">
        <f t="shared" si="66"/>
        <v>5212338</v>
      </c>
      <c r="J126" s="2">
        <f t="shared" si="66"/>
        <v>5409702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5481783</v>
      </c>
      <c r="I127" s="2">
        <f t="shared" si="67"/>
        <v>5212338</v>
      </c>
      <c r="J127" s="2">
        <f t="shared" si="67"/>
        <v>5409702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5481783</v>
      </c>
      <c r="I128" s="2">
        <f t="shared" si="69"/>
        <v>5212338</v>
      </c>
      <c r="J128" s="2">
        <f t="shared" si="69"/>
        <v>5409702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5481783</v>
      </c>
      <c r="I129" s="52">
        <f t="shared" si="71"/>
        <v>5212338</v>
      </c>
      <c r="J129" s="52">
        <f t="shared" si="71"/>
        <v>5409702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709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616.79436736384343</v>
      </c>
      <c r="I134" s="2">
        <f t="shared" si="74"/>
        <v>614.56926114517307</v>
      </c>
      <c r="J134" s="2">
        <f t="shared" si="74"/>
        <v>613.09058416173355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928.92834344330083</v>
      </c>
      <c r="I135" s="2">
        <f t="shared" si="75"/>
        <v>1289.4568618435071</v>
      </c>
      <c r="J135" s="2">
        <f t="shared" si="75"/>
        <v>1336.453275614401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1196.2237254968115</v>
      </c>
      <c r="I137" s="2">
        <f t="shared" si="77"/>
        <v>1238.4758738062317</v>
      </c>
      <c r="J137" s="2">
        <f t="shared" si="77"/>
        <v>1250.6896048986732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 t="e">
        <f t="shared" ref="H139:J139" si="79">+H53*1000/H96</f>
        <v>#DIV/0!</v>
      </c>
      <c r="I139" s="2" t="e">
        <f t="shared" si="79"/>
        <v>#DIV/0!</v>
      </c>
      <c r="J139" s="2" t="e">
        <f t="shared" si="79"/>
        <v>#DIV/0!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1083.2438566627384</v>
      </c>
      <c r="I140" s="2">
        <f t="shared" si="80"/>
        <v>1243.0820546633292</v>
      </c>
      <c r="J140" s="2">
        <f t="shared" si="80"/>
        <v>1261.7438465979649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871.11091612374878</v>
      </c>
      <c r="I141" s="2">
        <f t="shared" si="81"/>
        <v>866.75123746984059</v>
      </c>
      <c r="J141" s="2">
        <f t="shared" si="81"/>
        <v>885.32215752767297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484.55882352941177</v>
      </c>
      <c r="I142" s="2">
        <f t="shared" si="82"/>
        <v>485.88957055214723</v>
      </c>
      <c r="J142" s="2">
        <f t="shared" si="82"/>
        <v>487.23613156602846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697.55747126436779</v>
      </c>
      <c r="I143" s="2">
        <f t="shared" si="83"/>
        <v>642.33576642335765</v>
      </c>
      <c r="J143" s="2">
        <f t="shared" si="83"/>
        <v>573.32448573324484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 t="e">
        <f t="shared" ref="H144:J144" si="84">+H58*1000/H101</f>
        <v>#DIV/0!</v>
      </c>
      <c r="I144" s="2" t="e">
        <f t="shared" si="84"/>
        <v>#DIV/0!</v>
      </c>
      <c r="J144" s="2" t="e">
        <f t="shared" si="84"/>
        <v>#DIV/0!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 t="e">
        <f t="shared" ref="H145:J145" si="85">+H59*1000/H102</f>
        <v>#DIV/0!</v>
      </c>
      <c r="I145" s="2" t="e">
        <f t="shared" si="85"/>
        <v>#DIV/0!</v>
      </c>
      <c r="J145" s="2" t="e">
        <f t="shared" si="85"/>
        <v>#DIV/0!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856.76588337684939</v>
      </c>
      <c r="I146" s="2">
        <f t="shared" si="86"/>
        <v>853.47913353702484</v>
      </c>
      <c r="J146" s="2">
        <f t="shared" si="86"/>
        <v>872.39839131159999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 t="e">
        <f t="shared" ref="H147:J147" si="87">+H61*1000/H104</f>
        <v>#DIV/0!</v>
      </c>
      <c r="I147" s="2" t="e">
        <f t="shared" si="87"/>
        <v>#DIV/0!</v>
      </c>
      <c r="J147" s="2" t="e">
        <f t="shared" si="87"/>
        <v>#DIV/0!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 t="e">
        <f t="shared" ref="H148:J148" si="88">+H62*1000/H105</f>
        <v>#DIV/0!</v>
      </c>
      <c r="I148" s="2" t="e">
        <f t="shared" si="88"/>
        <v>#DIV/0!</v>
      </c>
      <c r="J148" s="2" t="e">
        <f t="shared" si="88"/>
        <v>#DIV/0!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 t="e">
        <f t="shared" ref="H149:J149" si="89">+H63*1000/H106</f>
        <v>#DIV/0!</v>
      </c>
      <c r="I149" s="2" t="e">
        <f t="shared" si="89"/>
        <v>#DIV/0!</v>
      </c>
      <c r="J149" s="2" t="e">
        <f t="shared" si="89"/>
        <v>#DIV/0!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930.09409602736162</v>
      </c>
      <c r="I150" s="2">
        <f t="shared" si="90"/>
        <v>931.95485701218195</v>
      </c>
      <c r="J150" s="2">
        <f t="shared" si="90"/>
        <v>939.76276569972458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813.48206234752411</v>
      </c>
      <c r="I152" s="2">
        <f t="shared" si="92"/>
        <v>758.3978173764674</v>
      </c>
      <c r="J152" s="2">
        <f t="shared" si="92"/>
        <v>734.36363533849419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829.40114053982199</v>
      </c>
      <c r="I153" s="2">
        <f t="shared" si="93"/>
        <v>784.0772880416655</v>
      </c>
      <c r="J153" s="2">
        <f t="shared" si="93"/>
        <v>764.41472505603201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 t="e">
        <f t="shared" ref="H155:J155" si="95">+H69*1000/H112</f>
        <v>#DIV/0!</v>
      </c>
      <c r="I155" s="2" t="e">
        <f t="shared" si="95"/>
        <v>#DIV/0!</v>
      </c>
      <c r="J155" s="2" t="e">
        <f t="shared" si="95"/>
        <v>#DIV/0!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 t="e">
        <f t="shared" ref="H156:J156" si="96">+H70*1000/H113</f>
        <v>#DIV/0!</v>
      </c>
      <c r="I156" s="2" t="e">
        <f t="shared" si="96"/>
        <v>#DIV/0!</v>
      </c>
      <c r="J156" s="2" t="e">
        <f t="shared" si="96"/>
        <v>#DIV/0!</v>
      </c>
    </row>
    <row r="157" spans="4:10" ht="13.5" customHeight="1" x14ac:dyDescent="0.35">
      <c r="D157" s="19" t="s">
        <v>605</v>
      </c>
      <c r="E157" s="19"/>
      <c r="F157" s="5"/>
      <c r="G157" s="5"/>
      <c r="H157" s="2" t="e">
        <f t="shared" ref="H157:J157" si="97">+H71*1000/H114</f>
        <v>#DIV/0!</v>
      </c>
      <c r="I157" s="2" t="e">
        <f t="shared" si="97"/>
        <v>#DIV/0!</v>
      </c>
      <c r="J157" s="2" t="e">
        <f t="shared" si="97"/>
        <v>#DIV/0!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 t="e">
        <f t="shared" ref="H158:J158" si="98">+H72*1000/H115</f>
        <v>#DIV/0!</v>
      </c>
      <c r="I158" s="2" t="e">
        <f t="shared" si="98"/>
        <v>#DIV/0!</v>
      </c>
      <c r="J158" s="2" t="e">
        <f t="shared" si="98"/>
        <v>#DIV/0!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 t="e">
        <f t="shared" ref="H159:J159" si="99">+H73*1000/H116</f>
        <v>#DIV/0!</v>
      </c>
      <c r="I159" s="2" t="e">
        <f t="shared" si="99"/>
        <v>#DIV/0!</v>
      </c>
      <c r="J159" s="2" t="e">
        <f t="shared" si="99"/>
        <v>#DIV/0!</v>
      </c>
    </row>
    <row r="160" spans="4:10" ht="13.5" customHeight="1" x14ac:dyDescent="0.35">
      <c r="D160" s="19" t="s">
        <v>588</v>
      </c>
      <c r="E160" s="19"/>
      <c r="F160" s="5"/>
      <c r="G160" s="5"/>
      <c r="H160" s="2" t="e">
        <f t="shared" ref="H160:J160" si="100">+H74*1000/H117</f>
        <v>#DIV/0!</v>
      </c>
      <c r="I160" s="2" t="e">
        <f t="shared" si="100"/>
        <v>#DIV/0!</v>
      </c>
      <c r="J160" s="2" t="e">
        <f t="shared" si="100"/>
        <v>#DIV/0!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 t="e">
        <f t="shared" ref="H161:J161" si="101">+H75*1000/H118</f>
        <v>#DIV/0!</v>
      </c>
      <c r="I161" s="2" t="e">
        <f t="shared" si="101"/>
        <v>#DIV/0!</v>
      </c>
      <c r="J161" s="2" t="e">
        <f t="shared" si="101"/>
        <v>#DIV/0!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03">+H77*1000/H120</f>
        <v>#DIV/0!</v>
      </c>
      <c r="I163" s="2" t="e">
        <f t="shared" si="103"/>
        <v>#DIV/0!</v>
      </c>
      <c r="J163" s="2" t="e">
        <f t="shared" si="103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05">+H79*1000/H122</f>
        <v>#DIV/0!</v>
      </c>
      <c r="I165" s="2" t="e">
        <f t="shared" si="105"/>
        <v>#DIV/0!</v>
      </c>
      <c r="J165" s="2" t="e">
        <f t="shared" si="105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 t="e">
        <f t="shared" ref="H167:J167" si="106">+H81*1000/H124</f>
        <v>#DIV/0!</v>
      </c>
      <c r="I167" s="2" t="e">
        <f t="shared" si="106"/>
        <v>#DIV/0!</v>
      </c>
      <c r="J167" s="2" t="e">
        <f t="shared" si="106"/>
        <v>#DIV/0!</v>
      </c>
    </row>
    <row r="168" spans="4:17" ht="13.5" customHeight="1" x14ac:dyDescent="0.35">
      <c r="D168" s="6" t="s">
        <v>607</v>
      </c>
      <c r="E168" s="6"/>
      <c r="F168" s="6"/>
      <c r="G168" s="6"/>
      <c r="H168" s="2" t="e">
        <f t="shared" ref="H168:J168" si="107">+H82*1000/H125</f>
        <v>#DIV/0!</v>
      </c>
      <c r="I168" s="2" t="e">
        <f t="shared" si="107"/>
        <v>#DIV/0!</v>
      </c>
      <c r="J168" s="2" t="e">
        <f t="shared" si="107"/>
        <v>#DIV/0!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867.25067373152126</v>
      </c>
      <c r="I169" s="2">
        <f t="shared" si="108"/>
        <v>845.34540929617378</v>
      </c>
      <c r="J169" s="2">
        <f t="shared" si="108"/>
        <v>829.9052332272646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867.25067373152126</v>
      </c>
      <c r="I170" s="2">
        <f t="shared" si="109"/>
        <v>845.34540929617378</v>
      </c>
      <c r="J170" s="2">
        <f t="shared" si="109"/>
        <v>829.9052332272646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867.25067373152126</v>
      </c>
      <c r="I171" s="2">
        <f t="shared" si="111"/>
        <v>845.34540929617378</v>
      </c>
      <c r="J171" s="2">
        <f t="shared" si="111"/>
        <v>829.9052332272646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867.25067373152126</v>
      </c>
      <c r="I172" s="53">
        <f t="shared" si="112"/>
        <v>845.34540929617378</v>
      </c>
      <c r="J172" s="53">
        <f t="shared" si="112"/>
        <v>829.9052332272646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W273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697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  <c r="K5" s="27"/>
      <c r="L5" s="2">
        <f>+IFERROR(('Regions &amp; Poverty'!$G3/100)*H5,0)</f>
        <v>0</v>
      </c>
      <c r="M5" s="2">
        <f>+IFERROR(('Regions &amp; Poverty'!$G3/100)*I5,0)</f>
        <v>0</v>
      </c>
      <c r="N5" s="2">
        <f>+IFERROR(('Regions &amp; Poverty'!$G3/100)*J5,0)</f>
        <v>0</v>
      </c>
      <c r="O5" s="2">
        <f>+IFERROR(L5*('Regions &amp; Poverty'!$I3/100),0)</f>
        <v>0</v>
      </c>
      <c r="P5" s="2">
        <f>+IFERROR(M5*('Regions &amp; Poverty'!$I3/100),0)</f>
        <v>0</v>
      </c>
      <c r="Q5" s="2">
        <f>+IFERROR(N5*('Regions &amp; Poverty'!$I3/100),0)</f>
        <v>0</v>
      </c>
      <c r="R5" s="2">
        <f>+IFERROR(('Regions &amp; Poverty'!$K3/100)*H5,0)</f>
        <v>0</v>
      </c>
      <c r="S5" s="2">
        <f>+IFERROR(('Regions &amp; Poverty'!$K3/100)*I5,0)</f>
        <v>0</v>
      </c>
      <c r="T5" s="2">
        <f>+IFERROR(('Regions &amp; Poverty'!$K3/100)*J5,0)</f>
        <v>0</v>
      </c>
      <c r="U5" s="2">
        <f>+IFERROR(R5*('Regions &amp; Poverty'!$M3/100),0)</f>
        <v>0</v>
      </c>
      <c r="V5" s="2">
        <f>+IFERROR(S5*('Regions &amp; Poverty'!$M3/100),0)</f>
        <v>0</v>
      </c>
      <c r="W5" s="2">
        <f>+IFERROR(T5*('Regions &amp; Poverty'!$M3/100),0)</f>
        <v>0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5957</v>
      </c>
      <c r="I8" s="2">
        <f t="shared" si="0"/>
        <v>5914</v>
      </c>
      <c r="J8" s="2">
        <f t="shared" si="0"/>
        <v>5489</v>
      </c>
      <c r="K8" s="27"/>
      <c r="L8" s="2">
        <f>+IFERROR(('Regions &amp; Poverty'!$G6/100)*H8,0)</f>
        <v>4592.8469999999998</v>
      </c>
      <c r="M8" s="2">
        <f>+IFERROR(('Regions &amp; Poverty'!$G6/100)*I8,0)</f>
        <v>4559.6939999999995</v>
      </c>
      <c r="N8" s="2">
        <f>+IFERROR(('Regions &amp; Poverty'!$G6/100)*J8,0)</f>
        <v>4232.0189999999993</v>
      </c>
      <c r="O8" s="2">
        <f>+IFERROR(L8*('Regions &amp; Poverty'!$I6/100),0)</f>
        <v>1800.3960239999999</v>
      </c>
      <c r="P8" s="2">
        <f>+IFERROR(M8*('Regions &amp; Poverty'!$I6/100),0)</f>
        <v>1787.400048</v>
      </c>
      <c r="Q8" s="2">
        <f>+IFERROR(N8*('Regions &amp; Poverty'!$I6/100),0)</f>
        <v>1658.9514479999998</v>
      </c>
      <c r="R8" s="2">
        <f>+IFERROR(('Regions &amp; Poverty'!$K6/100)*H8,0)</f>
        <v>5438.741</v>
      </c>
      <c r="S8" s="2">
        <f>+IFERROR(('Regions &amp; Poverty'!$K6/100)*I8,0)</f>
        <v>5399.482</v>
      </c>
      <c r="T8" s="2">
        <f>+IFERROR(('Regions &amp; Poverty'!$K6/100)*J8,0)</f>
        <v>5011.4569999999994</v>
      </c>
      <c r="U8" s="2">
        <f>+IFERROR(R8*('Regions &amp; Poverty'!$M6/100),0)</f>
        <v>3154.4697799999999</v>
      </c>
      <c r="V8" s="2">
        <f>+IFERROR(S8*('Regions &amp; Poverty'!$M6/100),0)</f>
        <v>3131.6995599999996</v>
      </c>
      <c r="W8" s="2">
        <f>+IFERROR(T8*('Regions &amp; Poverty'!$M6/100),0)</f>
        <v>2906.6450599999994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7486</v>
      </c>
      <c r="I12" s="2">
        <f t="shared" si="0"/>
        <v>1310</v>
      </c>
      <c r="J12" s="2">
        <f t="shared" si="0"/>
        <v>1246</v>
      </c>
      <c r="K12" s="27"/>
      <c r="L12" s="2">
        <f>+IFERROR(('Regions &amp; Poverty'!$G10/100)*H12,0)</f>
        <v>5517.1819999999998</v>
      </c>
      <c r="M12" s="2">
        <f>+IFERROR(('Regions &amp; Poverty'!$G10/100)*I12,0)</f>
        <v>965.47</v>
      </c>
      <c r="N12" s="2">
        <f>+IFERROR(('Regions &amp; Poverty'!$G10/100)*J12,0)</f>
        <v>918.30200000000002</v>
      </c>
      <c r="O12" s="2">
        <f>+IFERROR(L12*('Regions &amp; Poverty'!$I10/100),0)</f>
        <v>1787.5669680000001</v>
      </c>
      <c r="P12" s="2">
        <f>+IFERROR(M12*('Regions &amp; Poverty'!$I10/100),0)</f>
        <v>312.81228000000004</v>
      </c>
      <c r="Q12" s="2">
        <f>+IFERROR(N12*('Regions &amp; Poverty'!$I10/100),0)</f>
        <v>297.52984800000002</v>
      </c>
      <c r="R12" s="2">
        <f>+IFERROR(('Regions &amp; Poverty'!$K10/100)*H12,0)</f>
        <v>6744.8859999999995</v>
      </c>
      <c r="S12" s="2">
        <f>+IFERROR(('Regions &amp; Poverty'!$K10/100)*I12,0)</f>
        <v>1180.31</v>
      </c>
      <c r="T12" s="2">
        <f>+IFERROR(('Regions &amp; Poverty'!$K10/100)*J12,0)</f>
        <v>1122.646</v>
      </c>
      <c r="U12" s="2">
        <f>+IFERROR(R12*('Regions &amp; Poverty'!$M10/100),0)</f>
        <v>3588.279352</v>
      </c>
      <c r="V12" s="2">
        <f>+IFERROR(S12*('Regions &amp; Poverty'!$M10/100),0)</f>
        <v>627.92492000000004</v>
      </c>
      <c r="W12" s="2">
        <f>+IFERROR(T12*('Regions &amp; Poverty'!$M10/100),0)</f>
        <v>597.24767199999997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274523</v>
      </c>
      <c r="I13" s="2">
        <f t="shared" si="0"/>
        <v>215237</v>
      </c>
      <c r="J13" s="2">
        <f t="shared" si="0"/>
        <v>191319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248000</v>
      </c>
      <c r="I16" s="2">
        <f t="shared" si="0"/>
        <v>261889</v>
      </c>
      <c r="J16" s="2">
        <f t="shared" si="0"/>
        <v>271882</v>
      </c>
      <c r="K16" s="27"/>
      <c r="L16" s="2">
        <f>+IFERROR(('Regions &amp; Poverty'!$G14/100)*H16,0)</f>
        <v>121768</v>
      </c>
      <c r="M16" s="2">
        <f>+IFERROR(('Regions &amp; Poverty'!$G14/100)*I16,0)</f>
        <v>128587.499</v>
      </c>
      <c r="N16" s="2">
        <f>+IFERROR(('Regions &amp; Poverty'!$G14/100)*J16,0)</f>
        <v>133494.06200000001</v>
      </c>
      <c r="O16" s="2">
        <f>+IFERROR(L16*('Regions &amp; Poverty'!$I14/100),0)</f>
        <v>18752.272000000001</v>
      </c>
      <c r="P16" s="2">
        <f>+IFERROR(M16*('Regions &amp; Poverty'!$I14/100),0)</f>
        <v>19802.474845999997</v>
      </c>
      <c r="Q16" s="2">
        <f>+IFERROR(N16*('Regions &amp; Poverty'!$I14/100),0)</f>
        <v>20558.085547999999</v>
      </c>
      <c r="R16" s="2">
        <f>+IFERROR(('Regions &amp; Poverty'!$K14/100)*H16,0)</f>
        <v>195920</v>
      </c>
      <c r="S16" s="2">
        <f>+IFERROR(('Regions &amp; Poverty'!$K14/100)*I16,0)</f>
        <v>206892.31</v>
      </c>
      <c r="T16" s="2">
        <f>+IFERROR(('Regions &amp; Poverty'!$K14/100)*J16,0)</f>
        <v>214786.78</v>
      </c>
      <c r="U16" s="2">
        <f>+IFERROR(R16*('Regions &amp; Poverty'!$M14/100),0)</f>
        <v>71118.959999999992</v>
      </c>
      <c r="V16" s="2">
        <f>+IFERROR(S16*('Regions &amp; Poverty'!$M14/100),0)</f>
        <v>75101.908530000001</v>
      </c>
      <c r="W16" s="2">
        <f>+IFERROR(T16*('Regions &amp; Poverty'!$M14/100),0)</f>
        <v>77967.601139999999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13393</v>
      </c>
      <c r="I17" s="2">
        <f t="shared" si="0"/>
        <v>13407</v>
      </c>
      <c r="J17" s="2">
        <f t="shared" si="0"/>
        <v>13047</v>
      </c>
      <c r="K17" s="27"/>
      <c r="L17" s="2">
        <f>+IFERROR(('Regions &amp; Poverty'!$G15/100)*H17,0)</f>
        <v>4633.9780000000001</v>
      </c>
      <c r="M17" s="2">
        <f>+IFERROR(('Regions &amp; Poverty'!$G15/100)*I17,0)</f>
        <v>4638.8220000000001</v>
      </c>
      <c r="N17" s="2">
        <f>+IFERROR(('Regions &amp; Poverty'!$G15/100)*J17,0)</f>
        <v>4514.2620000000006</v>
      </c>
      <c r="O17" s="2">
        <f>+IFERROR(L17*('Regions &amp; Poverty'!$I15/100),0)</f>
        <v>477.29973400000006</v>
      </c>
      <c r="P17" s="2">
        <f>+IFERROR(M17*('Regions &amp; Poverty'!$I15/100),0)</f>
        <v>477.79866600000003</v>
      </c>
      <c r="Q17" s="2">
        <f>+IFERROR(N17*('Regions &amp; Poverty'!$I15/100),0)</f>
        <v>464.96898600000009</v>
      </c>
      <c r="R17" s="2">
        <f>+IFERROR(('Regions &amp; Poverty'!$K15/100)*H17,0)</f>
        <v>8919.7379999999994</v>
      </c>
      <c r="S17" s="2">
        <f>+IFERROR(('Regions &amp; Poverty'!$K15/100)*I17,0)</f>
        <v>8929.0619999999999</v>
      </c>
      <c r="T17" s="2">
        <f>+IFERROR(('Regions &amp; Poverty'!$K15/100)*J17,0)</f>
        <v>8689.3019999999997</v>
      </c>
      <c r="U17" s="2">
        <f>+IFERROR(R17*('Regions &amp; Poverty'!$M15/100),0)</f>
        <v>2452.9279500000002</v>
      </c>
      <c r="V17" s="2">
        <f>+IFERROR(S17*('Regions &amp; Poverty'!$M15/100),0)</f>
        <v>2455.4920500000003</v>
      </c>
      <c r="W17" s="2">
        <f>+IFERROR(T17*('Regions &amp; Poverty'!$M15/100),0)</f>
        <v>2389.5580500000001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  <c r="K19" s="27"/>
      <c r="L19" s="2">
        <f>+IFERROR(('Regions &amp; Poverty'!$G17/100)*H19,0)</f>
        <v>0</v>
      </c>
      <c r="M19" s="2">
        <f>+IFERROR(('Regions &amp; Poverty'!$G17/100)*I19,0)</f>
        <v>0</v>
      </c>
      <c r="N19" s="2">
        <f>+IFERROR(('Regions &amp; Poverty'!$G17/100)*J19,0)</f>
        <v>0</v>
      </c>
      <c r="O19" s="2">
        <f>+IFERROR(L19*('Regions &amp; Poverty'!$I17/100),0)</f>
        <v>0</v>
      </c>
      <c r="P19" s="2">
        <f>+IFERROR(M19*('Regions &amp; Poverty'!$I17/100),0)</f>
        <v>0</v>
      </c>
      <c r="Q19" s="2">
        <f>+IFERROR(N19*('Regions &amp; Poverty'!$I17/100),0)</f>
        <v>0</v>
      </c>
      <c r="R19" s="2">
        <f>+IFERROR(('Regions &amp; Poverty'!$K17/100)*H19,0)</f>
        <v>0</v>
      </c>
      <c r="S19" s="2">
        <f>+IFERROR(('Regions &amp; Poverty'!$K17/100)*I19,0)</f>
        <v>0</v>
      </c>
      <c r="T19" s="2">
        <f>+IFERROR(('Regions &amp; Poverty'!$K17/100)*J19,0)</f>
        <v>0</v>
      </c>
      <c r="U19" s="2">
        <f>+IFERROR(R19*('Regions &amp; Poverty'!$M17/100),0)</f>
        <v>0</v>
      </c>
      <c r="V19" s="2">
        <f>+IFERROR(S19*('Regions &amp; Poverty'!$M17/100),0)</f>
        <v>0</v>
      </c>
      <c r="W19" s="2">
        <f>+IFERROR(T19*('Regions &amp; Poverty'!$M17/100),0)</f>
        <v>0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  <c r="K21" s="27"/>
      <c r="L21" s="2">
        <f>+IFERROR(('Regions &amp; Poverty'!$G19/100)*H21,0)</f>
        <v>0</v>
      </c>
      <c r="M21" s="2">
        <f>+IFERROR(('Regions &amp; Poverty'!$G19/100)*I21,0)</f>
        <v>0</v>
      </c>
      <c r="N21" s="2">
        <f>+IFERROR(('Regions &amp; Poverty'!$G19/100)*J21,0)</f>
        <v>0</v>
      </c>
      <c r="O21" s="2">
        <f>+IFERROR(L21*('Regions &amp; Poverty'!$I19/100),0)</f>
        <v>0</v>
      </c>
      <c r="P21" s="2">
        <f>+IFERROR(M21*('Regions &amp; Poverty'!$I19/100),0)</f>
        <v>0</v>
      </c>
      <c r="Q21" s="2">
        <f>+IFERROR(N21*('Regions &amp; Poverty'!$I19/100),0)</f>
        <v>0</v>
      </c>
      <c r="R21" s="2">
        <f>+IFERROR(('Regions &amp; Poverty'!$K19/100)*H21,0)</f>
        <v>0</v>
      </c>
      <c r="S21" s="2">
        <f>+IFERROR(('Regions &amp; Poverty'!$K19/100)*I21,0)</f>
        <v>0</v>
      </c>
      <c r="T21" s="2">
        <f>+IFERROR(('Regions &amp; Poverty'!$K19/100)*J21,0)</f>
        <v>0</v>
      </c>
      <c r="U21" s="2">
        <f>+IFERROR(R21*('Regions &amp; Poverty'!$M19/100),0)</f>
        <v>0</v>
      </c>
      <c r="V21" s="2">
        <f>+IFERROR(S21*('Regions &amp; Poverty'!$M19/100),0)</f>
        <v>0</v>
      </c>
      <c r="W21" s="2">
        <f>+IFERROR(T21*('Regions &amp; Poverty'!$M19/100),0)</f>
        <v>0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0</v>
      </c>
      <c r="I22" s="2">
        <f t="shared" si="4"/>
        <v>0</v>
      </c>
      <c r="J22" s="2">
        <f t="shared" si="4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0</v>
      </c>
      <c r="I26" s="2">
        <f t="shared" si="4"/>
        <v>0</v>
      </c>
      <c r="J26" s="2">
        <f t="shared" si="4"/>
        <v>0</v>
      </c>
      <c r="K26" s="27"/>
      <c r="L26" s="2">
        <f>+IFERROR(('Regions &amp; Poverty'!$G24/100)*H26,0)</f>
        <v>0</v>
      </c>
      <c r="M26" s="2">
        <f>+IFERROR(('Regions &amp; Poverty'!$G24/100)*I26,0)</f>
        <v>0</v>
      </c>
      <c r="N26" s="2">
        <f>+IFERROR(('Regions &amp; Poverty'!$G24/100)*J26,0)</f>
        <v>0</v>
      </c>
      <c r="O26" s="2">
        <f>+IFERROR(L26*('Regions &amp; Poverty'!$I24/100),0)</f>
        <v>0</v>
      </c>
      <c r="P26" s="2">
        <f>+IFERROR(M26*('Regions &amp; Poverty'!$I24/100),0)</f>
        <v>0</v>
      </c>
      <c r="Q26" s="2">
        <f>+IFERROR(N26*('Regions &amp; Poverty'!$I24/100),0)</f>
        <v>0</v>
      </c>
      <c r="R26" s="2">
        <f>+IFERROR(('Regions &amp; Poverty'!$K24/100)*H26,0)</f>
        <v>0</v>
      </c>
      <c r="S26" s="2">
        <f>+IFERROR(('Regions &amp; Poverty'!$K24/100)*I26,0)</f>
        <v>0</v>
      </c>
      <c r="T26" s="2">
        <f>+IFERROR(('Regions &amp; Poverty'!$K24/100)*J26,0)</f>
        <v>0</v>
      </c>
      <c r="U26" s="2">
        <f>+IFERROR(R26*('Regions &amp; Poverty'!$M24/100),0)</f>
        <v>0</v>
      </c>
      <c r="V26" s="2">
        <f>+IFERROR(S26*('Regions &amp; Poverty'!$M24/100),0)</f>
        <v>0</v>
      </c>
      <c r="W26" s="2">
        <f>+IFERROR(T26*('Regions &amp; Poverty'!$M24/100),0)</f>
        <v>0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393</v>
      </c>
      <c r="I32" s="2">
        <f t="shared" si="5"/>
        <v>388</v>
      </c>
      <c r="J32" s="2">
        <f t="shared" si="5"/>
        <v>390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318885</v>
      </c>
      <c r="I35" s="2">
        <f t="shared" si="5"/>
        <v>335165</v>
      </c>
      <c r="J35" s="2">
        <f t="shared" si="5"/>
        <v>371114</v>
      </c>
      <c r="K35" s="27"/>
      <c r="L35" s="2">
        <f>+IFERROR(('Regions &amp; Poverty'!$G33/100)*H35,0)</f>
        <v>226089.46500000003</v>
      </c>
      <c r="M35" s="2">
        <f>+IFERROR(('Regions &amp; Poverty'!$G33/100)*I35,0)</f>
        <v>237631.98500000002</v>
      </c>
      <c r="N35" s="2">
        <f>+IFERROR(('Regions &amp; Poverty'!$G33/100)*J35,0)</f>
        <v>263119.826</v>
      </c>
      <c r="O35" s="2">
        <f>+IFERROR(L35*('Regions &amp; Poverty'!$I33/100),0)</f>
        <v>75287.791845</v>
      </c>
      <c r="P35" s="2">
        <f>+IFERROR(M35*('Regions &amp; Poverty'!$I33/100),0)</f>
        <v>79131.451004999995</v>
      </c>
      <c r="Q35" s="2">
        <f>+IFERROR(N35*('Regions &amp; Poverty'!$I33/100),0)</f>
        <v>87618.902057999992</v>
      </c>
      <c r="R35" s="2">
        <f>+IFERROR(('Regions &amp; Poverty'!$K33/100)*H35,0)</f>
        <v>281894.34000000003</v>
      </c>
      <c r="S35" s="2">
        <f>+IFERROR(('Regions &amp; Poverty'!$K33/100)*I35,0)</f>
        <v>296285.86</v>
      </c>
      <c r="T35" s="2">
        <f>+IFERROR(('Regions &amp; Poverty'!$K33/100)*J35,0)</f>
        <v>328064.77600000001</v>
      </c>
      <c r="U35" s="2">
        <f>+IFERROR(R35*('Regions &amp; Poverty'!$M33/100),0)</f>
        <v>149122.10586000001</v>
      </c>
      <c r="V35" s="2">
        <f>+IFERROR(S35*('Regions &amp; Poverty'!$M33/100),0)</f>
        <v>156735.21994000001</v>
      </c>
      <c r="W35" s="2">
        <f>+IFERROR(T35*('Regions &amp; Poverty'!$M33/100),0)</f>
        <v>173546.26650400003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183</v>
      </c>
      <c r="I52" s="2">
        <f t="shared" si="6"/>
        <v>119</v>
      </c>
      <c r="J52" s="2">
        <f t="shared" si="6"/>
        <v>118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24615</v>
      </c>
      <c r="I54" s="2">
        <f t="shared" si="6"/>
        <v>20948</v>
      </c>
      <c r="J54" s="2">
        <f t="shared" si="6"/>
        <v>21420</v>
      </c>
      <c r="K54" s="27"/>
      <c r="L54" s="2">
        <f>+IFERROR(('Regions &amp; Poverty'!$G52/100)*H54,0)</f>
        <v>467.685</v>
      </c>
      <c r="M54" s="2">
        <f>+IFERROR(('Regions &amp; Poverty'!$G52/100)*I54,0)</f>
        <v>398.012</v>
      </c>
      <c r="N54" s="2">
        <f>+IFERROR(('Regions &amp; Poverty'!$G52/100)*J54,0)</f>
        <v>406.98</v>
      </c>
      <c r="O54" s="2">
        <f>+IFERROR(L54*('Regions &amp; Poverty'!$I52/100),0)</f>
        <v>2.338425</v>
      </c>
      <c r="P54" s="2">
        <f>+IFERROR(M54*('Regions &amp; Poverty'!$I52/100),0)</f>
        <v>1.9900599999999999</v>
      </c>
      <c r="Q54" s="2">
        <f>+IFERROR(N54*('Regions &amp; Poverty'!$I52/100),0)</f>
        <v>2.0348999999999999</v>
      </c>
      <c r="R54" s="2">
        <f>+IFERROR(('Regions &amp; Poverty'!$K52/100)*H54,0)</f>
        <v>1698.4350000000002</v>
      </c>
      <c r="S54" s="2">
        <f>+IFERROR(('Regions &amp; Poverty'!$K52/100)*I54,0)</f>
        <v>1445.412</v>
      </c>
      <c r="T54" s="2">
        <f>+IFERROR(('Regions &amp; Poverty'!$K52/100)*J54,0)</f>
        <v>1477.98</v>
      </c>
      <c r="U54" s="2">
        <f>+IFERROR(R54*('Regions &amp; Poverty'!$M52/100),0)</f>
        <v>33.968700000000005</v>
      </c>
      <c r="V54" s="2">
        <f>+IFERROR(S54*('Regions &amp; Poverty'!$M52/100),0)</f>
        <v>28.908240000000003</v>
      </c>
      <c r="W54" s="2">
        <f>+IFERROR(T54*('Regions &amp; Poverty'!$M52/100),0)</f>
        <v>29.5596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90270</v>
      </c>
      <c r="I55" s="2">
        <f t="shared" si="6"/>
        <v>114804</v>
      </c>
      <c r="J55" s="2">
        <f t="shared" si="6"/>
        <v>114392</v>
      </c>
      <c r="K55" s="27"/>
      <c r="L55" s="2">
        <f>+IFERROR(('Regions &amp; Poverty'!$G53/100)*H55,0)</f>
        <v>22477.23</v>
      </c>
      <c r="M55" s="2">
        <f>+IFERROR(('Regions &amp; Poverty'!$G53/100)*I55,0)</f>
        <v>28586.196</v>
      </c>
      <c r="N55" s="2">
        <f>+IFERROR(('Regions &amp; Poverty'!$G53/100)*J55,0)</f>
        <v>28483.608</v>
      </c>
      <c r="O55" s="2">
        <f>+IFERROR(L55*('Regions &amp; Poverty'!$I53/100),0)</f>
        <v>1798.1784</v>
      </c>
      <c r="P55" s="2">
        <f>+IFERROR(M55*('Regions &amp; Poverty'!$I53/100),0)</f>
        <v>2286.8956800000001</v>
      </c>
      <c r="Q55" s="2">
        <f>+IFERROR(N55*('Regions &amp; Poverty'!$I53/100),0)</f>
        <v>2278.6886399999999</v>
      </c>
      <c r="R55" s="2">
        <f>+IFERROR(('Regions &amp; Poverty'!$K53/100)*H55,0)</f>
        <v>46037.700000000004</v>
      </c>
      <c r="S55" s="2">
        <f>+IFERROR(('Regions &amp; Poverty'!$K53/100)*I55,0)</f>
        <v>58550.04</v>
      </c>
      <c r="T55" s="2">
        <f>+IFERROR(('Regions &amp; Poverty'!$K53/100)*J55,0)</f>
        <v>58339.92</v>
      </c>
      <c r="U55" s="2">
        <f>+IFERROR(R55*('Regions &amp; Poverty'!$M53/100),0)</f>
        <v>9345.6531000000014</v>
      </c>
      <c r="V55" s="2">
        <f>+IFERROR(S55*('Regions &amp; Poverty'!$M53/100),0)</f>
        <v>11885.658120000002</v>
      </c>
      <c r="W55" s="2">
        <f>+IFERROR(T55*('Regions &amp; Poverty'!$M53/100),0)</f>
        <v>11843.00376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913</v>
      </c>
      <c r="I56" s="2">
        <f t="shared" si="6"/>
        <v>835</v>
      </c>
      <c r="J56" s="2">
        <f t="shared" si="6"/>
        <v>879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944</v>
      </c>
      <c r="I57" s="9">
        <f t="shared" si="7"/>
        <v>729</v>
      </c>
      <c r="J57" s="9">
        <f t="shared" si="7"/>
        <v>531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141</v>
      </c>
      <c r="I58" s="2">
        <f t="shared" si="8"/>
        <v>247</v>
      </c>
      <c r="J58" s="2">
        <f t="shared" si="8"/>
        <v>164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2068</v>
      </c>
      <c r="I59" s="2">
        <f t="shared" si="8"/>
        <v>1702</v>
      </c>
      <c r="J59" s="2">
        <f t="shared" si="8"/>
        <v>863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  <c r="K65" s="27"/>
      <c r="L65" s="2">
        <f>+IFERROR(('Regions &amp; Poverty'!$G63/100)*H65,0)</f>
        <v>0</v>
      </c>
      <c r="M65" s="2">
        <f>+IFERROR(('Regions &amp; Poverty'!$G63/100)*I65,0)</f>
        <v>0</v>
      </c>
      <c r="N65" s="2">
        <f>+IFERROR(('Regions &amp; Poverty'!$G63/100)*J65,0)</f>
        <v>0</v>
      </c>
      <c r="O65" s="2">
        <f>+IFERROR(L65*('Regions &amp; Poverty'!$I63/100),0)</f>
        <v>0</v>
      </c>
      <c r="P65" s="2">
        <f>+IFERROR(M65*('Regions &amp; Poverty'!$I63/100),0)</f>
        <v>0</v>
      </c>
      <c r="Q65" s="2">
        <f>+IFERROR(N65*('Regions &amp; Poverty'!$I63/100),0)</f>
        <v>0</v>
      </c>
      <c r="R65" s="2">
        <f>+IFERROR(('Regions &amp; Poverty'!$K63/100)*H65,0)</f>
        <v>0</v>
      </c>
      <c r="S65" s="2">
        <f>+IFERROR(('Regions &amp; Poverty'!$K63/100)*I65,0)</f>
        <v>0</v>
      </c>
      <c r="T65" s="2">
        <f>+IFERROR(('Regions &amp; Poverty'!$K63/100)*J65,0)</f>
        <v>0</v>
      </c>
      <c r="U65" s="2">
        <f>+IFERROR(R65*('Regions &amp; Poverty'!$M63/100),0)</f>
        <v>0</v>
      </c>
      <c r="V65" s="2">
        <f>+IFERROR(S65*('Regions &amp; Poverty'!$M63/100),0)</f>
        <v>0</v>
      </c>
      <c r="W65" s="2">
        <f>+IFERROR(T65*('Regions &amp; Poverty'!$M63/100),0)</f>
        <v>0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1977</v>
      </c>
      <c r="I67" s="2">
        <f t="shared" si="8"/>
        <v>1980</v>
      </c>
      <c r="J67" s="2">
        <f t="shared" si="8"/>
        <v>1985</v>
      </c>
      <c r="K67" s="27"/>
      <c r="L67" s="2">
        <f>+IFERROR(('Regions &amp; Poverty'!$G65/100)*H67,0)</f>
        <v>43.494000000000007</v>
      </c>
      <c r="M67" s="2">
        <f>+IFERROR(('Regions &amp; Poverty'!$G65/100)*I67,0)</f>
        <v>43.56</v>
      </c>
      <c r="N67" s="2">
        <f>+IFERROR(('Regions &amp; Poverty'!$G65/100)*J67,0)</f>
        <v>43.67</v>
      </c>
      <c r="O67" s="2">
        <f>+IFERROR(L67*('Regions &amp; Poverty'!$I65/100),0)</f>
        <v>0.26096400000000003</v>
      </c>
      <c r="P67" s="2">
        <f>+IFERROR(M67*('Regions &amp; Poverty'!$I65/100),0)</f>
        <v>0.26136000000000004</v>
      </c>
      <c r="Q67" s="2">
        <f>+IFERROR(N67*('Regions &amp; Poverty'!$I65/100),0)</f>
        <v>0.26202000000000003</v>
      </c>
      <c r="R67" s="2">
        <f>+IFERROR(('Regions &amp; Poverty'!$K65/100)*H67,0)</f>
        <v>138.39000000000001</v>
      </c>
      <c r="S67" s="2">
        <f>+IFERROR(('Regions &amp; Poverty'!$K65/100)*I67,0)</f>
        <v>138.60000000000002</v>
      </c>
      <c r="T67" s="2">
        <f>+IFERROR(('Regions &amp; Poverty'!$K65/100)*J67,0)</f>
        <v>138.95000000000002</v>
      </c>
      <c r="U67" s="2">
        <f>+IFERROR(R67*('Regions &amp; Poverty'!$M65/100),0)</f>
        <v>3.0445800000000007</v>
      </c>
      <c r="V67" s="2">
        <f>+IFERROR(S67*('Regions &amp; Poverty'!$M65/100),0)</f>
        <v>3.0492000000000008</v>
      </c>
      <c r="W67" s="2">
        <f>+IFERROR(T67*('Regions &amp; Poverty'!$M65/100),0)</f>
        <v>3.0569000000000006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0</v>
      </c>
      <c r="I68" s="2">
        <f t="shared" si="9"/>
        <v>0</v>
      </c>
      <c r="J68" s="2">
        <f t="shared" si="9"/>
        <v>0</v>
      </c>
      <c r="K68" s="27"/>
      <c r="L68" s="2">
        <f>+IFERROR(('Regions &amp; Poverty'!$G66/100)*H68,0)</f>
        <v>0</v>
      </c>
      <c r="M68" s="2">
        <f>+IFERROR(('Regions &amp; Poverty'!$G66/100)*I68,0)</f>
        <v>0</v>
      </c>
      <c r="N68" s="2">
        <f>+IFERROR(('Regions &amp; Poverty'!$G66/100)*J68,0)</f>
        <v>0</v>
      </c>
      <c r="O68" s="2">
        <f>+IFERROR(L68*('Regions &amp; Poverty'!$I66/100),0)</f>
        <v>0</v>
      </c>
      <c r="P68" s="2">
        <f>+IFERROR(M68*('Regions &amp; Poverty'!$I66/100),0)</f>
        <v>0</v>
      </c>
      <c r="Q68" s="2">
        <f>+IFERROR(N68*('Regions &amp; Poverty'!$I66/100),0)</f>
        <v>0</v>
      </c>
      <c r="R68" s="2">
        <f>+IFERROR(('Regions &amp; Poverty'!$K66/100)*H68,0)</f>
        <v>0</v>
      </c>
      <c r="S68" s="2">
        <f>+IFERROR(('Regions &amp; Poverty'!$K66/100)*I68,0)</f>
        <v>0</v>
      </c>
      <c r="T68" s="2">
        <f>+IFERROR(('Regions &amp; Poverty'!$K66/100)*J68,0)</f>
        <v>0</v>
      </c>
      <c r="U68" s="2">
        <f>+IFERROR(R68*('Regions &amp; Poverty'!$M66/100),0)</f>
        <v>0</v>
      </c>
      <c r="V68" s="2">
        <f>+IFERROR(S68*('Regions &amp; Poverty'!$M66/100),0)</f>
        <v>0</v>
      </c>
      <c r="W68" s="2">
        <f>+IFERROR(T68*('Regions &amp; Poverty'!$M66/100),0)</f>
        <v>0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0</v>
      </c>
      <c r="I69" s="2">
        <f t="shared" si="9"/>
        <v>0</v>
      </c>
      <c r="J69" s="2">
        <f t="shared" si="9"/>
        <v>0</v>
      </c>
      <c r="K69" s="27"/>
      <c r="L69" s="2">
        <f>+IFERROR(('Regions &amp; Poverty'!$G67/100)*H69,0)</f>
        <v>0</v>
      </c>
      <c r="M69" s="2">
        <f>+IFERROR(('Regions &amp; Poverty'!$G67/100)*I69,0)</f>
        <v>0</v>
      </c>
      <c r="N69" s="2">
        <f>+IFERROR(('Regions &amp; Poverty'!$G67/100)*J69,0)</f>
        <v>0</v>
      </c>
      <c r="O69" s="2">
        <f>+IFERROR(L69*('Regions &amp; Poverty'!$I67/100),0)</f>
        <v>0</v>
      </c>
      <c r="P69" s="2">
        <f>+IFERROR(M69*('Regions &amp; Poverty'!$I67/100),0)</f>
        <v>0</v>
      </c>
      <c r="Q69" s="2">
        <f>+IFERROR(N69*('Regions &amp; Poverty'!$I67/100),0)</f>
        <v>0</v>
      </c>
      <c r="R69" s="2">
        <f>+IFERROR(('Regions &amp; Poverty'!$K67/100)*H69,0)</f>
        <v>0</v>
      </c>
      <c r="S69" s="2">
        <f>+IFERROR(('Regions &amp; Poverty'!$K67/100)*I69,0)</f>
        <v>0</v>
      </c>
      <c r="T69" s="2">
        <f>+IFERROR(('Regions &amp; Poverty'!$K67/100)*J69,0)</f>
        <v>0</v>
      </c>
      <c r="U69" s="2">
        <f>+IFERROR(R69*('Regions &amp; Poverty'!$M67/100),0)</f>
        <v>0</v>
      </c>
      <c r="V69" s="2">
        <f>+IFERROR(S69*('Regions &amp; Poverty'!$M67/100),0)</f>
        <v>0</v>
      </c>
      <c r="W69" s="2">
        <f>+IFERROR(T69*('Regions &amp; Poverty'!$M67/100),0)</f>
        <v>0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0</v>
      </c>
      <c r="I70" s="2">
        <f t="shared" si="9"/>
        <v>0</v>
      </c>
      <c r="J70" s="2">
        <f t="shared" si="9"/>
        <v>0</v>
      </c>
      <c r="K70" s="27"/>
      <c r="L70" s="2">
        <f>+IFERROR(('Regions &amp; Poverty'!$G68/100)*H70,0)</f>
        <v>0</v>
      </c>
      <c r="M70" s="2">
        <f>+IFERROR(('Regions &amp; Poverty'!$G68/100)*I70,0)</f>
        <v>0</v>
      </c>
      <c r="N70" s="2">
        <f>+IFERROR(('Regions &amp; Poverty'!$G68/100)*J70,0)</f>
        <v>0</v>
      </c>
      <c r="O70" s="2">
        <f>+IFERROR(L70*('Regions &amp; Poverty'!$I68/100),0)</f>
        <v>0</v>
      </c>
      <c r="P70" s="2">
        <f>+IFERROR(M70*('Regions &amp; Poverty'!$I68/100),0)</f>
        <v>0</v>
      </c>
      <c r="Q70" s="2">
        <f>+IFERROR(N70*('Regions &amp; Poverty'!$I68/100),0)</f>
        <v>0</v>
      </c>
      <c r="R70" s="2">
        <f>+IFERROR(('Regions &amp; Poverty'!$K68/100)*H70,0)</f>
        <v>0</v>
      </c>
      <c r="S70" s="2">
        <f>+IFERROR(('Regions &amp; Poverty'!$K68/100)*I70,0)</f>
        <v>0</v>
      </c>
      <c r="T70" s="2">
        <f>+IFERROR(('Regions &amp; Poverty'!$K68/100)*J70,0)</f>
        <v>0</v>
      </c>
      <c r="U70" s="2">
        <f>+IFERROR(R70*('Regions &amp; Poverty'!$M68/100),0)</f>
        <v>0</v>
      </c>
      <c r="V70" s="2">
        <f>+IFERROR(S70*('Regions &amp; Poverty'!$M68/100),0)</f>
        <v>0</v>
      </c>
      <c r="W70" s="2">
        <f>+IFERROR(T70*('Regions &amp; Poverty'!$M68/100),0)</f>
        <v>0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0</v>
      </c>
      <c r="I71" s="2">
        <f t="shared" si="9"/>
        <v>0</v>
      </c>
      <c r="J71" s="2">
        <f t="shared" si="9"/>
        <v>0</v>
      </c>
      <c r="K71" s="27"/>
      <c r="L71" s="2">
        <f>+IFERROR(('Regions &amp; Poverty'!$G69/100)*H71,0)</f>
        <v>0</v>
      </c>
      <c r="M71" s="2">
        <f>+IFERROR(('Regions &amp; Poverty'!$G69/100)*I71,0)</f>
        <v>0</v>
      </c>
      <c r="N71" s="2">
        <f>+IFERROR(('Regions &amp; Poverty'!$G69/100)*J71,0)</f>
        <v>0</v>
      </c>
      <c r="O71" s="2">
        <f>+IFERROR(L71*('Regions &amp; Poverty'!$I69/100),0)</f>
        <v>0</v>
      </c>
      <c r="P71" s="2">
        <f>+IFERROR(M71*('Regions &amp; Poverty'!$I69/100),0)</f>
        <v>0</v>
      </c>
      <c r="Q71" s="2">
        <f>+IFERROR(N71*('Regions &amp; Poverty'!$I69/100),0)</f>
        <v>0</v>
      </c>
      <c r="R71" s="2">
        <f>+IFERROR(('Regions &amp; Poverty'!$K69/100)*H71,0)</f>
        <v>0</v>
      </c>
      <c r="S71" s="2">
        <f>+IFERROR(('Regions &amp; Poverty'!$K69/100)*I71,0)</f>
        <v>0</v>
      </c>
      <c r="T71" s="2">
        <f>+IFERROR(('Regions &amp; Poverty'!$K69/100)*J71,0)</f>
        <v>0</v>
      </c>
      <c r="U71" s="2">
        <f>+IFERROR(R71*('Regions &amp; Poverty'!$M69/100),0)</f>
        <v>0</v>
      </c>
      <c r="V71" s="2">
        <f>+IFERROR(S71*('Regions &amp; Poverty'!$M69/100),0)</f>
        <v>0</v>
      </c>
      <c r="W71" s="2">
        <f>+IFERROR(T71*('Regions &amp; Poverty'!$M69/100),0)</f>
        <v>0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1942</v>
      </c>
      <c r="I72" s="2">
        <f t="shared" si="9"/>
        <v>1936</v>
      </c>
      <c r="J72" s="2">
        <f t="shared" si="9"/>
        <v>864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  <c r="K73" s="27"/>
      <c r="L73" s="2">
        <f>+IFERROR(('Regions &amp; Poverty'!$G71/100)*H73,0)</f>
        <v>0</v>
      </c>
      <c r="M73" s="2">
        <f>+IFERROR(('Regions &amp; Poverty'!$G71/100)*I73,0)</f>
        <v>0</v>
      </c>
      <c r="N73" s="2">
        <f>+IFERROR(('Regions &amp; Poverty'!$G71/100)*J73,0)</f>
        <v>0</v>
      </c>
      <c r="O73" s="2">
        <f>+IFERROR(L73*('Regions &amp; Poverty'!$I71/100),0)</f>
        <v>0</v>
      </c>
      <c r="P73" s="2">
        <f>+IFERROR(M73*('Regions &amp; Poverty'!$I71/100),0)</f>
        <v>0</v>
      </c>
      <c r="Q73" s="2">
        <f>+IFERROR(N73*('Regions &amp; Poverty'!$I71/100),0)</f>
        <v>0</v>
      </c>
      <c r="R73" s="2">
        <f>+IFERROR(('Regions &amp; Poverty'!$K71/100)*H73,0)</f>
        <v>0</v>
      </c>
      <c r="S73" s="2">
        <f>+IFERROR(('Regions &amp; Poverty'!$K71/100)*I73,0)</f>
        <v>0</v>
      </c>
      <c r="T73" s="2">
        <f>+IFERROR(('Regions &amp; Poverty'!$K71/100)*J73,0)</f>
        <v>0</v>
      </c>
      <c r="U73" s="2">
        <f>+IFERROR(R73*('Regions &amp; Poverty'!$M71/100),0)</f>
        <v>0</v>
      </c>
      <c r="V73" s="2">
        <f>+IFERROR(S73*('Regions &amp; Poverty'!$M71/100),0)</f>
        <v>0</v>
      </c>
      <c r="W73" s="2">
        <f>+IFERROR(T73*('Regions &amp; Poverty'!$M71/100),0)</f>
        <v>0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  <c r="K77" s="27"/>
      <c r="L77" s="2">
        <f>+IFERROR(('Regions &amp; Poverty'!$G75/100)*H77,0)</f>
        <v>0</v>
      </c>
      <c r="M77" s="2">
        <f>+IFERROR(('Regions &amp; Poverty'!$G75/100)*I77,0)</f>
        <v>0</v>
      </c>
      <c r="N77" s="2">
        <f>+IFERROR(('Regions &amp; Poverty'!$G75/100)*J77,0)</f>
        <v>0</v>
      </c>
      <c r="O77" s="2">
        <f>+IFERROR(L77*('Regions &amp; Poverty'!$I75/100),0)</f>
        <v>0</v>
      </c>
      <c r="P77" s="2">
        <f>+IFERROR(M77*('Regions &amp; Poverty'!$I75/100),0)</f>
        <v>0</v>
      </c>
      <c r="Q77" s="2">
        <f>+IFERROR(N77*('Regions &amp; Poverty'!$I75/100),0)</f>
        <v>0</v>
      </c>
      <c r="R77" s="2">
        <f>+IFERROR(('Regions &amp; Poverty'!$K75/100)*H77,0)</f>
        <v>0</v>
      </c>
      <c r="S77" s="2">
        <f>+IFERROR(('Regions &amp; Poverty'!$K75/100)*I77,0)</f>
        <v>0</v>
      </c>
      <c r="T77" s="2">
        <f>+IFERROR(('Regions &amp; Poverty'!$K75/100)*J77,0)</f>
        <v>0</v>
      </c>
      <c r="U77" s="2">
        <f>+IFERROR(R77*('Regions &amp; Poverty'!$M75/100),0)</f>
        <v>0</v>
      </c>
      <c r="V77" s="2">
        <f>+IFERROR(S77*('Regions &amp; Poverty'!$M75/100),0)</f>
        <v>0</v>
      </c>
      <c r="W77" s="2">
        <f>+IFERROR(T77*('Regions &amp; Poverty'!$M75/100),0)</f>
        <v>0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0</v>
      </c>
      <c r="I83" s="2">
        <f t="shared" si="10"/>
        <v>0</v>
      </c>
      <c r="J83" s="2">
        <f t="shared" si="10"/>
        <v>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0</v>
      </c>
      <c r="I87" s="2">
        <f t="shared" si="10"/>
        <v>0</v>
      </c>
      <c r="J87" s="2">
        <f t="shared" si="10"/>
        <v>0</v>
      </c>
      <c r="K87" s="27"/>
      <c r="L87" s="2">
        <f>+IFERROR(('Regions &amp; Poverty'!$G85/100)*H87,0)</f>
        <v>0</v>
      </c>
      <c r="M87" s="2">
        <f>+IFERROR(('Regions &amp; Poverty'!$G85/100)*I87,0)</f>
        <v>0</v>
      </c>
      <c r="N87" s="2">
        <f>+IFERROR(('Regions &amp; Poverty'!$G85/100)*J87,0)</f>
        <v>0</v>
      </c>
      <c r="O87" s="2">
        <f>+IFERROR(L87*('Regions &amp; Poverty'!$I85/100),0)</f>
        <v>0</v>
      </c>
      <c r="P87" s="2">
        <f>+IFERROR(M87*('Regions &amp; Poverty'!$I85/100),0)</f>
        <v>0</v>
      </c>
      <c r="Q87" s="2">
        <f>+IFERROR(N87*('Regions &amp; Poverty'!$I85/100),0)</f>
        <v>0</v>
      </c>
      <c r="R87" s="2">
        <f>+IFERROR(('Regions &amp; Poverty'!$K85/100)*H87,0)</f>
        <v>0</v>
      </c>
      <c r="S87" s="2">
        <f>+IFERROR(('Regions &amp; Poverty'!$K85/100)*I87,0)</f>
        <v>0</v>
      </c>
      <c r="T87" s="2">
        <f>+IFERROR(('Regions &amp; Poverty'!$K85/100)*J87,0)</f>
        <v>0</v>
      </c>
      <c r="U87" s="2">
        <f>+IFERROR(R87*('Regions &amp; Poverty'!$M85/100),0)</f>
        <v>0</v>
      </c>
      <c r="V87" s="2">
        <f>+IFERROR(S87*('Regions &amp; Poverty'!$M85/100),0)</f>
        <v>0</v>
      </c>
      <c r="W87" s="2">
        <f>+IFERROR(T87*('Regions &amp; Poverty'!$M85/100),0)</f>
        <v>0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575100</v>
      </c>
      <c r="I95" s="2">
        <f t="shared" si="11"/>
        <v>602303</v>
      </c>
      <c r="J95" s="2">
        <f t="shared" si="11"/>
        <v>627600</v>
      </c>
      <c r="K95" s="27"/>
      <c r="L95" s="2">
        <f>+IFERROR(('Regions &amp; Poverty'!$G93/100)*H95,0)</f>
        <v>37381.5</v>
      </c>
      <c r="M95" s="2">
        <f>+IFERROR(('Regions &amp; Poverty'!$G93/100)*I95,0)</f>
        <v>39149.695</v>
      </c>
      <c r="N95" s="2">
        <f>+IFERROR(('Regions &amp; Poverty'!$G93/100)*J95,0)</f>
        <v>40794</v>
      </c>
      <c r="O95" s="2">
        <f>+IFERROR(L95*('Regions &amp; Poverty'!$I93/100),0)</f>
        <v>560.72249999999997</v>
      </c>
      <c r="P95" s="2">
        <f>+IFERROR(M95*('Regions &amp; Poverty'!$I93/100),0)</f>
        <v>587.24542499999995</v>
      </c>
      <c r="Q95" s="2">
        <f>+IFERROR(N95*('Regions &amp; Poverty'!$I93/100),0)</f>
        <v>611.91</v>
      </c>
      <c r="R95" s="2">
        <f>+IFERROR(('Regions &amp; Poverty'!$K93/100)*H95,0)</f>
        <v>173680.19999999998</v>
      </c>
      <c r="S95" s="2">
        <f>+IFERROR(('Regions &amp; Poverty'!$K93/100)*I95,0)</f>
        <v>181895.50599999999</v>
      </c>
      <c r="T95" s="2">
        <f>+IFERROR(('Regions &amp; Poverty'!$K93/100)*J95,0)</f>
        <v>189535.19999999998</v>
      </c>
      <c r="U95" s="2">
        <f>+IFERROR(R95*('Regions &amp; Poverty'!$M93/100),0)</f>
        <v>13720.735799999999</v>
      </c>
      <c r="V95" s="2">
        <f>+IFERROR(S95*('Regions &amp; Poverty'!$M93/100),0)</f>
        <v>14369.744973999999</v>
      </c>
      <c r="W95" s="2">
        <f>+IFERROR(T95*('Regions &amp; Poverty'!$M93/100),0)</f>
        <v>14973.280799999999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871</v>
      </c>
      <c r="I96" s="2">
        <f t="shared" si="11"/>
        <v>847</v>
      </c>
      <c r="J96" s="2">
        <f t="shared" si="11"/>
        <v>825</v>
      </c>
      <c r="K96" s="27"/>
      <c r="L96" s="2">
        <f>+IFERROR(('Regions &amp; Poverty'!$G94/100)*H96,0)</f>
        <v>72.293000000000006</v>
      </c>
      <c r="M96" s="2">
        <f>+IFERROR(('Regions &amp; Poverty'!$G94/100)*I96,0)</f>
        <v>70.301000000000002</v>
      </c>
      <c r="N96" s="2">
        <f>+IFERROR(('Regions &amp; Poverty'!$G94/100)*J96,0)</f>
        <v>68.475000000000009</v>
      </c>
      <c r="O96" s="2">
        <f>+IFERROR(L96*('Regions &amp; Poverty'!$I94/100),0)</f>
        <v>1.1566880000000002</v>
      </c>
      <c r="P96" s="2">
        <f>+IFERROR(M96*('Regions &amp; Poverty'!$I94/100),0)</f>
        <v>1.124816</v>
      </c>
      <c r="Q96" s="2">
        <f>+IFERROR(N96*('Regions &amp; Poverty'!$I94/100),0)</f>
        <v>1.0956000000000001</v>
      </c>
      <c r="R96" s="2">
        <f>+IFERROR(('Regions &amp; Poverty'!$K94/100)*H96,0)</f>
        <v>293.52700000000004</v>
      </c>
      <c r="S96" s="2">
        <f>+IFERROR(('Regions &amp; Poverty'!$K94/100)*I96,0)</f>
        <v>285.43900000000002</v>
      </c>
      <c r="T96" s="2">
        <f>+IFERROR(('Regions &amp; Poverty'!$K94/100)*J96,0)</f>
        <v>278.02500000000003</v>
      </c>
      <c r="U96" s="2">
        <f>+IFERROR(R96*('Regions &amp; Poverty'!$M94/100),0)</f>
        <v>27.591538000000003</v>
      </c>
      <c r="V96" s="2">
        <f>+IFERROR(S96*('Regions &amp; Poverty'!$M94/100),0)</f>
        <v>26.831266000000003</v>
      </c>
      <c r="W96" s="2">
        <f>+IFERROR(T96*('Regions &amp; Poverty'!$M94/100),0)</f>
        <v>26.134350000000005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3170000</v>
      </c>
      <c r="I110" s="2">
        <f t="shared" si="17"/>
        <v>2810000</v>
      </c>
      <c r="J110" s="2">
        <f t="shared" si="17"/>
        <v>2848993</v>
      </c>
      <c r="K110" s="27"/>
      <c r="L110" s="2">
        <f>+IFERROR(('Regions &amp; Poverty'!$G108/100)*H110,0)</f>
        <v>672040</v>
      </c>
      <c r="M110" s="2">
        <f>+IFERROR(('Regions &amp; Poverty'!$G108/100)*I110,0)</f>
        <v>595720</v>
      </c>
      <c r="N110" s="2">
        <f>+IFERROR(('Regions &amp; Poverty'!$G108/100)*J110,0)</f>
        <v>603986.51599999995</v>
      </c>
      <c r="O110" s="2">
        <f>+IFERROR(L110*('Regions &amp; Poverty'!$I108/100),0)</f>
        <v>28897.719999999998</v>
      </c>
      <c r="P110" s="2">
        <f>+IFERROR(M110*('Regions &amp; Poverty'!$I108/100),0)</f>
        <v>25615.96</v>
      </c>
      <c r="Q110" s="2">
        <f>+IFERROR(N110*('Regions &amp; Poverty'!$I108/100),0)</f>
        <v>25971.420187999996</v>
      </c>
      <c r="R110" s="2">
        <f>+IFERROR(('Regions &amp; Poverty'!$K108/100)*H110,0)</f>
        <v>1914680</v>
      </c>
      <c r="S110" s="2">
        <f>+IFERROR(('Regions &amp; Poverty'!$K108/100)*I110,0)</f>
        <v>1697240</v>
      </c>
      <c r="T110" s="2">
        <f>+IFERROR(('Regions &amp; Poverty'!$K108/100)*J110,0)</f>
        <v>1720791.7719999999</v>
      </c>
      <c r="U110" s="2">
        <f>+IFERROR(R110*('Regions &amp; Poverty'!$M108/100),0)</f>
        <v>377191.95999999996</v>
      </c>
      <c r="V110" s="2">
        <f>+IFERROR(S110*('Regions &amp; Poverty'!$M108/100),0)</f>
        <v>334356.27999999997</v>
      </c>
      <c r="W110" s="2">
        <f>+IFERROR(T110*('Regions &amp; Poverty'!$M108/100),0)</f>
        <v>338995.97908399993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16415</v>
      </c>
      <c r="I111" s="2">
        <f t="shared" si="17"/>
        <v>16462</v>
      </c>
      <c r="J111" s="2">
        <f t="shared" si="17"/>
        <v>16415</v>
      </c>
      <c r="K111" s="27"/>
      <c r="L111" s="2">
        <f>+IFERROR(('Regions &amp; Poverty'!$G109/100)*H111,0)</f>
        <v>2462.25</v>
      </c>
      <c r="M111" s="2">
        <f>+IFERROR(('Regions &amp; Poverty'!$G109/100)*I111,0)</f>
        <v>2469.2999999999997</v>
      </c>
      <c r="N111" s="2">
        <f>+IFERROR(('Regions &amp; Poverty'!$G109/100)*J111,0)</f>
        <v>2462.25</v>
      </c>
      <c r="O111" s="2">
        <f>+IFERROR(L111*('Regions &amp; Poverty'!$I109/100),0)</f>
        <v>73.867499999999993</v>
      </c>
      <c r="P111" s="2">
        <f>+IFERROR(M111*('Regions &amp; Poverty'!$I109/100),0)</f>
        <v>74.078999999999994</v>
      </c>
      <c r="Q111" s="2">
        <f>+IFERROR(N111*('Regions &amp; Poverty'!$I109/100),0)</f>
        <v>73.867499999999993</v>
      </c>
      <c r="R111" s="2">
        <f>+IFERROR(('Regions &amp; Poverty'!$K109/100)*H111,0)</f>
        <v>8355.2350000000006</v>
      </c>
      <c r="S111" s="2">
        <f>+IFERROR(('Regions &amp; Poverty'!$K109/100)*I111,0)</f>
        <v>8379.1579999999994</v>
      </c>
      <c r="T111" s="2">
        <f>+IFERROR(('Regions &amp; Poverty'!$K109/100)*J111,0)</f>
        <v>8355.2350000000006</v>
      </c>
      <c r="U111" s="2">
        <f>+IFERROR(R111*('Regions &amp; Poverty'!$M109/100),0)</f>
        <v>1320.1271300000001</v>
      </c>
      <c r="V111" s="2">
        <f>+IFERROR(S111*('Regions &amp; Poverty'!$M109/100),0)</f>
        <v>1323.906964</v>
      </c>
      <c r="W111" s="2">
        <f>+IFERROR(T111*('Regions &amp; Poverty'!$M109/100),0)</f>
        <v>1320.1271300000001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4</v>
      </c>
      <c r="I112" s="2">
        <f t="shared" si="17"/>
        <v>4</v>
      </c>
      <c r="J112" s="2">
        <f t="shared" si="17"/>
        <v>4</v>
      </c>
      <c r="K112" s="27"/>
      <c r="L112" s="2">
        <f>+IFERROR(('Regions &amp; Poverty'!$G110/100)*H112,0)</f>
        <v>0.24399999999999999</v>
      </c>
      <c r="M112" s="2">
        <f>+IFERROR(('Regions &amp; Poverty'!$G110/100)*I112,0)</f>
        <v>0.24399999999999999</v>
      </c>
      <c r="N112" s="2">
        <f>+IFERROR(('Regions &amp; Poverty'!$G110/100)*J112,0)</f>
        <v>0.24399999999999999</v>
      </c>
      <c r="O112" s="2">
        <f>+IFERROR(L112*('Regions &amp; Poverty'!$I110/100),0)</f>
        <v>2.196E-3</v>
      </c>
      <c r="P112" s="2">
        <f>+IFERROR(M112*('Regions &amp; Poverty'!$I110/100),0)</f>
        <v>2.196E-3</v>
      </c>
      <c r="Q112" s="2">
        <f>+IFERROR(N112*('Regions &amp; Poverty'!$I110/100),0)</f>
        <v>2.196E-3</v>
      </c>
      <c r="R112" s="2">
        <f>+IFERROR(('Regions &amp; Poverty'!$K110/100)*H112,0)</f>
        <v>1.5880000000000001</v>
      </c>
      <c r="S112" s="2">
        <f>+IFERROR(('Regions &amp; Poverty'!$K110/100)*I112,0)</f>
        <v>1.5880000000000001</v>
      </c>
      <c r="T112" s="2">
        <f>+IFERROR(('Regions &amp; Poverty'!$K110/100)*J112,0)</f>
        <v>1.5880000000000001</v>
      </c>
      <c r="U112" s="2">
        <f>+IFERROR(R112*('Regions &amp; Poverty'!$M110/100),0)</f>
        <v>0.15086000000000002</v>
      </c>
      <c r="V112" s="2">
        <f>+IFERROR(S112*('Regions &amp; Poverty'!$M110/100),0)</f>
        <v>0.15086000000000002</v>
      </c>
      <c r="W112" s="2">
        <f>+IFERROR(T112*('Regions &amp; Poverty'!$M110/100),0)</f>
        <v>0.15086000000000002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0</v>
      </c>
      <c r="I127" s="2">
        <f t="shared" si="20"/>
        <v>0</v>
      </c>
      <c r="J127" s="2">
        <f t="shared" si="20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0</v>
      </c>
      <c r="I128" s="2">
        <f t="shared" si="20"/>
        <v>0</v>
      </c>
      <c r="J128" s="2">
        <f t="shared" si="20"/>
        <v>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0</v>
      </c>
      <c r="I129" s="2">
        <f t="shared" si="20"/>
        <v>0</v>
      </c>
      <c r="J129" s="2">
        <f t="shared" si="20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0</v>
      </c>
      <c r="I140" s="2">
        <f t="shared" si="24"/>
        <v>0</v>
      </c>
      <c r="J140" s="2">
        <f t="shared" si="24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0</v>
      </c>
      <c r="I141" s="2">
        <f t="shared" si="24"/>
        <v>0</v>
      </c>
      <c r="J141" s="2">
        <f t="shared" si="24"/>
        <v>0</v>
      </c>
      <c r="K141" s="27"/>
      <c r="L141" s="2">
        <f>+IFERROR(('Regions &amp; Poverty'!$G139/100)*H141,0)</f>
        <v>0</v>
      </c>
      <c r="M141" s="2">
        <f>+IFERROR(('Regions &amp; Poverty'!$G139/100)*I141,0)</f>
        <v>0</v>
      </c>
      <c r="N141" s="2">
        <f>+IFERROR(('Regions &amp; Poverty'!$G139/100)*J141,0)</f>
        <v>0</v>
      </c>
      <c r="O141" s="2">
        <f>+IFERROR(L141*('Regions &amp; Poverty'!$I139/100),0)</f>
        <v>0</v>
      </c>
      <c r="P141" s="2">
        <f>+IFERROR(M141*('Regions &amp; Poverty'!$I139/100),0)</f>
        <v>0</v>
      </c>
      <c r="Q141" s="2">
        <f>+IFERROR(N141*('Regions &amp; Poverty'!$I139/100),0)</f>
        <v>0</v>
      </c>
      <c r="R141" s="2">
        <f>+IFERROR(('Regions &amp; Poverty'!$K139/100)*H141,0)</f>
        <v>0</v>
      </c>
      <c r="S141" s="2">
        <f>+IFERROR(('Regions &amp; Poverty'!$K139/100)*I141,0)</f>
        <v>0</v>
      </c>
      <c r="T141" s="2">
        <f>+IFERROR(('Regions &amp; Poverty'!$K139/100)*J141,0)</f>
        <v>0</v>
      </c>
      <c r="U141" s="2">
        <f>+IFERROR(R141*('Regions &amp; Poverty'!$M139/100),0)</f>
        <v>0</v>
      </c>
      <c r="V141" s="2">
        <f>+IFERROR(S141*('Regions &amp; Poverty'!$M139/100),0)</f>
        <v>0</v>
      </c>
      <c r="W141" s="2">
        <f>+IFERROR(T141*('Regions &amp; Poverty'!$M139/100),0)</f>
        <v>0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0</v>
      </c>
      <c r="I151" s="2">
        <f t="shared" si="25"/>
        <v>0</v>
      </c>
      <c r="J151" s="2">
        <f t="shared" si="25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0</v>
      </c>
      <c r="I155" s="2">
        <f t="shared" si="25"/>
        <v>0</v>
      </c>
      <c r="J155" s="2">
        <f t="shared" si="25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0</v>
      </c>
      <c r="I156" s="2">
        <f t="shared" si="25"/>
        <v>0</v>
      </c>
      <c r="J156" s="2">
        <f t="shared" si="25"/>
        <v>0</v>
      </c>
      <c r="K156" s="27"/>
      <c r="L156" s="2">
        <f>+IFERROR(('Regions &amp; Poverty'!$G154/100)*H156,0)</f>
        <v>0</v>
      </c>
      <c r="M156" s="2">
        <f>+IFERROR(('Regions &amp; Poverty'!$G154/100)*I156,0)</f>
        <v>0</v>
      </c>
      <c r="N156" s="2">
        <f>+IFERROR(('Regions &amp; Poverty'!$G154/100)*J156,0)</f>
        <v>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0</v>
      </c>
      <c r="S156" s="2">
        <f>+IFERROR(('Regions &amp; Poverty'!$K154/100)*I156,0)</f>
        <v>0</v>
      </c>
      <c r="T156" s="2">
        <f>+IFERROR(('Regions &amp; Poverty'!$K154/100)*J156,0)</f>
        <v>0</v>
      </c>
      <c r="U156" s="2">
        <f>+IFERROR(R156*('Regions &amp; Poverty'!$M154/100),0)</f>
        <v>0</v>
      </c>
      <c r="V156" s="2">
        <f>+IFERROR(S156*('Regions &amp; Poverty'!$M154/100),0)</f>
        <v>0</v>
      </c>
      <c r="W156" s="2">
        <f>+IFERROR(T156*('Regions &amp; Poverty'!$M154/100),0)</f>
        <v>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0</v>
      </c>
      <c r="I170" s="2">
        <f t="shared" si="27"/>
        <v>0</v>
      </c>
      <c r="J170" s="2">
        <f t="shared" si="27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4754080</v>
      </c>
      <c r="I178" s="9">
        <f t="shared" si="29"/>
        <v>4406226</v>
      </c>
      <c r="J178" s="9">
        <f t="shared" si="29"/>
        <v>4489540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0</v>
      </c>
      <c r="I183" s="2">
        <f t="shared" si="30"/>
        <v>0</v>
      </c>
      <c r="J183" s="2">
        <f t="shared" si="30"/>
        <v>0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730</v>
      </c>
      <c r="I190" s="2">
        <f t="shared" si="30"/>
        <v>505</v>
      </c>
      <c r="J190" s="2">
        <f t="shared" si="30"/>
        <v>327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214</v>
      </c>
      <c r="I197" s="2">
        <f t="shared" si="31"/>
        <v>224</v>
      </c>
      <c r="J197" s="2">
        <f t="shared" si="31"/>
        <v>204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0</v>
      </c>
      <c r="I244" s="2">
        <f t="shared" si="36"/>
        <v>0</v>
      </c>
      <c r="J244" s="2">
        <f t="shared" si="36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0</v>
      </c>
      <c r="I245" s="2">
        <f t="shared" si="36"/>
        <v>0</v>
      </c>
      <c r="J245" s="2">
        <f t="shared" si="36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12</v>
      </c>
      <c r="B250" s="1" t="s">
        <v>29</v>
      </c>
      <c r="C250" s="1">
        <v>197</v>
      </c>
      <c r="D250" s="1" t="s">
        <v>698</v>
      </c>
      <c r="E250" s="1">
        <v>5510</v>
      </c>
      <c r="F250" s="1" t="s">
        <v>581</v>
      </c>
      <c r="G250" s="1" t="s">
        <v>4</v>
      </c>
      <c r="H250" s="1">
        <v>183</v>
      </c>
      <c r="I250" s="1">
        <v>119</v>
      </c>
      <c r="J250" s="1">
        <v>118</v>
      </c>
    </row>
    <row r="251" spans="1:11" ht="15" customHeight="1" x14ac:dyDescent="0.2">
      <c r="A251" s="1">
        <v>16</v>
      </c>
      <c r="B251" s="1" t="s">
        <v>31</v>
      </c>
      <c r="C251" s="1">
        <v>197</v>
      </c>
      <c r="D251" s="1" t="s">
        <v>698</v>
      </c>
      <c r="E251" s="1">
        <v>5510</v>
      </c>
      <c r="F251" s="1" t="s">
        <v>581</v>
      </c>
      <c r="G251" s="1" t="s">
        <v>4</v>
      </c>
      <c r="H251" s="1">
        <v>1000</v>
      </c>
      <c r="I251" s="1">
        <v>424</v>
      </c>
      <c r="J251" s="1">
        <v>333</v>
      </c>
    </row>
    <row r="252" spans="1:11" ht="15" customHeight="1" x14ac:dyDescent="0.2">
      <c r="A252" s="1">
        <v>29</v>
      </c>
      <c r="B252" s="1" t="s">
        <v>48</v>
      </c>
      <c r="C252" s="1">
        <v>197</v>
      </c>
      <c r="D252" s="1" t="s">
        <v>698</v>
      </c>
      <c r="E252" s="1">
        <v>5510</v>
      </c>
      <c r="F252" s="1" t="s">
        <v>581</v>
      </c>
      <c r="G252" s="1" t="s">
        <v>4</v>
      </c>
      <c r="H252" s="1">
        <v>7486</v>
      </c>
      <c r="I252" s="1">
        <v>1310</v>
      </c>
      <c r="J252" s="1">
        <v>1246</v>
      </c>
    </row>
    <row r="253" spans="1:11" ht="15" customHeight="1" x14ac:dyDescent="0.2">
      <c r="A253" s="1">
        <v>45</v>
      </c>
      <c r="B253" s="1" t="s">
        <v>59</v>
      </c>
      <c r="C253" s="1">
        <v>197</v>
      </c>
      <c r="D253" s="1" t="s">
        <v>698</v>
      </c>
      <c r="E253" s="1">
        <v>5510</v>
      </c>
      <c r="F253" s="1" t="s">
        <v>581</v>
      </c>
      <c r="G253" s="1" t="s">
        <v>4</v>
      </c>
      <c r="H253" s="1">
        <v>393</v>
      </c>
      <c r="I253" s="1">
        <v>388</v>
      </c>
      <c r="J253" s="1">
        <v>390</v>
      </c>
    </row>
    <row r="254" spans="1:11" ht="15" customHeight="1" x14ac:dyDescent="0.2">
      <c r="A254" s="1">
        <v>250</v>
      </c>
      <c r="B254" s="1" t="s">
        <v>70</v>
      </c>
      <c r="C254" s="1">
        <v>197</v>
      </c>
      <c r="D254" s="1" t="s">
        <v>698</v>
      </c>
      <c r="E254" s="1">
        <v>5510</v>
      </c>
      <c r="F254" s="1" t="s">
        <v>581</v>
      </c>
      <c r="G254" s="1" t="s">
        <v>4</v>
      </c>
      <c r="H254" s="1">
        <v>5957</v>
      </c>
      <c r="I254" s="1">
        <v>5914</v>
      </c>
      <c r="J254" s="1">
        <v>5489</v>
      </c>
    </row>
    <row r="255" spans="1:11" ht="15" customHeight="1" x14ac:dyDescent="0.2">
      <c r="A255" s="1">
        <v>56</v>
      </c>
      <c r="B255" s="1" t="s">
        <v>74</v>
      </c>
      <c r="C255" s="1">
        <v>197</v>
      </c>
      <c r="D255" s="1" t="s">
        <v>698</v>
      </c>
      <c r="E255" s="1">
        <v>5510</v>
      </c>
      <c r="F255" s="1" t="s">
        <v>581</v>
      </c>
      <c r="G255" s="1" t="s">
        <v>4</v>
      </c>
      <c r="H255" s="1">
        <v>24615</v>
      </c>
      <c r="I255" s="1">
        <v>20948</v>
      </c>
      <c r="J255" s="1">
        <v>21420</v>
      </c>
    </row>
    <row r="256" spans="1:11" ht="15" customHeight="1" x14ac:dyDescent="0.2">
      <c r="A256" s="1">
        <v>86</v>
      </c>
      <c r="B256" s="1" t="s">
        <v>95</v>
      </c>
      <c r="C256" s="1">
        <v>197</v>
      </c>
      <c r="D256" s="1" t="s">
        <v>698</v>
      </c>
      <c r="E256" s="1">
        <v>5510</v>
      </c>
      <c r="F256" s="1" t="s">
        <v>581</v>
      </c>
      <c r="G256" s="1" t="s">
        <v>4</v>
      </c>
      <c r="H256" s="1">
        <v>730</v>
      </c>
      <c r="I256" s="1">
        <v>505</v>
      </c>
      <c r="J256" s="1">
        <v>327</v>
      </c>
    </row>
    <row r="257" spans="1:10" ht="15" customHeight="1" x14ac:dyDescent="0.2">
      <c r="A257" s="1">
        <v>93</v>
      </c>
      <c r="B257" s="1" t="s">
        <v>102</v>
      </c>
      <c r="C257" s="1">
        <v>197</v>
      </c>
      <c r="D257" s="1" t="s">
        <v>698</v>
      </c>
      <c r="E257" s="1">
        <v>5510</v>
      </c>
      <c r="F257" s="1" t="s">
        <v>581</v>
      </c>
      <c r="G257" s="1" t="s">
        <v>4</v>
      </c>
      <c r="H257" s="1">
        <v>90270</v>
      </c>
      <c r="I257" s="1">
        <v>114804</v>
      </c>
      <c r="J257" s="1">
        <v>114392</v>
      </c>
    </row>
    <row r="258" spans="1:10" ht="15" customHeight="1" x14ac:dyDescent="0.2">
      <c r="A258" s="1">
        <v>100</v>
      </c>
      <c r="B258" s="1" t="s">
        <v>106</v>
      </c>
      <c r="C258" s="1">
        <v>197</v>
      </c>
      <c r="D258" s="1" t="s">
        <v>698</v>
      </c>
      <c r="E258" s="1">
        <v>5510</v>
      </c>
      <c r="F258" s="1" t="s">
        <v>581</v>
      </c>
      <c r="G258" s="1" t="s">
        <v>4</v>
      </c>
      <c r="H258" s="1">
        <v>3170000</v>
      </c>
      <c r="I258" s="1">
        <v>2810000</v>
      </c>
      <c r="J258" s="1">
        <v>2848993</v>
      </c>
    </row>
    <row r="259" spans="1:10" ht="15" customHeight="1" x14ac:dyDescent="0.2">
      <c r="A259" s="1">
        <v>109</v>
      </c>
      <c r="B259" s="1" t="s">
        <v>113</v>
      </c>
      <c r="C259" s="1">
        <v>197</v>
      </c>
      <c r="D259" s="1" t="s">
        <v>698</v>
      </c>
      <c r="E259" s="1">
        <v>5510</v>
      </c>
      <c r="F259" s="1" t="s">
        <v>581</v>
      </c>
      <c r="G259" s="1" t="s">
        <v>4</v>
      </c>
      <c r="H259" s="1">
        <v>913</v>
      </c>
      <c r="I259" s="1">
        <v>835</v>
      </c>
      <c r="J259" s="1">
        <v>879</v>
      </c>
    </row>
    <row r="260" spans="1:10" ht="15" customHeight="1" x14ac:dyDescent="0.2">
      <c r="A260" s="1">
        <v>114</v>
      </c>
      <c r="B260" s="1" t="s">
        <v>117</v>
      </c>
      <c r="C260" s="1">
        <v>197</v>
      </c>
      <c r="D260" s="1" t="s">
        <v>698</v>
      </c>
      <c r="E260" s="1">
        <v>5510</v>
      </c>
      <c r="F260" s="1" t="s">
        <v>581</v>
      </c>
      <c r="G260" s="1" t="s">
        <v>4</v>
      </c>
      <c r="H260" s="1">
        <v>274523</v>
      </c>
      <c r="I260" s="1">
        <v>215237</v>
      </c>
      <c r="J260" s="1">
        <v>191319</v>
      </c>
    </row>
    <row r="261" spans="1:10" ht="15" customHeight="1" x14ac:dyDescent="0.2">
      <c r="A261" s="1">
        <v>130</v>
      </c>
      <c r="B261" s="1" t="s">
        <v>131</v>
      </c>
      <c r="C261" s="1">
        <v>197</v>
      </c>
      <c r="D261" s="1" t="s">
        <v>698</v>
      </c>
      <c r="E261" s="1">
        <v>5510</v>
      </c>
      <c r="F261" s="1" t="s">
        <v>581</v>
      </c>
      <c r="G261" s="1" t="s">
        <v>4</v>
      </c>
      <c r="H261" s="1">
        <v>318885</v>
      </c>
      <c r="I261" s="1">
        <v>335165</v>
      </c>
      <c r="J261" s="1">
        <v>371114</v>
      </c>
    </row>
    <row r="262" spans="1:10" ht="15" customHeight="1" x14ac:dyDescent="0.2">
      <c r="A262" s="1">
        <v>28</v>
      </c>
      <c r="B262" s="1" t="s">
        <v>147</v>
      </c>
      <c r="C262" s="1">
        <v>197</v>
      </c>
      <c r="D262" s="1" t="s">
        <v>698</v>
      </c>
      <c r="E262" s="1">
        <v>5510</v>
      </c>
      <c r="F262" s="1" t="s">
        <v>581</v>
      </c>
      <c r="G262" s="1" t="s">
        <v>4</v>
      </c>
      <c r="H262" s="1">
        <v>575100</v>
      </c>
      <c r="I262" s="1">
        <v>602303</v>
      </c>
      <c r="J262" s="1">
        <v>627600</v>
      </c>
    </row>
    <row r="263" spans="1:10" ht="15" customHeight="1" x14ac:dyDescent="0.2">
      <c r="A263" s="1">
        <v>149</v>
      </c>
      <c r="B263" s="1" t="s">
        <v>150</v>
      </c>
      <c r="C263" s="1">
        <v>197</v>
      </c>
      <c r="D263" s="1" t="s">
        <v>698</v>
      </c>
      <c r="E263" s="1">
        <v>5510</v>
      </c>
      <c r="F263" s="1" t="s">
        <v>581</v>
      </c>
      <c r="G263" s="1" t="s">
        <v>4</v>
      </c>
      <c r="H263" s="1">
        <v>16415</v>
      </c>
      <c r="I263" s="1">
        <v>16462</v>
      </c>
      <c r="J263" s="1">
        <v>16415</v>
      </c>
    </row>
    <row r="264" spans="1:10" ht="15" customHeight="1" x14ac:dyDescent="0.2">
      <c r="A264" s="1">
        <v>165</v>
      </c>
      <c r="B264" s="1" t="s">
        <v>162</v>
      </c>
      <c r="C264" s="1">
        <v>197</v>
      </c>
      <c r="D264" s="1" t="s">
        <v>698</v>
      </c>
      <c r="E264" s="1">
        <v>5510</v>
      </c>
      <c r="F264" s="1" t="s">
        <v>581</v>
      </c>
      <c r="G264" s="1" t="s">
        <v>4</v>
      </c>
      <c r="H264" s="1">
        <v>4</v>
      </c>
      <c r="I264" s="1">
        <v>4</v>
      </c>
      <c r="J264" s="1">
        <v>4</v>
      </c>
    </row>
    <row r="265" spans="1:10" ht="15" customHeight="1" x14ac:dyDescent="0.2">
      <c r="A265" s="1">
        <v>166</v>
      </c>
      <c r="B265" s="1" t="s">
        <v>163</v>
      </c>
      <c r="C265" s="1">
        <v>197</v>
      </c>
      <c r="D265" s="1" t="s">
        <v>698</v>
      </c>
      <c r="E265" s="1">
        <v>5510</v>
      </c>
      <c r="F265" s="1" t="s">
        <v>581</v>
      </c>
      <c r="G265" s="1" t="s">
        <v>4</v>
      </c>
      <c r="H265" s="1">
        <v>1977</v>
      </c>
      <c r="I265" s="1">
        <v>1980</v>
      </c>
      <c r="J265" s="1">
        <v>1985</v>
      </c>
    </row>
    <row r="266" spans="1:10" x14ac:dyDescent="0.2">
      <c r="A266" s="1">
        <v>171</v>
      </c>
      <c r="B266" s="1" t="s">
        <v>167</v>
      </c>
      <c r="C266" s="1">
        <v>197</v>
      </c>
      <c r="D266" s="1" t="s">
        <v>698</v>
      </c>
      <c r="E266" s="1">
        <v>5510</v>
      </c>
      <c r="F266" s="1" t="s">
        <v>581</v>
      </c>
      <c r="G266" s="1" t="s">
        <v>4</v>
      </c>
      <c r="H266" s="1">
        <v>871</v>
      </c>
      <c r="I266" s="1">
        <v>847</v>
      </c>
      <c r="J266" s="1">
        <v>825</v>
      </c>
    </row>
    <row r="267" spans="1:10" x14ac:dyDescent="0.2">
      <c r="A267" s="1">
        <v>177</v>
      </c>
      <c r="B267" s="1" t="s">
        <v>170</v>
      </c>
      <c r="C267" s="1">
        <v>197</v>
      </c>
      <c r="D267" s="1" t="s">
        <v>698</v>
      </c>
      <c r="E267" s="1">
        <v>5510</v>
      </c>
      <c r="F267" s="1" t="s">
        <v>581</v>
      </c>
      <c r="G267" s="1" t="s">
        <v>4</v>
      </c>
      <c r="H267" s="1">
        <v>141</v>
      </c>
      <c r="I267" s="1">
        <v>247</v>
      </c>
      <c r="J267" s="1">
        <v>164</v>
      </c>
    </row>
    <row r="268" spans="1:10" x14ac:dyDescent="0.2">
      <c r="A268" s="1">
        <v>191</v>
      </c>
      <c r="B268" s="1" t="s">
        <v>181</v>
      </c>
      <c r="C268" s="1">
        <v>197</v>
      </c>
      <c r="D268" s="1" t="s">
        <v>698</v>
      </c>
      <c r="E268" s="1">
        <v>5510</v>
      </c>
      <c r="F268" s="1" t="s">
        <v>581</v>
      </c>
      <c r="G268" s="1" t="s">
        <v>4</v>
      </c>
      <c r="H268" s="1">
        <v>214</v>
      </c>
      <c r="I268" s="1">
        <v>224</v>
      </c>
      <c r="J268" s="1">
        <v>204</v>
      </c>
    </row>
    <row r="269" spans="1:10" x14ac:dyDescent="0.2">
      <c r="A269" s="1">
        <v>220</v>
      </c>
      <c r="B269" s="1" t="s">
        <v>211</v>
      </c>
      <c r="C269" s="1">
        <v>197</v>
      </c>
      <c r="D269" s="1" t="s">
        <v>698</v>
      </c>
      <c r="E269" s="1">
        <v>5510</v>
      </c>
      <c r="F269" s="1" t="s">
        <v>581</v>
      </c>
      <c r="G269" s="1" t="s">
        <v>4</v>
      </c>
      <c r="H269" s="1">
        <v>2068</v>
      </c>
      <c r="I269" s="1">
        <v>1702</v>
      </c>
      <c r="J269" s="1">
        <v>863</v>
      </c>
    </row>
    <row r="270" spans="1:10" x14ac:dyDescent="0.2">
      <c r="A270" s="1">
        <v>226</v>
      </c>
      <c r="B270" s="1" t="s">
        <v>216</v>
      </c>
      <c r="C270" s="1">
        <v>197</v>
      </c>
      <c r="D270" s="1" t="s">
        <v>698</v>
      </c>
      <c r="E270" s="1">
        <v>5510</v>
      </c>
      <c r="F270" s="1" t="s">
        <v>581</v>
      </c>
      <c r="G270" s="1" t="s">
        <v>4</v>
      </c>
      <c r="H270" s="1">
        <v>13393</v>
      </c>
      <c r="I270" s="1">
        <v>13407</v>
      </c>
      <c r="J270" s="1">
        <v>13047</v>
      </c>
    </row>
    <row r="271" spans="1:10" x14ac:dyDescent="0.2">
      <c r="A271" s="1">
        <v>215</v>
      </c>
      <c r="B271" s="1" t="s">
        <v>220</v>
      </c>
      <c r="C271" s="1">
        <v>197</v>
      </c>
      <c r="D271" s="1" t="s">
        <v>698</v>
      </c>
      <c r="E271" s="1">
        <v>5510</v>
      </c>
      <c r="F271" s="1" t="s">
        <v>581</v>
      </c>
      <c r="G271" s="1" t="s">
        <v>4</v>
      </c>
      <c r="H271" s="1">
        <v>248000</v>
      </c>
      <c r="I271" s="1">
        <v>261889</v>
      </c>
      <c r="J271" s="1">
        <v>271882</v>
      </c>
    </row>
    <row r="272" spans="1:10" x14ac:dyDescent="0.2">
      <c r="A272" s="1">
        <v>236</v>
      </c>
      <c r="B272" s="1" t="s">
        <v>227</v>
      </c>
      <c r="C272" s="1">
        <v>197</v>
      </c>
      <c r="D272" s="1" t="s">
        <v>698</v>
      </c>
      <c r="E272" s="1">
        <v>5510</v>
      </c>
      <c r="F272" s="1" t="s">
        <v>581</v>
      </c>
      <c r="G272" s="1" t="s">
        <v>4</v>
      </c>
      <c r="H272" s="1">
        <v>1942</v>
      </c>
      <c r="I272" s="1">
        <v>1936</v>
      </c>
      <c r="J272" s="1">
        <v>864</v>
      </c>
    </row>
    <row r="273" spans="1:10" x14ac:dyDescent="0.2">
      <c r="A273" s="1">
        <v>5000</v>
      </c>
      <c r="B273" s="1" t="s">
        <v>461</v>
      </c>
      <c r="C273" s="1">
        <v>197</v>
      </c>
      <c r="D273" s="1" t="s">
        <v>698</v>
      </c>
      <c r="E273" s="1">
        <v>5510</v>
      </c>
      <c r="F273" s="1" t="s">
        <v>581</v>
      </c>
      <c r="G273" s="1" t="s">
        <v>4</v>
      </c>
      <c r="H273" s="1">
        <v>4755080</v>
      </c>
      <c r="I273" s="1">
        <v>4406649</v>
      </c>
      <c r="J273" s="1">
        <v>4489874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J273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709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9658</v>
      </c>
      <c r="I8" s="2">
        <f t="shared" si="0"/>
        <v>9623</v>
      </c>
      <c r="J8" s="2">
        <f t="shared" si="0"/>
        <v>8953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8396</v>
      </c>
      <c r="I12" s="2">
        <f t="shared" si="0"/>
        <v>1327</v>
      </c>
      <c r="J12" s="2">
        <f t="shared" si="0"/>
        <v>1014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276124</v>
      </c>
      <c r="I13" s="2">
        <f t="shared" si="0"/>
        <v>143491</v>
      </c>
      <c r="J13" s="2">
        <f t="shared" si="0"/>
        <v>118662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250508</v>
      </c>
      <c r="I16" s="2">
        <f t="shared" si="0"/>
        <v>253086</v>
      </c>
      <c r="J16" s="2">
        <f t="shared" si="0"/>
        <v>267566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33483</v>
      </c>
      <c r="I17" s="2">
        <f t="shared" si="0"/>
        <v>33516</v>
      </c>
      <c r="J17" s="2">
        <f t="shared" si="0"/>
        <v>34173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4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509</v>
      </c>
      <c r="I32" s="2">
        <f t="shared" si="2"/>
        <v>498</v>
      </c>
      <c r="J32" s="2">
        <f t="shared" si="2"/>
        <v>497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ref="H34:J49" si="4">+SUMIF($A$250:$A$500,$B34,I$250:I$500)</f>
        <v>0</v>
      </c>
      <c r="J34" s="2">
        <f t="shared" si="4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4"/>
        <v>223207</v>
      </c>
      <c r="I35" s="2">
        <f t="shared" si="4"/>
        <v>228817</v>
      </c>
      <c r="J35" s="2">
        <f t="shared" si="4"/>
        <v>246362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4"/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0</v>
      </c>
      <c r="I42" s="2">
        <f t="shared" si="4"/>
        <v>0</v>
      </c>
      <c r="J42" s="2">
        <f t="shared" si="4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ref="H50:J50" si="5">+SUMIF($A$250:$A$500,$B50,H$250:H$500)</f>
        <v>0</v>
      </c>
      <c r="I50" s="2">
        <f t="shared" si="5"/>
        <v>0</v>
      </c>
      <c r="J50" s="2">
        <f t="shared" si="5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ref="H51:J56" si="6">+SUMIF($A$250:$A$500,$B51,H$250:H$500)</f>
        <v>0</v>
      </c>
      <c r="I51" s="2">
        <f t="shared" si="6"/>
        <v>0</v>
      </c>
      <c r="J51" s="2">
        <f t="shared" si="6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137</v>
      </c>
      <c r="I52" s="2">
        <f t="shared" si="6"/>
        <v>87</v>
      </c>
      <c r="J52" s="2">
        <f t="shared" si="6"/>
        <v>84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23088</v>
      </c>
      <c r="I54" s="2">
        <f t="shared" si="6"/>
        <v>21295</v>
      </c>
      <c r="J54" s="2">
        <f t="shared" si="6"/>
        <v>20810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111648</v>
      </c>
      <c r="I55" s="2">
        <f t="shared" si="6"/>
        <v>137621</v>
      </c>
      <c r="J55" s="2">
        <f t="shared" si="6"/>
        <v>133175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760</v>
      </c>
      <c r="I56" s="2">
        <f t="shared" si="6"/>
        <v>732</v>
      </c>
      <c r="J56" s="2">
        <f t="shared" si="6"/>
        <v>768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536</v>
      </c>
      <c r="I57" s="9">
        <f t="shared" si="7"/>
        <v>464</v>
      </c>
      <c r="J57" s="9">
        <f t="shared" si="7"/>
        <v>355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8">+SUMIF($A$250:$A$500,$B58,H$250:H$500)</f>
        <v>88</v>
      </c>
      <c r="I58" s="2">
        <f t="shared" si="8"/>
        <v>118</v>
      </c>
      <c r="J58" s="2">
        <f t="shared" si="8"/>
        <v>84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504</v>
      </c>
      <c r="I59" s="2">
        <f t="shared" si="8"/>
        <v>495</v>
      </c>
      <c r="J59" s="2">
        <f t="shared" si="8"/>
        <v>1014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4080</v>
      </c>
      <c r="I67" s="2">
        <f t="shared" si="8"/>
        <v>4075</v>
      </c>
      <c r="J67" s="2">
        <f t="shared" si="8"/>
        <v>4074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8"/>
        <v>0</v>
      </c>
      <c r="I68" s="2">
        <f t="shared" si="8"/>
        <v>0</v>
      </c>
      <c r="J68" s="2">
        <f t="shared" si="8"/>
        <v>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8"/>
        <v>0</v>
      </c>
      <c r="I69" s="2">
        <f t="shared" si="8"/>
        <v>0</v>
      </c>
      <c r="J69" s="2">
        <f t="shared" si="8"/>
        <v>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8"/>
        <v>0</v>
      </c>
      <c r="I70" s="2">
        <f t="shared" si="8"/>
        <v>0</v>
      </c>
      <c r="J70" s="2">
        <f t="shared" si="8"/>
        <v>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8"/>
        <v>0</v>
      </c>
      <c r="I71" s="2">
        <f t="shared" si="8"/>
        <v>0</v>
      </c>
      <c r="J71" s="2">
        <f t="shared" si="8"/>
        <v>0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8"/>
        <v>2784</v>
      </c>
      <c r="I72" s="2">
        <f t="shared" si="8"/>
        <v>3014</v>
      </c>
      <c r="J72" s="2">
        <f t="shared" si="8"/>
        <v>1507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8"/>
        <v>0</v>
      </c>
      <c r="I73" s="2">
        <f t="shared" si="8"/>
        <v>0</v>
      </c>
      <c r="J73" s="2">
        <f t="shared" si="8"/>
        <v>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9">+SUMIF($A$250:$A$500,$B74,H$250:H$500)</f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9"/>
        <v>0</v>
      </c>
      <c r="I78" s="2">
        <f t="shared" si="9"/>
        <v>0</v>
      </c>
      <c r="J78" s="2">
        <f t="shared" si="9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9"/>
        <v>0</v>
      </c>
      <c r="I79" s="2">
        <f t="shared" si="9"/>
        <v>0</v>
      </c>
      <c r="J79" s="2">
        <f t="shared" si="9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9"/>
        <v>0</v>
      </c>
      <c r="I80" s="2">
        <f t="shared" si="9"/>
        <v>0</v>
      </c>
      <c r="J80" s="2">
        <f t="shared" si="9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9"/>
        <v>0</v>
      </c>
      <c r="I81" s="2">
        <f t="shared" si="9"/>
        <v>0</v>
      </c>
      <c r="J81" s="2">
        <f t="shared" si="9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9"/>
        <v>0</v>
      </c>
      <c r="I82" s="2">
        <f t="shared" si="9"/>
        <v>0</v>
      </c>
      <c r="J82" s="2">
        <f t="shared" si="9"/>
        <v>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9"/>
        <v>0</v>
      </c>
      <c r="I83" s="2">
        <f t="shared" si="9"/>
        <v>0</v>
      </c>
      <c r="J83" s="2">
        <f t="shared" si="9"/>
        <v>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9"/>
        <v>0</v>
      </c>
      <c r="I84" s="2">
        <f t="shared" si="9"/>
        <v>0</v>
      </c>
      <c r="J84" s="2">
        <f t="shared" si="9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9"/>
        <v>0</v>
      </c>
      <c r="I85" s="2">
        <f t="shared" si="9"/>
        <v>0</v>
      </c>
      <c r="J85" s="2">
        <f t="shared" si="9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9"/>
        <v>0</v>
      </c>
      <c r="I86" s="2">
        <f t="shared" si="9"/>
        <v>0</v>
      </c>
      <c r="J86" s="2">
        <f t="shared" si="9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9"/>
        <v>0</v>
      </c>
      <c r="I87" s="2">
        <f t="shared" si="9"/>
        <v>0</v>
      </c>
      <c r="J87" s="2">
        <f t="shared" si="9"/>
        <v>0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9"/>
        <v>0</v>
      </c>
      <c r="I88" s="2">
        <f t="shared" si="9"/>
        <v>0</v>
      </c>
      <c r="J88" s="2">
        <f t="shared" si="9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9"/>
        <v>0</v>
      </c>
      <c r="I89" s="2">
        <f t="shared" si="9"/>
        <v>0</v>
      </c>
      <c r="J89" s="2">
        <f t="shared" si="9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0" si="10">+SUMIF($A$250:$A$500,$B90,H$250:H$500)</f>
        <v>0</v>
      </c>
      <c r="I90" s="2">
        <f t="shared" si="10"/>
        <v>0</v>
      </c>
      <c r="J90" s="2">
        <f t="shared" si="10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0"/>
        <v>0</v>
      </c>
      <c r="I91" s="2">
        <f t="shared" si="10"/>
        <v>0</v>
      </c>
      <c r="J91" s="2">
        <f t="shared" si="10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0"/>
        <v>0</v>
      </c>
      <c r="I92" s="2">
        <f t="shared" si="10"/>
        <v>0</v>
      </c>
      <c r="J92" s="2">
        <f t="shared" si="10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0"/>
        <v>0</v>
      </c>
      <c r="I93" s="2">
        <f t="shared" si="10"/>
        <v>0</v>
      </c>
      <c r="J93" s="2">
        <f t="shared" si="10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0"/>
        <v>0</v>
      </c>
      <c r="I94" s="2">
        <f t="shared" si="10"/>
        <v>0</v>
      </c>
      <c r="J94" s="2">
        <f t="shared" si="10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0"/>
        <v>618765</v>
      </c>
      <c r="I95" s="2">
        <f t="shared" si="10"/>
        <v>646688</v>
      </c>
      <c r="J95" s="2">
        <f t="shared" si="10"/>
        <v>668216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0"/>
        <v>496</v>
      </c>
      <c r="I96" s="2">
        <f t="shared" si="10"/>
        <v>500</v>
      </c>
      <c r="J96" s="2">
        <f t="shared" si="10"/>
        <v>490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0"/>
        <v>0</v>
      </c>
      <c r="I97" s="2">
        <f t="shared" si="10"/>
        <v>0</v>
      </c>
      <c r="J97" s="2">
        <f t="shared" si="10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0"/>
        <v>0</v>
      </c>
      <c r="I98" s="2">
        <f t="shared" si="10"/>
        <v>0</v>
      </c>
      <c r="J98" s="2">
        <f t="shared" si="10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0"/>
        <v>0</v>
      </c>
      <c r="I99" s="2">
        <f t="shared" si="10"/>
        <v>0</v>
      </c>
      <c r="J99" s="2">
        <f t="shared" si="10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0"/>
        <v>0</v>
      </c>
      <c r="I100" s="2">
        <f t="shared" si="10"/>
        <v>0</v>
      </c>
      <c r="J100" s="2">
        <f t="shared" si="10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1">+SUM(H210:H217)</f>
        <v>0</v>
      </c>
      <c r="I101" s="9">
        <f t="shared" si="11"/>
        <v>0</v>
      </c>
      <c r="J101" s="9">
        <f t="shared" si="11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2">+SUMIF($A$250:$A$500,$B102,H$250:H$500)</f>
        <v>0</v>
      </c>
      <c r="I102" s="2">
        <f t="shared" si="12"/>
        <v>0</v>
      </c>
      <c r="J102" s="2">
        <f t="shared" si="12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2"/>
        <v>0</v>
      </c>
      <c r="I103" s="2">
        <f t="shared" si="12"/>
        <v>0</v>
      </c>
      <c r="J103" s="2">
        <f t="shared" si="12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3">+SUM(H218:H226)</f>
        <v>0</v>
      </c>
      <c r="I104" s="9">
        <f t="shared" si="13"/>
        <v>0</v>
      </c>
      <c r="J104" s="9">
        <f t="shared" si="13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4">+SUMIF($A$250:$A$500,$B105,H$250:H$500)</f>
        <v>0</v>
      </c>
      <c r="I105" s="2">
        <f t="shared" si="14"/>
        <v>0</v>
      </c>
      <c r="J105" s="2">
        <f t="shared" si="14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4"/>
        <v>0</v>
      </c>
      <c r="I106" s="2">
        <f t="shared" si="14"/>
        <v>0</v>
      </c>
      <c r="J106" s="2">
        <f t="shared" si="14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4"/>
        <v>0</v>
      </c>
      <c r="I107" s="2">
        <f t="shared" si="14"/>
        <v>0</v>
      </c>
      <c r="J107" s="2">
        <f t="shared" si="14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5">+SUM(H199:H200)</f>
        <v>0</v>
      </c>
      <c r="I108" s="9">
        <f t="shared" si="15"/>
        <v>0</v>
      </c>
      <c r="J108" s="9">
        <f t="shared" si="15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6">+SUMIF($A$250:$A$500,$B109,H$250:H$500)</f>
        <v>0</v>
      </c>
      <c r="I109" s="2">
        <f t="shared" si="16"/>
        <v>0</v>
      </c>
      <c r="J109" s="2">
        <f t="shared" si="16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6"/>
        <v>3900000</v>
      </c>
      <c r="I110" s="2">
        <f t="shared" si="16"/>
        <v>3710000</v>
      </c>
      <c r="J110" s="2">
        <f t="shared" si="16"/>
        <v>3884886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6"/>
        <v>17006</v>
      </c>
      <c r="I111" s="2">
        <f t="shared" si="16"/>
        <v>16885</v>
      </c>
      <c r="J111" s="2">
        <f t="shared" si="16"/>
        <v>17006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6"/>
        <v>6</v>
      </c>
      <c r="I112" s="2">
        <f t="shared" si="16"/>
        <v>6</v>
      </c>
      <c r="J112" s="2">
        <f t="shared" si="16"/>
        <v>6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6"/>
        <v>0</v>
      </c>
      <c r="I113" s="2">
        <f t="shared" si="16"/>
        <v>0</v>
      </c>
      <c r="J113" s="2">
        <f t="shared" si="16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6"/>
        <v>0</v>
      </c>
      <c r="I114" s="2">
        <f t="shared" si="16"/>
        <v>0</v>
      </c>
      <c r="J114" s="2">
        <f t="shared" si="16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7">+SUM(H199:H200)</f>
        <v>0</v>
      </c>
      <c r="I115" s="9">
        <f t="shared" si="17"/>
        <v>0</v>
      </c>
      <c r="J115" s="9">
        <f t="shared" si="17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31" si="18">+SUMIF($A$250:$A$500,$B116,H$250:H$500)</f>
        <v>0</v>
      </c>
      <c r="I116" s="2">
        <f t="shared" si="18"/>
        <v>0</v>
      </c>
      <c r="J116" s="2">
        <f t="shared" si="18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8"/>
        <v>0</v>
      </c>
      <c r="I117" s="2">
        <f t="shared" si="18"/>
        <v>0</v>
      </c>
      <c r="J117" s="2">
        <f t="shared" si="18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8"/>
        <v>0</v>
      </c>
      <c r="I118" s="2">
        <f t="shared" si="18"/>
        <v>0</v>
      </c>
      <c r="J118" s="2">
        <f t="shared" si="18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8"/>
        <v>0</v>
      </c>
      <c r="I119" s="2">
        <f t="shared" si="18"/>
        <v>0</v>
      </c>
      <c r="J119" s="2">
        <f t="shared" si="18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8"/>
        <v>0</v>
      </c>
      <c r="I120" s="2">
        <f t="shared" si="18"/>
        <v>0</v>
      </c>
      <c r="J120" s="2">
        <f t="shared" si="18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8"/>
        <v>0</v>
      </c>
      <c r="I121" s="2">
        <f t="shared" si="18"/>
        <v>0</v>
      </c>
      <c r="J121" s="2">
        <f t="shared" si="18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8"/>
        <v>0</v>
      </c>
      <c r="I122" s="2">
        <f t="shared" si="18"/>
        <v>0</v>
      </c>
      <c r="J122" s="2">
        <f t="shared" si="18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8"/>
        <v>0</v>
      </c>
      <c r="I123" s="2">
        <f t="shared" si="18"/>
        <v>0</v>
      </c>
      <c r="J123" s="2">
        <f t="shared" si="18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8"/>
        <v>0</v>
      </c>
      <c r="I124" s="2">
        <f t="shared" si="18"/>
        <v>0</v>
      </c>
      <c r="J124" s="2">
        <f t="shared" si="18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8"/>
        <v>0</v>
      </c>
      <c r="I125" s="2">
        <f t="shared" si="18"/>
        <v>0</v>
      </c>
      <c r="J125" s="2">
        <f t="shared" si="18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8"/>
        <v>0</v>
      </c>
      <c r="I126" s="2">
        <f t="shared" si="18"/>
        <v>0</v>
      </c>
      <c r="J126" s="2">
        <f t="shared" si="18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8"/>
        <v>0</v>
      </c>
      <c r="I127" s="2">
        <f t="shared" si="18"/>
        <v>0</v>
      </c>
      <c r="J127" s="2">
        <f t="shared" si="18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8"/>
        <v>0</v>
      </c>
      <c r="I128" s="2">
        <f t="shared" si="18"/>
        <v>0</v>
      </c>
      <c r="J128" s="2">
        <f t="shared" si="18"/>
        <v>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8"/>
        <v>0</v>
      </c>
      <c r="I129" s="2">
        <f t="shared" si="18"/>
        <v>0</v>
      </c>
      <c r="J129" s="2">
        <f t="shared" si="18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8"/>
        <v>0</v>
      </c>
      <c r="I130" s="2">
        <f t="shared" si="18"/>
        <v>0</v>
      </c>
      <c r="J130" s="2">
        <f t="shared" si="18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8"/>
        <v>0</v>
      </c>
      <c r="I131" s="2">
        <f t="shared" si="18"/>
        <v>0</v>
      </c>
      <c r="J131" s="2">
        <f t="shared" si="18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ref="H132:I134" si="19">+SUMIF($A$250:$A$500,$B132,H$250:H$500)</f>
        <v>0</v>
      </c>
      <c r="I132" s="2">
        <f t="shared" si="19"/>
        <v>0</v>
      </c>
      <c r="J132" s="2">
        <f t="shared" ref="J132:J134" si="20">+SUMIF($A$250:$A$500,$B132,J$250:J$500)</f>
        <v>0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9"/>
        <v>0</v>
      </c>
      <c r="I133" s="2">
        <f t="shared" si="19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19"/>
        <v>0</v>
      </c>
      <c r="I134" s="2">
        <f t="shared" si="19"/>
        <v>0</v>
      </c>
      <c r="J134" s="2">
        <f t="shared" si="20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55" si="24">+SUMIF($A$250:$A$500,$B140,H$250:H$500)</f>
        <v>0</v>
      </c>
      <c r="I140" s="2">
        <f t="shared" si="24"/>
        <v>0</v>
      </c>
      <c r="J140" s="2">
        <f t="shared" si="24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0</v>
      </c>
      <c r="I141" s="2">
        <f t="shared" si="24"/>
        <v>0</v>
      </c>
      <c r="J141" s="2">
        <f t="shared" si="24"/>
        <v>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4"/>
        <v>0</v>
      </c>
      <c r="I150" s="2">
        <f t="shared" si="24"/>
        <v>0</v>
      </c>
      <c r="J150" s="2">
        <f t="shared" si="24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4"/>
        <v>0</v>
      </c>
      <c r="I151" s="2">
        <f t="shared" si="24"/>
        <v>0</v>
      </c>
      <c r="J151" s="2">
        <f t="shared" si="24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4"/>
        <v>0</v>
      </c>
      <c r="I152" s="2">
        <f t="shared" si="24"/>
        <v>0</v>
      </c>
      <c r="J152" s="2">
        <f t="shared" si="24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4"/>
        <v>0</v>
      </c>
      <c r="I153" s="2">
        <f t="shared" si="24"/>
        <v>0</v>
      </c>
      <c r="J153" s="2">
        <f t="shared" si="24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4"/>
        <v>0</v>
      </c>
      <c r="I154" s="2">
        <f t="shared" si="24"/>
        <v>0</v>
      </c>
      <c r="J154" s="2">
        <f t="shared" si="24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4"/>
        <v>0</v>
      </c>
      <c r="I155" s="2">
        <f t="shared" si="24"/>
        <v>0</v>
      </c>
      <c r="J155" s="2">
        <f t="shared" si="24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ref="H156:J171" si="25">+SUMIF($A$250:$A$500,$B156,H$250:H$500)</f>
        <v>0</v>
      </c>
      <c r="I156" s="2">
        <f t="shared" si="25"/>
        <v>0</v>
      </c>
      <c r="J156" s="2">
        <f t="shared" si="25"/>
        <v>0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5"/>
        <v>0</v>
      </c>
      <c r="I160" s="2">
        <f t="shared" si="25"/>
        <v>0</v>
      </c>
      <c r="J160" s="2">
        <f t="shared" si="25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5"/>
        <v>0</v>
      </c>
      <c r="I161" s="2">
        <f t="shared" si="25"/>
        <v>0</v>
      </c>
      <c r="J161" s="2">
        <f t="shared" si="25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5"/>
        <v>0</v>
      </c>
      <c r="I162" s="2">
        <f t="shared" si="25"/>
        <v>0</v>
      </c>
      <c r="J162" s="2">
        <f t="shared" si="25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5"/>
        <v>0</v>
      </c>
      <c r="I163" s="2">
        <f t="shared" si="25"/>
        <v>0</v>
      </c>
      <c r="J163" s="2">
        <f t="shared" si="25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5"/>
        <v>0</v>
      </c>
      <c r="I164" s="2">
        <f t="shared" si="25"/>
        <v>0</v>
      </c>
      <c r="J164" s="2">
        <f t="shared" si="25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5"/>
        <v>0</v>
      </c>
      <c r="I165" s="2">
        <f t="shared" si="25"/>
        <v>0</v>
      </c>
      <c r="J165" s="2">
        <f t="shared" si="25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5"/>
        <v>0</v>
      </c>
      <c r="I166" s="2">
        <f t="shared" si="25"/>
        <v>0</v>
      </c>
      <c r="J166" s="2">
        <f t="shared" si="25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5"/>
        <v>0</v>
      </c>
      <c r="I167" s="2">
        <f t="shared" si="25"/>
        <v>0</v>
      </c>
      <c r="J167" s="2">
        <f t="shared" si="25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5"/>
        <v>0</v>
      </c>
      <c r="I168" s="2">
        <f t="shared" si="25"/>
        <v>0</v>
      </c>
      <c r="J168" s="2">
        <f t="shared" si="25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5"/>
        <v>0</v>
      </c>
      <c r="I169" s="2">
        <f t="shared" si="25"/>
        <v>0</v>
      </c>
      <c r="J169" s="2">
        <f t="shared" si="25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5"/>
        <v>0</v>
      </c>
      <c r="I170" s="2">
        <f t="shared" si="25"/>
        <v>0</v>
      </c>
      <c r="J170" s="2">
        <f t="shared" si="25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5"/>
        <v>0</v>
      </c>
      <c r="I171" s="2">
        <f t="shared" si="25"/>
        <v>0</v>
      </c>
      <c r="J171" s="2">
        <f t="shared" si="25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ref="H172:J175" si="26">+SUMIF($A$250:$A$500,$B172,H$250:H$500)</f>
        <v>0</v>
      </c>
      <c r="I172" s="2">
        <f t="shared" si="26"/>
        <v>0</v>
      </c>
      <c r="J172" s="2">
        <f t="shared" si="26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6"/>
        <v>0</v>
      </c>
      <c r="I173" s="2">
        <f t="shared" si="26"/>
        <v>0</v>
      </c>
      <c r="J173" s="2">
        <f t="shared" si="26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6"/>
        <v>0</v>
      </c>
      <c r="I174" s="2">
        <f t="shared" si="26"/>
        <v>0</v>
      </c>
      <c r="J174" s="2">
        <f t="shared" si="26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6"/>
        <v>0</v>
      </c>
      <c r="I175" s="2">
        <f t="shared" si="26"/>
        <v>0</v>
      </c>
      <c r="J175" s="2">
        <f t="shared" si="26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7">+SUM(H161:H175)</f>
        <v>0</v>
      </c>
      <c r="I176" s="9">
        <f t="shared" si="27"/>
        <v>0</v>
      </c>
      <c r="J176" s="9">
        <f t="shared" si="27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8">+SUM(H4:H176)-SUM(H161:H175)</f>
        <v>5481783</v>
      </c>
      <c r="I178" s="9">
        <f t="shared" si="28"/>
        <v>5212338</v>
      </c>
      <c r="J178" s="9">
        <f t="shared" si="28"/>
        <v>5409702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9">+SUMIF($A$250:$A$500,$B181,H$250:H$500)</f>
        <v>0</v>
      </c>
      <c r="I181" s="2">
        <f t="shared" si="29"/>
        <v>0</v>
      </c>
      <c r="J181" s="2">
        <f t="shared" si="29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9"/>
        <v>0</v>
      </c>
      <c r="I182" s="2">
        <f t="shared" si="29"/>
        <v>0</v>
      </c>
      <c r="J182" s="2">
        <f t="shared" si="29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9"/>
        <v>0</v>
      </c>
      <c r="I183" s="2">
        <f t="shared" si="29"/>
        <v>0</v>
      </c>
      <c r="J183" s="2">
        <f t="shared" si="29"/>
        <v>0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9"/>
        <v>0</v>
      </c>
      <c r="I184" s="2">
        <f t="shared" si="29"/>
        <v>0</v>
      </c>
      <c r="J184" s="2">
        <f t="shared" si="29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9"/>
        <v>0</v>
      </c>
      <c r="I185" s="2">
        <f t="shared" si="29"/>
        <v>0</v>
      </c>
      <c r="J185" s="2">
        <f t="shared" si="29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9"/>
        <v>0</v>
      </c>
      <c r="I186" s="2">
        <f t="shared" si="29"/>
        <v>0</v>
      </c>
      <c r="J186" s="2">
        <f t="shared" si="29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9"/>
        <v>0</v>
      </c>
      <c r="I187" s="2">
        <f t="shared" si="29"/>
        <v>0</v>
      </c>
      <c r="J187" s="2">
        <f t="shared" si="29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9"/>
        <v>0</v>
      </c>
      <c r="I188" s="2">
        <f t="shared" si="29"/>
        <v>0</v>
      </c>
      <c r="J188" s="2">
        <f t="shared" si="29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9"/>
        <v>0</v>
      </c>
      <c r="I189" s="2">
        <f t="shared" si="29"/>
        <v>0</v>
      </c>
      <c r="J189" s="2">
        <f t="shared" si="29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9"/>
        <v>509</v>
      </c>
      <c r="I190" s="2">
        <f t="shared" si="29"/>
        <v>436</v>
      </c>
      <c r="J190" s="2">
        <f t="shared" si="29"/>
        <v>329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9"/>
        <v>0</v>
      </c>
      <c r="I191" s="2">
        <f t="shared" si="29"/>
        <v>0</v>
      </c>
      <c r="J191" s="2">
        <f t="shared" si="29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9"/>
        <v>0</v>
      </c>
      <c r="I192" s="2">
        <f t="shared" si="29"/>
        <v>0</v>
      </c>
      <c r="J192" s="2">
        <f t="shared" si="29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9"/>
        <v>0</v>
      </c>
      <c r="I193" s="2">
        <f t="shared" si="29"/>
        <v>0</v>
      </c>
      <c r="J193" s="2">
        <f t="shared" si="29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9"/>
        <v>0</v>
      </c>
      <c r="I194" s="2">
        <f t="shared" si="29"/>
        <v>0</v>
      </c>
      <c r="J194" s="2">
        <f t="shared" si="29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9"/>
        <v>0</v>
      </c>
      <c r="I195" s="2">
        <f t="shared" si="29"/>
        <v>0</v>
      </c>
      <c r="J195" s="2">
        <f t="shared" si="29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9"/>
        <v>0</v>
      </c>
      <c r="I196" s="2">
        <f t="shared" si="29"/>
        <v>0</v>
      </c>
      <c r="J196" s="2">
        <f t="shared" si="29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30">+SUMIF($A$250:$A$500,$B197,H$250:H$500)</f>
        <v>27</v>
      </c>
      <c r="I197" s="2">
        <f t="shared" si="30"/>
        <v>28</v>
      </c>
      <c r="J197" s="2">
        <f t="shared" si="30"/>
        <v>26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0"/>
        <v>0</v>
      </c>
      <c r="I198" s="2">
        <f t="shared" si="30"/>
        <v>0</v>
      </c>
      <c r="J198" s="2">
        <f t="shared" si="30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0"/>
        <v>0</v>
      </c>
      <c r="I199" s="2">
        <f t="shared" si="30"/>
        <v>0</v>
      </c>
      <c r="J199" s="2">
        <f t="shared" si="30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0"/>
        <v>0</v>
      </c>
      <c r="I200" s="2">
        <f t="shared" si="30"/>
        <v>0</v>
      </c>
      <c r="J200" s="2">
        <f t="shared" si="30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30"/>
        <v>0</v>
      </c>
      <c r="I201" s="2">
        <f t="shared" si="30"/>
        <v>0</v>
      </c>
      <c r="J201" s="2">
        <f t="shared" si="30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0"/>
        <v>0</v>
      </c>
      <c r="I202" s="2">
        <f t="shared" si="30"/>
        <v>0</v>
      </c>
      <c r="J202" s="2">
        <f t="shared" si="30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0"/>
        <v>0</v>
      </c>
      <c r="I203" s="2">
        <f t="shared" si="30"/>
        <v>0</v>
      </c>
      <c r="J203" s="2">
        <f t="shared" si="30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0"/>
        <v>0</v>
      </c>
      <c r="I204" s="2">
        <f t="shared" si="30"/>
        <v>0</v>
      </c>
      <c r="J204" s="2">
        <f t="shared" si="30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0"/>
        <v>0</v>
      </c>
      <c r="I205" s="2">
        <f t="shared" si="30"/>
        <v>0</v>
      </c>
      <c r="J205" s="2">
        <f t="shared" si="30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0"/>
        <v>0</v>
      </c>
      <c r="I206" s="2">
        <f t="shared" si="30"/>
        <v>0</v>
      </c>
      <c r="J206" s="2">
        <f t="shared" si="30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0"/>
        <v>0</v>
      </c>
      <c r="I207" s="2">
        <f t="shared" si="30"/>
        <v>0</v>
      </c>
      <c r="J207" s="2">
        <f t="shared" si="30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0"/>
        <v>0</v>
      </c>
      <c r="I208" s="2">
        <f t="shared" si="30"/>
        <v>0</v>
      </c>
      <c r="J208" s="2">
        <f t="shared" si="30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0"/>
        <v>0</v>
      </c>
      <c r="I209" s="2">
        <f t="shared" si="30"/>
        <v>0</v>
      </c>
      <c r="J209" s="2">
        <f t="shared" si="30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0"/>
        <v>0</v>
      </c>
      <c r="I210" s="2">
        <f t="shared" si="30"/>
        <v>0</v>
      </c>
      <c r="J210" s="2">
        <f t="shared" si="30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30"/>
        <v>0</v>
      </c>
      <c r="I211" s="2">
        <f t="shared" si="30"/>
        <v>0</v>
      </c>
      <c r="J211" s="2">
        <f t="shared" si="30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0"/>
        <v>0</v>
      </c>
      <c r="I212" s="2">
        <f t="shared" si="30"/>
        <v>0</v>
      </c>
      <c r="J212" s="2">
        <f t="shared" si="30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31">+SUMIF($A$250:$A$500,$B213,H$250:H$500)</f>
        <v>0</v>
      </c>
      <c r="I213" s="2">
        <f t="shared" si="31"/>
        <v>0</v>
      </c>
      <c r="J213" s="2">
        <f t="shared" si="31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1"/>
        <v>0</v>
      </c>
      <c r="I214" s="2">
        <f t="shared" si="31"/>
        <v>0</v>
      </c>
      <c r="J214" s="2">
        <f t="shared" si="31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1"/>
        <v>0</v>
      </c>
      <c r="I215" s="2">
        <f t="shared" si="31"/>
        <v>0</v>
      </c>
      <c r="J215" s="2">
        <f t="shared" si="31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1"/>
        <v>0</v>
      </c>
      <c r="I216" s="2">
        <f t="shared" si="31"/>
        <v>0</v>
      </c>
      <c r="J216" s="2">
        <f t="shared" si="31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1"/>
        <v>0</v>
      </c>
      <c r="I217" s="2">
        <f t="shared" si="31"/>
        <v>0</v>
      </c>
      <c r="J217" s="2">
        <f t="shared" si="31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1"/>
        <v>0</v>
      </c>
      <c r="I218" s="2">
        <f t="shared" si="31"/>
        <v>0</v>
      </c>
      <c r="J218" s="2">
        <f t="shared" si="31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1"/>
        <v>0</v>
      </c>
      <c r="I219" s="2">
        <f t="shared" si="31"/>
        <v>0</v>
      </c>
      <c r="J219" s="2">
        <f t="shared" si="31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1"/>
        <v>0</v>
      </c>
      <c r="I220" s="2">
        <f t="shared" si="31"/>
        <v>0</v>
      </c>
      <c r="J220" s="2">
        <f t="shared" si="31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31"/>
        <v>0</v>
      </c>
      <c r="I221" s="2">
        <f t="shared" si="31"/>
        <v>0</v>
      </c>
      <c r="J221" s="2">
        <f t="shared" si="31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1"/>
        <v>0</v>
      </c>
      <c r="I222" s="2">
        <f t="shared" si="31"/>
        <v>0</v>
      </c>
      <c r="J222" s="2">
        <f t="shared" si="31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1"/>
        <v>0</v>
      </c>
      <c r="I223" s="2">
        <f t="shared" si="31"/>
        <v>0</v>
      </c>
      <c r="J223" s="2">
        <f t="shared" si="31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1"/>
        <v>0</v>
      </c>
      <c r="I224" s="2">
        <f t="shared" si="31"/>
        <v>0</v>
      </c>
      <c r="J224" s="2">
        <f t="shared" si="31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1"/>
        <v>0</v>
      </c>
      <c r="I225" s="2">
        <f t="shared" si="31"/>
        <v>0</v>
      </c>
      <c r="J225" s="2">
        <f t="shared" si="31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1"/>
        <v>0</v>
      </c>
      <c r="I226" s="2">
        <f t="shared" si="31"/>
        <v>0</v>
      </c>
      <c r="J226" s="2">
        <f t="shared" si="31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1"/>
        <v>0</v>
      </c>
      <c r="I227" s="2">
        <f t="shared" si="31"/>
        <v>0</v>
      </c>
      <c r="J227" s="2">
        <f t="shared" si="31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1"/>
        <v>0</v>
      </c>
      <c r="I228" s="2">
        <f t="shared" si="31"/>
        <v>0</v>
      </c>
      <c r="J228" s="2">
        <f t="shared" si="31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4" si="32">+SUMIF($A$250:$A$500,$B229,H$250:H$500)</f>
        <v>0</v>
      </c>
      <c r="I229" s="2">
        <f t="shared" si="32"/>
        <v>0</v>
      </c>
      <c r="J229" s="2">
        <f t="shared" si="32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2"/>
        <v>0</v>
      </c>
      <c r="I230" s="2">
        <f t="shared" si="32"/>
        <v>0</v>
      </c>
      <c r="J230" s="2">
        <f t="shared" si="32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32"/>
        <v>0</v>
      </c>
      <c r="I231" s="2">
        <f t="shared" si="32"/>
        <v>0</v>
      </c>
      <c r="J231" s="2">
        <f t="shared" si="32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2"/>
        <v>0</v>
      </c>
      <c r="I232" s="2">
        <f t="shared" si="32"/>
        <v>0</v>
      </c>
      <c r="J232" s="2">
        <f t="shared" si="32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2"/>
        <v>0</v>
      </c>
      <c r="I233" s="2">
        <f t="shared" si="32"/>
        <v>0</v>
      </c>
      <c r="J233" s="2">
        <f t="shared" si="32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2"/>
        <v>0</v>
      </c>
      <c r="I234" s="2">
        <f t="shared" si="32"/>
        <v>0</v>
      </c>
      <c r="J234" s="2">
        <f t="shared" si="32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2"/>
        <v>0</v>
      </c>
      <c r="I235" s="2">
        <f t="shared" si="32"/>
        <v>0</v>
      </c>
      <c r="J235" s="2">
        <f t="shared" si="32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2"/>
        <v>0</v>
      </c>
      <c r="I236" s="2">
        <f t="shared" si="32"/>
        <v>0</v>
      </c>
      <c r="J236" s="2">
        <f t="shared" si="32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2"/>
        <v>0</v>
      </c>
      <c r="I237" s="2">
        <f t="shared" si="32"/>
        <v>0</v>
      </c>
      <c r="J237" s="2">
        <f t="shared" si="32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2"/>
        <v>0</v>
      </c>
      <c r="I238" s="2">
        <f t="shared" si="32"/>
        <v>0</v>
      </c>
      <c r="J238" s="2">
        <f t="shared" si="32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2"/>
        <v>0</v>
      </c>
      <c r="I239" s="2">
        <f t="shared" si="32"/>
        <v>0</v>
      </c>
      <c r="J239" s="2">
        <f t="shared" si="32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2"/>
        <v>0</v>
      </c>
      <c r="I240" s="2">
        <f t="shared" si="32"/>
        <v>0</v>
      </c>
      <c r="J240" s="2">
        <f t="shared" si="32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32"/>
        <v>0</v>
      </c>
      <c r="I241" s="2">
        <f t="shared" si="32"/>
        <v>0</v>
      </c>
      <c r="J241" s="2">
        <f t="shared" si="32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2"/>
        <v>0</v>
      </c>
      <c r="I242" s="2">
        <f t="shared" si="32"/>
        <v>0</v>
      </c>
      <c r="J242" s="2">
        <f t="shared" si="32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2"/>
        <v>0</v>
      </c>
      <c r="I243" s="2">
        <f t="shared" si="32"/>
        <v>0</v>
      </c>
      <c r="J243" s="2">
        <f t="shared" si="32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2"/>
        <v>0</v>
      </c>
      <c r="I244" s="2">
        <f t="shared" si="32"/>
        <v>0</v>
      </c>
      <c r="J244" s="2">
        <f t="shared" si="32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ref="H245:J246" si="33">+SUMIF($A$250:$A$500,$B245,H$250:H$500)</f>
        <v>0</v>
      </c>
      <c r="I245" s="2">
        <f t="shared" si="33"/>
        <v>0</v>
      </c>
      <c r="J245" s="2">
        <f t="shared" si="33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3"/>
        <v>0</v>
      </c>
      <c r="I246" s="2">
        <f t="shared" si="33"/>
        <v>0</v>
      </c>
      <c r="J246" s="2">
        <f t="shared" si="33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12</v>
      </c>
      <c r="B250" s="1" t="s">
        <v>29</v>
      </c>
      <c r="C250" s="1">
        <v>197</v>
      </c>
      <c r="D250" s="1" t="s">
        <v>698</v>
      </c>
      <c r="E250" s="1">
        <v>5312</v>
      </c>
      <c r="F250" s="1" t="s">
        <v>598</v>
      </c>
      <c r="G250" s="1" t="s">
        <v>599</v>
      </c>
      <c r="H250" s="1">
        <v>137</v>
      </c>
      <c r="I250" s="1">
        <v>87</v>
      </c>
      <c r="J250" s="1">
        <v>84</v>
      </c>
    </row>
    <row r="251" spans="1:10" ht="15" customHeight="1" x14ac:dyDescent="0.2">
      <c r="A251" s="1">
        <v>16</v>
      </c>
      <c r="B251" s="1" t="s">
        <v>31</v>
      </c>
      <c r="C251" s="1">
        <v>197</v>
      </c>
      <c r="D251" s="1" t="s">
        <v>698</v>
      </c>
      <c r="E251" s="1">
        <v>5312</v>
      </c>
      <c r="F251" s="1" t="s">
        <v>598</v>
      </c>
      <c r="G251" s="1" t="s">
        <v>599</v>
      </c>
      <c r="H251" s="1">
        <v>400</v>
      </c>
      <c r="I251" s="1">
        <v>405</v>
      </c>
      <c r="J251" s="1">
        <v>245</v>
      </c>
    </row>
    <row r="252" spans="1:10" ht="15" customHeight="1" x14ac:dyDescent="0.2">
      <c r="A252" s="1">
        <v>29</v>
      </c>
      <c r="B252" s="1" t="s">
        <v>48</v>
      </c>
      <c r="C252" s="1">
        <v>197</v>
      </c>
      <c r="D252" s="1" t="s">
        <v>698</v>
      </c>
      <c r="E252" s="1">
        <v>5312</v>
      </c>
      <c r="F252" s="1" t="s">
        <v>598</v>
      </c>
      <c r="G252" s="1" t="s">
        <v>599</v>
      </c>
      <c r="H252" s="1">
        <v>8396</v>
      </c>
      <c r="I252" s="1">
        <v>1327</v>
      </c>
      <c r="J252" s="1">
        <v>1014</v>
      </c>
    </row>
    <row r="253" spans="1:10" ht="15" customHeight="1" x14ac:dyDescent="0.2">
      <c r="A253" s="1">
        <v>45</v>
      </c>
      <c r="B253" s="1" t="s">
        <v>59</v>
      </c>
      <c r="C253" s="1">
        <v>197</v>
      </c>
      <c r="D253" s="1" t="s">
        <v>698</v>
      </c>
      <c r="E253" s="1">
        <v>5312</v>
      </c>
      <c r="F253" s="1" t="s">
        <v>598</v>
      </c>
      <c r="G253" s="1" t="s">
        <v>599</v>
      </c>
      <c r="H253" s="1">
        <v>509</v>
      </c>
      <c r="I253" s="1">
        <v>498</v>
      </c>
      <c r="J253" s="1">
        <v>497</v>
      </c>
    </row>
    <row r="254" spans="1:10" ht="15" customHeight="1" x14ac:dyDescent="0.2">
      <c r="A254" s="1">
        <v>250</v>
      </c>
      <c r="B254" s="1" t="s">
        <v>70</v>
      </c>
      <c r="C254" s="1">
        <v>197</v>
      </c>
      <c r="D254" s="1" t="s">
        <v>698</v>
      </c>
      <c r="E254" s="1">
        <v>5312</v>
      </c>
      <c r="F254" s="1" t="s">
        <v>598</v>
      </c>
      <c r="G254" s="1" t="s">
        <v>599</v>
      </c>
      <c r="H254" s="1">
        <v>9658</v>
      </c>
      <c r="I254" s="1">
        <v>9623</v>
      </c>
      <c r="J254" s="1">
        <v>8953</v>
      </c>
    </row>
    <row r="255" spans="1:10" ht="15" customHeight="1" x14ac:dyDescent="0.2">
      <c r="A255" s="1">
        <v>56</v>
      </c>
      <c r="B255" s="1" t="s">
        <v>74</v>
      </c>
      <c r="C255" s="1">
        <v>197</v>
      </c>
      <c r="D255" s="1" t="s">
        <v>698</v>
      </c>
      <c r="E255" s="1">
        <v>5312</v>
      </c>
      <c r="F255" s="1" t="s">
        <v>598</v>
      </c>
      <c r="G255" s="1" t="s">
        <v>599</v>
      </c>
      <c r="H255" s="1">
        <v>23088</v>
      </c>
      <c r="I255" s="1">
        <v>21295</v>
      </c>
      <c r="J255" s="1">
        <v>20810</v>
      </c>
    </row>
    <row r="256" spans="1:10" ht="15" customHeight="1" x14ac:dyDescent="0.2">
      <c r="A256" s="1">
        <v>86</v>
      </c>
      <c r="B256" s="1" t="s">
        <v>95</v>
      </c>
      <c r="C256" s="1">
        <v>197</v>
      </c>
      <c r="D256" s="1" t="s">
        <v>698</v>
      </c>
      <c r="E256" s="1">
        <v>5312</v>
      </c>
      <c r="F256" s="1" t="s">
        <v>598</v>
      </c>
      <c r="G256" s="1" t="s">
        <v>599</v>
      </c>
      <c r="H256" s="1">
        <v>509</v>
      </c>
      <c r="I256" s="1">
        <v>436</v>
      </c>
      <c r="J256" s="1">
        <v>329</v>
      </c>
    </row>
    <row r="257" spans="1:10" ht="15" customHeight="1" x14ac:dyDescent="0.2">
      <c r="A257" s="1">
        <v>93</v>
      </c>
      <c r="B257" s="1" t="s">
        <v>102</v>
      </c>
      <c r="C257" s="1">
        <v>197</v>
      </c>
      <c r="D257" s="1" t="s">
        <v>698</v>
      </c>
      <c r="E257" s="1">
        <v>5312</v>
      </c>
      <c r="F257" s="1" t="s">
        <v>598</v>
      </c>
      <c r="G257" s="1" t="s">
        <v>599</v>
      </c>
      <c r="H257" s="1">
        <v>111648</v>
      </c>
      <c r="I257" s="1">
        <v>137621</v>
      </c>
      <c r="J257" s="1">
        <v>133175</v>
      </c>
    </row>
    <row r="258" spans="1:10" ht="15" customHeight="1" x14ac:dyDescent="0.2">
      <c r="A258" s="1">
        <v>100</v>
      </c>
      <c r="B258" s="1" t="s">
        <v>106</v>
      </c>
      <c r="C258" s="1">
        <v>197</v>
      </c>
      <c r="D258" s="1" t="s">
        <v>698</v>
      </c>
      <c r="E258" s="1">
        <v>5312</v>
      </c>
      <c r="F258" s="1" t="s">
        <v>598</v>
      </c>
      <c r="G258" s="1" t="s">
        <v>599</v>
      </c>
      <c r="H258" s="1">
        <v>3900000</v>
      </c>
      <c r="I258" s="1">
        <v>3710000</v>
      </c>
      <c r="J258" s="1">
        <v>3884886</v>
      </c>
    </row>
    <row r="259" spans="1:10" ht="15" customHeight="1" x14ac:dyDescent="0.2">
      <c r="A259" s="1">
        <v>109</v>
      </c>
      <c r="B259" s="1" t="s">
        <v>113</v>
      </c>
      <c r="C259" s="1">
        <v>197</v>
      </c>
      <c r="D259" s="1" t="s">
        <v>698</v>
      </c>
      <c r="E259" s="1">
        <v>5312</v>
      </c>
      <c r="F259" s="1" t="s">
        <v>598</v>
      </c>
      <c r="G259" s="1" t="s">
        <v>599</v>
      </c>
      <c r="H259" s="1">
        <v>760</v>
      </c>
      <c r="I259" s="1">
        <v>732</v>
      </c>
      <c r="J259" s="1">
        <v>768</v>
      </c>
    </row>
    <row r="260" spans="1:10" ht="15" customHeight="1" x14ac:dyDescent="0.2">
      <c r="A260" s="1">
        <v>114</v>
      </c>
      <c r="B260" s="1" t="s">
        <v>117</v>
      </c>
      <c r="C260" s="1">
        <v>197</v>
      </c>
      <c r="D260" s="1" t="s">
        <v>698</v>
      </c>
      <c r="E260" s="1">
        <v>5312</v>
      </c>
      <c r="F260" s="1" t="s">
        <v>598</v>
      </c>
      <c r="G260" s="1" t="s">
        <v>599</v>
      </c>
      <c r="H260" s="1">
        <v>276124</v>
      </c>
      <c r="I260" s="1">
        <v>143491</v>
      </c>
      <c r="J260" s="1">
        <v>118662</v>
      </c>
    </row>
    <row r="261" spans="1:10" ht="15" customHeight="1" x14ac:dyDescent="0.2">
      <c r="A261" s="1">
        <v>130</v>
      </c>
      <c r="B261" s="1" t="s">
        <v>131</v>
      </c>
      <c r="C261" s="1">
        <v>197</v>
      </c>
      <c r="D261" s="1" t="s">
        <v>698</v>
      </c>
      <c r="E261" s="1">
        <v>5312</v>
      </c>
      <c r="F261" s="1" t="s">
        <v>598</v>
      </c>
      <c r="G261" s="1" t="s">
        <v>599</v>
      </c>
      <c r="H261" s="1">
        <v>223207</v>
      </c>
      <c r="I261" s="1">
        <v>228817</v>
      </c>
      <c r="J261" s="1">
        <v>246362</v>
      </c>
    </row>
    <row r="262" spans="1:10" ht="15" customHeight="1" x14ac:dyDescent="0.2">
      <c r="A262" s="1">
        <v>28</v>
      </c>
      <c r="B262" s="1" t="s">
        <v>147</v>
      </c>
      <c r="C262" s="1">
        <v>197</v>
      </c>
      <c r="D262" s="1" t="s">
        <v>698</v>
      </c>
      <c r="E262" s="1">
        <v>5312</v>
      </c>
      <c r="F262" s="1" t="s">
        <v>598</v>
      </c>
      <c r="G262" s="1" t="s">
        <v>599</v>
      </c>
      <c r="H262" s="1">
        <v>618765</v>
      </c>
      <c r="I262" s="1">
        <v>646688</v>
      </c>
      <c r="J262" s="1">
        <v>668216</v>
      </c>
    </row>
    <row r="263" spans="1:10" ht="15" customHeight="1" x14ac:dyDescent="0.2">
      <c r="A263" s="1">
        <v>149</v>
      </c>
      <c r="B263" s="1" t="s">
        <v>150</v>
      </c>
      <c r="C263" s="1">
        <v>197</v>
      </c>
      <c r="D263" s="1" t="s">
        <v>698</v>
      </c>
      <c r="E263" s="1">
        <v>5312</v>
      </c>
      <c r="F263" s="1" t="s">
        <v>598</v>
      </c>
      <c r="G263" s="1" t="s">
        <v>599</v>
      </c>
      <c r="H263" s="1">
        <v>17006</v>
      </c>
      <c r="I263" s="1">
        <v>16885</v>
      </c>
      <c r="J263" s="1">
        <v>17006</v>
      </c>
    </row>
    <row r="264" spans="1:10" ht="15" customHeight="1" x14ac:dyDescent="0.2">
      <c r="A264" s="1">
        <v>165</v>
      </c>
      <c r="B264" s="1" t="s">
        <v>162</v>
      </c>
      <c r="C264" s="1">
        <v>197</v>
      </c>
      <c r="D264" s="1" t="s">
        <v>698</v>
      </c>
      <c r="E264" s="1">
        <v>5312</v>
      </c>
      <c r="F264" s="1" t="s">
        <v>598</v>
      </c>
      <c r="G264" s="1" t="s">
        <v>599</v>
      </c>
      <c r="H264" s="1">
        <v>6</v>
      </c>
      <c r="I264" s="1">
        <v>6</v>
      </c>
      <c r="J264" s="1">
        <v>6</v>
      </c>
    </row>
    <row r="265" spans="1:10" ht="15" customHeight="1" x14ac:dyDescent="0.2">
      <c r="A265" s="1">
        <v>166</v>
      </c>
      <c r="B265" s="1" t="s">
        <v>163</v>
      </c>
      <c r="C265" s="1">
        <v>197</v>
      </c>
      <c r="D265" s="1" t="s">
        <v>698</v>
      </c>
      <c r="E265" s="1">
        <v>5312</v>
      </c>
      <c r="F265" s="1" t="s">
        <v>598</v>
      </c>
      <c r="G265" s="1" t="s">
        <v>599</v>
      </c>
      <c r="H265" s="1">
        <v>4080</v>
      </c>
      <c r="I265" s="1">
        <v>4075</v>
      </c>
      <c r="J265" s="1">
        <v>4074</v>
      </c>
    </row>
    <row r="266" spans="1:10" x14ac:dyDescent="0.2">
      <c r="A266" s="1">
        <v>171</v>
      </c>
      <c r="B266" s="1" t="s">
        <v>167</v>
      </c>
      <c r="C266" s="1">
        <v>197</v>
      </c>
      <c r="D266" s="1" t="s">
        <v>698</v>
      </c>
      <c r="E266" s="1">
        <v>5312</v>
      </c>
      <c r="F266" s="1" t="s">
        <v>598</v>
      </c>
      <c r="G266" s="1" t="s">
        <v>599</v>
      </c>
      <c r="H266" s="1">
        <v>496</v>
      </c>
      <c r="I266" s="1">
        <v>500</v>
      </c>
      <c r="J266" s="1">
        <v>490</v>
      </c>
    </row>
    <row r="267" spans="1:10" x14ac:dyDescent="0.2">
      <c r="A267" s="1">
        <v>177</v>
      </c>
      <c r="B267" s="1" t="s">
        <v>170</v>
      </c>
      <c r="C267" s="1">
        <v>197</v>
      </c>
      <c r="D267" s="1" t="s">
        <v>698</v>
      </c>
      <c r="E267" s="1">
        <v>5312</v>
      </c>
      <c r="F267" s="1" t="s">
        <v>598</v>
      </c>
      <c r="G267" s="1" t="s">
        <v>599</v>
      </c>
      <c r="H267" s="1">
        <v>88</v>
      </c>
      <c r="I267" s="1">
        <v>118</v>
      </c>
      <c r="J267" s="1">
        <v>84</v>
      </c>
    </row>
    <row r="268" spans="1:10" x14ac:dyDescent="0.2">
      <c r="A268" s="1">
        <v>191</v>
      </c>
      <c r="B268" s="1" t="s">
        <v>181</v>
      </c>
      <c r="C268" s="1">
        <v>197</v>
      </c>
      <c r="D268" s="1" t="s">
        <v>698</v>
      </c>
      <c r="E268" s="1">
        <v>5312</v>
      </c>
      <c r="F268" s="1" t="s">
        <v>598</v>
      </c>
      <c r="G268" s="1" t="s">
        <v>599</v>
      </c>
      <c r="H268" s="1">
        <v>27</v>
      </c>
      <c r="I268" s="1">
        <v>28</v>
      </c>
      <c r="J268" s="1">
        <v>26</v>
      </c>
    </row>
    <row r="269" spans="1:10" x14ac:dyDescent="0.2">
      <c r="A269" s="1">
        <v>220</v>
      </c>
      <c r="B269" s="1" t="s">
        <v>211</v>
      </c>
      <c r="C269" s="1">
        <v>197</v>
      </c>
      <c r="D269" s="1" t="s">
        <v>698</v>
      </c>
      <c r="E269" s="1">
        <v>5312</v>
      </c>
      <c r="F269" s="1" t="s">
        <v>598</v>
      </c>
      <c r="G269" s="1" t="s">
        <v>599</v>
      </c>
      <c r="H269" s="1">
        <v>504</v>
      </c>
      <c r="I269" s="1">
        <v>495</v>
      </c>
      <c r="J269" s="1">
        <v>1014</v>
      </c>
    </row>
    <row r="270" spans="1:10" x14ac:dyDescent="0.2">
      <c r="A270" s="1">
        <v>226</v>
      </c>
      <c r="B270" s="1" t="s">
        <v>216</v>
      </c>
      <c r="C270" s="1">
        <v>197</v>
      </c>
      <c r="D270" s="1" t="s">
        <v>698</v>
      </c>
      <c r="E270" s="1">
        <v>5312</v>
      </c>
      <c r="F270" s="1" t="s">
        <v>598</v>
      </c>
      <c r="G270" s="1" t="s">
        <v>599</v>
      </c>
      <c r="H270" s="1">
        <v>33483</v>
      </c>
      <c r="I270" s="1">
        <v>33516</v>
      </c>
      <c r="J270" s="1">
        <v>34173</v>
      </c>
    </row>
    <row r="271" spans="1:10" x14ac:dyDescent="0.2">
      <c r="A271" s="1">
        <v>215</v>
      </c>
      <c r="B271" s="1" t="s">
        <v>220</v>
      </c>
      <c r="C271" s="1">
        <v>197</v>
      </c>
      <c r="D271" s="1" t="s">
        <v>698</v>
      </c>
      <c r="E271" s="1">
        <v>5312</v>
      </c>
      <c r="F271" s="1" t="s">
        <v>598</v>
      </c>
      <c r="G271" s="1" t="s">
        <v>599</v>
      </c>
      <c r="H271" s="1">
        <v>250508</v>
      </c>
      <c r="I271" s="1">
        <v>253086</v>
      </c>
      <c r="J271" s="1">
        <v>267566</v>
      </c>
    </row>
    <row r="272" spans="1:10" x14ac:dyDescent="0.2">
      <c r="A272" s="1">
        <v>236</v>
      </c>
      <c r="B272" s="1" t="s">
        <v>227</v>
      </c>
      <c r="C272" s="1">
        <v>197</v>
      </c>
      <c r="D272" s="1" t="s">
        <v>698</v>
      </c>
      <c r="E272" s="1">
        <v>5312</v>
      </c>
      <c r="F272" s="1" t="s">
        <v>598</v>
      </c>
      <c r="G272" s="1" t="s">
        <v>599</v>
      </c>
      <c r="H272" s="1">
        <v>2784</v>
      </c>
      <c r="I272" s="1">
        <v>3014</v>
      </c>
      <c r="J272" s="1">
        <v>1507</v>
      </c>
    </row>
    <row r="273" spans="1:10" x14ac:dyDescent="0.2">
      <c r="A273" s="1">
        <v>5000</v>
      </c>
      <c r="B273" s="1" t="s">
        <v>461</v>
      </c>
      <c r="C273" s="1">
        <v>197</v>
      </c>
      <c r="D273" s="1" t="s">
        <v>698</v>
      </c>
      <c r="E273" s="1">
        <v>5312</v>
      </c>
      <c r="F273" s="1" t="s">
        <v>598</v>
      </c>
      <c r="G273" s="1" t="s">
        <v>599</v>
      </c>
      <c r="H273" s="1">
        <v>5482182</v>
      </c>
      <c r="I273" s="1">
        <v>5212744</v>
      </c>
      <c r="J273" s="1">
        <v>5409948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626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+Prices!G21</f>
        <v>451.13817694964774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526.60502232796171</v>
      </c>
      <c r="I5" s="2">
        <f t="shared" si="0"/>
        <v>534.23602459106507</v>
      </c>
      <c r="J5" s="2">
        <f t="shared" si="0"/>
        <v>608.6566805370328</v>
      </c>
      <c r="L5" s="2">
        <f t="shared" ref="L5:W5" si="2">+$E$2*L48/1000000</f>
        <v>250.25954525247442</v>
      </c>
      <c r="M5" s="2">
        <f t="shared" si="2"/>
        <v>249.20009461341672</v>
      </c>
      <c r="N5" s="2">
        <f t="shared" si="2"/>
        <v>272.34445123346143</v>
      </c>
      <c r="O5" s="2">
        <f t="shared" si="2"/>
        <v>75.070403403265843</v>
      </c>
      <c r="P5" s="2">
        <f t="shared" si="2"/>
        <v>73.737867625293049</v>
      </c>
      <c r="Q5" s="2">
        <f t="shared" si="2"/>
        <v>77.727145765580701</v>
      </c>
      <c r="R5" s="2">
        <f t="shared" si="2"/>
        <v>344.2342251647089</v>
      </c>
      <c r="S5" s="2">
        <f t="shared" si="2"/>
        <v>345.10652158219722</v>
      </c>
      <c r="T5" s="2">
        <f t="shared" si="2"/>
        <v>383.29916819784933</v>
      </c>
      <c r="U5" s="2">
        <f t="shared" si="2"/>
        <v>148.07103796137977</v>
      </c>
      <c r="V5" s="2">
        <f t="shared" si="2"/>
        <v>146.35031574420827</v>
      </c>
      <c r="W5" s="2">
        <f t="shared" si="2"/>
        <v>156.91280104083563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1123.9002390166947</v>
      </c>
      <c r="I6" s="2">
        <f t="shared" si="0"/>
        <v>712.65666219288119</v>
      </c>
      <c r="J6" s="2">
        <f t="shared" si="0"/>
        <v>1079.6183201200251</v>
      </c>
      <c r="L6" s="2">
        <f t="shared" ref="L6:W6" si="3">+$E$2*L49/1000000</f>
        <v>202.85984019002552</v>
      </c>
      <c r="M6" s="2">
        <f t="shared" si="3"/>
        <v>137.84859214849993</v>
      </c>
      <c r="N6" s="2">
        <f t="shared" si="3"/>
        <v>192.06196251383261</v>
      </c>
      <c r="O6" s="2">
        <f t="shared" si="3"/>
        <v>13.246157857967704</v>
      </c>
      <c r="P6" s="2">
        <f t="shared" si="3"/>
        <v>10.266765689640444</v>
      </c>
      <c r="Q6" s="2">
        <f t="shared" si="3"/>
        <v>12.042447877475869</v>
      </c>
      <c r="R6" s="2">
        <f t="shared" si="3"/>
        <v>497.79290987115081</v>
      </c>
      <c r="S6" s="2">
        <f t="shared" si="3"/>
        <v>328.71006334160057</v>
      </c>
      <c r="T6" s="2">
        <f t="shared" si="3"/>
        <v>477.50544620915542</v>
      </c>
      <c r="U6" s="2">
        <f t="shared" si="3"/>
        <v>87.699225466701307</v>
      </c>
      <c r="V6" s="2">
        <f t="shared" si="3"/>
        <v>62.313557258199154</v>
      </c>
      <c r="W6" s="2">
        <f t="shared" si="3"/>
        <v>82.404372330123451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1247.6239817687817</v>
      </c>
      <c r="I8" s="2">
        <f t="shared" si="5"/>
        <v>1266.8248737179356</v>
      </c>
      <c r="J8" s="2">
        <f t="shared" si="5"/>
        <v>668.37609671074244</v>
      </c>
      <c r="L8" s="2">
        <f t="shared" ref="L8:W8" si="6">+$E$2*L51/1000000</f>
        <v>636.48787333066241</v>
      </c>
      <c r="M8" s="2">
        <f t="shared" si="6"/>
        <v>631.45206373167991</v>
      </c>
      <c r="N8" s="2">
        <f t="shared" si="6"/>
        <v>347.14565486355525</v>
      </c>
      <c r="O8" s="2">
        <f t="shared" si="6"/>
        <v>134.74609956962604</v>
      </c>
      <c r="P8" s="2">
        <f t="shared" si="6"/>
        <v>125.16145525647619</v>
      </c>
      <c r="Q8" s="2">
        <f t="shared" si="6"/>
        <v>82.865404972429474</v>
      </c>
      <c r="R8" s="2">
        <f t="shared" si="6"/>
        <v>957.92310123278878</v>
      </c>
      <c r="S8" s="2">
        <f t="shared" si="6"/>
        <v>967.23148170502293</v>
      </c>
      <c r="T8" s="2">
        <f t="shared" si="6"/>
        <v>505.5014930131295</v>
      </c>
      <c r="U8" s="2">
        <f t="shared" si="6"/>
        <v>378.59615638733419</v>
      </c>
      <c r="V8" s="2">
        <f t="shared" si="6"/>
        <v>371.57101314219233</v>
      </c>
      <c r="W8" s="2">
        <f t="shared" si="6"/>
        <v>207.30108687083791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3315.4879979258039</v>
      </c>
      <c r="I10" s="2">
        <f t="shared" si="9"/>
        <v>3632.265947325423</v>
      </c>
      <c r="J10" s="2">
        <f t="shared" si="9"/>
        <v>3276.0364154897343</v>
      </c>
      <c r="L10" s="2">
        <f t="shared" ref="L10:W10" si="10">+$E$2*L53/1000000</f>
        <v>1497.8510008609744</v>
      </c>
      <c r="M10" s="2">
        <f t="shared" si="10"/>
        <v>1621.175015338204</v>
      </c>
      <c r="N10" s="2">
        <f t="shared" si="10"/>
        <v>1446.3420089747626</v>
      </c>
      <c r="O10" s="2">
        <f t="shared" si="10"/>
        <v>273.92450303204566</v>
      </c>
      <c r="P10" s="2">
        <f t="shared" si="10"/>
        <v>291.48926754904437</v>
      </c>
      <c r="Q10" s="2">
        <f t="shared" si="10"/>
        <v>259.33034145106149</v>
      </c>
      <c r="R10" s="2">
        <f t="shared" si="10"/>
        <v>2373.4389897078709</v>
      </c>
      <c r="S10" s="2">
        <f t="shared" si="10"/>
        <v>2586.806801219062</v>
      </c>
      <c r="T10" s="2">
        <f t="shared" si="10"/>
        <v>2316.5675795212633</v>
      </c>
      <c r="U10" s="2">
        <f t="shared" si="10"/>
        <v>850.26457654377919</v>
      </c>
      <c r="V10" s="2">
        <f t="shared" si="10"/>
        <v>916.98597748493455</v>
      </c>
      <c r="W10" s="2">
        <f t="shared" si="10"/>
        <v>817.61653528432498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6213.6172410392419</v>
      </c>
      <c r="I11" s="3">
        <f t="shared" si="11"/>
        <v>6145.9835078273045</v>
      </c>
      <c r="J11" s="3">
        <f t="shared" si="11"/>
        <v>5632.6875128575348</v>
      </c>
      <c r="K11" s="22"/>
      <c r="L11" s="3">
        <f t="shared" ref="L11:W11" si="12">+$E$2*L54/1000000</f>
        <v>2587.4582596341365</v>
      </c>
      <c r="M11" s="3">
        <f t="shared" si="12"/>
        <v>2639.6757658318011</v>
      </c>
      <c r="N11" s="3">
        <f t="shared" si="12"/>
        <v>2257.8940775856117</v>
      </c>
      <c r="O11" s="3">
        <f t="shared" si="12"/>
        <v>496.98716386290528</v>
      </c>
      <c r="P11" s="3">
        <f t="shared" si="12"/>
        <v>500.65535612045409</v>
      </c>
      <c r="Q11" s="3">
        <f t="shared" si="12"/>
        <v>431.96534006654753</v>
      </c>
      <c r="R11" s="3">
        <f t="shared" si="12"/>
        <v>4173.3892259765189</v>
      </c>
      <c r="S11" s="3">
        <f t="shared" si="12"/>
        <v>4227.8548678478819</v>
      </c>
      <c r="T11" s="3">
        <f t="shared" si="12"/>
        <v>3682.8736869413979</v>
      </c>
      <c r="U11" s="3">
        <f t="shared" si="12"/>
        <v>1464.6309963591946</v>
      </c>
      <c r="V11" s="3">
        <f t="shared" si="12"/>
        <v>1497.2208636295343</v>
      </c>
      <c r="W11" s="3">
        <f t="shared" si="12"/>
        <v>1264.2347955261221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22.860975978746453</v>
      </c>
      <c r="I12" s="2">
        <f t="shared" si="13"/>
        <v>22.6696933917198</v>
      </c>
      <c r="J12" s="2">
        <f t="shared" si="13"/>
        <v>23.959948577795792</v>
      </c>
      <c r="L12" s="2">
        <f t="shared" ref="L12:W12" si="14">+$E$2*L55/1000000</f>
        <v>4.1931759677668126</v>
      </c>
      <c r="M12" s="2">
        <f t="shared" si="14"/>
        <v>4.0469503550248316</v>
      </c>
      <c r="N12" s="2">
        <f t="shared" si="14"/>
        <v>4.230000572598505</v>
      </c>
      <c r="O12" s="2">
        <f t="shared" si="14"/>
        <v>0.33204235623661765</v>
      </c>
      <c r="P12" s="2">
        <f t="shared" si="14"/>
        <v>0.32048509616383075</v>
      </c>
      <c r="Q12" s="2">
        <f t="shared" si="14"/>
        <v>0.33463603082077309</v>
      </c>
      <c r="R12" s="2">
        <f t="shared" si="14"/>
        <v>8.6604603338809927</v>
      </c>
      <c r="S12" s="2">
        <f t="shared" si="14"/>
        <v>8.3579897806251555</v>
      </c>
      <c r="T12" s="2">
        <f t="shared" si="14"/>
        <v>8.7433217851176881</v>
      </c>
      <c r="U12" s="2">
        <f t="shared" si="14"/>
        <v>1.7278420067957003</v>
      </c>
      <c r="V12" s="2">
        <f t="shared" si="14"/>
        <v>1.6676880227502806</v>
      </c>
      <c r="W12" s="2">
        <f t="shared" si="14"/>
        <v>1.7415411874720816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125.39385628315459</v>
      </c>
      <c r="I13" s="2">
        <f t="shared" si="15"/>
        <v>130.79037115582628</v>
      </c>
      <c r="J13" s="2">
        <f t="shared" si="15"/>
        <v>132.07972406554836</v>
      </c>
      <c r="L13" s="2">
        <f t="shared" ref="L13:W13" si="16">+$E$2*L56/1000000</f>
        <v>4.5361411349238292</v>
      </c>
      <c r="M13" s="2">
        <f t="shared" si="16"/>
        <v>4.702333221101247</v>
      </c>
      <c r="N13" s="2">
        <f t="shared" si="16"/>
        <v>4.7611548723028276</v>
      </c>
      <c r="O13" s="2">
        <f t="shared" si="16"/>
        <v>4.8485460215190047E-2</v>
      </c>
      <c r="P13" s="2">
        <f t="shared" si="16"/>
        <v>4.9880208025811099E-2</v>
      </c>
      <c r="Q13" s="2">
        <f t="shared" si="16"/>
        <v>5.0018808501086275E-2</v>
      </c>
      <c r="R13" s="2">
        <f t="shared" si="16"/>
        <v>16.974707305730934</v>
      </c>
      <c r="S13" s="2">
        <f t="shared" si="16"/>
        <v>17.623273473953638</v>
      </c>
      <c r="T13" s="2">
        <f t="shared" si="16"/>
        <v>17.867076214126239</v>
      </c>
      <c r="U13" s="2">
        <f t="shared" si="16"/>
        <v>0.69039793583028297</v>
      </c>
      <c r="V13" s="2">
        <f t="shared" si="16"/>
        <v>0.71260486701878567</v>
      </c>
      <c r="W13" s="2">
        <f t="shared" si="16"/>
        <v>0.72199947082395144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23.782651274254579</v>
      </c>
      <c r="I14" s="2">
        <f t="shared" si="17"/>
        <v>23.487606906529511</v>
      </c>
      <c r="J14" s="2">
        <f t="shared" si="17"/>
        <v>23.964911097742238</v>
      </c>
      <c r="L14" s="2">
        <f t="shared" ref="L14:W14" si="18">+$E$2*L57/1000000</f>
        <v>1.2425622114234065</v>
      </c>
      <c r="M14" s="2">
        <f t="shared" si="18"/>
        <v>1.2534756950619954</v>
      </c>
      <c r="N14" s="2">
        <f t="shared" si="18"/>
        <v>1.2837863157567113</v>
      </c>
      <c r="O14" s="2">
        <f t="shared" si="18"/>
        <v>3.4143166728869141E-2</v>
      </c>
      <c r="P14" s="2">
        <f t="shared" si="18"/>
        <v>3.4419074717404359E-2</v>
      </c>
      <c r="Q14" s="2">
        <f t="shared" si="18"/>
        <v>3.4911588581114768E-2</v>
      </c>
      <c r="R14" s="2">
        <f t="shared" si="18"/>
        <v>2.6784375828079146</v>
      </c>
      <c r="S14" s="2">
        <f t="shared" si="18"/>
        <v>2.7035587610531788</v>
      </c>
      <c r="T14" s="2">
        <f t="shared" si="18"/>
        <v>2.7856880150286849</v>
      </c>
      <c r="U14" s="2">
        <f t="shared" si="18"/>
        <v>0.13647476271286768</v>
      </c>
      <c r="V14" s="2">
        <f t="shared" si="18"/>
        <v>0.13773450291265477</v>
      </c>
      <c r="W14" s="2">
        <f t="shared" si="18"/>
        <v>0.14090954121991808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181.8028205144077</v>
      </c>
      <c r="I15" s="2">
        <f t="shared" si="19"/>
        <v>225.71390382962471</v>
      </c>
      <c r="J15" s="2">
        <f t="shared" si="19"/>
        <v>254.89306997655098</v>
      </c>
      <c r="L15" s="2">
        <f t="shared" ref="L15:W15" si="20">+$E$2*L58/1000000</f>
        <v>7.8105182641987412</v>
      </c>
      <c r="M15" s="2">
        <f t="shared" si="20"/>
        <v>9.7006347409139551</v>
      </c>
      <c r="N15" s="2">
        <f t="shared" si="20"/>
        <v>10.956231236545792</v>
      </c>
      <c r="O15" s="2">
        <f t="shared" si="20"/>
        <v>0.15621036528397483</v>
      </c>
      <c r="P15" s="2">
        <f t="shared" si="20"/>
        <v>0.1940126948182791</v>
      </c>
      <c r="Q15" s="2">
        <f t="shared" si="20"/>
        <v>0.21912462473091582</v>
      </c>
      <c r="R15" s="2">
        <f t="shared" si="20"/>
        <v>16.892516245825192</v>
      </c>
      <c r="S15" s="2">
        <f t="shared" si="20"/>
        <v>20.980442579186004</v>
      </c>
      <c r="T15" s="2">
        <f t="shared" si="20"/>
        <v>23.696034999971133</v>
      </c>
      <c r="U15" s="2">
        <f t="shared" si="20"/>
        <v>0.65880813358718238</v>
      </c>
      <c r="V15" s="2">
        <f t="shared" si="20"/>
        <v>0.81823726058825408</v>
      </c>
      <c r="W15" s="2">
        <f t="shared" si="20"/>
        <v>0.92414536499887412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538.03821714639662</v>
      </c>
      <c r="I16" s="2">
        <f t="shared" si="21"/>
        <v>468.68384292757344</v>
      </c>
      <c r="J16" s="2">
        <f t="shared" si="21"/>
        <v>464.5234466597438</v>
      </c>
      <c r="L16" s="2">
        <f t="shared" ref="L16:W16" si="22">+$E$2*L59/1000000</f>
        <v>9.2261402382672735</v>
      </c>
      <c r="M16" s="2">
        <f t="shared" si="22"/>
        <v>8.052391486388526</v>
      </c>
      <c r="N16" s="2">
        <f t="shared" si="22"/>
        <v>7.9823270206791843</v>
      </c>
      <c r="O16" s="2">
        <f t="shared" si="22"/>
        <v>9.1394811058570155E-2</v>
      </c>
      <c r="P16" s="2">
        <f t="shared" si="22"/>
        <v>7.9609078372001513E-2</v>
      </c>
      <c r="Q16" s="2">
        <f t="shared" si="22"/>
        <v>7.8895514019796623E-2</v>
      </c>
      <c r="R16" s="2">
        <f t="shared" si="22"/>
        <v>24.515019967951098</v>
      </c>
      <c r="S16" s="2">
        <f t="shared" si="22"/>
        <v>21.413045744135665</v>
      </c>
      <c r="T16" s="2">
        <f t="shared" si="22"/>
        <v>21.229066181917482</v>
      </c>
      <c r="U16" s="2">
        <f t="shared" si="22"/>
        <v>0.44612767394670128</v>
      </c>
      <c r="V16" s="2">
        <f t="shared" si="22"/>
        <v>0.39058047837243909</v>
      </c>
      <c r="W16" s="2">
        <f t="shared" si="22"/>
        <v>0.38733024074473649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891.87852119695992</v>
      </c>
      <c r="I17" s="3">
        <f t="shared" si="21"/>
        <v>871.3454182112738</v>
      </c>
      <c r="J17" s="3">
        <f t="shared" si="21"/>
        <v>899.42110037738121</v>
      </c>
      <c r="K17" s="22"/>
      <c r="L17" s="3">
        <f t="shared" ref="L17:W17" si="23">+$E$2*L60/1000000</f>
        <v>27.008537816580066</v>
      </c>
      <c r="M17" s="3">
        <f t="shared" si="23"/>
        <v>27.755785498490553</v>
      </c>
      <c r="N17" s="3">
        <f t="shared" si="23"/>
        <v>29.213500017883021</v>
      </c>
      <c r="O17" s="3">
        <f t="shared" si="23"/>
        <v>0.66227615952322194</v>
      </c>
      <c r="P17" s="3">
        <f t="shared" si="23"/>
        <v>0.6784061520973268</v>
      </c>
      <c r="Q17" s="3">
        <f t="shared" si="23"/>
        <v>0.7175865666536867</v>
      </c>
      <c r="R17" s="3">
        <f t="shared" si="23"/>
        <v>69.721141436196135</v>
      </c>
      <c r="S17" s="3">
        <f t="shared" si="23"/>
        <v>71.078310338953642</v>
      </c>
      <c r="T17" s="3">
        <f t="shared" si="23"/>
        <v>74.321187196161219</v>
      </c>
      <c r="U17" s="3">
        <f t="shared" si="23"/>
        <v>3.659650512872735</v>
      </c>
      <c r="V17" s="3">
        <f t="shared" si="23"/>
        <v>3.7268451316424143</v>
      </c>
      <c r="W17" s="3">
        <f t="shared" si="23"/>
        <v>3.9159258052595614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1061.7717449780739</v>
      </c>
      <c r="I18" s="3">
        <f t="shared" si="21"/>
        <v>1270.8923355213137</v>
      </c>
      <c r="J18" s="3">
        <f t="shared" si="21"/>
        <v>1163.2597892646668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43.767170236770077</v>
      </c>
      <c r="I19" s="2">
        <f t="shared" si="21"/>
        <v>37.651541110040647</v>
      </c>
      <c r="J19" s="2">
        <f t="shared" si="21"/>
        <v>40.028137026211397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7435.5240910310094</v>
      </c>
      <c r="I20" s="2">
        <f t="shared" si="26"/>
        <v>7416.711629052209</v>
      </c>
      <c r="J20" s="2">
        <f t="shared" si="26"/>
        <v>7499.758498079631</v>
      </c>
      <c r="L20" s="2">
        <f t="shared" si="25"/>
        <v>141.27495772958918</v>
      </c>
      <c r="M20" s="2">
        <f t="shared" si="25"/>
        <v>140.91752095199197</v>
      </c>
      <c r="N20" s="2">
        <f t="shared" si="25"/>
        <v>142.49541146351299</v>
      </c>
      <c r="O20" s="2">
        <f t="shared" si="25"/>
        <v>0.42382487318876755</v>
      </c>
      <c r="P20" s="2">
        <f t="shared" si="25"/>
        <v>0.42275256285597596</v>
      </c>
      <c r="Q20" s="2">
        <f t="shared" si="25"/>
        <v>0.42748623439053896</v>
      </c>
      <c r="R20" s="2">
        <f t="shared" si="25"/>
        <v>899.69841501475219</v>
      </c>
      <c r="S20" s="2">
        <f t="shared" si="25"/>
        <v>897.4221071153172</v>
      </c>
      <c r="T20" s="2">
        <f t="shared" si="25"/>
        <v>907.47077826763518</v>
      </c>
      <c r="U20" s="2">
        <f t="shared" si="25"/>
        <v>25.191555620413059</v>
      </c>
      <c r="V20" s="2">
        <f t="shared" si="25"/>
        <v>25.127818999228879</v>
      </c>
      <c r="W20" s="2">
        <f t="shared" si="25"/>
        <v>25.409181791493786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1242.2076168163242</v>
      </c>
      <c r="I21" s="2">
        <f t="shared" si="26"/>
        <v>1235.1748237758563</v>
      </c>
      <c r="J21" s="2">
        <f t="shared" si="26"/>
        <v>1200.3027449740023</v>
      </c>
      <c r="L21" s="2">
        <f t="shared" si="25"/>
        <v>78.53964043598252</v>
      </c>
      <c r="M21" s="2">
        <f t="shared" si="25"/>
        <v>78.174796871796161</v>
      </c>
      <c r="N21" s="2">
        <f t="shared" si="25"/>
        <v>76.107331210649392</v>
      </c>
      <c r="O21" s="2">
        <f t="shared" si="25"/>
        <v>1.3088883946161163</v>
      </c>
      <c r="P21" s="2">
        <f t="shared" si="25"/>
        <v>1.3160903116897738</v>
      </c>
      <c r="Q21" s="2">
        <f t="shared" si="25"/>
        <v>1.2993888542664396</v>
      </c>
      <c r="R21" s="2">
        <f t="shared" si="25"/>
        <v>346.02375587349144</v>
      </c>
      <c r="S21" s="2">
        <f t="shared" si="25"/>
        <v>343.87210827966402</v>
      </c>
      <c r="T21" s="2">
        <f t="shared" si="25"/>
        <v>334.66433929023856</v>
      </c>
      <c r="U21" s="2">
        <f t="shared" si="25"/>
        <v>29.389690499020901</v>
      </c>
      <c r="V21" s="2">
        <f t="shared" si="25"/>
        <v>29.241749391405218</v>
      </c>
      <c r="W21" s="2">
        <f t="shared" si="25"/>
        <v>28.418867447190085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2.5714876086129923</v>
      </c>
      <c r="I22" s="2">
        <f t="shared" si="26"/>
        <v>2.4929895658237533</v>
      </c>
      <c r="J22" s="2">
        <f t="shared" si="26"/>
        <v>2.5200578564407321</v>
      </c>
      <c r="L22" s="2">
        <f t="shared" si="25"/>
        <v>0.40319166264161616</v>
      </c>
      <c r="M22" s="2">
        <f t="shared" si="25"/>
        <v>0.40939842168008939</v>
      </c>
      <c r="N22" s="2">
        <f t="shared" si="25"/>
        <v>0.41561194779121691</v>
      </c>
      <c r="O22" s="2">
        <f t="shared" si="25"/>
        <v>4.1525068987326101E-2</v>
      </c>
      <c r="P22" s="2">
        <f t="shared" si="25"/>
        <v>4.2321334185576709E-2</v>
      </c>
      <c r="Q22" s="2">
        <f t="shared" si="25"/>
        <v>4.3117612917972621E-2</v>
      </c>
      <c r="R22" s="2">
        <f t="shared" si="25"/>
        <v>0.91267238204892309</v>
      </c>
      <c r="S22" s="2">
        <f t="shared" si="25"/>
        <v>0.92475025332221905</v>
      </c>
      <c r="T22" s="2">
        <f t="shared" si="25"/>
        <v>0.93689353963117294</v>
      </c>
      <c r="U22" s="2">
        <f t="shared" si="25"/>
        <v>0.18808429615547101</v>
      </c>
      <c r="V22" s="2">
        <f t="shared" si="25"/>
        <v>0.19117190568859416</v>
      </c>
      <c r="W22" s="2">
        <f t="shared" si="25"/>
        <v>0.19426147767278706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3389.8730139557929</v>
      </c>
      <c r="I23" s="2">
        <f t="shared" si="26"/>
        <v>3107.311188448743</v>
      </c>
      <c r="J23" s="2">
        <f t="shared" si="26"/>
        <v>3145.5758263412581</v>
      </c>
      <c r="L23" s="2">
        <f t="shared" si="25"/>
        <v>710.53934440976707</v>
      </c>
      <c r="M23" s="2">
        <f t="shared" si="25"/>
        <v>650.32429655640601</v>
      </c>
      <c r="N23" s="2">
        <f t="shared" si="25"/>
        <v>658.45641949735966</v>
      </c>
      <c r="O23" s="2">
        <f t="shared" si="25"/>
        <v>30.463401714200067</v>
      </c>
      <c r="P23" s="2">
        <f t="shared" si="25"/>
        <v>27.869594584294891</v>
      </c>
      <c r="Q23" s="2">
        <f t="shared" si="25"/>
        <v>28.222274617797751</v>
      </c>
      <c r="R23" s="2">
        <f t="shared" si="25"/>
        <v>2034.3173244756363</v>
      </c>
      <c r="S23" s="2">
        <f t="shared" si="25"/>
        <v>1863.2483538516581</v>
      </c>
      <c r="T23" s="2">
        <f t="shared" si="25"/>
        <v>1886.1306226500799</v>
      </c>
      <c r="U23" s="2">
        <f t="shared" si="25"/>
        <v>398.87680459616604</v>
      </c>
      <c r="V23" s="2">
        <f t="shared" si="25"/>
        <v>365.08884565146434</v>
      </c>
      <c r="W23" s="2">
        <f t="shared" si="25"/>
        <v>369.63877418127026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12113.94337964851</v>
      </c>
      <c r="I24" s="3">
        <f t="shared" si="26"/>
        <v>11799.342171952672</v>
      </c>
      <c r="J24" s="3">
        <f t="shared" si="26"/>
        <v>11888.185264277545</v>
      </c>
      <c r="K24" s="22"/>
      <c r="L24" s="3">
        <f t="shared" si="25"/>
        <v>930.75713423798027</v>
      </c>
      <c r="M24" s="3">
        <f t="shared" si="25"/>
        <v>869.8260128018743</v>
      </c>
      <c r="N24" s="3">
        <f t="shared" si="25"/>
        <v>877.47477411931322</v>
      </c>
      <c r="O24" s="3">
        <f t="shared" si="25"/>
        <v>32.237640050992276</v>
      </c>
      <c r="P24" s="3">
        <f t="shared" si="25"/>
        <v>29.650758793026217</v>
      </c>
      <c r="Q24" s="3">
        <f t="shared" si="25"/>
        <v>29.992267319372697</v>
      </c>
      <c r="R24" s="3">
        <f t="shared" si="25"/>
        <v>3280.9521677459293</v>
      </c>
      <c r="S24" s="3">
        <f t="shared" si="25"/>
        <v>3105.4673194999614</v>
      </c>
      <c r="T24" s="3">
        <f t="shared" si="25"/>
        <v>3129.2026337475854</v>
      </c>
      <c r="U24" s="3">
        <f t="shared" si="25"/>
        <v>453.6461350117554</v>
      </c>
      <c r="V24" s="3">
        <f t="shared" si="25"/>
        <v>419.64958594778705</v>
      </c>
      <c r="W24" s="3">
        <f t="shared" si="25"/>
        <v>423.66108489762695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2.5277272054488762</v>
      </c>
      <c r="I26" s="2">
        <f t="shared" si="26"/>
        <v>2.0039557820103351</v>
      </c>
      <c r="J26" s="2">
        <f t="shared" si="26"/>
        <v>1.5541710195915364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0.2174486012897302</v>
      </c>
      <c r="I27" s="2">
        <f t="shared" si="26"/>
        <v>0.21158380498938478</v>
      </c>
      <c r="J27" s="2">
        <f t="shared" si="26"/>
        <v>0.17459047447951367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2.7451758067386067</v>
      </c>
      <c r="I28" s="3">
        <f t="shared" si="27"/>
        <v>2.2155395869997201</v>
      </c>
      <c r="J28" s="3">
        <f t="shared" si="27"/>
        <v>1.7287614940710501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109.29859954412201</v>
      </c>
      <c r="I29" s="2">
        <f t="shared" si="28"/>
        <v>113.43012296862689</v>
      </c>
      <c r="J29" s="2">
        <f t="shared" si="28"/>
        <v>113.1486127462103</v>
      </c>
      <c r="L29" s="2">
        <f t="shared" si="25"/>
        <v>1.1663848234163967</v>
      </c>
      <c r="M29" s="2">
        <f t="shared" si="25"/>
        <v>1.2534847178255346</v>
      </c>
      <c r="N29" s="2">
        <f t="shared" si="25"/>
        <v>1.2214881937635576</v>
      </c>
      <c r="O29" s="2">
        <f t="shared" si="25"/>
        <v>2.3249672120624495E-3</v>
      </c>
      <c r="P29" s="2">
        <f t="shared" si="25"/>
        <v>2.4992775297340772E-3</v>
      </c>
      <c r="Q29" s="2">
        <f t="shared" si="25"/>
        <v>2.4269790277724806E-3</v>
      </c>
      <c r="R29" s="2">
        <f t="shared" si="25"/>
        <v>13.384556460638292</v>
      </c>
      <c r="S29" s="2">
        <f t="shared" si="25"/>
        <v>14.38661420310078</v>
      </c>
      <c r="T29" s="2">
        <f t="shared" si="25"/>
        <v>13.987923997188766</v>
      </c>
      <c r="U29" s="2">
        <f t="shared" si="25"/>
        <v>0.40019779601255767</v>
      </c>
      <c r="V29" s="2">
        <f t="shared" si="25"/>
        <v>0.43027849503766763</v>
      </c>
      <c r="W29" s="2">
        <f t="shared" si="25"/>
        <v>0.41689257298176768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81.188179738389465</v>
      </c>
      <c r="I30" s="2">
        <f t="shared" si="28"/>
        <v>91.452024402170892</v>
      </c>
      <c r="J30" s="2">
        <f t="shared" si="28"/>
        <v>99.324836728119195</v>
      </c>
      <c r="L30" s="2">
        <f t="shared" si="25"/>
        <v>0.2345467381961219</v>
      </c>
      <c r="M30" s="2">
        <f t="shared" si="25"/>
        <v>0.26030582582359285</v>
      </c>
      <c r="N30" s="2">
        <f t="shared" si="25"/>
        <v>0.2849474441867596</v>
      </c>
      <c r="O30" s="2">
        <f t="shared" si="25"/>
        <v>2.429717436506566E-4</v>
      </c>
      <c r="P30" s="2">
        <f t="shared" si="25"/>
        <v>1.9823552860979865E-4</v>
      </c>
      <c r="Q30" s="2">
        <f t="shared" si="25"/>
        <v>1.9100558818600357E-4</v>
      </c>
      <c r="R30" s="2">
        <f t="shared" si="25"/>
        <v>1.834675655011696</v>
      </c>
      <c r="S30" s="2">
        <f t="shared" si="25"/>
        <v>2.051885153067643</v>
      </c>
      <c r="T30" s="2">
        <f t="shared" si="25"/>
        <v>2.2528433005753326</v>
      </c>
      <c r="U30" s="2">
        <f t="shared" si="25"/>
        <v>2.3408413208671413E-2</v>
      </c>
      <c r="V30" s="2">
        <f t="shared" si="25"/>
        <v>2.141064207992888E-2</v>
      </c>
      <c r="W30" s="2">
        <f t="shared" si="25"/>
        <v>2.1660290217460215E-2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190.48677928251146</v>
      </c>
      <c r="I31" s="3">
        <f t="shared" si="28"/>
        <v>204.88214737079778</v>
      </c>
      <c r="J31" s="3">
        <f t="shared" si="28"/>
        <v>212.4734494743295</v>
      </c>
      <c r="K31" s="22"/>
      <c r="L31" s="3">
        <f t="shared" si="25"/>
        <v>1.4009315616125186</v>
      </c>
      <c r="M31" s="3">
        <f t="shared" si="25"/>
        <v>1.5137905436491272</v>
      </c>
      <c r="N31" s="3">
        <f t="shared" si="25"/>
        <v>1.5064356379503172</v>
      </c>
      <c r="O31" s="3">
        <f t="shared" si="25"/>
        <v>2.567938955713106E-3</v>
      </c>
      <c r="P31" s="3">
        <f t="shared" si="25"/>
        <v>2.6975130583438756E-3</v>
      </c>
      <c r="Q31" s="3">
        <f t="shared" si="25"/>
        <v>2.6179846159584842E-3</v>
      </c>
      <c r="R31" s="3">
        <f t="shared" si="25"/>
        <v>15.219232115649989</v>
      </c>
      <c r="S31" s="3">
        <f t="shared" si="25"/>
        <v>16.438499356168421</v>
      </c>
      <c r="T31" s="3">
        <f t="shared" si="25"/>
        <v>16.240767297764098</v>
      </c>
      <c r="U31" s="3">
        <f t="shared" si="25"/>
        <v>0.42360620922122916</v>
      </c>
      <c r="V31" s="3">
        <f t="shared" si="25"/>
        <v>0.45168913711759651</v>
      </c>
      <c r="W31" s="3">
        <f t="shared" si="25"/>
        <v>0.43855286319922787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7.7875472105048198</v>
      </c>
      <c r="I32" s="3">
        <f t="shared" si="28"/>
        <v>8.6487699903016964</v>
      </c>
      <c r="J32" s="3">
        <f t="shared" si="28"/>
        <v>8.8346389192049521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5.7163718401289865</v>
      </c>
      <c r="I34" s="2">
        <f t="shared" si="29"/>
        <v>7.0842227926403183</v>
      </c>
      <c r="J34" s="2">
        <f t="shared" si="29"/>
        <v>7.2800167614364648</v>
      </c>
      <c r="L34" s="2">
        <f t="shared" si="25"/>
        <v>0.13511362830553475</v>
      </c>
      <c r="M34" s="2">
        <f t="shared" si="25"/>
        <v>0.18073452531139092</v>
      </c>
      <c r="N34" s="2">
        <f t="shared" si="25"/>
        <v>0.1943552891498547</v>
      </c>
      <c r="O34" s="2">
        <f t="shared" si="25"/>
        <v>1.434743465698541E-3</v>
      </c>
      <c r="P34" s="2">
        <f t="shared" si="25"/>
        <v>1.8830484948969446E-3</v>
      </c>
      <c r="Q34" s="2">
        <f t="shared" si="25"/>
        <v>2.0249427300020328E-3</v>
      </c>
      <c r="R34" s="2">
        <f t="shared" si="25"/>
        <v>0.57225208534808092</v>
      </c>
      <c r="S34" s="2">
        <f t="shared" si="25"/>
        <v>0.77643947992637652</v>
      </c>
      <c r="T34" s="2">
        <f t="shared" si="25"/>
        <v>0.83068974798092554</v>
      </c>
      <c r="U34" s="2">
        <f t="shared" si="25"/>
        <v>3.0292286890342933E-2</v>
      </c>
      <c r="V34" s="2">
        <f t="shared" si="25"/>
        <v>4.0830265667347827E-2</v>
      </c>
      <c r="W34" s="2">
        <f t="shared" si="25"/>
        <v>4.3698177675369175E-2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3.6091054155971821E-3</v>
      </c>
      <c r="I35" s="2">
        <f t="shared" si="29"/>
        <v>9.0227635389929541E-3</v>
      </c>
      <c r="J35" s="2">
        <f t="shared" si="29"/>
        <v>1.939894160883485E-2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1.4436421662388728E-5</v>
      </c>
      <c r="S35" s="2">
        <f t="shared" si="30"/>
        <v>3.6091054155971818E-5</v>
      </c>
      <c r="T35" s="2">
        <f t="shared" si="30"/>
        <v>7.7595766435339407E-5</v>
      </c>
      <c r="U35" s="2">
        <f t="shared" si="30"/>
        <v>1.4436421662388728E-8</v>
      </c>
      <c r="V35" s="2">
        <f t="shared" si="30"/>
        <v>3.6091054155971826E-8</v>
      </c>
      <c r="W35" s="2">
        <f t="shared" si="30"/>
        <v>7.7595766435339413E-8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5.7199809455445836</v>
      </c>
      <c r="I36" s="3">
        <f t="shared" si="29"/>
        <v>7.0932455561793111</v>
      </c>
      <c r="J36" s="3">
        <f t="shared" si="29"/>
        <v>7.2994157030453</v>
      </c>
      <c r="K36" s="22"/>
      <c r="L36" s="3">
        <f>+SUM(L33:L35)</f>
        <v>0.13511362830553475</v>
      </c>
      <c r="M36" s="3">
        <f t="shared" ref="M36:Q36" si="31">+SUM(M33:M35)</f>
        <v>0.18073452531139092</v>
      </c>
      <c r="N36" s="3">
        <f t="shared" si="31"/>
        <v>0.1943552891498547</v>
      </c>
      <c r="O36" s="3">
        <f t="shared" si="31"/>
        <v>1.434743465698541E-3</v>
      </c>
      <c r="P36" s="3">
        <f t="shared" si="31"/>
        <v>1.8830484948969446E-3</v>
      </c>
      <c r="Q36" s="3">
        <f t="shared" si="31"/>
        <v>2.0249427300020328E-3</v>
      </c>
      <c r="R36" s="3">
        <f>+SUM(R33:R35)</f>
        <v>0.57226652176974335</v>
      </c>
      <c r="S36" s="3">
        <f t="shared" ref="S36:W36" si="32">+SUM(S33:S35)</f>
        <v>0.77647557098053244</v>
      </c>
      <c r="T36" s="3">
        <f t="shared" si="32"/>
        <v>0.83076734374736083</v>
      </c>
      <c r="U36" s="3">
        <f t="shared" si="32"/>
        <v>3.0292301326764595E-2</v>
      </c>
      <c r="V36" s="3">
        <f t="shared" si="32"/>
        <v>4.0830301758401986E-2</v>
      </c>
      <c r="W36" s="3">
        <f t="shared" si="32"/>
        <v>4.3698255271135612E-2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1115.8541896307977</v>
      </c>
      <c r="I38" s="2">
        <f t="shared" si="33"/>
        <v>1319.1966024036662</v>
      </c>
      <c r="J38" s="2">
        <f t="shared" si="33"/>
        <v>1213.6767362296746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5.9374295468343146</v>
      </c>
      <c r="I39" s="2">
        <f t="shared" si="33"/>
        <v>7.3048293611686965</v>
      </c>
      <c r="J39" s="2">
        <f t="shared" si="33"/>
        <v>7.4740061775248146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19366.158750930455</v>
      </c>
      <c r="I40" s="2">
        <f t="shared" si="33"/>
        <v>18983.901704252006</v>
      </c>
      <c r="J40" s="2">
        <f t="shared" si="33"/>
        <v>18592.739189960579</v>
      </c>
      <c r="L40" s="2">
        <f t="shared" si="34"/>
        <v>3546.6248632503093</v>
      </c>
      <c r="M40" s="2">
        <f t="shared" si="34"/>
        <v>3538.7713546758146</v>
      </c>
      <c r="N40" s="2">
        <f t="shared" si="34"/>
        <v>3166.0887873607589</v>
      </c>
      <c r="O40" s="2">
        <f t="shared" si="34"/>
        <v>529.88964801237648</v>
      </c>
      <c r="P40" s="2">
        <f t="shared" si="34"/>
        <v>530.98721857863598</v>
      </c>
      <c r="Q40" s="2">
        <f t="shared" si="34"/>
        <v>462.67781193718992</v>
      </c>
      <c r="R40" s="2">
        <f t="shared" si="34"/>
        <v>7539.281767274294</v>
      </c>
      <c r="S40" s="2">
        <f t="shared" si="34"/>
        <v>7420.8389970429653</v>
      </c>
      <c r="T40" s="2">
        <f t="shared" si="34"/>
        <v>6902.6382751829069</v>
      </c>
      <c r="U40" s="2">
        <f t="shared" si="34"/>
        <v>1922.3603880930443</v>
      </c>
      <c r="V40" s="2">
        <f t="shared" si="34"/>
        <v>1921.0489838460812</v>
      </c>
      <c r="W40" s="2">
        <f t="shared" si="34"/>
        <v>1692.2503590922076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19371.87512277058</v>
      </c>
      <c r="I41" s="2">
        <f t="shared" si="33"/>
        <v>18990.985927044647</v>
      </c>
      <c r="J41" s="2">
        <f t="shared" si="33"/>
        <v>18600.019206722016</v>
      </c>
      <c r="L41" s="2">
        <f t="shared" si="34"/>
        <v>3546.7599768786149</v>
      </c>
      <c r="M41" s="2">
        <f t="shared" si="34"/>
        <v>3538.952089201126</v>
      </c>
      <c r="N41" s="2">
        <f t="shared" si="34"/>
        <v>3166.2831426499088</v>
      </c>
      <c r="O41" s="2">
        <f t="shared" si="34"/>
        <v>529.89108275584215</v>
      </c>
      <c r="P41" s="2">
        <f t="shared" si="34"/>
        <v>530.98910162713094</v>
      </c>
      <c r="Q41" s="2">
        <f t="shared" si="34"/>
        <v>462.67983687991995</v>
      </c>
      <c r="R41" s="2">
        <f t="shared" si="34"/>
        <v>7539.8540193596418</v>
      </c>
      <c r="S41" s="2">
        <f t="shared" si="34"/>
        <v>7421.6154365228922</v>
      </c>
      <c r="T41" s="2">
        <f t="shared" si="34"/>
        <v>6903.4689649308884</v>
      </c>
      <c r="U41" s="2">
        <f t="shared" si="34"/>
        <v>1922.3906803799346</v>
      </c>
      <c r="V41" s="2">
        <f t="shared" si="34"/>
        <v>1921.0898141117484</v>
      </c>
      <c r="W41" s="2">
        <f t="shared" si="34"/>
        <v>1692.2940572698828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20487.950370108087</v>
      </c>
      <c r="I42" s="2">
        <f t="shared" si="35"/>
        <v>20310.403136016841</v>
      </c>
      <c r="J42" s="2">
        <f t="shared" si="35"/>
        <v>19813.88993236778</v>
      </c>
      <c r="L42" s="2">
        <f t="shared" si="34"/>
        <v>3546.6248632503093</v>
      </c>
      <c r="M42" s="2">
        <f t="shared" si="34"/>
        <v>3538.7713546758146</v>
      </c>
      <c r="N42" s="2">
        <f t="shared" si="34"/>
        <v>3166.0887873607589</v>
      </c>
      <c r="O42" s="2">
        <f t="shared" si="34"/>
        <v>529.88964801237648</v>
      </c>
      <c r="P42" s="2">
        <f t="shared" si="34"/>
        <v>530.98721857863598</v>
      </c>
      <c r="Q42" s="2">
        <f t="shared" si="34"/>
        <v>462.67781193718992</v>
      </c>
      <c r="R42" s="2">
        <f t="shared" si="34"/>
        <v>7539.281767274294</v>
      </c>
      <c r="S42" s="2">
        <f t="shared" si="34"/>
        <v>7420.8389970429653</v>
      </c>
      <c r="T42" s="2">
        <f t="shared" si="34"/>
        <v>6902.6382751829069</v>
      </c>
      <c r="U42" s="2">
        <f t="shared" si="34"/>
        <v>1922.3603880930443</v>
      </c>
      <c r="V42" s="2">
        <f t="shared" si="34"/>
        <v>1921.0489838460812</v>
      </c>
      <c r="W42" s="2">
        <f t="shared" si="34"/>
        <v>1692.2503590922076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11216.509994078768</v>
      </c>
      <c r="I43" s="53">
        <f t="shared" si="36"/>
        <v>10879.87655123524</v>
      </c>
      <c r="J43" s="53">
        <f t="shared" si="36"/>
        <v>10380.844192006089</v>
      </c>
      <c r="L43" s="53">
        <f t="shared" si="34"/>
        <v>3388.4483606465596</v>
      </c>
      <c r="M43" s="53">
        <f t="shared" si="34"/>
        <v>3380.2815420218317</v>
      </c>
      <c r="N43" s="53">
        <f t="shared" si="34"/>
        <v>3004.8491729291704</v>
      </c>
      <c r="O43" s="53">
        <f t="shared" si="34"/>
        <v>529.21965270631074</v>
      </c>
      <c r="P43" s="53">
        <f t="shared" si="34"/>
        <v>530.2927272910847</v>
      </c>
      <c r="Q43" s="53">
        <f t="shared" si="34"/>
        <v>461.95433050677866</v>
      </c>
      <c r="R43" s="53">
        <f t="shared" si="34"/>
        <v>6598.7480681311126</v>
      </c>
      <c r="S43" s="53">
        <f t="shared" si="34"/>
        <v>6481.7998410842529</v>
      </c>
      <c r="T43" s="53">
        <f t="shared" si="34"/>
        <v>5951.0730854813646</v>
      </c>
      <c r="U43" s="53">
        <f t="shared" si="34"/>
        <v>1896.0941889519877</v>
      </c>
      <c r="V43" s="53">
        <f t="shared" si="34"/>
        <v>1894.7531773735591</v>
      </c>
      <c r="W43" s="53">
        <f t="shared" si="34"/>
        <v>1665.5733998726457</v>
      </c>
    </row>
    <row r="44" spans="1:23" ht="13.5" customHeight="1" x14ac:dyDescent="0.35">
      <c r="D44" s="4" t="s">
        <v>564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+SUMIF('Groundnut Prod'!$F$4:$F$176,$E47,'Groundnut Prod'!H$4:H$176)</f>
        <v>0</v>
      </c>
      <c r="I47" s="2">
        <f>+SUMIF('Groundnut Prod'!$F$4:$F$176,$E47,'Groundnut Prod'!I$4:I$176)</f>
        <v>0</v>
      </c>
      <c r="J47" s="2">
        <f>+SUMIF('Groundnut Prod'!$F$4:$F$176,$E47,'Groundnut Prod'!J$4:J$176)</f>
        <v>0</v>
      </c>
      <c r="L47" s="2">
        <f>+SUMIF('Groundnut Prod'!$F$4:$F$176,$E47,'Groundnut Prod'!L$4:L$176)</f>
        <v>0</v>
      </c>
      <c r="M47" s="2">
        <f>+SUMIF('Groundnut Prod'!$F$4:$F$176,$E47,'Groundnut Prod'!M$4:M$176)</f>
        <v>0</v>
      </c>
      <c r="N47" s="2">
        <f>+SUMIF('Groundnut Prod'!$F$4:$F$176,$E47,'Groundnut Prod'!N$4:N$176)</f>
        <v>0</v>
      </c>
      <c r="O47" s="2">
        <f>+SUMIF('Groundnut Prod'!$F$4:$F$176,$E47,'Groundnut Prod'!O$4:O$176)</f>
        <v>0</v>
      </c>
      <c r="P47" s="2">
        <f>+SUMIF('Groundnut Prod'!$F$4:$F$176,$E47,'Groundnut Prod'!P$4:P$176)</f>
        <v>0</v>
      </c>
      <c r="Q47" s="2">
        <f>+SUMIF('Groundnut Prod'!$F$4:$F$176,$E47,'Groundnut Prod'!Q$4:Q$176)</f>
        <v>0</v>
      </c>
      <c r="R47" s="2">
        <f>+SUMIF('Groundnut Prod'!$F$4:$F$176,$E47,'Groundnut Prod'!R$4:R$176)</f>
        <v>0</v>
      </c>
      <c r="S47" s="2">
        <f>+SUMIF('Groundnut Prod'!$F$4:$F$176,$E47,'Groundnut Prod'!S$4:S$176)</f>
        <v>0</v>
      </c>
      <c r="T47" s="2">
        <f>+SUMIF('Groundnut Prod'!$F$4:$F$176,$E47,'Groundnut Prod'!T$4:T$176)</f>
        <v>0</v>
      </c>
      <c r="U47" s="2">
        <f>+SUMIF('Groundnut Prod'!$F$4:$F$176,$E47,'Groundnut Prod'!U$4:U$176)</f>
        <v>0</v>
      </c>
      <c r="V47" s="2">
        <f>+SUMIF('Groundnut Prod'!$F$4:$F$176,$E47,'Groundnut Prod'!V$4:V$176)</f>
        <v>0</v>
      </c>
      <c r="W47" s="2">
        <f>+SUMIF('Groundnut Prod'!$F$4:$F$176,$E47,'Groundnut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+SUMIF('Groundnut Prod'!$F$4:$F$176,$E48,'Groundnut Prod'!H$4:H$176)</f>
        <v>1167281</v>
      </c>
      <c r="I48" s="2">
        <f>+SUMIF('Groundnut Prod'!$F$4:$F$176,$E48,'Groundnut Prod'!I$4:I$176)</f>
        <v>1184196</v>
      </c>
      <c r="J48" s="2">
        <f>+SUMIF('Groundnut Prod'!$F$4:$F$176,$E48,'Groundnut Prod'!J$4:J$176)</f>
        <v>1349158</v>
      </c>
      <c r="L48" s="2">
        <f>+SUMIF('Groundnut Prod'!$F$4:$F$176,$E48,'Groundnut Prod'!L$4:L$176)</f>
        <v>554729.25599999994</v>
      </c>
      <c r="M48" s="2">
        <f>+SUMIF('Groundnut Prod'!$F$4:$F$176,$E48,'Groundnut Prod'!M$4:M$176)</f>
        <v>552380.86099999992</v>
      </c>
      <c r="N48" s="2">
        <f>+SUMIF('Groundnut Prod'!$F$4:$F$176,$E48,'Groundnut Prod'!N$4:N$176)</f>
        <v>603683.00699999998</v>
      </c>
      <c r="O48" s="2">
        <f>+SUMIF('Groundnut Prod'!$F$4:$F$176,$E48,'Groundnut Prod'!O$4:O$176)</f>
        <v>166402.24046399997</v>
      </c>
      <c r="P48" s="2">
        <f>+SUMIF('Groundnut Prod'!$F$4:$F$176,$E48,'Groundnut Prod'!P$4:P$176)</f>
        <v>163448.52063699998</v>
      </c>
      <c r="Q48" s="2">
        <f>+SUMIF('Groundnut Prod'!$F$4:$F$176,$E48,'Groundnut Prod'!Q$4:Q$176)</f>
        <v>172291.217496</v>
      </c>
      <c r="R48" s="2">
        <f>+SUMIF('Groundnut Prod'!$F$4:$F$176,$E48,'Groundnut Prod'!R$4:R$176)</f>
        <v>763035.01399999997</v>
      </c>
      <c r="S48" s="2">
        <f>+SUMIF('Groundnut Prod'!$F$4:$F$176,$E48,'Groundnut Prod'!S$4:S$176)</f>
        <v>764968.55999999994</v>
      </c>
      <c r="T48" s="2">
        <f>+SUMIF('Groundnut Prod'!$F$4:$F$176,$E48,'Groundnut Prod'!T$4:T$176)</f>
        <v>849626.98300000001</v>
      </c>
      <c r="U48" s="2">
        <f>+SUMIF('Groundnut Prod'!$F$4:$F$176,$E48,'Groundnut Prod'!U$4:U$176)</f>
        <v>328216.59865399997</v>
      </c>
      <c r="V48" s="2">
        <f>+SUMIF('Groundnut Prod'!$F$4:$F$176,$E48,'Groundnut Prod'!V$4:V$176)</f>
        <v>324402.41864199995</v>
      </c>
      <c r="W48" s="2">
        <f>+SUMIF('Groundnut Prod'!$F$4:$F$176,$E48,'Groundnut Prod'!W$4:W$176)</f>
        <v>347815.39017999999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+SUMIF('Groundnut Prod'!$F$4:$F$176,$E49,'Groundnut Prod'!H$4:H$176)</f>
        <v>2491255</v>
      </c>
      <c r="I49" s="2">
        <f>+SUMIF('Groundnut Prod'!$F$4:$F$176,$E49,'Groundnut Prod'!I$4:I$176)</f>
        <v>1579686</v>
      </c>
      <c r="J49" s="2">
        <f>+SUMIF('Groundnut Prod'!$F$4:$F$176,$E49,'Groundnut Prod'!J$4:J$176)</f>
        <v>2393099</v>
      </c>
      <c r="L49" s="2">
        <f>+SUMIF('Groundnut Prod'!$F$4:$F$176,$E49,'Groundnut Prod'!L$4:L$176)</f>
        <v>449662.32200000004</v>
      </c>
      <c r="M49" s="2">
        <f>+SUMIF('Groundnut Prod'!$F$4:$F$176,$E49,'Groundnut Prod'!M$4:M$176)</f>
        <v>305557.364</v>
      </c>
      <c r="N49" s="2">
        <f>+SUMIF('Groundnut Prod'!$F$4:$F$176,$E49,'Groundnut Prod'!N$4:N$176)</f>
        <v>425727.576</v>
      </c>
      <c r="O49" s="2">
        <f>+SUMIF('Groundnut Prod'!$F$4:$F$176,$E49,'Groundnut Prod'!O$4:O$176)</f>
        <v>29361.642474</v>
      </c>
      <c r="P49" s="2">
        <f>+SUMIF('Groundnut Prod'!$F$4:$F$176,$E49,'Groundnut Prod'!P$4:P$176)</f>
        <v>22757.474792000001</v>
      </c>
      <c r="Q49" s="2">
        <f>+SUMIF('Groundnut Prod'!$F$4:$F$176,$E49,'Groundnut Prod'!Q$4:Q$176)</f>
        <v>26693.479942000002</v>
      </c>
      <c r="R49" s="2">
        <f>+SUMIF('Groundnut Prod'!$F$4:$F$176,$E49,'Groundnut Prod'!R$4:R$176)</f>
        <v>1103415.6170000001</v>
      </c>
      <c r="S49" s="2">
        <f>+SUMIF('Groundnut Prod'!$F$4:$F$176,$E49,'Groundnut Prod'!S$4:S$176)</f>
        <v>728623.91200000001</v>
      </c>
      <c r="T49" s="2">
        <f>+SUMIF('Groundnut Prod'!$F$4:$F$176,$E49,'Groundnut Prod'!T$4:T$176)</f>
        <v>1058446.105</v>
      </c>
      <c r="U49" s="2">
        <f>+SUMIF('Groundnut Prod'!$F$4:$F$176,$E49,'Groundnut Prod'!U$4:U$176)</f>
        <v>194395.48667700001</v>
      </c>
      <c r="V49" s="2">
        <f>+SUMIF('Groundnut Prod'!$F$4:$F$176,$E49,'Groundnut Prod'!V$4:V$176)</f>
        <v>138125.21405200002</v>
      </c>
      <c r="W49" s="2">
        <f>+SUMIF('Groundnut Prod'!$F$4:$F$176,$E49,'Groundnut Prod'!W$4:W$176)</f>
        <v>182658.83168500001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+SUMIF('Groundnut Prod'!$F$4:$F$176,$E50,'Groundnut Prod'!H$4:H$176)</f>
        <v>0</v>
      </c>
      <c r="I50" s="2">
        <f>+SUMIF('Groundnut Prod'!$F$4:$F$176,$E50,'Groundnut Prod'!I$4:I$176)</f>
        <v>0</v>
      </c>
      <c r="J50" s="2">
        <f>+SUMIF('Groundnut Prod'!$F$4:$F$176,$E50,'Groundnut Prod'!J$4:J$176)</f>
        <v>0</v>
      </c>
      <c r="L50" s="2">
        <f>+SUMIF('Groundnut Prod'!$F$4:$F$176,$E50,'Groundnut Prod'!L$4:L$176)</f>
        <v>0</v>
      </c>
      <c r="M50" s="2">
        <f>+SUMIF('Groundnut Prod'!$F$4:$F$176,$E50,'Groundnut Prod'!M$4:M$176)</f>
        <v>0</v>
      </c>
      <c r="N50" s="2">
        <f>+SUMIF('Groundnut Prod'!$F$4:$F$176,$E50,'Groundnut Prod'!N$4:N$176)</f>
        <v>0</v>
      </c>
      <c r="O50" s="2">
        <f>+SUMIF('Groundnut Prod'!$F$4:$F$176,$E50,'Groundnut Prod'!O$4:O$176)</f>
        <v>0</v>
      </c>
      <c r="P50" s="2">
        <f>+SUMIF('Groundnut Prod'!$F$4:$F$176,$E50,'Groundnut Prod'!P$4:P$176)</f>
        <v>0</v>
      </c>
      <c r="Q50" s="2">
        <f>+SUMIF('Groundnut Prod'!$F$4:$F$176,$E50,'Groundnut Prod'!Q$4:Q$176)</f>
        <v>0</v>
      </c>
      <c r="R50" s="2">
        <f>+SUMIF('Groundnut Prod'!$F$4:$F$176,$E50,'Groundnut Prod'!R$4:R$176)</f>
        <v>0</v>
      </c>
      <c r="S50" s="2">
        <f>+SUMIF('Groundnut Prod'!$F$4:$F$176,$E50,'Groundnut Prod'!S$4:S$176)</f>
        <v>0</v>
      </c>
      <c r="T50" s="2">
        <f>+SUMIF('Groundnut Prod'!$F$4:$F$176,$E50,'Groundnut Prod'!T$4:T$176)</f>
        <v>0</v>
      </c>
      <c r="U50" s="2">
        <f>+SUMIF('Groundnut Prod'!$F$4:$F$176,$E50,'Groundnut Prod'!U$4:U$176)</f>
        <v>0</v>
      </c>
      <c r="V50" s="2">
        <f>+SUMIF('Groundnut Prod'!$F$4:$F$176,$E50,'Groundnut Prod'!V$4:V$176)</f>
        <v>0</v>
      </c>
      <c r="W50" s="2">
        <f>+SUMIF('Groundnut Prod'!$F$4:$F$176,$E50,'Groundnut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+SUMIF('Groundnut Prod'!$F$4:$F$176,$E51,'Groundnut Prod'!H$4:H$176)</f>
        <v>2765503</v>
      </c>
      <c r="I51" s="2">
        <f>+SUMIF('Groundnut Prod'!$F$4:$F$176,$E51,'Groundnut Prod'!I$4:I$176)</f>
        <v>2808064</v>
      </c>
      <c r="J51" s="2">
        <f>+SUMIF('Groundnut Prod'!$F$4:$F$176,$E51,'Groundnut Prod'!J$4:J$176)</f>
        <v>1481533</v>
      </c>
      <c r="L51" s="2">
        <f>+SUMIF('Groundnut Prod'!$F$4:$F$176,$E51,'Groundnut Prod'!L$4:L$176)</f>
        <v>1410849.061</v>
      </c>
      <c r="M51" s="2">
        <f>+SUMIF('Groundnut Prod'!$F$4:$F$176,$E51,'Groundnut Prod'!M$4:M$176)</f>
        <v>1399686.6060000001</v>
      </c>
      <c r="N51" s="2">
        <f>+SUMIF('Groundnut Prod'!$F$4:$F$176,$E51,'Groundnut Prod'!N$4:N$176)</f>
        <v>769488.53500000003</v>
      </c>
      <c r="O51" s="2">
        <f>+SUMIF('Groundnut Prod'!$F$4:$F$176,$E51,'Groundnut Prod'!O$4:O$176)</f>
        <v>298680.33000600006</v>
      </c>
      <c r="P51" s="2">
        <f>+SUMIF('Groundnut Prod'!$F$4:$F$176,$E51,'Groundnut Prod'!P$4:P$176)</f>
        <v>277434.85621800006</v>
      </c>
      <c r="Q51" s="2">
        <f>+SUMIF('Groundnut Prod'!$F$4:$F$176,$E51,'Groundnut Prod'!Q$4:Q$176)</f>
        <v>183680.763913</v>
      </c>
      <c r="R51" s="2">
        <f>+SUMIF('Groundnut Prod'!$F$4:$F$176,$E51,'Groundnut Prod'!R$4:R$176)</f>
        <v>2123347.4580000001</v>
      </c>
      <c r="S51" s="2">
        <f>+SUMIF('Groundnut Prod'!$F$4:$F$176,$E51,'Groundnut Prod'!S$4:S$176)</f>
        <v>2143980.5609999998</v>
      </c>
      <c r="T51" s="2">
        <f>+SUMIF('Groundnut Prod'!$F$4:$F$176,$E51,'Groundnut Prod'!T$4:T$176)</f>
        <v>1120502.584</v>
      </c>
      <c r="U51" s="2">
        <f>+SUMIF('Groundnut Prod'!$F$4:$F$176,$E51,'Groundnut Prod'!U$4:U$176)</f>
        <v>839202.21282799996</v>
      </c>
      <c r="V51" s="2">
        <f>+SUMIF('Groundnut Prod'!$F$4:$F$176,$E51,'Groundnut Prod'!V$4:V$176)</f>
        <v>823630.16948500008</v>
      </c>
      <c r="W51" s="2">
        <f>+SUMIF('Groundnut Prod'!$F$4:$F$176,$E51,'Groundnut Prod'!W$4:W$176)</f>
        <v>459506.85945600009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+SUMIF('Groundnut Prod'!$F$4:$F$176,$E52,'Groundnut Prod'!H$4:H$176)</f>
        <v>0</v>
      </c>
      <c r="I52" s="2">
        <f>+SUMIF('Groundnut Prod'!$F$4:$F$176,$E52,'Groundnut Prod'!I$4:I$176)</f>
        <v>0</v>
      </c>
      <c r="J52" s="2">
        <f>+SUMIF('Groundnut Prod'!$F$4:$F$176,$E52,'Groundnut Prod'!J$4:J$176)</f>
        <v>0</v>
      </c>
      <c r="L52" s="2">
        <f>+SUMIF('Groundnut Prod'!$F$4:$F$176,$E52,'Groundnut Prod'!L$4:L$176)</f>
        <v>0</v>
      </c>
      <c r="M52" s="2">
        <f>+SUMIF('Groundnut Prod'!$F$4:$F$176,$E52,'Groundnut Prod'!M$4:M$176)</f>
        <v>0</v>
      </c>
      <c r="N52" s="2">
        <f>+SUMIF('Groundnut Prod'!$F$4:$F$176,$E52,'Groundnut Prod'!N$4:N$176)</f>
        <v>0</v>
      </c>
      <c r="O52" s="2">
        <f>+SUMIF('Groundnut Prod'!$F$4:$F$176,$E52,'Groundnut Prod'!O$4:O$176)</f>
        <v>0</v>
      </c>
      <c r="P52" s="2">
        <f>+SUMIF('Groundnut Prod'!$F$4:$F$176,$E52,'Groundnut Prod'!P$4:P$176)</f>
        <v>0</v>
      </c>
      <c r="Q52" s="2">
        <f>+SUMIF('Groundnut Prod'!$F$4:$F$176,$E52,'Groundnut Prod'!Q$4:Q$176)</f>
        <v>0</v>
      </c>
      <c r="R52" s="2">
        <f>+SUMIF('Groundnut Prod'!$F$4:$F$176,$E52,'Groundnut Prod'!R$4:R$176)</f>
        <v>0</v>
      </c>
      <c r="S52" s="2">
        <f>+SUMIF('Groundnut Prod'!$F$4:$F$176,$E52,'Groundnut Prod'!S$4:S$176)</f>
        <v>0</v>
      </c>
      <c r="T52" s="2">
        <f>+SUMIF('Groundnut Prod'!$F$4:$F$176,$E52,'Groundnut Prod'!T$4:T$176)</f>
        <v>0</v>
      </c>
      <c r="U52" s="2">
        <f>+SUMIF('Groundnut Prod'!$F$4:$F$176,$E52,'Groundnut Prod'!U$4:U$176)</f>
        <v>0</v>
      </c>
      <c r="V52" s="2">
        <f>+SUMIF('Groundnut Prod'!$F$4:$F$176,$E52,'Groundnut Prod'!V$4:V$176)</f>
        <v>0</v>
      </c>
      <c r="W52" s="2">
        <f>+SUMIF('Groundnut Prod'!$F$4:$F$176,$E52,'Groundnut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+SUMIF('Groundnut Prod'!$F$4:$F$176,$E53,'Groundnut Prod'!H$4:H$176)</f>
        <v>7349163</v>
      </c>
      <c r="I53" s="2">
        <f>+SUMIF('Groundnut Prod'!$F$4:$F$176,$E53,'Groundnut Prod'!I$4:I$176)</f>
        <v>8051338</v>
      </c>
      <c r="J53" s="2">
        <f>+SUMIF('Groundnut Prod'!$F$4:$F$176,$E53,'Groundnut Prod'!J$4:J$176)</f>
        <v>7261714</v>
      </c>
      <c r="L53" s="2">
        <f>+SUMIF('Groundnut Prod'!$F$4:$F$176,$E53,'Groundnut Prod'!L$4:L$176)</f>
        <v>3320160.1579999998</v>
      </c>
      <c r="M53" s="2">
        <f>+SUMIF('Groundnut Prod'!$F$4:$F$176,$E53,'Groundnut Prod'!M$4:M$176)</f>
        <v>3593522.1140000001</v>
      </c>
      <c r="N53" s="2">
        <f>+SUMIF('Groundnut Prod'!$F$4:$F$176,$E53,'Groundnut Prod'!N$4:N$176)</f>
        <v>3205984.5140000004</v>
      </c>
      <c r="O53" s="2">
        <f>+SUMIF('Groundnut Prod'!$F$4:$F$176,$E53,'Groundnut Prod'!O$4:O$176)</f>
        <v>607185.37474299991</v>
      </c>
      <c r="P53" s="2">
        <f>+SUMIF('Groundnut Prod'!$F$4:$F$176,$E53,'Groundnut Prod'!P$4:P$176)</f>
        <v>646119.70886599994</v>
      </c>
      <c r="Q53" s="2">
        <f>+SUMIF('Groundnut Prod'!$F$4:$F$176,$E53,'Groundnut Prod'!Q$4:Q$176)</f>
        <v>574835.725951</v>
      </c>
      <c r="R53" s="2">
        <f>+SUMIF('Groundnut Prod'!$F$4:$F$176,$E53,'Groundnut Prod'!R$4:R$176)</f>
        <v>5261002.307</v>
      </c>
      <c r="S53" s="2">
        <f>+SUMIF('Groundnut Prod'!$F$4:$F$176,$E53,'Groundnut Prod'!S$4:S$176)</f>
        <v>5733956.7640000004</v>
      </c>
      <c r="T53" s="2">
        <f>+SUMIF('Groundnut Prod'!$F$4:$F$176,$E53,'Groundnut Prod'!T$4:T$176)</f>
        <v>5134940.2420000006</v>
      </c>
      <c r="U53" s="2">
        <f>+SUMIF('Groundnut Prod'!$F$4:$F$176,$E53,'Groundnut Prod'!U$4:U$176)</f>
        <v>1884709.8737969997</v>
      </c>
      <c r="V53" s="2">
        <f>+SUMIF('Groundnut Prod'!$F$4:$F$176,$E53,'Groundnut Prod'!V$4:V$176)</f>
        <v>2032605.5836929998</v>
      </c>
      <c r="W53" s="2">
        <f>+SUMIF('Groundnut Prod'!$F$4:$F$176,$E53,'Groundnut Prod'!W$4:W$176)</f>
        <v>1812341.7104989998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13773202</v>
      </c>
      <c r="I54" s="3">
        <f t="shared" si="37"/>
        <v>13623284</v>
      </c>
      <c r="J54" s="3">
        <f t="shared" si="37"/>
        <v>12485504</v>
      </c>
      <c r="L54" s="3">
        <f t="shared" ref="L54:W54" si="38">+SUM(L48:L53)</f>
        <v>5735400.7970000003</v>
      </c>
      <c r="M54" s="3">
        <f t="shared" si="38"/>
        <v>5851146.9450000003</v>
      </c>
      <c r="N54" s="3">
        <f t="shared" si="38"/>
        <v>5004883.6320000002</v>
      </c>
      <c r="O54" s="3">
        <f t="shared" si="38"/>
        <v>1101629.5876869999</v>
      </c>
      <c r="P54" s="3">
        <f t="shared" si="38"/>
        <v>1109760.560513</v>
      </c>
      <c r="Q54" s="3">
        <f t="shared" si="38"/>
        <v>957501.18730200001</v>
      </c>
      <c r="R54" s="3">
        <f t="shared" si="38"/>
        <v>9250800.3959999997</v>
      </c>
      <c r="S54" s="3">
        <f t="shared" si="38"/>
        <v>9371529.7970000003</v>
      </c>
      <c r="T54" s="3">
        <f t="shared" si="38"/>
        <v>8163515.9140000008</v>
      </c>
      <c r="U54" s="3">
        <f t="shared" si="38"/>
        <v>3246524.1719559999</v>
      </c>
      <c r="V54" s="3">
        <f t="shared" si="38"/>
        <v>3318763.3858719999</v>
      </c>
      <c r="W54" s="3">
        <f t="shared" si="38"/>
        <v>2802322.7918199999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+SUMIF('Groundnut Prod'!$F$4:$F$176,$E55,'Groundnut Prod'!H$4:H$176)</f>
        <v>50674</v>
      </c>
      <c r="I55" s="2">
        <f>+SUMIF('Groundnut Prod'!$F$4:$F$176,$E55,'Groundnut Prod'!I$4:I$176)</f>
        <v>50250</v>
      </c>
      <c r="J55" s="2">
        <f>+SUMIF('Groundnut Prod'!$F$4:$F$176,$E55,'Groundnut Prod'!J$4:J$176)</f>
        <v>53110</v>
      </c>
      <c r="L55" s="2">
        <f>+SUMIF('Groundnut Prod'!$F$4:$F$176,$E55,'Groundnut Prod'!L$4:L$176)</f>
        <v>9294.66</v>
      </c>
      <c r="M55" s="2">
        <f>+SUMIF('Groundnut Prod'!$F$4:$F$176,$E55,'Groundnut Prod'!M$4:M$176)</f>
        <v>8970.5339999999997</v>
      </c>
      <c r="N55" s="2">
        <f>+SUMIF('Groundnut Prod'!$F$4:$F$176,$E55,'Groundnut Prod'!N$4:N$176)</f>
        <v>9376.2860000000001</v>
      </c>
      <c r="O55" s="2">
        <f>+SUMIF('Groundnut Prod'!$F$4:$F$176,$E55,'Groundnut Prod'!O$4:O$176)</f>
        <v>736.01032499999985</v>
      </c>
      <c r="P55" s="2">
        <f>+SUMIF('Groundnut Prod'!$F$4:$F$176,$E55,'Groundnut Prod'!P$4:P$176)</f>
        <v>710.39231999999993</v>
      </c>
      <c r="Q55" s="2">
        <f>+SUMIF('Groundnut Prod'!$F$4:$F$176,$E55,'Groundnut Prod'!Q$4:Q$176)</f>
        <v>741.75950499999999</v>
      </c>
      <c r="R55" s="2">
        <f>+SUMIF('Groundnut Prod'!$F$4:$F$176,$E55,'Groundnut Prod'!R$4:R$176)</f>
        <v>19196.913</v>
      </c>
      <c r="S55" s="2">
        <f>+SUMIF('Groundnut Prod'!$F$4:$F$176,$E55,'Groundnut Prod'!S$4:S$176)</f>
        <v>18526.452000000001</v>
      </c>
      <c r="T55" s="2">
        <f>+SUMIF('Groundnut Prod'!$F$4:$F$176,$E55,'Groundnut Prod'!T$4:T$176)</f>
        <v>19380.584999999999</v>
      </c>
      <c r="U55" s="2">
        <f>+SUMIF('Groundnut Prod'!$F$4:$F$176,$E55,'Groundnut Prod'!U$4:U$176)</f>
        <v>3829.9618500000001</v>
      </c>
      <c r="V55" s="2">
        <f>+SUMIF('Groundnut Prod'!$F$4:$F$176,$E55,'Groundnut Prod'!V$4:V$176)</f>
        <v>3696.6235800000004</v>
      </c>
      <c r="W55" s="2">
        <f>+SUMIF('Groundnut Prod'!$F$4:$F$176,$E55,'Groundnut Prod'!W$4:W$176)</f>
        <v>3860.3276700000006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+SUMIF('Groundnut Prod'!$F$4:$F$176,$E56,'Groundnut Prod'!H$4:H$176)</f>
        <v>277950</v>
      </c>
      <c r="I56" s="2">
        <f>+SUMIF('Groundnut Prod'!$F$4:$F$176,$E56,'Groundnut Prod'!I$4:I$176)</f>
        <v>289912</v>
      </c>
      <c r="J56" s="2">
        <f>+SUMIF('Groundnut Prod'!$F$4:$F$176,$E56,'Groundnut Prod'!J$4:J$176)</f>
        <v>292770</v>
      </c>
      <c r="L56" s="2">
        <f>+SUMIF('Groundnut Prod'!$F$4:$F$176,$E56,'Groundnut Prod'!L$4:L$176)</f>
        <v>10054.882000000001</v>
      </c>
      <c r="M56" s="2">
        <f>+SUMIF('Groundnut Prod'!$F$4:$F$176,$E56,'Groundnut Prod'!M$4:M$176)</f>
        <v>10423.266</v>
      </c>
      <c r="N56" s="2">
        <f>+SUMIF('Groundnut Prod'!$F$4:$F$176,$E56,'Groundnut Prod'!N$4:N$176)</f>
        <v>10553.651000000002</v>
      </c>
      <c r="O56" s="2">
        <f>+SUMIF('Groundnut Prod'!$F$4:$F$176,$E56,'Groundnut Prod'!O$4:O$176)</f>
        <v>107.47363600000003</v>
      </c>
      <c r="P56" s="2">
        <f>+SUMIF('Groundnut Prod'!$F$4:$F$176,$E56,'Groundnut Prod'!P$4:P$176)</f>
        <v>110.56525600000001</v>
      </c>
      <c r="Q56" s="2">
        <f>+SUMIF('Groundnut Prod'!$F$4:$F$176,$E56,'Groundnut Prod'!Q$4:Q$176)</f>
        <v>110.87248</v>
      </c>
      <c r="R56" s="2">
        <f>+SUMIF('Groundnut Prod'!$F$4:$F$176,$E56,'Groundnut Prod'!R$4:R$176)</f>
        <v>37626.404000000002</v>
      </c>
      <c r="S56" s="2">
        <f>+SUMIF('Groundnut Prod'!$F$4:$F$176,$E56,'Groundnut Prod'!S$4:S$176)</f>
        <v>39064.025999999998</v>
      </c>
      <c r="T56" s="2">
        <f>+SUMIF('Groundnut Prod'!$F$4:$F$176,$E56,'Groundnut Prod'!T$4:T$176)</f>
        <v>39604.443000000007</v>
      </c>
      <c r="U56" s="2">
        <f>+SUMIF('Groundnut Prod'!$F$4:$F$176,$E56,'Groundnut Prod'!U$4:U$176)</f>
        <v>1530.3469560000003</v>
      </c>
      <c r="V56" s="2">
        <f>+SUMIF('Groundnut Prod'!$F$4:$F$176,$E56,'Groundnut Prod'!V$4:V$176)</f>
        <v>1579.5711900000001</v>
      </c>
      <c r="W56" s="2">
        <f>+SUMIF('Groundnut Prod'!$F$4:$F$176,$E56,'Groundnut Prod'!W$4:W$176)</f>
        <v>1600.3954170000002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+SUMIF('Groundnut Prod'!$F$4:$F$176,$E57,'Groundnut Prod'!H$4:H$176)</f>
        <v>52717</v>
      </c>
      <c r="I57" s="2">
        <f>+SUMIF('Groundnut Prod'!$F$4:$F$176,$E57,'Groundnut Prod'!I$4:I$176)</f>
        <v>52063</v>
      </c>
      <c r="J57" s="2">
        <f>+SUMIF('Groundnut Prod'!$F$4:$F$176,$E57,'Groundnut Prod'!J$4:J$176)</f>
        <v>53121</v>
      </c>
      <c r="L57" s="2">
        <f>+SUMIF('Groundnut Prod'!$F$4:$F$176,$E57,'Groundnut Prod'!L$4:L$176)</f>
        <v>2754.2829999999999</v>
      </c>
      <c r="M57" s="2">
        <f>+SUMIF('Groundnut Prod'!$F$4:$F$176,$E57,'Groundnut Prod'!M$4:M$176)</f>
        <v>2778.4739999999997</v>
      </c>
      <c r="N57" s="2">
        <f>+SUMIF('Groundnut Prod'!$F$4:$F$176,$E57,'Groundnut Prod'!N$4:N$176)</f>
        <v>2845.6609999999996</v>
      </c>
      <c r="O57" s="2">
        <f>+SUMIF('Groundnut Prod'!$F$4:$F$176,$E57,'Groundnut Prod'!O$4:O$176)</f>
        <v>75.682282000000001</v>
      </c>
      <c r="P57" s="2">
        <f>+SUMIF('Groundnut Prod'!$F$4:$F$176,$E57,'Groundnut Prod'!P$4:P$176)</f>
        <v>76.293863999999999</v>
      </c>
      <c r="Q57" s="2">
        <f>+SUMIF('Groundnut Prod'!$F$4:$F$176,$E57,'Groundnut Prod'!Q$4:Q$176)</f>
        <v>77.385577999999995</v>
      </c>
      <c r="R57" s="2">
        <f>+SUMIF('Groundnut Prod'!$F$4:$F$176,$E57,'Groundnut Prod'!R$4:R$176)</f>
        <v>5937.067</v>
      </c>
      <c r="S57" s="2">
        <f>+SUMIF('Groundnut Prod'!$F$4:$F$176,$E57,'Groundnut Prod'!S$4:S$176)</f>
        <v>5992.7510000000011</v>
      </c>
      <c r="T57" s="2">
        <f>+SUMIF('Groundnut Prod'!$F$4:$F$176,$E57,'Groundnut Prod'!T$4:T$176)</f>
        <v>6174.8</v>
      </c>
      <c r="U57" s="2">
        <f>+SUMIF('Groundnut Prod'!$F$4:$F$176,$E57,'Groundnut Prod'!U$4:U$176)</f>
        <v>302.512112</v>
      </c>
      <c r="V57" s="2">
        <f>+SUMIF('Groundnut Prod'!$F$4:$F$176,$E57,'Groundnut Prod'!V$4:V$176)</f>
        <v>305.30447199999998</v>
      </c>
      <c r="W57" s="2">
        <f>+SUMIF('Groundnut Prod'!$F$4:$F$176,$E57,'Groundnut Prod'!W$4:W$176)</f>
        <v>312.34231199999999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+SUMIF('Groundnut Prod'!$F$4:$F$176,$E58,'Groundnut Prod'!H$4:H$176)</f>
        <v>402987</v>
      </c>
      <c r="I58" s="2">
        <f>+SUMIF('Groundnut Prod'!$F$4:$F$176,$E58,'Groundnut Prod'!I$4:I$176)</f>
        <v>500321</v>
      </c>
      <c r="J58" s="2">
        <f>+SUMIF('Groundnut Prod'!$F$4:$F$176,$E58,'Groundnut Prod'!J$4:J$176)</f>
        <v>565000</v>
      </c>
      <c r="L58" s="2">
        <f>+SUMIF('Groundnut Prod'!$F$4:$F$176,$E58,'Groundnut Prod'!L$4:L$176)</f>
        <v>17312.917999999998</v>
      </c>
      <c r="M58" s="2">
        <f>+SUMIF('Groundnut Prod'!$F$4:$F$176,$E58,'Groundnut Prod'!M$4:M$176)</f>
        <v>21502.579999999998</v>
      </c>
      <c r="N58" s="2">
        <f>+SUMIF('Groundnut Prod'!$F$4:$F$176,$E58,'Groundnut Prod'!N$4:N$176)</f>
        <v>24285.754999999997</v>
      </c>
      <c r="O58" s="2">
        <f>+SUMIF('Groundnut Prod'!$F$4:$F$176,$E58,'Groundnut Prod'!O$4:O$176)</f>
        <v>346.25835999999998</v>
      </c>
      <c r="P58" s="2">
        <f>+SUMIF('Groundnut Prod'!$F$4:$F$176,$E58,'Groundnut Prod'!P$4:P$176)</f>
        <v>430.05159999999995</v>
      </c>
      <c r="Q58" s="2">
        <f>+SUMIF('Groundnut Prod'!$F$4:$F$176,$E58,'Groundnut Prod'!Q$4:Q$176)</f>
        <v>485.71509999999995</v>
      </c>
      <c r="R58" s="2">
        <f>+SUMIF('Groundnut Prod'!$F$4:$F$176,$E58,'Groundnut Prod'!R$4:R$176)</f>
        <v>37444.218000000008</v>
      </c>
      <c r="S58" s="2">
        <f>+SUMIF('Groundnut Prod'!$F$4:$F$176,$E58,'Groundnut Prod'!S$4:S$176)</f>
        <v>46505.580000000009</v>
      </c>
      <c r="T58" s="2">
        <f>+SUMIF('Groundnut Prod'!$F$4:$F$176,$E58,'Groundnut Prod'!T$4:T$176)</f>
        <v>52525.005000000005</v>
      </c>
      <c r="U58" s="2">
        <f>+SUMIF('Groundnut Prod'!$F$4:$F$176,$E58,'Groundnut Prod'!U$4:U$176)</f>
        <v>1460.3245020000004</v>
      </c>
      <c r="V58" s="2">
        <f>+SUMIF('Groundnut Prod'!$F$4:$F$176,$E58,'Groundnut Prod'!V$4:V$176)</f>
        <v>1813.7176200000004</v>
      </c>
      <c r="W58" s="2">
        <f>+SUMIF('Groundnut Prod'!$F$4:$F$176,$E58,'Groundnut Prod'!W$4:W$176)</f>
        <v>2048.475195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+SUMIF('Groundnut Prod'!$F$4:$F$176,$E59,'Groundnut Prod'!H$4:H$176)</f>
        <v>1192624</v>
      </c>
      <c r="I59" s="2">
        <f>+SUMIF('Groundnut Prod'!$F$4:$F$176,$E59,'Groundnut Prod'!I$4:I$176)</f>
        <v>1038892</v>
      </c>
      <c r="J59" s="2">
        <f>+SUMIF('Groundnut Prod'!$F$4:$F$176,$E59,'Groundnut Prod'!J$4:J$176)</f>
        <v>1029670</v>
      </c>
      <c r="L59" s="2">
        <f>+SUMIF('Groundnut Prod'!$F$4:$F$176,$E59,'Groundnut Prod'!L$4:L$176)</f>
        <v>20450.808000000001</v>
      </c>
      <c r="M59" s="2">
        <f>+SUMIF('Groundnut Prod'!$F$4:$F$176,$E59,'Groundnut Prod'!M$4:M$176)</f>
        <v>17849.058000000001</v>
      </c>
      <c r="N59" s="2">
        <f>+SUMIF('Groundnut Prod'!$F$4:$F$176,$E59,'Groundnut Prod'!N$4:N$176)</f>
        <v>17693.752</v>
      </c>
      <c r="O59" s="2">
        <f>+SUMIF('Groundnut Prod'!$F$4:$F$176,$E59,'Groundnut Prod'!O$4:O$176)</f>
        <v>202.58718000000002</v>
      </c>
      <c r="P59" s="2">
        <f>+SUMIF('Groundnut Prod'!$F$4:$F$176,$E59,'Groundnut Prod'!P$4:P$176)</f>
        <v>176.46273900000003</v>
      </c>
      <c r="Q59" s="2">
        <f>+SUMIF('Groundnut Prod'!$F$4:$F$176,$E59,'Groundnut Prod'!Q$4:Q$176)</f>
        <v>174.88104100000004</v>
      </c>
      <c r="R59" s="2">
        <f>+SUMIF('Groundnut Prod'!$F$4:$F$176,$E59,'Groundnut Prod'!R$4:R$176)</f>
        <v>54340.38</v>
      </c>
      <c r="S59" s="2">
        <f>+SUMIF('Groundnut Prod'!$F$4:$F$176,$E59,'Groundnut Prod'!S$4:S$176)</f>
        <v>47464.494999999995</v>
      </c>
      <c r="T59" s="2">
        <f>+SUMIF('Groundnut Prod'!$F$4:$F$176,$E59,'Groundnut Prod'!T$4:T$176)</f>
        <v>47056.682999999997</v>
      </c>
      <c r="U59" s="2">
        <f>+SUMIF('Groundnut Prod'!$F$4:$F$176,$E59,'Groundnut Prod'!U$4:U$176)</f>
        <v>988.89364</v>
      </c>
      <c r="V59" s="2">
        <f>+SUMIF('Groundnut Prod'!$F$4:$F$176,$E59,'Groundnut Prod'!V$4:V$176)</f>
        <v>865.76684999999998</v>
      </c>
      <c r="W59" s="2">
        <f>+SUMIF('Groundnut Prod'!$F$4:$F$176,$E59,'Groundnut Prod'!W$4:W$176)</f>
        <v>858.56232200000011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1976952</v>
      </c>
      <c r="I60" s="3">
        <f t="shared" si="39"/>
        <v>1931438</v>
      </c>
      <c r="J60" s="3">
        <f t="shared" si="39"/>
        <v>1993671</v>
      </c>
      <c r="L60" s="3">
        <f t="shared" ref="L60:W60" si="40">+SUM(L55:L59)</f>
        <v>59867.551000000007</v>
      </c>
      <c r="M60" s="3">
        <f t="shared" si="40"/>
        <v>61523.911999999997</v>
      </c>
      <c r="N60" s="3">
        <f t="shared" si="40"/>
        <v>64755.105000000003</v>
      </c>
      <c r="O60" s="3">
        <f t="shared" si="40"/>
        <v>1468.0117829999999</v>
      </c>
      <c r="P60" s="3">
        <f t="shared" si="40"/>
        <v>1503.7657789999998</v>
      </c>
      <c r="Q60" s="3">
        <f t="shared" si="40"/>
        <v>1590.6137040000001</v>
      </c>
      <c r="R60" s="3">
        <f t="shared" si="40"/>
        <v>154544.98200000002</v>
      </c>
      <c r="S60" s="3">
        <f t="shared" si="40"/>
        <v>157553.304</v>
      </c>
      <c r="T60" s="3">
        <f t="shared" si="40"/>
        <v>164741.516</v>
      </c>
      <c r="U60" s="3">
        <f t="shared" si="40"/>
        <v>8112.0390600000019</v>
      </c>
      <c r="V60" s="3">
        <f t="shared" si="40"/>
        <v>8260.9837120000011</v>
      </c>
      <c r="W60" s="3">
        <f t="shared" si="40"/>
        <v>8680.1029159999998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+SUMIF('Groundnut Prod'!$F$4:$F$176,$E61,'Groundnut Prod'!H$4:H$176)</f>
        <v>2353540</v>
      </c>
      <c r="I61" s="3">
        <f>+SUMIF('Groundnut Prod'!$F$4:$F$176,$E61,'Groundnut Prod'!I$4:I$176)</f>
        <v>2817080</v>
      </c>
      <c r="J61" s="3">
        <f>+SUMIF('Groundnut Prod'!$F$4:$F$176,$E61,'Groundnut Prod'!J$4:J$176)</f>
        <v>2578500</v>
      </c>
      <c r="L61" s="3">
        <f>+SUMIF('Groundnut Prod'!$F$4:$F$176,$E61,'Groundnut Prod'!L$4:L$176)</f>
        <v>0</v>
      </c>
      <c r="M61" s="3">
        <f>+SUMIF('Groundnut Prod'!$F$4:$F$176,$E61,'Groundnut Prod'!M$4:M$176)</f>
        <v>0</v>
      </c>
      <c r="N61" s="3">
        <f>+SUMIF('Groundnut Prod'!$F$4:$F$176,$E61,'Groundnut Prod'!N$4:N$176)</f>
        <v>0</v>
      </c>
      <c r="O61" s="3">
        <f>+SUMIF('Groundnut Prod'!$F$4:$F$176,$E61,'Groundnut Prod'!O$4:O$176)</f>
        <v>0</v>
      </c>
      <c r="P61" s="3">
        <f>+SUMIF('Groundnut Prod'!$F$4:$F$176,$E61,'Groundnut Prod'!P$4:P$176)</f>
        <v>0</v>
      </c>
      <c r="Q61" s="3">
        <f>+SUMIF('Groundnut Prod'!$F$4:$F$176,$E61,'Groundnut Prod'!Q$4:Q$176)</f>
        <v>0</v>
      </c>
      <c r="R61" s="3">
        <f>+SUMIF('Groundnut Prod'!$F$4:$F$176,$E61,'Groundnut Prod'!R$4:R$176)</f>
        <v>0</v>
      </c>
      <c r="S61" s="3">
        <f>+SUMIF('Groundnut Prod'!$F$4:$F$176,$E61,'Groundnut Prod'!S$4:S$176)</f>
        <v>0</v>
      </c>
      <c r="T61" s="3">
        <f>+SUMIF('Groundnut Prod'!$F$4:$F$176,$E61,'Groundnut Prod'!T$4:T$176)</f>
        <v>0</v>
      </c>
      <c r="U61" s="3">
        <f>+SUMIF('Groundnut Prod'!$F$4:$F$176,$E61,'Groundnut Prod'!U$4:U$176)</f>
        <v>0</v>
      </c>
      <c r="V61" s="3">
        <f>+SUMIF('Groundnut Prod'!$F$4:$F$176,$E61,'Groundnut Prod'!V$4:V$176)</f>
        <v>0</v>
      </c>
      <c r="W61" s="3">
        <f>+SUMIF('Groundnut Prod'!$F$4:$F$176,$E61,'Groundnut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+SUMIF('Groundnut Prod'!$F$4:$F$176,$E62,'Groundnut Prod'!H$4:H$176)</f>
        <v>97015</v>
      </c>
      <c r="I62" s="2">
        <f>+SUMIF('Groundnut Prod'!$F$4:$F$176,$E62,'Groundnut Prod'!I$4:I$176)</f>
        <v>83459</v>
      </c>
      <c r="J62" s="2">
        <f>+SUMIF('Groundnut Prod'!$F$4:$F$176,$E62,'Groundnut Prod'!J$4:J$176)</f>
        <v>88727</v>
      </c>
      <c r="L62" s="2">
        <f>+SUMIF('Groundnut Prod'!$F$4:$F$176,$E62,'Groundnut Prod'!L$4:L$176)</f>
        <v>0</v>
      </c>
      <c r="M62" s="2">
        <f>+SUMIF('Groundnut Prod'!$F$4:$F$176,$E62,'Groundnut Prod'!M$4:M$176)</f>
        <v>0</v>
      </c>
      <c r="N62" s="2">
        <f>+SUMIF('Groundnut Prod'!$F$4:$F$176,$E62,'Groundnut Prod'!N$4:N$176)</f>
        <v>0</v>
      </c>
      <c r="O62" s="2">
        <f>+SUMIF('Groundnut Prod'!$F$4:$F$176,$E62,'Groundnut Prod'!O$4:O$176)</f>
        <v>0</v>
      </c>
      <c r="P62" s="2">
        <f>+SUMIF('Groundnut Prod'!$F$4:$F$176,$E62,'Groundnut Prod'!P$4:P$176)</f>
        <v>0</v>
      </c>
      <c r="Q62" s="2">
        <f>+SUMIF('Groundnut Prod'!$F$4:$F$176,$E62,'Groundnut Prod'!Q$4:Q$176)</f>
        <v>0</v>
      </c>
      <c r="R62" s="2">
        <f>+SUMIF('Groundnut Prod'!$F$4:$F$176,$E62,'Groundnut Prod'!R$4:R$176)</f>
        <v>0</v>
      </c>
      <c r="S62" s="2">
        <f>+SUMIF('Groundnut Prod'!$F$4:$F$176,$E62,'Groundnut Prod'!S$4:S$176)</f>
        <v>0</v>
      </c>
      <c r="T62" s="2">
        <f>+SUMIF('Groundnut Prod'!$F$4:$F$176,$E62,'Groundnut Prod'!T$4:T$176)</f>
        <v>0</v>
      </c>
      <c r="U62" s="2">
        <f>+SUMIF('Groundnut Prod'!$F$4:$F$176,$E62,'Groundnut Prod'!U$4:U$176)</f>
        <v>0</v>
      </c>
      <c r="V62" s="2">
        <f>+SUMIF('Groundnut Prod'!$F$4:$F$176,$E62,'Groundnut Prod'!V$4:V$176)</f>
        <v>0</v>
      </c>
      <c r="W62" s="2">
        <f>+SUMIF('Groundnut Prod'!$F$4:$F$176,$E62,'Groundnut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+SUMIF('Groundnut Prod'!$F$4:$F$176,$E63,'Groundnut Prod'!H$4:H$176)</f>
        <v>16481700</v>
      </c>
      <c r="I63" s="2">
        <f>+SUMIF('Groundnut Prod'!$F$4:$F$176,$E63,'Groundnut Prod'!I$4:I$176)</f>
        <v>16440000</v>
      </c>
      <c r="J63" s="2">
        <f>+SUMIF('Groundnut Prod'!$F$4:$F$176,$E63,'Groundnut Prod'!J$4:J$176)</f>
        <v>16624083</v>
      </c>
      <c r="L63" s="2">
        <f>+SUMIF('Groundnut Prod'!$F$4:$F$176,$E63,'Groundnut Prod'!L$4:L$176)</f>
        <v>313152.3</v>
      </c>
      <c r="M63" s="2">
        <f>+SUMIF('Groundnut Prod'!$F$4:$F$176,$E63,'Groundnut Prod'!M$4:M$176)</f>
        <v>312360</v>
      </c>
      <c r="N63" s="2">
        <f>+SUMIF('Groundnut Prod'!$F$4:$F$176,$E63,'Groundnut Prod'!N$4:N$176)</f>
        <v>315857.57699999999</v>
      </c>
      <c r="O63" s="2">
        <f>+SUMIF('Groundnut Prod'!$F$4:$F$176,$E63,'Groundnut Prod'!O$4:O$176)</f>
        <v>939.45690000000002</v>
      </c>
      <c r="P63" s="2">
        <f>+SUMIF('Groundnut Prod'!$F$4:$F$176,$E63,'Groundnut Prod'!P$4:P$176)</f>
        <v>937.08</v>
      </c>
      <c r="Q63" s="2">
        <f>+SUMIF('Groundnut Prod'!$F$4:$F$176,$E63,'Groundnut Prod'!Q$4:Q$176)</f>
        <v>947.57273099999998</v>
      </c>
      <c r="R63" s="2">
        <f>+SUMIF('Groundnut Prod'!$F$4:$F$176,$E63,'Groundnut Prod'!R$4:R$176)</f>
        <v>1994285.7</v>
      </c>
      <c r="S63" s="2">
        <f>+SUMIF('Groundnut Prod'!$F$4:$F$176,$E63,'Groundnut Prod'!S$4:S$176)</f>
        <v>1989240</v>
      </c>
      <c r="T63" s="2">
        <f>+SUMIF('Groundnut Prod'!$F$4:$F$176,$E63,'Groundnut Prod'!T$4:T$176)</f>
        <v>2011514.0429999998</v>
      </c>
      <c r="U63" s="2">
        <f>+SUMIF('Groundnut Prod'!$F$4:$F$176,$E63,'Groundnut Prod'!U$4:U$176)</f>
        <v>55839.999599999996</v>
      </c>
      <c r="V63" s="2">
        <f>+SUMIF('Groundnut Prod'!$F$4:$F$176,$E63,'Groundnut Prod'!V$4:V$176)</f>
        <v>55698.719999999994</v>
      </c>
      <c r="W63" s="2">
        <f>+SUMIF('Groundnut Prod'!$F$4:$F$176,$E63,'Groundnut Prod'!W$4:W$176)</f>
        <v>56322.393203999993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+SUMIF('Groundnut Prod'!$F$4:$F$176,$E64,'Groundnut Prod'!H$4:H$176)</f>
        <v>2753497</v>
      </c>
      <c r="I64" s="2">
        <f>+SUMIF('Groundnut Prod'!$F$4:$F$176,$E64,'Groundnut Prod'!I$4:I$176)</f>
        <v>2737908</v>
      </c>
      <c r="J64" s="2">
        <f>+SUMIF('Groundnut Prod'!$F$4:$F$176,$E64,'Groundnut Prod'!J$4:J$176)</f>
        <v>2660610</v>
      </c>
      <c r="L64" s="2">
        <f>+SUMIF('Groundnut Prod'!$F$4:$F$176,$E64,'Groundnut Prod'!L$4:L$176)</f>
        <v>174092.20600000001</v>
      </c>
      <c r="M64" s="2">
        <f>+SUMIF('Groundnut Prod'!$F$4:$F$176,$E64,'Groundnut Prod'!M$4:M$176)</f>
        <v>173283.48799999998</v>
      </c>
      <c r="N64" s="2">
        <f>+SUMIF('Groundnut Prod'!$F$4:$F$176,$E64,'Groundnut Prod'!N$4:N$176)</f>
        <v>168700.71100000001</v>
      </c>
      <c r="O64" s="2">
        <f>+SUMIF('Groundnut Prod'!$F$4:$F$176,$E64,'Groundnut Prod'!O$4:O$176)</f>
        <v>2901.3026639999998</v>
      </c>
      <c r="P64" s="2">
        <f>+SUMIF('Groundnut Prod'!$F$4:$F$176,$E64,'Groundnut Prod'!P$4:P$176)</f>
        <v>2917.2665469999997</v>
      </c>
      <c r="Q64" s="2">
        <f>+SUMIF('Groundnut Prod'!$F$4:$F$176,$E64,'Groundnut Prod'!Q$4:Q$176)</f>
        <v>2880.2458329999999</v>
      </c>
      <c r="R64" s="2">
        <f>+SUMIF('Groundnut Prod'!$F$4:$F$176,$E64,'Groundnut Prod'!R$4:R$176)</f>
        <v>767001.71600000001</v>
      </c>
      <c r="S64" s="2">
        <f>+SUMIF('Groundnut Prod'!$F$4:$F$176,$E64,'Groundnut Prod'!S$4:S$176)</f>
        <v>762232.34</v>
      </c>
      <c r="T64" s="2">
        <f>+SUMIF('Groundnut Prod'!$F$4:$F$176,$E64,'Groundnut Prod'!T$4:T$176)</f>
        <v>741822.25400000007</v>
      </c>
      <c r="U64" s="2">
        <f>+SUMIF('Groundnut Prod'!$F$4:$F$176,$E64,'Groundnut Prod'!U$4:U$176)</f>
        <v>65145.651599999997</v>
      </c>
      <c r="V64" s="2">
        <f>+SUMIF('Groundnut Prod'!$F$4:$F$176,$E64,'Groundnut Prod'!V$4:V$176)</f>
        <v>64817.723006999993</v>
      </c>
      <c r="W64" s="2">
        <f>+SUMIF('Groundnut Prod'!$F$4:$F$176,$E64,'Groundnut Prod'!W$4:W$176)</f>
        <v>62993.709908000004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+SUMIF('Groundnut Prod'!$F$4:$F$176,$E65,'Groundnut Prod'!H$4:H$176)</f>
        <v>5700</v>
      </c>
      <c r="I65" s="2">
        <f>+SUMIF('Groundnut Prod'!$F$4:$F$176,$E65,'Groundnut Prod'!I$4:I$176)</f>
        <v>5526</v>
      </c>
      <c r="J65" s="2">
        <f>+SUMIF('Groundnut Prod'!$F$4:$F$176,$E65,'Groundnut Prod'!J$4:J$176)</f>
        <v>5586</v>
      </c>
      <c r="L65" s="2">
        <f>+SUMIF('Groundnut Prod'!$F$4:$F$176,$E65,'Groundnut Prod'!L$4:L$176)</f>
        <v>893.721</v>
      </c>
      <c r="M65" s="2">
        <f>+SUMIF('Groundnut Prod'!$F$4:$F$176,$E65,'Groundnut Prod'!M$4:M$176)</f>
        <v>907.47900000000004</v>
      </c>
      <c r="N65" s="2">
        <f>+SUMIF('Groundnut Prod'!$F$4:$F$176,$E65,'Groundnut Prod'!N$4:N$176)</f>
        <v>921.25200000000007</v>
      </c>
      <c r="O65" s="2">
        <f>+SUMIF('Groundnut Prod'!$F$4:$F$176,$E65,'Groundnut Prod'!O$4:O$176)</f>
        <v>92.045123000000018</v>
      </c>
      <c r="P65" s="2">
        <f>+SUMIF('Groundnut Prod'!$F$4:$F$176,$E65,'Groundnut Prod'!P$4:P$176)</f>
        <v>93.810137000000026</v>
      </c>
      <c r="Q65" s="2">
        <f>+SUMIF('Groundnut Prod'!$F$4:$F$176,$E65,'Groundnut Prod'!Q$4:Q$176)</f>
        <v>95.575181000000015</v>
      </c>
      <c r="R65" s="2">
        <f>+SUMIF('Groundnut Prod'!$F$4:$F$176,$E65,'Groundnut Prod'!R$4:R$176)</f>
        <v>2023.0439999999999</v>
      </c>
      <c r="S65" s="2">
        <f>+SUMIF('Groundnut Prod'!$F$4:$F$176,$E65,'Groundnut Prod'!S$4:S$176)</f>
        <v>2049.8159999999998</v>
      </c>
      <c r="T65" s="2">
        <f>+SUMIF('Groundnut Prod'!$F$4:$F$176,$E65,'Groundnut Prod'!T$4:T$176)</f>
        <v>2076.7330000000002</v>
      </c>
      <c r="U65" s="2">
        <f>+SUMIF('Groundnut Prod'!$F$4:$F$176,$E65,'Groundnut Prod'!U$4:U$176)</f>
        <v>416.910618</v>
      </c>
      <c r="V65" s="2">
        <f>+SUMIF('Groundnut Prod'!$F$4:$F$176,$E65,'Groundnut Prod'!V$4:V$176)</f>
        <v>423.75466199999994</v>
      </c>
      <c r="W65" s="2">
        <f>+SUMIF('Groundnut Prod'!$F$4:$F$176,$E65,'Groundnut Prod'!W$4:W$176)</f>
        <v>430.60305599999998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+SUMIF('Groundnut Prod'!$F$4:$F$176,$E66,'Groundnut Prod'!H$4:H$176)</f>
        <v>7514046</v>
      </c>
      <c r="I66" s="2">
        <f>+SUMIF('Groundnut Prod'!$F$4:$F$176,$E66,'Groundnut Prod'!I$4:I$176)</f>
        <v>6887715</v>
      </c>
      <c r="J66" s="2">
        <f>+SUMIF('Groundnut Prod'!$F$4:$F$176,$E66,'Groundnut Prod'!J$4:J$176)</f>
        <v>6972533</v>
      </c>
      <c r="L66" s="2">
        <f>+SUMIF('Groundnut Prod'!$F$4:$F$176,$E66,'Groundnut Prod'!L$4:L$176)</f>
        <v>1574992.72</v>
      </c>
      <c r="M66" s="2">
        <f>+SUMIF('Groundnut Prod'!$F$4:$F$176,$E66,'Groundnut Prod'!M$4:M$176)</f>
        <v>1441519.095</v>
      </c>
      <c r="N66" s="2">
        <f>+SUMIF('Groundnut Prod'!$F$4:$F$176,$E66,'Groundnut Prod'!N$4:N$176)</f>
        <v>1459544.8870000001</v>
      </c>
      <c r="O66" s="2">
        <f>+SUMIF('Groundnut Prod'!$F$4:$F$176,$E66,'Groundnut Prod'!O$4:O$176)</f>
        <v>67525.656817999989</v>
      </c>
      <c r="P66" s="2">
        <f>+SUMIF('Groundnut Prod'!$F$4:$F$176,$E66,'Groundnut Prod'!P$4:P$176)</f>
        <v>61776.183014999988</v>
      </c>
      <c r="Q66" s="2">
        <f>+SUMIF('Groundnut Prod'!$F$4:$F$176,$E66,'Groundnut Prod'!Q$4:Q$176)</f>
        <v>62557.939140999995</v>
      </c>
      <c r="R66" s="2">
        <f>+SUMIF('Groundnut Prod'!$F$4:$F$176,$E66,'Groundnut Prod'!R$4:R$176)</f>
        <v>4509299.8739999998</v>
      </c>
      <c r="S66" s="2">
        <f>+SUMIF('Groundnut Prod'!$F$4:$F$176,$E66,'Groundnut Prod'!S$4:S$176)</f>
        <v>4130105.6950000003</v>
      </c>
      <c r="T66" s="2">
        <f>+SUMIF('Groundnut Prod'!$F$4:$F$176,$E66,'Groundnut Prod'!T$4:T$176)</f>
        <v>4180826.8930000002</v>
      </c>
      <c r="U66" s="2">
        <f>+SUMIF('Groundnut Prod'!$F$4:$F$176,$E66,'Groundnut Prod'!U$4:U$176)</f>
        <v>884156.6175869999</v>
      </c>
      <c r="V66" s="2">
        <f>+SUMIF('Groundnut Prod'!$F$4:$F$176,$E66,'Groundnut Prod'!V$4:V$176)</f>
        <v>809261.69476499991</v>
      </c>
      <c r="W66" s="2">
        <f>+SUMIF('Groundnut Prod'!$F$4:$F$176,$E66,'Groundnut Prod'!W$4:W$176)</f>
        <v>819347.13812199992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26851958</v>
      </c>
      <c r="I67" s="3">
        <f t="shared" si="41"/>
        <v>26154608</v>
      </c>
      <c r="J67" s="3">
        <f t="shared" si="41"/>
        <v>26351539</v>
      </c>
      <c r="L67" s="3">
        <f t="shared" ref="L67:W67" si="42">+SUM(L62:L66)</f>
        <v>2063130.9469999999</v>
      </c>
      <c r="M67" s="3">
        <f t="shared" si="42"/>
        <v>1928070.0619999999</v>
      </c>
      <c r="N67" s="3">
        <f t="shared" si="42"/>
        <v>1945024.4270000001</v>
      </c>
      <c r="O67" s="3">
        <f t="shared" si="42"/>
        <v>71458.461504999985</v>
      </c>
      <c r="P67" s="3">
        <f t="shared" si="42"/>
        <v>65724.339698999989</v>
      </c>
      <c r="Q67" s="3">
        <f t="shared" si="42"/>
        <v>66481.332885999989</v>
      </c>
      <c r="R67" s="3">
        <f t="shared" si="42"/>
        <v>7272610.3340000007</v>
      </c>
      <c r="S67" s="3">
        <f t="shared" si="42"/>
        <v>6883627.8509999998</v>
      </c>
      <c r="T67" s="3">
        <f t="shared" si="42"/>
        <v>6936239.9230000004</v>
      </c>
      <c r="U67" s="3">
        <f t="shared" si="42"/>
        <v>1005559.1794049998</v>
      </c>
      <c r="V67" s="3">
        <f t="shared" si="42"/>
        <v>930201.89243399992</v>
      </c>
      <c r="W67" s="3">
        <f t="shared" si="42"/>
        <v>939093.84428999992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+SUMIF('Groundnut Prod'!$F$4:$F$176,$E68,'Groundnut Prod'!H$4:H$176)</f>
        <v>0</v>
      </c>
      <c r="I68" s="2">
        <f>+SUMIF('Groundnut Prod'!$F$4:$F$176,$E68,'Groundnut Prod'!I$4:I$176)</f>
        <v>0</v>
      </c>
      <c r="J68" s="2">
        <f>+SUMIF('Groundnut Prod'!$F$4:$F$176,$E68,'Groundnut Prod'!J$4:J$176)</f>
        <v>0</v>
      </c>
      <c r="L68" s="2">
        <f>+SUMIF('Groundnut Prod'!$F$4:$F$176,$E68,'Groundnut Prod'!L$4:L$176)</f>
        <v>0</v>
      </c>
      <c r="M68" s="2">
        <f>+SUMIF('Groundnut Prod'!$F$4:$F$176,$E68,'Groundnut Prod'!M$4:M$176)</f>
        <v>0</v>
      </c>
      <c r="N68" s="2">
        <f>+SUMIF('Groundnut Prod'!$F$4:$F$176,$E68,'Groundnut Prod'!N$4:N$176)</f>
        <v>0</v>
      </c>
      <c r="O68" s="2">
        <f>+SUMIF('Groundnut Prod'!$F$4:$F$176,$E68,'Groundnut Prod'!O$4:O$176)</f>
        <v>0</v>
      </c>
      <c r="P68" s="2">
        <f>+SUMIF('Groundnut Prod'!$F$4:$F$176,$E68,'Groundnut Prod'!P$4:P$176)</f>
        <v>0</v>
      </c>
      <c r="Q68" s="2">
        <f>+SUMIF('Groundnut Prod'!$F$4:$F$176,$E68,'Groundnut Prod'!Q$4:Q$176)</f>
        <v>0</v>
      </c>
      <c r="R68" s="2">
        <f>+SUMIF('Groundnut Prod'!$F$4:$F$176,$E68,'Groundnut Prod'!R$4:R$176)</f>
        <v>0</v>
      </c>
      <c r="S68" s="2">
        <f>+SUMIF('Groundnut Prod'!$F$4:$F$176,$E68,'Groundnut Prod'!S$4:S$176)</f>
        <v>0</v>
      </c>
      <c r="T68" s="2">
        <f>+SUMIF('Groundnut Prod'!$F$4:$F$176,$E68,'Groundnut Prod'!T$4:T$176)</f>
        <v>0</v>
      </c>
      <c r="U68" s="2">
        <f>+SUMIF('Groundnut Prod'!$F$4:$F$176,$E68,'Groundnut Prod'!U$4:U$176)</f>
        <v>0</v>
      </c>
      <c r="V68" s="2">
        <f>+SUMIF('Groundnut Prod'!$F$4:$F$176,$E68,'Groundnut Prod'!V$4:V$176)</f>
        <v>0</v>
      </c>
      <c r="W68" s="2">
        <f>+SUMIF('Groundnut Prod'!$F$4:$F$176,$E68,'Groundnut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+SUMIF('Groundnut Prod'!$F$4:$F$176,$E69,'Groundnut Prod'!H$4:H$176)</f>
        <v>5603</v>
      </c>
      <c r="I69" s="2">
        <f>+SUMIF('Groundnut Prod'!$F$4:$F$176,$E69,'Groundnut Prod'!I$4:I$176)</f>
        <v>4442</v>
      </c>
      <c r="J69" s="2">
        <f>+SUMIF('Groundnut Prod'!$F$4:$F$176,$E69,'Groundnut Prod'!J$4:J$176)</f>
        <v>3445</v>
      </c>
      <c r="L69" s="2">
        <f>+SUMIF('Groundnut Prod'!$F$4:$F$176,$E69,'Groundnut Prod'!L$4:L$176)</f>
        <v>0</v>
      </c>
      <c r="M69" s="2">
        <f>+SUMIF('Groundnut Prod'!$F$4:$F$176,$E69,'Groundnut Prod'!M$4:M$176)</f>
        <v>0</v>
      </c>
      <c r="N69" s="2">
        <f>+SUMIF('Groundnut Prod'!$F$4:$F$176,$E69,'Groundnut Prod'!N$4:N$176)</f>
        <v>0</v>
      </c>
      <c r="O69" s="2">
        <f>+SUMIF('Groundnut Prod'!$F$4:$F$176,$E69,'Groundnut Prod'!O$4:O$176)</f>
        <v>0</v>
      </c>
      <c r="P69" s="2">
        <f>+SUMIF('Groundnut Prod'!$F$4:$F$176,$E69,'Groundnut Prod'!P$4:P$176)</f>
        <v>0</v>
      </c>
      <c r="Q69" s="2">
        <f>+SUMIF('Groundnut Prod'!$F$4:$F$176,$E69,'Groundnut Prod'!Q$4:Q$176)</f>
        <v>0</v>
      </c>
      <c r="R69" s="2">
        <f>+SUMIF('Groundnut Prod'!$F$4:$F$176,$E69,'Groundnut Prod'!R$4:R$176)</f>
        <v>0</v>
      </c>
      <c r="S69" s="2">
        <f>+SUMIF('Groundnut Prod'!$F$4:$F$176,$E69,'Groundnut Prod'!S$4:S$176)</f>
        <v>0</v>
      </c>
      <c r="T69" s="2">
        <f>+SUMIF('Groundnut Prod'!$F$4:$F$176,$E69,'Groundnut Prod'!T$4:T$176)</f>
        <v>0</v>
      </c>
      <c r="U69" s="2">
        <f>+SUMIF('Groundnut Prod'!$F$4:$F$176,$E69,'Groundnut Prod'!U$4:U$176)</f>
        <v>0</v>
      </c>
      <c r="V69" s="2">
        <f>+SUMIF('Groundnut Prod'!$F$4:$F$176,$E69,'Groundnut Prod'!V$4:V$176)</f>
        <v>0</v>
      </c>
      <c r="W69" s="2">
        <f>+SUMIF('Groundnut Prod'!$F$4:$F$176,$E69,'Groundnut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+SUMIF('Groundnut Prod'!$F$4:$F$176,$E70,'Groundnut Prod'!H$4:H$176)</f>
        <v>482</v>
      </c>
      <c r="I70" s="2">
        <f>+SUMIF('Groundnut Prod'!$F$4:$F$176,$E70,'Groundnut Prod'!I$4:I$176)</f>
        <v>469</v>
      </c>
      <c r="J70" s="2">
        <f>+SUMIF('Groundnut Prod'!$F$4:$F$176,$E70,'Groundnut Prod'!J$4:J$176)</f>
        <v>387</v>
      </c>
      <c r="L70" s="2">
        <f>+SUMIF('Groundnut Prod'!$F$4:$F$176,$E70,'Groundnut Prod'!L$4:L$176)</f>
        <v>0</v>
      </c>
      <c r="M70" s="2">
        <f>+SUMIF('Groundnut Prod'!$F$4:$F$176,$E70,'Groundnut Prod'!M$4:M$176)</f>
        <v>0</v>
      </c>
      <c r="N70" s="2">
        <f>+SUMIF('Groundnut Prod'!$F$4:$F$176,$E70,'Groundnut Prod'!N$4:N$176)</f>
        <v>0</v>
      </c>
      <c r="O70" s="2">
        <f>+SUMIF('Groundnut Prod'!$F$4:$F$176,$E70,'Groundnut Prod'!O$4:O$176)</f>
        <v>0</v>
      </c>
      <c r="P70" s="2">
        <f>+SUMIF('Groundnut Prod'!$F$4:$F$176,$E70,'Groundnut Prod'!P$4:P$176)</f>
        <v>0</v>
      </c>
      <c r="Q70" s="2">
        <f>+SUMIF('Groundnut Prod'!$F$4:$F$176,$E70,'Groundnut Prod'!Q$4:Q$176)</f>
        <v>0</v>
      </c>
      <c r="R70" s="2">
        <f>+SUMIF('Groundnut Prod'!$F$4:$F$176,$E70,'Groundnut Prod'!R$4:R$176)</f>
        <v>0</v>
      </c>
      <c r="S70" s="2">
        <f>+SUMIF('Groundnut Prod'!$F$4:$F$176,$E70,'Groundnut Prod'!S$4:S$176)</f>
        <v>0</v>
      </c>
      <c r="T70" s="2">
        <f>+SUMIF('Groundnut Prod'!$F$4:$F$176,$E70,'Groundnut Prod'!T$4:T$176)</f>
        <v>0</v>
      </c>
      <c r="U70" s="2">
        <f>+SUMIF('Groundnut Prod'!$F$4:$F$176,$E70,'Groundnut Prod'!U$4:U$176)</f>
        <v>0</v>
      </c>
      <c r="V70" s="2">
        <f>+SUMIF('Groundnut Prod'!$F$4:$F$176,$E70,'Groundnut Prod'!V$4:V$176)</f>
        <v>0</v>
      </c>
      <c r="W70" s="2">
        <f>+SUMIF('Groundnut Prod'!$F$4:$F$176,$E70,'Groundnut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6085</v>
      </c>
      <c r="I71" s="3">
        <f t="shared" si="43"/>
        <v>4911</v>
      </c>
      <c r="J71" s="3">
        <f t="shared" si="43"/>
        <v>3832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+SUMIF('Groundnut Prod'!$F$4:$F$176,$E72,'Groundnut Prod'!H$4:H$176)</f>
        <v>242273</v>
      </c>
      <c r="I72" s="2">
        <f>+SUMIF('Groundnut Prod'!$F$4:$F$176,$E72,'Groundnut Prod'!I$4:I$176)</f>
        <v>251431</v>
      </c>
      <c r="J72" s="2">
        <f>+SUMIF('Groundnut Prod'!$F$4:$F$176,$E72,'Groundnut Prod'!J$4:J$176)</f>
        <v>250807</v>
      </c>
      <c r="L72" s="2">
        <f>+SUMIF('Groundnut Prod'!$F$4:$F$176,$E72,'Groundnut Prod'!L$4:L$176)</f>
        <v>2585.4269999999997</v>
      </c>
      <c r="M72" s="2">
        <f>+SUMIF('Groundnut Prod'!$F$4:$F$176,$E72,'Groundnut Prod'!M$4:M$176)</f>
        <v>2778.4939999999997</v>
      </c>
      <c r="N72" s="2">
        <f>+SUMIF('Groundnut Prod'!$F$4:$F$176,$E72,'Groundnut Prod'!N$4:N$176)</f>
        <v>2707.5699999999997</v>
      </c>
      <c r="O72" s="2">
        <f>+SUMIF('Groundnut Prod'!$F$4:$F$176,$E72,'Groundnut Prod'!O$4:O$176)</f>
        <v>5.1535589999999996</v>
      </c>
      <c r="P72" s="2">
        <f>+SUMIF('Groundnut Prod'!$F$4:$F$176,$E72,'Groundnut Prod'!P$4:P$176)</f>
        <v>5.5399379999999994</v>
      </c>
      <c r="Q72" s="2">
        <f>+SUMIF('Groundnut Prod'!$F$4:$F$176,$E72,'Groundnut Prod'!Q$4:Q$176)</f>
        <v>5.3796799999999987</v>
      </c>
      <c r="R72" s="2">
        <f>+SUMIF('Groundnut Prod'!$F$4:$F$176,$E72,'Groundnut Prod'!R$4:R$176)</f>
        <v>29668.419000000002</v>
      </c>
      <c r="S72" s="2">
        <f>+SUMIF('Groundnut Prod'!$F$4:$F$176,$E72,'Groundnut Prod'!S$4:S$176)</f>
        <v>31889.596000000001</v>
      </c>
      <c r="T72" s="2">
        <f>+SUMIF('Groundnut Prod'!$F$4:$F$176,$E72,'Groundnut Prod'!T$4:T$176)</f>
        <v>31005.852999999999</v>
      </c>
      <c r="U72" s="2">
        <f>+SUMIF('Groundnut Prod'!$F$4:$F$176,$E72,'Groundnut Prod'!U$4:U$176)</f>
        <v>887.08474799999999</v>
      </c>
      <c r="V72" s="2">
        <f>+SUMIF('Groundnut Prod'!$F$4:$F$176,$E72,'Groundnut Prod'!V$4:V$176)</f>
        <v>953.76210000000003</v>
      </c>
      <c r="W72" s="2">
        <f>+SUMIF('Groundnut Prod'!$F$4:$F$176,$E72,'Groundnut Prod'!W$4:W$176)</f>
        <v>924.09065399999997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+SUMIF('Groundnut Prod'!$F$4:$F$176,$E73,'Groundnut Prod'!H$4:H$176)</f>
        <v>179963</v>
      </c>
      <c r="I73" s="2">
        <f>+SUMIF('Groundnut Prod'!$F$4:$F$176,$E73,'Groundnut Prod'!I$4:I$176)</f>
        <v>202714</v>
      </c>
      <c r="J73" s="2">
        <f>+SUMIF('Groundnut Prod'!$F$4:$F$176,$E73,'Groundnut Prod'!J$4:J$176)</f>
        <v>220165</v>
      </c>
      <c r="L73" s="2">
        <f>+SUMIF('Groundnut Prod'!$F$4:$F$176,$E73,'Groundnut Prod'!L$4:L$176)</f>
        <v>519.90000000000009</v>
      </c>
      <c r="M73" s="2">
        <f>+SUMIF('Groundnut Prod'!$F$4:$F$176,$E73,'Groundnut Prod'!M$4:M$176)</f>
        <v>576.99800000000005</v>
      </c>
      <c r="N73" s="2">
        <f>+SUMIF('Groundnut Prod'!$F$4:$F$176,$E73,'Groundnut Prod'!N$4:N$176)</f>
        <v>631.61900000000003</v>
      </c>
      <c r="O73" s="2">
        <f>+SUMIF('Groundnut Prod'!$F$4:$F$176,$E73,'Groundnut Prod'!O$4:O$176)</f>
        <v>0.53857500000000014</v>
      </c>
      <c r="P73" s="2">
        <f>+SUMIF('Groundnut Prod'!$F$4:$F$176,$E73,'Groundnut Prod'!P$4:P$176)</f>
        <v>0.43941200000000008</v>
      </c>
      <c r="Q73" s="2">
        <f>+SUMIF('Groundnut Prod'!$F$4:$F$176,$E73,'Groundnut Prod'!Q$4:Q$176)</f>
        <v>0.42338600000000004</v>
      </c>
      <c r="R73" s="2">
        <f>+SUMIF('Groundnut Prod'!$F$4:$F$176,$E73,'Groundnut Prod'!R$4:R$176)</f>
        <v>4066.7710000000002</v>
      </c>
      <c r="S73" s="2">
        <f>+SUMIF('Groundnut Prod'!$F$4:$F$176,$E73,'Groundnut Prod'!S$4:S$176)</f>
        <v>4548.241</v>
      </c>
      <c r="T73" s="2">
        <f>+SUMIF('Groundnut Prod'!$F$4:$F$176,$E73,'Groundnut Prod'!T$4:T$176)</f>
        <v>4993.6880000000001</v>
      </c>
      <c r="U73" s="2">
        <f>+SUMIF('Groundnut Prod'!$F$4:$F$176,$E73,'Groundnut Prod'!U$4:U$176)</f>
        <v>51.887457999999995</v>
      </c>
      <c r="V73" s="2">
        <f>+SUMIF('Groundnut Prod'!$F$4:$F$176,$E73,'Groundnut Prod'!V$4:V$176)</f>
        <v>47.459166999999994</v>
      </c>
      <c r="W73" s="2">
        <f>+SUMIF('Groundnut Prod'!$F$4:$F$176,$E73,'Groundnut Prod'!W$4:W$176)</f>
        <v>48.012540999999999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422236</v>
      </c>
      <c r="I74" s="3">
        <f t="shared" si="45"/>
        <v>454145</v>
      </c>
      <c r="J74" s="3">
        <f t="shared" si="45"/>
        <v>470972</v>
      </c>
      <c r="L74" s="3">
        <f t="shared" ref="L74:W74" si="46">+SUM(L72:L73)</f>
        <v>3105.3269999999998</v>
      </c>
      <c r="M74" s="3">
        <f t="shared" si="46"/>
        <v>3355.4919999999997</v>
      </c>
      <c r="N74" s="3">
        <f t="shared" si="46"/>
        <v>3339.1889999999999</v>
      </c>
      <c r="O74" s="3">
        <f t="shared" si="46"/>
        <v>5.6921339999999994</v>
      </c>
      <c r="P74" s="3">
        <f t="shared" si="46"/>
        <v>5.9793499999999993</v>
      </c>
      <c r="Q74" s="3">
        <f t="shared" si="46"/>
        <v>5.8030659999999985</v>
      </c>
      <c r="R74" s="3">
        <f t="shared" si="46"/>
        <v>33735.19</v>
      </c>
      <c r="S74" s="3">
        <f t="shared" si="46"/>
        <v>36437.837</v>
      </c>
      <c r="T74" s="3">
        <f t="shared" si="46"/>
        <v>35999.540999999997</v>
      </c>
      <c r="U74" s="3">
        <f t="shared" si="46"/>
        <v>938.97220600000003</v>
      </c>
      <c r="V74" s="3">
        <f t="shared" si="46"/>
        <v>1001.221267</v>
      </c>
      <c r="W74" s="3">
        <f t="shared" si="46"/>
        <v>972.10319499999991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+SUMIF('Groundnut Prod'!$F$4:$F$176,$E75,'Groundnut Prod'!H$4:H$176)</f>
        <v>17262</v>
      </c>
      <c r="I75" s="3">
        <f>+SUMIF('Groundnut Prod'!$F$4:$F$176,$E75,'Groundnut Prod'!I$4:I$176)</f>
        <v>19171</v>
      </c>
      <c r="J75" s="3">
        <f>+SUMIF('Groundnut Prod'!$F$4:$F$176,$E75,'Groundnut Prod'!J$4:J$176)</f>
        <v>19583</v>
      </c>
      <c r="K75" s="22"/>
      <c r="L75" s="3">
        <f>+SUMIF('Groundnut Prod'!$F$4:$F$176,$E75,'Groundnut Prod'!L$4:L$176)</f>
        <v>0</v>
      </c>
      <c r="M75" s="3">
        <f>+SUMIF('Groundnut Prod'!$F$4:$F$176,$E75,'Groundnut Prod'!M$4:M$176)</f>
        <v>0</v>
      </c>
      <c r="N75" s="3">
        <f>+SUMIF('Groundnut Prod'!$F$4:$F$176,$E75,'Groundnut Prod'!N$4:N$176)</f>
        <v>0</v>
      </c>
      <c r="O75" s="3">
        <f>+SUMIF('Groundnut Prod'!$F$4:$F$176,$E75,'Groundnut Prod'!O$4:O$176)</f>
        <v>0</v>
      </c>
      <c r="P75" s="3">
        <f>+SUMIF('Groundnut Prod'!$F$4:$F$176,$E75,'Groundnut Prod'!P$4:P$176)</f>
        <v>0</v>
      </c>
      <c r="Q75" s="3">
        <f>+SUMIF('Groundnut Prod'!$F$4:$F$176,$E75,'Groundnut Prod'!Q$4:Q$176)</f>
        <v>0</v>
      </c>
      <c r="R75" s="3">
        <f>+SUMIF('Groundnut Prod'!$F$4:$F$176,$E75,'Groundnut Prod'!R$4:R$176)</f>
        <v>0</v>
      </c>
      <c r="S75" s="3">
        <f>+SUMIF('Groundnut Prod'!$F$4:$F$176,$E75,'Groundnut Prod'!S$4:S$176)</f>
        <v>0</v>
      </c>
      <c r="T75" s="3">
        <f>+SUMIF('Groundnut Prod'!$F$4:$F$176,$E75,'Groundnut Prod'!T$4:T$176)</f>
        <v>0</v>
      </c>
      <c r="U75" s="3">
        <f>+SUMIF('Groundnut Prod'!$F$4:$F$176,$E75,'Groundnut Prod'!U$4:U$176)</f>
        <v>0</v>
      </c>
      <c r="V75" s="3">
        <f>+SUMIF('Groundnut Prod'!$F$4:$F$176,$E75,'Groundnut Prod'!V$4:V$176)</f>
        <v>0</v>
      </c>
      <c r="W75" s="3">
        <f>+SUMIF('Groundnut Prod'!$F$4:$F$176,$E75,'Groundnut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+SUMIF('Groundnut Prod'!$F$4:$F$176,$E76,'Groundnut Prod'!H$4:H$176)</f>
        <v>0</v>
      </c>
      <c r="I76" s="2">
        <f>+SUMIF('Groundnut Prod'!$F$4:$F$176,$E76,'Groundnut Prod'!I$4:I$176)</f>
        <v>0</v>
      </c>
      <c r="J76" s="2">
        <f>+SUMIF('Groundnut Prod'!$F$4:$F$176,$E76,'Groundnut Prod'!J$4:J$176)</f>
        <v>0</v>
      </c>
      <c r="L76" s="2">
        <f>+SUMIF('Groundnut Prod'!$F$4:$F$176,$E76,'Groundnut Prod'!L$4:L$176)</f>
        <v>0</v>
      </c>
      <c r="M76" s="2">
        <f>+SUMIF('Groundnut Prod'!$F$4:$F$176,$E76,'Groundnut Prod'!M$4:M$176)</f>
        <v>0</v>
      </c>
      <c r="N76" s="2">
        <f>+SUMIF('Groundnut Prod'!$F$4:$F$176,$E76,'Groundnut Prod'!N$4:N$176)</f>
        <v>0</v>
      </c>
      <c r="O76" s="2">
        <f>+SUMIF('Groundnut Prod'!$F$4:$F$176,$E76,'Groundnut Prod'!O$4:O$176)</f>
        <v>0</v>
      </c>
      <c r="P76" s="2">
        <f>+SUMIF('Groundnut Prod'!$F$4:$F$176,$E76,'Groundnut Prod'!P$4:P$176)</f>
        <v>0</v>
      </c>
      <c r="Q76" s="2">
        <f>+SUMIF('Groundnut Prod'!$F$4:$F$176,$E76,'Groundnut Prod'!Q$4:Q$176)</f>
        <v>0</v>
      </c>
      <c r="R76" s="2">
        <f>+SUMIF('Groundnut Prod'!$F$4:$F$176,$E76,'Groundnut Prod'!R$4:R$176)</f>
        <v>0</v>
      </c>
      <c r="S76" s="2">
        <f>+SUMIF('Groundnut Prod'!$F$4:$F$176,$E76,'Groundnut Prod'!S$4:S$176)</f>
        <v>0</v>
      </c>
      <c r="T76" s="2">
        <f>+SUMIF('Groundnut Prod'!$F$4:$F$176,$E76,'Groundnut Prod'!T$4:T$176)</f>
        <v>0</v>
      </c>
      <c r="U76" s="2">
        <f>+SUMIF('Groundnut Prod'!$F$4:$F$176,$E76,'Groundnut Prod'!U$4:U$176)</f>
        <v>0</v>
      </c>
      <c r="V76" s="2">
        <f>+SUMIF('Groundnut Prod'!$F$4:$F$176,$E76,'Groundnut Prod'!V$4:V$176)</f>
        <v>0</v>
      </c>
      <c r="W76" s="2">
        <f>+SUMIF('Groundnut Prod'!$F$4:$F$176,$E76,'Groundnut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+SUMIF('Groundnut Prod'!$F$4:$F$176,$E77,'Groundnut Prod'!H$4:H$176)</f>
        <v>12671</v>
      </c>
      <c r="I77" s="2">
        <f>+SUMIF('Groundnut Prod'!$F$4:$F$176,$E77,'Groundnut Prod'!I$4:I$176)</f>
        <v>15703</v>
      </c>
      <c r="J77" s="2">
        <f>+SUMIF('Groundnut Prod'!$F$4:$F$176,$E77,'Groundnut Prod'!J$4:J$176)</f>
        <v>16137</v>
      </c>
      <c r="L77" s="2">
        <f>+SUMIF('Groundnut Prod'!$F$4:$F$176,$E77,'Groundnut Prod'!L$4:L$176)</f>
        <v>299.495</v>
      </c>
      <c r="M77" s="2">
        <f>+SUMIF('Groundnut Prod'!$F$4:$F$176,$E77,'Groundnut Prod'!M$4:M$176)</f>
        <v>400.61900000000003</v>
      </c>
      <c r="N77" s="2">
        <f>+SUMIF('Groundnut Prod'!$F$4:$F$176,$E77,'Groundnut Prod'!N$4:N$176)</f>
        <v>430.81100000000004</v>
      </c>
      <c r="O77" s="2">
        <f>+SUMIF('Groundnut Prod'!$F$4:$F$176,$E77,'Groundnut Prod'!O$4:O$176)</f>
        <v>3.1802750000000004</v>
      </c>
      <c r="P77" s="2">
        <f>+SUMIF('Groundnut Prod'!$F$4:$F$176,$E77,'Groundnut Prod'!P$4:P$176)</f>
        <v>4.1739949999999997</v>
      </c>
      <c r="Q77" s="2">
        <f>+SUMIF('Groundnut Prod'!$F$4:$F$176,$E77,'Groundnut Prod'!Q$4:Q$176)</f>
        <v>4.4885200000000003</v>
      </c>
      <c r="R77" s="2">
        <f>+SUMIF('Groundnut Prod'!$F$4:$F$176,$E77,'Groundnut Prod'!R$4:R$176)</f>
        <v>1268.463</v>
      </c>
      <c r="S77" s="2">
        <f>+SUMIF('Groundnut Prod'!$F$4:$F$176,$E77,'Groundnut Prod'!S$4:S$176)</f>
        <v>1721.0680000000002</v>
      </c>
      <c r="T77" s="2">
        <f>+SUMIF('Groundnut Prod'!$F$4:$F$176,$E77,'Groundnut Prod'!T$4:T$176)</f>
        <v>1841.3200000000002</v>
      </c>
      <c r="U77" s="2">
        <f>+SUMIF('Groundnut Prod'!$F$4:$F$176,$E77,'Groundnut Prod'!U$4:U$176)</f>
        <v>67.146361000000013</v>
      </c>
      <c r="V77" s="2">
        <f>+SUMIF('Groundnut Prod'!$F$4:$F$176,$E77,'Groundnut Prod'!V$4:V$176)</f>
        <v>90.505011000000025</v>
      </c>
      <c r="W77" s="2">
        <f>+SUMIF('Groundnut Prod'!$F$4:$F$176,$E77,'Groundnut Prod'!W$4:W$176)</f>
        <v>96.862070000000017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+SUMIF('Groundnut Prod'!$F$4:$F$176,$E78,'Groundnut Prod'!H$4:H$176)</f>
        <v>8</v>
      </c>
      <c r="I78" s="2">
        <f>+SUMIF('Groundnut Prod'!$F$4:$F$176,$E78,'Groundnut Prod'!I$4:I$176)</f>
        <v>20</v>
      </c>
      <c r="J78" s="2">
        <f>+SUMIF('Groundnut Prod'!$F$4:$F$176,$E78,'Groundnut Prod'!J$4:J$176)</f>
        <v>43</v>
      </c>
      <c r="L78" s="2">
        <f>+SUMIF('Groundnut Prod'!$F$4:$F$176,$E78,'Groundnut Prod'!L$4:L$176)</f>
        <v>0</v>
      </c>
      <c r="M78" s="2">
        <f>+SUMIF('Groundnut Prod'!$F$4:$F$176,$E78,'Groundnut Prod'!M$4:M$176)</f>
        <v>0</v>
      </c>
      <c r="N78" s="2">
        <f>+SUMIF('Groundnut Prod'!$F$4:$F$176,$E78,'Groundnut Prod'!N$4:N$176)</f>
        <v>0</v>
      </c>
      <c r="O78" s="2">
        <f>+SUMIF('Groundnut Prod'!$F$4:$F$176,$E78,'Groundnut Prod'!O$4:O$176)</f>
        <v>0</v>
      </c>
      <c r="P78" s="2">
        <f>+SUMIF('Groundnut Prod'!$F$4:$F$176,$E78,'Groundnut Prod'!P$4:P$176)</f>
        <v>0</v>
      </c>
      <c r="Q78" s="2">
        <f>+SUMIF('Groundnut Prod'!$F$4:$F$176,$E78,'Groundnut Prod'!Q$4:Q$176)</f>
        <v>0</v>
      </c>
      <c r="R78" s="2">
        <f>+SUMIF('Groundnut Prod'!$F$4:$F$176,$E78,'Groundnut Prod'!R$4:R$176)</f>
        <v>3.2000000000000001E-2</v>
      </c>
      <c r="S78" s="2">
        <f>+SUMIF('Groundnut Prod'!$F$4:$F$176,$E78,'Groundnut Prod'!S$4:S$176)</f>
        <v>0.08</v>
      </c>
      <c r="T78" s="2">
        <f>+SUMIF('Groundnut Prod'!$F$4:$F$176,$E78,'Groundnut Prod'!T$4:T$176)</f>
        <v>0.17200000000000001</v>
      </c>
      <c r="U78" s="2">
        <f>+SUMIF('Groundnut Prod'!$F$4:$F$176,$E78,'Groundnut Prod'!U$4:U$176)</f>
        <v>3.1999999999999999E-5</v>
      </c>
      <c r="V78" s="2">
        <f>+SUMIF('Groundnut Prod'!$F$4:$F$176,$E78,'Groundnut Prod'!V$4:V$176)</f>
        <v>8.0000000000000007E-5</v>
      </c>
      <c r="W78" s="2">
        <f>+SUMIF('Groundnut Prod'!$F$4:$F$176,$E78,'Groundnut Prod'!W$4:W$176)</f>
        <v>1.7200000000000001E-4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+SUMIF('Groundnut Prod'!$F$4:$F$176,$E79,'Groundnut Prod'!H$4:H$176)</f>
        <v>12679</v>
      </c>
      <c r="I79" s="3">
        <f>+SUMIF('Groundnut Prod'!$F$4:$F$176,$E79,'Groundnut Prod'!I$4:I$176)</f>
        <v>15723</v>
      </c>
      <c r="J79" s="3">
        <f>+SUMIF('Groundnut Prod'!$F$4:$F$176,$E79,'Groundnut Prod'!J$4:J$176)</f>
        <v>16180</v>
      </c>
      <c r="K79" s="22"/>
      <c r="L79" s="3">
        <f>+SUMIF('Groundnut Prod'!$F$4:$F$176,$E79,'Groundnut Prod'!L$4:L$176)</f>
        <v>0</v>
      </c>
      <c r="M79" s="3">
        <f>+SUMIF('Groundnut Prod'!$F$4:$F$176,$E79,'Groundnut Prod'!M$4:M$176)</f>
        <v>0</v>
      </c>
      <c r="N79" s="3">
        <f>+SUMIF('Groundnut Prod'!$F$4:$F$176,$E79,'Groundnut Prod'!N$4:N$176)</f>
        <v>0</v>
      </c>
      <c r="O79" s="3">
        <f>+SUMIF('Groundnut Prod'!$F$4:$F$176,$E79,'Groundnut Prod'!O$4:O$176)</f>
        <v>0</v>
      </c>
      <c r="P79" s="3">
        <f>+SUMIF('Groundnut Prod'!$F$4:$F$176,$E79,'Groundnut Prod'!P$4:P$176)</f>
        <v>0</v>
      </c>
      <c r="Q79" s="3">
        <f>+SUMIF('Groundnut Prod'!$F$4:$F$176,$E79,'Groundnut Prod'!Q$4:Q$176)</f>
        <v>0</v>
      </c>
      <c r="R79" s="3">
        <f>+SUMIF('Groundnut Prod'!$F$4:$F$176,$E79,'Groundnut Prod'!R$4:R$176)</f>
        <v>0</v>
      </c>
      <c r="S79" s="3">
        <f>+SUMIF('Groundnut Prod'!$F$4:$F$176,$E79,'Groundnut Prod'!S$4:S$176)</f>
        <v>0</v>
      </c>
      <c r="T79" s="3">
        <f>+SUMIF('Groundnut Prod'!$F$4:$F$176,$E79,'Groundnut Prod'!T$4:T$176)</f>
        <v>0</v>
      </c>
      <c r="U79" s="3">
        <f>+SUMIF('Groundnut Prod'!$F$4:$F$176,$E79,'Groundnut Prod'!U$4:U$176)</f>
        <v>0</v>
      </c>
      <c r="V79" s="3">
        <f>+SUMIF('Groundnut Prod'!$F$4:$F$176,$E79,'Groundnut Prod'!V$4:V$176)</f>
        <v>0</v>
      </c>
      <c r="W79" s="3">
        <f>+SUMIF('Groundnut Prod'!$F$4:$F$176,$E79,'Groundnut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2473420</v>
      </c>
      <c r="I81" s="2">
        <f t="shared" si="47"/>
        <v>2924152</v>
      </c>
      <c r="J81" s="2">
        <f t="shared" si="47"/>
        <v>2690255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13161</v>
      </c>
      <c r="I82" s="2">
        <f t="shared" si="49"/>
        <v>16192</v>
      </c>
      <c r="J82" s="2">
        <f t="shared" si="49"/>
        <v>16567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42927333</v>
      </c>
      <c r="I83" s="2">
        <f t="shared" si="51"/>
        <v>42080016</v>
      </c>
      <c r="J83" s="2">
        <f t="shared" si="51"/>
        <v>41212959</v>
      </c>
      <c r="L83" s="2">
        <f t="shared" ref="L83:W83" si="52">+SUM(L54,L60,L63,L64,L65,L66,L74)</f>
        <v>7861504.6219999995</v>
      </c>
      <c r="M83" s="2">
        <f t="shared" si="52"/>
        <v>7844096.4109999994</v>
      </c>
      <c r="N83" s="2">
        <f t="shared" si="52"/>
        <v>7018002.3530000011</v>
      </c>
      <c r="O83" s="2">
        <f t="shared" si="52"/>
        <v>1174561.7531089999</v>
      </c>
      <c r="P83" s="2">
        <f t="shared" si="52"/>
        <v>1176994.6453410001</v>
      </c>
      <c r="Q83" s="2">
        <f t="shared" si="52"/>
        <v>1025578.9369580002</v>
      </c>
      <c r="R83" s="2">
        <f t="shared" si="52"/>
        <v>16711690.901999999</v>
      </c>
      <c r="S83" s="2">
        <f t="shared" si="52"/>
        <v>16449148.788999999</v>
      </c>
      <c r="T83" s="2">
        <f t="shared" si="52"/>
        <v>15300496.893999999</v>
      </c>
      <c r="U83" s="2">
        <f t="shared" si="52"/>
        <v>4261134.3626270005</v>
      </c>
      <c r="V83" s="2">
        <f t="shared" si="52"/>
        <v>4258227.4832849996</v>
      </c>
      <c r="W83" s="2">
        <f t="shared" si="52"/>
        <v>3751068.8422209998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42940004</v>
      </c>
      <c r="I84" s="2">
        <f t="shared" si="53"/>
        <v>42095719</v>
      </c>
      <c r="J84" s="2">
        <f t="shared" si="53"/>
        <v>41229096</v>
      </c>
      <c r="L84" s="2">
        <f t="shared" ref="L84:W84" si="54">+L83+L77+L47</f>
        <v>7861804.1169999996</v>
      </c>
      <c r="M84" s="2">
        <f t="shared" si="54"/>
        <v>7844497.0299999993</v>
      </c>
      <c r="N84" s="2">
        <f t="shared" si="54"/>
        <v>7018433.1640000008</v>
      </c>
      <c r="O84" s="2">
        <f t="shared" si="54"/>
        <v>1174564.9333839999</v>
      </c>
      <c r="P84" s="2">
        <f t="shared" si="54"/>
        <v>1176998.8193360001</v>
      </c>
      <c r="Q84" s="2">
        <f t="shared" si="54"/>
        <v>1025583.4254780002</v>
      </c>
      <c r="R84" s="2">
        <f t="shared" si="54"/>
        <v>16712959.364999998</v>
      </c>
      <c r="S84" s="2">
        <f t="shared" si="54"/>
        <v>16450869.856999999</v>
      </c>
      <c r="T84" s="2">
        <f t="shared" si="54"/>
        <v>15302338.214</v>
      </c>
      <c r="U84" s="2">
        <f t="shared" si="54"/>
        <v>4261201.5089880005</v>
      </c>
      <c r="V84" s="2">
        <f t="shared" si="54"/>
        <v>4258317.9882959994</v>
      </c>
      <c r="W84" s="2">
        <f t="shared" si="54"/>
        <v>3751165.7042909996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45413914</v>
      </c>
      <c r="I85" s="2">
        <f t="shared" si="55"/>
        <v>45020360</v>
      </c>
      <c r="J85" s="2">
        <f t="shared" si="55"/>
        <v>43919781</v>
      </c>
      <c r="L85" s="2">
        <f t="shared" ref="L85:W85" si="56">+SUM(L81:L83)</f>
        <v>7861504.6219999995</v>
      </c>
      <c r="M85" s="2">
        <f t="shared" si="56"/>
        <v>7844096.4109999994</v>
      </c>
      <c r="N85" s="2">
        <f t="shared" si="56"/>
        <v>7018002.3530000011</v>
      </c>
      <c r="O85" s="2">
        <f t="shared" si="56"/>
        <v>1174561.7531089999</v>
      </c>
      <c r="P85" s="2">
        <f t="shared" si="56"/>
        <v>1176994.6453410001</v>
      </c>
      <c r="Q85" s="2">
        <f t="shared" si="56"/>
        <v>1025578.9369580002</v>
      </c>
      <c r="R85" s="2">
        <f t="shared" si="56"/>
        <v>16711690.901999999</v>
      </c>
      <c r="S85" s="2">
        <f t="shared" si="56"/>
        <v>16449148.788999999</v>
      </c>
      <c r="T85" s="2">
        <f t="shared" si="56"/>
        <v>15300496.893999999</v>
      </c>
      <c r="U85" s="2">
        <f t="shared" si="56"/>
        <v>4261134.3626270005</v>
      </c>
      <c r="V85" s="2">
        <f t="shared" si="56"/>
        <v>4258227.4832849996</v>
      </c>
      <c r="W85" s="2">
        <f t="shared" si="56"/>
        <v>3751068.8422209998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24862693</v>
      </c>
      <c r="I86" s="52">
        <f t="shared" si="57"/>
        <v>24116506</v>
      </c>
      <c r="J86" s="52">
        <f t="shared" si="57"/>
        <v>23010343</v>
      </c>
      <c r="L86" s="61">
        <f t="shared" ref="L86:W86" si="58">+L84-L63-L58-L59</f>
        <v>7510888.091</v>
      </c>
      <c r="M86" s="61">
        <f t="shared" si="58"/>
        <v>7492785.3919999991</v>
      </c>
      <c r="N86" s="61">
        <f t="shared" si="58"/>
        <v>6660596.080000001</v>
      </c>
      <c r="O86" s="61">
        <f t="shared" si="58"/>
        <v>1173076.6309439996</v>
      </c>
      <c r="P86" s="61">
        <f t="shared" si="58"/>
        <v>1175455.2249970001</v>
      </c>
      <c r="Q86" s="61">
        <f t="shared" si="58"/>
        <v>1023975.2566060001</v>
      </c>
      <c r="R86" s="61">
        <f t="shared" si="58"/>
        <v>14626889.066999998</v>
      </c>
      <c r="S86" s="61">
        <f t="shared" si="58"/>
        <v>14367659.782</v>
      </c>
      <c r="T86" s="61">
        <f t="shared" si="58"/>
        <v>13191242.482999999</v>
      </c>
      <c r="U86" s="61">
        <f t="shared" si="58"/>
        <v>4202912.2912460007</v>
      </c>
      <c r="V86" s="61">
        <f t="shared" si="58"/>
        <v>4199939.7838259991</v>
      </c>
      <c r="W86" s="61">
        <f t="shared" si="58"/>
        <v>3691936.2735699997</v>
      </c>
    </row>
    <row r="87" spans="4:23" ht="13.5" customHeight="1" x14ac:dyDescent="0.35">
      <c r="D87" s="4" t="s">
        <v>564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+SUMIF('Groundnut Area'!$F$4:$F$176,$E90,'Groundnut Area'!H$4:H$176)</f>
        <v>0</v>
      </c>
      <c r="I90" s="2">
        <f>+SUMIF('Groundnut Area'!$F$4:$F$176,$E90,'Groundnut Area'!I$4:I$176)</f>
        <v>0</v>
      </c>
      <c r="J90" s="2">
        <f>+SUMIF('Groundnut Area'!$F$4:$F$176,$E90,'Groundnut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+SUMIF('Groundnut Area'!$F$4:$F$176,$E91,'Groundnut Area'!H$4:H$176)</f>
        <v>1074244</v>
      </c>
      <c r="I91" s="2">
        <f>+SUMIF('Groundnut Area'!$F$4:$F$176,$E91,'Groundnut Area'!I$4:I$176)</f>
        <v>1093853</v>
      </c>
      <c r="J91" s="2">
        <f>+SUMIF('Groundnut Area'!$F$4:$F$176,$E91,'Groundnut Area'!J$4:J$176)</f>
        <v>1131876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+SUMIF('Groundnut Area'!$F$4:$F$176,$E92,'Groundnut Area'!H$4:H$176)</f>
        <v>2981708</v>
      </c>
      <c r="I92" s="2">
        <f>+SUMIF('Groundnut Area'!$F$4:$F$176,$E92,'Groundnut Area'!I$4:I$176)</f>
        <v>2271675</v>
      </c>
      <c r="J92" s="2">
        <f>+SUMIF('Groundnut Area'!$F$4:$F$176,$E92,'Groundnut Area'!J$4:J$176)</f>
        <v>3161455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+SUMIF('Groundnut Area'!$F$4:$F$176,$E93,'Groundnut Area'!H$4:H$176)</f>
        <v>0</v>
      </c>
      <c r="I93" s="2">
        <f>+SUMIF('Groundnut Area'!$F$4:$F$176,$E93,'Groundnut Area'!I$4:I$176)</f>
        <v>0</v>
      </c>
      <c r="J93" s="2">
        <f>+SUMIF('Groundnut Area'!$F$4:$F$176,$E93,'Groundnut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+SUMIF('Groundnut Area'!$F$4:$F$176,$E94,'Groundnut Area'!H$4:H$176)</f>
        <v>3237312</v>
      </c>
      <c r="I94" s="2">
        <f>+SUMIF('Groundnut Area'!$F$4:$F$176,$E94,'Groundnut Area'!I$4:I$176)</f>
        <v>3219738</v>
      </c>
      <c r="J94" s="2">
        <f>+SUMIF('Groundnut Area'!$F$4:$F$176,$E94,'Groundnut Area'!J$4:J$176)</f>
        <v>2421928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+SUMIF('Groundnut Area'!$F$4:$F$176,$E95,'Groundnut Area'!H$4:H$176)</f>
        <v>0</v>
      </c>
      <c r="I95" s="2">
        <f>+SUMIF('Groundnut Area'!$F$4:$F$176,$E95,'Groundnut Area'!I$4:I$176)</f>
        <v>0</v>
      </c>
      <c r="J95" s="2">
        <f>+SUMIF('Groundnut Area'!$F$4:$F$176,$E95,'Groundnut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+SUMIF('Groundnut Area'!$F$4:$F$176,$E96,'Groundnut Area'!H$4:H$176)</f>
        <v>7012005</v>
      </c>
      <c r="I96" s="2">
        <f>+SUMIF('Groundnut Area'!$F$4:$F$176,$E96,'Groundnut Area'!I$4:I$176)</f>
        <v>7573897</v>
      </c>
      <c r="J96" s="2">
        <f>+SUMIF('Groundnut Area'!$F$4:$F$176,$E96,'Groundnut Area'!J$4:J$176)</f>
        <v>7309018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14305269</v>
      </c>
      <c r="I97" s="3">
        <f t="shared" si="59"/>
        <v>14159163</v>
      </c>
      <c r="J97" s="3">
        <f t="shared" si="59"/>
        <v>14024277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+SUMIF('Groundnut Area'!$F$4:$F$176,$E98,'Groundnut Area'!H$4:H$176)</f>
        <v>53889</v>
      </c>
      <c r="I98" s="2">
        <f>+SUMIF('Groundnut Area'!$F$4:$F$176,$E98,'Groundnut Area'!I$4:I$176)</f>
        <v>53132</v>
      </c>
      <c r="J98" s="2">
        <f>+SUMIF('Groundnut Area'!$F$4:$F$176,$E98,'Groundnut Area'!J$4:J$176)</f>
        <v>55531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+SUMIF('Groundnut Area'!$F$4:$F$176,$E99,'Groundnut Area'!H$4:H$176)</f>
        <v>105124</v>
      </c>
      <c r="I99" s="2">
        <f>+SUMIF('Groundnut Area'!$F$4:$F$176,$E99,'Groundnut Area'!I$4:I$176)</f>
        <v>113999</v>
      </c>
      <c r="J99" s="2">
        <f>+SUMIF('Groundnut Area'!$F$4:$F$176,$E99,'Groundnut Area'!J$4:J$176)</f>
        <v>101060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+SUMIF('Groundnut Area'!$F$4:$F$176,$E100,'Groundnut Area'!H$4:H$176)</f>
        <v>43621</v>
      </c>
      <c r="I100" s="2">
        <f>+SUMIF('Groundnut Area'!$F$4:$F$176,$E100,'Groundnut Area'!I$4:I$176)</f>
        <v>42786</v>
      </c>
      <c r="J100" s="2">
        <f>+SUMIF('Groundnut Area'!$F$4:$F$176,$E100,'Groundnut Area'!J$4:J$176)</f>
        <v>43511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+SUMIF('Groundnut Area'!$F$4:$F$176,$E101,'Groundnut Area'!H$4:H$176)</f>
        <v>143473</v>
      </c>
      <c r="I101" s="2">
        <f>+SUMIF('Groundnut Area'!$F$4:$F$176,$E101,'Groundnut Area'!I$4:I$176)</f>
        <v>148248</v>
      </c>
      <c r="J101" s="2">
        <f>+SUMIF('Groundnut Area'!$F$4:$F$176,$E101,'Groundnut Area'!J$4:J$176)</f>
        <v>154872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+SUMIF('Groundnut Area'!$F$4:$F$176,$E102,'Groundnut Area'!H$4:H$176)</f>
        <v>437712</v>
      </c>
      <c r="I102" s="2">
        <f>+SUMIF('Groundnut Area'!$F$4:$F$176,$E102,'Groundnut Area'!I$4:I$176)</f>
        <v>453423</v>
      </c>
      <c r="J102" s="2">
        <f>+SUMIF('Groundnut Area'!$F$4:$F$176,$E102,'Groundnut Area'!J$4:J$176)</f>
        <v>371134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783819</v>
      </c>
      <c r="I103" s="3">
        <f t="shared" si="60"/>
        <v>811588</v>
      </c>
      <c r="J103" s="3">
        <f t="shared" si="60"/>
        <v>726108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+SUMIF('Groundnut Area'!$F$4:$F$176,$E104,'Groundnut Area'!H$4:H$176)</f>
        <v>535200</v>
      </c>
      <c r="I104" s="3">
        <f>+SUMIF('Groundnut Area'!$F$4:$F$176,$E104,'Groundnut Area'!I$4:I$176)</f>
        <v>634150</v>
      </c>
      <c r="J104" s="3">
        <f>+SUMIF('Groundnut Area'!$F$4:$F$176,$E104,'Groundnut Area'!J$4:J$176)</f>
        <v>626060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+SUMIF('Groundnut Area'!$F$4:$F$176,$E105,'Groundnut Area'!H$4:H$176)</f>
        <v>33049</v>
      </c>
      <c r="I105" s="2">
        <f>+SUMIF('Groundnut Area'!$F$4:$F$176,$E105,'Groundnut Area'!I$4:I$176)</f>
        <v>32032</v>
      </c>
      <c r="J105" s="2">
        <f>+SUMIF('Groundnut Area'!$F$4:$F$176,$E105,'Groundnut Area'!J$4:J$176)</f>
        <v>30446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+SUMIF('Groundnut Area'!$F$4:$F$176,$E106,'Groundnut Area'!H$4:H$176)</f>
        <v>4603850</v>
      </c>
      <c r="I106" s="2">
        <f>+SUMIF('Groundnut Area'!$F$4:$F$176,$E106,'Groundnut Area'!I$4:I$176)</f>
        <v>4615700</v>
      </c>
      <c r="J106" s="2">
        <f>+SUMIF('Groundnut Area'!$F$4:$F$176,$E106,'Groundnut Area'!J$4:J$176)</f>
        <v>4521979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+SUMIF('Groundnut Area'!$F$4:$F$176,$E107,'Groundnut Area'!H$4:H$176)</f>
        <v>1752667</v>
      </c>
      <c r="I107" s="2">
        <f>+SUMIF('Groundnut Area'!$F$4:$F$176,$E107,'Groundnut Area'!I$4:I$176)</f>
        <v>1692516</v>
      </c>
      <c r="J107" s="2">
        <f>+SUMIF('Groundnut Area'!$F$4:$F$176,$E107,'Groundnut Area'!J$4:J$176)</f>
        <v>1630882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+SUMIF('Groundnut Area'!$F$4:$F$176,$E108,'Groundnut Area'!H$4:H$176)</f>
        <v>6277</v>
      </c>
      <c r="I108" s="2">
        <f>+SUMIF('Groundnut Area'!$F$4:$F$176,$E108,'Groundnut Area'!I$4:I$176)</f>
        <v>5944</v>
      </c>
      <c r="J108" s="2">
        <f>+SUMIF('Groundnut Area'!$F$4:$F$176,$E108,'Groundnut Area'!J$4:J$176)</f>
        <v>5993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+SUMIF('Groundnut Area'!$F$4:$F$176,$E109,'Groundnut Area'!H$4:H$176)</f>
        <v>4795562</v>
      </c>
      <c r="I109" s="2">
        <f>+SUMIF('Groundnut Area'!$F$4:$F$176,$E109,'Groundnut Area'!I$4:I$176)</f>
        <v>4665696</v>
      </c>
      <c r="J109" s="2">
        <f>+SUMIF('Groundnut Area'!$F$4:$F$176,$E109,'Groundnut Area'!J$4:J$176)</f>
        <v>5903148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11191405</v>
      </c>
      <c r="I110" s="3">
        <f t="shared" si="61"/>
        <v>11011888</v>
      </c>
      <c r="J110" s="3">
        <f t="shared" si="61"/>
        <v>12092448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+SUMIF('Groundnut Area'!$F$4:$F$176,$E111,'Groundnut Area'!H$4:H$176)</f>
        <v>0</v>
      </c>
      <c r="I111" s="2">
        <f>+SUMIF('Groundnut Area'!$F$4:$F$176,$E111,'Groundnut Area'!I$4:I$176)</f>
        <v>0</v>
      </c>
      <c r="J111" s="2">
        <f>+SUMIF('Groundnut Area'!$F$4:$F$176,$E111,'Groundnut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+SUMIF('Groundnut Area'!$F$4:$F$176,$E112,'Groundnut Area'!H$4:H$176)</f>
        <v>1708</v>
      </c>
      <c r="I112" s="2">
        <f>+SUMIF('Groundnut Area'!$F$4:$F$176,$E112,'Groundnut Area'!I$4:I$176)</f>
        <v>1344</v>
      </c>
      <c r="J112" s="2">
        <f>+SUMIF('Groundnut Area'!$F$4:$F$176,$E112,'Groundnut Area'!J$4:J$176)</f>
        <v>1044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+SUMIF('Groundnut Area'!$F$4:$F$176,$E113,'Groundnut Area'!H$4:H$176)</f>
        <v>273</v>
      </c>
      <c r="I113" s="2">
        <f>+SUMIF('Groundnut Area'!$F$4:$F$176,$E113,'Groundnut Area'!I$4:I$176)</f>
        <v>222</v>
      </c>
      <c r="J113" s="2">
        <f>+SUMIF('Groundnut Area'!$F$4:$F$176,$E113,'Groundnut Area'!J$4:J$176)</f>
        <v>182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1981</v>
      </c>
      <c r="I114" s="3">
        <f t="shared" si="62"/>
        <v>1566</v>
      </c>
      <c r="J114" s="3">
        <f t="shared" si="62"/>
        <v>1226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+SUMIF('Groundnut Area'!$F$4:$F$176,$E115,'Groundnut Area'!H$4:H$176)</f>
        <v>85666</v>
      </c>
      <c r="I115" s="2">
        <f>+SUMIF('Groundnut Area'!$F$4:$F$176,$E115,'Groundnut Area'!I$4:I$176)</f>
        <v>85750</v>
      </c>
      <c r="J115" s="2">
        <f>+SUMIF('Groundnut Area'!$F$4:$F$176,$E115,'Groundnut Area'!J$4:J$176)</f>
        <v>85859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+SUMIF('Groundnut Area'!$F$4:$F$176,$E116,'Groundnut Area'!H$4:H$176)</f>
        <v>47193</v>
      </c>
      <c r="I116" s="2">
        <f>+SUMIF('Groundnut Area'!$F$4:$F$176,$E116,'Groundnut Area'!I$4:I$176)</f>
        <v>52665</v>
      </c>
      <c r="J116" s="2">
        <f>+SUMIF('Groundnut Area'!$F$4:$F$176,$E116,'Groundnut Area'!J$4:J$176)</f>
        <v>57205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132859</v>
      </c>
      <c r="I117" s="3">
        <f t="shared" si="63"/>
        <v>138415</v>
      </c>
      <c r="J117" s="3">
        <f t="shared" si="63"/>
        <v>143064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+SUMIF('Groundnut Area'!$F$4:$F$176,$E118,'Groundnut Area'!H$4:H$176)</f>
        <v>5836</v>
      </c>
      <c r="I118" s="2">
        <f>+SUMIF('Groundnut Area'!$F$4:$F$176,$E118,'Groundnut Area'!I$4:I$176)</f>
        <v>6826</v>
      </c>
      <c r="J118" s="2">
        <f>+SUMIF('Groundnut Area'!$F$4:$F$176,$E118,'Groundnut Area'!J$4:J$176)</f>
        <v>6932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+SUMIF('Groundnut Area'!$F$4:$F$176,$E119,'Groundnut Area'!H$4:H$176)</f>
        <v>0</v>
      </c>
      <c r="I119" s="2">
        <f>+SUMIF('Groundnut Area'!$F$4:$F$176,$E119,'Groundnut Area'!I$4:I$176)</f>
        <v>0</v>
      </c>
      <c r="J119" s="2">
        <f>+SUMIF('Groundnut Area'!$F$4:$F$176,$E119,'Groundnut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+SUMIF('Groundnut Area'!$F$4:$F$176,$E120,'Groundnut Area'!H$4:H$176)</f>
        <v>4335</v>
      </c>
      <c r="I120" s="2">
        <f>+SUMIF('Groundnut Area'!$F$4:$F$176,$E120,'Groundnut Area'!I$4:I$176)</f>
        <v>4876</v>
      </c>
      <c r="J120" s="2">
        <f>+SUMIF('Groundnut Area'!$F$4:$F$176,$E120,'Groundnut Area'!J$4:J$176)</f>
        <v>4926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+SUMIF('Groundnut Area'!$F$4:$F$176,$E121,'Groundnut Area'!H$4:H$176)</f>
        <v>4</v>
      </c>
      <c r="I121" s="2">
        <f>+SUMIF('Groundnut Area'!$F$4:$F$176,$E121,'Groundnut Area'!I$4:I$176)</f>
        <v>12</v>
      </c>
      <c r="J121" s="2">
        <f>+SUMIF('Groundnut Area'!$F$4:$F$176,$E121,'Groundnut Area'!J$4:J$176)</f>
        <v>30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+SUMIF('Groundnut Area'!$F$4:$F$176,$E122,'Groundnut Area'!H$4:H$176)</f>
        <v>4339</v>
      </c>
      <c r="I122" s="2">
        <f>+SUMIF('Groundnut Area'!$F$4:$F$176,$E122,'Groundnut Area'!I$4:I$176)</f>
        <v>4888</v>
      </c>
      <c r="J122" s="2">
        <f>+SUMIF('Groundnut Area'!$F$4:$F$176,$E122,'Groundnut Area'!J$4:J$176)</f>
        <v>4956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575793</v>
      </c>
      <c r="I124" s="2">
        <f t="shared" si="64"/>
        <v>674352</v>
      </c>
      <c r="J124" s="2">
        <f t="shared" si="64"/>
        <v>664482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4612</v>
      </c>
      <c r="I125" s="2">
        <f t="shared" si="65"/>
        <v>5110</v>
      </c>
      <c r="J125" s="2">
        <f t="shared" si="65"/>
        <v>5138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26380303</v>
      </c>
      <c r="I126" s="2">
        <f t="shared" si="66"/>
        <v>26089022</v>
      </c>
      <c r="J126" s="2">
        <f t="shared" si="66"/>
        <v>26955451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26384638</v>
      </c>
      <c r="I127" s="2">
        <f t="shared" si="67"/>
        <v>26093898</v>
      </c>
      <c r="J127" s="2">
        <f t="shared" si="67"/>
        <v>26960377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26960708</v>
      </c>
      <c r="I128" s="2">
        <f t="shared" si="69"/>
        <v>26768484</v>
      </c>
      <c r="J128" s="2">
        <f t="shared" si="69"/>
        <v>27625071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21199603</v>
      </c>
      <c r="I129" s="52">
        <f t="shared" si="71"/>
        <v>20876527</v>
      </c>
      <c r="J129" s="52">
        <f t="shared" si="71"/>
        <v>21912392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564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1086.6069533551038</v>
      </c>
      <c r="I134" s="2">
        <f t="shared" si="74"/>
        <v>1082.591536522732</v>
      </c>
      <c r="J134" s="2">
        <f t="shared" si="74"/>
        <v>1191.9662577879556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835.51273297049875</v>
      </c>
      <c r="I135" s="2">
        <f t="shared" si="75"/>
        <v>695.38380270065045</v>
      </c>
      <c r="J135" s="2">
        <f t="shared" si="75"/>
        <v>756.96127257860701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854.25902724235414</v>
      </c>
      <c r="I137" s="2">
        <f t="shared" si="77"/>
        <v>872.14052820446886</v>
      </c>
      <c r="J137" s="2">
        <f t="shared" si="77"/>
        <v>611.71636811664098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1048.0829662842511</v>
      </c>
      <c r="I139" s="2">
        <f t="shared" si="79"/>
        <v>1063.0376938054478</v>
      </c>
      <c r="J139" s="2">
        <f t="shared" si="79"/>
        <v>993.52799514243907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962.80622195919557</v>
      </c>
      <c r="I140" s="2">
        <f t="shared" si="80"/>
        <v>962.15320072238728</v>
      </c>
      <c r="J140" s="2">
        <f t="shared" si="80"/>
        <v>890.27790880057489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940.34032919519757</v>
      </c>
      <c r="I141" s="2">
        <f t="shared" si="81"/>
        <v>945.75773545132881</v>
      </c>
      <c r="J141" s="2">
        <f t="shared" si="81"/>
        <v>956.40273000666298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2644.02039496214</v>
      </c>
      <c r="I142" s="2">
        <f t="shared" si="82"/>
        <v>2543.1100272809413</v>
      </c>
      <c r="J142" s="2">
        <f t="shared" si="82"/>
        <v>2896.9918860083117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1208.5234176199538</v>
      </c>
      <c r="I143" s="2">
        <f t="shared" si="83"/>
        <v>1216.8232599448418</v>
      </c>
      <c r="J143" s="2">
        <f t="shared" si="83"/>
        <v>1220.8636896416997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2808.8002620702155</v>
      </c>
      <c r="I144" s="2">
        <f t="shared" si="84"/>
        <v>3374.8920727429713</v>
      </c>
      <c r="J144" s="2">
        <f t="shared" si="84"/>
        <v>3648.1739759285088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2724.6774134590783</v>
      </c>
      <c r="I145" s="2">
        <f t="shared" si="85"/>
        <v>2291.2203395063771</v>
      </c>
      <c r="J145" s="2">
        <f t="shared" si="85"/>
        <v>2774.3887652438202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2522.2047436972057</v>
      </c>
      <c r="I146" s="2">
        <f t="shared" si="86"/>
        <v>2379.8257243823223</v>
      </c>
      <c r="J146" s="2">
        <f t="shared" si="86"/>
        <v>2745.6948553107804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4397.4962630792224</v>
      </c>
      <c r="I147" s="2">
        <f t="shared" si="87"/>
        <v>4442.2928329259639</v>
      </c>
      <c r="J147" s="2">
        <f t="shared" si="87"/>
        <v>4118.6148292495927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2935.4897273745046</v>
      </c>
      <c r="I148" s="2">
        <f t="shared" si="88"/>
        <v>2605.4882617382618</v>
      </c>
      <c r="J148" s="2">
        <f t="shared" si="88"/>
        <v>2914.241608093017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3579.9819716107172</v>
      </c>
      <c r="I149" s="2">
        <f t="shared" si="89"/>
        <v>3561.7566132980915</v>
      </c>
      <c r="J149" s="2">
        <f t="shared" si="89"/>
        <v>3676.2848743879617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1571.0326034551915</v>
      </c>
      <c r="I150" s="2">
        <f t="shared" si="90"/>
        <v>1617.655608573272</v>
      </c>
      <c r="J150" s="2">
        <f t="shared" si="90"/>
        <v>1631.393319688365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908.07710689819976</v>
      </c>
      <c r="I151" s="2">
        <f t="shared" si="91"/>
        <v>929.67698519515477</v>
      </c>
      <c r="J151" s="2">
        <f t="shared" si="91"/>
        <v>932.08743534123141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1566.8749564701698</v>
      </c>
      <c r="I152" s="2">
        <f t="shared" si="92"/>
        <v>1476.2459877368779</v>
      </c>
      <c r="J152" s="2">
        <f t="shared" si="92"/>
        <v>1181.1550379560194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2399.3375273256574</v>
      </c>
      <c r="I153" s="2">
        <f t="shared" si="93"/>
        <v>2375.1247742439805</v>
      </c>
      <c r="J153" s="2">
        <f t="shared" si="93"/>
        <v>2179.1732327482409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3280.4449648711943</v>
      </c>
      <c r="I155" s="2">
        <f t="shared" si="95"/>
        <v>3305.0595238095239</v>
      </c>
      <c r="J155" s="2">
        <f t="shared" si="95"/>
        <v>3299.8084291187738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1765.5677655677655</v>
      </c>
      <c r="I156" s="2">
        <f t="shared" si="96"/>
        <v>2112.6126126126128</v>
      </c>
      <c r="J156" s="2">
        <f t="shared" si="96"/>
        <v>2126.3736263736264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3071.6809692074708</v>
      </c>
      <c r="I157" s="2">
        <f t="shared" si="97"/>
        <v>3136.015325670498</v>
      </c>
      <c r="J157" s="2">
        <f t="shared" si="97"/>
        <v>3125.611745513866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2828.1115028132513</v>
      </c>
      <c r="I158" s="2">
        <f t="shared" si="98"/>
        <v>2932.1399416909621</v>
      </c>
      <c r="J158" s="2">
        <f t="shared" si="98"/>
        <v>2921.1497921010027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3813.3409615832857</v>
      </c>
      <c r="I159" s="2">
        <f t="shared" si="99"/>
        <v>3849.1218076521409</v>
      </c>
      <c r="J159" s="2">
        <f t="shared" si="99"/>
        <v>3848.7020365352678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3178.0760053891718</v>
      </c>
      <c r="I160" s="2">
        <f t="shared" si="100"/>
        <v>3281.038904742983</v>
      </c>
      <c r="J160" s="2">
        <f t="shared" si="100"/>
        <v>3292.0371302354192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2957.8478409869772</v>
      </c>
      <c r="I161" s="2">
        <f t="shared" si="101"/>
        <v>2808.5262232639907</v>
      </c>
      <c r="J161" s="2">
        <f t="shared" si="101"/>
        <v>2825.014425851125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2922.9527104959629</v>
      </c>
      <c r="I163" s="2">
        <f t="shared" si="103"/>
        <v>3220.4675963904838</v>
      </c>
      <c r="J163" s="2">
        <f t="shared" si="103"/>
        <v>3275.8830694275275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2000</v>
      </c>
      <c r="I164" s="2">
        <f t="shared" si="104"/>
        <v>1666.6666666666667</v>
      </c>
      <c r="J164" s="2">
        <f t="shared" si="104"/>
        <v>1433.3333333333333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2922.1018667895828</v>
      </c>
      <c r="I165" s="2">
        <f t="shared" si="105"/>
        <v>3216.6530278232408</v>
      </c>
      <c r="J165" s="2">
        <f t="shared" si="105"/>
        <v>3264.7296206618239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4295.6757029001737</v>
      </c>
      <c r="I167" s="2">
        <f t="shared" si="106"/>
        <v>4336.2398272712171</v>
      </c>
      <c r="J167" s="2">
        <f t="shared" si="106"/>
        <v>4048.6499258068693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2853.6426712922812</v>
      </c>
      <c r="I168" s="2">
        <f t="shared" si="107"/>
        <v>3168.6888454011741</v>
      </c>
      <c r="J168" s="2">
        <f t="shared" si="107"/>
        <v>3224.4063838069287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1627.2494292427195</v>
      </c>
      <c r="I169" s="2">
        <f t="shared" si="108"/>
        <v>1612.9395728210893</v>
      </c>
      <c r="J169" s="2">
        <f t="shared" si="108"/>
        <v>1528.9285643931537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1627.4623134871133</v>
      </c>
      <c r="I170" s="2">
        <f t="shared" si="109"/>
        <v>1613.2399613120278</v>
      </c>
      <c r="J170" s="2">
        <f t="shared" si="109"/>
        <v>1529.2477549553555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1684.4481235433432</v>
      </c>
      <c r="I171" s="2">
        <f t="shared" si="111"/>
        <v>1681.8419750629134</v>
      </c>
      <c r="J171" s="2">
        <f t="shared" si="111"/>
        <v>1589.8522396557823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1172.7904998975689</v>
      </c>
      <c r="I172" s="53">
        <f t="shared" si="112"/>
        <v>1155.1972222199602</v>
      </c>
      <c r="J172" s="53">
        <f t="shared" si="112"/>
        <v>1050.1063964171506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564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74500</v>
      </c>
      <c r="I4" s="2">
        <f t="shared" si="0"/>
        <v>62300</v>
      </c>
      <c r="J4" s="2">
        <f t="shared" si="0"/>
        <v>17680</v>
      </c>
      <c r="K4" s="27"/>
      <c r="L4" s="2">
        <f>+IFERROR(('Regions &amp; Poverty'!$G2/100)*H4,0)</f>
        <v>12367</v>
      </c>
      <c r="M4" s="2">
        <f>+IFERROR(('Regions &amp; Poverty'!$G2/100)*I4,0)</f>
        <v>10341.800000000001</v>
      </c>
      <c r="N4" s="2">
        <f>+IFERROR(('Regions &amp; Poverty'!$G2/100)*J4,0)</f>
        <v>2934.88</v>
      </c>
      <c r="O4" s="2">
        <f>+IFERROR(L4*('Regions &amp; Poverty'!$I2/100),0)</f>
        <v>605.98300000000006</v>
      </c>
      <c r="P4" s="2">
        <f>+IFERROR(M4*('Regions &amp; Poverty'!$I2/100),0)</f>
        <v>506.74820000000005</v>
      </c>
      <c r="Q4" s="2">
        <f>+IFERROR(N4*('Regions &amp; Poverty'!$I2/100),0)</f>
        <v>143.80912000000001</v>
      </c>
      <c r="R4" s="2">
        <f>+IFERROR(('Regions &amp; Poverty'!$K2/100)*H4,0)</f>
        <v>26745.5</v>
      </c>
      <c r="S4" s="2">
        <f>+IFERROR(('Regions &amp; Poverty'!$K2/100)*I4,0)</f>
        <v>22365.7</v>
      </c>
      <c r="T4" s="2">
        <f>+IFERROR(('Regions &amp; Poverty'!$K2/100)*J4,0)</f>
        <v>6347.12</v>
      </c>
      <c r="U4" s="2">
        <f>+IFERROR(R4*('Regions &amp; Poverty'!$M2/100),0)</f>
        <v>3690.8790000000004</v>
      </c>
      <c r="V4" s="2">
        <f>+IFERROR(S4*('Regions &amp; Poverty'!$M2/100),0)</f>
        <v>3086.4666000000002</v>
      </c>
      <c r="W4" s="2">
        <f>+IFERROR(T4*('Regions &amp; Poverty'!$M2/100),0)</f>
        <v>875.90256000000011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578626</v>
      </c>
      <c r="I5" s="2">
        <f t="shared" si="0"/>
        <v>608731</v>
      </c>
      <c r="J5" s="2">
        <f t="shared" si="0"/>
        <v>747677</v>
      </c>
      <c r="K5" s="27"/>
      <c r="L5" s="2">
        <f>+IFERROR(('Regions &amp; Poverty'!$G3/100)*H5,0)</f>
        <v>138870.24</v>
      </c>
      <c r="M5" s="2">
        <f>+IFERROR(('Regions &amp; Poverty'!$G3/100)*I5,0)</f>
        <v>146095.44</v>
      </c>
      <c r="N5" s="2">
        <f>+IFERROR(('Regions &amp; Poverty'!$G3/100)*J5,0)</f>
        <v>179442.47999999998</v>
      </c>
      <c r="O5" s="2">
        <f>+IFERROR(L5*('Regions &amp; Poverty'!$I3/100),0)</f>
        <v>10693.008479999999</v>
      </c>
      <c r="P5" s="2">
        <f>+IFERROR(M5*('Regions &amp; Poverty'!$I3/100),0)</f>
        <v>11249.34888</v>
      </c>
      <c r="Q5" s="2">
        <f>+IFERROR(N5*('Regions &amp; Poverty'!$I3/100),0)</f>
        <v>13817.070959999999</v>
      </c>
      <c r="R5" s="2">
        <f>+IFERROR(('Regions &amp; Poverty'!$K3/100)*H5,0)</f>
        <v>260381.7</v>
      </c>
      <c r="S5" s="2">
        <f>+IFERROR(('Regions &amp; Poverty'!$K3/100)*I5,0)</f>
        <v>273928.95</v>
      </c>
      <c r="T5" s="2">
        <f>+IFERROR(('Regions &amp; Poverty'!$K3/100)*J5,0)</f>
        <v>336454.65</v>
      </c>
      <c r="U5" s="2">
        <f>+IFERROR(R5*('Regions &amp; Poverty'!$M3/100),0)</f>
        <v>48951.759600000005</v>
      </c>
      <c r="V5" s="2">
        <f>+IFERROR(S5*('Regions &amp; Poverty'!$M3/100),0)</f>
        <v>51498.642599999999</v>
      </c>
      <c r="W5" s="2">
        <f>+IFERROR(T5*('Regions &amp; Poverty'!$M3/100),0)</f>
        <v>63253.474200000004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122356</v>
      </c>
      <c r="I6" s="2">
        <f t="shared" si="0"/>
        <v>116395</v>
      </c>
      <c r="J6" s="2">
        <f t="shared" si="0"/>
        <v>135136</v>
      </c>
      <c r="K6" s="27"/>
      <c r="L6" s="2">
        <f>+IFERROR(('Regions &amp; Poverty'!$G4/100)*H6,0)</f>
        <v>81122.027999999991</v>
      </c>
      <c r="M6" s="2">
        <f>+IFERROR(('Regions &amp; Poverty'!$G4/100)*I6,0)</f>
        <v>77169.884999999995</v>
      </c>
      <c r="N6" s="2">
        <f>+IFERROR(('Regions &amp; Poverty'!$G4/100)*J6,0)</f>
        <v>89595.167999999991</v>
      </c>
      <c r="O6" s="2">
        <f>+IFERROR(L6*('Regions &amp; Poverty'!$I4/100),0)</f>
        <v>26851.391267999999</v>
      </c>
      <c r="P6" s="2">
        <f>+IFERROR(M6*('Regions &amp; Poverty'!$I4/100),0)</f>
        <v>25543.231935</v>
      </c>
      <c r="Q6" s="2">
        <f>+IFERROR(N6*('Regions &amp; Poverty'!$I4/100),0)</f>
        <v>29656.000607999998</v>
      </c>
      <c r="R6" s="2">
        <f>+IFERROR(('Regions &amp; Poverty'!$K4/100)*H6,0)</f>
        <v>101677.836</v>
      </c>
      <c r="S6" s="2">
        <f>+IFERROR(('Regions &amp; Poverty'!$K4/100)*I6,0)</f>
        <v>96724.244999999995</v>
      </c>
      <c r="T6" s="2">
        <f>+IFERROR(('Regions &amp; Poverty'!$K4/100)*J6,0)</f>
        <v>112298.01599999999</v>
      </c>
      <c r="U6" s="2">
        <f>+IFERROR(R6*('Regions &amp; Poverty'!$M4/100),0)</f>
        <v>51347.307179999996</v>
      </c>
      <c r="V6" s="2">
        <f>+IFERROR(S6*('Regions &amp; Poverty'!$M4/100),0)</f>
        <v>48845.743725</v>
      </c>
      <c r="W6" s="2">
        <f>+IFERROR(T6*('Regions &amp; Poverty'!$M4/100),0)</f>
        <v>56710.498079999998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26238</v>
      </c>
      <c r="I7" s="2">
        <f t="shared" si="0"/>
        <v>26219</v>
      </c>
      <c r="J7" s="2">
        <f t="shared" si="0"/>
        <v>26280</v>
      </c>
      <c r="K7" s="27"/>
      <c r="L7" s="2">
        <f>+IFERROR(('Regions &amp; Poverty'!$G5/100)*H7,0)</f>
        <v>9708.06</v>
      </c>
      <c r="M7" s="2">
        <f>+IFERROR(('Regions &amp; Poverty'!$G5/100)*I7,0)</f>
        <v>9701.0300000000007</v>
      </c>
      <c r="N7" s="2">
        <f>+IFERROR(('Regions &amp; Poverty'!$G5/100)*J7,0)</f>
        <v>9723.6</v>
      </c>
      <c r="O7" s="2">
        <f>+IFERROR(L7*('Regions &amp; Poverty'!$I5/100),0)</f>
        <v>1446.5009399999999</v>
      </c>
      <c r="P7" s="2">
        <f>+IFERROR(M7*('Regions &amp; Poverty'!$I5/100),0)</f>
        <v>1445.4534699999999</v>
      </c>
      <c r="Q7" s="2">
        <f>+IFERROR(N7*('Regions &amp; Poverty'!$I5/100),0)</f>
        <v>1448.8163999999999</v>
      </c>
      <c r="R7" s="2">
        <f>+IFERROR(('Regions &amp; Poverty'!$K5/100)*H7,0)</f>
        <v>16083.894</v>
      </c>
      <c r="S7" s="2">
        <f>+IFERROR(('Regions &amp; Poverty'!$K5/100)*I7,0)</f>
        <v>16072.246999999999</v>
      </c>
      <c r="T7" s="2">
        <f>+IFERROR(('Regions &amp; Poverty'!$K5/100)*J7,0)</f>
        <v>16109.64</v>
      </c>
      <c r="U7" s="2">
        <f>+IFERROR(R7*('Regions &amp; Poverty'!$M5/100),0)</f>
        <v>4680.4131540000008</v>
      </c>
      <c r="V7" s="2">
        <f>+IFERROR(S7*('Regions &amp; Poverty'!$M5/100),0)</f>
        <v>4677.0238770000005</v>
      </c>
      <c r="W7" s="2">
        <f>+IFERROR(T7*('Regions &amp; Poverty'!$M5/100),0)</f>
        <v>4687.90524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421568</v>
      </c>
      <c r="I8" s="2">
        <f t="shared" si="0"/>
        <v>414286</v>
      </c>
      <c r="J8" s="2">
        <f t="shared" si="0"/>
        <v>421429</v>
      </c>
      <c r="K8" s="27"/>
      <c r="L8" s="2">
        <f>+IFERROR(('Regions &amp; Poverty'!$G6/100)*H8,0)</f>
        <v>325028.92799999996</v>
      </c>
      <c r="M8" s="2">
        <f>+IFERROR(('Regions &amp; Poverty'!$G6/100)*I8,0)</f>
        <v>319414.50599999994</v>
      </c>
      <c r="N8" s="2">
        <f>+IFERROR(('Regions &amp; Poverty'!$G6/100)*J8,0)</f>
        <v>324921.75899999996</v>
      </c>
      <c r="O8" s="2">
        <f>+IFERROR(L8*('Regions &amp; Poverty'!$I6/100),0)</f>
        <v>127411.33977599999</v>
      </c>
      <c r="P8" s="2">
        <f>+IFERROR(M8*('Regions &amp; Poverty'!$I6/100),0)</f>
        <v>125210.48635199998</v>
      </c>
      <c r="Q8" s="2">
        <f>+IFERROR(N8*('Regions &amp; Poverty'!$I6/100),0)</f>
        <v>127369.32952799999</v>
      </c>
      <c r="R8" s="2">
        <f>+IFERROR(('Regions &amp; Poverty'!$K6/100)*H8,0)</f>
        <v>384891.58399999997</v>
      </c>
      <c r="S8" s="2">
        <f>+IFERROR(('Regions &amp; Poverty'!$K6/100)*I8,0)</f>
        <v>378243.11799999996</v>
      </c>
      <c r="T8" s="2">
        <f>+IFERROR(('Regions &amp; Poverty'!$K6/100)*J8,0)</f>
        <v>384764.67699999997</v>
      </c>
      <c r="U8" s="2">
        <f>+IFERROR(R8*('Regions &amp; Poverty'!$M6/100),0)</f>
        <v>223237.11871999997</v>
      </c>
      <c r="V8" s="2">
        <f>+IFERROR(S8*('Regions &amp; Poverty'!$M6/100),0)</f>
        <v>219381.00843999995</v>
      </c>
      <c r="W8" s="2">
        <f>+IFERROR(T8*('Regions &amp; Poverty'!$M6/100),0)</f>
        <v>223163.51265999998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18493</v>
      </c>
      <c r="I10" s="2">
        <f t="shared" si="0"/>
        <v>18565</v>
      </c>
      <c r="J10" s="2">
        <f t="shared" si="0"/>
        <v>18636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9296</v>
      </c>
      <c r="I12" s="2">
        <f t="shared" si="0"/>
        <v>12776</v>
      </c>
      <c r="J12" s="2">
        <f t="shared" si="0"/>
        <v>7345</v>
      </c>
      <c r="K12" s="27"/>
      <c r="L12" s="2">
        <f>+IFERROR(('Regions &amp; Poverty'!$G10/100)*H12,0)</f>
        <v>6851.152</v>
      </c>
      <c r="M12" s="2">
        <f>+IFERROR(('Regions &amp; Poverty'!$G10/100)*I12,0)</f>
        <v>9415.9120000000003</v>
      </c>
      <c r="N12" s="2">
        <f>+IFERROR(('Regions &amp; Poverty'!$G10/100)*J12,0)</f>
        <v>5413.2650000000003</v>
      </c>
      <c r="O12" s="2">
        <f>+IFERROR(L12*('Regions &amp; Poverty'!$I10/100),0)</f>
        <v>2219.773248</v>
      </c>
      <c r="P12" s="2">
        <f>+IFERROR(M12*('Regions &amp; Poverty'!$I10/100),0)</f>
        <v>3050.7554880000002</v>
      </c>
      <c r="Q12" s="2">
        <f>+IFERROR(N12*('Regions &amp; Poverty'!$I10/100),0)</f>
        <v>1753.8978600000003</v>
      </c>
      <c r="R12" s="2">
        <f>+IFERROR(('Regions &amp; Poverty'!$K10/100)*H12,0)</f>
        <v>8375.6959999999999</v>
      </c>
      <c r="S12" s="2">
        <f>+IFERROR(('Regions &amp; Poverty'!$K10/100)*I12,0)</f>
        <v>11511.175999999999</v>
      </c>
      <c r="T12" s="2">
        <f>+IFERROR(('Regions &amp; Poverty'!$K10/100)*J12,0)</f>
        <v>6617.8449999999993</v>
      </c>
      <c r="U12" s="2">
        <f>+IFERROR(R12*('Regions &amp; Poverty'!$M10/100),0)</f>
        <v>4455.8702720000001</v>
      </c>
      <c r="V12" s="2">
        <f>+IFERROR(S12*('Regions &amp; Poverty'!$M10/100),0)</f>
        <v>6123.9456319999999</v>
      </c>
      <c r="W12" s="2">
        <f>+IFERROR(T12*('Regions &amp; Poverty'!$M10/100),0)</f>
        <v>3520.6935399999998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56149</v>
      </c>
      <c r="I13" s="2">
        <f t="shared" si="0"/>
        <v>28574</v>
      </c>
      <c r="J13" s="2">
        <f t="shared" si="0"/>
        <v>32955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10181</v>
      </c>
      <c r="I14" s="2">
        <f t="shared" si="0"/>
        <v>11148</v>
      </c>
      <c r="J14" s="2">
        <f t="shared" si="0"/>
        <v>11259</v>
      </c>
      <c r="K14" s="27"/>
      <c r="L14" s="2">
        <f>+IFERROR(('Regions &amp; Poverty'!$G12/100)*H14,0)</f>
        <v>6149.3239999999996</v>
      </c>
      <c r="M14" s="2">
        <f>+IFERROR(('Regions &amp; Poverty'!$G12/100)*I14,0)</f>
        <v>6733.3919999999998</v>
      </c>
      <c r="N14" s="2">
        <f>+IFERROR(('Regions &amp; Poverty'!$G12/100)*J14,0)</f>
        <v>6800.4359999999997</v>
      </c>
      <c r="O14" s="2">
        <f>+IFERROR(L14*('Regions &amp; Poverty'!$I12/100),0)</f>
        <v>1457.3897879999997</v>
      </c>
      <c r="P14" s="2">
        <f>+IFERROR(M14*('Regions &amp; Poverty'!$I12/100),0)</f>
        <v>1595.8139039999999</v>
      </c>
      <c r="Q14" s="2">
        <f>+IFERROR(N14*('Regions &amp; Poverty'!$I12/100),0)</f>
        <v>1611.7033319999998</v>
      </c>
      <c r="R14" s="2">
        <f>+IFERROR(('Regions &amp; Poverty'!$K12/100)*H14,0)</f>
        <v>8297.5149999999994</v>
      </c>
      <c r="S14" s="2">
        <f>+IFERROR(('Regions &amp; Poverty'!$K12/100)*I14,0)</f>
        <v>9085.619999999999</v>
      </c>
      <c r="T14" s="2">
        <f>+IFERROR(('Regions &amp; Poverty'!$K12/100)*J14,0)</f>
        <v>9176.0849999999991</v>
      </c>
      <c r="U14" s="2">
        <f>+IFERROR(R14*('Regions &amp; Poverty'!$M12/100),0)</f>
        <v>3626.0140550000001</v>
      </c>
      <c r="V14" s="2">
        <f>+IFERROR(S14*('Regions &amp; Poverty'!$M12/100),0)</f>
        <v>3970.4159399999999</v>
      </c>
      <c r="W14" s="2">
        <f>+IFERROR(T14*('Regions &amp; Poverty'!$M12/100),0)</f>
        <v>4009.949145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1635335</v>
      </c>
      <c r="I16" s="2">
        <f t="shared" si="0"/>
        <v>1835933</v>
      </c>
      <c r="J16" s="2">
        <f t="shared" si="0"/>
        <v>550000</v>
      </c>
      <c r="K16" s="27"/>
      <c r="L16" s="2">
        <f>+IFERROR(('Regions &amp; Poverty'!$G14/100)*H16,0)</f>
        <v>802949.48499999999</v>
      </c>
      <c r="M16" s="2">
        <f>+IFERROR(('Regions &amp; Poverty'!$G14/100)*I16,0)</f>
        <v>901443.103</v>
      </c>
      <c r="N16" s="2">
        <f>+IFERROR(('Regions &amp; Poverty'!$G14/100)*J16,0)</f>
        <v>270050</v>
      </c>
      <c r="O16" s="2">
        <f>+IFERROR(L16*('Regions &amp; Poverty'!$I14/100),0)</f>
        <v>123654.22069</v>
      </c>
      <c r="P16" s="2">
        <f>+IFERROR(M16*('Regions &amp; Poverty'!$I14/100),0)</f>
        <v>138822.23786200001</v>
      </c>
      <c r="Q16" s="2">
        <f>+IFERROR(N16*('Regions &amp; Poverty'!$I14/100),0)</f>
        <v>41587.699999999997</v>
      </c>
      <c r="R16" s="2">
        <f>+IFERROR(('Regions &amp; Poverty'!$K14/100)*H16,0)</f>
        <v>1291914.6500000001</v>
      </c>
      <c r="S16" s="2">
        <f>+IFERROR(('Regions &amp; Poverty'!$K14/100)*I16,0)</f>
        <v>1450387.07</v>
      </c>
      <c r="T16" s="2">
        <f>+IFERROR(('Regions &amp; Poverty'!$K14/100)*J16,0)</f>
        <v>434500</v>
      </c>
      <c r="U16" s="2">
        <f>+IFERROR(R16*('Regions &amp; Poverty'!$M14/100),0)</f>
        <v>468965.01795000001</v>
      </c>
      <c r="V16" s="2">
        <f>+IFERROR(S16*('Regions &amp; Poverty'!$M14/100),0)</f>
        <v>526490.50641000003</v>
      </c>
      <c r="W16" s="2">
        <f>+IFERROR(T16*('Regions &amp; Poverty'!$M14/100),0)</f>
        <v>157723.5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295601</v>
      </c>
      <c r="I17" s="2">
        <f t="shared" si="0"/>
        <v>210000</v>
      </c>
      <c r="J17" s="2">
        <f t="shared" si="0"/>
        <v>210000</v>
      </c>
      <c r="K17" s="27"/>
      <c r="L17" s="2">
        <f>+IFERROR(('Regions &amp; Poverty'!$G15/100)*H17,0)</f>
        <v>102277.94600000001</v>
      </c>
      <c r="M17" s="2">
        <f>+IFERROR(('Regions &amp; Poverty'!$G15/100)*I17,0)</f>
        <v>72660</v>
      </c>
      <c r="N17" s="2">
        <f>+IFERROR(('Regions &amp; Poverty'!$G15/100)*J17,0)</f>
        <v>72660</v>
      </c>
      <c r="O17" s="2">
        <f>+IFERROR(L17*('Regions &amp; Poverty'!$I15/100),0)</f>
        <v>10534.628438000002</v>
      </c>
      <c r="P17" s="2">
        <f>+IFERROR(M17*('Regions &amp; Poverty'!$I15/100),0)</f>
        <v>7483.9800000000005</v>
      </c>
      <c r="Q17" s="2">
        <f>+IFERROR(N17*('Regions &amp; Poverty'!$I15/100),0)</f>
        <v>7483.9800000000005</v>
      </c>
      <c r="R17" s="2">
        <f>+IFERROR(('Regions &amp; Poverty'!$K15/100)*H17,0)</f>
        <v>196870.26599999997</v>
      </c>
      <c r="S17" s="2">
        <f>+IFERROR(('Regions &amp; Poverty'!$K15/100)*I17,0)</f>
        <v>139859.99999999997</v>
      </c>
      <c r="T17" s="2">
        <f>+IFERROR(('Regions &amp; Poverty'!$K15/100)*J17,0)</f>
        <v>139859.99999999997</v>
      </c>
      <c r="U17" s="2">
        <f>+IFERROR(R17*('Regions &amp; Poverty'!$M15/100),0)</f>
        <v>54139.323149999997</v>
      </c>
      <c r="V17" s="2">
        <f>+IFERROR(S17*('Regions &amp; Poverty'!$M15/100),0)</f>
        <v>38461.499999999993</v>
      </c>
      <c r="W17" s="2">
        <f>+IFERROR(T17*('Regions &amp; Poverty'!$M15/100),0)</f>
        <v>38461.499999999993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105940</v>
      </c>
      <c r="I19" s="9">
        <f t="shared" si="1"/>
        <v>116836</v>
      </c>
      <c r="J19" s="9">
        <f t="shared" si="1"/>
        <v>131925</v>
      </c>
      <c r="K19" s="27"/>
      <c r="L19" s="2">
        <f>+IFERROR(('Regions &amp; Poverty'!$G17/100)*H19,0)</f>
        <v>35489.9</v>
      </c>
      <c r="M19" s="2">
        <f>+IFERROR(('Regions &amp; Poverty'!$G17/100)*I19,0)</f>
        <v>39140.060000000005</v>
      </c>
      <c r="N19" s="2">
        <f>+IFERROR(('Regions &amp; Poverty'!$G17/100)*J19,0)</f>
        <v>44194.875</v>
      </c>
      <c r="O19" s="2">
        <f>+IFERROR(L19*('Regions &amp; Poverty'!$I17/100),0)</f>
        <v>3194.0909999999999</v>
      </c>
      <c r="P19" s="2">
        <f>+IFERROR(M19*('Regions &amp; Poverty'!$I17/100),0)</f>
        <v>3522.6054000000004</v>
      </c>
      <c r="Q19" s="2">
        <f>+IFERROR(N19*('Regions &amp; Poverty'!$I17/100),0)</f>
        <v>3977.5387499999997</v>
      </c>
      <c r="R19" s="2">
        <f>+IFERROR(('Regions &amp; Poverty'!$K17/100)*H19,0)</f>
        <v>77442.14</v>
      </c>
      <c r="S19" s="2">
        <f>+IFERROR(('Regions &amp; Poverty'!$K17/100)*I19,0)</f>
        <v>85407.115999999995</v>
      </c>
      <c r="T19" s="2">
        <f>+IFERROR(('Regions &amp; Poverty'!$K17/100)*J19,0)</f>
        <v>96437.175000000003</v>
      </c>
      <c r="U19" s="2">
        <f>+IFERROR(R19*('Regions &amp; Poverty'!$M17/100),0)</f>
        <v>21683.799200000001</v>
      </c>
      <c r="V19" s="2">
        <f>+IFERROR(S19*('Regions &amp; Poverty'!$M17/100),0)</f>
        <v>23913.992480000001</v>
      </c>
      <c r="W19" s="2">
        <f>+IFERROR(T19*('Regions &amp; Poverty'!$M17/100),0)</f>
        <v>27002.409000000003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8088</v>
      </c>
      <c r="I20" s="2">
        <f t="shared" si="2"/>
        <v>8352</v>
      </c>
      <c r="J20" s="2">
        <f t="shared" si="2"/>
        <v>8615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2006000</v>
      </c>
      <c r="I21" s="9">
        <f t="shared" si="3"/>
        <v>1192000</v>
      </c>
      <c r="J21" s="9">
        <f t="shared" si="3"/>
        <v>1991000</v>
      </c>
      <c r="K21" s="27"/>
      <c r="L21" s="2">
        <f>+IFERROR(('Regions &amp; Poverty'!$G19/100)*H21,0)</f>
        <v>298894</v>
      </c>
      <c r="M21" s="2">
        <f>+IFERROR(('Regions &amp; Poverty'!$G19/100)*I21,0)</f>
        <v>177608</v>
      </c>
      <c r="N21" s="2">
        <f>+IFERROR(('Regions &amp; Poverty'!$G19/100)*J21,0)</f>
        <v>296659</v>
      </c>
      <c r="O21" s="2">
        <f>+IFERROR(L21*('Regions &amp; Poverty'!$I19/100),0)</f>
        <v>11955.76</v>
      </c>
      <c r="P21" s="2">
        <f>+IFERROR(M21*('Regions &amp; Poverty'!$I19/100),0)</f>
        <v>7104.32</v>
      </c>
      <c r="Q21" s="2">
        <f>+IFERROR(N21*('Regions &amp; Poverty'!$I19/100),0)</f>
        <v>11866.36</v>
      </c>
      <c r="R21" s="2">
        <f>+IFERROR(('Regions &amp; Poverty'!$K19/100)*H21,0)</f>
        <v>812430</v>
      </c>
      <c r="S21" s="2">
        <f>+IFERROR(('Regions &amp; Poverty'!$K19/100)*I21,0)</f>
        <v>482760.00000000006</v>
      </c>
      <c r="T21" s="2">
        <f>+IFERROR(('Regions &amp; Poverty'!$K19/100)*J21,0)</f>
        <v>806355</v>
      </c>
      <c r="U21" s="2">
        <f>+IFERROR(R21*('Regions &amp; Poverty'!$M19/100),0)</f>
        <v>110490.48000000001</v>
      </c>
      <c r="V21" s="2">
        <f>+IFERROR(S21*('Regions &amp; Poverty'!$M19/100),0)</f>
        <v>65655.360000000015</v>
      </c>
      <c r="W21" s="2">
        <f>+IFERROR(T21*('Regions &amp; Poverty'!$M19/100),0)</f>
        <v>109664.28000000001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335223</v>
      </c>
      <c r="I22" s="2">
        <f t="shared" si="2"/>
        <v>365720</v>
      </c>
      <c r="J22" s="2">
        <f t="shared" si="2"/>
        <v>335715</v>
      </c>
      <c r="K22" s="27"/>
      <c r="L22" s="2">
        <f>+IFERROR(('Regions &amp; Poverty'!$G20/100)*H22,0)</f>
        <v>146492.45100000003</v>
      </c>
      <c r="M22" s="2">
        <f>+IFERROR(('Regions &amp; Poverty'!$G20/100)*I22,0)</f>
        <v>159819.64000000001</v>
      </c>
      <c r="N22" s="2">
        <f>+IFERROR(('Regions &amp; Poverty'!$G20/100)*J22,0)</f>
        <v>146707.45500000002</v>
      </c>
      <c r="O22" s="2">
        <f>+IFERROR(L22*('Regions &amp; Poverty'!$I20/100),0)</f>
        <v>16260.662061000003</v>
      </c>
      <c r="P22" s="2">
        <f>+IFERROR(M22*('Regions &amp; Poverty'!$I20/100),0)</f>
        <v>17739.980040000002</v>
      </c>
      <c r="Q22" s="2">
        <f>+IFERROR(N22*('Regions &amp; Poverty'!$I20/100),0)</f>
        <v>16284.527505000002</v>
      </c>
      <c r="R22" s="2">
        <f>+IFERROR(('Regions &amp; Poverty'!$K20/100)*H22,0)</f>
        <v>256110.372</v>
      </c>
      <c r="S22" s="2">
        <f>+IFERROR(('Regions &amp; Poverty'!$K20/100)*I22,0)</f>
        <v>279410.08</v>
      </c>
      <c r="T22" s="2">
        <f>+IFERROR(('Regions &amp; Poverty'!$K20/100)*J22,0)</f>
        <v>256486.26</v>
      </c>
      <c r="U22" s="2">
        <f>+IFERROR(R22*('Regions &amp; Poverty'!$M20/100),0)</f>
        <v>82467.539784000008</v>
      </c>
      <c r="V22" s="2">
        <f>+IFERROR(S22*('Regions &amp; Poverty'!$M20/100),0)</f>
        <v>89970.045760000008</v>
      </c>
      <c r="W22" s="2">
        <f>+IFERROR(T22*('Regions &amp; Poverty'!$M20/100),0)</f>
        <v>82588.575720000008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226</v>
      </c>
      <c r="I23" s="2">
        <f t="shared" si="2"/>
        <v>200</v>
      </c>
      <c r="J23" s="2">
        <f t="shared" si="2"/>
        <v>193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791088</v>
      </c>
      <c r="I24" s="2">
        <f t="shared" si="2"/>
        <v>932024</v>
      </c>
      <c r="J24" s="2">
        <f t="shared" si="2"/>
        <v>1040077</v>
      </c>
      <c r="K24" s="27"/>
      <c r="L24" s="2">
        <f>+IFERROR(('Regions &amp; Poverty'!$G22/100)*H24,0)</f>
        <v>303777.79200000002</v>
      </c>
      <c r="M24" s="2">
        <f>+IFERROR(('Regions &amp; Poverty'!$G22/100)*I24,0)</f>
        <v>357897.21600000001</v>
      </c>
      <c r="N24" s="2">
        <f>+IFERROR(('Regions &amp; Poverty'!$G22/100)*J24,0)</f>
        <v>399389.56800000003</v>
      </c>
      <c r="O24" s="2">
        <f>+IFERROR(L24*('Regions &amp; Poverty'!$I22/100),0)</f>
        <v>46478.002176000002</v>
      </c>
      <c r="P24" s="2">
        <f>+IFERROR(M24*('Regions &amp; Poverty'!$I22/100),0)</f>
        <v>54758.274047999999</v>
      </c>
      <c r="Q24" s="2">
        <f>+IFERROR(N24*('Regions &amp; Poverty'!$I22/100),0)</f>
        <v>61106.603904000003</v>
      </c>
      <c r="R24" s="2">
        <f>+IFERROR(('Regions &amp; Poverty'!$K22/100)*H24,0)</f>
        <v>526073.52</v>
      </c>
      <c r="S24" s="2">
        <f>+IFERROR(('Regions &amp; Poverty'!$K22/100)*I24,0)</f>
        <v>619795.96000000008</v>
      </c>
      <c r="T24" s="2">
        <f>+IFERROR(('Regions &amp; Poverty'!$K22/100)*J24,0)</f>
        <v>691651.20500000007</v>
      </c>
      <c r="U24" s="2">
        <f>+IFERROR(R24*('Regions &amp; Poverty'!$M22/100),0)</f>
        <v>162030.64416</v>
      </c>
      <c r="V24" s="2">
        <f>+IFERROR(S24*('Regions &amp; Poverty'!$M22/100),0)</f>
        <v>190897.15568000003</v>
      </c>
      <c r="W24" s="2">
        <f>+IFERROR(T24*('Regions &amp; Poverty'!$M22/100),0)</f>
        <v>213028.57114000001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80650</v>
      </c>
      <c r="I25" s="2">
        <f t="shared" si="2"/>
        <v>103081</v>
      </c>
      <c r="J25" s="2">
        <f t="shared" si="2"/>
        <v>109849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509363</v>
      </c>
      <c r="I26" s="2">
        <f t="shared" si="2"/>
        <v>521470</v>
      </c>
      <c r="J26" s="2">
        <f t="shared" si="2"/>
        <v>374318</v>
      </c>
      <c r="K26" s="27"/>
      <c r="L26" s="2">
        <f>+IFERROR(('Regions &amp; Poverty'!$G24/100)*H26,0)</f>
        <v>251115.959</v>
      </c>
      <c r="M26" s="2">
        <f>+IFERROR(('Regions &amp; Poverty'!$G24/100)*I26,0)</f>
        <v>257084.71</v>
      </c>
      <c r="N26" s="2">
        <f>+IFERROR(('Regions &amp; Poverty'!$G24/100)*J26,0)</f>
        <v>184538.774</v>
      </c>
      <c r="O26" s="2">
        <f>+IFERROR(L26*('Regions &amp; Poverty'!$I24/100),0)</f>
        <v>38169.625767999998</v>
      </c>
      <c r="P26" s="2">
        <f>+IFERROR(M26*('Regions &amp; Poverty'!$I24/100),0)</f>
        <v>39076.875919999999</v>
      </c>
      <c r="Q26" s="2">
        <f>+IFERROR(N26*('Regions &amp; Poverty'!$I24/100),0)</f>
        <v>28049.893648000001</v>
      </c>
      <c r="R26" s="2">
        <f>+IFERROR(('Regions &amp; Poverty'!$K24/100)*H26,0)</f>
        <v>402396.77</v>
      </c>
      <c r="S26" s="2">
        <f>+IFERROR(('Regions &amp; Poverty'!$K24/100)*I26,0)</f>
        <v>411961.30000000005</v>
      </c>
      <c r="T26" s="2">
        <f>+IFERROR(('Regions &amp; Poverty'!$K24/100)*J26,0)</f>
        <v>295711.22000000003</v>
      </c>
      <c r="U26" s="2">
        <f>+IFERROR(R26*('Regions &amp; Poverty'!$M24/100),0)</f>
        <v>144460.44042999999</v>
      </c>
      <c r="V26" s="2">
        <f>+IFERROR(S26*('Regions &amp; Poverty'!$M24/100),0)</f>
        <v>147894.1067</v>
      </c>
      <c r="W26" s="2">
        <f>+IFERROR(T26*('Regions &amp; Poverty'!$M24/100),0)</f>
        <v>106160.32798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930</v>
      </c>
      <c r="I27" s="2">
        <f t="shared" si="2"/>
        <v>924</v>
      </c>
      <c r="J27" s="2">
        <f t="shared" si="2"/>
        <v>818</v>
      </c>
      <c r="K27" s="27"/>
      <c r="L27" s="2">
        <f>+IFERROR(('Regions &amp; Poverty'!$G25/100)*H27,0)</f>
        <v>54.870000000000005</v>
      </c>
      <c r="M27" s="2">
        <f>+IFERROR(('Regions &amp; Poverty'!$G25/100)*I27,0)</f>
        <v>54.516000000000005</v>
      </c>
      <c r="N27" s="2">
        <f>+IFERROR(('Regions &amp; Poverty'!$G25/100)*J27,0)</f>
        <v>48.262</v>
      </c>
      <c r="O27" s="2">
        <f>+IFERROR(L27*('Regions &amp; Poverty'!$I25/100),0)</f>
        <v>0.76817999999999997</v>
      </c>
      <c r="P27" s="2">
        <f>+IFERROR(M27*('Regions &amp; Poverty'!$I25/100),0)</f>
        <v>0.76322400000000001</v>
      </c>
      <c r="Q27" s="2">
        <f>+IFERROR(N27*('Regions &amp; Poverty'!$I25/100),0)</f>
        <v>0.67566799999999994</v>
      </c>
      <c r="R27" s="2">
        <f>+IFERROR(('Regions &amp; Poverty'!$K25/100)*H27,0)</f>
        <v>219.48000000000002</v>
      </c>
      <c r="S27" s="2">
        <f>+IFERROR(('Regions &amp; Poverty'!$K25/100)*I27,0)</f>
        <v>218.06400000000002</v>
      </c>
      <c r="T27" s="2">
        <f>+IFERROR(('Regions &amp; Poverty'!$K25/100)*J27,0)</f>
        <v>193.048</v>
      </c>
      <c r="U27" s="2">
        <f>+IFERROR(R27*('Regions &amp; Poverty'!$M25/100),0)</f>
        <v>14.266200000000001</v>
      </c>
      <c r="V27" s="2">
        <f>+IFERROR(S27*('Regions &amp; Poverty'!$M25/100),0)</f>
        <v>14.174160000000002</v>
      </c>
      <c r="W27" s="2">
        <f>+IFERROR(T27*('Regions &amp; Poverty'!$M25/100),0)</f>
        <v>12.548120000000001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403365</v>
      </c>
      <c r="I28" s="2">
        <f t="shared" si="2"/>
        <v>427324</v>
      </c>
      <c r="J28" s="2">
        <f t="shared" si="2"/>
        <v>453577</v>
      </c>
      <c r="K28" s="27"/>
      <c r="L28" s="2">
        <f>+IFERROR(('Regions &amp; Poverty'!$G26/100)*H28,0)</f>
        <v>183531.07500000001</v>
      </c>
      <c r="M28" s="2">
        <f>+IFERROR(('Regions &amp; Poverty'!$G26/100)*I28,0)</f>
        <v>194432.42</v>
      </c>
      <c r="N28" s="2">
        <f>+IFERROR(('Regions &amp; Poverty'!$G26/100)*J28,0)</f>
        <v>206377.535</v>
      </c>
      <c r="O28" s="2">
        <f>+IFERROR(L28*('Regions &amp; Poverty'!$I26/100),0)</f>
        <v>24960.226200000005</v>
      </c>
      <c r="P28" s="2">
        <f>+IFERROR(M28*('Regions &amp; Poverty'!$I26/100),0)</f>
        <v>26442.809120000005</v>
      </c>
      <c r="Q28" s="2">
        <f>+IFERROR(N28*('Regions &amp; Poverty'!$I26/100),0)</f>
        <v>28067.344760000004</v>
      </c>
      <c r="R28" s="2">
        <f>+IFERROR(('Regions &amp; Poverty'!$K26/100)*H28,0)</f>
        <v>312607.875</v>
      </c>
      <c r="S28" s="2">
        <f>+IFERROR(('Regions &amp; Poverty'!$K26/100)*I28,0)</f>
        <v>331176.10000000003</v>
      </c>
      <c r="T28" s="2">
        <f>+IFERROR(('Regions &amp; Poverty'!$K26/100)*J28,0)</f>
        <v>351522.17499999999</v>
      </c>
      <c r="U28" s="2">
        <f>+IFERROR(R28*('Regions &amp; Poverty'!$M26/100),0)</f>
        <v>105974.06962499999</v>
      </c>
      <c r="V28" s="2">
        <f>+IFERROR(S28*('Regions &amp; Poverty'!$M26/100),0)</f>
        <v>112268.6979</v>
      </c>
      <c r="W28" s="2">
        <f>+IFERROR(T28*('Regions &amp; Poverty'!$M26/100),0)</f>
        <v>119166.01732499998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669329</v>
      </c>
      <c r="I29" s="2">
        <f t="shared" si="2"/>
        <v>1050042</v>
      </c>
      <c r="J29" s="2">
        <f t="shared" si="2"/>
        <v>719000</v>
      </c>
      <c r="K29" s="27"/>
      <c r="L29" s="2">
        <f>+IFERROR(('Regions &amp; Poverty'!$G27/100)*H29,0)</f>
        <v>254345.02</v>
      </c>
      <c r="M29" s="2">
        <f>+IFERROR(('Regions &amp; Poverty'!$G27/100)*I29,0)</f>
        <v>399015.96</v>
      </c>
      <c r="N29" s="2">
        <f>+IFERROR(('Regions &amp; Poverty'!$G27/100)*J29,0)</f>
        <v>273220</v>
      </c>
      <c r="O29" s="2">
        <f>+IFERROR(L29*('Regions &amp; Poverty'!$I27/100),0)</f>
        <v>32556.162560000001</v>
      </c>
      <c r="P29" s="2">
        <f>+IFERROR(M29*('Regions &amp; Poverty'!$I27/100),0)</f>
        <v>51074.042880000001</v>
      </c>
      <c r="Q29" s="2">
        <f>+IFERROR(N29*('Regions &amp; Poverty'!$I27/100),0)</f>
        <v>34972.160000000003</v>
      </c>
      <c r="R29" s="2">
        <f>+IFERROR(('Regions &amp; Poverty'!$K27/100)*H29,0)</f>
        <v>451797.07500000001</v>
      </c>
      <c r="S29" s="2">
        <f>+IFERROR(('Regions &amp; Poverty'!$K27/100)*I29,0)</f>
        <v>708778.35000000009</v>
      </c>
      <c r="T29" s="2">
        <f>+IFERROR(('Regions &amp; Poverty'!$K27/100)*J29,0)</f>
        <v>485325.00000000006</v>
      </c>
      <c r="U29" s="2">
        <f>+IFERROR(R29*('Regions &amp; Poverty'!$M27/100),0)</f>
        <v>133731.93420000002</v>
      </c>
      <c r="V29" s="2">
        <f>+IFERROR(S29*('Regions &amp; Poverty'!$M27/100),0)</f>
        <v>209798.39160000006</v>
      </c>
      <c r="W29" s="2">
        <f>+IFERROR(T29*('Regions &amp; Poverty'!$M27/100),0)</f>
        <v>143656.20000000004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252480</v>
      </c>
      <c r="I30" s="2">
        <f t="shared" si="2"/>
        <v>267234</v>
      </c>
      <c r="J30" s="2">
        <f t="shared" si="2"/>
        <v>244410</v>
      </c>
      <c r="K30" s="27"/>
      <c r="L30" s="2">
        <f>+IFERROR(('Regions &amp; Poverty'!$G28/100)*H30,0)</f>
        <v>75996.479999999996</v>
      </c>
      <c r="M30" s="2">
        <f>+IFERROR(('Regions &amp; Poverty'!$G28/100)*I30,0)</f>
        <v>80437.433999999994</v>
      </c>
      <c r="N30" s="2">
        <f>+IFERROR(('Regions &amp; Poverty'!$G28/100)*J30,0)</f>
        <v>73567.41</v>
      </c>
      <c r="O30" s="2">
        <f>+IFERROR(L30*('Regions &amp; Poverty'!$I28/100),0)</f>
        <v>7295.6620800000001</v>
      </c>
      <c r="P30" s="2">
        <f>+IFERROR(M30*('Regions &amp; Poverty'!$I28/100),0)</f>
        <v>7721.9936639999996</v>
      </c>
      <c r="Q30" s="2">
        <f>+IFERROR(N30*('Regions &amp; Poverty'!$I28/100),0)</f>
        <v>7062.4713600000005</v>
      </c>
      <c r="R30" s="2">
        <f>+IFERROR(('Regions &amp; Poverty'!$K28/100)*H30,0)</f>
        <v>140631.36000000002</v>
      </c>
      <c r="S30" s="2">
        <f>+IFERROR(('Regions &amp; Poverty'!$K28/100)*I30,0)</f>
        <v>148849.33800000002</v>
      </c>
      <c r="T30" s="2">
        <f>+IFERROR(('Regions &amp; Poverty'!$K28/100)*J30,0)</f>
        <v>136136.37000000002</v>
      </c>
      <c r="U30" s="2">
        <f>+IFERROR(R30*('Regions &amp; Poverty'!$M28/100),0)</f>
        <v>33189.000960000005</v>
      </c>
      <c r="V30" s="2">
        <f>+IFERROR(S30*('Regions &amp; Poverty'!$M28/100),0)</f>
        <v>35128.443768000005</v>
      </c>
      <c r="W30" s="2">
        <f>+IFERROR(T30*('Regions &amp; Poverty'!$M28/100),0)</f>
        <v>32128.183320000007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553</v>
      </c>
      <c r="I31" s="2">
        <f t="shared" si="2"/>
        <v>151</v>
      </c>
      <c r="J31" s="2">
        <f t="shared" si="2"/>
        <v>449</v>
      </c>
      <c r="K31" s="27"/>
      <c r="L31" s="2">
        <f>+IFERROR(('Regions &amp; Poverty'!$G29/100)*H31,0)</f>
        <v>100.646</v>
      </c>
      <c r="M31" s="2">
        <f>+IFERROR(('Regions &amp; Poverty'!$G29/100)*I31,0)</f>
        <v>27.481999999999999</v>
      </c>
      <c r="N31" s="2">
        <f>+IFERROR(('Regions &amp; Poverty'!$G29/100)*J31,0)</f>
        <v>81.718000000000004</v>
      </c>
      <c r="O31" s="2">
        <f>+IFERROR(L31*('Regions &amp; Poverty'!$I29/100),0)</f>
        <v>5.8374679999999994</v>
      </c>
      <c r="P31" s="2">
        <f>+IFERROR(M31*('Regions &amp; Poverty'!$I29/100),0)</f>
        <v>1.5939559999999999</v>
      </c>
      <c r="Q31" s="2">
        <f>+IFERROR(N31*('Regions &amp; Poverty'!$I29/100),0)</f>
        <v>4.7396440000000002</v>
      </c>
      <c r="R31" s="2">
        <f>+IFERROR(('Regions &amp; Poverty'!$K29/100)*H31,0)</f>
        <v>205.16300000000001</v>
      </c>
      <c r="S31" s="2">
        <f>+IFERROR(('Regions &amp; Poverty'!$K29/100)*I31,0)</f>
        <v>56.021000000000001</v>
      </c>
      <c r="T31" s="2">
        <f>+IFERROR(('Regions &amp; Poverty'!$K29/100)*J31,0)</f>
        <v>166.57900000000001</v>
      </c>
      <c r="U31" s="2">
        <f>+IFERROR(R31*('Regions &amp; Poverty'!$M29/100),0)</f>
        <v>30.158961000000001</v>
      </c>
      <c r="V31" s="2">
        <f>+IFERROR(S31*('Regions &amp; Poverty'!$M29/100),0)</f>
        <v>8.235087</v>
      </c>
      <c r="W31" s="2">
        <f>+IFERROR(T31*('Regions &amp; Poverty'!$M29/100),0)</f>
        <v>24.487113000000001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938</v>
      </c>
      <c r="I32" s="2">
        <f t="shared" si="2"/>
        <v>946</v>
      </c>
      <c r="J32" s="2">
        <f t="shared" si="2"/>
        <v>956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58670</v>
      </c>
      <c r="I34" s="2">
        <f t="shared" si="2"/>
        <v>58483</v>
      </c>
      <c r="J34" s="2">
        <f t="shared" si="2"/>
        <v>58302</v>
      </c>
      <c r="K34" s="27"/>
      <c r="L34" s="2">
        <f>+IFERROR(('Regions &amp; Poverty'!$G32/100)*H34,0)</f>
        <v>45645.26</v>
      </c>
      <c r="M34" s="2">
        <f>+IFERROR(('Regions &amp; Poverty'!$G32/100)*I34,0)</f>
        <v>45499.774000000005</v>
      </c>
      <c r="N34" s="2">
        <f>+IFERROR(('Regions &amp; Poverty'!$G32/100)*J34,0)</f>
        <v>45358.955999999998</v>
      </c>
      <c r="O34" s="2">
        <f>+IFERROR(L34*('Regions &amp; Poverty'!$I32/100),0)</f>
        <v>17892.941920000001</v>
      </c>
      <c r="P34" s="2">
        <f>+IFERROR(M34*('Regions &amp; Poverty'!$I32/100),0)</f>
        <v>17835.911408000004</v>
      </c>
      <c r="Q34" s="2">
        <f>+IFERROR(N34*('Regions &amp; Poverty'!$I32/100),0)</f>
        <v>17780.710751999999</v>
      </c>
      <c r="R34" s="2">
        <f>+IFERROR(('Regions &amp; Poverty'!$K32/100)*H34,0)</f>
        <v>53448.369999999995</v>
      </c>
      <c r="S34" s="2">
        <f>+IFERROR(('Regions &amp; Poverty'!$K32/100)*I34,0)</f>
        <v>53278.012999999999</v>
      </c>
      <c r="T34" s="2">
        <f>+IFERROR(('Regions &amp; Poverty'!$K32/100)*J34,0)</f>
        <v>53113.121999999996</v>
      </c>
      <c r="U34" s="2">
        <f>+IFERROR(R34*('Regions &amp; Poverty'!$M32/100),0)</f>
        <v>31106.95134</v>
      </c>
      <c r="V34" s="2">
        <f>+IFERROR(S34*('Regions &amp; Poverty'!$M32/100),0)</f>
        <v>31007.803566000002</v>
      </c>
      <c r="W34" s="2">
        <f>+IFERROR(T34*('Regions &amp; Poverty'!$M32/100),0)</f>
        <v>30911.837004000001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397503</v>
      </c>
      <c r="I35" s="2">
        <f t="shared" si="2"/>
        <v>274876</v>
      </c>
      <c r="J35" s="2">
        <f t="shared" si="2"/>
        <v>275070</v>
      </c>
      <c r="K35" s="27"/>
      <c r="L35" s="2">
        <f>+IFERROR(('Regions &amp; Poverty'!$G33/100)*H35,0)</f>
        <v>281829.62700000004</v>
      </c>
      <c r="M35" s="2">
        <f>+IFERROR(('Regions &amp; Poverty'!$G33/100)*I35,0)</f>
        <v>194887.08400000003</v>
      </c>
      <c r="N35" s="2">
        <f>+IFERROR(('Regions &amp; Poverty'!$G33/100)*J35,0)</f>
        <v>195024.63000000003</v>
      </c>
      <c r="O35" s="2">
        <f>+IFERROR(L35*('Regions &amp; Poverty'!$I33/100),0)</f>
        <v>93849.265790999998</v>
      </c>
      <c r="P35" s="2">
        <f>+IFERROR(M35*('Regions &amp; Poverty'!$I33/100),0)</f>
        <v>64897.398972000003</v>
      </c>
      <c r="Q35" s="2">
        <f>+IFERROR(N35*('Regions &amp; Poverty'!$I33/100),0)</f>
        <v>64943.201790000006</v>
      </c>
      <c r="R35" s="2">
        <f>+IFERROR(('Regions &amp; Poverty'!$K33/100)*H35,0)</f>
        <v>351392.652</v>
      </c>
      <c r="S35" s="2">
        <f>+IFERROR(('Regions &amp; Poverty'!$K33/100)*I35,0)</f>
        <v>242990.38399999999</v>
      </c>
      <c r="T35" s="2">
        <f>+IFERROR(('Regions &amp; Poverty'!$K33/100)*J35,0)</f>
        <v>243161.88</v>
      </c>
      <c r="U35" s="2">
        <f>+IFERROR(R35*('Regions &amp; Poverty'!$M33/100),0)</f>
        <v>185886.71290800002</v>
      </c>
      <c r="V35" s="2">
        <f>+IFERROR(S35*('Regions &amp; Poverty'!$M33/100),0)</f>
        <v>128541.913136</v>
      </c>
      <c r="W35" s="2">
        <f>+IFERROR(T35*('Regions &amp; Poverty'!$M33/100),0)</f>
        <v>128632.63452000001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618</v>
      </c>
      <c r="I36" s="2">
        <f t="shared" si="4"/>
        <v>189</v>
      </c>
      <c r="J36" s="2">
        <f t="shared" si="4"/>
        <v>149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140124</v>
      </c>
      <c r="I37" s="2">
        <f t="shared" si="4"/>
        <v>92797</v>
      </c>
      <c r="J37" s="2">
        <f t="shared" si="4"/>
        <v>113180</v>
      </c>
      <c r="K37" s="27"/>
      <c r="L37" s="2">
        <f>+IFERROR(('Regions &amp; Poverty'!$G35/100)*H37,0)</f>
        <v>96265.188000000009</v>
      </c>
      <c r="M37" s="2">
        <f>+IFERROR(('Regions &amp; Poverty'!$G35/100)*I37,0)</f>
        <v>63751.539000000004</v>
      </c>
      <c r="N37" s="2">
        <f>+IFERROR(('Regions &amp; Poverty'!$G35/100)*J37,0)</f>
        <v>77754.66</v>
      </c>
      <c r="O37" s="2">
        <f>+IFERROR(L37*('Regions &amp; Poverty'!$I35/100),0)</f>
        <v>30227.269032000004</v>
      </c>
      <c r="P37" s="2">
        <f>+IFERROR(M37*('Regions &amp; Poverty'!$I35/100),0)</f>
        <v>20017.983246</v>
      </c>
      <c r="Q37" s="2">
        <f>+IFERROR(N37*('Regions &amp; Poverty'!$I35/100),0)</f>
        <v>24414.963240000001</v>
      </c>
      <c r="R37" s="2">
        <f>+IFERROR(('Regions &amp; Poverty'!$K35/100)*H37,0)</f>
        <v>124009.74</v>
      </c>
      <c r="S37" s="2">
        <f>+IFERROR(('Regions &amp; Poverty'!$K35/100)*I37,0)</f>
        <v>82125.345000000001</v>
      </c>
      <c r="T37" s="2">
        <f>+IFERROR(('Regions &amp; Poverty'!$K35/100)*J37,0)</f>
        <v>100164.3</v>
      </c>
      <c r="U37" s="2">
        <f>+IFERROR(R37*('Regions &amp; Poverty'!$M35/100),0)</f>
        <v>63741.006360000007</v>
      </c>
      <c r="V37" s="2">
        <f>+IFERROR(S37*('Regions &amp; Poverty'!$M35/100),0)</f>
        <v>42212.427329999999</v>
      </c>
      <c r="W37" s="2">
        <f>+IFERROR(T37*('Regions &amp; Poverty'!$M35/100),0)</f>
        <v>51484.450199999999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211</v>
      </c>
      <c r="I38" s="2">
        <f t="shared" si="4"/>
        <v>211</v>
      </c>
      <c r="J38" s="2">
        <f t="shared" si="4"/>
        <v>211</v>
      </c>
      <c r="K38" s="27"/>
      <c r="L38" s="2">
        <f>+IFERROR(('Regions &amp; Poverty'!$G36/100)*H38,0)</f>
        <v>47.686</v>
      </c>
      <c r="M38" s="2">
        <f>+IFERROR(('Regions &amp; Poverty'!$G36/100)*I38,0)</f>
        <v>47.686</v>
      </c>
      <c r="N38" s="2">
        <f>+IFERROR(('Regions &amp; Poverty'!$G36/100)*J38,0)</f>
        <v>47.686</v>
      </c>
      <c r="O38" s="2">
        <f>+IFERROR(L38*('Regions &amp; Poverty'!$I36/100),0)</f>
        <v>3.1949620000000003</v>
      </c>
      <c r="P38" s="2">
        <f>+IFERROR(M38*('Regions &amp; Poverty'!$I36/100),0)</f>
        <v>3.1949620000000003</v>
      </c>
      <c r="Q38" s="2">
        <f>+IFERROR(N38*('Regions &amp; Poverty'!$I36/100),0)</f>
        <v>3.1949620000000003</v>
      </c>
      <c r="R38" s="2">
        <f>+IFERROR(('Regions &amp; Poverty'!$K36/100)*H38,0)</f>
        <v>99.169999999999987</v>
      </c>
      <c r="S38" s="2">
        <f>+IFERROR(('Regions &amp; Poverty'!$K36/100)*I38,0)</f>
        <v>99.169999999999987</v>
      </c>
      <c r="T38" s="2">
        <f>+IFERROR(('Regions &amp; Poverty'!$K36/100)*J38,0)</f>
        <v>99.169999999999987</v>
      </c>
      <c r="U38" s="2">
        <f>+IFERROR(R38*('Regions &amp; Poverty'!$M36/100),0)</f>
        <v>18.445620000000002</v>
      </c>
      <c r="V38" s="2">
        <f>+IFERROR(S38*('Regions &amp; Poverty'!$M36/100),0)</f>
        <v>18.445620000000002</v>
      </c>
      <c r="W38" s="2">
        <f>+IFERROR(T38*('Regions &amp; Poverty'!$M36/100),0)</f>
        <v>18.445620000000002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2037</v>
      </c>
      <c r="I39" s="2">
        <f t="shared" si="4"/>
        <v>2063</v>
      </c>
      <c r="J39" s="2">
        <f t="shared" si="4"/>
        <v>2077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2277</v>
      </c>
      <c r="I40" s="2">
        <f t="shared" si="4"/>
        <v>2253</v>
      </c>
      <c r="J40" s="2">
        <f t="shared" si="4"/>
        <v>2236</v>
      </c>
      <c r="K40" s="27"/>
      <c r="L40" s="2">
        <f>+IFERROR(('Regions &amp; Poverty'!$G38/100)*H40,0)</f>
        <v>956.33999999999992</v>
      </c>
      <c r="M40" s="2">
        <f>+IFERROR(('Regions &amp; Poverty'!$G38/100)*I40,0)</f>
        <v>946.26</v>
      </c>
      <c r="N40" s="2">
        <f>+IFERROR(('Regions &amp; Poverty'!$G38/100)*J40,0)</f>
        <v>939.12</v>
      </c>
      <c r="O40" s="2">
        <f>+IFERROR(L40*('Regions &amp; Poverty'!$I38/100),0)</f>
        <v>158.75244000000001</v>
      </c>
      <c r="P40" s="2">
        <f>+IFERROR(M40*('Regions &amp; Poverty'!$I38/100),0)</f>
        <v>157.07916</v>
      </c>
      <c r="Q40" s="2">
        <f>+IFERROR(N40*('Regions &amp; Poverty'!$I38/100),0)</f>
        <v>155.89392000000001</v>
      </c>
      <c r="R40" s="2">
        <f>+IFERROR(('Regions &amp; Poverty'!$K38/100)*H40,0)</f>
        <v>1466.3880000000001</v>
      </c>
      <c r="S40" s="2">
        <f>+IFERROR(('Regions &amp; Poverty'!$K38/100)*I40,0)</f>
        <v>1450.932</v>
      </c>
      <c r="T40" s="2">
        <f>+IFERROR(('Regions &amp; Poverty'!$K38/100)*J40,0)</f>
        <v>1439.9840000000002</v>
      </c>
      <c r="U40" s="2">
        <f>+IFERROR(R40*('Regions &amp; Poverty'!$M38/100),0)</f>
        <v>470.71054800000007</v>
      </c>
      <c r="V40" s="2">
        <f>+IFERROR(S40*('Regions &amp; Poverty'!$M38/100),0)</f>
        <v>465.74917200000004</v>
      </c>
      <c r="W40" s="2">
        <f>+IFERROR(T40*('Regions &amp; Poverty'!$M38/100),0)</f>
        <v>462.23486400000007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143591</v>
      </c>
      <c r="I41" s="2">
        <f t="shared" si="4"/>
        <v>158532</v>
      </c>
      <c r="J41" s="2">
        <f t="shared" si="4"/>
        <v>158813</v>
      </c>
      <c r="K41" s="27"/>
      <c r="L41" s="2">
        <f>+IFERROR(('Regions &amp; Poverty'!$G39/100)*H41,0)</f>
        <v>82564.824999999997</v>
      </c>
      <c r="M41" s="2">
        <f>+IFERROR(('Regions &amp; Poverty'!$G39/100)*I41,0)</f>
        <v>91155.9</v>
      </c>
      <c r="N41" s="2">
        <f>+IFERROR(('Regions &amp; Poverty'!$G39/100)*J41,0)</f>
        <v>91317.474999999991</v>
      </c>
      <c r="O41" s="2">
        <f>+IFERROR(L41*('Regions &amp; Poverty'!$I39/100),0)</f>
        <v>24356.623374999999</v>
      </c>
      <c r="P41" s="2">
        <f>+IFERROR(M41*('Regions &amp; Poverty'!$I39/100),0)</f>
        <v>26890.990499999996</v>
      </c>
      <c r="Q41" s="2">
        <f>+IFERROR(N41*('Regions &amp; Poverty'!$I39/100),0)</f>
        <v>26938.655124999997</v>
      </c>
      <c r="R41" s="2">
        <f>+IFERROR(('Regions &amp; Poverty'!$K39/100)*H41,0)</f>
        <v>106688.113</v>
      </c>
      <c r="S41" s="2">
        <f>+IFERROR(('Regions &amp; Poverty'!$K39/100)*I41,0)</f>
        <v>117789.276</v>
      </c>
      <c r="T41" s="2">
        <f>+IFERROR(('Regions &amp; Poverty'!$K39/100)*J41,0)</f>
        <v>117998.05899999999</v>
      </c>
      <c r="U41" s="2">
        <f>+IFERROR(R41*('Regions &amp; Poverty'!$M39/100),0)</f>
        <v>47476.210285000001</v>
      </c>
      <c r="V41" s="2">
        <f>+IFERROR(S41*('Regions &amp; Poverty'!$M39/100),0)</f>
        <v>52416.22782</v>
      </c>
      <c r="W41" s="2">
        <f>+IFERROR(T41*('Regions &amp; Poverty'!$M39/100),0)</f>
        <v>52509.136254999998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56666</v>
      </c>
      <c r="I42" s="2">
        <f t="shared" si="4"/>
        <v>52096</v>
      </c>
      <c r="J42" s="2">
        <f t="shared" si="4"/>
        <v>58000</v>
      </c>
      <c r="K42" s="27"/>
      <c r="L42" s="2">
        <f>+IFERROR(('Regions &amp; Poverty'!$G40/100)*H42,0)</f>
        <v>12126.523999999999</v>
      </c>
      <c r="M42" s="2">
        <f>+IFERROR(('Regions &amp; Poverty'!$G40/100)*I42,0)</f>
        <v>11148.544</v>
      </c>
      <c r="N42" s="2">
        <f>+IFERROR(('Regions &amp; Poverty'!$G40/100)*J42,0)</f>
        <v>12412</v>
      </c>
      <c r="O42" s="2">
        <f>+IFERROR(L42*('Regions &amp; Poverty'!$I40/100),0)</f>
        <v>630.57924800000001</v>
      </c>
      <c r="P42" s="2">
        <f>+IFERROR(M42*('Regions &amp; Poverty'!$I40/100),0)</f>
        <v>579.724288</v>
      </c>
      <c r="Q42" s="2">
        <f>+IFERROR(N42*('Regions &amp; Poverty'!$I40/100),0)</f>
        <v>645.42400000000009</v>
      </c>
      <c r="R42" s="2">
        <f>+IFERROR(('Regions &amp; Poverty'!$K40/100)*H42,0)</f>
        <v>26746.352000000003</v>
      </c>
      <c r="S42" s="2">
        <f>+IFERROR(('Regions &amp; Poverty'!$K40/100)*I42,0)</f>
        <v>24589.312000000002</v>
      </c>
      <c r="T42" s="2">
        <f>+IFERROR(('Regions &amp; Poverty'!$K40/100)*J42,0)</f>
        <v>27376</v>
      </c>
      <c r="U42" s="2">
        <f>+IFERROR(R42*('Regions &amp; Poverty'!$M40/100),0)</f>
        <v>4627.1188960000009</v>
      </c>
      <c r="V42" s="2">
        <f>+IFERROR(S42*('Regions &amp; Poverty'!$M40/100),0)</f>
        <v>4253.950976000001</v>
      </c>
      <c r="W42" s="2">
        <f>+IFERROR(T42*('Regions &amp; Poverty'!$M40/100),0)</f>
        <v>4736.0480000000007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144731</v>
      </c>
      <c r="I43" s="2">
        <f t="shared" si="4"/>
        <v>134323</v>
      </c>
      <c r="J43" s="2">
        <f t="shared" si="4"/>
        <v>137214</v>
      </c>
      <c r="K43" s="27"/>
      <c r="L43" s="2">
        <f>+IFERROR(('Regions &amp; Poverty'!$G41/100)*H43,0)</f>
        <v>71641.845000000001</v>
      </c>
      <c r="M43" s="2">
        <f>+IFERROR(('Regions &amp; Poverty'!$G41/100)*I43,0)</f>
        <v>66489.884999999995</v>
      </c>
      <c r="N43" s="2">
        <f>+IFERROR(('Regions &amp; Poverty'!$G41/100)*J43,0)</f>
        <v>67920.929999999993</v>
      </c>
      <c r="O43" s="2">
        <f>+IFERROR(L43*('Regions &amp; Poverty'!$I41/100),0)</f>
        <v>16047.773279999999</v>
      </c>
      <c r="P43" s="2">
        <f>+IFERROR(M43*('Regions &amp; Poverty'!$I41/100),0)</f>
        <v>14893.734239999998</v>
      </c>
      <c r="Q43" s="2">
        <f>+IFERROR(N43*('Regions &amp; Poverty'!$I41/100),0)</f>
        <v>15214.288319999996</v>
      </c>
      <c r="R43" s="2">
        <f>+IFERROR(('Regions &amp; Poverty'!$K41/100)*H43,0)</f>
        <v>110285.022</v>
      </c>
      <c r="S43" s="2">
        <f>+IFERROR(('Regions &amp; Poverty'!$K41/100)*I43,0)</f>
        <v>102354.126</v>
      </c>
      <c r="T43" s="2">
        <f>+IFERROR(('Regions &amp; Poverty'!$K41/100)*J43,0)</f>
        <v>104557.068</v>
      </c>
      <c r="U43" s="2">
        <f>+IFERROR(R43*('Regions &amp; Poverty'!$M41/100),0)</f>
        <v>43562.583689999999</v>
      </c>
      <c r="V43" s="2">
        <f>+IFERROR(S43*('Regions &amp; Poverty'!$M41/100),0)</f>
        <v>40429.879770000007</v>
      </c>
      <c r="W43" s="2">
        <f>+IFERROR(T43*('Regions &amp; Poverty'!$M41/100),0)</f>
        <v>41300.041860000005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117692</v>
      </c>
      <c r="I44" s="2">
        <f t="shared" si="4"/>
        <v>122677</v>
      </c>
      <c r="J44" s="2">
        <f t="shared" si="4"/>
        <v>111739</v>
      </c>
      <c r="K44" s="27"/>
      <c r="L44" s="2">
        <f>+IFERROR(('Regions &amp; Poverty'!$G42/100)*H44,0)</f>
        <v>32836.067999999999</v>
      </c>
      <c r="M44" s="2">
        <f>+IFERROR(('Regions &amp; Poverty'!$G42/100)*I44,0)</f>
        <v>34226.882999999994</v>
      </c>
      <c r="N44" s="2">
        <f>+IFERROR(('Regions &amp; Poverty'!$G42/100)*J44,0)</f>
        <v>31175.180999999997</v>
      </c>
      <c r="O44" s="2">
        <f>+IFERROR(L44*('Regions &amp; Poverty'!$I42/100),0)</f>
        <v>2955.2461199999998</v>
      </c>
      <c r="P44" s="2">
        <f>+IFERROR(M44*('Regions &amp; Poverty'!$I42/100),0)</f>
        <v>3080.4194699999994</v>
      </c>
      <c r="Q44" s="2">
        <f>+IFERROR(N44*('Regions &amp; Poverty'!$I42/100),0)</f>
        <v>2805.7662899999996</v>
      </c>
      <c r="R44" s="2">
        <f>+IFERROR(('Regions &amp; Poverty'!$K42/100)*H44,0)</f>
        <v>67084.439999999988</v>
      </c>
      <c r="S44" s="2">
        <f>+IFERROR(('Regions &amp; Poverty'!$K42/100)*I44,0)</f>
        <v>69925.89</v>
      </c>
      <c r="T44" s="2">
        <f>+IFERROR(('Regions &amp; Poverty'!$K42/100)*J44,0)</f>
        <v>63691.229999999996</v>
      </c>
      <c r="U44" s="2">
        <f>+IFERROR(R44*('Regions &amp; Poverty'!$M42/100),0)</f>
        <v>15496.505639999998</v>
      </c>
      <c r="V44" s="2">
        <f>+IFERROR(S44*('Regions &amp; Poverty'!$M42/100),0)</f>
        <v>16152.880590000001</v>
      </c>
      <c r="W44" s="2">
        <f>+IFERROR(T44*('Regions &amp; Poverty'!$M42/100),0)</f>
        <v>14712.674129999999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426280</v>
      </c>
      <c r="I45" s="2">
        <f t="shared" si="4"/>
        <v>417199</v>
      </c>
      <c r="J45" s="2">
        <f t="shared" si="4"/>
        <v>417199</v>
      </c>
      <c r="K45" s="27"/>
      <c r="L45" s="2">
        <f>+IFERROR(('Regions &amp; Poverty'!$G43/100)*H45,0)</f>
        <v>57974.080000000002</v>
      </c>
      <c r="M45" s="2">
        <f>+IFERROR(('Regions &amp; Poverty'!$G43/100)*I45,0)</f>
        <v>56739.064000000006</v>
      </c>
      <c r="N45" s="2">
        <f>+IFERROR(('Regions &amp; Poverty'!$G43/100)*J45,0)</f>
        <v>56739.064000000006</v>
      </c>
      <c r="O45" s="2">
        <f>+IFERROR(L45*('Regions &amp; Poverty'!$I43/100),0)</f>
        <v>2318.9632000000001</v>
      </c>
      <c r="P45" s="2">
        <f>+IFERROR(M45*('Regions &amp; Poverty'!$I43/100),0)</f>
        <v>2269.5625600000003</v>
      </c>
      <c r="Q45" s="2">
        <f>+IFERROR(N45*('Regions &amp; Poverty'!$I43/100),0)</f>
        <v>2269.5625600000003</v>
      </c>
      <c r="R45" s="2">
        <f>+IFERROR(('Regions &amp; Poverty'!$K43/100)*H45,0)</f>
        <v>148771.72</v>
      </c>
      <c r="S45" s="2">
        <f>+IFERROR(('Regions &amp; Poverty'!$K43/100)*I45,0)</f>
        <v>145602.451</v>
      </c>
      <c r="T45" s="2">
        <f>+IFERROR(('Regions &amp; Poverty'!$K43/100)*J45,0)</f>
        <v>145602.451</v>
      </c>
      <c r="U45" s="2">
        <f>+IFERROR(R45*('Regions &amp; Poverty'!$M43/100),0)</f>
        <v>18298.921560000003</v>
      </c>
      <c r="V45" s="2">
        <f>+IFERROR(S45*('Regions &amp; Poverty'!$M43/100),0)</f>
        <v>17909.101473000002</v>
      </c>
      <c r="W45" s="2">
        <f>+IFERROR(T45*('Regions &amp; Poverty'!$M43/100),0)</f>
        <v>17909.101473000002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297000</v>
      </c>
      <c r="I46" s="2">
        <f t="shared" si="4"/>
        <v>339588</v>
      </c>
      <c r="J46" s="2">
        <f t="shared" si="4"/>
        <v>375745</v>
      </c>
      <c r="K46" s="27"/>
      <c r="L46" s="2">
        <f>+IFERROR(('Regions &amp; Poverty'!$G44/100)*H46,0)</f>
        <v>104841</v>
      </c>
      <c r="M46" s="2">
        <f>+IFERROR(('Regions &amp; Poverty'!$G44/100)*I46,0)</f>
        <v>119874.564</v>
      </c>
      <c r="N46" s="2">
        <f>+IFERROR(('Regions &amp; Poverty'!$G44/100)*J46,0)</f>
        <v>132637.98499999999</v>
      </c>
      <c r="O46" s="2">
        <f>+IFERROR(L46*('Regions &amp; Poverty'!$I44/100),0)</f>
        <v>10798.623000000001</v>
      </c>
      <c r="P46" s="2">
        <f>+IFERROR(M46*('Regions &amp; Poverty'!$I44/100),0)</f>
        <v>12347.080092</v>
      </c>
      <c r="Q46" s="2">
        <f>+IFERROR(N46*('Regions &amp; Poverty'!$I44/100),0)</f>
        <v>13661.712454999999</v>
      </c>
      <c r="R46" s="2">
        <f>+IFERROR(('Regions &amp; Poverty'!$K44/100)*H46,0)</f>
        <v>208791</v>
      </c>
      <c r="S46" s="2">
        <f>+IFERROR(('Regions &amp; Poverty'!$K44/100)*I46,0)</f>
        <v>238730.36399999997</v>
      </c>
      <c r="T46" s="2">
        <f>+IFERROR(('Regions &amp; Poverty'!$K44/100)*J46,0)</f>
        <v>264148.73499999999</v>
      </c>
      <c r="U46" s="2">
        <f>+IFERROR(R46*('Regions &amp; Poverty'!$M44/100),0)</f>
        <v>59296.643999999993</v>
      </c>
      <c r="V46" s="2">
        <f>+IFERROR(S46*('Regions &amp; Poverty'!$M44/100),0)</f>
        <v>67799.423375999992</v>
      </c>
      <c r="W46" s="2">
        <f>+IFERROR(T46*('Regions &amp; Poverty'!$M44/100),0)</f>
        <v>75018.240739999994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41177</v>
      </c>
      <c r="I47" s="2">
        <f t="shared" si="4"/>
        <v>43263</v>
      </c>
      <c r="J47" s="2">
        <f t="shared" si="4"/>
        <v>44735</v>
      </c>
      <c r="K47" s="27"/>
      <c r="L47" s="2">
        <f>+IFERROR(('Regions &amp; Poverty'!$G45/100)*H47,0)</f>
        <v>27629.766999999996</v>
      </c>
      <c r="M47" s="2">
        <f>+IFERROR(('Regions &amp; Poverty'!$G45/100)*I47,0)</f>
        <v>29029.472999999998</v>
      </c>
      <c r="N47" s="2">
        <f>+IFERROR(('Regions &amp; Poverty'!$G45/100)*J47,0)</f>
        <v>30017.184999999998</v>
      </c>
      <c r="O47" s="2">
        <f>+IFERROR(L47*('Regions &amp; Poverty'!$I45/100),0)</f>
        <v>8427.0789349999995</v>
      </c>
      <c r="P47" s="2">
        <f>+IFERROR(M47*('Regions &amp; Poverty'!$I45/100),0)</f>
        <v>8853.9892649999983</v>
      </c>
      <c r="Q47" s="2">
        <f>+IFERROR(N47*('Regions &amp; Poverty'!$I45/100),0)</f>
        <v>9155.2414249999983</v>
      </c>
      <c r="R47" s="2">
        <f>+IFERROR(('Regions &amp; Poverty'!$K45/100)*H47,0)</f>
        <v>34794.565000000002</v>
      </c>
      <c r="S47" s="2">
        <f>+IFERROR(('Regions &amp; Poverty'!$K45/100)*I47,0)</f>
        <v>36557.235000000001</v>
      </c>
      <c r="T47" s="2">
        <f>+IFERROR(('Regions &amp; Poverty'!$K45/100)*J47,0)</f>
        <v>37801.074999999997</v>
      </c>
      <c r="U47" s="2">
        <f>+IFERROR(R47*('Regions &amp; Poverty'!$M45/100),0)</f>
        <v>17258.104240000001</v>
      </c>
      <c r="V47" s="2">
        <f>+IFERROR(S47*('Regions &amp; Poverty'!$M45/100),0)</f>
        <v>18132.388559999999</v>
      </c>
      <c r="W47" s="2">
        <f>+IFERROR(T47*('Regions &amp; Poverty'!$M45/100),0)</f>
        <v>18749.333199999997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6288</v>
      </c>
      <c r="I48" s="2">
        <f t="shared" si="4"/>
        <v>6166</v>
      </c>
      <c r="J48" s="2">
        <f t="shared" si="4"/>
        <v>6218</v>
      </c>
      <c r="K48" s="27"/>
      <c r="L48" s="2">
        <f>+IFERROR(('Regions &amp; Poverty'!$G46/100)*H48,0)</f>
        <v>2427.1680000000001</v>
      </c>
      <c r="M48" s="2">
        <f>+IFERROR(('Regions &amp; Poverty'!$G46/100)*I48,0)</f>
        <v>2380.076</v>
      </c>
      <c r="N48" s="2">
        <f>+IFERROR(('Regions &amp; Poverty'!$G46/100)*J48,0)</f>
        <v>2400.1480000000001</v>
      </c>
      <c r="O48" s="2">
        <f>+IFERROR(L48*('Regions &amp; Poverty'!$I46/100),0)</f>
        <v>283.978656</v>
      </c>
      <c r="P48" s="2">
        <f>+IFERROR(M48*('Regions &amp; Poverty'!$I46/100),0)</f>
        <v>278.46889199999998</v>
      </c>
      <c r="Q48" s="2">
        <f>+IFERROR(N48*('Regions &amp; Poverty'!$I46/100),0)</f>
        <v>280.81731600000001</v>
      </c>
      <c r="R48" s="2">
        <f>+IFERROR(('Regions &amp; Poverty'!$K46/100)*H48,0)</f>
        <v>4640.5439999999999</v>
      </c>
      <c r="S48" s="2">
        <f>+IFERROR(('Regions &amp; Poverty'!$K46/100)*I48,0)</f>
        <v>4550.5079999999998</v>
      </c>
      <c r="T48" s="2">
        <f>+IFERROR(('Regions &amp; Poverty'!$K46/100)*J48,0)</f>
        <v>4588.884</v>
      </c>
      <c r="U48" s="2">
        <f>+IFERROR(R48*('Regions &amp; Poverty'!$M46/100),0)</f>
        <v>1424.6470079999999</v>
      </c>
      <c r="V48" s="2">
        <f>+IFERROR(S48*('Regions &amp; Poverty'!$M46/100),0)</f>
        <v>1397.005956</v>
      </c>
      <c r="W48" s="2">
        <f>+IFERROR(T48*('Regions &amp; Poverty'!$M46/100),0)</f>
        <v>1408.787388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3399158</v>
      </c>
      <c r="I49" s="2">
        <f t="shared" si="4"/>
        <v>3467446</v>
      </c>
      <c r="J49" s="2">
        <f t="shared" si="4"/>
        <v>3028571</v>
      </c>
      <c r="K49" s="27"/>
      <c r="L49" s="2">
        <f>+IFERROR(('Regions &amp; Poverty'!$G47/100)*H49,0)</f>
        <v>1818549.53</v>
      </c>
      <c r="M49" s="2">
        <f>+IFERROR(('Regions &amp; Poverty'!$G47/100)*I49,0)</f>
        <v>1855083.61</v>
      </c>
      <c r="N49" s="2">
        <f>+IFERROR(('Regions &amp; Poverty'!$G47/100)*J49,0)</f>
        <v>1620285.4850000001</v>
      </c>
      <c r="O49" s="2">
        <f>+IFERROR(L49*('Regions &amp; Poverty'!$I47/100),0)</f>
        <v>396443.79754</v>
      </c>
      <c r="P49" s="2">
        <f>+IFERROR(M49*('Regions &amp; Poverty'!$I47/100),0)</f>
        <v>404408.22698000004</v>
      </c>
      <c r="Q49" s="2">
        <f>+IFERROR(N49*('Regions &amp; Poverty'!$I47/100),0)</f>
        <v>353222.23573000001</v>
      </c>
      <c r="R49" s="2">
        <f>+IFERROR(('Regions &amp; Poverty'!$K47/100)*H49,0)</f>
        <v>2637746.6079999995</v>
      </c>
      <c r="S49" s="2">
        <f>+IFERROR(('Regions &amp; Poverty'!$K47/100)*I49,0)</f>
        <v>2690738.0959999999</v>
      </c>
      <c r="T49" s="2">
        <f>+IFERROR(('Regions &amp; Poverty'!$K47/100)*J49,0)</f>
        <v>2350171.0959999999</v>
      </c>
      <c r="U49" s="2">
        <f>+IFERROR(R49*('Regions &amp; Poverty'!$M47/100),0)</f>
        <v>1063011.8830239996</v>
      </c>
      <c r="V49" s="2">
        <f>+IFERROR(S49*('Regions &amp; Poverty'!$M47/100),0)</f>
        <v>1084367.4526879999</v>
      </c>
      <c r="W49" s="2">
        <f>+IFERROR(T49*('Regions &amp; Poverty'!$M47/100),0)</f>
        <v>947118.95168799988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86000</v>
      </c>
      <c r="I50" s="2">
        <f t="shared" si="4"/>
        <v>78988</v>
      </c>
      <c r="J50" s="2">
        <f t="shared" si="4"/>
        <v>66083</v>
      </c>
      <c r="K50" s="27"/>
      <c r="L50" s="2">
        <f>+IFERROR(('Regions &amp; Poverty'!$G48/100)*H50,0)</f>
        <v>44978</v>
      </c>
      <c r="M50" s="2">
        <f>+IFERROR(('Regions &amp; Poverty'!$G48/100)*I50,0)</f>
        <v>41310.724000000002</v>
      </c>
      <c r="N50" s="2">
        <f>+IFERROR(('Regions &amp; Poverty'!$G48/100)*J50,0)</f>
        <v>34561.409</v>
      </c>
      <c r="O50" s="2">
        <f>+IFERROR(L50*('Regions &amp; Poverty'!$I48/100),0)</f>
        <v>7511.3259999999991</v>
      </c>
      <c r="P50" s="2">
        <f>+IFERROR(M50*('Regions &amp; Poverty'!$I48/100),0)</f>
        <v>6898.8909079999994</v>
      </c>
      <c r="Q50" s="2">
        <f>+IFERROR(N50*('Regions &amp; Poverty'!$I48/100),0)</f>
        <v>5771.755302999999</v>
      </c>
      <c r="R50" s="2">
        <f>+IFERROR(('Regions &amp; Poverty'!$K48/100)*H50,0)</f>
        <v>69918</v>
      </c>
      <c r="S50" s="2">
        <f>+IFERROR(('Regions &amp; Poverty'!$K48/100)*I50,0)</f>
        <v>64217.243999999999</v>
      </c>
      <c r="T50" s="2">
        <f>+IFERROR(('Regions &amp; Poverty'!$K48/100)*J50,0)</f>
        <v>53725.478999999999</v>
      </c>
      <c r="U50" s="2">
        <f>+IFERROR(R50*('Regions &amp; Poverty'!$M48/100),0)</f>
        <v>26638.758000000002</v>
      </c>
      <c r="V50" s="2">
        <f>+IFERROR(S50*('Regions &amp; Poverty'!$M48/100),0)</f>
        <v>24466.769963999999</v>
      </c>
      <c r="W50" s="2">
        <f>+IFERROR(T50*('Regions &amp; Poverty'!$M48/100),0)</f>
        <v>20469.407499000001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40663</v>
      </c>
      <c r="I51" s="2">
        <f t="shared" si="4"/>
        <v>40903</v>
      </c>
      <c r="J51" s="2">
        <f t="shared" si="4"/>
        <v>40663</v>
      </c>
      <c r="K51" s="27"/>
      <c r="L51" s="2">
        <f>+IFERROR(('Regions &amp; Poverty'!$G49/100)*H51,0)</f>
        <v>19965.532999999999</v>
      </c>
      <c r="M51" s="2">
        <f>+IFERROR(('Regions &amp; Poverty'!$G49/100)*I51,0)</f>
        <v>20083.373</v>
      </c>
      <c r="N51" s="2">
        <f>+IFERROR(('Regions &amp; Poverty'!$G49/100)*J51,0)</f>
        <v>19965.532999999999</v>
      </c>
      <c r="O51" s="2">
        <f>+IFERROR(L51*('Regions &amp; Poverty'!$I49/100),0)</f>
        <v>3973.1410669999996</v>
      </c>
      <c r="P51" s="2">
        <f>+IFERROR(M51*('Regions &amp; Poverty'!$I49/100),0)</f>
        <v>3996.5912269999994</v>
      </c>
      <c r="Q51" s="2">
        <f>+IFERROR(N51*('Regions &amp; Poverty'!$I49/100),0)</f>
        <v>3973.1410669999996</v>
      </c>
      <c r="R51" s="2">
        <f>+IFERROR(('Regions &amp; Poverty'!$K49/100)*H51,0)</f>
        <v>29765.315999999999</v>
      </c>
      <c r="S51" s="2">
        <f>+IFERROR(('Regions &amp; Poverty'!$K49/100)*I51,0)</f>
        <v>29940.995999999999</v>
      </c>
      <c r="T51" s="2">
        <f>+IFERROR(('Regions &amp; Poverty'!$K49/100)*J51,0)</f>
        <v>29765.315999999999</v>
      </c>
      <c r="U51" s="2">
        <f>+IFERROR(R51*('Regions &amp; Poverty'!$M49/100),0)</f>
        <v>11042.932235999999</v>
      </c>
      <c r="V51" s="2">
        <f>+IFERROR(S51*('Regions &amp; Poverty'!$M49/100),0)</f>
        <v>11108.109516</v>
      </c>
      <c r="W51" s="2">
        <f>+IFERROR(T51*('Regions &amp; Poverty'!$M49/100),0)</f>
        <v>11042.932235999999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5700</v>
      </c>
      <c r="I53" s="2">
        <f t="shared" si="5"/>
        <v>6984</v>
      </c>
      <c r="J53" s="2">
        <f t="shared" si="5"/>
        <v>6817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5307</v>
      </c>
      <c r="I54" s="2">
        <f t="shared" si="5"/>
        <v>5088</v>
      </c>
      <c r="J54" s="2">
        <f t="shared" si="5"/>
        <v>5855</v>
      </c>
      <c r="K54" s="27"/>
      <c r="L54" s="2">
        <f>+IFERROR(('Regions &amp; Poverty'!$G52/100)*H54,0)</f>
        <v>100.833</v>
      </c>
      <c r="M54" s="2">
        <f>+IFERROR(('Regions &amp; Poverty'!$G52/100)*I54,0)</f>
        <v>96.671999999999997</v>
      </c>
      <c r="N54" s="2">
        <f>+IFERROR(('Regions &amp; Poverty'!$G52/100)*J54,0)</f>
        <v>111.24499999999999</v>
      </c>
      <c r="O54" s="2">
        <f>+IFERROR(L54*('Regions &amp; Poverty'!$I52/100),0)</f>
        <v>0.50416499999999997</v>
      </c>
      <c r="P54" s="2">
        <f>+IFERROR(M54*('Regions &amp; Poverty'!$I52/100),0)</f>
        <v>0.48336000000000001</v>
      </c>
      <c r="Q54" s="2">
        <f>+IFERROR(N54*('Regions &amp; Poverty'!$I52/100),0)</f>
        <v>0.55622499999999997</v>
      </c>
      <c r="R54" s="2">
        <f>+IFERROR(('Regions &amp; Poverty'!$K52/100)*H54,0)</f>
        <v>366.18300000000005</v>
      </c>
      <c r="S54" s="2">
        <f>+IFERROR(('Regions &amp; Poverty'!$K52/100)*I54,0)</f>
        <v>351.072</v>
      </c>
      <c r="T54" s="2">
        <f>+IFERROR(('Regions &amp; Poverty'!$K52/100)*J54,0)</f>
        <v>403.99500000000006</v>
      </c>
      <c r="U54" s="2">
        <f>+IFERROR(R54*('Regions &amp; Poverty'!$M52/100),0)</f>
        <v>7.3236600000000012</v>
      </c>
      <c r="V54" s="2">
        <f>+IFERROR(S54*('Regions &amp; Poverty'!$M52/100),0)</f>
        <v>7.0214400000000001</v>
      </c>
      <c r="W54" s="2">
        <f>+IFERROR(T54*('Regions &amp; Poverty'!$M52/100),0)</f>
        <v>8.0799000000000021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36923</v>
      </c>
      <c r="I55" s="2">
        <f t="shared" si="5"/>
        <v>35638</v>
      </c>
      <c r="J55" s="2">
        <f t="shared" si="5"/>
        <v>37209</v>
      </c>
      <c r="K55" s="27"/>
      <c r="L55" s="2">
        <f>+IFERROR(('Regions &amp; Poverty'!$G53/100)*H55,0)</f>
        <v>9193.8269999999993</v>
      </c>
      <c r="M55" s="2">
        <f>+IFERROR(('Regions &amp; Poverty'!$G53/100)*I55,0)</f>
        <v>8873.8619999999992</v>
      </c>
      <c r="N55" s="2">
        <f>+IFERROR(('Regions &amp; Poverty'!$G53/100)*J55,0)</f>
        <v>9265.0409999999993</v>
      </c>
      <c r="O55" s="2">
        <f>+IFERROR(L55*('Regions &amp; Poverty'!$I53/100),0)</f>
        <v>735.50615999999991</v>
      </c>
      <c r="P55" s="2">
        <f>+IFERROR(M55*('Regions &amp; Poverty'!$I53/100),0)</f>
        <v>709.90895999999998</v>
      </c>
      <c r="Q55" s="2">
        <f>+IFERROR(N55*('Regions &amp; Poverty'!$I53/100),0)</f>
        <v>741.20327999999995</v>
      </c>
      <c r="R55" s="2">
        <f>+IFERROR(('Regions &amp; Poverty'!$K53/100)*H55,0)</f>
        <v>18830.73</v>
      </c>
      <c r="S55" s="2">
        <f>+IFERROR(('Regions &amp; Poverty'!$K53/100)*I55,0)</f>
        <v>18175.38</v>
      </c>
      <c r="T55" s="2">
        <f>+IFERROR(('Regions &amp; Poverty'!$K53/100)*J55,0)</f>
        <v>18976.59</v>
      </c>
      <c r="U55" s="2">
        <f>+IFERROR(R55*('Regions &amp; Poverty'!$M53/100),0)</f>
        <v>3822.6381900000001</v>
      </c>
      <c r="V55" s="2">
        <f>+IFERROR(S55*('Regions &amp; Poverty'!$M53/100),0)</f>
        <v>3689.6021400000004</v>
      </c>
      <c r="W55" s="2">
        <f>+IFERROR(T55*('Regions &amp; Poverty'!$M53/100),0)</f>
        <v>3852.2477700000004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2465</v>
      </c>
      <c r="I56" s="2">
        <f t="shared" si="5"/>
        <v>2277</v>
      </c>
      <c r="J56" s="2">
        <f t="shared" si="5"/>
        <v>2904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279</v>
      </c>
      <c r="I57" s="9">
        <f t="shared" si="6"/>
        <v>263</v>
      </c>
      <c r="J57" s="9">
        <f t="shared" si="6"/>
        <v>325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109</v>
      </c>
      <c r="I60" s="2">
        <f t="shared" si="7"/>
        <v>158</v>
      </c>
      <c r="J60" s="2">
        <f t="shared" si="7"/>
        <v>143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219</v>
      </c>
      <c r="I61" s="2">
        <f t="shared" si="7"/>
        <v>221</v>
      </c>
      <c r="J61" s="2">
        <f t="shared" si="7"/>
        <v>223</v>
      </c>
      <c r="K61" s="27"/>
      <c r="L61" s="2">
        <f>+IFERROR(('Regions &amp; Poverty'!$G59/100)*H61,0)</f>
        <v>3.504</v>
      </c>
      <c r="M61" s="2">
        <f>+IFERROR(('Regions &amp; Poverty'!$G59/100)*I61,0)</f>
        <v>3.536</v>
      </c>
      <c r="N61" s="2">
        <f>+IFERROR(('Regions &amp; Poverty'!$G59/100)*J61,0)</f>
        <v>3.5680000000000001</v>
      </c>
      <c r="O61" s="2">
        <f>+IFERROR(L61*('Regions &amp; Poverty'!$I59/100),0)</f>
        <v>2.1024000000000001E-2</v>
      </c>
      <c r="P61" s="2">
        <f>+IFERROR(M61*('Regions &amp; Poverty'!$I59/100),0)</f>
        <v>2.1216000000000002E-2</v>
      </c>
      <c r="Q61" s="2">
        <f>+IFERROR(N61*('Regions &amp; Poverty'!$I59/100),0)</f>
        <v>2.1408E-2</v>
      </c>
      <c r="R61" s="2">
        <f>+IFERROR(('Regions &amp; Poverty'!$K59/100)*H61,0)</f>
        <v>9.1980000000000004</v>
      </c>
      <c r="S61" s="2">
        <f>+IFERROR(('Regions &amp; Poverty'!$K59/100)*I61,0)</f>
        <v>9.282</v>
      </c>
      <c r="T61" s="2">
        <f>+IFERROR(('Regions &amp; Poverty'!$K59/100)*J61,0)</f>
        <v>9.3660000000000014</v>
      </c>
      <c r="U61" s="2">
        <f>+IFERROR(R61*('Regions &amp; Poverty'!$M59/100),0)</f>
        <v>0.13797000000000001</v>
      </c>
      <c r="V61" s="2">
        <f>+IFERROR(S61*('Regions &amp; Poverty'!$M59/100),0)</f>
        <v>0.13922999999999999</v>
      </c>
      <c r="W61" s="2">
        <f>+IFERROR(T61*('Regions &amp; Poverty'!$M59/100),0)</f>
        <v>0.14049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10564</v>
      </c>
      <c r="I63" s="2">
        <f t="shared" si="7"/>
        <v>10628</v>
      </c>
      <c r="J63" s="2">
        <f t="shared" si="7"/>
        <v>9965</v>
      </c>
      <c r="K63" s="27"/>
      <c r="L63" s="2">
        <f>+IFERROR(('Regions &amp; Poverty'!$G61/100)*H63,0)</f>
        <v>1003.58</v>
      </c>
      <c r="M63" s="2">
        <f>+IFERROR(('Regions &amp; Poverty'!$G61/100)*I63,0)</f>
        <v>1009.66</v>
      </c>
      <c r="N63" s="2">
        <f>+IFERROR(('Regions &amp; Poverty'!$G61/100)*J63,0)</f>
        <v>946.67499999999995</v>
      </c>
      <c r="O63" s="2">
        <f>+IFERROR(L63*('Regions &amp; Poverty'!$I61/100),0)</f>
        <v>28.100239999999999</v>
      </c>
      <c r="P63" s="2">
        <f>+IFERROR(M63*('Regions &amp; Poverty'!$I61/100),0)</f>
        <v>28.270479999999996</v>
      </c>
      <c r="Q63" s="2">
        <f>+IFERROR(N63*('Regions &amp; Poverty'!$I61/100),0)</f>
        <v>26.506899999999995</v>
      </c>
      <c r="R63" s="2">
        <f>+IFERROR(('Regions &amp; Poverty'!$K61/100)*H63,0)</f>
        <v>2672.692</v>
      </c>
      <c r="S63" s="2">
        <f>+IFERROR(('Regions &amp; Poverty'!$K61/100)*I63,0)</f>
        <v>2688.884</v>
      </c>
      <c r="T63" s="2">
        <f>+IFERROR(('Regions &amp; Poverty'!$K61/100)*J63,0)</f>
        <v>2521.145</v>
      </c>
      <c r="U63" s="2">
        <f>+IFERROR(R63*('Regions &amp; Poverty'!$M61/100),0)</f>
        <v>232.524204</v>
      </c>
      <c r="V63" s="2">
        <f>+IFERROR(S63*('Regions &amp; Poverty'!$M61/100),0)</f>
        <v>233.932908</v>
      </c>
      <c r="W63" s="2">
        <f>+IFERROR(T63*('Regions &amp; Poverty'!$M61/100),0)</f>
        <v>219.33961499999998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83</v>
      </c>
      <c r="I64" s="2">
        <f t="shared" si="7"/>
        <v>81</v>
      </c>
      <c r="J64" s="2">
        <f t="shared" si="7"/>
        <v>81</v>
      </c>
      <c r="K64" s="27"/>
      <c r="L64" s="2">
        <f>+IFERROR(('Regions &amp; Poverty'!$G62/100)*H64,0)</f>
        <v>14.774000000000001</v>
      </c>
      <c r="M64" s="2">
        <f>+IFERROR(('Regions &amp; Poverty'!$G62/100)*I64,0)</f>
        <v>14.418000000000001</v>
      </c>
      <c r="N64" s="2">
        <f>+IFERROR(('Regions &amp; Poverty'!$G62/100)*J64,0)</f>
        <v>14.418000000000001</v>
      </c>
      <c r="O64" s="2">
        <f>+IFERROR(L64*('Regions &amp; Poverty'!$I62/100),0)</f>
        <v>0.94553600000000004</v>
      </c>
      <c r="P64" s="2">
        <f>+IFERROR(M64*('Regions &amp; Poverty'!$I62/100),0)</f>
        <v>0.92275200000000013</v>
      </c>
      <c r="Q64" s="2">
        <f>+IFERROR(N64*('Regions &amp; Poverty'!$I62/100),0)</f>
        <v>0.92275200000000013</v>
      </c>
      <c r="R64" s="2">
        <f>+IFERROR(('Regions &amp; Poverty'!$K62/100)*H64,0)</f>
        <v>28.883999999999997</v>
      </c>
      <c r="S64" s="2">
        <f>+IFERROR(('Regions &amp; Poverty'!$K62/100)*I64,0)</f>
        <v>28.187999999999999</v>
      </c>
      <c r="T64" s="2">
        <f>+IFERROR(('Regions &amp; Poverty'!$K62/100)*J64,0)</f>
        <v>28.187999999999999</v>
      </c>
      <c r="U64" s="2">
        <f>+IFERROR(R64*('Regions &amp; Poverty'!$M62/100),0)</f>
        <v>4.1881799999999991</v>
      </c>
      <c r="V64" s="2">
        <f>+IFERROR(S64*('Regions &amp; Poverty'!$M62/100),0)</f>
        <v>4.0872599999999997</v>
      </c>
      <c r="W64" s="2">
        <f>+IFERROR(T64*('Regions &amp; Poverty'!$M62/100),0)</f>
        <v>4.0872599999999997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96346</v>
      </c>
      <c r="I65" s="2">
        <f t="shared" si="7"/>
        <v>107002</v>
      </c>
      <c r="J65" s="2">
        <f t="shared" si="7"/>
        <v>95983</v>
      </c>
      <c r="K65" s="27"/>
      <c r="L65" s="2">
        <f>+IFERROR(('Regions &amp; Poverty'!$G63/100)*H65,0)</f>
        <v>2890.38</v>
      </c>
      <c r="M65" s="2">
        <f>+IFERROR(('Regions &amp; Poverty'!$G63/100)*I65,0)</f>
        <v>3210.06</v>
      </c>
      <c r="N65" s="2">
        <f>+IFERROR(('Regions &amp; Poverty'!$G63/100)*J65,0)</f>
        <v>2879.49</v>
      </c>
      <c r="O65" s="2">
        <f>+IFERROR(L65*('Regions &amp; Poverty'!$I63/100),0)</f>
        <v>23.12304</v>
      </c>
      <c r="P65" s="2">
        <f>+IFERROR(M65*('Regions &amp; Poverty'!$I63/100),0)</f>
        <v>25.680479999999999</v>
      </c>
      <c r="Q65" s="2">
        <f>+IFERROR(N65*('Regions &amp; Poverty'!$I63/100),0)</f>
        <v>23.035919999999997</v>
      </c>
      <c r="R65" s="2">
        <f>+IFERROR(('Regions &amp; Poverty'!$K63/100)*H65,0)</f>
        <v>11368.828000000001</v>
      </c>
      <c r="S65" s="2">
        <f>+IFERROR(('Regions &amp; Poverty'!$K63/100)*I65,0)</f>
        <v>12626.236000000001</v>
      </c>
      <c r="T65" s="2">
        <f>+IFERROR(('Regions &amp; Poverty'!$K63/100)*J65,0)</f>
        <v>11325.994000000001</v>
      </c>
      <c r="U65" s="2">
        <f>+IFERROR(R65*('Regions &amp; Poverty'!$M63/100),0)</f>
        <v>375.17132400000008</v>
      </c>
      <c r="V65" s="2">
        <f>+IFERROR(S65*('Regions &amp; Poverty'!$M63/100),0)</f>
        <v>416.66578800000002</v>
      </c>
      <c r="W65" s="2">
        <f>+IFERROR(T65*('Regions &amp; Poverty'!$M63/100),0)</f>
        <v>373.75780200000003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170629</v>
      </c>
      <c r="I66" s="2">
        <f t="shared" si="7"/>
        <v>171822</v>
      </c>
      <c r="J66" s="2">
        <f t="shared" si="7"/>
        <v>186375</v>
      </c>
      <c r="K66" s="27"/>
      <c r="L66" s="2">
        <f>+IFERROR(('Regions &amp; Poverty'!$G64/100)*H66,0)</f>
        <v>6142.6440000000011</v>
      </c>
      <c r="M66" s="2">
        <f>+IFERROR(('Regions &amp; Poverty'!$G64/100)*I66,0)</f>
        <v>6185.5920000000006</v>
      </c>
      <c r="N66" s="2">
        <f>+IFERROR(('Regions &amp; Poverty'!$G64/100)*J66,0)</f>
        <v>6709.5000000000009</v>
      </c>
      <c r="O66" s="2">
        <f>+IFERROR(L66*('Regions &amp; Poverty'!$I64/100),0)</f>
        <v>55.283796000000017</v>
      </c>
      <c r="P66" s="2">
        <f>+IFERROR(M66*('Regions &amp; Poverty'!$I64/100),0)</f>
        <v>55.670328000000012</v>
      </c>
      <c r="Q66" s="2">
        <f>+IFERROR(N66*('Regions &amp; Poverty'!$I64/100),0)</f>
        <v>60.385500000000015</v>
      </c>
      <c r="R66" s="2">
        <f>+IFERROR(('Regions &amp; Poverty'!$K64/100)*H66,0)</f>
        <v>23546.802000000003</v>
      </c>
      <c r="S66" s="2">
        <f>+IFERROR(('Regions &amp; Poverty'!$K64/100)*I66,0)</f>
        <v>23711.436000000002</v>
      </c>
      <c r="T66" s="2">
        <f>+IFERROR(('Regions &amp; Poverty'!$K64/100)*J66,0)</f>
        <v>25719.750000000004</v>
      </c>
      <c r="U66" s="2">
        <f>+IFERROR(R66*('Regions &amp; Poverty'!$M64/100),0)</f>
        <v>918.32527800000014</v>
      </c>
      <c r="V66" s="2">
        <f>+IFERROR(S66*('Regions &amp; Poverty'!$M64/100),0)</f>
        <v>924.74600400000008</v>
      </c>
      <c r="W66" s="2">
        <f>+IFERROR(T66*('Regions &amp; Poverty'!$M64/100),0)</f>
        <v>1003.0702500000001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20788</v>
      </c>
      <c r="I68" s="2">
        <f t="shared" si="7"/>
        <v>20788</v>
      </c>
      <c r="J68" s="2">
        <f t="shared" si="7"/>
        <v>20788</v>
      </c>
      <c r="K68" s="27"/>
      <c r="L68" s="2">
        <f>+IFERROR(('Regions &amp; Poverty'!$G66/100)*H68,0)</f>
        <v>1475.9479999999999</v>
      </c>
      <c r="M68" s="2">
        <f>+IFERROR(('Regions &amp; Poverty'!$G66/100)*I68,0)</f>
        <v>1475.9479999999999</v>
      </c>
      <c r="N68" s="2">
        <f>+IFERROR(('Regions &amp; Poverty'!$G66/100)*J68,0)</f>
        <v>1475.9479999999999</v>
      </c>
      <c r="O68" s="2">
        <f>+IFERROR(L68*('Regions &amp; Poverty'!$I66/100),0)</f>
        <v>50.182231999999999</v>
      </c>
      <c r="P68" s="2">
        <f>+IFERROR(M68*('Regions &amp; Poverty'!$I66/100),0)</f>
        <v>50.182231999999999</v>
      </c>
      <c r="Q68" s="2">
        <f>+IFERROR(N68*('Regions &amp; Poverty'!$I66/100),0)</f>
        <v>50.182231999999999</v>
      </c>
      <c r="R68" s="2">
        <f>+IFERROR(('Regions &amp; Poverty'!$K66/100)*H68,0)</f>
        <v>2681.652</v>
      </c>
      <c r="S68" s="2">
        <f>+IFERROR(('Regions &amp; Poverty'!$K66/100)*I68,0)</f>
        <v>2681.652</v>
      </c>
      <c r="T68" s="2">
        <f>+IFERROR(('Regions &amp; Poverty'!$K66/100)*J68,0)</f>
        <v>2681.652</v>
      </c>
      <c r="U68" s="2">
        <f>+IFERROR(R68*('Regions &amp; Poverty'!$M66/100),0)</f>
        <v>163.580772</v>
      </c>
      <c r="V68" s="2">
        <f>+IFERROR(S68*('Regions &amp; Poverty'!$M66/100),0)</f>
        <v>163.580772</v>
      </c>
      <c r="W68" s="2">
        <f>+IFERROR(T68*('Regions &amp; Poverty'!$M66/100),0)</f>
        <v>163.580772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1757</v>
      </c>
      <c r="I69" s="2">
        <f t="shared" si="7"/>
        <v>1792</v>
      </c>
      <c r="J69" s="2">
        <f t="shared" si="7"/>
        <v>1989</v>
      </c>
      <c r="K69" s="27"/>
      <c r="L69" s="2">
        <f>+IFERROR(('Regions &amp; Poverty'!$G67/100)*H69,0)</f>
        <v>96.635000000000005</v>
      </c>
      <c r="M69" s="2">
        <f>+IFERROR(('Regions &amp; Poverty'!$G67/100)*I69,0)</f>
        <v>98.56</v>
      </c>
      <c r="N69" s="2">
        <f>+IFERROR(('Regions &amp; Poverty'!$G67/100)*J69,0)</f>
        <v>109.395</v>
      </c>
      <c r="O69" s="2">
        <f>+IFERROR(L69*('Regions &amp; Poverty'!$I67/100),0)</f>
        <v>2.1259700000000001</v>
      </c>
      <c r="P69" s="2">
        <f>+IFERROR(M69*('Regions &amp; Poverty'!$I67/100),0)</f>
        <v>2.1683200000000005</v>
      </c>
      <c r="Q69" s="2">
        <f>+IFERROR(N69*('Regions &amp; Poverty'!$I67/100),0)</f>
        <v>2.4066900000000002</v>
      </c>
      <c r="R69" s="2">
        <f>+IFERROR(('Regions &amp; Poverty'!$K67/100)*H69,0)</f>
        <v>230.167</v>
      </c>
      <c r="S69" s="2">
        <f>+IFERROR(('Regions &amp; Poverty'!$K67/100)*I69,0)</f>
        <v>234.75200000000001</v>
      </c>
      <c r="T69" s="2">
        <f>+IFERROR(('Regions &amp; Poverty'!$K67/100)*J69,0)</f>
        <v>260.55900000000003</v>
      </c>
      <c r="U69" s="2">
        <f>+IFERROR(R69*('Regions &amp; Poverty'!$M67/100),0)</f>
        <v>11.50835</v>
      </c>
      <c r="V69" s="2">
        <f>+IFERROR(S69*('Regions &amp; Poverty'!$M67/100),0)</f>
        <v>11.7376</v>
      </c>
      <c r="W69" s="2">
        <f>+IFERROR(T69*('Regions &amp; Poverty'!$M67/100),0)</f>
        <v>13.027950000000002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20715</v>
      </c>
      <c r="I70" s="2">
        <f t="shared" si="7"/>
        <v>21297</v>
      </c>
      <c r="J70" s="2">
        <f t="shared" si="7"/>
        <v>21896</v>
      </c>
      <c r="K70" s="27"/>
      <c r="L70" s="2">
        <f>+IFERROR(('Regions &amp; Poverty'!$G68/100)*H70,0)</f>
        <v>994.32</v>
      </c>
      <c r="M70" s="2">
        <f>+IFERROR(('Regions &amp; Poverty'!$G68/100)*I70,0)</f>
        <v>1022.256</v>
      </c>
      <c r="N70" s="2">
        <f>+IFERROR(('Regions &amp; Poverty'!$G68/100)*J70,0)</f>
        <v>1051.008</v>
      </c>
      <c r="O70" s="2">
        <f>+IFERROR(L70*('Regions &amp; Poverty'!$I68/100),0)</f>
        <v>21.875040000000002</v>
      </c>
      <c r="P70" s="2">
        <f>+IFERROR(M70*('Regions &amp; Poverty'!$I68/100),0)</f>
        <v>22.489632</v>
      </c>
      <c r="Q70" s="2">
        <f>+IFERROR(N70*('Regions &amp; Poverty'!$I68/100),0)</f>
        <v>23.122176000000003</v>
      </c>
      <c r="R70" s="2">
        <f>+IFERROR(('Regions &amp; Poverty'!$K68/100)*H70,0)</f>
        <v>2444.3700000000003</v>
      </c>
      <c r="S70" s="2">
        <f>+IFERROR(('Regions &amp; Poverty'!$K68/100)*I70,0)</f>
        <v>2513.0460000000003</v>
      </c>
      <c r="T70" s="2">
        <f>+IFERROR(('Regions &amp; Poverty'!$K68/100)*J70,0)</f>
        <v>2583.7280000000001</v>
      </c>
      <c r="U70" s="2">
        <f>+IFERROR(R70*('Regions &amp; Poverty'!$M68/100),0)</f>
        <v>109.99665000000002</v>
      </c>
      <c r="V70" s="2">
        <f>+IFERROR(S70*('Regions &amp; Poverty'!$M68/100),0)</f>
        <v>113.08707000000001</v>
      </c>
      <c r="W70" s="2">
        <f>+IFERROR(T70*('Regions &amp; Poverty'!$M68/100),0)</f>
        <v>116.26776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6246</v>
      </c>
      <c r="I71" s="2">
        <f t="shared" si="7"/>
        <v>6057</v>
      </c>
      <c r="J71" s="2">
        <f t="shared" si="7"/>
        <v>6977</v>
      </c>
      <c r="K71" s="27"/>
      <c r="L71" s="2">
        <f>+IFERROR(('Regions &amp; Poverty'!$G69/100)*H71,0)</f>
        <v>187.38</v>
      </c>
      <c r="M71" s="2">
        <f>+IFERROR(('Regions &amp; Poverty'!$G69/100)*I71,0)</f>
        <v>181.70999999999998</v>
      </c>
      <c r="N71" s="2">
        <f>+IFERROR(('Regions &amp; Poverty'!$G69/100)*J71,0)</f>
        <v>209.31</v>
      </c>
      <c r="O71" s="2">
        <f>+IFERROR(L71*('Regions &amp; Poverty'!$I69/100),0)</f>
        <v>1.4990399999999999</v>
      </c>
      <c r="P71" s="2">
        <f>+IFERROR(M71*('Regions &amp; Poverty'!$I69/100),0)</f>
        <v>1.4536799999999999</v>
      </c>
      <c r="Q71" s="2">
        <f>+IFERROR(N71*('Regions &amp; Poverty'!$I69/100),0)</f>
        <v>1.67448</v>
      </c>
      <c r="R71" s="2">
        <f>+IFERROR(('Regions &amp; Poverty'!$K69/100)*H71,0)</f>
        <v>580.87800000000004</v>
      </c>
      <c r="S71" s="2">
        <f>+IFERROR(('Regions &amp; Poverty'!$K69/100)*I71,0)</f>
        <v>563.30100000000004</v>
      </c>
      <c r="T71" s="2">
        <f>+IFERROR(('Regions &amp; Poverty'!$K69/100)*J71,0)</f>
        <v>648.8610000000001</v>
      </c>
      <c r="U71" s="2">
        <f>+IFERROR(R71*('Regions &amp; Poverty'!$M69/100),0)</f>
        <v>17.42634</v>
      </c>
      <c r="V71" s="2">
        <f>+IFERROR(S71*('Regions &amp; Poverty'!$M69/100),0)</f>
        <v>16.89903</v>
      </c>
      <c r="W71" s="2">
        <f>+IFERROR(T71*('Regions &amp; Poverty'!$M69/100),0)</f>
        <v>19.465830000000004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3211</v>
      </c>
      <c r="I72" s="2">
        <f t="shared" si="7"/>
        <v>2129</v>
      </c>
      <c r="J72" s="2">
        <f t="shared" si="7"/>
        <v>1471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402626</v>
      </c>
      <c r="I73" s="2">
        <f t="shared" si="7"/>
        <v>500060</v>
      </c>
      <c r="J73" s="2">
        <f t="shared" si="7"/>
        <v>564785</v>
      </c>
      <c r="K73" s="27"/>
      <c r="L73" s="2">
        <f>+IFERROR(('Regions &amp; Poverty'!$G71/100)*H73,0)</f>
        <v>17312.917999999998</v>
      </c>
      <c r="M73" s="2">
        <f>+IFERROR(('Regions &amp; Poverty'!$G71/100)*I73,0)</f>
        <v>21502.579999999998</v>
      </c>
      <c r="N73" s="2">
        <f>+IFERROR(('Regions &amp; Poverty'!$G71/100)*J73,0)</f>
        <v>24285.754999999997</v>
      </c>
      <c r="O73" s="2">
        <f>+IFERROR(L73*('Regions &amp; Poverty'!$I71/100),0)</f>
        <v>346.25835999999998</v>
      </c>
      <c r="P73" s="2">
        <f>+IFERROR(M73*('Regions &amp; Poverty'!$I71/100),0)</f>
        <v>430.05159999999995</v>
      </c>
      <c r="Q73" s="2">
        <f>+IFERROR(N73*('Regions &amp; Poverty'!$I71/100),0)</f>
        <v>485.71509999999995</v>
      </c>
      <c r="R73" s="2">
        <f>+IFERROR(('Regions &amp; Poverty'!$K71/100)*H73,0)</f>
        <v>37444.218000000008</v>
      </c>
      <c r="S73" s="2">
        <f>+IFERROR(('Regions &amp; Poverty'!$K71/100)*I73,0)</f>
        <v>46505.580000000009</v>
      </c>
      <c r="T73" s="2">
        <f>+IFERROR(('Regions &amp; Poverty'!$K71/100)*J73,0)</f>
        <v>52525.005000000005</v>
      </c>
      <c r="U73" s="2">
        <f>+IFERROR(R73*('Regions &amp; Poverty'!$M71/100),0)</f>
        <v>1460.3245020000004</v>
      </c>
      <c r="V73" s="2">
        <f>+IFERROR(S73*('Regions &amp; Poverty'!$M71/100),0)</f>
        <v>1813.7176200000004</v>
      </c>
      <c r="W73" s="2">
        <f>+IFERROR(T73*('Regions &amp; Poverty'!$M71/100),0)</f>
        <v>2048.475195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330</v>
      </c>
      <c r="I75" s="2">
        <f t="shared" si="8"/>
        <v>236</v>
      </c>
      <c r="J75" s="2">
        <f t="shared" si="8"/>
        <v>193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31</v>
      </c>
      <c r="I76" s="2">
        <f t="shared" si="8"/>
        <v>25</v>
      </c>
      <c r="J76" s="2">
        <f t="shared" si="8"/>
        <v>22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1165924</v>
      </c>
      <c r="I77" s="2">
        <f t="shared" si="8"/>
        <v>1010777</v>
      </c>
      <c r="J77" s="2">
        <f t="shared" si="8"/>
        <v>1001113</v>
      </c>
      <c r="K77" s="27"/>
      <c r="L77" s="2">
        <f>+IFERROR(('Regions &amp; Poverty'!$G75/100)*H77,0)</f>
        <v>19820.708000000002</v>
      </c>
      <c r="M77" s="2">
        <f>+IFERROR(('Regions &amp; Poverty'!$G75/100)*I77,0)</f>
        <v>17183.209000000003</v>
      </c>
      <c r="N77" s="2">
        <f>+IFERROR(('Regions &amp; Poverty'!$G75/100)*J77,0)</f>
        <v>17018.921000000002</v>
      </c>
      <c r="O77" s="2">
        <f>+IFERROR(L77*('Regions &amp; Poverty'!$I75/100),0)</f>
        <v>198.20708000000002</v>
      </c>
      <c r="P77" s="2">
        <f>+IFERROR(M77*('Regions &amp; Poverty'!$I75/100),0)</f>
        <v>171.83209000000002</v>
      </c>
      <c r="Q77" s="2">
        <f>+IFERROR(N77*('Regions &amp; Poverty'!$I75/100),0)</f>
        <v>170.18921000000003</v>
      </c>
      <c r="R77" s="2">
        <f>+IFERROR(('Regions &amp; Poverty'!$K75/100)*H77,0)</f>
        <v>52466.579999999994</v>
      </c>
      <c r="S77" s="2">
        <f>+IFERROR(('Regions &amp; Poverty'!$K75/100)*I77,0)</f>
        <v>45484.964999999997</v>
      </c>
      <c r="T77" s="2">
        <f>+IFERROR(('Regions &amp; Poverty'!$K75/100)*J77,0)</f>
        <v>45050.084999999999</v>
      </c>
      <c r="U77" s="2">
        <f>+IFERROR(R77*('Regions &amp; Poverty'!$M75/100),0)</f>
        <v>944.39844000000005</v>
      </c>
      <c r="V77" s="2">
        <f>+IFERROR(S77*('Regions &amp; Poverty'!$M75/100),0)</f>
        <v>818.72937000000002</v>
      </c>
      <c r="W77" s="2">
        <f>+IFERROR(T77*('Regions &amp; Poverty'!$M75/100),0)</f>
        <v>810.90153000000009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25000</v>
      </c>
      <c r="I79" s="2">
        <f t="shared" si="8"/>
        <v>26432</v>
      </c>
      <c r="J79" s="2">
        <f t="shared" si="8"/>
        <v>26780</v>
      </c>
      <c r="K79" s="27"/>
      <c r="L79" s="2">
        <f>+IFERROR(('Regions &amp; Poverty'!$G77/100)*H79,0)</f>
        <v>625</v>
      </c>
      <c r="M79" s="2">
        <f>+IFERROR(('Regions &amp; Poverty'!$G77/100)*I79,0)</f>
        <v>660.80000000000007</v>
      </c>
      <c r="N79" s="2">
        <f>+IFERROR(('Regions &amp; Poverty'!$G77/100)*J79,0)</f>
        <v>669.5</v>
      </c>
      <c r="O79" s="2">
        <f>+IFERROR(L79*('Regions &amp; Poverty'!$I77/100),0)</f>
        <v>4.3749999999999991</v>
      </c>
      <c r="P79" s="2">
        <f>+IFERROR(M79*('Regions &amp; Poverty'!$I77/100),0)</f>
        <v>4.6256000000000004</v>
      </c>
      <c r="Q79" s="2">
        <f>+IFERROR(N79*('Regions &amp; Poverty'!$I77/100),0)</f>
        <v>4.6864999999999997</v>
      </c>
      <c r="R79" s="2">
        <f>+IFERROR(('Regions &amp; Poverty'!$K77/100)*H79,0)</f>
        <v>1850.0000000000002</v>
      </c>
      <c r="S79" s="2">
        <f>+IFERROR(('Regions &amp; Poverty'!$K77/100)*I79,0)</f>
        <v>1955.9680000000003</v>
      </c>
      <c r="T79" s="2">
        <f>+IFERROR(('Regions &amp; Poverty'!$K77/100)*J79,0)</f>
        <v>1981.7200000000003</v>
      </c>
      <c r="U79" s="2">
        <f>+IFERROR(R79*('Regions &amp; Poverty'!$M77/100),0)</f>
        <v>44.400000000000006</v>
      </c>
      <c r="V79" s="2">
        <f>+IFERROR(S79*('Regions &amp; Poverty'!$M77/100),0)</f>
        <v>46.943232000000009</v>
      </c>
      <c r="W79" s="2">
        <f>+IFERROR(T79*('Regions &amp; Poverty'!$M77/100),0)</f>
        <v>47.561280000000004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1700</v>
      </c>
      <c r="I80" s="2">
        <f t="shared" si="8"/>
        <v>1683</v>
      </c>
      <c r="J80" s="2">
        <f t="shared" si="8"/>
        <v>1777</v>
      </c>
      <c r="K80" s="27"/>
      <c r="L80" s="2">
        <f>+IFERROR(('Regions &amp; Poverty'!$G78/100)*H80,0)</f>
        <v>5.1000000000000005</v>
      </c>
      <c r="M80" s="2">
        <f>+IFERROR(('Regions &amp; Poverty'!$G78/100)*I80,0)</f>
        <v>5.0490000000000004</v>
      </c>
      <c r="N80" s="2">
        <f>+IFERROR(('Regions &amp; Poverty'!$G78/100)*J80,0)</f>
        <v>5.3310000000000004</v>
      </c>
      <c r="O80" s="2">
        <f>+IFERROR(L80*('Regions &amp; Poverty'!$I78/100),0)</f>
        <v>5.1000000000000004E-3</v>
      </c>
      <c r="P80" s="2">
        <f>+IFERROR(M80*('Regions &amp; Poverty'!$I78/100),0)</f>
        <v>5.0490000000000005E-3</v>
      </c>
      <c r="Q80" s="2">
        <f>+IFERROR(N80*('Regions &amp; Poverty'!$I78/100),0)</f>
        <v>5.3310000000000007E-3</v>
      </c>
      <c r="R80" s="2">
        <f>+IFERROR(('Regions &amp; Poverty'!$K78/100)*H80,0)</f>
        <v>23.799999999999997</v>
      </c>
      <c r="S80" s="2">
        <f>+IFERROR(('Regions &amp; Poverty'!$K78/100)*I80,0)</f>
        <v>23.561999999999998</v>
      </c>
      <c r="T80" s="2">
        <f>+IFERROR(('Regions &amp; Poverty'!$K78/100)*J80,0)</f>
        <v>24.877999999999997</v>
      </c>
      <c r="U80" s="2">
        <f>+IFERROR(R80*('Regions &amp; Poverty'!$M78/100),0)</f>
        <v>9.5199999999999993E-2</v>
      </c>
      <c r="V80" s="2">
        <f>+IFERROR(S80*('Regions &amp; Poverty'!$M78/100),0)</f>
        <v>9.4247999999999998E-2</v>
      </c>
      <c r="W80" s="2">
        <f>+IFERROR(T80*('Regions &amp; Poverty'!$M78/100),0)</f>
        <v>9.9511999999999989E-2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2353540</v>
      </c>
      <c r="I82" s="2">
        <f t="shared" si="8"/>
        <v>2817080</v>
      </c>
      <c r="J82" s="2">
        <f t="shared" si="8"/>
        <v>2578500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16100</v>
      </c>
      <c r="I83" s="2">
        <f t="shared" si="8"/>
        <v>12300</v>
      </c>
      <c r="J83" s="2">
        <f t="shared" si="8"/>
        <v>15500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12402</v>
      </c>
      <c r="I84" s="2">
        <f t="shared" si="8"/>
        <v>11651</v>
      </c>
      <c r="J84" s="2">
        <f t="shared" si="8"/>
        <v>11395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68513</v>
      </c>
      <c r="I86" s="2">
        <f t="shared" si="8"/>
        <v>59508</v>
      </c>
      <c r="J86" s="2">
        <f t="shared" si="8"/>
        <v>61832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16481700</v>
      </c>
      <c r="I87" s="2">
        <f t="shared" si="8"/>
        <v>16440000</v>
      </c>
      <c r="J87" s="2">
        <f t="shared" si="8"/>
        <v>16624083</v>
      </c>
      <c r="K87" s="27"/>
      <c r="L87" s="2">
        <f>+IFERROR(('Regions &amp; Poverty'!$G85/100)*H87,0)</f>
        <v>313152.3</v>
      </c>
      <c r="M87" s="2">
        <f>+IFERROR(('Regions &amp; Poverty'!$G85/100)*I87,0)</f>
        <v>312360</v>
      </c>
      <c r="N87" s="2">
        <f>+IFERROR(('Regions &amp; Poverty'!$G85/100)*J87,0)</f>
        <v>315857.57699999999</v>
      </c>
      <c r="O87" s="2">
        <f>+IFERROR(L87*('Regions &amp; Poverty'!$I85/100),0)</f>
        <v>939.45690000000002</v>
      </c>
      <c r="P87" s="2">
        <f>+IFERROR(M87*('Regions &amp; Poverty'!$I85/100),0)</f>
        <v>937.08</v>
      </c>
      <c r="Q87" s="2">
        <f>+IFERROR(N87*('Regions &amp; Poverty'!$I85/100),0)</f>
        <v>947.57273099999998</v>
      </c>
      <c r="R87" s="2">
        <f>+IFERROR(('Regions &amp; Poverty'!$K85/100)*H87,0)</f>
        <v>1994285.7</v>
      </c>
      <c r="S87" s="2">
        <f>+IFERROR(('Regions &amp; Poverty'!$K85/100)*I87,0)</f>
        <v>1989240</v>
      </c>
      <c r="T87" s="2">
        <f>+IFERROR(('Regions &amp; Poverty'!$K85/100)*J87,0)</f>
        <v>2011514.0429999998</v>
      </c>
      <c r="U87" s="2">
        <f>+IFERROR(R87*('Regions &amp; Poverty'!$M85/100),0)</f>
        <v>55839.999599999996</v>
      </c>
      <c r="V87" s="2">
        <f>+IFERROR(S87*('Regions &amp; Poverty'!$M85/100),0)</f>
        <v>55698.719999999994</v>
      </c>
      <c r="W87" s="2">
        <f>+IFERROR(T87*('Regions &amp; Poverty'!$M85/100),0)</f>
        <v>56322.393203999993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0</v>
      </c>
      <c r="I88" s="2">
        <f t="shared" si="8"/>
        <v>0</v>
      </c>
      <c r="J88" s="2">
        <f t="shared" si="8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25900</v>
      </c>
      <c r="I91" s="2">
        <f t="shared" si="9"/>
        <v>28571</v>
      </c>
      <c r="J91" s="2">
        <f t="shared" si="9"/>
        <v>28571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638896</v>
      </c>
      <c r="I92" s="2">
        <f t="shared" si="9"/>
        <v>605449</v>
      </c>
      <c r="J92" s="2">
        <f t="shared" si="9"/>
        <v>504912</v>
      </c>
      <c r="K92" s="27"/>
      <c r="L92" s="2">
        <f>+IFERROR(('Regions &amp; Poverty'!$G90/100)*H92,0)</f>
        <v>47917.2</v>
      </c>
      <c r="M92" s="2">
        <f>+IFERROR(('Regions &amp; Poverty'!$G90/100)*I92,0)</f>
        <v>45408.674999999996</v>
      </c>
      <c r="N92" s="2">
        <f>+IFERROR(('Regions &amp; Poverty'!$G90/100)*J92,0)</f>
        <v>37868.400000000001</v>
      </c>
      <c r="O92" s="2">
        <f>+IFERROR(L92*('Regions &amp; Poverty'!$I90/100),0)</f>
        <v>622.92359999999996</v>
      </c>
      <c r="P92" s="2">
        <f>+IFERROR(M92*('Regions &amp; Poverty'!$I90/100),0)</f>
        <v>590.31277499999999</v>
      </c>
      <c r="Q92" s="2">
        <f>+IFERROR(N92*('Regions &amp; Poverty'!$I90/100),0)</f>
        <v>492.28920000000005</v>
      </c>
      <c r="R92" s="2">
        <f>+IFERROR(('Regions &amp; Poverty'!$K90/100)*H92,0)</f>
        <v>215946.84799999997</v>
      </c>
      <c r="S92" s="2">
        <f>+IFERROR(('Regions &amp; Poverty'!$K90/100)*I92,0)</f>
        <v>204641.76199999999</v>
      </c>
      <c r="T92" s="2">
        <f>+IFERROR(('Regions &amp; Poverty'!$K90/100)*J92,0)</f>
        <v>170660.25599999999</v>
      </c>
      <c r="U92" s="2">
        <f>+IFERROR(R92*('Regions &amp; Poverty'!$M90/100),0)</f>
        <v>19867.110015999995</v>
      </c>
      <c r="V92" s="2">
        <f>+IFERROR(S92*('Regions &amp; Poverty'!$M90/100),0)</f>
        <v>18827.042104</v>
      </c>
      <c r="W92" s="2">
        <f>+IFERROR(T92*('Regions &amp; Poverty'!$M90/100),0)</f>
        <v>15700.743552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59250</v>
      </c>
      <c r="I93" s="2">
        <f t="shared" si="9"/>
        <v>62010</v>
      </c>
      <c r="J93" s="2">
        <f t="shared" si="9"/>
        <v>63200</v>
      </c>
      <c r="K93" s="27"/>
      <c r="L93" s="2">
        <f>+IFERROR(('Regions &amp; Poverty'!$G91/100)*H93,0)</f>
        <v>13449.749999999998</v>
      </c>
      <c r="M93" s="2">
        <f>+IFERROR(('Regions &amp; Poverty'!$G91/100)*I93,0)</f>
        <v>14076.269999999999</v>
      </c>
      <c r="N93" s="2">
        <f>+IFERROR(('Regions &amp; Poverty'!$G91/100)*J93,0)</f>
        <v>14346.399999999998</v>
      </c>
      <c r="O93" s="2">
        <f>+IFERROR(L93*('Regions &amp; Poverty'!$I91/100),0)</f>
        <v>699.38699999999994</v>
      </c>
      <c r="P93" s="2">
        <f>+IFERROR(M93*('Regions &amp; Poverty'!$I91/100),0)</f>
        <v>731.96604000000002</v>
      </c>
      <c r="Q93" s="2">
        <f>+IFERROR(N93*('Regions &amp; Poverty'!$I91/100),0)</f>
        <v>746.01279999999997</v>
      </c>
      <c r="R93" s="2">
        <f>+IFERROR(('Regions &amp; Poverty'!$K91/100)*H93,0)</f>
        <v>34661.25</v>
      </c>
      <c r="S93" s="2">
        <f>+IFERROR(('Regions &amp; Poverty'!$K91/100)*I93,0)</f>
        <v>36275.85</v>
      </c>
      <c r="T93" s="2">
        <f>+IFERROR(('Regions &amp; Poverty'!$K91/100)*J93,0)</f>
        <v>36972</v>
      </c>
      <c r="U93" s="2">
        <f>+IFERROR(R93*('Regions &amp; Poverty'!$M91/100),0)</f>
        <v>6897.588749999999</v>
      </c>
      <c r="V93" s="2">
        <f>+IFERROR(S93*('Regions &amp; Poverty'!$M91/100),0)</f>
        <v>7218.8941499999992</v>
      </c>
      <c r="W93" s="2">
        <f>+IFERROR(T93*('Regions &amp; Poverty'!$M91/100),0)</f>
        <v>7357.427999999999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1564</v>
      </c>
      <c r="I94" s="2">
        <f t="shared" si="9"/>
        <v>382</v>
      </c>
      <c r="J94" s="2">
        <f t="shared" si="9"/>
        <v>231</v>
      </c>
      <c r="K94" s="27"/>
      <c r="L94" s="2">
        <f>+IFERROR(('Regions &amp; Poverty'!$G92/100)*H94,0)</f>
        <v>4.6920000000000002</v>
      </c>
      <c r="M94" s="2">
        <f>+IFERROR(('Regions &amp; Poverty'!$G92/100)*I94,0)</f>
        <v>1.1460000000000001</v>
      </c>
      <c r="N94" s="2">
        <f>+IFERROR(('Regions &amp; Poverty'!$G92/100)*J94,0)</f>
        <v>0.69300000000000006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48.484000000000002</v>
      </c>
      <c r="S94" s="2">
        <f>+IFERROR(('Regions &amp; Poverty'!$K92/100)*I94,0)</f>
        <v>11.842000000000001</v>
      </c>
      <c r="T94" s="2">
        <f>+IFERROR(('Regions &amp; Poverty'!$K92/100)*J94,0)</f>
        <v>7.1609999999999996</v>
      </c>
      <c r="U94" s="2">
        <f>+IFERROR(R94*('Regions &amp; Poverty'!$M92/100),0)</f>
        <v>0.290904</v>
      </c>
      <c r="V94" s="2">
        <f>+IFERROR(S94*('Regions &amp; Poverty'!$M92/100),0)</f>
        <v>7.1052000000000004E-2</v>
      </c>
      <c r="W94" s="2">
        <f>+IFERROR(T94*('Regions &amp; Poverty'!$M92/100),0)</f>
        <v>4.2965999999999997E-2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1501600</v>
      </c>
      <c r="I95" s="2">
        <f t="shared" si="9"/>
        <v>1517900</v>
      </c>
      <c r="J95" s="2">
        <f t="shared" si="9"/>
        <v>1572407</v>
      </c>
      <c r="K95" s="27"/>
      <c r="L95" s="2">
        <f>+IFERROR(('Regions &amp; Poverty'!$G93/100)*H95,0)</f>
        <v>97604</v>
      </c>
      <c r="M95" s="2">
        <f>+IFERROR(('Regions &amp; Poverty'!$G93/100)*I95,0)</f>
        <v>98663.5</v>
      </c>
      <c r="N95" s="2">
        <f>+IFERROR(('Regions &amp; Poverty'!$G93/100)*J95,0)</f>
        <v>102206.455</v>
      </c>
      <c r="O95" s="2">
        <f>+IFERROR(L95*('Regions &amp; Poverty'!$I93/100),0)</f>
        <v>1464.06</v>
      </c>
      <c r="P95" s="2">
        <f>+IFERROR(M95*('Regions &amp; Poverty'!$I93/100),0)</f>
        <v>1479.9524999999999</v>
      </c>
      <c r="Q95" s="2">
        <f>+IFERROR(N95*('Regions &amp; Poverty'!$I93/100),0)</f>
        <v>1533.0968250000001</v>
      </c>
      <c r="R95" s="2">
        <f>+IFERROR(('Regions &amp; Poverty'!$K93/100)*H95,0)</f>
        <v>453483.2</v>
      </c>
      <c r="S95" s="2">
        <f>+IFERROR(('Regions &amp; Poverty'!$K93/100)*I95,0)</f>
        <v>458405.8</v>
      </c>
      <c r="T95" s="2">
        <f>+IFERROR(('Regions &amp; Poverty'!$K93/100)*J95,0)</f>
        <v>474866.91399999999</v>
      </c>
      <c r="U95" s="2">
        <f>+IFERROR(R95*('Regions &amp; Poverty'!$M93/100),0)</f>
        <v>35825.1728</v>
      </c>
      <c r="V95" s="2">
        <f>+IFERROR(S95*('Regions &amp; Poverty'!$M93/100),0)</f>
        <v>36214.058199999999</v>
      </c>
      <c r="W95" s="2">
        <f>+IFERROR(T95*('Regions &amp; Poverty'!$M93/100),0)</f>
        <v>37514.486206000001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29196</v>
      </c>
      <c r="I96" s="2">
        <f t="shared" si="9"/>
        <v>29195</v>
      </c>
      <c r="J96" s="2">
        <f t="shared" si="9"/>
        <v>27921</v>
      </c>
      <c r="K96" s="27"/>
      <c r="L96" s="2">
        <f>+IFERROR(('Regions &amp; Poverty'!$G94/100)*H96,0)</f>
        <v>2423.268</v>
      </c>
      <c r="M96" s="2">
        <f>+IFERROR(('Regions &amp; Poverty'!$G94/100)*I96,0)</f>
        <v>2423.1849999999999</v>
      </c>
      <c r="N96" s="2">
        <f>+IFERROR(('Regions &amp; Poverty'!$G94/100)*J96,0)</f>
        <v>2317.4430000000002</v>
      </c>
      <c r="O96" s="2">
        <f>+IFERROR(L96*('Regions &amp; Poverty'!$I94/100),0)</f>
        <v>38.772288000000003</v>
      </c>
      <c r="P96" s="2">
        <f>+IFERROR(M96*('Regions &amp; Poverty'!$I94/100),0)</f>
        <v>38.770960000000002</v>
      </c>
      <c r="Q96" s="2">
        <f>+IFERROR(N96*('Regions &amp; Poverty'!$I94/100),0)</f>
        <v>37.079088000000006</v>
      </c>
      <c r="R96" s="2">
        <f>+IFERROR(('Regions &amp; Poverty'!$K94/100)*H96,0)</f>
        <v>9839.0520000000015</v>
      </c>
      <c r="S96" s="2">
        <f>+IFERROR(('Regions &amp; Poverty'!$K94/100)*I96,0)</f>
        <v>9838.7150000000001</v>
      </c>
      <c r="T96" s="2">
        <f>+IFERROR(('Regions &amp; Poverty'!$K94/100)*J96,0)</f>
        <v>9409.3770000000004</v>
      </c>
      <c r="U96" s="2">
        <f>+IFERROR(R96*('Regions &amp; Poverty'!$M94/100),0)</f>
        <v>924.87088800000015</v>
      </c>
      <c r="V96" s="2">
        <f>+IFERROR(S96*('Regions &amp; Poverty'!$M94/100),0)</f>
        <v>924.83920999999998</v>
      </c>
      <c r="W96" s="2">
        <f>+IFERROR(T96*('Regions &amp; Poverty'!$M94/100),0)</f>
        <v>884.48143800000003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39670</v>
      </c>
      <c r="I97" s="2">
        <f t="shared" si="9"/>
        <v>36337</v>
      </c>
      <c r="J97" s="2">
        <f t="shared" si="9"/>
        <v>32046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436.37000000000006</v>
      </c>
      <c r="S97" s="2">
        <f>+IFERROR(('Regions &amp; Poverty'!$K95/100)*I97,0)</f>
        <v>399.70700000000005</v>
      </c>
      <c r="T97" s="2">
        <f>+IFERROR(('Regions &amp; Poverty'!$K95/100)*J97,0)</f>
        <v>352.50600000000003</v>
      </c>
      <c r="U97" s="2">
        <f>+IFERROR(R97*('Regions &amp; Poverty'!$M95/100),0)</f>
        <v>0.43637000000000009</v>
      </c>
      <c r="V97" s="2">
        <f>+IFERROR(S97*('Regions &amp; Poverty'!$M95/100),0)</f>
        <v>0.39970700000000003</v>
      </c>
      <c r="W97" s="2">
        <f>+IFERROR(T97*('Regions &amp; Poverty'!$M95/100),0)</f>
        <v>0.35250600000000004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4089</v>
      </c>
      <c r="I98" s="2">
        <f t="shared" si="9"/>
        <v>4110</v>
      </c>
      <c r="J98" s="2">
        <f t="shared" si="9"/>
        <v>4132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453332</v>
      </c>
      <c r="I99" s="2">
        <f t="shared" si="9"/>
        <v>453954</v>
      </c>
      <c r="J99" s="2">
        <f t="shared" si="9"/>
        <v>427190</v>
      </c>
      <c r="K99" s="27"/>
      <c r="L99" s="2">
        <f>+IFERROR(('Regions &amp; Poverty'!$G97/100)*H99,0)</f>
        <v>12693.295999999998</v>
      </c>
      <c r="M99" s="2">
        <f>+IFERROR(('Regions &amp; Poverty'!$G97/100)*I99,0)</f>
        <v>12710.712</v>
      </c>
      <c r="N99" s="2">
        <f>+IFERROR(('Regions &amp; Poverty'!$G97/100)*J99,0)</f>
        <v>11961.319999999998</v>
      </c>
      <c r="O99" s="2">
        <f>+IFERROR(L99*('Regions &amp; Poverty'!$I97/100),0)</f>
        <v>76.159775999999994</v>
      </c>
      <c r="P99" s="2">
        <f>+IFERROR(M99*('Regions &amp; Poverty'!$I97/100),0)</f>
        <v>76.264272000000005</v>
      </c>
      <c r="Q99" s="2">
        <f>+IFERROR(N99*('Regions &amp; Poverty'!$I97/100),0)</f>
        <v>71.767919999999989</v>
      </c>
      <c r="R99" s="2">
        <f>+IFERROR(('Regions &amp; Poverty'!$K97/100)*H99,0)</f>
        <v>52586.511999999995</v>
      </c>
      <c r="S99" s="2">
        <f>+IFERROR(('Regions &amp; Poverty'!$K97/100)*I99,0)</f>
        <v>52658.663999999997</v>
      </c>
      <c r="T99" s="2">
        <f>+IFERROR(('Regions &amp; Poverty'!$K97/100)*J99,0)</f>
        <v>49554.039999999994</v>
      </c>
      <c r="U99" s="2">
        <f>+IFERROR(R99*('Regions &amp; Poverty'!$M97/100),0)</f>
        <v>1630.1818719999999</v>
      </c>
      <c r="V99" s="2">
        <f>+IFERROR(S99*('Regions &amp; Poverty'!$M97/100),0)</f>
        <v>1632.418584</v>
      </c>
      <c r="W99" s="2">
        <f>+IFERROR(T99*('Regions &amp; Poverty'!$M97/100),0)</f>
        <v>1536.1752399999998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338</v>
      </c>
      <c r="I100" s="2">
        <f t="shared" si="9"/>
        <v>338</v>
      </c>
      <c r="J100" s="2">
        <f t="shared" si="9"/>
        <v>339</v>
      </c>
      <c r="K100" s="27"/>
      <c r="L100" s="2">
        <f>+IFERROR(('Regions &amp; Poverty'!$G98/100)*H100,0)</f>
        <v>5.0699999999999994</v>
      </c>
      <c r="M100" s="2">
        <f>+IFERROR(('Regions &amp; Poverty'!$G98/100)*I100,0)</f>
        <v>5.0699999999999994</v>
      </c>
      <c r="N100" s="2">
        <f>+IFERROR(('Regions &amp; Poverty'!$G98/100)*J100,0)</f>
        <v>5.085</v>
      </c>
      <c r="O100" s="2">
        <f>+IFERROR(L100*('Regions &amp; Poverty'!$I98/100),0)</f>
        <v>1.014E-2</v>
      </c>
      <c r="P100" s="2">
        <f>+IFERROR(M100*('Regions &amp; Poverty'!$I98/100),0)</f>
        <v>1.014E-2</v>
      </c>
      <c r="Q100" s="2">
        <f>+IFERROR(N100*('Regions &amp; Poverty'!$I98/100),0)</f>
        <v>1.017E-2</v>
      </c>
      <c r="R100" s="2">
        <f>+IFERROR(('Regions &amp; Poverty'!$K98/100)*H100,0)</f>
        <v>49.01</v>
      </c>
      <c r="S100" s="2">
        <f>+IFERROR(('Regions &amp; Poverty'!$K98/100)*I100,0)</f>
        <v>49.01</v>
      </c>
      <c r="T100" s="2">
        <f>+IFERROR(('Regions &amp; Poverty'!$K98/100)*J100,0)</f>
        <v>49.154999999999994</v>
      </c>
      <c r="U100" s="2">
        <f>+IFERROR(R100*('Regions &amp; Poverty'!$M98/100),0)</f>
        <v>1.4702999999999999</v>
      </c>
      <c r="V100" s="2">
        <f>+IFERROR(S100*('Regions &amp; Poverty'!$M98/100),0)</f>
        <v>1.4702999999999999</v>
      </c>
      <c r="W100" s="2">
        <f>+IFERROR(T100*('Regions &amp; Poverty'!$M98/100),0)</f>
        <v>1.4746499999999998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1435</v>
      </c>
      <c r="I103" s="2">
        <f t="shared" si="11"/>
        <v>1465</v>
      </c>
      <c r="J103" s="2">
        <f t="shared" si="11"/>
        <v>1495</v>
      </c>
      <c r="K103" s="27"/>
      <c r="L103" s="2">
        <f>+IFERROR(('Regions &amp; Poverty'!$G101/100)*H103,0)</f>
        <v>545.29999999999995</v>
      </c>
      <c r="M103" s="2">
        <f>+IFERROR(('Regions &amp; Poverty'!$G101/100)*I103,0)</f>
        <v>556.70000000000005</v>
      </c>
      <c r="N103" s="2">
        <f>+IFERROR(('Regions &amp; Poverty'!$G101/100)*J103,0)</f>
        <v>568.1</v>
      </c>
      <c r="O103" s="2">
        <f>+IFERROR(L103*('Regions &amp; Poverty'!$I101/100),0)</f>
        <v>80.704400000000007</v>
      </c>
      <c r="P103" s="2">
        <f>+IFERROR(M103*('Regions &amp; Poverty'!$I101/100),0)</f>
        <v>82.391600000000011</v>
      </c>
      <c r="Q103" s="2">
        <f>+IFERROR(N103*('Regions &amp; Poverty'!$I101/100),0)</f>
        <v>84.078800000000015</v>
      </c>
      <c r="R103" s="2">
        <f>+IFERROR(('Regions &amp; Poverty'!$K101/100)*H103,0)</f>
        <v>941.3599999999999</v>
      </c>
      <c r="S103" s="2">
        <f>+IFERROR(('Regions &amp; Poverty'!$K101/100)*I103,0)</f>
        <v>961.03999999999985</v>
      </c>
      <c r="T103" s="2">
        <f>+IFERROR(('Regions &amp; Poverty'!$K101/100)*J103,0)</f>
        <v>980.71999999999991</v>
      </c>
      <c r="U103" s="2">
        <f>+IFERROR(R103*('Regions &amp; Poverty'!$M101/100),0)</f>
        <v>284.29071999999996</v>
      </c>
      <c r="V103" s="2">
        <f>+IFERROR(S103*('Regions &amp; Poverty'!$M101/100),0)</f>
        <v>290.23407999999995</v>
      </c>
      <c r="W103" s="2">
        <f>+IFERROR(T103*('Regions &amp; Poverty'!$M101/100),0)</f>
        <v>296.17743999999999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1306</v>
      </c>
      <c r="I104" s="9">
        <f t="shared" si="12"/>
        <v>1084</v>
      </c>
      <c r="J104" s="9">
        <f t="shared" si="12"/>
        <v>1095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2621</v>
      </c>
      <c r="I106" s="2">
        <f t="shared" si="13"/>
        <v>2639</v>
      </c>
      <c r="J106" s="2">
        <f t="shared" si="13"/>
        <v>2657</v>
      </c>
      <c r="K106" s="27"/>
      <c r="L106" s="2">
        <f>+IFERROR(('Regions &amp; Poverty'!$G104/100)*H106,0)</f>
        <v>343.351</v>
      </c>
      <c r="M106" s="2">
        <f>+IFERROR(('Regions &amp; Poverty'!$G104/100)*I106,0)</f>
        <v>345.709</v>
      </c>
      <c r="N106" s="2">
        <f>+IFERROR(('Regions &amp; Poverty'!$G104/100)*J106,0)</f>
        <v>348.06700000000001</v>
      </c>
      <c r="O106" s="2">
        <f>+IFERROR(L106*('Regions &amp; Poverty'!$I104/100),0)</f>
        <v>11.330583000000001</v>
      </c>
      <c r="P106" s="2">
        <f>+IFERROR(M106*('Regions &amp; Poverty'!$I104/100),0)</f>
        <v>11.408397000000001</v>
      </c>
      <c r="Q106" s="2">
        <f>+IFERROR(N106*('Regions &amp; Poverty'!$I104/100),0)</f>
        <v>11.486211000000001</v>
      </c>
      <c r="R106" s="2">
        <f>+IFERROR(('Regions &amp; Poverty'!$K104/100)*H106,0)</f>
        <v>1032.674</v>
      </c>
      <c r="S106" s="2">
        <f>+IFERROR(('Regions &amp; Poverty'!$K104/100)*I106,0)</f>
        <v>1039.7659999999998</v>
      </c>
      <c r="T106" s="2">
        <f>+IFERROR(('Regions &amp; Poverty'!$K104/100)*J106,0)</f>
        <v>1046.8579999999999</v>
      </c>
      <c r="U106" s="2">
        <f>+IFERROR(R106*('Regions &amp; Poverty'!$M104/100),0)</f>
        <v>131.149598</v>
      </c>
      <c r="V106" s="2">
        <f>+IFERROR(S106*('Regions &amp; Poverty'!$M104/100),0)</f>
        <v>132.05028199999998</v>
      </c>
      <c r="W106" s="2">
        <f>+IFERROR(T106*('Regions &amp; Poverty'!$M104/100),0)</f>
        <v>132.95096599999999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0</v>
      </c>
      <c r="I109" s="2">
        <f t="shared" si="15"/>
        <v>0</v>
      </c>
      <c r="J109" s="2">
        <f t="shared" si="15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7402000</v>
      </c>
      <c r="I110" s="2">
        <f t="shared" si="15"/>
        <v>6771000</v>
      </c>
      <c r="J110" s="2">
        <f t="shared" si="15"/>
        <v>6857000</v>
      </c>
      <c r="K110" s="27"/>
      <c r="L110" s="2">
        <f>+IFERROR(('Regions &amp; Poverty'!$G108/100)*H110,0)</f>
        <v>1569224</v>
      </c>
      <c r="M110" s="2">
        <f>+IFERROR(('Regions &amp; Poverty'!$G108/100)*I110,0)</f>
        <v>1435452</v>
      </c>
      <c r="N110" s="2">
        <f>+IFERROR(('Regions &amp; Poverty'!$G108/100)*J110,0)</f>
        <v>1453684</v>
      </c>
      <c r="O110" s="2">
        <f>+IFERROR(L110*('Regions &amp; Poverty'!$I108/100),0)</f>
        <v>67476.631999999998</v>
      </c>
      <c r="P110" s="2">
        <f>+IFERROR(M110*('Regions &amp; Poverty'!$I108/100),0)</f>
        <v>61724.435999999994</v>
      </c>
      <c r="Q110" s="2">
        <f>+IFERROR(N110*('Regions &amp; Poverty'!$I108/100),0)</f>
        <v>62508.411999999997</v>
      </c>
      <c r="R110" s="2">
        <f>+IFERROR(('Regions &amp; Poverty'!$K108/100)*H110,0)</f>
        <v>4470808</v>
      </c>
      <c r="S110" s="2">
        <f>+IFERROR(('Regions &amp; Poverty'!$K108/100)*I110,0)</f>
        <v>4089684</v>
      </c>
      <c r="T110" s="2">
        <f>+IFERROR(('Regions &amp; Poverty'!$K108/100)*J110,0)</f>
        <v>4141628</v>
      </c>
      <c r="U110" s="2">
        <f>+IFERROR(R110*('Regions &amp; Poverty'!$M108/100),0)</f>
        <v>880749.17599999986</v>
      </c>
      <c r="V110" s="2">
        <f>+IFERROR(S110*('Regions &amp; Poverty'!$M108/100),0)</f>
        <v>805667.74799999991</v>
      </c>
      <c r="W110" s="2">
        <f>+IFERROR(T110*('Regions &amp; Poverty'!$M108/100),0)</f>
        <v>815900.7159999999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86663</v>
      </c>
      <c r="I112" s="2">
        <f t="shared" si="15"/>
        <v>91655</v>
      </c>
      <c r="J112" s="2">
        <f t="shared" si="15"/>
        <v>87280</v>
      </c>
      <c r="K112" s="27"/>
      <c r="L112" s="2">
        <f>+IFERROR(('Regions &amp; Poverty'!$G110/100)*H112,0)</f>
        <v>5286.4430000000002</v>
      </c>
      <c r="M112" s="2">
        <f>+IFERROR(('Regions &amp; Poverty'!$G110/100)*I112,0)</f>
        <v>5590.9549999999999</v>
      </c>
      <c r="N112" s="2">
        <f>+IFERROR(('Regions &amp; Poverty'!$G110/100)*J112,0)</f>
        <v>5324.08</v>
      </c>
      <c r="O112" s="2">
        <f>+IFERROR(L112*('Regions &amp; Poverty'!$I110/100),0)</f>
        <v>47.577987000000007</v>
      </c>
      <c r="P112" s="2">
        <f>+IFERROR(M112*('Regions &amp; Poverty'!$I110/100),0)</f>
        <v>50.318595000000002</v>
      </c>
      <c r="Q112" s="2">
        <f>+IFERROR(N112*('Regions &amp; Poverty'!$I110/100),0)</f>
        <v>47.916720000000005</v>
      </c>
      <c r="R112" s="2">
        <f>+IFERROR(('Regions &amp; Poverty'!$K110/100)*H112,0)</f>
        <v>34405.211000000003</v>
      </c>
      <c r="S112" s="2">
        <f>+IFERROR(('Regions &amp; Poverty'!$K110/100)*I112,0)</f>
        <v>36387.035000000003</v>
      </c>
      <c r="T112" s="2">
        <f>+IFERROR(('Regions &amp; Poverty'!$K110/100)*J112,0)</f>
        <v>34650.160000000003</v>
      </c>
      <c r="U112" s="2">
        <f>+IFERROR(R112*('Regions &amp; Poverty'!$M110/100),0)</f>
        <v>3268.4950450000001</v>
      </c>
      <c r="V112" s="2">
        <f>+IFERROR(S112*('Regions &amp; Poverty'!$M110/100),0)</f>
        <v>3456.7683250000005</v>
      </c>
      <c r="W112" s="2">
        <f>+IFERROR(T112*('Regions &amp; Poverty'!$M110/100),0)</f>
        <v>3291.7652000000003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25383</v>
      </c>
      <c r="I113" s="2">
        <f t="shared" si="15"/>
        <v>25060</v>
      </c>
      <c r="J113" s="2">
        <f t="shared" si="15"/>
        <v>28253</v>
      </c>
      <c r="K113" s="27"/>
      <c r="L113" s="2">
        <f>+IFERROR(('Regions &amp; Poverty'!$G111/100)*H113,0)</f>
        <v>482.27699999999999</v>
      </c>
      <c r="M113" s="2">
        <f>+IFERROR(('Regions &amp; Poverty'!$G111/100)*I113,0)</f>
        <v>476.14</v>
      </c>
      <c r="N113" s="2">
        <f>+IFERROR(('Regions &amp; Poverty'!$G111/100)*J113,0)</f>
        <v>536.80700000000002</v>
      </c>
      <c r="O113" s="2">
        <f>+IFERROR(L113*('Regions &amp; Poverty'!$I111/100),0)</f>
        <v>1.446831</v>
      </c>
      <c r="P113" s="2">
        <f>+IFERROR(M113*('Regions &amp; Poverty'!$I111/100),0)</f>
        <v>1.42842</v>
      </c>
      <c r="Q113" s="2">
        <f>+IFERROR(N113*('Regions &amp; Poverty'!$I111/100),0)</f>
        <v>1.6104210000000001</v>
      </c>
      <c r="R113" s="2">
        <f>+IFERROR(('Regions &amp; Poverty'!$K111/100)*H113,0)</f>
        <v>4086.663</v>
      </c>
      <c r="S113" s="2">
        <f>+IFERROR(('Regions &amp; Poverty'!$K111/100)*I113,0)</f>
        <v>4034.6600000000003</v>
      </c>
      <c r="T113" s="2">
        <f>+IFERROR(('Regions &amp; Poverty'!$K111/100)*J113,0)</f>
        <v>4548.7330000000002</v>
      </c>
      <c r="U113" s="2">
        <f>+IFERROR(R113*('Regions &amp; Poverty'!$M111/100),0)</f>
        <v>138.94654200000002</v>
      </c>
      <c r="V113" s="2">
        <f>+IFERROR(S113*('Regions &amp; Poverty'!$M111/100),0)</f>
        <v>137.17844000000002</v>
      </c>
      <c r="W113" s="2">
        <f>+IFERROR(T113*('Regions &amp; Poverty'!$M111/100),0)</f>
        <v>154.65692200000001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0</v>
      </c>
      <c r="I118" s="2">
        <f t="shared" si="15"/>
        <v>0</v>
      </c>
      <c r="J118" s="2">
        <f t="shared" si="15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251</v>
      </c>
      <c r="I127" s="2">
        <f t="shared" si="17"/>
        <v>298</v>
      </c>
      <c r="J127" s="2">
        <f t="shared" si="17"/>
        <v>262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2693</v>
      </c>
      <c r="I128" s="2">
        <f t="shared" si="17"/>
        <v>2835</v>
      </c>
      <c r="J128" s="2">
        <f t="shared" si="17"/>
        <v>1823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0</v>
      </c>
      <c r="I129" s="2">
        <f t="shared" si="17"/>
        <v>0</v>
      </c>
      <c r="J129" s="2">
        <f t="shared" si="17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2659</v>
      </c>
      <c r="I132" s="2">
        <f t="shared" si="17"/>
        <v>1309</v>
      </c>
      <c r="J132" s="2">
        <f t="shared" si="17"/>
        <v>1360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482</v>
      </c>
      <c r="I134" s="2">
        <f t="shared" si="18"/>
        <v>469</v>
      </c>
      <c r="J134" s="2">
        <f t="shared" si="18"/>
        <v>386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0</v>
      </c>
      <c r="I136" s="2">
        <f t="shared" si="18"/>
        <v>0</v>
      </c>
      <c r="J136" s="2">
        <f t="shared" si="18"/>
        <v>1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0</v>
      </c>
      <c r="I139" s="9">
        <f t="shared" si="21"/>
        <v>0</v>
      </c>
      <c r="J139" s="9">
        <f t="shared" si="21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3459</v>
      </c>
      <c r="I140" s="2">
        <f t="shared" si="18"/>
        <v>3410</v>
      </c>
      <c r="J140" s="2">
        <f t="shared" si="18"/>
        <v>7092</v>
      </c>
      <c r="K140" s="27"/>
      <c r="L140" s="2">
        <f>+IFERROR(('Regions &amp; Poverty'!$G138/100)*H140,0)</f>
        <v>17.295000000000002</v>
      </c>
      <c r="M140" s="2">
        <f>+IFERROR(('Regions &amp; Poverty'!$G138/100)*I140,0)</f>
        <v>17.05</v>
      </c>
      <c r="N140" s="2">
        <f>+IFERROR(('Regions &amp; Poverty'!$G138/100)*J140,0)</f>
        <v>35.46</v>
      </c>
      <c r="O140" s="2">
        <f>+IFERROR(L140*('Regions &amp; Poverty'!$I138/100),0)</f>
        <v>1.7295000000000001E-2</v>
      </c>
      <c r="P140" s="2">
        <f>+IFERROR(M140*('Regions &amp; Poverty'!$I138/100),0)</f>
        <v>1.7050000000000003E-2</v>
      </c>
      <c r="Q140" s="2">
        <f>+IFERROR(N140*('Regions &amp; Poverty'!$I138/100),0)</f>
        <v>3.5459999999999998E-2</v>
      </c>
      <c r="R140" s="2">
        <f>+IFERROR(('Regions &amp; Poverty'!$K138/100)*H140,0)</f>
        <v>134.90100000000001</v>
      </c>
      <c r="S140" s="2">
        <f>+IFERROR(('Regions &amp; Poverty'!$K138/100)*I140,0)</f>
        <v>132.99</v>
      </c>
      <c r="T140" s="2">
        <f>+IFERROR(('Regions &amp; Poverty'!$K138/100)*J140,0)</f>
        <v>276.58800000000002</v>
      </c>
      <c r="U140" s="2">
        <f>+IFERROR(R140*('Regions &amp; Poverty'!$M138/100),0)</f>
        <v>1.0792080000000002</v>
      </c>
      <c r="V140" s="2">
        <f>+IFERROR(S140*('Regions &amp; Poverty'!$M138/100),0)</f>
        <v>1.0639200000000002</v>
      </c>
      <c r="W140" s="2">
        <f>+IFERROR(T140*('Regions &amp; Poverty'!$M138/100),0)</f>
        <v>2.212704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183438</v>
      </c>
      <c r="I141" s="2">
        <f t="shared" si="18"/>
        <v>197246</v>
      </c>
      <c r="J141" s="2">
        <f t="shared" si="18"/>
        <v>190865</v>
      </c>
      <c r="K141" s="27"/>
      <c r="L141" s="2">
        <f>+IFERROR(('Regions &amp; Poverty'!$G139/100)*H141,0)</f>
        <v>2568.1319999999996</v>
      </c>
      <c r="M141" s="2">
        <f>+IFERROR(('Regions &amp; Poverty'!$G139/100)*I141,0)</f>
        <v>2761.4439999999995</v>
      </c>
      <c r="N141" s="2">
        <f>+IFERROR(('Regions &amp; Poverty'!$G139/100)*J141,0)</f>
        <v>2672.1099999999997</v>
      </c>
      <c r="O141" s="2">
        <f>+IFERROR(L141*('Regions &amp; Poverty'!$I139/100),0)</f>
        <v>5.1362639999999997</v>
      </c>
      <c r="P141" s="2">
        <f>+IFERROR(M141*('Regions &amp; Poverty'!$I139/100),0)</f>
        <v>5.5228879999999991</v>
      </c>
      <c r="Q141" s="2">
        <f>+IFERROR(N141*('Regions &amp; Poverty'!$I139/100),0)</f>
        <v>5.3442199999999991</v>
      </c>
      <c r="R141" s="2">
        <f>+IFERROR(('Regions &amp; Poverty'!$K139/100)*H141,0)</f>
        <v>29533.518</v>
      </c>
      <c r="S141" s="2">
        <f>+IFERROR(('Regions &amp; Poverty'!$K139/100)*I141,0)</f>
        <v>31756.606</v>
      </c>
      <c r="T141" s="2">
        <f>+IFERROR(('Regions &amp; Poverty'!$K139/100)*J141,0)</f>
        <v>30729.264999999999</v>
      </c>
      <c r="U141" s="2">
        <f>+IFERROR(R141*('Regions &amp; Poverty'!$M139/100),0)</f>
        <v>886.00554</v>
      </c>
      <c r="V141" s="2">
        <f>+IFERROR(S141*('Regions &amp; Poverty'!$M139/100),0)</f>
        <v>952.69817999999998</v>
      </c>
      <c r="W141" s="2">
        <f>+IFERROR(T141*('Regions &amp; Poverty'!$M139/100),0)</f>
        <v>921.87794999999994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17000</v>
      </c>
      <c r="I142" s="2">
        <f t="shared" si="18"/>
        <v>17065</v>
      </c>
      <c r="J142" s="2">
        <f t="shared" si="18"/>
        <v>16438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38376</v>
      </c>
      <c r="I143" s="2">
        <f t="shared" si="18"/>
        <v>33710</v>
      </c>
      <c r="J143" s="2">
        <f t="shared" si="18"/>
        <v>36412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6425</v>
      </c>
      <c r="I146" s="2">
        <f t="shared" si="18"/>
        <v>10904</v>
      </c>
      <c r="J146" s="2">
        <f t="shared" si="18"/>
        <v>14762</v>
      </c>
      <c r="K146" s="27"/>
      <c r="L146" s="2">
        <f>+IFERROR(('Regions &amp; Poverty'!$G144/100)*H146,0)</f>
        <v>19.275000000000002</v>
      </c>
      <c r="M146" s="2">
        <f>+IFERROR(('Regions &amp; Poverty'!$G144/100)*I146,0)</f>
        <v>32.712000000000003</v>
      </c>
      <c r="N146" s="2">
        <f>+IFERROR(('Regions &amp; Poverty'!$G144/100)*J146,0)</f>
        <v>44.286000000000001</v>
      </c>
      <c r="O146" s="2">
        <f>+IFERROR(L146*('Regions &amp; Poverty'!$I144/100),0)</f>
        <v>1.9275000000000004E-2</v>
      </c>
      <c r="P146" s="2">
        <f>+IFERROR(M146*('Regions &amp; Poverty'!$I144/100),0)</f>
        <v>3.2712000000000005E-2</v>
      </c>
      <c r="Q146" s="2">
        <f>+IFERROR(N146*('Regions &amp; Poverty'!$I144/100),0)</f>
        <v>4.4285999999999999E-2</v>
      </c>
      <c r="R146" s="2">
        <f>+IFERROR(('Regions &amp; Poverty'!$K144/100)*H146,0)</f>
        <v>160.625</v>
      </c>
      <c r="S146" s="2">
        <f>+IFERROR(('Regions &amp; Poverty'!$K144/100)*I146,0)</f>
        <v>272.60000000000002</v>
      </c>
      <c r="T146" s="2">
        <f>+IFERROR(('Regions &amp; Poverty'!$K144/100)*J146,0)</f>
        <v>369.05</v>
      </c>
      <c r="U146" s="2">
        <f>+IFERROR(R146*('Regions &amp; Poverty'!$M144/100),0)</f>
        <v>0.80312499999999998</v>
      </c>
      <c r="V146" s="2">
        <f>+IFERROR(S146*('Regions &amp; Poverty'!$M144/100),0)</f>
        <v>1.3630000000000002</v>
      </c>
      <c r="W146" s="2">
        <f>+IFERROR(T146*('Regions &amp; Poverty'!$M144/100),0)</f>
        <v>1.8452500000000001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5193</v>
      </c>
      <c r="I147" s="2">
        <f t="shared" si="22"/>
        <v>4067</v>
      </c>
      <c r="J147" s="2">
        <f t="shared" si="22"/>
        <v>3791</v>
      </c>
      <c r="K147" s="27"/>
      <c r="L147" s="2">
        <f>+IFERROR(('Regions &amp; Poverty'!$G145/100)*H147,0)</f>
        <v>129.82500000000002</v>
      </c>
      <c r="M147" s="2">
        <f>+IFERROR(('Regions &amp; Poverty'!$G145/100)*I147,0)</f>
        <v>101.67500000000001</v>
      </c>
      <c r="N147" s="2">
        <f>+IFERROR(('Regions &amp; Poverty'!$G145/100)*J147,0)</f>
        <v>94.775000000000006</v>
      </c>
      <c r="O147" s="2">
        <f>+IFERROR(L147*('Regions &amp; Poverty'!$I145/100),0)</f>
        <v>0.51930000000000009</v>
      </c>
      <c r="P147" s="2">
        <f>+IFERROR(M147*('Regions &amp; Poverty'!$I145/100),0)</f>
        <v>0.40670000000000006</v>
      </c>
      <c r="Q147" s="2">
        <f>+IFERROR(N147*('Regions &amp; Poverty'!$I145/100),0)</f>
        <v>0.37910000000000005</v>
      </c>
      <c r="R147" s="2">
        <f>+IFERROR(('Regions &amp; Poverty'!$K145/100)*H147,0)</f>
        <v>929.54699999999991</v>
      </c>
      <c r="S147" s="2">
        <f>+IFERROR(('Regions &amp; Poverty'!$K145/100)*I147,0)</f>
        <v>727.99299999999994</v>
      </c>
      <c r="T147" s="2">
        <f>+IFERROR(('Regions &amp; Poverty'!$K145/100)*J147,0)</f>
        <v>678.58899999999994</v>
      </c>
      <c r="U147" s="2">
        <f>+IFERROR(R147*('Regions &amp; Poverty'!$M145/100),0)</f>
        <v>36.252332999999993</v>
      </c>
      <c r="V147" s="2">
        <f>+IFERROR(S147*('Regions &amp; Poverty'!$M145/100),0)</f>
        <v>28.391726999999996</v>
      </c>
      <c r="W147" s="2">
        <f>+IFERROR(T147*('Regions &amp; Poverty'!$M145/100),0)</f>
        <v>26.464970999999998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15430</v>
      </c>
      <c r="I148" s="2">
        <f t="shared" si="22"/>
        <v>15390</v>
      </c>
      <c r="J148" s="2">
        <f t="shared" si="22"/>
        <v>16000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10199</v>
      </c>
      <c r="I151" s="2">
        <f t="shared" si="22"/>
        <v>6760</v>
      </c>
      <c r="J151" s="2">
        <f t="shared" si="22"/>
        <v>5585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10.199</v>
      </c>
      <c r="S151" s="2">
        <f>+IFERROR(('Regions &amp; Poverty'!$K149/100)*I151,0)</f>
        <v>6.76</v>
      </c>
      <c r="T151" s="2">
        <f>+IFERROR(('Regions &amp; Poverty'!$K149/100)*J151,0)</f>
        <v>5.585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2049</v>
      </c>
      <c r="I154" s="2">
        <f t="shared" si="22"/>
        <v>1874</v>
      </c>
      <c r="J154" s="2">
        <f t="shared" si="22"/>
        <v>1709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17067</v>
      </c>
      <c r="I155" s="2">
        <f t="shared" si="22"/>
        <v>16182</v>
      </c>
      <c r="J155" s="2">
        <f t="shared" si="22"/>
        <v>14132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123600</v>
      </c>
      <c r="I156" s="2">
        <f t="shared" si="22"/>
        <v>147537</v>
      </c>
      <c r="J156" s="2">
        <f t="shared" si="22"/>
        <v>164186</v>
      </c>
      <c r="K156" s="27"/>
      <c r="L156" s="2">
        <f>+IFERROR(('Regions &amp; Poverty'!$G154/100)*H156,0)</f>
        <v>370.8</v>
      </c>
      <c r="M156" s="2">
        <f>+IFERROR(('Regions &amp; Poverty'!$G154/100)*I156,0)</f>
        <v>442.61099999999999</v>
      </c>
      <c r="N156" s="2">
        <f>+IFERROR(('Regions &amp; Poverty'!$G154/100)*J156,0)</f>
        <v>492.55799999999999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2966.4</v>
      </c>
      <c r="S156" s="2">
        <f>+IFERROR(('Regions &amp; Poverty'!$K154/100)*I156,0)</f>
        <v>3540.8879999999999</v>
      </c>
      <c r="T156" s="2">
        <f>+IFERROR(('Regions &amp; Poverty'!$K154/100)*J156,0)</f>
        <v>3940.4639999999999</v>
      </c>
      <c r="U156" s="2">
        <f>+IFERROR(R156*('Regions &amp; Poverty'!$M154/100),0)</f>
        <v>14.832000000000001</v>
      </c>
      <c r="V156" s="2">
        <f>+IFERROR(S156*('Regions &amp; Poverty'!$M154/100),0)</f>
        <v>17.704440000000002</v>
      </c>
      <c r="W156" s="2">
        <f>+IFERROR(T156*('Regions &amp; Poverty'!$M154/100),0)</f>
        <v>19.70232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17262</v>
      </c>
      <c r="I159" s="2">
        <f t="shared" si="22"/>
        <v>19171</v>
      </c>
      <c r="J159" s="2">
        <f t="shared" si="22"/>
        <v>19583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0</v>
      </c>
      <c r="I165" s="2">
        <f t="shared" si="23"/>
        <v>0</v>
      </c>
      <c r="J165" s="2">
        <f t="shared" si="23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200</v>
      </c>
      <c r="I166" s="2">
        <f t="shared" si="23"/>
        <v>205</v>
      </c>
      <c r="J166" s="2">
        <f t="shared" si="23"/>
        <v>210</v>
      </c>
      <c r="K166" s="27"/>
      <c r="L166" s="2">
        <f>+IFERROR(('Regions &amp; Poverty'!$G164/100)*H166,0)</f>
        <v>16.600000000000001</v>
      </c>
      <c r="M166" s="2">
        <f>+IFERROR(('Regions &amp; Poverty'!$G164/100)*I166,0)</f>
        <v>17.015000000000001</v>
      </c>
      <c r="N166" s="2">
        <f>+IFERROR(('Regions &amp; Poverty'!$G164/100)*J166,0)</f>
        <v>17.43</v>
      </c>
      <c r="O166" s="2">
        <f>+IFERROR(L166*('Regions &amp; Poverty'!$I164/100),0)</f>
        <v>0.36520000000000008</v>
      </c>
      <c r="P166" s="2">
        <f>+IFERROR(M166*('Regions &amp; Poverty'!$I164/100),0)</f>
        <v>0.37433000000000005</v>
      </c>
      <c r="Q166" s="2">
        <f>+IFERROR(N166*('Regions &amp; Poverty'!$I164/100),0)</f>
        <v>0.38346000000000002</v>
      </c>
      <c r="R166" s="2">
        <f>+IFERROR(('Regions &amp; Poverty'!$K164/100)*H166,0)</f>
        <v>50.6</v>
      </c>
      <c r="S166" s="2">
        <f>+IFERROR(('Regions &amp; Poverty'!$K164/100)*I166,0)</f>
        <v>51.865000000000002</v>
      </c>
      <c r="T166" s="2">
        <f>+IFERROR(('Regions &amp; Poverty'!$K164/100)*J166,0)</f>
        <v>53.13</v>
      </c>
      <c r="U166" s="2">
        <f>+IFERROR(R166*('Regions &amp; Poverty'!$M164/100),0)</f>
        <v>3.9468000000000001</v>
      </c>
      <c r="V166" s="2">
        <f>+IFERROR(S166*('Regions &amp; Poverty'!$M164/100),0)</f>
        <v>4.0454699999999999</v>
      </c>
      <c r="W166" s="2">
        <f>+IFERROR(T166*('Regions &amp; Poverty'!$M164/100),0)</f>
        <v>4.1441400000000002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111</v>
      </c>
      <c r="I167" s="2">
        <f t="shared" si="23"/>
        <v>291</v>
      </c>
      <c r="J167" s="2">
        <f t="shared" si="23"/>
        <v>230</v>
      </c>
      <c r="K167" s="27"/>
      <c r="L167" s="2">
        <f>+IFERROR(('Regions &amp; Poverty'!$G165/100)*H167,0)</f>
        <v>2.7750000000000004</v>
      </c>
      <c r="M167" s="2">
        <f>+IFERROR(('Regions &amp; Poverty'!$G165/100)*I167,0)</f>
        <v>7.2750000000000004</v>
      </c>
      <c r="N167" s="2">
        <f>+IFERROR(('Regions &amp; Poverty'!$G165/100)*J167,0)</f>
        <v>5.75</v>
      </c>
      <c r="O167" s="2">
        <f>+IFERROR(L167*('Regions &amp; Poverty'!$I165/100),0)</f>
        <v>1.3875000000000002E-2</v>
      </c>
      <c r="P167" s="2">
        <f>+IFERROR(M167*('Regions &amp; Poverty'!$I165/100),0)</f>
        <v>3.6375000000000005E-2</v>
      </c>
      <c r="Q167" s="2">
        <f>+IFERROR(N167*('Regions &amp; Poverty'!$I165/100),0)</f>
        <v>2.8750000000000001E-2</v>
      </c>
      <c r="R167" s="2">
        <f>+IFERROR(('Regions &amp; Poverty'!$K165/100)*H167,0)</f>
        <v>25.863000000000003</v>
      </c>
      <c r="S167" s="2">
        <f>+IFERROR(('Regions &amp; Poverty'!$K165/100)*I167,0)</f>
        <v>67.802999999999997</v>
      </c>
      <c r="T167" s="2">
        <f>+IFERROR(('Regions &amp; Poverty'!$K165/100)*J167,0)</f>
        <v>53.59</v>
      </c>
      <c r="U167" s="2">
        <f>+IFERROR(R167*('Regions &amp; Poverty'!$M165/100),0)</f>
        <v>1.2155610000000001</v>
      </c>
      <c r="V167" s="2">
        <f>+IFERROR(S167*('Regions &amp; Poverty'!$M165/100),0)</f>
        <v>3.186741</v>
      </c>
      <c r="W167" s="2">
        <f>+IFERROR(T167*('Regions &amp; Poverty'!$M165/100),0)</f>
        <v>2.5187300000000001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5960</v>
      </c>
      <c r="I168" s="2">
        <f t="shared" si="23"/>
        <v>8007</v>
      </c>
      <c r="J168" s="2">
        <f t="shared" si="23"/>
        <v>8673</v>
      </c>
      <c r="K168" s="27"/>
      <c r="L168" s="2">
        <f>+IFERROR(('Regions &amp; Poverty'!$G166/100)*H168,0)</f>
        <v>280.12</v>
      </c>
      <c r="M168" s="2">
        <f>+IFERROR(('Regions &amp; Poverty'!$G166/100)*I168,0)</f>
        <v>376.32900000000001</v>
      </c>
      <c r="N168" s="2">
        <f>+IFERROR(('Regions &amp; Poverty'!$G166/100)*J168,0)</f>
        <v>407.63100000000003</v>
      </c>
      <c r="O168" s="2">
        <f>+IFERROR(L168*('Regions &amp; Poverty'!$I166/100),0)</f>
        <v>2.8012000000000001</v>
      </c>
      <c r="P168" s="2">
        <f>+IFERROR(M168*('Regions &amp; Poverty'!$I166/100),0)</f>
        <v>3.76329</v>
      </c>
      <c r="Q168" s="2">
        <f>+IFERROR(N168*('Regions &amp; Poverty'!$I166/100),0)</f>
        <v>4.0763100000000003</v>
      </c>
      <c r="R168" s="2">
        <f>+IFERROR(('Regions &amp; Poverty'!$K166/100)*H168,0)</f>
        <v>1192</v>
      </c>
      <c r="S168" s="2">
        <f>+IFERROR(('Regions &amp; Poverty'!$K166/100)*I168,0)</f>
        <v>1601.4</v>
      </c>
      <c r="T168" s="2">
        <f>+IFERROR(('Regions &amp; Poverty'!$K166/100)*J168,0)</f>
        <v>1734.6000000000001</v>
      </c>
      <c r="U168" s="2">
        <f>+IFERROR(R168*('Regions &amp; Poverty'!$M166/100),0)</f>
        <v>61.984000000000009</v>
      </c>
      <c r="V168" s="2">
        <f>+IFERROR(S168*('Regions &amp; Poverty'!$M166/100),0)</f>
        <v>83.272800000000018</v>
      </c>
      <c r="W168" s="2">
        <f>+IFERROR(T168*('Regions &amp; Poverty'!$M166/100),0)</f>
        <v>90.199200000000019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6400</v>
      </c>
      <c r="I170" s="2">
        <f t="shared" si="23"/>
        <v>7200</v>
      </c>
      <c r="J170" s="2">
        <f t="shared" si="23"/>
        <v>7024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8</v>
      </c>
      <c r="I172" s="2">
        <f t="shared" si="23"/>
        <v>20</v>
      </c>
      <c r="J172" s="2">
        <f t="shared" si="23"/>
        <v>43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3.2000000000000001E-2</v>
      </c>
      <c r="S172" s="2">
        <f>+IFERROR(('Regions &amp; Poverty'!$K170/100)*I172,0)</f>
        <v>0.08</v>
      </c>
      <c r="T172" s="2">
        <f>+IFERROR(('Regions &amp; Poverty'!$K170/100)*J172,0)</f>
        <v>0.17200000000000001</v>
      </c>
      <c r="U172" s="2">
        <f>+IFERROR(R172*('Regions &amp; Poverty'!$M170/100),0)</f>
        <v>3.1999999999999999E-5</v>
      </c>
      <c r="V172" s="2">
        <f>+IFERROR(S172*('Regions &amp; Poverty'!$M170/100),0)</f>
        <v>8.0000000000000007E-5</v>
      </c>
      <c r="W172" s="2">
        <f>+IFERROR(T172*('Regions &amp; Poverty'!$M170/100),0)</f>
        <v>1.7200000000000001E-4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0</v>
      </c>
      <c r="I174" s="2">
        <f t="shared" si="23"/>
        <v>0</v>
      </c>
      <c r="J174" s="2">
        <f t="shared" si="23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0</v>
      </c>
      <c r="I175" s="2">
        <f t="shared" si="23"/>
        <v>0</v>
      </c>
      <c r="J175" s="2">
        <f t="shared" si="23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12679</v>
      </c>
      <c r="I176" s="9">
        <f t="shared" si="24"/>
        <v>15723</v>
      </c>
      <c r="J176" s="9">
        <f t="shared" si="24"/>
        <v>16180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45413914</v>
      </c>
      <c r="I178" s="9">
        <f t="shared" si="25"/>
        <v>45020360</v>
      </c>
      <c r="J178" s="9">
        <f t="shared" si="25"/>
        <v>43919781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2234</v>
      </c>
      <c r="I182" s="2">
        <f t="shared" si="26"/>
        <v>2262</v>
      </c>
      <c r="J182" s="2">
        <f t="shared" si="26"/>
        <v>2289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103706</v>
      </c>
      <c r="I183" s="2">
        <f t="shared" si="26"/>
        <v>114574</v>
      </c>
      <c r="J183" s="2">
        <f t="shared" si="26"/>
        <v>129636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17</v>
      </c>
      <c r="I187" s="2">
        <f t="shared" si="26"/>
        <v>17</v>
      </c>
      <c r="J187" s="2">
        <f t="shared" si="26"/>
        <v>17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25</v>
      </c>
      <c r="I195" s="2">
        <f t="shared" si="26"/>
        <v>18</v>
      </c>
      <c r="J195" s="2">
        <f t="shared" si="26"/>
        <v>19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237</v>
      </c>
      <c r="I197" s="2">
        <f t="shared" si="27"/>
        <v>228</v>
      </c>
      <c r="J197" s="2">
        <f t="shared" si="27"/>
        <v>289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0</v>
      </c>
      <c r="I205" s="2">
        <f t="shared" si="27"/>
        <v>0</v>
      </c>
      <c r="J205" s="2">
        <f t="shared" si="27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1306</v>
      </c>
      <c r="I224" s="2">
        <f t="shared" si="28"/>
        <v>1084</v>
      </c>
      <c r="J224" s="2">
        <f t="shared" si="28"/>
        <v>1095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18</v>
      </c>
      <c r="I244" s="2">
        <f t="shared" si="29"/>
        <v>18</v>
      </c>
      <c r="J244" s="2">
        <f t="shared" si="29"/>
        <v>18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1871000</v>
      </c>
      <c r="I245" s="2">
        <f t="shared" si="29"/>
        <v>1042000</v>
      </c>
      <c r="J245" s="2">
        <f t="shared" si="29"/>
        <v>1826000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135000</v>
      </c>
      <c r="I246" s="2">
        <f t="shared" si="30"/>
        <v>150000</v>
      </c>
      <c r="J246" s="2">
        <f t="shared" si="30"/>
        <v>165000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4</v>
      </c>
      <c r="B250" s="1" t="s">
        <v>20</v>
      </c>
      <c r="C250" s="1">
        <v>242</v>
      </c>
      <c r="D250" s="1" t="s">
        <v>14</v>
      </c>
      <c r="E250" s="1">
        <v>5510</v>
      </c>
      <c r="F250" s="1" t="s">
        <v>581</v>
      </c>
      <c r="G250" s="1" t="s">
        <v>4</v>
      </c>
      <c r="H250" s="1">
        <v>3459</v>
      </c>
      <c r="I250" s="1">
        <v>3410</v>
      </c>
      <c r="J250" s="1">
        <v>7092</v>
      </c>
    </row>
    <row r="251" spans="1:11" ht="15" customHeight="1" x14ac:dyDescent="0.2">
      <c r="A251" s="1">
        <v>7</v>
      </c>
      <c r="B251" s="1" t="s">
        <v>22</v>
      </c>
      <c r="C251" s="1">
        <v>242</v>
      </c>
      <c r="D251" s="1" t="s">
        <v>14</v>
      </c>
      <c r="E251" s="1">
        <v>5510</v>
      </c>
      <c r="F251" s="1" t="s">
        <v>581</v>
      </c>
      <c r="G251" s="1" t="s">
        <v>4</v>
      </c>
      <c r="H251" s="1">
        <v>252480</v>
      </c>
      <c r="I251" s="1">
        <v>267234</v>
      </c>
      <c r="J251" s="1">
        <v>244410</v>
      </c>
    </row>
    <row r="252" spans="1:11" ht="15" customHeight="1" x14ac:dyDescent="0.2">
      <c r="A252" s="1">
        <v>9</v>
      </c>
      <c r="B252" s="1" t="s">
        <v>24</v>
      </c>
      <c r="C252" s="1">
        <v>242</v>
      </c>
      <c r="D252" s="1" t="s">
        <v>14</v>
      </c>
      <c r="E252" s="1">
        <v>5510</v>
      </c>
      <c r="F252" s="1" t="s">
        <v>581</v>
      </c>
      <c r="G252" s="1" t="s">
        <v>4</v>
      </c>
      <c r="H252" s="1">
        <v>1165924</v>
      </c>
      <c r="I252" s="1">
        <v>1010777</v>
      </c>
      <c r="J252" s="1">
        <v>1001113</v>
      </c>
    </row>
    <row r="253" spans="1:11" ht="15" customHeight="1" x14ac:dyDescent="0.2">
      <c r="A253" s="1">
        <v>10</v>
      </c>
      <c r="B253" s="1" t="s">
        <v>26</v>
      </c>
      <c r="C253" s="1">
        <v>242</v>
      </c>
      <c r="D253" s="1" t="s">
        <v>14</v>
      </c>
      <c r="E253" s="1">
        <v>5510</v>
      </c>
      <c r="F253" s="1" t="s">
        <v>581</v>
      </c>
      <c r="G253" s="1" t="s">
        <v>4</v>
      </c>
      <c r="H253" s="1">
        <v>17262</v>
      </c>
      <c r="I253" s="1">
        <v>19171</v>
      </c>
      <c r="J253" s="1">
        <v>19583</v>
      </c>
    </row>
    <row r="254" spans="1:11" ht="15" customHeight="1" x14ac:dyDescent="0.2">
      <c r="A254" s="1">
        <v>16</v>
      </c>
      <c r="B254" s="1" t="s">
        <v>31</v>
      </c>
      <c r="C254" s="1">
        <v>242</v>
      </c>
      <c r="D254" s="1" t="s">
        <v>14</v>
      </c>
      <c r="E254" s="1">
        <v>5510</v>
      </c>
      <c r="F254" s="1" t="s">
        <v>581</v>
      </c>
      <c r="G254" s="1" t="s">
        <v>4</v>
      </c>
      <c r="H254" s="1">
        <v>56439</v>
      </c>
      <c r="I254" s="1">
        <v>56713</v>
      </c>
      <c r="J254" s="1">
        <v>62264</v>
      </c>
    </row>
    <row r="255" spans="1:11" ht="15" customHeight="1" x14ac:dyDescent="0.2">
      <c r="A255" s="1">
        <v>14</v>
      </c>
      <c r="B255" s="1" t="s">
        <v>32</v>
      </c>
      <c r="C255" s="1">
        <v>242</v>
      </c>
      <c r="D255" s="1" t="s">
        <v>14</v>
      </c>
      <c r="E255" s="1">
        <v>5510</v>
      </c>
      <c r="F255" s="1" t="s">
        <v>581</v>
      </c>
      <c r="G255" s="1" t="s">
        <v>4</v>
      </c>
      <c r="H255" s="1">
        <v>17</v>
      </c>
      <c r="I255" s="1">
        <v>17</v>
      </c>
      <c r="J255" s="1">
        <v>17</v>
      </c>
    </row>
    <row r="256" spans="1:11" ht="15" customHeight="1" x14ac:dyDescent="0.2">
      <c r="A256" s="1">
        <v>23</v>
      </c>
      <c r="B256" s="1" t="s">
        <v>36</v>
      </c>
      <c r="C256" s="1">
        <v>242</v>
      </c>
      <c r="D256" s="1" t="s">
        <v>14</v>
      </c>
      <c r="E256" s="1">
        <v>5510</v>
      </c>
      <c r="F256" s="1" t="s">
        <v>581</v>
      </c>
      <c r="G256" s="1" t="s">
        <v>4</v>
      </c>
      <c r="H256" s="1">
        <v>109</v>
      </c>
      <c r="I256" s="1">
        <v>158</v>
      </c>
      <c r="J256" s="1">
        <v>143</v>
      </c>
    </row>
    <row r="257" spans="1:10" ht="15" customHeight="1" x14ac:dyDescent="0.2">
      <c r="A257" s="1">
        <v>53</v>
      </c>
      <c r="B257" s="1" t="s">
        <v>37</v>
      </c>
      <c r="C257" s="1">
        <v>242</v>
      </c>
      <c r="D257" s="1" t="s">
        <v>14</v>
      </c>
      <c r="E257" s="1">
        <v>5510</v>
      </c>
      <c r="F257" s="1" t="s">
        <v>581</v>
      </c>
      <c r="G257" s="1" t="s">
        <v>4</v>
      </c>
      <c r="H257" s="1">
        <v>144731</v>
      </c>
      <c r="I257" s="1">
        <v>134323</v>
      </c>
      <c r="J257" s="1">
        <v>137214</v>
      </c>
    </row>
    <row r="258" spans="1:10" ht="15" customHeight="1" x14ac:dyDescent="0.2">
      <c r="A258" s="1">
        <v>19</v>
      </c>
      <c r="B258" s="1" t="s">
        <v>40</v>
      </c>
      <c r="C258" s="1">
        <v>242</v>
      </c>
      <c r="D258" s="1" t="s">
        <v>14</v>
      </c>
      <c r="E258" s="1">
        <v>5510</v>
      </c>
      <c r="F258" s="1" t="s">
        <v>581</v>
      </c>
      <c r="G258" s="1" t="s">
        <v>4</v>
      </c>
      <c r="H258" s="1">
        <v>20788</v>
      </c>
      <c r="I258" s="1">
        <v>20788</v>
      </c>
      <c r="J258" s="1">
        <v>20788</v>
      </c>
    </row>
    <row r="259" spans="1:10" ht="15" customHeight="1" x14ac:dyDescent="0.2">
      <c r="A259" s="1">
        <v>20</v>
      </c>
      <c r="B259" s="1" t="s">
        <v>42</v>
      </c>
      <c r="C259" s="1">
        <v>242</v>
      </c>
      <c r="D259" s="1" t="s">
        <v>14</v>
      </c>
      <c r="E259" s="1">
        <v>5510</v>
      </c>
      <c r="F259" s="1" t="s">
        <v>581</v>
      </c>
      <c r="G259" s="1" t="s">
        <v>4</v>
      </c>
      <c r="H259" s="1">
        <v>553</v>
      </c>
      <c r="I259" s="1">
        <v>151</v>
      </c>
      <c r="J259" s="1">
        <v>449</v>
      </c>
    </row>
    <row r="260" spans="1:10" ht="15" customHeight="1" x14ac:dyDescent="0.2">
      <c r="A260" s="1">
        <v>21</v>
      </c>
      <c r="B260" s="1" t="s">
        <v>43</v>
      </c>
      <c r="C260" s="1">
        <v>242</v>
      </c>
      <c r="D260" s="1" t="s">
        <v>14</v>
      </c>
      <c r="E260" s="1">
        <v>5510</v>
      </c>
      <c r="F260" s="1" t="s">
        <v>581</v>
      </c>
      <c r="G260" s="1" t="s">
        <v>4</v>
      </c>
      <c r="H260" s="1">
        <v>402626</v>
      </c>
      <c r="I260" s="1">
        <v>500060</v>
      </c>
      <c r="J260" s="1">
        <v>564785</v>
      </c>
    </row>
    <row r="261" spans="1:10" ht="15" customHeight="1" x14ac:dyDescent="0.2">
      <c r="A261" s="1">
        <v>27</v>
      </c>
      <c r="B261" s="1" t="s">
        <v>46</v>
      </c>
      <c r="C261" s="1">
        <v>242</v>
      </c>
      <c r="D261" s="1" t="s">
        <v>14</v>
      </c>
      <c r="E261" s="1">
        <v>5510</v>
      </c>
      <c r="F261" s="1" t="s">
        <v>581</v>
      </c>
      <c r="G261" s="1" t="s">
        <v>4</v>
      </c>
      <c r="H261" s="1">
        <v>482</v>
      </c>
      <c r="I261" s="1">
        <v>469</v>
      </c>
      <c r="J261" s="1">
        <v>386</v>
      </c>
    </row>
    <row r="262" spans="1:10" ht="15" customHeight="1" x14ac:dyDescent="0.2">
      <c r="A262" s="1">
        <v>233</v>
      </c>
      <c r="B262" s="1" t="s">
        <v>47</v>
      </c>
      <c r="C262" s="1">
        <v>242</v>
      </c>
      <c r="D262" s="1" t="s">
        <v>14</v>
      </c>
      <c r="E262" s="1">
        <v>5510</v>
      </c>
      <c r="F262" s="1" t="s">
        <v>581</v>
      </c>
      <c r="G262" s="1" t="s">
        <v>4</v>
      </c>
      <c r="H262" s="1">
        <v>335223</v>
      </c>
      <c r="I262" s="1">
        <v>365720</v>
      </c>
      <c r="J262" s="1">
        <v>335715</v>
      </c>
    </row>
    <row r="263" spans="1:10" ht="15" customHeight="1" x14ac:dyDescent="0.2">
      <c r="A263" s="1">
        <v>29</v>
      </c>
      <c r="B263" s="1" t="s">
        <v>48</v>
      </c>
      <c r="C263" s="1">
        <v>242</v>
      </c>
      <c r="D263" s="1" t="s">
        <v>14</v>
      </c>
      <c r="E263" s="1">
        <v>5510</v>
      </c>
      <c r="F263" s="1" t="s">
        <v>581</v>
      </c>
      <c r="G263" s="1" t="s">
        <v>4</v>
      </c>
      <c r="H263" s="1">
        <v>9296</v>
      </c>
      <c r="I263" s="1">
        <v>12776</v>
      </c>
      <c r="J263" s="1">
        <v>7345</v>
      </c>
    </row>
    <row r="264" spans="1:10" ht="15" customHeight="1" x14ac:dyDescent="0.2">
      <c r="A264" s="1">
        <v>35</v>
      </c>
      <c r="B264" s="1" t="s">
        <v>574</v>
      </c>
      <c r="C264" s="1">
        <v>242</v>
      </c>
      <c r="D264" s="1" t="s">
        <v>14</v>
      </c>
      <c r="E264" s="1">
        <v>5510</v>
      </c>
      <c r="F264" s="1" t="s">
        <v>581</v>
      </c>
      <c r="G264" s="1" t="s">
        <v>4</v>
      </c>
      <c r="H264" s="1">
        <v>226</v>
      </c>
      <c r="I264" s="1">
        <v>200</v>
      </c>
      <c r="J264" s="1">
        <v>193</v>
      </c>
    </row>
    <row r="265" spans="1:10" ht="15" customHeight="1" x14ac:dyDescent="0.2">
      <c r="A265" s="1">
        <v>115</v>
      </c>
      <c r="B265" s="1" t="s">
        <v>49</v>
      </c>
      <c r="C265" s="1">
        <v>242</v>
      </c>
      <c r="D265" s="1" t="s">
        <v>14</v>
      </c>
      <c r="E265" s="1">
        <v>5510</v>
      </c>
      <c r="F265" s="1" t="s">
        <v>581</v>
      </c>
      <c r="G265" s="1" t="s">
        <v>4</v>
      </c>
      <c r="H265" s="1">
        <v>25900</v>
      </c>
      <c r="I265" s="1">
        <v>28571</v>
      </c>
      <c r="J265" s="1">
        <v>28571</v>
      </c>
    </row>
    <row r="266" spans="1:10" ht="15" customHeight="1" x14ac:dyDescent="0.2">
      <c r="A266" s="1">
        <v>32</v>
      </c>
      <c r="B266" s="1" t="s">
        <v>50</v>
      </c>
      <c r="C266" s="1">
        <v>242</v>
      </c>
      <c r="D266" s="1" t="s">
        <v>14</v>
      </c>
      <c r="E266" s="1">
        <v>5510</v>
      </c>
      <c r="F266" s="1" t="s">
        <v>581</v>
      </c>
      <c r="G266" s="1" t="s">
        <v>4</v>
      </c>
      <c r="H266" s="1">
        <v>578626</v>
      </c>
      <c r="I266" s="1">
        <v>608731</v>
      </c>
      <c r="J266" s="1">
        <v>747677</v>
      </c>
    </row>
    <row r="267" spans="1:10" ht="15" customHeight="1" x14ac:dyDescent="0.2">
      <c r="A267" s="1">
        <v>37</v>
      </c>
      <c r="B267" s="1" t="s">
        <v>54</v>
      </c>
      <c r="C267" s="1">
        <v>242</v>
      </c>
      <c r="D267" s="1" t="s">
        <v>14</v>
      </c>
      <c r="E267" s="1">
        <v>5510</v>
      </c>
      <c r="F267" s="1" t="s">
        <v>581</v>
      </c>
      <c r="G267" s="1" t="s">
        <v>4</v>
      </c>
      <c r="H267" s="1">
        <v>122356</v>
      </c>
      <c r="I267" s="1">
        <v>116395</v>
      </c>
      <c r="J267" s="1">
        <v>135136</v>
      </c>
    </row>
    <row r="268" spans="1:10" ht="15" customHeight="1" x14ac:dyDescent="0.2">
      <c r="A268" s="1">
        <v>39</v>
      </c>
      <c r="B268" s="1" t="s">
        <v>55</v>
      </c>
      <c r="C268" s="1">
        <v>242</v>
      </c>
      <c r="D268" s="1" t="s">
        <v>14</v>
      </c>
      <c r="E268" s="1">
        <v>5510</v>
      </c>
      <c r="F268" s="1" t="s">
        <v>581</v>
      </c>
      <c r="G268" s="1" t="s">
        <v>4</v>
      </c>
      <c r="H268" s="1">
        <v>791088</v>
      </c>
      <c r="I268" s="1">
        <v>932024</v>
      </c>
      <c r="J268" s="1">
        <v>1040077</v>
      </c>
    </row>
    <row r="269" spans="1:10" ht="15" customHeight="1" x14ac:dyDescent="0.2">
      <c r="A269" s="1">
        <v>351</v>
      </c>
      <c r="B269" s="1" t="s">
        <v>57</v>
      </c>
      <c r="C269" s="1">
        <v>242</v>
      </c>
      <c r="D269" s="1" t="s">
        <v>14</v>
      </c>
      <c r="E269" s="1">
        <v>5510</v>
      </c>
      <c r="F269" s="1" t="s">
        <v>581</v>
      </c>
      <c r="G269" s="1" t="s">
        <v>4</v>
      </c>
      <c r="H269" s="1">
        <v>16550213</v>
      </c>
      <c r="I269" s="1">
        <v>16499508</v>
      </c>
      <c r="J269" s="1">
        <v>16685915</v>
      </c>
    </row>
    <row r="270" spans="1:10" ht="15" customHeight="1" x14ac:dyDescent="0.2">
      <c r="A270" s="1">
        <v>41</v>
      </c>
      <c r="B270" s="1" t="s">
        <v>568</v>
      </c>
      <c r="C270" s="1">
        <v>242</v>
      </c>
      <c r="D270" s="1" t="s">
        <v>14</v>
      </c>
      <c r="E270" s="1">
        <v>5510</v>
      </c>
      <c r="F270" s="1" t="s">
        <v>581</v>
      </c>
      <c r="G270" s="1" t="s">
        <v>4</v>
      </c>
      <c r="H270" s="1">
        <v>16481700</v>
      </c>
      <c r="I270" s="1">
        <v>16440000</v>
      </c>
      <c r="J270" s="1">
        <v>16624083</v>
      </c>
    </row>
    <row r="271" spans="1:10" ht="15" customHeight="1" x14ac:dyDescent="0.2">
      <c r="A271" s="1">
        <v>214</v>
      </c>
      <c r="B271" s="1" t="s">
        <v>569</v>
      </c>
      <c r="C271" s="1">
        <v>242</v>
      </c>
      <c r="D271" s="1" t="s">
        <v>14</v>
      </c>
      <c r="E271" s="1">
        <v>5510</v>
      </c>
      <c r="F271" s="1" t="s">
        <v>581</v>
      </c>
      <c r="G271" s="1" t="s">
        <v>4</v>
      </c>
      <c r="H271" s="1">
        <v>68513</v>
      </c>
      <c r="I271" s="1">
        <v>59508</v>
      </c>
      <c r="J271" s="1">
        <v>61832</v>
      </c>
    </row>
    <row r="272" spans="1:10" ht="15" customHeight="1" x14ac:dyDescent="0.2">
      <c r="A272" s="1">
        <v>44</v>
      </c>
      <c r="B272" s="1" t="s">
        <v>58</v>
      </c>
      <c r="C272" s="1">
        <v>242</v>
      </c>
      <c r="D272" s="1" t="s">
        <v>14</v>
      </c>
      <c r="E272" s="1">
        <v>5510</v>
      </c>
      <c r="F272" s="1" t="s">
        <v>581</v>
      </c>
      <c r="G272" s="1" t="s">
        <v>4</v>
      </c>
      <c r="H272" s="1">
        <v>1757</v>
      </c>
      <c r="I272" s="1">
        <v>1792</v>
      </c>
      <c r="J272" s="1">
        <v>1989</v>
      </c>
    </row>
    <row r="273" spans="1:10" ht="15" customHeight="1" x14ac:dyDescent="0.2">
      <c r="A273" s="1">
        <v>45</v>
      </c>
      <c r="B273" s="1" t="s">
        <v>59</v>
      </c>
      <c r="C273" s="1">
        <v>242</v>
      </c>
      <c r="D273" s="1" t="s">
        <v>14</v>
      </c>
      <c r="E273" s="1">
        <v>5510</v>
      </c>
      <c r="F273" s="1" t="s">
        <v>581</v>
      </c>
      <c r="G273" s="1" t="s">
        <v>4</v>
      </c>
      <c r="H273" s="1">
        <v>938</v>
      </c>
      <c r="I273" s="1">
        <v>946</v>
      </c>
      <c r="J273" s="1">
        <v>956</v>
      </c>
    </row>
    <row r="274" spans="1:10" ht="15" customHeight="1" x14ac:dyDescent="0.2">
      <c r="A274" s="1">
        <v>46</v>
      </c>
      <c r="B274" s="1" t="s">
        <v>60</v>
      </c>
      <c r="C274" s="1">
        <v>242</v>
      </c>
      <c r="D274" s="1" t="s">
        <v>14</v>
      </c>
      <c r="E274" s="1">
        <v>5510</v>
      </c>
      <c r="F274" s="1" t="s">
        <v>581</v>
      </c>
      <c r="G274" s="1" t="s">
        <v>4</v>
      </c>
      <c r="H274" s="1">
        <v>26238</v>
      </c>
      <c r="I274" s="1">
        <v>26219</v>
      </c>
      <c r="J274" s="1">
        <v>26280</v>
      </c>
    </row>
    <row r="275" spans="1:10" ht="15" customHeight="1" x14ac:dyDescent="0.2">
      <c r="A275" s="1">
        <v>48</v>
      </c>
      <c r="B275" s="1" t="s">
        <v>62</v>
      </c>
      <c r="C275" s="1">
        <v>242</v>
      </c>
      <c r="D275" s="1" t="s">
        <v>14</v>
      </c>
      <c r="E275" s="1">
        <v>5510</v>
      </c>
      <c r="F275" s="1" t="s">
        <v>581</v>
      </c>
      <c r="G275" s="1" t="s">
        <v>4</v>
      </c>
      <c r="H275" s="1">
        <v>219</v>
      </c>
      <c r="I275" s="1">
        <v>221</v>
      </c>
      <c r="J275" s="1">
        <v>223</v>
      </c>
    </row>
    <row r="276" spans="1:10" ht="15" customHeight="1" x14ac:dyDescent="0.2">
      <c r="A276" s="1">
        <v>107</v>
      </c>
      <c r="B276" s="1" t="s">
        <v>63</v>
      </c>
      <c r="C276" s="1">
        <v>242</v>
      </c>
      <c r="D276" s="1" t="s">
        <v>14</v>
      </c>
      <c r="E276" s="1">
        <v>5510</v>
      </c>
      <c r="F276" s="1" t="s">
        <v>581</v>
      </c>
      <c r="G276" s="1" t="s">
        <v>4</v>
      </c>
      <c r="H276" s="1">
        <v>117692</v>
      </c>
      <c r="I276" s="1">
        <v>122677</v>
      </c>
      <c r="J276" s="1">
        <v>111739</v>
      </c>
    </row>
    <row r="277" spans="1:10" ht="15" customHeight="1" x14ac:dyDescent="0.2">
      <c r="A277" s="1">
        <v>49</v>
      </c>
      <c r="B277" s="1" t="s">
        <v>65</v>
      </c>
      <c r="C277" s="1">
        <v>242</v>
      </c>
      <c r="D277" s="1" t="s">
        <v>14</v>
      </c>
      <c r="E277" s="1">
        <v>5510</v>
      </c>
      <c r="F277" s="1" t="s">
        <v>581</v>
      </c>
      <c r="G277" s="1" t="s">
        <v>4</v>
      </c>
      <c r="H277" s="1">
        <v>5700</v>
      </c>
      <c r="I277" s="1">
        <v>6984</v>
      </c>
      <c r="J277" s="1">
        <v>6817</v>
      </c>
    </row>
    <row r="278" spans="1:10" ht="15" customHeight="1" x14ac:dyDescent="0.2">
      <c r="A278" s="1">
        <v>50</v>
      </c>
      <c r="B278" s="1" t="s">
        <v>66</v>
      </c>
      <c r="C278" s="1">
        <v>242</v>
      </c>
      <c r="D278" s="1" t="s">
        <v>14</v>
      </c>
      <c r="E278" s="1">
        <v>5510</v>
      </c>
      <c r="F278" s="1" t="s">
        <v>581</v>
      </c>
      <c r="G278" s="1" t="s">
        <v>4</v>
      </c>
      <c r="H278" s="1">
        <v>251</v>
      </c>
      <c r="I278" s="1">
        <v>298</v>
      </c>
      <c r="J278" s="1">
        <v>262</v>
      </c>
    </row>
    <row r="279" spans="1:10" ht="15" customHeight="1" x14ac:dyDescent="0.2">
      <c r="A279" s="1">
        <v>250</v>
      </c>
      <c r="B279" s="1" t="s">
        <v>70</v>
      </c>
      <c r="C279" s="1">
        <v>242</v>
      </c>
      <c r="D279" s="1" t="s">
        <v>14</v>
      </c>
      <c r="E279" s="1">
        <v>5510</v>
      </c>
      <c r="F279" s="1" t="s">
        <v>581</v>
      </c>
      <c r="G279" s="1" t="s">
        <v>4</v>
      </c>
      <c r="H279" s="1">
        <v>421568</v>
      </c>
      <c r="I279" s="1">
        <v>414286</v>
      </c>
      <c r="J279" s="1">
        <v>421429</v>
      </c>
    </row>
    <row r="280" spans="1:10" ht="15" customHeight="1" x14ac:dyDescent="0.2">
      <c r="A280" s="1">
        <v>56</v>
      </c>
      <c r="B280" s="1" t="s">
        <v>74</v>
      </c>
      <c r="C280" s="1">
        <v>242</v>
      </c>
      <c r="D280" s="1" t="s">
        <v>14</v>
      </c>
      <c r="E280" s="1">
        <v>5510</v>
      </c>
      <c r="F280" s="1" t="s">
        <v>581</v>
      </c>
      <c r="G280" s="1" t="s">
        <v>4</v>
      </c>
      <c r="H280" s="1">
        <v>5307</v>
      </c>
      <c r="I280" s="1">
        <v>5088</v>
      </c>
      <c r="J280" s="1">
        <v>5855</v>
      </c>
    </row>
    <row r="281" spans="1:10" ht="15" customHeight="1" x14ac:dyDescent="0.2">
      <c r="A281" s="1">
        <v>58</v>
      </c>
      <c r="B281" s="1" t="s">
        <v>75</v>
      </c>
      <c r="C281" s="1">
        <v>242</v>
      </c>
      <c r="D281" s="1" t="s">
        <v>14</v>
      </c>
      <c r="E281" s="1">
        <v>5510</v>
      </c>
      <c r="F281" s="1" t="s">
        <v>581</v>
      </c>
      <c r="G281" s="1" t="s">
        <v>4</v>
      </c>
      <c r="H281" s="1">
        <v>20715</v>
      </c>
      <c r="I281" s="1">
        <v>21297</v>
      </c>
      <c r="J281" s="1">
        <v>21896</v>
      </c>
    </row>
    <row r="282" spans="1:10" ht="15" customHeight="1" x14ac:dyDescent="0.2">
      <c r="A282" s="1">
        <v>59</v>
      </c>
      <c r="B282" s="1" t="s">
        <v>76</v>
      </c>
      <c r="C282" s="1">
        <v>242</v>
      </c>
      <c r="D282" s="1" t="s">
        <v>14</v>
      </c>
      <c r="E282" s="1">
        <v>5510</v>
      </c>
      <c r="F282" s="1" t="s">
        <v>581</v>
      </c>
      <c r="G282" s="1" t="s">
        <v>4</v>
      </c>
      <c r="H282" s="1">
        <v>183438</v>
      </c>
      <c r="I282" s="1">
        <v>197246</v>
      </c>
      <c r="J282" s="1">
        <v>190865</v>
      </c>
    </row>
    <row r="283" spans="1:10" ht="15" customHeight="1" x14ac:dyDescent="0.2">
      <c r="A283" s="1">
        <v>60</v>
      </c>
      <c r="B283" s="1" t="s">
        <v>77</v>
      </c>
      <c r="C283" s="1">
        <v>242</v>
      </c>
      <c r="D283" s="1" t="s">
        <v>14</v>
      </c>
      <c r="E283" s="1">
        <v>5510</v>
      </c>
      <c r="F283" s="1" t="s">
        <v>581</v>
      </c>
      <c r="G283" s="1" t="s">
        <v>4</v>
      </c>
    </row>
    <row r="284" spans="1:10" ht="15" customHeight="1" x14ac:dyDescent="0.2">
      <c r="A284" s="1">
        <v>178</v>
      </c>
      <c r="B284" s="1" t="s">
        <v>79</v>
      </c>
      <c r="C284" s="1">
        <v>242</v>
      </c>
      <c r="D284" s="1" t="s">
        <v>14</v>
      </c>
      <c r="E284" s="1">
        <v>5510</v>
      </c>
      <c r="F284" s="1" t="s">
        <v>581</v>
      </c>
      <c r="G284" s="1" t="s">
        <v>4</v>
      </c>
      <c r="H284" s="1">
        <v>2234</v>
      </c>
      <c r="I284" s="1">
        <v>2262</v>
      </c>
      <c r="J284" s="1">
        <v>2289</v>
      </c>
    </row>
    <row r="285" spans="1:10" ht="15" customHeight="1" x14ac:dyDescent="0.2">
      <c r="A285" s="1">
        <v>238</v>
      </c>
      <c r="B285" s="1" t="s">
        <v>81</v>
      </c>
      <c r="C285" s="1">
        <v>242</v>
      </c>
      <c r="D285" s="1" t="s">
        <v>14</v>
      </c>
      <c r="E285" s="1">
        <v>5510</v>
      </c>
      <c r="F285" s="1" t="s">
        <v>581</v>
      </c>
      <c r="G285" s="1" t="s">
        <v>4</v>
      </c>
      <c r="H285" s="1">
        <v>103706</v>
      </c>
      <c r="I285" s="1">
        <v>114574</v>
      </c>
      <c r="J285" s="1">
        <v>129636</v>
      </c>
    </row>
    <row r="286" spans="1:10" ht="15" customHeight="1" x14ac:dyDescent="0.2">
      <c r="A286" s="1">
        <v>62</v>
      </c>
      <c r="B286" s="1" t="s">
        <v>82</v>
      </c>
      <c r="C286" s="1">
        <v>242</v>
      </c>
      <c r="D286" s="1" t="s">
        <v>14</v>
      </c>
      <c r="E286" s="1">
        <v>5510</v>
      </c>
      <c r="F286" s="1" t="s">
        <v>581</v>
      </c>
      <c r="G286" s="1" t="s">
        <v>4</v>
      </c>
    </row>
    <row r="287" spans="1:10" ht="15" customHeight="1" x14ac:dyDescent="0.2">
      <c r="A287" s="1">
        <v>66</v>
      </c>
      <c r="B287" s="1" t="s">
        <v>84</v>
      </c>
      <c r="C287" s="1">
        <v>242</v>
      </c>
      <c r="D287" s="1" t="s">
        <v>14</v>
      </c>
      <c r="E287" s="1">
        <v>5510</v>
      </c>
      <c r="F287" s="1" t="s">
        <v>581</v>
      </c>
      <c r="G287" s="1" t="s">
        <v>4</v>
      </c>
      <c r="H287" s="1">
        <v>338</v>
      </c>
      <c r="I287" s="1">
        <v>338</v>
      </c>
      <c r="J287" s="1">
        <v>339</v>
      </c>
    </row>
    <row r="288" spans="1:10" ht="15" customHeight="1" x14ac:dyDescent="0.2">
      <c r="A288" s="1">
        <v>74</v>
      </c>
      <c r="B288" s="1" t="s">
        <v>89</v>
      </c>
      <c r="C288" s="1">
        <v>242</v>
      </c>
      <c r="D288" s="1" t="s">
        <v>14</v>
      </c>
      <c r="E288" s="1">
        <v>5510</v>
      </c>
      <c r="F288" s="1" t="s">
        <v>581</v>
      </c>
      <c r="G288" s="1" t="s">
        <v>4</v>
      </c>
      <c r="H288" s="1">
        <v>18493</v>
      </c>
      <c r="I288" s="1">
        <v>18565</v>
      </c>
      <c r="J288" s="1">
        <v>18636</v>
      </c>
    </row>
    <row r="289" spans="1:10" ht="15" customHeight="1" x14ac:dyDescent="0.2">
      <c r="A289" s="1">
        <v>75</v>
      </c>
      <c r="B289" s="1" t="s">
        <v>90</v>
      </c>
      <c r="C289" s="1">
        <v>242</v>
      </c>
      <c r="D289" s="1" t="s">
        <v>14</v>
      </c>
      <c r="E289" s="1">
        <v>5510</v>
      </c>
      <c r="F289" s="1" t="s">
        <v>581</v>
      </c>
      <c r="G289" s="1" t="s">
        <v>4</v>
      </c>
      <c r="H289" s="1">
        <v>80650</v>
      </c>
      <c r="I289" s="1">
        <v>103081</v>
      </c>
      <c r="J289" s="1">
        <v>109849</v>
      </c>
    </row>
    <row r="290" spans="1:10" ht="15" customHeight="1" x14ac:dyDescent="0.2">
      <c r="A290" s="1">
        <v>73</v>
      </c>
      <c r="B290" s="1" t="s">
        <v>91</v>
      </c>
      <c r="C290" s="1">
        <v>242</v>
      </c>
      <c r="D290" s="1" t="s">
        <v>14</v>
      </c>
      <c r="E290" s="1">
        <v>5510</v>
      </c>
      <c r="F290" s="1" t="s">
        <v>581</v>
      </c>
      <c r="G290" s="1" t="s">
        <v>4</v>
      </c>
      <c r="H290" s="1">
        <v>200</v>
      </c>
      <c r="I290" s="1">
        <v>205</v>
      </c>
      <c r="J290" s="1">
        <v>210</v>
      </c>
    </row>
    <row r="291" spans="1:10" ht="15" customHeight="1" x14ac:dyDescent="0.2">
      <c r="A291" s="1">
        <v>81</v>
      </c>
      <c r="B291" s="1" t="s">
        <v>93</v>
      </c>
      <c r="C291" s="1">
        <v>242</v>
      </c>
      <c r="D291" s="1" t="s">
        <v>14</v>
      </c>
      <c r="E291" s="1">
        <v>5510</v>
      </c>
      <c r="F291" s="1" t="s">
        <v>581</v>
      </c>
      <c r="G291" s="1" t="s">
        <v>4</v>
      </c>
      <c r="H291" s="1">
        <v>426280</v>
      </c>
      <c r="I291" s="1">
        <v>417199</v>
      </c>
      <c r="J291" s="1">
        <v>417199</v>
      </c>
    </row>
    <row r="292" spans="1:10" ht="15" customHeight="1" x14ac:dyDescent="0.2">
      <c r="A292" s="1">
        <v>84</v>
      </c>
      <c r="B292" s="1" t="s">
        <v>94</v>
      </c>
      <c r="C292" s="1">
        <v>242</v>
      </c>
      <c r="D292" s="1" t="s">
        <v>14</v>
      </c>
      <c r="E292" s="1">
        <v>5510</v>
      </c>
      <c r="F292" s="1" t="s">
        <v>581</v>
      </c>
      <c r="G292" s="1" t="s">
        <v>4</v>
      </c>
      <c r="H292" s="1">
        <v>2693</v>
      </c>
      <c r="I292" s="1">
        <v>2835</v>
      </c>
      <c r="J292" s="1">
        <v>1823</v>
      </c>
    </row>
    <row r="293" spans="1:10" ht="15" customHeight="1" x14ac:dyDescent="0.2">
      <c r="A293" s="1">
        <v>89</v>
      </c>
      <c r="B293" s="1" t="s">
        <v>98</v>
      </c>
      <c r="C293" s="1">
        <v>242</v>
      </c>
      <c r="D293" s="1" t="s">
        <v>14</v>
      </c>
      <c r="E293" s="1">
        <v>5510</v>
      </c>
      <c r="F293" s="1" t="s">
        <v>581</v>
      </c>
      <c r="G293" s="1" t="s">
        <v>4</v>
      </c>
      <c r="H293" s="1">
        <v>10564</v>
      </c>
      <c r="I293" s="1">
        <v>10628</v>
      </c>
      <c r="J293" s="1">
        <v>9965</v>
      </c>
    </row>
    <row r="294" spans="1:10" ht="15" customHeight="1" x14ac:dyDescent="0.2">
      <c r="A294" s="1">
        <v>90</v>
      </c>
      <c r="B294" s="1" t="s">
        <v>99</v>
      </c>
      <c r="C294" s="1">
        <v>242</v>
      </c>
      <c r="D294" s="1" t="s">
        <v>14</v>
      </c>
      <c r="E294" s="1">
        <v>5510</v>
      </c>
      <c r="F294" s="1" t="s">
        <v>581</v>
      </c>
      <c r="G294" s="1" t="s">
        <v>4</v>
      </c>
      <c r="H294" s="1">
        <v>297000</v>
      </c>
      <c r="I294" s="1">
        <v>339588</v>
      </c>
      <c r="J294" s="1">
        <v>375745</v>
      </c>
    </row>
    <row r="295" spans="1:10" ht="15" customHeight="1" x14ac:dyDescent="0.2">
      <c r="A295" s="1">
        <v>175</v>
      </c>
      <c r="B295" s="1" t="s">
        <v>100</v>
      </c>
      <c r="C295" s="1">
        <v>242</v>
      </c>
      <c r="D295" s="1" t="s">
        <v>14</v>
      </c>
      <c r="E295" s="1">
        <v>5510</v>
      </c>
      <c r="F295" s="1" t="s">
        <v>581</v>
      </c>
      <c r="G295" s="1" t="s">
        <v>4</v>
      </c>
      <c r="H295" s="1">
        <v>41177</v>
      </c>
      <c r="I295" s="1">
        <v>43263</v>
      </c>
      <c r="J295" s="1">
        <v>44735</v>
      </c>
    </row>
    <row r="296" spans="1:10" ht="15" customHeight="1" x14ac:dyDescent="0.2">
      <c r="A296" s="1">
        <v>91</v>
      </c>
      <c r="B296" s="1" t="s">
        <v>101</v>
      </c>
      <c r="C296" s="1">
        <v>242</v>
      </c>
      <c r="D296" s="1" t="s">
        <v>14</v>
      </c>
      <c r="E296" s="1">
        <v>5510</v>
      </c>
      <c r="F296" s="1" t="s">
        <v>581</v>
      </c>
      <c r="G296" s="1" t="s">
        <v>4</v>
      </c>
      <c r="H296" s="1">
        <v>330</v>
      </c>
      <c r="I296" s="1">
        <v>236</v>
      </c>
      <c r="J296" s="1">
        <v>193</v>
      </c>
    </row>
    <row r="297" spans="1:10" ht="15" customHeight="1" x14ac:dyDescent="0.2">
      <c r="A297" s="1">
        <v>93</v>
      </c>
      <c r="B297" s="1" t="s">
        <v>102</v>
      </c>
      <c r="C297" s="1">
        <v>242</v>
      </c>
      <c r="D297" s="1" t="s">
        <v>14</v>
      </c>
      <c r="E297" s="1">
        <v>5510</v>
      </c>
      <c r="F297" s="1" t="s">
        <v>581</v>
      </c>
      <c r="G297" s="1" t="s">
        <v>4</v>
      </c>
      <c r="H297" s="1">
        <v>36923</v>
      </c>
      <c r="I297" s="1">
        <v>35638</v>
      </c>
      <c r="J297" s="1">
        <v>37209</v>
      </c>
    </row>
    <row r="298" spans="1:10" ht="15" customHeight="1" x14ac:dyDescent="0.2">
      <c r="A298" s="1">
        <v>95</v>
      </c>
      <c r="B298" s="1" t="s">
        <v>103</v>
      </c>
      <c r="C298" s="1">
        <v>242</v>
      </c>
      <c r="D298" s="1" t="s">
        <v>14</v>
      </c>
      <c r="E298" s="1">
        <v>5510</v>
      </c>
      <c r="F298" s="1" t="s">
        <v>581</v>
      </c>
      <c r="G298" s="1" t="s">
        <v>4</v>
      </c>
      <c r="H298" s="1">
        <v>83</v>
      </c>
      <c r="I298" s="1">
        <v>81</v>
      </c>
      <c r="J298" s="1">
        <v>81</v>
      </c>
    </row>
    <row r="299" spans="1:10" ht="15" customHeight="1" x14ac:dyDescent="0.2">
      <c r="A299" s="1">
        <v>97</v>
      </c>
      <c r="B299" s="1" t="s">
        <v>104</v>
      </c>
      <c r="C299" s="1">
        <v>242</v>
      </c>
      <c r="D299" s="1" t="s">
        <v>14</v>
      </c>
      <c r="E299" s="1">
        <v>5510</v>
      </c>
      <c r="F299" s="1" t="s">
        <v>581</v>
      </c>
      <c r="G299" s="1" t="s">
        <v>4</v>
      </c>
      <c r="H299" s="1">
        <v>0</v>
      </c>
      <c r="I299" s="1">
        <v>0</v>
      </c>
      <c r="J299" s="1">
        <v>1</v>
      </c>
    </row>
    <row r="300" spans="1:10" ht="15" customHeight="1" x14ac:dyDescent="0.2">
      <c r="A300" s="1">
        <v>100</v>
      </c>
      <c r="B300" s="1" t="s">
        <v>106</v>
      </c>
      <c r="C300" s="1">
        <v>242</v>
      </c>
      <c r="D300" s="1" t="s">
        <v>14</v>
      </c>
      <c r="E300" s="1">
        <v>5510</v>
      </c>
      <c r="F300" s="1" t="s">
        <v>581</v>
      </c>
      <c r="G300" s="1" t="s">
        <v>4</v>
      </c>
      <c r="H300" s="1">
        <v>7402000</v>
      </c>
      <c r="I300" s="1">
        <v>6771000</v>
      </c>
      <c r="J300" s="1">
        <v>6857000</v>
      </c>
    </row>
    <row r="301" spans="1:10" ht="15" customHeight="1" x14ac:dyDescent="0.2">
      <c r="A301" s="1">
        <v>101</v>
      </c>
      <c r="B301" s="1" t="s">
        <v>107</v>
      </c>
      <c r="C301" s="1">
        <v>242</v>
      </c>
      <c r="D301" s="1" t="s">
        <v>14</v>
      </c>
      <c r="E301" s="1">
        <v>5510</v>
      </c>
      <c r="F301" s="1" t="s">
        <v>581</v>
      </c>
      <c r="G301" s="1" t="s">
        <v>4</v>
      </c>
      <c r="H301" s="1">
        <v>638896</v>
      </c>
      <c r="I301" s="1">
        <v>605449</v>
      </c>
      <c r="J301" s="1">
        <v>504912</v>
      </c>
    </row>
    <row r="302" spans="1:10" ht="15" customHeight="1" x14ac:dyDescent="0.2">
      <c r="A302" s="1">
        <v>102</v>
      </c>
      <c r="B302" s="1" t="s">
        <v>108</v>
      </c>
      <c r="C302" s="1">
        <v>242</v>
      </c>
      <c r="D302" s="1" t="s">
        <v>14</v>
      </c>
      <c r="E302" s="1">
        <v>5510</v>
      </c>
      <c r="F302" s="1" t="s">
        <v>581</v>
      </c>
      <c r="G302" s="1" t="s">
        <v>4</v>
      </c>
      <c r="H302" s="1">
        <v>6425</v>
      </c>
      <c r="I302" s="1">
        <v>10904</v>
      </c>
      <c r="J302" s="1">
        <v>14762</v>
      </c>
    </row>
    <row r="303" spans="1:10" ht="15" customHeight="1" x14ac:dyDescent="0.2">
      <c r="A303" s="1">
        <v>103</v>
      </c>
      <c r="B303" s="1" t="s">
        <v>109</v>
      </c>
      <c r="C303" s="1">
        <v>242</v>
      </c>
      <c r="D303" s="1" t="s">
        <v>14</v>
      </c>
      <c r="E303" s="1">
        <v>5510</v>
      </c>
      <c r="F303" s="1" t="s">
        <v>581</v>
      </c>
      <c r="G303" s="1" t="s">
        <v>4</v>
      </c>
      <c r="H303" s="1">
        <v>5193</v>
      </c>
      <c r="I303" s="1">
        <v>4067</v>
      </c>
      <c r="J303" s="1">
        <v>3791</v>
      </c>
    </row>
    <row r="304" spans="1:10" ht="15" customHeight="1" x14ac:dyDescent="0.2">
      <c r="A304" s="1">
        <v>105</v>
      </c>
      <c r="B304" s="1" t="s">
        <v>111</v>
      </c>
      <c r="C304" s="1">
        <v>242</v>
      </c>
      <c r="D304" s="1" t="s">
        <v>14</v>
      </c>
      <c r="E304" s="1">
        <v>5510</v>
      </c>
      <c r="F304" s="1" t="s">
        <v>581</v>
      </c>
      <c r="G304" s="1" t="s">
        <v>4</v>
      </c>
      <c r="H304" s="1">
        <v>15430</v>
      </c>
      <c r="I304" s="1">
        <v>15390</v>
      </c>
      <c r="J304" s="1">
        <v>16000</v>
      </c>
    </row>
    <row r="305" spans="1:10" ht="15" customHeight="1" x14ac:dyDescent="0.2">
      <c r="A305" s="1">
        <v>106</v>
      </c>
      <c r="B305" s="1" t="s">
        <v>112</v>
      </c>
      <c r="C305" s="1">
        <v>242</v>
      </c>
      <c r="D305" s="1" t="s">
        <v>14</v>
      </c>
      <c r="E305" s="1">
        <v>5510</v>
      </c>
      <c r="F305" s="1" t="s">
        <v>581</v>
      </c>
      <c r="G305" s="1" t="s">
        <v>4</v>
      </c>
    </row>
    <row r="306" spans="1:10" ht="15" customHeight="1" x14ac:dyDescent="0.2">
      <c r="A306" s="1">
        <v>109</v>
      </c>
      <c r="B306" s="1" t="s">
        <v>113</v>
      </c>
      <c r="C306" s="1">
        <v>242</v>
      </c>
      <c r="D306" s="1" t="s">
        <v>14</v>
      </c>
      <c r="E306" s="1">
        <v>5510</v>
      </c>
      <c r="F306" s="1" t="s">
        <v>581</v>
      </c>
      <c r="G306" s="1" t="s">
        <v>4</v>
      </c>
      <c r="H306" s="1">
        <v>2465</v>
      </c>
      <c r="I306" s="1">
        <v>2277</v>
      </c>
      <c r="J306" s="1">
        <v>2904</v>
      </c>
    </row>
    <row r="307" spans="1:10" ht="15" customHeight="1" x14ac:dyDescent="0.2">
      <c r="A307" s="1">
        <v>110</v>
      </c>
      <c r="B307" s="1" t="s">
        <v>114</v>
      </c>
      <c r="C307" s="1">
        <v>242</v>
      </c>
      <c r="D307" s="1" t="s">
        <v>14</v>
      </c>
      <c r="E307" s="1">
        <v>5510</v>
      </c>
      <c r="F307" s="1" t="s">
        <v>581</v>
      </c>
      <c r="G307" s="1" t="s">
        <v>4</v>
      </c>
      <c r="H307" s="1">
        <v>16100</v>
      </c>
      <c r="I307" s="1">
        <v>12300</v>
      </c>
      <c r="J307" s="1">
        <v>15500</v>
      </c>
    </row>
    <row r="308" spans="1:10" ht="15" customHeight="1" x14ac:dyDescent="0.2">
      <c r="A308" s="1">
        <v>112</v>
      </c>
      <c r="B308" s="1" t="s">
        <v>115</v>
      </c>
      <c r="C308" s="1">
        <v>242</v>
      </c>
      <c r="D308" s="1" t="s">
        <v>14</v>
      </c>
      <c r="E308" s="1">
        <v>5510</v>
      </c>
      <c r="F308" s="1" t="s">
        <v>581</v>
      </c>
      <c r="G308" s="1" t="s">
        <v>4</v>
      </c>
      <c r="H308" s="1">
        <v>0</v>
      </c>
      <c r="I308" s="1">
        <v>0</v>
      </c>
      <c r="J308" s="1">
        <v>0</v>
      </c>
    </row>
    <row r="309" spans="1:10" ht="15" customHeight="1" x14ac:dyDescent="0.2">
      <c r="A309" s="1">
        <v>108</v>
      </c>
      <c r="B309" s="1" t="s">
        <v>116</v>
      </c>
      <c r="C309" s="1">
        <v>242</v>
      </c>
      <c r="D309" s="1" t="s">
        <v>14</v>
      </c>
      <c r="E309" s="1">
        <v>5510</v>
      </c>
      <c r="F309" s="1" t="s">
        <v>581</v>
      </c>
      <c r="G309" s="1" t="s">
        <v>4</v>
      </c>
      <c r="H309" s="1">
        <v>8</v>
      </c>
      <c r="I309" s="1">
        <v>20</v>
      </c>
      <c r="J309" s="1">
        <v>43</v>
      </c>
    </row>
    <row r="310" spans="1:10" ht="15" customHeight="1" x14ac:dyDescent="0.2">
      <c r="A310" s="1">
        <v>114</v>
      </c>
      <c r="B310" s="1" t="s">
        <v>117</v>
      </c>
      <c r="C310" s="1">
        <v>242</v>
      </c>
      <c r="D310" s="1" t="s">
        <v>14</v>
      </c>
      <c r="E310" s="1">
        <v>5510</v>
      </c>
      <c r="F310" s="1" t="s">
        <v>581</v>
      </c>
      <c r="G310" s="1" t="s">
        <v>4</v>
      </c>
      <c r="H310" s="1">
        <v>56149</v>
      </c>
      <c r="I310" s="1">
        <v>28574</v>
      </c>
      <c r="J310" s="1">
        <v>32955</v>
      </c>
    </row>
    <row r="311" spans="1:10" ht="15" customHeight="1" x14ac:dyDescent="0.2">
      <c r="A311" s="1">
        <v>113</v>
      </c>
      <c r="B311" s="1" t="s">
        <v>120</v>
      </c>
      <c r="C311" s="1">
        <v>242</v>
      </c>
      <c r="D311" s="1" t="s">
        <v>14</v>
      </c>
      <c r="E311" s="1">
        <v>5510</v>
      </c>
      <c r="F311" s="1" t="s">
        <v>581</v>
      </c>
      <c r="G311" s="1" t="s">
        <v>4</v>
      </c>
      <c r="H311" s="1">
        <v>111</v>
      </c>
      <c r="I311" s="1">
        <v>291</v>
      </c>
      <c r="J311" s="1">
        <v>230</v>
      </c>
    </row>
    <row r="312" spans="1:10" ht="15" customHeight="1" x14ac:dyDescent="0.2">
      <c r="A312" s="1">
        <v>120</v>
      </c>
      <c r="B312" s="1" t="s">
        <v>121</v>
      </c>
      <c r="C312" s="1">
        <v>242</v>
      </c>
      <c r="D312" s="1" t="s">
        <v>14</v>
      </c>
      <c r="E312" s="1">
        <v>5510</v>
      </c>
      <c r="F312" s="1" t="s">
        <v>581</v>
      </c>
      <c r="G312" s="1" t="s">
        <v>4</v>
      </c>
      <c r="H312" s="1">
        <v>59250</v>
      </c>
      <c r="I312" s="1">
        <v>62010</v>
      </c>
      <c r="J312" s="1">
        <v>63200</v>
      </c>
    </row>
    <row r="313" spans="1:10" ht="15" customHeight="1" x14ac:dyDescent="0.2">
      <c r="A313" s="1">
        <v>121</v>
      </c>
      <c r="B313" s="1" t="s">
        <v>123</v>
      </c>
      <c r="C313" s="1">
        <v>242</v>
      </c>
      <c r="D313" s="1" t="s">
        <v>14</v>
      </c>
      <c r="E313" s="1">
        <v>5510</v>
      </c>
      <c r="F313" s="1" t="s">
        <v>581</v>
      </c>
      <c r="G313" s="1" t="s">
        <v>4</v>
      </c>
      <c r="H313" s="1">
        <v>10199</v>
      </c>
      <c r="I313" s="1">
        <v>6760</v>
      </c>
      <c r="J313" s="1">
        <v>5585</v>
      </c>
    </row>
    <row r="314" spans="1:10" ht="15" customHeight="1" x14ac:dyDescent="0.2">
      <c r="A314" s="1">
        <v>123</v>
      </c>
      <c r="B314" s="1" t="s">
        <v>125</v>
      </c>
      <c r="C314" s="1">
        <v>242</v>
      </c>
      <c r="D314" s="1" t="s">
        <v>14</v>
      </c>
      <c r="E314" s="1">
        <v>5510</v>
      </c>
      <c r="F314" s="1" t="s">
        <v>581</v>
      </c>
      <c r="G314" s="1" t="s">
        <v>4</v>
      </c>
      <c r="H314" s="1">
        <v>6288</v>
      </c>
      <c r="I314" s="1">
        <v>6166</v>
      </c>
      <c r="J314" s="1">
        <v>6218</v>
      </c>
    </row>
    <row r="315" spans="1:10" ht="15" customHeight="1" x14ac:dyDescent="0.2">
      <c r="A315" s="1">
        <v>124</v>
      </c>
      <c r="B315" s="1" t="s">
        <v>126</v>
      </c>
      <c r="C315" s="1">
        <v>242</v>
      </c>
      <c r="D315" s="1" t="s">
        <v>14</v>
      </c>
      <c r="E315" s="1">
        <v>5510</v>
      </c>
      <c r="F315" s="1" t="s">
        <v>581</v>
      </c>
      <c r="G315" s="1" t="s">
        <v>4</v>
      </c>
      <c r="H315" s="1">
        <v>17000</v>
      </c>
      <c r="I315" s="1">
        <v>17065</v>
      </c>
      <c r="J315" s="1">
        <v>16438</v>
      </c>
    </row>
    <row r="316" spans="1:10" ht="15" customHeight="1" x14ac:dyDescent="0.2">
      <c r="A316" s="1">
        <v>256</v>
      </c>
      <c r="B316" s="1" t="s">
        <v>129</v>
      </c>
      <c r="C316" s="1">
        <v>242</v>
      </c>
      <c r="D316" s="1" t="s">
        <v>14</v>
      </c>
      <c r="E316" s="1">
        <v>5510</v>
      </c>
      <c r="F316" s="1" t="s">
        <v>581</v>
      </c>
      <c r="G316" s="1" t="s">
        <v>4</v>
      </c>
    </row>
    <row r="317" spans="1:10" ht="15" customHeight="1" x14ac:dyDescent="0.2">
      <c r="A317" s="1">
        <v>129</v>
      </c>
      <c r="B317" s="1" t="s">
        <v>130</v>
      </c>
      <c r="C317" s="1">
        <v>242</v>
      </c>
      <c r="D317" s="1" t="s">
        <v>14</v>
      </c>
      <c r="E317" s="1">
        <v>5510</v>
      </c>
      <c r="F317" s="1" t="s">
        <v>581</v>
      </c>
      <c r="G317" s="1" t="s">
        <v>4</v>
      </c>
      <c r="H317" s="1">
        <v>58670</v>
      </c>
      <c r="I317" s="1">
        <v>58483</v>
      </c>
      <c r="J317" s="1">
        <v>58302</v>
      </c>
    </row>
    <row r="318" spans="1:10" ht="15" customHeight="1" x14ac:dyDescent="0.2">
      <c r="A318" s="1">
        <v>130</v>
      </c>
      <c r="B318" s="1" t="s">
        <v>131</v>
      </c>
      <c r="C318" s="1">
        <v>242</v>
      </c>
      <c r="D318" s="1" t="s">
        <v>14</v>
      </c>
      <c r="E318" s="1">
        <v>5510</v>
      </c>
      <c r="F318" s="1" t="s">
        <v>581</v>
      </c>
      <c r="G318" s="1" t="s">
        <v>4</v>
      </c>
      <c r="H318" s="1">
        <v>397503</v>
      </c>
      <c r="I318" s="1">
        <v>274876</v>
      </c>
      <c r="J318" s="1">
        <v>275070</v>
      </c>
    </row>
    <row r="319" spans="1:10" ht="15" customHeight="1" x14ac:dyDescent="0.2">
      <c r="A319" s="1">
        <v>131</v>
      </c>
      <c r="B319" s="1" t="s">
        <v>132</v>
      </c>
      <c r="C319" s="1">
        <v>242</v>
      </c>
      <c r="D319" s="1" t="s">
        <v>14</v>
      </c>
      <c r="E319" s="1">
        <v>5510</v>
      </c>
      <c r="F319" s="1" t="s">
        <v>581</v>
      </c>
      <c r="G319" s="1" t="s">
        <v>4</v>
      </c>
      <c r="H319" s="1">
        <v>1564</v>
      </c>
      <c r="I319" s="1">
        <v>382</v>
      </c>
      <c r="J319" s="1">
        <v>231</v>
      </c>
    </row>
    <row r="320" spans="1:10" ht="15" customHeight="1" x14ac:dyDescent="0.2">
      <c r="A320" s="1">
        <v>133</v>
      </c>
      <c r="B320" s="1" t="s">
        <v>134</v>
      </c>
      <c r="C320" s="1">
        <v>242</v>
      </c>
      <c r="D320" s="1" t="s">
        <v>14</v>
      </c>
      <c r="E320" s="1">
        <v>5510</v>
      </c>
      <c r="F320" s="1" t="s">
        <v>581</v>
      </c>
      <c r="G320" s="1" t="s">
        <v>4</v>
      </c>
      <c r="H320" s="1">
        <v>509363</v>
      </c>
      <c r="I320" s="1">
        <v>521470</v>
      </c>
      <c r="J320" s="1">
        <v>374318</v>
      </c>
    </row>
    <row r="321" spans="1:10" ht="15" customHeight="1" x14ac:dyDescent="0.2">
      <c r="A321" s="1">
        <v>136</v>
      </c>
      <c r="B321" s="1" t="s">
        <v>138</v>
      </c>
      <c r="C321" s="1">
        <v>242</v>
      </c>
      <c r="D321" s="1" t="s">
        <v>14</v>
      </c>
      <c r="E321" s="1">
        <v>5510</v>
      </c>
      <c r="F321" s="1" t="s">
        <v>581</v>
      </c>
      <c r="G321" s="1" t="s">
        <v>4</v>
      </c>
      <c r="H321" s="1">
        <v>930</v>
      </c>
      <c r="I321" s="1">
        <v>924</v>
      </c>
      <c r="J321" s="1">
        <v>818</v>
      </c>
    </row>
    <row r="322" spans="1:10" ht="15" customHeight="1" x14ac:dyDescent="0.2">
      <c r="A322" s="1">
        <v>137</v>
      </c>
      <c r="B322" s="1" t="s">
        <v>139</v>
      </c>
      <c r="C322" s="1">
        <v>242</v>
      </c>
      <c r="D322" s="1" t="s">
        <v>14</v>
      </c>
      <c r="E322" s="1">
        <v>5510</v>
      </c>
      <c r="F322" s="1" t="s">
        <v>581</v>
      </c>
      <c r="G322" s="1" t="s">
        <v>4</v>
      </c>
      <c r="H322" s="1">
        <v>618</v>
      </c>
      <c r="I322" s="1">
        <v>189</v>
      </c>
      <c r="J322" s="1">
        <v>149</v>
      </c>
    </row>
    <row r="323" spans="1:10" ht="15" customHeight="1" x14ac:dyDescent="0.2">
      <c r="A323" s="1">
        <v>138</v>
      </c>
      <c r="B323" s="1" t="s">
        <v>140</v>
      </c>
      <c r="C323" s="1">
        <v>242</v>
      </c>
      <c r="D323" s="1" t="s">
        <v>14</v>
      </c>
      <c r="E323" s="1">
        <v>5510</v>
      </c>
      <c r="F323" s="1" t="s">
        <v>581</v>
      </c>
      <c r="G323" s="1" t="s">
        <v>4</v>
      </c>
      <c r="H323" s="1">
        <v>96346</v>
      </c>
      <c r="I323" s="1">
        <v>107002</v>
      </c>
      <c r="J323" s="1">
        <v>95983</v>
      </c>
    </row>
    <row r="324" spans="1:10" ht="15" customHeight="1" x14ac:dyDescent="0.2">
      <c r="A324" s="1">
        <v>143</v>
      </c>
      <c r="B324" s="1" t="s">
        <v>145</v>
      </c>
      <c r="C324" s="1">
        <v>242</v>
      </c>
      <c r="D324" s="1" t="s">
        <v>14</v>
      </c>
      <c r="E324" s="1">
        <v>5510</v>
      </c>
      <c r="F324" s="1" t="s">
        <v>581</v>
      </c>
      <c r="G324" s="1" t="s">
        <v>4</v>
      </c>
      <c r="H324" s="1">
        <v>38376</v>
      </c>
      <c r="I324" s="1">
        <v>33710</v>
      </c>
      <c r="J324" s="1">
        <v>36412</v>
      </c>
    </row>
    <row r="325" spans="1:10" ht="15" customHeight="1" x14ac:dyDescent="0.2">
      <c r="A325" s="1">
        <v>144</v>
      </c>
      <c r="B325" s="1" t="s">
        <v>146</v>
      </c>
      <c r="C325" s="1">
        <v>242</v>
      </c>
      <c r="D325" s="1" t="s">
        <v>14</v>
      </c>
      <c r="E325" s="1">
        <v>5510</v>
      </c>
      <c r="F325" s="1" t="s">
        <v>581</v>
      </c>
      <c r="G325" s="1" t="s">
        <v>4</v>
      </c>
      <c r="H325" s="1">
        <v>140124</v>
      </c>
      <c r="I325" s="1">
        <v>92797</v>
      </c>
      <c r="J325" s="1">
        <v>113180</v>
      </c>
    </row>
    <row r="326" spans="1:10" ht="15" customHeight="1" x14ac:dyDescent="0.2">
      <c r="A326" s="1">
        <v>28</v>
      </c>
      <c r="B326" s="1" t="s">
        <v>147</v>
      </c>
      <c r="C326" s="1">
        <v>242</v>
      </c>
      <c r="D326" s="1" t="s">
        <v>14</v>
      </c>
      <c r="E326" s="1">
        <v>5510</v>
      </c>
      <c r="F326" s="1" t="s">
        <v>581</v>
      </c>
      <c r="G326" s="1" t="s">
        <v>4</v>
      </c>
      <c r="H326" s="1">
        <v>1501600</v>
      </c>
      <c r="I326" s="1">
        <v>1517900</v>
      </c>
      <c r="J326" s="1">
        <v>1572407</v>
      </c>
    </row>
    <row r="327" spans="1:10" ht="15" customHeight="1" x14ac:dyDescent="0.2">
      <c r="A327" s="1">
        <v>147</v>
      </c>
      <c r="B327" s="1" t="s">
        <v>148</v>
      </c>
      <c r="C327" s="1">
        <v>242</v>
      </c>
      <c r="D327" s="1" t="s">
        <v>14</v>
      </c>
      <c r="E327" s="1">
        <v>5510</v>
      </c>
      <c r="F327" s="1" t="s">
        <v>581</v>
      </c>
      <c r="G327" s="1" t="s">
        <v>4</v>
      </c>
      <c r="H327" s="1">
        <v>211</v>
      </c>
      <c r="I327" s="1">
        <v>211</v>
      </c>
      <c r="J327" s="1">
        <v>211</v>
      </c>
    </row>
    <row r="328" spans="1:10" ht="15" customHeight="1" x14ac:dyDescent="0.2">
      <c r="A328" s="1">
        <v>157</v>
      </c>
      <c r="B328" s="1" t="s">
        <v>154</v>
      </c>
      <c r="C328" s="1">
        <v>242</v>
      </c>
      <c r="D328" s="1" t="s">
        <v>14</v>
      </c>
      <c r="E328" s="1">
        <v>5510</v>
      </c>
      <c r="F328" s="1" t="s">
        <v>581</v>
      </c>
      <c r="G328" s="1" t="s">
        <v>4</v>
      </c>
      <c r="H328" s="1">
        <v>170629</v>
      </c>
      <c r="I328" s="1">
        <v>171822</v>
      </c>
      <c r="J328" s="1">
        <v>186375</v>
      </c>
    </row>
    <row r="329" spans="1:10" ht="15" customHeight="1" x14ac:dyDescent="0.2">
      <c r="A329" s="1">
        <v>158</v>
      </c>
      <c r="B329" s="1" t="s">
        <v>155</v>
      </c>
      <c r="C329" s="1">
        <v>242</v>
      </c>
      <c r="D329" s="1" t="s">
        <v>14</v>
      </c>
      <c r="E329" s="1">
        <v>5510</v>
      </c>
      <c r="F329" s="1" t="s">
        <v>581</v>
      </c>
      <c r="G329" s="1" t="s">
        <v>4</v>
      </c>
      <c r="H329" s="1">
        <v>403365</v>
      </c>
      <c r="I329" s="1">
        <v>427324</v>
      </c>
      <c r="J329" s="1">
        <v>453577</v>
      </c>
    </row>
    <row r="330" spans="1:10" ht="15" customHeight="1" x14ac:dyDescent="0.2">
      <c r="A330" s="1">
        <v>159</v>
      </c>
      <c r="B330" s="1" t="s">
        <v>156</v>
      </c>
      <c r="C330" s="1">
        <v>242</v>
      </c>
      <c r="D330" s="1" t="s">
        <v>14</v>
      </c>
      <c r="E330" s="1">
        <v>5510</v>
      </c>
      <c r="F330" s="1" t="s">
        <v>581</v>
      </c>
      <c r="G330" s="1" t="s">
        <v>4</v>
      </c>
      <c r="H330" s="1">
        <v>3399158</v>
      </c>
      <c r="I330" s="1">
        <v>3467446</v>
      </c>
      <c r="J330" s="1">
        <v>3028571</v>
      </c>
    </row>
    <row r="331" spans="1:10" ht="15" customHeight="1" x14ac:dyDescent="0.2">
      <c r="A331" s="1">
        <v>299</v>
      </c>
      <c r="B331" s="1" t="s">
        <v>159</v>
      </c>
      <c r="C331" s="1">
        <v>242</v>
      </c>
      <c r="D331" s="1" t="s">
        <v>14</v>
      </c>
      <c r="E331" s="1">
        <v>5510</v>
      </c>
      <c r="F331" s="1" t="s">
        <v>581</v>
      </c>
      <c r="G331" s="1" t="s">
        <v>4</v>
      </c>
      <c r="H331" s="1">
        <v>18</v>
      </c>
      <c r="I331" s="1">
        <v>18</v>
      </c>
      <c r="J331" s="1">
        <v>18</v>
      </c>
    </row>
    <row r="332" spans="1:10" ht="15" customHeight="1" x14ac:dyDescent="0.2">
      <c r="A332" s="1">
        <v>165</v>
      </c>
      <c r="B332" s="1" t="s">
        <v>162</v>
      </c>
      <c r="C332" s="1">
        <v>242</v>
      </c>
      <c r="D332" s="1" t="s">
        <v>14</v>
      </c>
      <c r="E332" s="1">
        <v>5510</v>
      </c>
      <c r="F332" s="1" t="s">
        <v>581</v>
      </c>
      <c r="G332" s="1" t="s">
        <v>4</v>
      </c>
      <c r="H332" s="1">
        <v>86663</v>
      </c>
      <c r="I332" s="1">
        <v>91655</v>
      </c>
      <c r="J332" s="1">
        <v>87280</v>
      </c>
    </row>
    <row r="333" spans="1:10" ht="15" customHeight="1" x14ac:dyDescent="0.2">
      <c r="A333" s="1">
        <v>168</v>
      </c>
      <c r="B333" s="1" t="s">
        <v>164</v>
      </c>
      <c r="C333" s="1">
        <v>242</v>
      </c>
      <c r="D333" s="1" t="s">
        <v>14</v>
      </c>
      <c r="E333" s="1">
        <v>5510</v>
      </c>
      <c r="F333" s="1" t="s">
        <v>581</v>
      </c>
      <c r="G333" s="1" t="s">
        <v>4</v>
      </c>
      <c r="H333" s="1">
        <v>1435</v>
      </c>
      <c r="I333" s="1">
        <v>1465</v>
      </c>
      <c r="J333" s="1">
        <v>1495</v>
      </c>
    </row>
    <row r="334" spans="1:10" ht="15" customHeight="1" x14ac:dyDescent="0.2">
      <c r="A334" s="1">
        <v>169</v>
      </c>
      <c r="B334" s="1" t="s">
        <v>165</v>
      </c>
      <c r="C334" s="1">
        <v>242</v>
      </c>
      <c r="D334" s="1" t="s">
        <v>14</v>
      </c>
      <c r="E334" s="1">
        <v>5510</v>
      </c>
      <c r="F334" s="1" t="s">
        <v>581</v>
      </c>
      <c r="G334" s="1" t="s">
        <v>4</v>
      </c>
      <c r="H334" s="1">
        <v>25000</v>
      </c>
      <c r="I334" s="1">
        <v>26432</v>
      </c>
      <c r="J334" s="1">
        <v>26780</v>
      </c>
    </row>
    <row r="335" spans="1:10" ht="15" customHeight="1" x14ac:dyDescent="0.2">
      <c r="A335" s="1">
        <v>170</v>
      </c>
      <c r="B335" s="1" t="s">
        <v>166</v>
      </c>
      <c r="C335" s="1">
        <v>242</v>
      </c>
      <c r="D335" s="1" t="s">
        <v>14</v>
      </c>
      <c r="E335" s="1">
        <v>5510</v>
      </c>
      <c r="F335" s="1" t="s">
        <v>581</v>
      </c>
      <c r="G335" s="1" t="s">
        <v>4</v>
      </c>
      <c r="H335" s="1">
        <v>6246</v>
      </c>
      <c r="I335" s="1">
        <v>6057</v>
      </c>
      <c r="J335" s="1">
        <v>6977</v>
      </c>
    </row>
    <row r="336" spans="1:10" ht="15" customHeight="1" x14ac:dyDescent="0.2">
      <c r="A336" s="1">
        <v>171</v>
      </c>
      <c r="B336" s="1" t="s">
        <v>167</v>
      </c>
      <c r="C336" s="1">
        <v>242</v>
      </c>
      <c r="D336" s="1" t="s">
        <v>14</v>
      </c>
      <c r="E336" s="1">
        <v>5510</v>
      </c>
      <c r="F336" s="1" t="s">
        <v>581</v>
      </c>
      <c r="G336" s="1" t="s">
        <v>4</v>
      </c>
      <c r="H336" s="1">
        <v>29196</v>
      </c>
      <c r="I336" s="1">
        <v>29195</v>
      </c>
      <c r="J336" s="1">
        <v>27921</v>
      </c>
    </row>
    <row r="337" spans="1:10" ht="15" customHeight="1" x14ac:dyDescent="0.2">
      <c r="A337" s="1">
        <v>174</v>
      </c>
      <c r="B337" s="1" t="s">
        <v>169</v>
      </c>
      <c r="C337" s="1">
        <v>242</v>
      </c>
      <c r="D337" s="1" t="s">
        <v>14</v>
      </c>
      <c r="E337" s="1">
        <v>5510</v>
      </c>
      <c r="F337" s="1" t="s">
        <v>581</v>
      </c>
      <c r="G337" s="1" t="s">
        <v>4</v>
      </c>
    </row>
    <row r="338" spans="1:10" ht="15" customHeight="1" x14ac:dyDescent="0.2">
      <c r="A338" s="1">
        <v>117</v>
      </c>
      <c r="B338" s="1" t="s">
        <v>172</v>
      </c>
      <c r="C338" s="1">
        <v>242</v>
      </c>
      <c r="D338" s="1" t="s">
        <v>14</v>
      </c>
      <c r="E338" s="1">
        <v>5510</v>
      </c>
      <c r="F338" s="1" t="s">
        <v>581</v>
      </c>
      <c r="G338" s="1" t="s">
        <v>4</v>
      </c>
      <c r="H338" s="1">
        <v>12402</v>
      </c>
      <c r="I338" s="1">
        <v>11651</v>
      </c>
      <c r="J338" s="1">
        <v>11395</v>
      </c>
    </row>
    <row r="339" spans="1:10" ht="15" customHeight="1" x14ac:dyDescent="0.2">
      <c r="A339" s="1">
        <v>182</v>
      </c>
      <c r="B339" s="1" t="s">
        <v>174</v>
      </c>
      <c r="C339" s="1">
        <v>242</v>
      </c>
      <c r="D339" s="1" t="s">
        <v>14</v>
      </c>
      <c r="E339" s="1">
        <v>5510</v>
      </c>
      <c r="F339" s="1" t="s">
        <v>581</v>
      </c>
      <c r="G339" s="1" t="s">
        <v>4</v>
      </c>
      <c r="H339" s="1">
        <v>2037</v>
      </c>
      <c r="I339" s="1">
        <v>2063</v>
      </c>
      <c r="J339" s="1">
        <v>2077</v>
      </c>
    </row>
    <row r="340" spans="1:10" ht="15" customHeight="1" x14ac:dyDescent="0.2">
      <c r="A340" s="1">
        <v>184</v>
      </c>
      <c r="B340" s="1" t="s">
        <v>177</v>
      </c>
      <c r="C340" s="1">
        <v>242</v>
      </c>
      <c r="D340" s="1" t="s">
        <v>14</v>
      </c>
      <c r="E340" s="1">
        <v>5510</v>
      </c>
      <c r="F340" s="1" t="s">
        <v>581</v>
      </c>
      <c r="G340" s="1" t="s">
        <v>4</v>
      </c>
      <c r="H340" s="1">
        <v>10181</v>
      </c>
      <c r="I340" s="1">
        <v>11148</v>
      </c>
      <c r="J340" s="1">
        <v>11259</v>
      </c>
    </row>
    <row r="341" spans="1:10" ht="15" customHeight="1" x14ac:dyDescent="0.2">
      <c r="A341" s="1">
        <v>188</v>
      </c>
      <c r="B341" s="1" t="s">
        <v>178</v>
      </c>
      <c r="C341" s="1">
        <v>242</v>
      </c>
      <c r="D341" s="1" t="s">
        <v>14</v>
      </c>
      <c r="E341" s="1">
        <v>5510</v>
      </c>
      <c r="F341" s="1" t="s">
        <v>581</v>
      </c>
      <c r="G341" s="1" t="s">
        <v>4</v>
      </c>
      <c r="H341" s="1">
        <v>25</v>
      </c>
      <c r="I341" s="1">
        <v>18</v>
      </c>
      <c r="J341" s="1">
        <v>19</v>
      </c>
    </row>
    <row r="342" spans="1:10" ht="15" customHeight="1" x14ac:dyDescent="0.2">
      <c r="A342" s="1">
        <v>191</v>
      </c>
      <c r="B342" s="1" t="s">
        <v>181</v>
      </c>
      <c r="C342" s="1">
        <v>242</v>
      </c>
      <c r="D342" s="1" t="s">
        <v>14</v>
      </c>
      <c r="E342" s="1">
        <v>5510</v>
      </c>
      <c r="F342" s="1" t="s">
        <v>581</v>
      </c>
      <c r="G342" s="1" t="s">
        <v>4</v>
      </c>
      <c r="H342" s="1">
        <v>237</v>
      </c>
      <c r="I342" s="1">
        <v>228</v>
      </c>
      <c r="J342" s="1">
        <v>289</v>
      </c>
    </row>
    <row r="343" spans="1:10" ht="15" customHeight="1" x14ac:dyDescent="0.2">
      <c r="A343" s="1">
        <v>194</v>
      </c>
      <c r="B343" s="1" t="s">
        <v>184</v>
      </c>
      <c r="C343" s="1">
        <v>242</v>
      </c>
      <c r="D343" s="1" t="s">
        <v>14</v>
      </c>
      <c r="E343" s="1">
        <v>5510</v>
      </c>
      <c r="F343" s="1" t="s">
        <v>581</v>
      </c>
      <c r="G343" s="1" t="s">
        <v>4</v>
      </c>
      <c r="H343" s="1">
        <v>2049</v>
      </c>
      <c r="I343" s="1">
        <v>1874</v>
      </c>
      <c r="J343" s="1">
        <v>1709</v>
      </c>
    </row>
    <row r="344" spans="1:10" ht="15" customHeight="1" x14ac:dyDescent="0.2">
      <c r="A344" s="1">
        <v>195</v>
      </c>
      <c r="B344" s="1" t="s">
        <v>185</v>
      </c>
      <c r="C344" s="1">
        <v>242</v>
      </c>
      <c r="D344" s="1" t="s">
        <v>14</v>
      </c>
      <c r="E344" s="1">
        <v>5510</v>
      </c>
      <c r="F344" s="1" t="s">
        <v>581</v>
      </c>
      <c r="G344" s="1" t="s">
        <v>4</v>
      </c>
      <c r="H344" s="1">
        <v>669329</v>
      </c>
      <c r="I344" s="1">
        <v>1050042</v>
      </c>
      <c r="J344" s="1">
        <v>719000</v>
      </c>
    </row>
    <row r="345" spans="1:10" ht="15" customHeight="1" x14ac:dyDescent="0.2">
      <c r="A345" s="1">
        <v>186</v>
      </c>
      <c r="B345" s="1" t="s">
        <v>187</v>
      </c>
      <c r="C345" s="1">
        <v>242</v>
      </c>
      <c r="D345" s="1" t="s">
        <v>14</v>
      </c>
      <c r="E345" s="1">
        <v>5510</v>
      </c>
      <c r="F345" s="1" t="s">
        <v>581</v>
      </c>
      <c r="G345" s="1" t="s">
        <v>4</v>
      </c>
    </row>
    <row r="346" spans="1:10" ht="15" customHeight="1" x14ac:dyDescent="0.2">
      <c r="A346" s="1">
        <v>197</v>
      </c>
      <c r="B346" s="1" t="s">
        <v>189</v>
      </c>
      <c r="C346" s="1">
        <v>242</v>
      </c>
      <c r="D346" s="1" t="s">
        <v>14</v>
      </c>
      <c r="E346" s="1">
        <v>5510</v>
      </c>
      <c r="F346" s="1" t="s">
        <v>581</v>
      </c>
      <c r="G346" s="1" t="s">
        <v>4</v>
      </c>
      <c r="H346" s="1">
        <v>86000</v>
      </c>
      <c r="I346" s="1">
        <v>78988</v>
      </c>
      <c r="J346" s="1">
        <v>66083</v>
      </c>
    </row>
    <row r="347" spans="1:10" ht="15" customHeight="1" x14ac:dyDescent="0.2">
      <c r="A347" s="1">
        <v>201</v>
      </c>
      <c r="B347" s="1" t="s">
        <v>194</v>
      </c>
      <c r="C347" s="1">
        <v>242</v>
      </c>
      <c r="D347" s="1" t="s">
        <v>14</v>
      </c>
      <c r="E347" s="1">
        <v>5510</v>
      </c>
      <c r="F347" s="1" t="s">
        <v>581</v>
      </c>
      <c r="G347" s="1" t="s">
        <v>4</v>
      </c>
      <c r="H347" s="1">
        <v>8088</v>
      </c>
      <c r="I347" s="1">
        <v>8352</v>
      </c>
      <c r="J347" s="1">
        <v>8615</v>
      </c>
    </row>
    <row r="348" spans="1:10" ht="15" customHeight="1" x14ac:dyDescent="0.2">
      <c r="A348" s="1">
        <v>202</v>
      </c>
      <c r="B348" s="1" t="s">
        <v>195</v>
      </c>
      <c r="C348" s="1">
        <v>242</v>
      </c>
      <c r="D348" s="1" t="s">
        <v>14</v>
      </c>
      <c r="E348" s="1">
        <v>5510</v>
      </c>
      <c r="F348" s="1" t="s">
        <v>581</v>
      </c>
      <c r="G348" s="1" t="s">
        <v>4</v>
      </c>
      <c r="H348" s="1">
        <v>74500</v>
      </c>
      <c r="I348" s="1">
        <v>62300</v>
      </c>
      <c r="J348" s="1">
        <v>17680</v>
      </c>
    </row>
    <row r="349" spans="1:10" ht="15" customHeight="1" x14ac:dyDescent="0.2">
      <c r="A349" s="1">
        <v>277</v>
      </c>
      <c r="B349" s="1" t="s">
        <v>571</v>
      </c>
      <c r="C349" s="1">
        <v>242</v>
      </c>
      <c r="D349" s="1" t="s">
        <v>14</v>
      </c>
      <c r="E349" s="1">
        <v>5510</v>
      </c>
      <c r="F349" s="1" t="s">
        <v>581</v>
      </c>
      <c r="G349" s="1" t="s">
        <v>4</v>
      </c>
      <c r="H349" s="1">
        <v>135000</v>
      </c>
      <c r="I349" s="1">
        <v>150000</v>
      </c>
      <c r="J349" s="1">
        <v>165000</v>
      </c>
    </row>
    <row r="350" spans="1:10" ht="15" customHeight="1" x14ac:dyDescent="0.2">
      <c r="A350" s="1">
        <v>203</v>
      </c>
      <c r="B350" s="1" t="s">
        <v>196</v>
      </c>
      <c r="C350" s="1">
        <v>242</v>
      </c>
      <c r="D350" s="1" t="s">
        <v>14</v>
      </c>
      <c r="E350" s="1">
        <v>5510</v>
      </c>
      <c r="F350" s="1" t="s">
        <v>581</v>
      </c>
      <c r="G350" s="1" t="s">
        <v>4</v>
      </c>
      <c r="H350" s="1">
        <v>2659</v>
      </c>
      <c r="I350" s="1">
        <v>1309</v>
      </c>
      <c r="J350" s="1">
        <v>1360</v>
      </c>
    </row>
    <row r="351" spans="1:10" ht="15" customHeight="1" x14ac:dyDescent="0.2">
      <c r="A351" s="1">
        <v>38</v>
      </c>
      <c r="B351" s="1" t="s">
        <v>197</v>
      </c>
      <c r="C351" s="1">
        <v>242</v>
      </c>
      <c r="D351" s="1" t="s">
        <v>14</v>
      </c>
      <c r="E351" s="1">
        <v>5510</v>
      </c>
      <c r="F351" s="1" t="s">
        <v>581</v>
      </c>
      <c r="G351" s="1" t="s">
        <v>4</v>
      </c>
      <c r="H351" s="1">
        <v>25383</v>
      </c>
      <c r="I351" s="1">
        <v>25060</v>
      </c>
      <c r="J351" s="1">
        <v>28253</v>
      </c>
    </row>
    <row r="352" spans="1:10" ht="15" customHeight="1" x14ac:dyDescent="0.2">
      <c r="A352" s="1">
        <v>276</v>
      </c>
      <c r="B352" s="1" t="s">
        <v>198</v>
      </c>
      <c r="C352" s="1">
        <v>242</v>
      </c>
      <c r="D352" s="1" t="s">
        <v>14</v>
      </c>
      <c r="E352" s="1">
        <v>5510</v>
      </c>
      <c r="F352" s="1" t="s">
        <v>581</v>
      </c>
      <c r="G352" s="1" t="s">
        <v>4</v>
      </c>
      <c r="H352" s="1">
        <v>1871000</v>
      </c>
      <c r="I352" s="1">
        <v>1042000</v>
      </c>
      <c r="J352" s="1">
        <v>1826000</v>
      </c>
    </row>
    <row r="353" spans="1:10" ht="15" customHeight="1" x14ac:dyDescent="0.2">
      <c r="A353" s="1">
        <v>206</v>
      </c>
      <c r="B353" s="1" t="s">
        <v>572</v>
      </c>
      <c r="C353" s="1">
        <v>242</v>
      </c>
      <c r="D353" s="1" t="s">
        <v>14</v>
      </c>
      <c r="E353" s="1">
        <v>5510</v>
      </c>
      <c r="F353" s="1" t="s">
        <v>581</v>
      </c>
      <c r="G353" s="1" t="s">
        <v>4</v>
      </c>
    </row>
    <row r="354" spans="1:10" ht="15" customHeight="1" x14ac:dyDescent="0.2">
      <c r="A354" s="1">
        <v>207</v>
      </c>
      <c r="B354" s="1" t="s">
        <v>199</v>
      </c>
      <c r="C354" s="1">
        <v>242</v>
      </c>
      <c r="D354" s="1" t="s">
        <v>14</v>
      </c>
      <c r="E354" s="1">
        <v>5510</v>
      </c>
      <c r="F354" s="1" t="s">
        <v>581</v>
      </c>
      <c r="G354" s="1" t="s">
        <v>4</v>
      </c>
      <c r="H354" s="1">
        <v>31</v>
      </c>
      <c r="I354" s="1">
        <v>25</v>
      </c>
      <c r="J354" s="1">
        <v>22</v>
      </c>
    </row>
    <row r="355" spans="1:10" ht="15" customHeight="1" x14ac:dyDescent="0.2">
      <c r="A355" s="1">
        <v>209</v>
      </c>
      <c r="B355" s="1" t="s">
        <v>200</v>
      </c>
      <c r="C355" s="1">
        <v>242</v>
      </c>
      <c r="D355" s="1" t="s">
        <v>14</v>
      </c>
      <c r="E355" s="1">
        <v>5510</v>
      </c>
      <c r="F355" s="1" t="s">
        <v>581</v>
      </c>
      <c r="G355" s="1" t="s">
        <v>4</v>
      </c>
      <c r="H355" s="1">
        <v>2277</v>
      </c>
      <c r="I355" s="1">
        <v>2253</v>
      </c>
      <c r="J355" s="1">
        <v>2236</v>
      </c>
    </row>
    <row r="356" spans="1:10" ht="15" customHeight="1" x14ac:dyDescent="0.2">
      <c r="A356" s="1">
        <v>212</v>
      </c>
      <c r="B356" s="1" t="s">
        <v>203</v>
      </c>
      <c r="C356" s="1">
        <v>242</v>
      </c>
      <c r="D356" s="1" t="s">
        <v>14</v>
      </c>
      <c r="E356" s="1">
        <v>5510</v>
      </c>
      <c r="F356" s="1" t="s">
        <v>581</v>
      </c>
      <c r="G356" s="1" t="s">
        <v>4</v>
      </c>
      <c r="H356" s="1">
        <v>17067</v>
      </c>
      <c r="I356" s="1">
        <v>16182</v>
      </c>
      <c r="J356" s="1">
        <v>14132</v>
      </c>
    </row>
    <row r="357" spans="1:10" ht="15" customHeight="1" x14ac:dyDescent="0.2">
      <c r="A357" s="1">
        <v>208</v>
      </c>
      <c r="B357" s="1" t="s">
        <v>204</v>
      </c>
      <c r="C357" s="1">
        <v>242</v>
      </c>
      <c r="D357" s="1" t="s">
        <v>14</v>
      </c>
      <c r="E357" s="1">
        <v>5510</v>
      </c>
      <c r="F357" s="1" t="s">
        <v>581</v>
      </c>
      <c r="G357" s="1" t="s">
        <v>4</v>
      </c>
      <c r="H357" s="1">
        <v>5960</v>
      </c>
      <c r="I357" s="1">
        <v>8007</v>
      </c>
      <c r="J357" s="1">
        <v>8673</v>
      </c>
    </row>
    <row r="358" spans="1:10" ht="15" customHeight="1" x14ac:dyDescent="0.2">
      <c r="A358" s="1">
        <v>216</v>
      </c>
      <c r="B358" s="1" t="s">
        <v>205</v>
      </c>
      <c r="C358" s="1">
        <v>242</v>
      </c>
      <c r="D358" s="1" t="s">
        <v>14</v>
      </c>
      <c r="E358" s="1">
        <v>5510</v>
      </c>
      <c r="F358" s="1" t="s">
        <v>581</v>
      </c>
      <c r="G358" s="1" t="s">
        <v>4</v>
      </c>
      <c r="H358" s="1">
        <v>39670</v>
      </c>
      <c r="I358" s="1">
        <v>36337</v>
      </c>
      <c r="J358" s="1">
        <v>32046</v>
      </c>
    </row>
    <row r="359" spans="1:10" ht="15" customHeight="1" x14ac:dyDescent="0.2">
      <c r="A359" s="1">
        <v>176</v>
      </c>
      <c r="B359" s="1" t="s">
        <v>207</v>
      </c>
      <c r="C359" s="1">
        <v>242</v>
      </c>
      <c r="D359" s="1" t="s">
        <v>14</v>
      </c>
      <c r="E359" s="1">
        <v>5510</v>
      </c>
      <c r="F359" s="1" t="s">
        <v>581</v>
      </c>
      <c r="G359" s="1" t="s">
        <v>4</v>
      </c>
      <c r="H359" s="1">
        <v>4089</v>
      </c>
      <c r="I359" s="1">
        <v>4110</v>
      </c>
      <c r="J359" s="1">
        <v>4132</v>
      </c>
    </row>
    <row r="360" spans="1:10" ht="15" customHeight="1" x14ac:dyDescent="0.2">
      <c r="A360" s="1">
        <v>217</v>
      </c>
      <c r="B360" s="1" t="s">
        <v>208</v>
      </c>
      <c r="C360" s="1">
        <v>242</v>
      </c>
      <c r="D360" s="1" t="s">
        <v>14</v>
      </c>
      <c r="E360" s="1">
        <v>5510</v>
      </c>
      <c r="F360" s="1" t="s">
        <v>581</v>
      </c>
      <c r="G360" s="1" t="s">
        <v>4</v>
      </c>
      <c r="H360" s="1">
        <v>40663</v>
      </c>
      <c r="I360" s="1">
        <v>40903</v>
      </c>
      <c r="J360" s="1">
        <v>40663</v>
      </c>
    </row>
    <row r="361" spans="1:10" ht="15" customHeight="1" x14ac:dyDescent="0.2">
      <c r="A361" s="1">
        <v>219</v>
      </c>
      <c r="B361" s="1" t="s">
        <v>210</v>
      </c>
      <c r="C361" s="1">
        <v>242</v>
      </c>
      <c r="D361" s="1" t="s">
        <v>14</v>
      </c>
      <c r="E361" s="1">
        <v>5510</v>
      </c>
      <c r="F361" s="1" t="s">
        <v>581</v>
      </c>
      <c r="G361" s="1" t="s">
        <v>4</v>
      </c>
      <c r="H361" s="1">
        <v>1306</v>
      </c>
      <c r="I361" s="1">
        <v>1084</v>
      </c>
      <c r="J361" s="1">
        <v>1095</v>
      </c>
    </row>
    <row r="362" spans="1:10" ht="15" customHeight="1" x14ac:dyDescent="0.2">
      <c r="A362" s="1">
        <v>223</v>
      </c>
      <c r="B362" s="1" t="s">
        <v>213</v>
      </c>
      <c r="C362" s="1">
        <v>242</v>
      </c>
      <c r="D362" s="1" t="s">
        <v>14</v>
      </c>
      <c r="E362" s="1">
        <v>5510</v>
      </c>
      <c r="F362" s="1" t="s">
        <v>581</v>
      </c>
      <c r="G362" s="1" t="s">
        <v>4</v>
      </c>
      <c r="H362" s="1">
        <v>123600</v>
      </c>
      <c r="I362" s="1">
        <v>147537</v>
      </c>
      <c r="J362" s="1">
        <v>164186</v>
      </c>
    </row>
    <row r="363" spans="1:10" ht="15" customHeight="1" x14ac:dyDescent="0.2">
      <c r="A363" s="1">
        <v>226</v>
      </c>
      <c r="B363" s="1" t="s">
        <v>216</v>
      </c>
      <c r="C363" s="1">
        <v>242</v>
      </c>
      <c r="D363" s="1" t="s">
        <v>14</v>
      </c>
      <c r="E363" s="1">
        <v>5510</v>
      </c>
      <c r="F363" s="1" t="s">
        <v>581</v>
      </c>
      <c r="G363" s="1" t="s">
        <v>4</v>
      </c>
      <c r="H363" s="1">
        <v>295601</v>
      </c>
      <c r="I363" s="1">
        <v>210000</v>
      </c>
      <c r="J363" s="1">
        <v>210000</v>
      </c>
    </row>
    <row r="364" spans="1:10" ht="15" customHeight="1" x14ac:dyDescent="0.2">
      <c r="A364" s="1">
        <v>215</v>
      </c>
      <c r="B364" s="1" t="s">
        <v>220</v>
      </c>
      <c r="C364" s="1">
        <v>242</v>
      </c>
      <c r="D364" s="1" t="s">
        <v>14</v>
      </c>
      <c r="E364" s="1">
        <v>5510</v>
      </c>
      <c r="F364" s="1" t="s">
        <v>581</v>
      </c>
      <c r="G364" s="1" t="s">
        <v>4</v>
      </c>
      <c r="H364" s="1">
        <v>1635335</v>
      </c>
      <c r="I364" s="1">
        <v>1835933</v>
      </c>
      <c r="J364" s="1">
        <v>550000</v>
      </c>
    </row>
    <row r="365" spans="1:10" ht="15" customHeight="1" x14ac:dyDescent="0.2">
      <c r="A365" s="1">
        <v>231</v>
      </c>
      <c r="B365" s="1" t="s">
        <v>221</v>
      </c>
      <c r="C365" s="1">
        <v>242</v>
      </c>
      <c r="D365" s="1" t="s">
        <v>14</v>
      </c>
      <c r="E365" s="1">
        <v>5510</v>
      </c>
      <c r="F365" s="1" t="s">
        <v>581</v>
      </c>
      <c r="G365" s="1" t="s">
        <v>4</v>
      </c>
      <c r="H365" s="1">
        <v>2353540</v>
      </c>
      <c r="I365" s="1">
        <v>2817080</v>
      </c>
      <c r="J365" s="1">
        <v>2578500</v>
      </c>
    </row>
    <row r="366" spans="1:10" ht="15" customHeight="1" x14ac:dyDescent="0.2">
      <c r="A366" s="1">
        <v>234</v>
      </c>
      <c r="B366" s="1" t="s">
        <v>223</v>
      </c>
      <c r="C366" s="1">
        <v>242</v>
      </c>
      <c r="D366" s="1" t="s">
        <v>14</v>
      </c>
      <c r="E366" s="1">
        <v>5510</v>
      </c>
      <c r="F366" s="1" t="s">
        <v>581</v>
      </c>
      <c r="G366" s="1" t="s">
        <v>4</v>
      </c>
      <c r="H366" s="1">
        <v>1700</v>
      </c>
      <c r="I366" s="1">
        <v>1683</v>
      </c>
      <c r="J366" s="1">
        <v>1777</v>
      </c>
    </row>
    <row r="367" spans="1:10" ht="15" customHeight="1" x14ac:dyDescent="0.2">
      <c r="A367" s="1">
        <v>228</v>
      </c>
      <c r="B367" s="1" t="s">
        <v>224</v>
      </c>
      <c r="C367" s="1">
        <v>242</v>
      </c>
      <c r="D367" s="1" t="s">
        <v>14</v>
      </c>
      <c r="E367" s="1">
        <v>5510</v>
      </c>
      <c r="F367" s="1" t="s">
        <v>581</v>
      </c>
      <c r="G367" s="1" t="s">
        <v>4</v>
      </c>
    </row>
    <row r="368" spans="1:10" ht="15" customHeight="1" x14ac:dyDescent="0.2">
      <c r="A368" s="1">
        <v>235</v>
      </c>
      <c r="B368" s="1" t="s">
        <v>225</v>
      </c>
      <c r="C368" s="1">
        <v>242</v>
      </c>
      <c r="D368" s="1" t="s">
        <v>14</v>
      </c>
      <c r="E368" s="1">
        <v>5510</v>
      </c>
      <c r="F368" s="1" t="s">
        <v>581</v>
      </c>
      <c r="G368" s="1" t="s">
        <v>4</v>
      </c>
      <c r="H368" s="1">
        <v>6400</v>
      </c>
      <c r="I368" s="1">
        <v>7200</v>
      </c>
      <c r="J368" s="1">
        <v>7024</v>
      </c>
    </row>
    <row r="369" spans="1:10" ht="15" customHeight="1" x14ac:dyDescent="0.2">
      <c r="A369" s="1">
        <v>155</v>
      </c>
      <c r="B369" s="1" t="s">
        <v>226</v>
      </c>
      <c r="C369" s="1">
        <v>242</v>
      </c>
      <c r="D369" s="1" t="s">
        <v>14</v>
      </c>
      <c r="E369" s="1">
        <v>5510</v>
      </c>
      <c r="F369" s="1" t="s">
        <v>581</v>
      </c>
      <c r="G369" s="1" t="s">
        <v>4</v>
      </c>
      <c r="H369" s="1">
        <v>2621</v>
      </c>
      <c r="I369" s="1">
        <v>2639</v>
      </c>
      <c r="J369" s="1">
        <v>2657</v>
      </c>
    </row>
    <row r="370" spans="1:10" ht="15" customHeight="1" x14ac:dyDescent="0.2">
      <c r="A370" s="1">
        <v>236</v>
      </c>
      <c r="B370" s="1" t="s">
        <v>227</v>
      </c>
      <c r="C370" s="1">
        <v>242</v>
      </c>
      <c r="D370" s="1" t="s">
        <v>14</v>
      </c>
      <c r="E370" s="1">
        <v>5510</v>
      </c>
      <c r="F370" s="1" t="s">
        <v>581</v>
      </c>
      <c r="G370" s="1" t="s">
        <v>4</v>
      </c>
      <c r="H370" s="1">
        <v>3211</v>
      </c>
      <c r="I370" s="1">
        <v>2129</v>
      </c>
      <c r="J370" s="1">
        <v>1471</v>
      </c>
    </row>
    <row r="371" spans="1:10" ht="15" customHeight="1" x14ac:dyDescent="0.2">
      <c r="A371" s="1">
        <v>237</v>
      </c>
      <c r="B371" s="1" t="s">
        <v>228</v>
      </c>
      <c r="C371" s="1">
        <v>242</v>
      </c>
      <c r="D371" s="1" t="s">
        <v>14</v>
      </c>
      <c r="E371" s="1">
        <v>5510</v>
      </c>
      <c r="F371" s="1" t="s">
        <v>581</v>
      </c>
      <c r="G371" s="1" t="s">
        <v>4</v>
      </c>
      <c r="H371" s="1">
        <v>453332</v>
      </c>
      <c r="I371" s="1">
        <v>453954</v>
      </c>
      <c r="J371" s="1">
        <v>427190</v>
      </c>
    </row>
    <row r="372" spans="1:10" ht="15" customHeight="1" x14ac:dyDescent="0.2">
      <c r="A372" s="1">
        <v>5000</v>
      </c>
      <c r="B372" s="1" t="s">
        <v>461</v>
      </c>
      <c r="C372" s="1">
        <v>242</v>
      </c>
      <c r="D372" s="1" t="s">
        <v>14</v>
      </c>
      <c r="E372" s="1">
        <v>5510</v>
      </c>
      <c r="F372" s="1" t="s">
        <v>581</v>
      </c>
      <c r="G372" s="1" t="s">
        <v>4</v>
      </c>
      <c r="H372" s="1">
        <v>45470373</v>
      </c>
      <c r="I372" s="1">
        <v>45077086</v>
      </c>
      <c r="J372" s="1">
        <v>43982066</v>
      </c>
    </row>
    <row r="373" spans="1:10" ht="15" customHeight="1" x14ac:dyDescent="0.2">
      <c r="A373" s="1">
        <v>248</v>
      </c>
      <c r="B373" s="1" t="s">
        <v>232</v>
      </c>
      <c r="C373" s="1">
        <v>242</v>
      </c>
      <c r="D373" s="1" t="s">
        <v>14</v>
      </c>
      <c r="E373" s="1">
        <v>5510</v>
      </c>
      <c r="F373" s="1" t="s">
        <v>581</v>
      </c>
      <c r="G373" s="1" t="s">
        <v>4</v>
      </c>
    </row>
    <row r="374" spans="1:10" ht="15" customHeight="1" x14ac:dyDescent="0.2">
      <c r="A374" s="1">
        <v>251</v>
      </c>
      <c r="B374" s="1" t="s">
        <v>233</v>
      </c>
      <c r="C374" s="1">
        <v>242</v>
      </c>
      <c r="D374" s="1" t="s">
        <v>14</v>
      </c>
      <c r="E374" s="1">
        <v>5510</v>
      </c>
      <c r="F374" s="1" t="s">
        <v>581</v>
      </c>
      <c r="G374" s="1" t="s">
        <v>4</v>
      </c>
      <c r="H374" s="1">
        <v>143591</v>
      </c>
      <c r="I374" s="1">
        <v>158532</v>
      </c>
      <c r="J374" s="1">
        <v>158813</v>
      </c>
    </row>
    <row r="375" spans="1:10" ht="15" customHeight="1" x14ac:dyDescent="0.2">
      <c r="A375" s="1">
        <v>181</v>
      </c>
      <c r="B375" s="1" t="s">
        <v>234</v>
      </c>
      <c r="C375" s="1">
        <v>242</v>
      </c>
      <c r="D375" s="1" t="s">
        <v>14</v>
      </c>
      <c r="E375" s="1">
        <v>5510</v>
      </c>
      <c r="F375" s="1" t="s">
        <v>581</v>
      </c>
      <c r="G375" s="1" t="s">
        <v>4</v>
      </c>
      <c r="H375" s="1">
        <v>56666</v>
      </c>
      <c r="I375" s="1">
        <v>52096</v>
      </c>
      <c r="J375" s="1">
        <v>58000</v>
      </c>
    </row>
    <row r="376" spans="1:10" ht="15" customHeight="1" x14ac:dyDescent="0.2"/>
    <row r="377" spans="1:10" ht="15" customHeight="1" x14ac:dyDescent="0.2"/>
    <row r="378" spans="1:10" ht="15" customHeight="1" x14ac:dyDescent="0.2"/>
    <row r="379" spans="1:10" ht="15" customHeight="1" x14ac:dyDescent="0.2"/>
    <row r="380" spans="1:10" ht="15" customHeight="1" x14ac:dyDescent="0.2"/>
    <row r="381" spans="1:10" ht="15" customHeight="1" x14ac:dyDescent="0.2"/>
    <row r="382" spans="1:10" ht="15" customHeight="1" x14ac:dyDescent="0.2"/>
    <row r="383" spans="1:10" ht="15" customHeight="1" x14ac:dyDescent="0.2"/>
    <row r="384" spans="1:10" ht="15" customHeight="1" x14ac:dyDescent="0.2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J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564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52125</v>
      </c>
      <c r="I4" s="2">
        <f t="shared" si="0"/>
        <v>58000</v>
      </c>
      <c r="J4" s="2">
        <f t="shared" si="0"/>
        <v>22600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413951</v>
      </c>
      <c r="I5" s="2">
        <f t="shared" si="0"/>
        <v>435556</v>
      </c>
      <c r="J5" s="2">
        <f t="shared" si="0"/>
        <v>453826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101794</v>
      </c>
      <c r="I6" s="2">
        <f t="shared" si="0"/>
        <v>96834</v>
      </c>
      <c r="J6" s="2">
        <f t="shared" si="0"/>
        <v>112426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50555</v>
      </c>
      <c r="I7" s="2">
        <f t="shared" si="0"/>
        <v>51485</v>
      </c>
      <c r="J7" s="2">
        <f t="shared" si="0"/>
        <v>52612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490000</v>
      </c>
      <c r="I8" s="2">
        <f t="shared" si="0"/>
        <v>492000</v>
      </c>
      <c r="J8" s="2">
        <f t="shared" si="0"/>
        <v>495000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17944</v>
      </c>
      <c r="I10" s="2">
        <f t="shared" si="0"/>
        <v>17978</v>
      </c>
      <c r="J10" s="2">
        <f t="shared" si="0"/>
        <v>18012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16708</v>
      </c>
      <c r="I12" s="2">
        <f t="shared" si="0"/>
        <v>22055</v>
      </c>
      <c r="J12" s="2">
        <f t="shared" si="0"/>
        <v>13657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21611</v>
      </c>
      <c r="I13" s="2">
        <f t="shared" si="0"/>
        <v>11094</v>
      </c>
      <c r="J13" s="2">
        <f t="shared" si="0"/>
        <v>13442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27513</v>
      </c>
      <c r="I14" s="2">
        <f t="shared" si="0"/>
        <v>26712</v>
      </c>
      <c r="J14" s="2">
        <f t="shared" si="0"/>
        <v>26065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1619500</v>
      </c>
      <c r="I16" s="2">
        <f t="shared" si="0"/>
        <v>1624683</v>
      </c>
      <c r="J16" s="2">
        <f t="shared" si="0"/>
        <v>780000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422300</v>
      </c>
      <c r="I17" s="2">
        <f t="shared" si="0"/>
        <v>410000</v>
      </c>
      <c r="J17" s="2">
        <f t="shared" si="0"/>
        <v>420000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67680</v>
      </c>
      <c r="I19" s="9">
        <f t="shared" si="1"/>
        <v>70155</v>
      </c>
      <c r="J19" s="9">
        <f t="shared" si="1"/>
        <v>78017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7736</v>
      </c>
      <c r="I20" s="2">
        <f t="shared" si="2"/>
        <v>7968</v>
      </c>
      <c r="J20" s="2">
        <f t="shared" si="2"/>
        <v>8199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2418160</v>
      </c>
      <c r="I21" s="9">
        <f t="shared" si="3"/>
        <v>1723691</v>
      </c>
      <c r="J21" s="9">
        <f t="shared" si="3"/>
        <v>2602075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375040</v>
      </c>
      <c r="I22" s="2">
        <f t="shared" si="2"/>
        <v>433000</v>
      </c>
      <c r="J22" s="2">
        <f t="shared" si="2"/>
        <v>420000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350</v>
      </c>
      <c r="I23" s="2">
        <f t="shared" si="2"/>
        <v>351</v>
      </c>
      <c r="J23" s="2">
        <f t="shared" si="2"/>
        <v>368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774604</v>
      </c>
      <c r="I24" s="2">
        <f t="shared" si="2"/>
        <v>882252</v>
      </c>
      <c r="J24" s="2">
        <f t="shared" si="2"/>
        <v>971303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81026</v>
      </c>
      <c r="I25" s="2">
        <f t="shared" si="2"/>
        <v>110084</v>
      </c>
      <c r="J25" s="2">
        <f t="shared" si="2"/>
        <v>118452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351977</v>
      </c>
      <c r="I26" s="2">
        <f t="shared" si="2"/>
        <v>500928</v>
      </c>
      <c r="J26" s="2">
        <f t="shared" si="2"/>
        <v>432354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1180</v>
      </c>
      <c r="I27" s="2">
        <f t="shared" si="2"/>
        <v>1153</v>
      </c>
      <c r="J27" s="2">
        <f t="shared" si="2"/>
        <v>1017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778929</v>
      </c>
      <c r="I28" s="2">
        <f t="shared" si="2"/>
        <v>718457</v>
      </c>
      <c r="J28" s="2">
        <f t="shared" si="2"/>
        <v>771075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878659</v>
      </c>
      <c r="I29" s="2">
        <f t="shared" si="2"/>
        <v>1135339</v>
      </c>
      <c r="J29" s="2">
        <f t="shared" si="2"/>
        <v>880000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335580</v>
      </c>
      <c r="I30" s="2">
        <f t="shared" si="2"/>
        <v>335021</v>
      </c>
      <c r="J30" s="2">
        <f t="shared" si="2"/>
        <v>343127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1239</v>
      </c>
      <c r="I31" s="2">
        <f t="shared" si="2"/>
        <v>636</v>
      </c>
      <c r="J31" s="2">
        <f t="shared" si="2"/>
        <v>1145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1117</v>
      </c>
      <c r="I32" s="2">
        <f t="shared" si="2"/>
        <v>1124</v>
      </c>
      <c r="J32" s="2">
        <f t="shared" si="2"/>
        <v>1135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53000</v>
      </c>
      <c r="I34" s="2">
        <f t="shared" si="2"/>
        <v>66789</v>
      </c>
      <c r="J34" s="2">
        <f t="shared" si="2"/>
        <v>82694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375991</v>
      </c>
      <c r="I35" s="2">
        <f t="shared" si="2"/>
        <v>369987</v>
      </c>
      <c r="J35" s="2">
        <f t="shared" si="2"/>
        <v>369987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240</v>
      </c>
      <c r="I36" s="2">
        <f t="shared" si="4"/>
        <v>99</v>
      </c>
      <c r="J36" s="2">
        <f t="shared" si="4"/>
        <v>56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416500</v>
      </c>
      <c r="I37" s="2">
        <f t="shared" si="4"/>
        <v>382303</v>
      </c>
      <c r="J37" s="2">
        <f t="shared" si="4"/>
        <v>396644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628</v>
      </c>
      <c r="I38" s="2">
        <f t="shared" si="4"/>
        <v>642</v>
      </c>
      <c r="J38" s="2">
        <f t="shared" si="4"/>
        <v>657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1634</v>
      </c>
      <c r="I39" s="2">
        <f t="shared" si="4"/>
        <v>1647</v>
      </c>
      <c r="J39" s="2">
        <f t="shared" si="4"/>
        <v>1654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4985</v>
      </c>
      <c r="I40" s="2">
        <f t="shared" si="4"/>
        <v>5291</v>
      </c>
      <c r="J40" s="2">
        <f t="shared" si="4"/>
        <v>5660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237423</v>
      </c>
      <c r="I41" s="2">
        <f t="shared" si="4"/>
        <v>221226</v>
      </c>
      <c r="J41" s="2">
        <f t="shared" si="4"/>
        <v>216569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137350</v>
      </c>
      <c r="I42" s="2">
        <f t="shared" si="4"/>
        <v>152290</v>
      </c>
      <c r="J42" s="2">
        <f t="shared" si="4"/>
        <v>200000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163009</v>
      </c>
      <c r="I43" s="2">
        <f t="shared" si="4"/>
        <v>158009</v>
      </c>
      <c r="J43" s="2">
        <f t="shared" si="4"/>
        <v>159414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78000</v>
      </c>
      <c r="I44" s="2">
        <f t="shared" si="4"/>
        <v>84268</v>
      </c>
      <c r="J44" s="2">
        <f t="shared" si="4"/>
        <v>83019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334000</v>
      </c>
      <c r="I45" s="2">
        <f t="shared" si="4"/>
        <v>336450</v>
      </c>
      <c r="J45" s="2">
        <f t="shared" si="4"/>
        <v>336450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215000</v>
      </c>
      <c r="I46" s="2">
        <f t="shared" si="4"/>
        <v>234078</v>
      </c>
      <c r="J46" s="2">
        <f t="shared" si="4"/>
        <v>271242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35707</v>
      </c>
      <c r="I47" s="2">
        <f t="shared" si="4"/>
        <v>37504</v>
      </c>
      <c r="J47" s="2">
        <f t="shared" si="4"/>
        <v>38767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8031</v>
      </c>
      <c r="I48" s="2">
        <f t="shared" si="4"/>
        <v>8117</v>
      </c>
      <c r="J48" s="2">
        <f t="shared" si="4"/>
        <v>8009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2799773</v>
      </c>
      <c r="I49" s="2">
        <f t="shared" si="4"/>
        <v>2801756</v>
      </c>
      <c r="J49" s="2">
        <f t="shared" si="4"/>
        <v>2680000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75600</v>
      </c>
      <c r="I50" s="2">
        <f t="shared" si="4"/>
        <v>70723</v>
      </c>
      <c r="J50" s="2">
        <f t="shared" si="4"/>
        <v>79470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61120</v>
      </c>
      <c r="I51" s="2">
        <f t="shared" si="4"/>
        <v>61428</v>
      </c>
      <c r="J51" s="2">
        <f t="shared" si="4"/>
        <v>58078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5400</v>
      </c>
      <c r="I53" s="2">
        <f t="shared" si="5"/>
        <v>6646</v>
      </c>
      <c r="J53" s="2">
        <f t="shared" si="5"/>
        <v>6492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4219</v>
      </c>
      <c r="I54" s="2">
        <f t="shared" si="5"/>
        <v>3798</v>
      </c>
      <c r="J54" s="2">
        <f t="shared" si="5"/>
        <v>4370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42170</v>
      </c>
      <c r="I55" s="2">
        <f t="shared" si="5"/>
        <v>40576</v>
      </c>
      <c r="J55" s="2">
        <f t="shared" si="5"/>
        <v>42232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2006</v>
      </c>
      <c r="I56" s="2">
        <f t="shared" si="5"/>
        <v>2024</v>
      </c>
      <c r="J56" s="2">
        <f t="shared" si="5"/>
        <v>2332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94</v>
      </c>
      <c r="I57" s="9">
        <f t="shared" si="6"/>
        <v>88</v>
      </c>
      <c r="J57" s="9">
        <f t="shared" si="6"/>
        <v>105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88</v>
      </c>
      <c r="I60" s="2">
        <f t="shared" si="7"/>
        <v>130</v>
      </c>
      <c r="J60" s="2">
        <f t="shared" si="7"/>
        <v>133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195</v>
      </c>
      <c r="I61" s="2">
        <f t="shared" si="7"/>
        <v>195</v>
      </c>
      <c r="J61" s="2">
        <f t="shared" si="7"/>
        <v>197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2516</v>
      </c>
      <c r="I63" s="2">
        <f t="shared" si="7"/>
        <v>2516</v>
      </c>
      <c r="J63" s="2">
        <f t="shared" si="7"/>
        <v>2027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155</v>
      </c>
      <c r="I64" s="2">
        <f t="shared" si="7"/>
        <v>150</v>
      </c>
      <c r="J64" s="2">
        <f t="shared" si="7"/>
        <v>150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59024</v>
      </c>
      <c r="I65" s="2">
        <f t="shared" si="7"/>
        <v>66709</v>
      </c>
      <c r="J65" s="2">
        <f t="shared" si="7"/>
        <v>56273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43146</v>
      </c>
      <c r="I66" s="2">
        <f t="shared" si="7"/>
        <v>44299</v>
      </c>
      <c r="J66" s="2">
        <f t="shared" si="7"/>
        <v>42280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19221</v>
      </c>
      <c r="I68" s="2">
        <f t="shared" si="7"/>
        <v>19042</v>
      </c>
      <c r="J68" s="2">
        <f t="shared" si="7"/>
        <v>19207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1566</v>
      </c>
      <c r="I69" s="2">
        <f t="shared" si="7"/>
        <v>1638</v>
      </c>
      <c r="J69" s="2">
        <f t="shared" si="7"/>
        <v>1766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17612</v>
      </c>
      <c r="I70" s="2">
        <f t="shared" si="7"/>
        <v>17785</v>
      </c>
      <c r="J70" s="2">
        <f t="shared" si="7"/>
        <v>17966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3759</v>
      </c>
      <c r="I71" s="2">
        <f t="shared" si="7"/>
        <v>3525</v>
      </c>
      <c r="J71" s="2">
        <f t="shared" si="7"/>
        <v>4089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1463</v>
      </c>
      <c r="I72" s="2">
        <f t="shared" si="7"/>
        <v>796</v>
      </c>
      <c r="J72" s="2">
        <f t="shared" si="7"/>
        <v>483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142952</v>
      </c>
      <c r="I73" s="2">
        <f t="shared" si="7"/>
        <v>147872</v>
      </c>
      <c r="J73" s="2">
        <f t="shared" si="7"/>
        <v>154556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500</v>
      </c>
      <c r="I75" s="2">
        <f t="shared" si="8"/>
        <v>360</v>
      </c>
      <c r="J75" s="2">
        <f t="shared" si="8"/>
        <v>300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21</v>
      </c>
      <c r="I76" s="2">
        <f t="shared" si="8"/>
        <v>16</v>
      </c>
      <c r="J76" s="2">
        <f t="shared" si="8"/>
        <v>16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409312</v>
      </c>
      <c r="I77" s="2">
        <f t="shared" si="8"/>
        <v>424628</v>
      </c>
      <c r="J77" s="2">
        <f t="shared" si="8"/>
        <v>341838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25000</v>
      </c>
      <c r="I79" s="2">
        <f t="shared" si="8"/>
        <v>25670</v>
      </c>
      <c r="J79" s="2">
        <f t="shared" si="8"/>
        <v>26000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3400</v>
      </c>
      <c r="I80" s="2">
        <f t="shared" si="8"/>
        <v>3125</v>
      </c>
      <c r="J80" s="2">
        <f t="shared" si="8"/>
        <v>3296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535200</v>
      </c>
      <c r="I82" s="2">
        <f t="shared" si="8"/>
        <v>634150</v>
      </c>
      <c r="J82" s="2">
        <f t="shared" si="8"/>
        <v>626060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6840</v>
      </c>
      <c r="I83" s="2">
        <f t="shared" si="8"/>
        <v>6700</v>
      </c>
      <c r="J83" s="2">
        <f t="shared" si="8"/>
        <v>6550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4565</v>
      </c>
      <c r="I84" s="2">
        <f t="shared" si="8"/>
        <v>4589</v>
      </c>
      <c r="J84" s="2">
        <f t="shared" si="8"/>
        <v>4334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21644</v>
      </c>
      <c r="I86" s="2">
        <f t="shared" si="8"/>
        <v>20743</v>
      </c>
      <c r="J86" s="2">
        <f t="shared" si="8"/>
        <v>19562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4603850</v>
      </c>
      <c r="I87" s="2">
        <f t="shared" si="8"/>
        <v>4615700</v>
      </c>
      <c r="J87" s="2">
        <f t="shared" si="8"/>
        <v>4521979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0</v>
      </c>
      <c r="I88" s="2">
        <f t="shared" si="8"/>
        <v>0</v>
      </c>
      <c r="J88" s="2">
        <f t="shared" si="8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18000</v>
      </c>
      <c r="I91" s="2">
        <f t="shared" si="9"/>
        <v>18000</v>
      </c>
      <c r="J91" s="2">
        <f t="shared" si="9"/>
        <v>18000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499338</v>
      </c>
      <c r="I92" s="2">
        <f t="shared" si="9"/>
        <v>454063</v>
      </c>
      <c r="J92" s="2">
        <f t="shared" si="9"/>
        <v>366256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25310</v>
      </c>
      <c r="I93" s="2">
        <f t="shared" si="9"/>
        <v>20880</v>
      </c>
      <c r="J93" s="2">
        <f t="shared" si="9"/>
        <v>26680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142</v>
      </c>
      <c r="I94" s="2">
        <f t="shared" si="9"/>
        <v>105</v>
      </c>
      <c r="J94" s="2">
        <f t="shared" si="9"/>
        <v>79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949393</v>
      </c>
      <c r="I95" s="2">
        <f t="shared" si="9"/>
        <v>949756</v>
      </c>
      <c r="J95" s="2">
        <f t="shared" si="9"/>
        <v>989174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25048</v>
      </c>
      <c r="I96" s="2">
        <f t="shared" si="9"/>
        <v>24580</v>
      </c>
      <c r="J96" s="2">
        <f t="shared" si="9"/>
        <v>23522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23660</v>
      </c>
      <c r="I97" s="2">
        <f t="shared" si="9"/>
        <v>21744</v>
      </c>
      <c r="J97" s="2">
        <f t="shared" si="9"/>
        <v>19335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3076</v>
      </c>
      <c r="I98" s="2">
        <f t="shared" si="9"/>
        <v>3060</v>
      </c>
      <c r="J98" s="2">
        <f t="shared" si="9"/>
        <v>3044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208700</v>
      </c>
      <c r="I99" s="2">
        <f t="shared" si="9"/>
        <v>200328</v>
      </c>
      <c r="J99" s="2">
        <f t="shared" si="9"/>
        <v>184792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409</v>
      </c>
      <c r="I100" s="2">
        <f t="shared" si="9"/>
        <v>409</v>
      </c>
      <c r="J100" s="2">
        <f t="shared" si="9"/>
        <v>407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1392</v>
      </c>
      <c r="I103" s="2">
        <f t="shared" si="11"/>
        <v>1414</v>
      </c>
      <c r="J103" s="2">
        <f t="shared" si="11"/>
        <v>1436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2193</v>
      </c>
      <c r="I104" s="9">
        <f t="shared" si="12"/>
        <v>1827</v>
      </c>
      <c r="J104" s="9">
        <f t="shared" si="12"/>
        <v>1845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2283</v>
      </c>
      <c r="I106" s="2">
        <f t="shared" si="13"/>
        <v>2294</v>
      </c>
      <c r="J106" s="2">
        <f t="shared" si="13"/>
        <v>2305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0</v>
      </c>
      <c r="I109" s="2">
        <f t="shared" si="15"/>
        <v>0</v>
      </c>
      <c r="J109" s="2">
        <f t="shared" si="15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4685000</v>
      </c>
      <c r="I110" s="2">
        <f t="shared" si="15"/>
        <v>4560000</v>
      </c>
      <c r="J110" s="2">
        <f t="shared" si="15"/>
        <v>5800000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96258</v>
      </c>
      <c r="I112" s="2">
        <f t="shared" si="15"/>
        <v>91876</v>
      </c>
      <c r="J112" s="2">
        <f t="shared" si="15"/>
        <v>89469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14304</v>
      </c>
      <c r="I113" s="2">
        <f t="shared" si="15"/>
        <v>13820</v>
      </c>
      <c r="J113" s="2">
        <f t="shared" si="15"/>
        <v>13679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0</v>
      </c>
      <c r="I118" s="2">
        <f t="shared" si="15"/>
        <v>0</v>
      </c>
      <c r="J118" s="2">
        <f t="shared" si="15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51</v>
      </c>
      <c r="I127" s="2">
        <f t="shared" si="17"/>
        <v>100</v>
      </c>
      <c r="J127" s="2">
        <f t="shared" si="17"/>
        <v>76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757</v>
      </c>
      <c r="I128" s="2">
        <f t="shared" si="17"/>
        <v>801</v>
      </c>
      <c r="J128" s="2">
        <f t="shared" si="17"/>
        <v>512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0</v>
      </c>
      <c r="I129" s="2">
        <f t="shared" si="17"/>
        <v>0</v>
      </c>
      <c r="J129" s="2">
        <f t="shared" si="17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900</v>
      </c>
      <c r="I132" s="2">
        <f t="shared" si="17"/>
        <v>443</v>
      </c>
      <c r="J132" s="2">
        <f t="shared" si="17"/>
        <v>456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273</v>
      </c>
      <c r="I134" s="2">
        <f t="shared" si="18"/>
        <v>222</v>
      </c>
      <c r="J134" s="2">
        <f t="shared" si="18"/>
        <v>181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0</v>
      </c>
      <c r="I136" s="2">
        <f t="shared" si="18"/>
        <v>0</v>
      </c>
      <c r="J136" s="2">
        <f t="shared" si="18"/>
        <v>1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0</v>
      </c>
      <c r="I139" s="9">
        <f t="shared" si="21"/>
        <v>0</v>
      </c>
      <c r="J139" s="9">
        <f t="shared" si="21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2255</v>
      </c>
      <c r="I140" s="2">
        <f t="shared" si="18"/>
        <v>2115</v>
      </c>
      <c r="J140" s="2">
        <f t="shared" si="18"/>
        <v>3391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57321</v>
      </c>
      <c r="I141" s="2">
        <f t="shared" si="18"/>
        <v>60107</v>
      </c>
      <c r="J141" s="2">
        <f t="shared" si="18"/>
        <v>58000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10000</v>
      </c>
      <c r="I142" s="2">
        <f t="shared" si="18"/>
        <v>9678</v>
      </c>
      <c r="J142" s="2">
        <f t="shared" si="18"/>
        <v>9123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16090</v>
      </c>
      <c r="I143" s="2">
        <f t="shared" si="18"/>
        <v>13850</v>
      </c>
      <c r="J143" s="2">
        <f t="shared" si="18"/>
        <v>15345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1383</v>
      </c>
      <c r="I146" s="2">
        <f t="shared" si="18"/>
        <v>2644</v>
      </c>
      <c r="J146" s="2">
        <f t="shared" si="18"/>
        <v>3364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1583</v>
      </c>
      <c r="I147" s="2">
        <f t="shared" si="22"/>
        <v>1242</v>
      </c>
      <c r="J147" s="2">
        <f t="shared" si="22"/>
        <v>1125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2088</v>
      </c>
      <c r="I148" s="2">
        <f t="shared" si="22"/>
        <v>2780</v>
      </c>
      <c r="J148" s="2">
        <f t="shared" si="22"/>
        <v>3100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2279</v>
      </c>
      <c r="I151" s="2">
        <f t="shared" si="22"/>
        <v>1931</v>
      </c>
      <c r="J151" s="2">
        <f t="shared" si="22"/>
        <v>1689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501</v>
      </c>
      <c r="I154" s="2">
        <f t="shared" si="22"/>
        <v>461</v>
      </c>
      <c r="J154" s="2">
        <f t="shared" si="22"/>
        <v>422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6032</v>
      </c>
      <c r="I155" s="2">
        <f t="shared" si="22"/>
        <v>5834</v>
      </c>
      <c r="J155" s="2">
        <f t="shared" si="22"/>
        <v>5261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33327</v>
      </c>
      <c r="I156" s="2">
        <f t="shared" si="22"/>
        <v>37773</v>
      </c>
      <c r="J156" s="2">
        <f t="shared" si="22"/>
        <v>42244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5836</v>
      </c>
      <c r="I159" s="2">
        <f t="shared" si="22"/>
        <v>6826</v>
      </c>
      <c r="J159" s="2">
        <f t="shared" si="22"/>
        <v>6932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0</v>
      </c>
      <c r="I165" s="2">
        <f t="shared" si="23"/>
        <v>0</v>
      </c>
      <c r="J165" s="2">
        <f t="shared" si="23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209</v>
      </c>
      <c r="I166" s="2">
        <f t="shared" si="23"/>
        <v>210</v>
      </c>
      <c r="J166" s="2">
        <f t="shared" si="23"/>
        <v>211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54</v>
      </c>
      <c r="I167" s="2">
        <f t="shared" si="23"/>
        <v>150</v>
      </c>
      <c r="J167" s="2">
        <f t="shared" si="23"/>
        <v>190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2572</v>
      </c>
      <c r="I168" s="2">
        <f t="shared" si="23"/>
        <v>2816</v>
      </c>
      <c r="J168" s="2">
        <f t="shared" si="23"/>
        <v>2891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1500</v>
      </c>
      <c r="I170" s="2">
        <f t="shared" si="23"/>
        <v>1700</v>
      </c>
      <c r="J170" s="2">
        <f t="shared" si="23"/>
        <v>1634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4</v>
      </c>
      <c r="I172" s="2">
        <f t="shared" si="23"/>
        <v>12</v>
      </c>
      <c r="J172" s="2">
        <f t="shared" si="23"/>
        <v>30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0</v>
      </c>
      <c r="I174" s="2">
        <f t="shared" si="23"/>
        <v>0</v>
      </c>
      <c r="J174" s="2">
        <f t="shared" si="23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0</v>
      </c>
      <c r="I175" s="2">
        <f t="shared" si="23"/>
        <v>0</v>
      </c>
      <c r="J175" s="2">
        <f t="shared" si="23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4339</v>
      </c>
      <c r="I176" s="9">
        <f t="shared" si="24"/>
        <v>4888</v>
      </c>
      <c r="J176" s="9">
        <f t="shared" si="24"/>
        <v>4956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26960708</v>
      </c>
      <c r="I178" s="9">
        <f t="shared" si="25"/>
        <v>26768484</v>
      </c>
      <c r="J178" s="9">
        <f t="shared" si="25"/>
        <v>27625071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3031</v>
      </c>
      <c r="I182" s="2">
        <f t="shared" si="26"/>
        <v>3093</v>
      </c>
      <c r="J182" s="2">
        <f t="shared" si="26"/>
        <v>3156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64649</v>
      </c>
      <c r="I183" s="2">
        <f t="shared" si="26"/>
        <v>67062</v>
      </c>
      <c r="J183" s="2">
        <f t="shared" si="26"/>
        <v>74861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9</v>
      </c>
      <c r="I187" s="2">
        <f t="shared" si="26"/>
        <v>9</v>
      </c>
      <c r="J187" s="2">
        <f t="shared" si="26"/>
        <v>9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16</v>
      </c>
      <c r="I195" s="2">
        <f t="shared" si="26"/>
        <v>13</v>
      </c>
      <c r="J195" s="2">
        <f t="shared" si="26"/>
        <v>12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69</v>
      </c>
      <c r="I197" s="2">
        <f t="shared" si="27"/>
        <v>66</v>
      </c>
      <c r="J197" s="2">
        <f t="shared" si="27"/>
        <v>84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0</v>
      </c>
      <c r="I205" s="2">
        <f t="shared" si="27"/>
        <v>0</v>
      </c>
      <c r="J205" s="2">
        <f t="shared" si="27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2193</v>
      </c>
      <c r="I224" s="2">
        <f t="shared" si="28"/>
        <v>1827</v>
      </c>
      <c r="J224" s="2">
        <f t="shared" si="28"/>
        <v>1845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3</v>
      </c>
      <c r="I244" s="2">
        <f t="shared" si="29"/>
        <v>3</v>
      </c>
      <c r="J244" s="2">
        <f t="shared" si="29"/>
        <v>3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2183160</v>
      </c>
      <c r="I245" s="2">
        <f t="shared" si="29"/>
        <v>1464960</v>
      </c>
      <c r="J245" s="2">
        <f t="shared" si="29"/>
        <v>2315040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235000</v>
      </c>
      <c r="I246" s="2">
        <f t="shared" si="30"/>
        <v>258731</v>
      </c>
      <c r="J246" s="2">
        <f t="shared" si="30"/>
        <v>287035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4</v>
      </c>
      <c r="B250" s="1" t="s">
        <v>20</v>
      </c>
      <c r="C250" s="1">
        <v>242</v>
      </c>
      <c r="D250" s="1" t="s">
        <v>14</v>
      </c>
      <c r="E250" s="1">
        <v>5312</v>
      </c>
      <c r="F250" s="1" t="s">
        <v>598</v>
      </c>
      <c r="G250" s="1" t="s">
        <v>599</v>
      </c>
      <c r="H250" s="1">
        <v>2255</v>
      </c>
      <c r="I250" s="1">
        <v>2115</v>
      </c>
      <c r="J250" s="1">
        <v>3391</v>
      </c>
    </row>
    <row r="251" spans="1:10" ht="15" customHeight="1" x14ac:dyDescent="0.2">
      <c r="A251" s="1">
        <v>7</v>
      </c>
      <c r="B251" s="1" t="s">
        <v>22</v>
      </c>
      <c r="C251" s="1">
        <v>242</v>
      </c>
      <c r="D251" s="1" t="s">
        <v>14</v>
      </c>
      <c r="E251" s="1">
        <v>5312</v>
      </c>
      <c r="F251" s="1" t="s">
        <v>598</v>
      </c>
      <c r="G251" s="1" t="s">
        <v>599</v>
      </c>
      <c r="H251" s="1">
        <v>335580</v>
      </c>
      <c r="I251" s="1">
        <v>335021</v>
      </c>
      <c r="J251" s="1">
        <v>343127</v>
      </c>
    </row>
    <row r="252" spans="1:10" ht="15" customHeight="1" x14ac:dyDescent="0.2">
      <c r="A252" s="1">
        <v>9</v>
      </c>
      <c r="B252" s="1" t="s">
        <v>24</v>
      </c>
      <c r="C252" s="1">
        <v>242</v>
      </c>
      <c r="D252" s="1" t="s">
        <v>14</v>
      </c>
      <c r="E252" s="1">
        <v>5312</v>
      </c>
      <c r="F252" s="1" t="s">
        <v>598</v>
      </c>
      <c r="G252" s="1" t="s">
        <v>599</v>
      </c>
      <c r="H252" s="1">
        <v>409312</v>
      </c>
      <c r="I252" s="1">
        <v>424628</v>
      </c>
      <c r="J252" s="1">
        <v>341838</v>
      </c>
    </row>
    <row r="253" spans="1:10" ht="15" customHeight="1" x14ac:dyDescent="0.2">
      <c r="A253" s="1">
        <v>10</v>
      </c>
      <c r="B253" s="1" t="s">
        <v>26</v>
      </c>
      <c r="C253" s="1">
        <v>242</v>
      </c>
      <c r="D253" s="1" t="s">
        <v>14</v>
      </c>
      <c r="E253" s="1">
        <v>5312</v>
      </c>
      <c r="F253" s="1" t="s">
        <v>598</v>
      </c>
      <c r="G253" s="1" t="s">
        <v>599</v>
      </c>
      <c r="H253" s="1">
        <v>5836</v>
      </c>
      <c r="I253" s="1">
        <v>6826</v>
      </c>
      <c r="J253" s="1">
        <v>6932</v>
      </c>
    </row>
    <row r="254" spans="1:10" ht="15" customHeight="1" x14ac:dyDescent="0.2">
      <c r="A254" s="1">
        <v>16</v>
      </c>
      <c r="B254" s="1" t="s">
        <v>31</v>
      </c>
      <c r="C254" s="1">
        <v>242</v>
      </c>
      <c r="D254" s="1" t="s">
        <v>14</v>
      </c>
      <c r="E254" s="1">
        <v>5312</v>
      </c>
      <c r="F254" s="1" t="s">
        <v>598</v>
      </c>
      <c r="G254" s="1" t="s">
        <v>599</v>
      </c>
      <c r="H254" s="1">
        <v>29560</v>
      </c>
      <c r="I254" s="1">
        <v>31753</v>
      </c>
      <c r="J254" s="1">
        <v>35726</v>
      </c>
    </row>
    <row r="255" spans="1:10" ht="15" customHeight="1" x14ac:dyDescent="0.2">
      <c r="A255" s="1">
        <v>14</v>
      </c>
      <c r="B255" s="1" t="s">
        <v>32</v>
      </c>
      <c r="C255" s="1">
        <v>242</v>
      </c>
      <c r="D255" s="1" t="s">
        <v>14</v>
      </c>
      <c r="E255" s="1">
        <v>5312</v>
      </c>
      <c r="F255" s="1" t="s">
        <v>598</v>
      </c>
      <c r="G255" s="1" t="s">
        <v>599</v>
      </c>
      <c r="H255" s="1">
        <v>9</v>
      </c>
      <c r="I255" s="1">
        <v>9</v>
      </c>
      <c r="J255" s="1">
        <v>9</v>
      </c>
    </row>
    <row r="256" spans="1:10" ht="15" customHeight="1" x14ac:dyDescent="0.2">
      <c r="A256" s="1">
        <v>23</v>
      </c>
      <c r="B256" s="1" t="s">
        <v>36</v>
      </c>
      <c r="C256" s="1">
        <v>242</v>
      </c>
      <c r="D256" s="1" t="s">
        <v>14</v>
      </c>
      <c r="E256" s="1">
        <v>5312</v>
      </c>
      <c r="F256" s="1" t="s">
        <v>598</v>
      </c>
      <c r="G256" s="1" t="s">
        <v>599</v>
      </c>
      <c r="H256" s="1">
        <v>88</v>
      </c>
      <c r="I256" s="1">
        <v>130</v>
      </c>
      <c r="J256" s="1">
        <v>133</v>
      </c>
    </row>
    <row r="257" spans="1:10" ht="15" customHeight="1" x14ac:dyDescent="0.2">
      <c r="A257" s="1">
        <v>53</v>
      </c>
      <c r="B257" s="1" t="s">
        <v>37</v>
      </c>
      <c r="C257" s="1">
        <v>242</v>
      </c>
      <c r="D257" s="1" t="s">
        <v>14</v>
      </c>
      <c r="E257" s="1">
        <v>5312</v>
      </c>
      <c r="F257" s="1" t="s">
        <v>598</v>
      </c>
      <c r="G257" s="1" t="s">
        <v>599</v>
      </c>
      <c r="H257" s="1">
        <v>163009</v>
      </c>
      <c r="I257" s="1">
        <v>158009</v>
      </c>
      <c r="J257" s="1">
        <v>159414</v>
      </c>
    </row>
    <row r="258" spans="1:10" ht="15" customHeight="1" x14ac:dyDescent="0.2">
      <c r="A258" s="1">
        <v>19</v>
      </c>
      <c r="B258" s="1" t="s">
        <v>40</v>
      </c>
      <c r="C258" s="1">
        <v>242</v>
      </c>
      <c r="D258" s="1" t="s">
        <v>14</v>
      </c>
      <c r="E258" s="1">
        <v>5312</v>
      </c>
      <c r="F258" s="1" t="s">
        <v>598</v>
      </c>
      <c r="G258" s="1" t="s">
        <v>599</v>
      </c>
      <c r="H258" s="1">
        <v>19221</v>
      </c>
      <c r="I258" s="1">
        <v>19042</v>
      </c>
      <c r="J258" s="1">
        <v>19207</v>
      </c>
    </row>
    <row r="259" spans="1:10" ht="15" customHeight="1" x14ac:dyDescent="0.2">
      <c r="A259" s="1">
        <v>20</v>
      </c>
      <c r="B259" s="1" t="s">
        <v>42</v>
      </c>
      <c r="C259" s="1">
        <v>242</v>
      </c>
      <c r="D259" s="1" t="s">
        <v>14</v>
      </c>
      <c r="E259" s="1">
        <v>5312</v>
      </c>
      <c r="F259" s="1" t="s">
        <v>598</v>
      </c>
      <c r="G259" s="1" t="s">
        <v>599</v>
      </c>
      <c r="H259" s="1">
        <v>1239</v>
      </c>
      <c r="I259" s="1">
        <v>636</v>
      </c>
      <c r="J259" s="1">
        <v>1145</v>
      </c>
    </row>
    <row r="260" spans="1:10" ht="15" customHeight="1" x14ac:dyDescent="0.2">
      <c r="A260" s="1">
        <v>21</v>
      </c>
      <c r="B260" s="1" t="s">
        <v>43</v>
      </c>
      <c r="C260" s="1">
        <v>242</v>
      </c>
      <c r="D260" s="1" t="s">
        <v>14</v>
      </c>
      <c r="E260" s="1">
        <v>5312</v>
      </c>
      <c r="F260" s="1" t="s">
        <v>598</v>
      </c>
      <c r="G260" s="1" t="s">
        <v>599</v>
      </c>
      <c r="H260" s="1">
        <v>142952</v>
      </c>
      <c r="I260" s="1">
        <v>147872</v>
      </c>
      <c r="J260" s="1">
        <v>154556</v>
      </c>
    </row>
    <row r="261" spans="1:10" ht="15" customHeight="1" x14ac:dyDescent="0.2">
      <c r="A261" s="1">
        <v>27</v>
      </c>
      <c r="B261" s="1" t="s">
        <v>46</v>
      </c>
      <c r="C261" s="1">
        <v>242</v>
      </c>
      <c r="D261" s="1" t="s">
        <v>14</v>
      </c>
      <c r="E261" s="1">
        <v>5312</v>
      </c>
      <c r="F261" s="1" t="s">
        <v>598</v>
      </c>
      <c r="G261" s="1" t="s">
        <v>599</v>
      </c>
      <c r="H261" s="1">
        <v>273</v>
      </c>
      <c r="I261" s="1">
        <v>222</v>
      </c>
      <c r="J261" s="1">
        <v>181</v>
      </c>
    </row>
    <row r="262" spans="1:10" ht="15" customHeight="1" x14ac:dyDescent="0.2">
      <c r="A262" s="1">
        <v>233</v>
      </c>
      <c r="B262" s="1" t="s">
        <v>47</v>
      </c>
      <c r="C262" s="1">
        <v>242</v>
      </c>
      <c r="D262" s="1" t="s">
        <v>14</v>
      </c>
      <c r="E262" s="1">
        <v>5312</v>
      </c>
      <c r="F262" s="1" t="s">
        <v>598</v>
      </c>
      <c r="G262" s="1" t="s">
        <v>599</v>
      </c>
      <c r="H262" s="1">
        <v>375040</v>
      </c>
      <c r="I262" s="1">
        <v>433000</v>
      </c>
      <c r="J262" s="1">
        <v>420000</v>
      </c>
    </row>
    <row r="263" spans="1:10" ht="15" customHeight="1" x14ac:dyDescent="0.2">
      <c r="A263" s="1">
        <v>29</v>
      </c>
      <c r="B263" s="1" t="s">
        <v>48</v>
      </c>
      <c r="C263" s="1">
        <v>242</v>
      </c>
      <c r="D263" s="1" t="s">
        <v>14</v>
      </c>
      <c r="E263" s="1">
        <v>5312</v>
      </c>
      <c r="F263" s="1" t="s">
        <v>598</v>
      </c>
      <c r="G263" s="1" t="s">
        <v>599</v>
      </c>
      <c r="H263" s="1">
        <v>16708</v>
      </c>
      <c r="I263" s="1">
        <v>22055</v>
      </c>
      <c r="J263" s="1">
        <v>13657</v>
      </c>
    </row>
    <row r="264" spans="1:10" ht="15" customHeight="1" x14ac:dyDescent="0.2">
      <c r="A264" s="1">
        <v>35</v>
      </c>
      <c r="B264" s="1" t="s">
        <v>574</v>
      </c>
      <c r="C264" s="1">
        <v>242</v>
      </c>
      <c r="D264" s="1" t="s">
        <v>14</v>
      </c>
      <c r="E264" s="1">
        <v>5312</v>
      </c>
      <c r="F264" s="1" t="s">
        <v>598</v>
      </c>
      <c r="G264" s="1" t="s">
        <v>599</v>
      </c>
      <c r="H264" s="1">
        <v>350</v>
      </c>
      <c r="I264" s="1">
        <v>351</v>
      </c>
      <c r="J264" s="1">
        <v>368</v>
      </c>
    </row>
    <row r="265" spans="1:10" ht="15" customHeight="1" x14ac:dyDescent="0.2">
      <c r="A265" s="1">
        <v>115</v>
      </c>
      <c r="B265" s="1" t="s">
        <v>49</v>
      </c>
      <c r="C265" s="1">
        <v>242</v>
      </c>
      <c r="D265" s="1" t="s">
        <v>14</v>
      </c>
      <c r="E265" s="1">
        <v>5312</v>
      </c>
      <c r="F265" s="1" t="s">
        <v>598</v>
      </c>
      <c r="G265" s="1" t="s">
        <v>599</v>
      </c>
      <c r="H265" s="1">
        <v>18000</v>
      </c>
      <c r="I265" s="1">
        <v>18000</v>
      </c>
      <c r="J265" s="1">
        <v>18000</v>
      </c>
    </row>
    <row r="266" spans="1:10" ht="15" customHeight="1" x14ac:dyDescent="0.2">
      <c r="A266" s="1">
        <v>32</v>
      </c>
      <c r="B266" s="1" t="s">
        <v>50</v>
      </c>
      <c r="C266" s="1">
        <v>242</v>
      </c>
      <c r="D266" s="1" t="s">
        <v>14</v>
      </c>
      <c r="E266" s="1">
        <v>5312</v>
      </c>
      <c r="F266" s="1" t="s">
        <v>598</v>
      </c>
      <c r="G266" s="1" t="s">
        <v>599</v>
      </c>
      <c r="H266" s="1">
        <v>413951</v>
      </c>
      <c r="I266" s="1">
        <v>435556</v>
      </c>
      <c r="J266" s="1">
        <v>453826</v>
      </c>
    </row>
    <row r="267" spans="1:10" ht="15" customHeight="1" x14ac:dyDescent="0.2">
      <c r="A267" s="1">
        <v>37</v>
      </c>
      <c r="B267" s="1" t="s">
        <v>54</v>
      </c>
      <c r="C267" s="1">
        <v>242</v>
      </c>
      <c r="D267" s="1" t="s">
        <v>14</v>
      </c>
      <c r="E267" s="1">
        <v>5312</v>
      </c>
      <c r="F267" s="1" t="s">
        <v>598</v>
      </c>
      <c r="G267" s="1" t="s">
        <v>599</v>
      </c>
      <c r="H267" s="1">
        <v>101794</v>
      </c>
      <c r="I267" s="1">
        <v>96834</v>
      </c>
      <c r="J267" s="1">
        <v>112426</v>
      </c>
    </row>
    <row r="268" spans="1:10" ht="15" customHeight="1" x14ac:dyDescent="0.2">
      <c r="A268" s="1">
        <v>39</v>
      </c>
      <c r="B268" s="1" t="s">
        <v>55</v>
      </c>
      <c r="C268" s="1">
        <v>242</v>
      </c>
      <c r="D268" s="1" t="s">
        <v>14</v>
      </c>
      <c r="E268" s="1">
        <v>5312</v>
      </c>
      <c r="F268" s="1" t="s">
        <v>598</v>
      </c>
      <c r="G268" s="1" t="s">
        <v>599</v>
      </c>
      <c r="H268" s="1">
        <v>774604</v>
      </c>
      <c r="I268" s="1">
        <v>882252</v>
      </c>
      <c r="J268" s="1">
        <v>971303</v>
      </c>
    </row>
    <row r="269" spans="1:10" ht="15" customHeight="1" x14ac:dyDescent="0.2">
      <c r="A269" s="1">
        <v>351</v>
      </c>
      <c r="B269" s="1" t="s">
        <v>57</v>
      </c>
      <c r="C269" s="1">
        <v>242</v>
      </c>
      <c r="D269" s="1" t="s">
        <v>14</v>
      </c>
      <c r="E269" s="1">
        <v>5312</v>
      </c>
      <c r="F269" s="1" t="s">
        <v>598</v>
      </c>
      <c r="G269" s="1" t="s">
        <v>599</v>
      </c>
      <c r="H269" s="1">
        <v>4625494</v>
      </c>
      <c r="I269" s="1">
        <v>4636443</v>
      </c>
      <c r="J269" s="1">
        <v>4541541</v>
      </c>
    </row>
    <row r="270" spans="1:10" ht="15" customHeight="1" x14ac:dyDescent="0.2">
      <c r="A270" s="1">
        <v>41</v>
      </c>
      <c r="B270" s="1" t="s">
        <v>568</v>
      </c>
      <c r="C270" s="1">
        <v>242</v>
      </c>
      <c r="D270" s="1" t="s">
        <v>14</v>
      </c>
      <c r="E270" s="1">
        <v>5312</v>
      </c>
      <c r="F270" s="1" t="s">
        <v>598</v>
      </c>
      <c r="G270" s="1" t="s">
        <v>599</v>
      </c>
      <c r="H270" s="1">
        <v>4603850</v>
      </c>
      <c r="I270" s="1">
        <v>4615700</v>
      </c>
      <c r="J270" s="1">
        <v>4521979</v>
      </c>
    </row>
    <row r="271" spans="1:10" ht="15" customHeight="1" x14ac:dyDescent="0.2">
      <c r="A271" s="1">
        <v>214</v>
      </c>
      <c r="B271" s="1" t="s">
        <v>569</v>
      </c>
      <c r="C271" s="1">
        <v>242</v>
      </c>
      <c r="D271" s="1" t="s">
        <v>14</v>
      </c>
      <c r="E271" s="1">
        <v>5312</v>
      </c>
      <c r="F271" s="1" t="s">
        <v>598</v>
      </c>
      <c r="G271" s="1" t="s">
        <v>599</v>
      </c>
      <c r="H271" s="1">
        <v>21644</v>
      </c>
      <c r="I271" s="1">
        <v>20743</v>
      </c>
      <c r="J271" s="1">
        <v>19562</v>
      </c>
    </row>
    <row r="272" spans="1:10" ht="15" customHeight="1" x14ac:dyDescent="0.2">
      <c r="A272" s="1">
        <v>44</v>
      </c>
      <c r="B272" s="1" t="s">
        <v>58</v>
      </c>
      <c r="C272" s="1">
        <v>242</v>
      </c>
      <c r="D272" s="1" t="s">
        <v>14</v>
      </c>
      <c r="E272" s="1">
        <v>5312</v>
      </c>
      <c r="F272" s="1" t="s">
        <v>598</v>
      </c>
      <c r="G272" s="1" t="s">
        <v>599</v>
      </c>
      <c r="H272" s="1">
        <v>1566</v>
      </c>
      <c r="I272" s="1">
        <v>1638</v>
      </c>
      <c r="J272" s="1">
        <v>1766</v>
      </c>
    </row>
    <row r="273" spans="1:10" ht="15" customHeight="1" x14ac:dyDescent="0.2">
      <c r="A273" s="1">
        <v>45</v>
      </c>
      <c r="B273" s="1" t="s">
        <v>59</v>
      </c>
      <c r="C273" s="1">
        <v>242</v>
      </c>
      <c r="D273" s="1" t="s">
        <v>14</v>
      </c>
      <c r="E273" s="1">
        <v>5312</v>
      </c>
      <c r="F273" s="1" t="s">
        <v>598</v>
      </c>
      <c r="G273" s="1" t="s">
        <v>599</v>
      </c>
      <c r="H273" s="1">
        <v>1117</v>
      </c>
      <c r="I273" s="1">
        <v>1124</v>
      </c>
      <c r="J273" s="1">
        <v>1135</v>
      </c>
    </row>
    <row r="274" spans="1:10" ht="15" customHeight="1" x14ac:dyDescent="0.2">
      <c r="A274" s="1">
        <v>46</v>
      </c>
      <c r="B274" s="1" t="s">
        <v>60</v>
      </c>
      <c r="C274" s="1">
        <v>242</v>
      </c>
      <c r="D274" s="1" t="s">
        <v>14</v>
      </c>
      <c r="E274" s="1">
        <v>5312</v>
      </c>
      <c r="F274" s="1" t="s">
        <v>598</v>
      </c>
      <c r="G274" s="1" t="s">
        <v>599</v>
      </c>
      <c r="H274" s="1">
        <v>50555</v>
      </c>
      <c r="I274" s="1">
        <v>51485</v>
      </c>
      <c r="J274" s="1">
        <v>52612</v>
      </c>
    </row>
    <row r="275" spans="1:10" ht="15" customHeight="1" x14ac:dyDescent="0.2">
      <c r="A275" s="1">
        <v>48</v>
      </c>
      <c r="B275" s="1" t="s">
        <v>62</v>
      </c>
      <c r="C275" s="1">
        <v>242</v>
      </c>
      <c r="D275" s="1" t="s">
        <v>14</v>
      </c>
      <c r="E275" s="1">
        <v>5312</v>
      </c>
      <c r="F275" s="1" t="s">
        <v>598</v>
      </c>
      <c r="G275" s="1" t="s">
        <v>599</v>
      </c>
      <c r="H275" s="1">
        <v>195</v>
      </c>
      <c r="I275" s="1">
        <v>195</v>
      </c>
      <c r="J275" s="1">
        <v>197</v>
      </c>
    </row>
    <row r="276" spans="1:10" ht="15" customHeight="1" x14ac:dyDescent="0.2">
      <c r="A276" s="1">
        <v>107</v>
      </c>
      <c r="B276" s="1" t="s">
        <v>63</v>
      </c>
      <c r="C276" s="1">
        <v>242</v>
      </c>
      <c r="D276" s="1" t="s">
        <v>14</v>
      </c>
      <c r="E276" s="1">
        <v>5312</v>
      </c>
      <c r="F276" s="1" t="s">
        <v>598</v>
      </c>
      <c r="G276" s="1" t="s">
        <v>599</v>
      </c>
      <c r="H276" s="1">
        <v>78000</v>
      </c>
      <c r="I276" s="1">
        <v>84268</v>
      </c>
      <c r="J276" s="1">
        <v>83019</v>
      </c>
    </row>
    <row r="277" spans="1:10" ht="15" customHeight="1" x14ac:dyDescent="0.2">
      <c r="A277" s="1">
        <v>49</v>
      </c>
      <c r="B277" s="1" t="s">
        <v>65</v>
      </c>
      <c r="C277" s="1">
        <v>242</v>
      </c>
      <c r="D277" s="1" t="s">
        <v>14</v>
      </c>
      <c r="E277" s="1">
        <v>5312</v>
      </c>
      <c r="F277" s="1" t="s">
        <v>598</v>
      </c>
      <c r="G277" s="1" t="s">
        <v>599</v>
      </c>
      <c r="H277" s="1">
        <v>5400</v>
      </c>
      <c r="I277" s="1">
        <v>6646</v>
      </c>
      <c r="J277" s="1">
        <v>6492</v>
      </c>
    </row>
    <row r="278" spans="1:10" ht="15" customHeight="1" x14ac:dyDescent="0.2">
      <c r="A278" s="1">
        <v>50</v>
      </c>
      <c r="B278" s="1" t="s">
        <v>66</v>
      </c>
      <c r="C278" s="1">
        <v>242</v>
      </c>
      <c r="D278" s="1" t="s">
        <v>14</v>
      </c>
      <c r="E278" s="1">
        <v>5312</v>
      </c>
      <c r="F278" s="1" t="s">
        <v>598</v>
      </c>
      <c r="G278" s="1" t="s">
        <v>599</v>
      </c>
      <c r="H278" s="1">
        <v>51</v>
      </c>
      <c r="I278" s="1">
        <v>100</v>
      </c>
      <c r="J278" s="1">
        <v>76</v>
      </c>
    </row>
    <row r="279" spans="1:10" ht="15" customHeight="1" x14ac:dyDescent="0.2">
      <c r="A279" s="1">
        <v>250</v>
      </c>
      <c r="B279" s="1" t="s">
        <v>70</v>
      </c>
      <c r="C279" s="1">
        <v>242</v>
      </c>
      <c r="D279" s="1" t="s">
        <v>14</v>
      </c>
      <c r="E279" s="1">
        <v>5312</v>
      </c>
      <c r="F279" s="1" t="s">
        <v>598</v>
      </c>
      <c r="G279" s="1" t="s">
        <v>599</v>
      </c>
      <c r="H279" s="1">
        <v>490000</v>
      </c>
      <c r="I279" s="1">
        <v>492000</v>
      </c>
      <c r="J279" s="1">
        <v>495000</v>
      </c>
    </row>
    <row r="280" spans="1:10" ht="15" customHeight="1" x14ac:dyDescent="0.2">
      <c r="A280" s="1">
        <v>56</v>
      </c>
      <c r="B280" s="1" t="s">
        <v>74</v>
      </c>
      <c r="C280" s="1">
        <v>242</v>
      </c>
      <c r="D280" s="1" t="s">
        <v>14</v>
      </c>
      <c r="E280" s="1">
        <v>5312</v>
      </c>
      <c r="F280" s="1" t="s">
        <v>598</v>
      </c>
      <c r="G280" s="1" t="s">
        <v>599</v>
      </c>
      <c r="H280" s="1">
        <v>4219</v>
      </c>
      <c r="I280" s="1">
        <v>3798</v>
      </c>
      <c r="J280" s="1">
        <v>4370</v>
      </c>
    </row>
    <row r="281" spans="1:10" ht="15" customHeight="1" x14ac:dyDescent="0.2">
      <c r="A281" s="1">
        <v>58</v>
      </c>
      <c r="B281" s="1" t="s">
        <v>75</v>
      </c>
      <c r="C281" s="1">
        <v>242</v>
      </c>
      <c r="D281" s="1" t="s">
        <v>14</v>
      </c>
      <c r="E281" s="1">
        <v>5312</v>
      </c>
      <c r="F281" s="1" t="s">
        <v>598</v>
      </c>
      <c r="G281" s="1" t="s">
        <v>599</v>
      </c>
      <c r="H281" s="1">
        <v>17612</v>
      </c>
      <c r="I281" s="1">
        <v>17785</v>
      </c>
      <c r="J281" s="1">
        <v>17966</v>
      </c>
    </row>
    <row r="282" spans="1:10" ht="15" customHeight="1" x14ac:dyDescent="0.2">
      <c r="A282" s="1">
        <v>59</v>
      </c>
      <c r="B282" s="1" t="s">
        <v>76</v>
      </c>
      <c r="C282" s="1">
        <v>242</v>
      </c>
      <c r="D282" s="1" t="s">
        <v>14</v>
      </c>
      <c r="E282" s="1">
        <v>5312</v>
      </c>
      <c r="F282" s="1" t="s">
        <v>598</v>
      </c>
      <c r="G282" s="1" t="s">
        <v>599</v>
      </c>
      <c r="H282" s="1">
        <v>57321</v>
      </c>
      <c r="I282" s="1">
        <v>60107</v>
      </c>
      <c r="J282" s="1">
        <v>58000</v>
      </c>
    </row>
    <row r="283" spans="1:10" ht="15" customHeight="1" x14ac:dyDescent="0.2">
      <c r="A283" s="1">
        <v>60</v>
      </c>
      <c r="B283" s="1" t="s">
        <v>77</v>
      </c>
      <c r="C283" s="1">
        <v>242</v>
      </c>
      <c r="D283" s="1" t="s">
        <v>14</v>
      </c>
      <c r="E283" s="1">
        <v>5312</v>
      </c>
      <c r="F283" s="1" t="s">
        <v>598</v>
      </c>
      <c r="G283" s="1" t="s">
        <v>599</v>
      </c>
    </row>
    <row r="284" spans="1:10" ht="15" customHeight="1" x14ac:dyDescent="0.2">
      <c r="A284" s="1">
        <v>178</v>
      </c>
      <c r="B284" s="1" t="s">
        <v>79</v>
      </c>
      <c r="C284" s="1">
        <v>242</v>
      </c>
      <c r="D284" s="1" t="s">
        <v>14</v>
      </c>
      <c r="E284" s="1">
        <v>5312</v>
      </c>
      <c r="F284" s="1" t="s">
        <v>598</v>
      </c>
      <c r="G284" s="1" t="s">
        <v>599</v>
      </c>
      <c r="H284" s="1">
        <v>3031</v>
      </c>
      <c r="I284" s="1">
        <v>3093</v>
      </c>
      <c r="J284" s="1">
        <v>3156</v>
      </c>
    </row>
    <row r="285" spans="1:10" ht="15" customHeight="1" x14ac:dyDescent="0.2">
      <c r="A285" s="1">
        <v>238</v>
      </c>
      <c r="B285" s="1" t="s">
        <v>81</v>
      </c>
      <c r="C285" s="1">
        <v>242</v>
      </c>
      <c r="D285" s="1" t="s">
        <v>14</v>
      </c>
      <c r="E285" s="1">
        <v>5312</v>
      </c>
      <c r="F285" s="1" t="s">
        <v>598</v>
      </c>
      <c r="G285" s="1" t="s">
        <v>599</v>
      </c>
      <c r="H285" s="1">
        <v>64649</v>
      </c>
      <c r="I285" s="1">
        <v>67062</v>
      </c>
      <c r="J285" s="1">
        <v>74861</v>
      </c>
    </row>
    <row r="286" spans="1:10" ht="15" customHeight="1" x14ac:dyDescent="0.2">
      <c r="A286" s="1">
        <v>62</v>
      </c>
      <c r="B286" s="1" t="s">
        <v>82</v>
      </c>
      <c r="C286" s="1">
        <v>242</v>
      </c>
      <c r="D286" s="1" t="s">
        <v>14</v>
      </c>
      <c r="E286" s="1">
        <v>5312</v>
      </c>
      <c r="F286" s="1" t="s">
        <v>598</v>
      </c>
      <c r="G286" s="1" t="s">
        <v>599</v>
      </c>
    </row>
    <row r="287" spans="1:10" ht="15" customHeight="1" x14ac:dyDescent="0.2">
      <c r="A287" s="1">
        <v>66</v>
      </c>
      <c r="B287" s="1" t="s">
        <v>84</v>
      </c>
      <c r="C287" s="1">
        <v>242</v>
      </c>
      <c r="D287" s="1" t="s">
        <v>14</v>
      </c>
      <c r="E287" s="1">
        <v>5312</v>
      </c>
      <c r="F287" s="1" t="s">
        <v>598</v>
      </c>
      <c r="G287" s="1" t="s">
        <v>599</v>
      </c>
      <c r="H287" s="1">
        <v>409</v>
      </c>
      <c r="I287" s="1">
        <v>409</v>
      </c>
      <c r="J287" s="1">
        <v>407</v>
      </c>
    </row>
    <row r="288" spans="1:10" ht="15" customHeight="1" x14ac:dyDescent="0.2">
      <c r="A288" s="1">
        <v>74</v>
      </c>
      <c r="B288" s="1" t="s">
        <v>89</v>
      </c>
      <c r="C288" s="1">
        <v>242</v>
      </c>
      <c r="D288" s="1" t="s">
        <v>14</v>
      </c>
      <c r="E288" s="1">
        <v>5312</v>
      </c>
      <c r="F288" s="1" t="s">
        <v>598</v>
      </c>
      <c r="G288" s="1" t="s">
        <v>599</v>
      </c>
      <c r="H288" s="1">
        <v>17944</v>
      </c>
      <c r="I288" s="1">
        <v>17978</v>
      </c>
      <c r="J288" s="1">
        <v>18012</v>
      </c>
    </row>
    <row r="289" spans="1:10" ht="15" customHeight="1" x14ac:dyDescent="0.2">
      <c r="A289" s="1">
        <v>75</v>
      </c>
      <c r="B289" s="1" t="s">
        <v>90</v>
      </c>
      <c r="C289" s="1">
        <v>242</v>
      </c>
      <c r="D289" s="1" t="s">
        <v>14</v>
      </c>
      <c r="E289" s="1">
        <v>5312</v>
      </c>
      <c r="F289" s="1" t="s">
        <v>598</v>
      </c>
      <c r="G289" s="1" t="s">
        <v>599</v>
      </c>
      <c r="H289" s="1">
        <v>81026</v>
      </c>
      <c r="I289" s="1">
        <v>110084</v>
      </c>
      <c r="J289" s="1">
        <v>118452</v>
      </c>
    </row>
    <row r="290" spans="1:10" ht="15" customHeight="1" x14ac:dyDescent="0.2">
      <c r="A290" s="1">
        <v>73</v>
      </c>
      <c r="B290" s="1" t="s">
        <v>91</v>
      </c>
      <c r="C290" s="1">
        <v>242</v>
      </c>
      <c r="D290" s="1" t="s">
        <v>14</v>
      </c>
      <c r="E290" s="1">
        <v>5312</v>
      </c>
      <c r="F290" s="1" t="s">
        <v>598</v>
      </c>
      <c r="G290" s="1" t="s">
        <v>599</v>
      </c>
      <c r="H290" s="1">
        <v>209</v>
      </c>
      <c r="I290" s="1">
        <v>210</v>
      </c>
      <c r="J290" s="1">
        <v>211</v>
      </c>
    </row>
    <row r="291" spans="1:10" ht="15" customHeight="1" x14ac:dyDescent="0.2">
      <c r="A291" s="1">
        <v>81</v>
      </c>
      <c r="B291" s="1" t="s">
        <v>93</v>
      </c>
      <c r="C291" s="1">
        <v>242</v>
      </c>
      <c r="D291" s="1" t="s">
        <v>14</v>
      </c>
      <c r="E291" s="1">
        <v>5312</v>
      </c>
      <c r="F291" s="1" t="s">
        <v>598</v>
      </c>
      <c r="G291" s="1" t="s">
        <v>599</v>
      </c>
      <c r="H291" s="1">
        <v>334000</v>
      </c>
      <c r="I291" s="1">
        <v>336450</v>
      </c>
      <c r="J291" s="1">
        <v>336450</v>
      </c>
    </row>
    <row r="292" spans="1:10" ht="15" customHeight="1" x14ac:dyDescent="0.2">
      <c r="A292" s="1">
        <v>84</v>
      </c>
      <c r="B292" s="1" t="s">
        <v>94</v>
      </c>
      <c r="C292" s="1">
        <v>242</v>
      </c>
      <c r="D292" s="1" t="s">
        <v>14</v>
      </c>
      <c r="E292" s="1">
        <v>5312</v>
      </c>
      <c r="F292" s="1" t="s">
        <v>598</v>
      </c>
      <c r="G292" s="1" t="s">
        <v>599</v>
      </c>
      <c r="H292" s="1">
        <v>757</v>
      </c>
      <c r="I292" s="1">
        <v>801</v>
      </c>
      <c r="J292" s="1">
        <v>512</v>
      </c>
    </row>
    <row r="293" spans="1:10" ht="15" customHeight="1" x14ac:dyDescent="0.2">
      <c r="A293" s="1">
        <v>89</v>
      </c>
      <c r="B293" s="1" t="s">
        <v>98</v>
      </c>
      <c r="C293" s="1">
        <v>242</v>
      </c>
      <c r="D293" s="1" t="s">
        <v>14</v>
      </c>
      <c r="E293" s="1">
        <v>5312</v>
      </c>
      <c r="F293" s="1" t="s">
        <v>598</v>
      </c>
      <c r="G293" s="1" t="s">
        <v>599</v>
      </c>
      <c r="H293" s="1">
        <v>2516</v>
      </c>
      <c r="I293" s="1">
        <v>2516</v>
      </c>
      <c r="J293" s="1">
        <v>2027</v>
      </c>
    </row>
    <row r="294" spans="1:10" ht="15" customHeight="1" x14ac:dyDescent="0.2">
      <c r="A294" s="1">
        <v>90</v>
      </c>
      <c r="B294" s="1" t="s">
        <v>99</v>
      </c>
      <c r="C294" s="1">
        <v>242</v>
      </c>
      <c r="D294" s="1" t="s">
        <v>14</v>
      </c>
      <c r="E294" s="1">
        <v>5312</v>
      </c>
      <c r="F294" s="1" t="s">
        <v>598</v>
      </c>
      <c r="G294" s="1" t="s">
        <v>599</v>
      </c>
      <c r="H294" s="1">
        <v>215000</v>
      </c>
      <c r="I294" s="1">
        <v>234078</v>
      </c>
      <c r="J294" s="1">
        <v>271242</v>
      </c>
    </row>
    <row r="295" spans="1:10" ht="15" customHeight="1" x14ac:dyDescent="0.2">
      <c r="A295" s="1">
        <v>175</v>
      </c>
      <c r="B295" s="1" t="s">
        <v>100</v>
      </c>
      <c r="C295" s="1">
        <v>242</v>
      </c>
      <c r="D295" s="1" t="s">
        <v>14</v>
      </c>
      <c r="E295" s="1">
        <v>5312</v>
      </c>
      <c r="F295" s="1" t="s">
        <v>598</v>
      </c>
      <c r="G295" s="1" t="s">
        <v>599</v>
      </c>
      <c r="H295" s="1">
        <v>35707</v>
      </c>
      <c r="I295" s="1">
        <v>37504</v>
      </c>
      <c r="J295" s="1">
        <v>38767</v>
      </c>
    </row>
    <row r="296" spans="1:10" ht="15" customHeight="1" x14ac:dyDescent="0.2">
      <c r="A296" s="1">
        <v>91</v>
      </c>
      <c r="B296" s="1" t="s">
        <v>101</v>
      </c>
      <c r="C296" s="1">
        <v>242</v>
      </c>
      <c r="D296" s="1" t="s">
        <v>14</v>
      </c>
      <c r="E296" s="1">
        <v>5312</v>
      </c>
      <c r="F296" s="1" t="s">
        <v>598</v>
      </c>
      <c r="G296" s="1" t="s">
        <v>599</v>
      </c>
      <c r="H296" s="1">
        <v>500</v>
      </c>
      <c r="I296" s="1">
        <v>360</v>
      </c>
      <c r="J296" s="1">
        <v>300</v>
      </c>
    </row>
    <row r="297" spans="1:10" ht="15" customHeight="1" x14ac:dyDescent="0.2">
      <c r="A297" s="1">
        <v>93</v>
      </c>
      <c r="B297" s="1" t="s">
        <v>102</v>
      </c>
      <c r="C297" s="1">
        <v>242</v>
      </c>
      <c r="D297" s="1" t="s">
        <v>14</v>
      </c>
      <c r="E297" s="1">
        <v>5312</v>
      </c>
      <c r="F297" s="1" t="s">
        <v>598</v>
      </c>
      <c r="G297" s="1" t="s">
        <v>599</v>
      </c>
      <c r="H297" s="1">
        <v>42170</v>
      </c>
      <c r="I297" s="1">
        <v>40576</v>
      </c>
      <c r="J297" s="1">
        <v>42232</v>
      </c>
    </row>
    <row r="298" spans="1:10" ht="15" customHeight="1" x14ac:dyDescent="0.2">
      <c r="A298" s="1">
        <v>95</v>
      </c>
      <c r="B298" s="1" t="s">
        <v>103</v>
      </c>
      <c r="C298" s="1">
        <v>242</v>
      </c>
      <c r="D298" s="1" t="s">
        <v>14</v>
      </c>
      <c r="E298" s="1">
        <v>5312</v>
      </c>
      <c r="F298" s="1" t="s">
        <v>598</v>
      </c>
      <c r="G298" s="1" t="s">
        <v>599</v>
      </c>
      <c r="H298" s="1">
        <v>155</v>
      </c>
      <c r="I298" s="1">
        <v>150</v>
      </c>
      <c r="J298" s="1">
        <v>150</v>
      </c>
    </row>
    <row r="299" spans="1:10" ht="15" customHeight="1" x14ac:dyDescent="0.2">
      <c r="A299" s="1">
        <v>97</v>
      </c>
      <c r="B299" s="1" t="s">
        <v>104</v>
      </c>
      <c r="C299" s="1">
        <v>242</v>
      </c>
      <c r="D299" s="1" t="s">
        <v>14</v>
      </c>
      <c r="E299" s="1">
        <v>5312</v>
      </c>
      <c r="F299" s="1" t="s">
        <v>598</v>
      </c>
      <c r="G299" s="1" t="s">
        <v>599</v>
      </c>
      <c r="H299" s="1">
        <v>0</v>
      </c>
      <c r="I299" s="1">
        <v>0</v>
      </c>
      <c r="J299" s="1">
        <v>1</v>
      </c>
    </row>
    <row r="300" spans="1:10" ht="15" customHeight="1" x14ac:dyDescent="0.2">
      <c r="A300" s="1">
        <v>100</v>
      </c>
      <c r="B300" s="1" t="s">
        <v>106</v>
      </c>
      <c r="C300" s="1">
        <v>242</v>
      </c>
      <c r="D300" s="1" t="s">
        <v>14</v>
      </c>
      <c r="E300" s="1">
        <v>5312</v>
      </c>
      <c r="F300" s="1" t="s">
        <v>598</v>
      </c>
      <c r="G300" s="1" t="s">
        <v>599</v>
      </c>
      <c r="H300" s="1">
        <v>4685000</v>
      </c>
      <c r="I300" s="1">
        <v>4560000</v>
      </c>
      <c r="J300" s="1">
        <v>5800000</v>
      </c>
    </row>
    <row r="301" spans="1:10" ht="15" customHeight="1" x14ac:dyDescent="0.2">
      <c r="A301" s="1">
        <v>101</v>
      </c>
      <c r="B301" s="1" t="s">
        <v>107</v>
      </c>
      <c r="C301" s="1">
        <v>242</v>
      </c>
      <c r="D301" s="1" t="s">
        <v>14</v>
      </c>
      <c r="E301" s="1">
        <v>5312</v>
      </c>
      <c r="F301" s="1" t="s">
        <v>598</v>
      </c>
      <c r="G301" s="1" t="s">
        <v>599</v>
      </c>
      <c r="H301" s="1">
        <v>499338</v>
      </c>
      <c r="I301" s="1">
        <v>454063</v>
      </c>
      <c r="J301" s="1">
        <v>366256</v>
      </c>
    </row>
    <row r="302" spans="1:10" ht="15" customHeight="1" x14ac:dyDescent="0.2">
      <c r="A302" s="1">
        <v>102</v>
      </c>
      <c r="B302" s="1" t="s">
        <v>108</v>
      </c>
      <c r="C302" s="1">
        <v>242</v>
      </c>
      <c r="D302" s="1" t="s">
        <v>14</v>
      </c>
      <c r="E302" s="1">
        <v>5312</v>
      </c>
      <c r="F302" s="1" t="s">
        <v>598</v>
      </c>
      <c r="G302" s="1" t="s">
        <v>599</v>
      </c>
      <c r="H302" s="1">
        <v>1383</v>
      </c>
      <c r="I302" s="1">
        <v>2644</v>
      </c>
      <c r="J302" s="1">
        <v>3364</v>
      </c>
    </row>
    <row r="303" spans="1:10" ht="15" customHeight="1" x14ac:dyDescent="0.2">
      <c r="A303" s="1">
        <v>103</v>
      </c>
      <c r="B303" s="1" t="s">
        <v>109</v>
      </c>
      <c r="C303" s="1">
        <v>242</v>
      </c>
      <c r="D303" s="1" t="s">
        <v>14</v>
      </c>
      <c r="E303" s="1">
        <v>5312</v>
      </c>
      <c r="F303" s="1" t="s">
        <v>598</v>
      </c>
      <c r="G303" s="1" t="s">
        <v>599</v>
      </c>
      <c r="H303" s="1">
        <v>1583</v>
      </c>
      <c r="I303" s="1">
        <v>1242</v>
      </c>
      <c r="J303" s="1">
        <v>1125</v>
      </c>
    </row>
    <row r="304" spans="1:10" ht="15" customHeight="1" x14ac:dyDescent="0.2">
      <c r="A304" s="1">
        <v>105</v>
      </c>
      <c r="B304" s="1" t="s">
        <v>111</v>
      </c>
      <c r="C304" s="1">
        <v>242</v>
      </c>
      <c r="D304" s="1" t="s">
        <v>14</v>
      </c>
      <c r="E304" s="1">
        <v>5312</v>
      </c>
      <c r="F304" s="1" t="s">
        <v>598</v>
      </c>
      <c r="G304" s="1" t="s">
        <v>599</v>
      </c>
      <c r="H304" s="1">
        <v>2088</v>
      </c>
      <c r="I304" s="1">
        <v>2780</v>
      </c>
      <c r="J304" s="1">
        <v>3100</v>
      </c>
    </row>
    <row r="305" spans="1:10" ht="15" customHeight="1" x14ac:dyDescent="0.2">
      <c r="A305" s="1">
        <v>106</v>
      </c>
      <c r="B305" s="1" t="s">
        <v>112</v>
      </c>
      <c r="C305" s="1">
        <v>242</v>
      </c>
      <c r="D305" s="1" t="s">
        <v>14</v>
      </c>
      <c r="E305" s="1">
        <v>5312</v>
      </c>
      <c r="F305" s="1" t="s">
        <v>598</v>
      </c>
      <c r="G305" s="1" t="s">
        <v>599</v>
      </c>
    </row>
    <row r="306" spans="1:10" ht="15" customHeight="1" x14ac:dyDescent="0.2">
      <c r="A306" s="1">
        <v>109</v>
      </c>
      <c r="B306" s="1" t="s">
        <v>113</v>
      </c>
      <c r="C306" s="1">
        <v>242</v>
      </c>
      <c r="D306" s="1" t="s">
        <v>14</v>
      </c>
      <c r="E306" s="1">
        <v>5312</v>
      </c>
      <c r="F306" s="1" t="s">
        <v>598</v>
      </c>
      <c r="G306" s="1" t="s">
        <v>599</v>
      </c>
      <c r="H306" s="1">
        <v>2006</v>
      </c>
      <c r="I306" s="1">
        <v>2024</v>
      </c>
      <c r="J306" s="1">
        <v>2332</v>
      </c>
    </row>
    <row r="307" spans="1:10" ht="15" customHeight="1" x14ac:dyDescent="0.2">
      <c r="A307" s="1">
        <v>110</v>
      </c>
      <c r="B307" s="1" t="s">
        <v>114</v>
      </c>
      <c r="C307" s="1">
        <v>242</v>
      </c>
      <c r="D307" s="1" t="s">
        <v>14</v>
      </c>
      <c r="E307" s="1">
        <v>5312</v>
      </c>
      <c r="F307" s="1" t="s">
        <v>598</v>
      </c>
      <c r="G307" s="1" t="s">
        <v>599</v>
      </c>
      <c r="H307" s="1">
        <v>6840</v>
      </c>
      <c r="I307" s="1">
        <v>6700</v>
      </c>
      <c r="J307" s="1">
        <v>6550</v>
      </c>
    </row>
    <row r="308" spans="1:10" ht="15" customHeight="1" x14ac:dyDescent="0.2">
      <c r="A308" s="1">
        <v>112</v>
      </c>
      <c r="B308" s="1" t="s">
        <v>115</v>
      </c>
      <c r="C308" s="1">
        <v>242</v>
      </c>
      <c r="D308" s="1" t="s">
        <v>14</v>
      </c>
      <c r="E308" s="1">
        <v>5312</v>
      </c>
      <c r="F308" s="1" t="s">
        <v>598</v>
      </c>
      <c r="G308" s="1" t="s">
        <v>599</v>
      </c>
      <c r="H308" s="1">
        <v>0</v>
      </c>
      <c r="I308" s="1">
        <v>0</v>
      </c>
      <c r="J308" s="1">
        <v>0</v>
      </c>
    </row>
    <row r="309" spans="1:10" ht="15" customHeight="1" x14ac:dyDescent="0.2">
      <c r="A309" s="1">
        <v>108</v>
      </c>
      <c r="B309" s="1" t="s">
        <v>116</v>
      </c>
      <c r="C309" s="1">
        <v>242</v>
      </c>
      <c r="D309" s="1" t="s">
        <v>14</v>
      </c>
      <c r="E309" s="1">
        <v>5312</v>
      </c>
      <c r="F309" s="1" t="s">
        <v>598</v>
      </c>
      <c r="G309" s="1" t="s">
        <v>599</v>
      </c>
      <c r="H309" s="1">
        <v>4</v>
      </c>
      <c r="I309" s="1">
        <v>12</v>
      </c>
      <c r="J309" s="1">
        <v>30</v>
      </c>
    </row>
    <row r="310" spans="1:10" ht="15" customHeight="1" x14ac:dyDescent="0.2">
      <c r="A310" s="1">
        <v>114</v>
      </c>
      <c r="B310" s="1" t="s">
        <v>117</v>
      </c>
      <c r="C310" s="1">
        <v>242</v>
      </c>
      <c r="D310" s="1" t="s">
        <v>14</v>
      </c>
      <c r="E310" s="1">
        <v>5312</v>
      </c>
      <c r="F310" s="1" t="s">
        <v>598</v>
      </c>
      <c r="G310" s="1" t="s">
        <v>599</v>
      </c>
      <c r="H310" s="1">
        <v>21611</v>
      </c>
      <c r="I310" s="1">
        <v>11094</v>
      </c>
      <c r="J310" s="1">
        <v>13442</v>
      </c>
    </row>
    <row r="311" spans="1:10" ht="15" customHeight="1" x14ac:dyDescent="0.2">
      <c r="A311" s="1">
        <v>113</v>
      </c>
      <c r="B311" s="1" t="s">
        <v>120</v>
      </c>
      <c r="C311" s="1">
        <v>242</v>
      </c>
      <c r="D311" s="1" t="s">
        <v>14</v>
      </c>
      <c r="E311" s="1">
        <v>5312</v>
      </c>
      <c r="F311" s="1" t="s">
        <v>598</v>
      </c>
      <c r="G311" s="1" t="s">
        <v>599</v>
      </c>
      <c r="H311" s="1">
        <v>54</v>
      </c>
      <c r="I311" s="1">
        <v>150</v>
      </c>
      <c r="J311" s="1">
        <v>190</v>
      </c>
    </row>
    <row r="312" spans="1:10" ht="15" customHeight="1" x14ac:dyDescent="0.2">
      <c r="A312" s="1">
        <v>120</v>
      </c>
      <c r="B312" s="1" t="s">
        <v>121</v>
      </c>
      <c r="C312" s="1">
        <v>242</v>
      </c>
      <c r="D312" s="1" t="s">
        <v>14</v>
      </c>
      <c r="E312" s="1">
        <v>5312</v>
      </c>
      <c r="F312" s="1" t="s">
        <v>598</v>
      </c>
      <c r="G312" s="1" t="s">
        <v>599</v>
      </c>
      <c r="H312" s="1">
        <v>25310</v>
      </c>
      <c r="I312" s="1">
        <v>20880</v>
      </c>
      <c r="J312" s="1">
        <v>26680</v>
      </c>
    </row>
    <row r="313" spans="1:10" ht="15" customHeight="1" x14ac:dyDescent="0.2">
      <c r="A313" s="1">
        <v>121</v>
      </c>
      <c r="B313" s="1" t="s">
        <v>123</v>
      </c>
      <c r="C313" s="1">
        <v>242</v>
      </c>
      <c r="D313" s="1" t="s">
        <v>14</v>
      </c>
      <c r="E313" s="1">
        <v>5312</v>
      </c>
      <c r="F313" s="1" t="s">
        <v>598</v>
      </c>
      <c r="G313" s="1" t="s">
        <v>599</v>
      </c>
      <c r="H313" s="1">
        <v>2279</v>
      </c>
      <c r="I313" s="1">
        <v>1931</v>
      </c>
      <c r="J313" s="1">
        <v>1689</v>
      </c>
    </row>
    <row r="314" spans="1:10" ht="15" customHeight="1" x14ac:dyDescent="0.2">
      <c r="A314" s="1">
        <v>123</v>
      </c>
      <c r="B314" s="1" t="s">
        <v>125</v>
      </c>
      <c r="C314" s="1">
        <v>242</v>
      </c>
      <c r="D314" s="1" t="s">
        <v>14</v>
      </c>
      <c r="E314" s="1">
        <v>5312</v>
      </c>
      <c r="F314" s="1" t="s">
        <v>598</v>
      </c>
      <c r="G314" s="1" t="s">
        <v>599</v>
      </c>
      <c r="H314" s="1">
        <v>8031</v>
      </c>
      <c r="I314" s="1">
        <v>8117</v>
      </c>
      <c r="J314" s="1">
        <v>8009</v>
      </c>
    </row>
    <row r="315" spans="1:10" ht="15" customHeight="1" x14ac:dyDescent="0.2">
      <c r="A315" s="1">
        <v>124</v>
      </c>
      <c r="B315" s="1" t="s">
        <v>126</v>
      </c>
      <c r="C315" s="1">
        <v>242</v>
      </c>
      <c r="D315" s="1" t="s">
        <v>14</v>
      </c>
      <c r="E315" s="1">
        <v>5312</v>
      </c>
      <c r="F315" s="1" t="s">
        <v>598</v>
      </c>
      <c r="G315" s="1" t="s">
        <v>599</v>
      </c>
      <c r="H315" s="1">
        <v>10000</v>
      </c>
      <c r="I315" s="1">
        <v>9678</v>
      </c>
      <c r="J315" s="1">
        <v>9123</v>
      </c>
    </row>
    <row r="316" spans="1:10" ht="15" customHeight="1" x14ac:dyDescent="0.2">
      <c r="A316" s="1">
        <v>256</v>
      </c>
      <c r="B316" s="1" t="s">
        <v>129</v>
      </c>
      <c r="C316" s="1">
        <v>242</v>
      </c>
      <c r="D316" s="1" t="s">
        <v>14</v>
      </c>
      <c r="E316" s="1">
        <v>5312</v>
      </c>
      <c r="F316" s="1" t="s">
        <v>598</v>
      </c>
      <c r="G316" s="1" t="s">
        <v>599</v>
      </c>
    </row>
    <row r="317" spans="1:10" ht="15" customHeight="1" x14ac:dyDescent="0.2">
      <c r="A317" s="1">
        <v>129</v>
      </c>
      <c r="B317" s="1" t="s">
        <v>130</v>
      </c>
      <c r="C317" s="1">
        <v>242</v>
      </c>
      <c r="D317" s="1" t="s">
        <v>14</v>
      </c>
      <c r="E317" s="1">
        <v>5312</v>
      </c>
      <c r="F317" s="1" t="s">
        <v>598</v>
      </c>
      <c r="G317" s="1" t="s">
        <v>599</v>
      </c>
      <c r="H317" s="1">
        <v>53000</v>
      </c>
      <c r="I317" s="1">
        <v>66789</v>
      </c>
      <c r="J317" s="1">
        <v>82694</v>
      </c>
    </row>
    <row r="318" spans="1:10" ht="15" customHeight="1" x14ac:dyDescent="0.2">
      <c r="A318" s="1">
        <v>130</v>
      </c>
      <c r="B318" s="1" t="s">
        <v>131</v>
      </c>
      <c r="C318" s="1">
        <v>242</v>
      </c>
      <c r="D318" s="1" t="s">
        <v>14</v>
      </c>
      <c r="E318" s="1">
        <v>5312</v>
      </c>
      <c r="F318" s="1" t="s">
        <v>598</v>
      </c>
      <c r="G318" s="1" t="s">
        <v>599</v>
      </c>
      <c r="H318" s="1">
        <v>375991</v>
      </c>
      <c r="I318" s="1">
        <v>369987</v>
      </c>
      <c r="J318" s="1">
        <v>369987</v>
      </c>
    </row>
    <row r="319" spans="1:10" ht="15" customHeight="1" x14ac:dyDescent="0.2">
      <c r="A319" s="1">
        <v>131</v>
      </c>
      <c r="B319" s="1" t="s">
        <v>132</v>
      </c>
      <c r="C319" s="1">
        <v>242</v>
      </c>
      <c r="D319" s="1" t="s">
        <v>14</v>
      </c>
      <c r="E319" s="1">
        <v>5312</v>
      </c>
      <c r="F319" s="1" t="s">
        <v>598</v>
      </c>
      <c r="G319" s="1" t="s">
        <v>599</v>
      </c>
      <c r="H319" s="1">
        <v>142</v>
      </c>
      <c r="I319" s="1">
        <v>105</v>
      </c>
      <c r="J319" s="1">
        <v>79</v>
      </c>
    </row>
    <row r="320" spans="1:10" ht="15" customHeight="1" x14ac:dyDescent="0.2">
      <c r="A320" s="1">
        <v>133</v>
      </c>
      <c r="B320" s="1" t="s">
        <v>134</v>
      </c>
      <c r="C320" s="1">
        <v>242</v>
      </c>
      <c r="D320" s="1" t="s">
        <v>14</v>
      </c>
      <c r="E320" s="1">
        <v>5312</v>
      </c>
      <c r="F320" s="1" t="s">
        <v>598</v>
      </c>
      <c r="G320" s="1" t="s">
        <v>599</v>
      </c>
      <c r="H320" s="1">
        <v>351977</v>
      </c>
      <c r="I320" s="1">
        <v>500928</v>
      </c>
      <c r="J320" s="1">
        <v>432354</v>
      </c>
    </row>
    <row r="321" spans="1:10" ht="15" customHeight="1" x14ac:dyDescent="0.2">
      <c r="A321" s="1">
        <v>136</v>
      </c>
      <c r="B321" s="1" t="s">
        <v>138</v>
      </c>
      <c r="C321" s="1">
        <v>242</v>
      </c>
      <c r="D321" s="1" t="s">
        <v>14</v>
      </c>
      <c r="E321" s="1">
        <v>5312</v>
      </c>
      <c r="F321" s="1" t="s">
        <v>598</v>
      </c>
      <c r="G321" s="1" t="s">
        <v>599</v>
      </c>
      <c r="H321" s="1">
        <v>1180</v>
      </c>
      <c r="I321" s="1">
        <v>1153</v>
      </c>
      <c r="J321" s="1">
        <v>1017</v>
      </c>
    </row>
    <row r="322" spans="1:10" ht="15" customHeight="1" x14ac:dyDescent="0.2">
      <c r="A322" s="1">
        <v>137</v>
      </c>
      <c r="B322" s="1" t="s">
        <v>139</v>
      </c>
      <c r="C322" s="1">
        <v>242</v>
      </c>
      <c r="D322" s="1" t="s">
        <v>14</v>
      </c>
      <c r="E322" s="1">
        <v>5312</v>
      </c>
      <c r="F322" s="1" t="s">
        <v>598</v>
      </c>
      <c r="G322" s="1" t="s">
        <v>599</v>
      </c>
      <c r="H322" s="1">
        <v>240</v>
      </c>
      <c r="I322" s="1">
        <v>99</v>
      </c>
      <c r="J322" s="1">
        <v>56</v>
      </c>
    </row>
    <row r="323" spans="1:10" ht="15" customHeight="1" x14ac:dyDescent="0.2">
      <c r="A323" s="1">
        <v>138</v>
      </c>
      <c r="B323" s="1" t="s">
        <v>140</v>
      </c>
      <c r="C323" s="1">
        <v>242</v>
      </c>
      <c r="D323" s="1" t="s">
        <v>14</v>
      </c>
      <c r="E323" s="1">
        <v>5312</v>
      </c>
      <c r="F323" s="1" t="s">
        <v>598</v>
      </c>
      <c r="G323" s="1" t="s">
        <v>599</v>
      </c>
      <c r="H323" s="1">
        <v>59024</v>
      </c>
      <c r="I323" s="1">
        <v>66709</v>
      </c>
      <c r="J323" s="1">
        <v>56273</v>
      </c>
    </row>
    <row r="324" spans="1:10" ht="15" customHeight="1" x14ac:dyDescent="0.2">
      <c r="A324" s="1">
        <v>143</v>
      </c>
      <c r="B324" s="1" t="s">
        <v>145</v>
      </c>
      <c r="C324" s="1">
        <v>242</v>
      </c>
      <c r="D324" s="1" t="s">
        <v>14</v>
      </c>
      <c r="E324" s="1">
        <v>5312</v>
      </c>
      <c r="F324" s="1" t="s">
        <v>598</v>
      </c>
      <c r="G324" s="1" t="s">
        <v>599</v>
      </c>
      <c r="H324" s="1">
        <v>16090</v>
      </c>
      <c r="I324" s="1">
        <v>13850</v>
      </c>
      <c r="J324" s="1">
        <v>15345</v>
      </c>
    </row>
    <row r="325" spans="1:10" ht="15" customHeight="1" x14ac:dyDescent="0.2">
      <c r="A325" s="1">
        <v>144</v>
      </c>
      <c r="B325" s="1" t="s">
        <v>146</v>
      </c>
      <c r="C325" s="1">
        <v>242</v>
      </c>
      <c r="D325" s="1" t="s">
        <v>14</v>
      </c>
      <c r="E325" s="1">
        <v>5312</v>
      </c>
      <c r="F325" s="1" t="s">
        <v>598</v>
      </c>
      <c r="G325" s="1" t="s">
        <v>599</v>
      </c>
      <c r="H325" s="1">
        <v>416500</v>
      </c>
      <c r="I325" s="1">
        <v>382303</v>
      </c>
      <c r="J325" s="1">
        <v>396644</v>
      </c>
    </row>
    <row r="326" spans="1:10" ht="15" customHeight="1" x14ac:dyDescent="0.2">
      <c r="A326" s="1">
        <v>28</v>
      </c>
      <c r="B326" s="1" t="s">
        <v>147</v>
      </c>
      <c r="C326" s="1">
        <v>242</v>
      </c>
      <c r="D326" s="1" t="s">
        <v>14</v>
      </c>
      <c r="E326" s="1">
        <v>5312</v>
      </c>
      <c r="F326" s="1" t="s">
        <v>598</v>
      </c>
      <c r="G326" s="1" t="s">
        <v>599</v>
      </c>
      <c r="H326" s="1">
        <v>949393</v>
      </c>
      <c r="I326" s="1">
        <v>949756</v>
      </c>
      <c r="J326" s="1">
        <v>989174</v>
      </c>
    </row>
    <row r="327" spans="1:10" ht="15" customHeight="1" x14ac:dyDescent="0.2">
      <c r="A327" s="1">
        <v>147</v>
      </c>
      <c r="B327" s="1" t="s">
        <v>148</v>
      </c>
      <c r="C327" s="1">
        <v>242</v>
      </c>
      <c r="D327" s="1" t="s">
        <v>14</v>
      </c>
      <c r="E327" s="1">
        <v>5312</v>
      </c>
      <c r="F327" s="1" t="s">
        <v>598</v>
      </c>
      <c r="G327" s="1" t="s">
        <v>599</v>
      </c>
      <c r="H327" s="1">
        <v>628</v>
      </c>
      <c r="I327" s="1">
        <v>642</v>
      </c>
      <c r="J327" s="1">
        <v>657</v>
      </c>
    </row>
    <row r="328" spans="1:10" ht="15" customHeight="1" x14ac:dyDescent="0.2">
      <c r="A328" s="1">
        <v>157</v>
      </c>
      <c r="B328" s="1" t="s">
        <v>154</v>
      </c>
      <c r="C328" s="1">
        <v>242</v>
      </c>
      <c r="D328" s="1" t="s">
        <v>14</v>
      </c>
      <c r="E328" s="1">
        <v>5312</v>
      </c>
      <c r="F328" s="1" t="s">
        <v>598</v>
      </c>
      <c r="G328" s="1" t="s">
        <v>599</v>
      </c>
      <c r="H328" s="1">
        <v>43146</v>
      </c>
      <c r="I328" s="1">
        <v>44299</v>
      </c>
      <c r="J328" s="1">
        <v>42280</v>
      </c>
    </row>
    <row r="329" spans="1:10" ht="15" customHeight="1" x14ac:dyDescent="0.2">
      <c r="A329" s="1">
        <v>158</v>
      </c>
      <c r="B329" s="1" t="s">
        <v>155</v>
      </c>
      <c r="C329" s="1">
        <v>242</v>
      </c>
      <c r="D329" s="1" t="s">
        <v>14</v>
      </c>
      <c r="E329" s="1">
        <v>5312</v>
      </c>
      <c r="F329" s="1" t="s">
        <v>598</v>
      </c>
      <c r="G329" s="1" t="s">
        <v>599</v>
      </c>
      <c r="H329" s="1">
        <v>778929</v>
      </c>
      <c r="I329" s="1">
        <v>718457</v>
      </c>
      <c r="J329" s="1">
        <v>771075</v>
      </c>
    </row>
    <row r="330" spans="1:10" ht="15" customHeight="1" x14ac:dyDescent="0.2">
      <c r="A330" s="1">
        <v>159</v>
      </c>
      <c r="B330" s="1" t="s">
        <v>156</v>
      </c>
      <c r="C330" s="1">
        <v>242</v>
      </c>
      <c r="D330" s="1" t="s">
        <v>14</v>
      </c>
      <c r="E330" s="1">
        <v>5312</v>
      </c>
      <c r="F330" s="1" t="s">
        <v>598</v>
      </c>
      <c r="G330" s="1" t="s">
        <v>599</v>
      </c>
      <c r="H330" s="1">
        <v>2799773</v>
      </c>
      <c r="I330" s="1">
        <v>2801756</v>
      </c>
      <c r="J330" s="1">
        <v>2680000</v>
      </c>
    </row>
    <row r="331" spans="1:10" ht="15" customHeight="1" x14ac:dyDescent="0.2">
      <c r="A331" s="1">
        <v>299</v>
      </c>
      <c r="B331" s="1" t="s">
        <v>159</v>
      </c>
      <c r="C331" s="1">
        <v>242</v>
      </c>
      <c r="D331" s="1" t="s">
        <v>14</v>
      </c>
      <c r="E331" s="1">
        <v>5312</v>
      </c>
      <c r="F331" s="1" t="s">
        <v>598</v>
      </c>
      <c r="G331" s="1" t="s">
        <v>599</v>
      </c>
      <c r="H331" s="1">
        <v>3</v>
      </c>
      <c r="I331" s="1">
        <v>3</v>
      </c>
      <c r="J331" s="1">
        <v>3</v>
      </c>
    </row>
    <row r="332" spans="1:10" ht="15" customHeight="1" x14ac:dyDescent="0.2">
      <c r="A332" s="1">
        <v>165</v>
      </c>
      <c r="B332" s="1" t="s">
        <v>162</v>
      </c>
      <c r="C332" s="1">
        <v>242</v>
      </c>
      <c r="D332" s="1" t="s">
        <v>14</v>
      </c>
      <c r="E332" s="1">
        <v>5312</v>
      </c>
      <c r="F332" s="1" t="s">
        <v>598</v>
      </c>
      <c r="G332" s="1" t="s">
        <v>599</v>
      </c>
      <c r="H332" s="1">
        <v>96258</v>
      </c>
      <c r="I332" s="1">
        <v>91876</v>
      </c>
      <c r="J332" s="1">
        <v>89469</v>
      </c>
    </row>
    <row r="333" spans="1:10" ht="15" customHeight="1" x14ac:dyDescent="0.2">
      <c r="A333" s="1">
        <v>168</v>
      </c>
      <c r="B333" s="1" t="s">
        <v>164</v>
      </c>
      <c r="C333" s="1">
        <v>242</v>
      </c>
      <c r="D333" s="1" t="s">
        <v>14</v>
      </c>
      <c r="E333" s="1">
        <v>5312</v>
      </c>
      <c r="F333" s="1" t="s">
        <v>598</v>
      </c>
      <c r="G333" s="1" t="s">
        <v>599</v>
      </c>
      <c r="H333" s="1">
        <v>1392</v>
      </c>
      <c r="I333" s="1">
        <v>1414</v>
      </c>
      <c r="J333" s="1">
        <v>1436</v>
      </c>
    </row>
    <row r="334" spans="1:10" ht="15" customHeight="1" x14ac:dyDescent="0.2">
      <c r="A334" s="1">
        <v>169</v>
      </c>
      <c r="B334" s="1" t="s">
        <v>165</v>
      </c>
      <c r="C334" s="1">
        <v>242</v>
      </c>
      <c r="D334" s="1" t="s">
        <v>14</v>
      </c>
      <c r="E334" s="1">
        <v>5312</v>
      </c>
      <c r="F334" s="1" t="s">
        <v>598</v>
      </c>
      <c r="G334" s="1" t="s">
        <v>599</v>
      </c>
      <c r="H334" s="1">
        <v>25000</v>
      </c>
      <c r="I334" s="1">
        <v>25670</v>
      </c>
      <c r="J334" s="1">
        <v>26000</v>
      </c>
    </row>
    <row r="335" spans="1:10" ht="15" customHeight="1" x14ac:dyDescent="0.2">
      <c r="A335" s="1">
        <v>170</v>
      </c>
      <c r="B335" s="1" t="s">
        <v>166</v>
      </c>
      <c r="C335" s="1">
        <v>242</v>
      </c>
      <c r="D335" s="1" t="s">
        <v>14</v>
      </c>
      <c r="E335" s="1">
        <v>5312</v>
      </c>
      <c r="F335" s="1" t="s">
        <v>598</v>
      </c>
      <c r="G335" s="1" t="s">
        <v>599</v>
      </c>
      <c r="H335" s="1">
        <v>3759</v>
      </c>
      <c r="I335" s="1">
        <v>3525</v>
      </c>
      <c r="J335" s="1">
        <v>4089</v>
      </c>
    </row>
    <row r="336" spans="1:10" ht="15" customHeight="1" x14ac:dyDescent="0.2">
      <c r="A336" s="1">
        <v>171</v>
      </c>
      <c r="B336" s="1" t="s">
        <v>167</v>
      </c>
      <c r="C336" s="1">
        <v>242</v>
      </c>
      <c r="D336" s="1" t="s">
        <v>14</v>
      </c>
      <c r="E336" s="1">
        <v>5312</v>
      </c>
      <c r="F336" s="1" t="s">
        <v>598</v>
      </c>
      <c r="G336" s="1" t="s">
        <v>599</v>
      </c>
      <c r="H336" s="1">
        <v>25048</v>
      </c>
      <c r="I336" s="1">
        <v>24580</v>
      </c>
      <c r="J336" s="1">
        <v>23522</v>
      </c>
    </row>
    <row r="337" spans="1:10" ht="15" customHeight="1" x14ac:dyDescent="0.2">
      <c r="A337" s="1">
        <v>174</v>
      </c>
      <c r="B337" s="1" t="s">
        <v>169</v>
      </c>
      <c r="C337" s="1">
        <v>242</v>
      </c>
      <c r="D337" s="1" t="s">
        <v>14</v>
      </c>
      <c r="E337" s="1">
        <v>5312</v>
      </c>
      <c r="F337" s="1" t="s">
        <v>598</v>
      </c>
      <c r="G337" s="1" t="s">
        <v>599</v>
      </c>
    </row>
    <row r="338" spans="1:10" ht="15" customHeight="1" x14ac:dyDescent="0.2">
      <c r="A338" s="1">
        <v>117</v>
      </c>
      <c r="B338" s="1" t="s">
        <v>172</v>
      </c>
      <c r="C338" s="1">
        <v>242</v>
      </c>
      <c r="D338" s="1" t="s">
        <v>14</v>
      </c>
      <c r="E338" s="1">
        <v>5312</v>
      </c>
      <c r="F338" s="1" t="s">
        <v>598</v>
      </c>
      <c r="G338" s="1" t="s">
        <v>599</v>
      </c>
      <c r="H338" s="1">
        <v>4565</v>
      </c>
      <c r="I338" s="1">
        <v>4589</v>
      </c>
      <c r="J338" s="1">
        <v>4334</v>
      </c>
    </row>
    <row r="339" spans="1:10" ht="15" customHeight="1" x14ac:dyDescent="0.2">
      <c r="A339" s="1">
        <v>182</v>
      </c>
      <c r="B339" s="1" t="s">
        <v>174</v>
      </c>
      <c r="C339" s="1">
        <v>242</v>
      </c>
      <c r="D339" s="1" t="s">
        <v>14</v>
      </c>
      <c r="E339" s="1">
        <v>5312</v>
      </c>
      <c r="F339" s="1" t="s">
        <v>598</v>
      </c>
      <c r="G339" s="1" t="s">
        <v>599</v>
      </c>
      <c r="H339" s="1">
        <v>1634</v>
      </c>
      <c r="I339" s="1">
        <v>1647</v>
      </c>
      <c r="J339" s="1">
        <v>1654</v>
      </c>
    </row>
    <row r="340" spans="1:10" ht="15" customHeight="1" x14ac:dyDescent="0.2">
      <c r="A340" s="1">
        <v>184</v>
      </c>
      <c r="B340" s="1" t="s">
        <v>177</v>
      </c>
      <c r="C340" s="1">
        <v>242</v>
      </c>
      <c r="D340" s="1" t="s">
        <v>14</v>
      </c>
      <c r="E340" s="1">
        <v>5312</v>
      </c>
      <c r="F340" s="1" t="s">
        <v>598</v>
      </c>
      <c r="G340" s="1" t="s">
        <v>599</v>
      </c>
      <c r="H340" s="1">
        <v>27513</v>
      </c>
      <c r="I340" s="1">
        <v>26712</v>
      </c>
      <c r="J340" s="1">
        <v>26065</v>
      </c>
    </row>
    <row r="341" spans="1:10" ht="15" customHeight="1" x14ac:dyDescent="0.2">
      <c r="A341" s="1">
        <v>188</v>
      </c>
      <c r="B341" s="1" t="s">
        <v>178</v>
      </c>
      <c r="C341" s="1">
        <v>242</v>
      </c>
      <c r="D341" s="1" t="s">
        <v>14</v>
      </c>
      <c r="E341" s="1">
        <v>5312</v>
      </c>
      <c r="F341" s="1" t="s">
        <v>598</v>
      </c>
      <c r="G341" s="1" t="s">
        <v>599</v>
      </c>
      <c r="H341" s="1">
        <v>16</v>
      </c>
      <c r="I341" s="1">
        <v>13</v>
      </c>
      <c r="J341" s="1">
        <v>12</v>
      </c>
    </row>
    <row r="342" spans="1:10" ht="15" customHeight="1" x14ac:dyDescent="0.2">
      <c r="A342" s="1">
        <v>191</v>
      </c>
      <c r="B342" s="1" t="s">
        <v>181</v>
      </c>
      <c r="C342" s="1">
        <v>242</v>
      </c>
      <c r="D342" s="1" t="s">
        <v>14</v>
      </c>
      <c r="E342" s="1">
        <v>5312</v>
      </c>
      <c r="F342" s="1" t="s">
        <v>598</v>
      </c>
      <c r="G342" s="1" t="s">
        <v>599</v>
      </c>
      <c r="H342" s="1">
        <v>69</v>
      </c>
      <c r="I342" s="1">
        <v>66</v>
      </c>
      <c r="J342" s="1">
        <v>84</v>
      </c>
    </row>
    <row r="343" spans="1:10" ht="15" customHeight="1" x14ac:dyDescent="0.2">
      <c r="A343" s="1">
        <v>194</v>
      </c>
      <c r="B343" s="1" t="s">
        <v>184</v>
      </c>
      <c r="C343" s="1">
        <v>242</v>
      </c>
      <c r="D343" s="1" t="s">
        <v>14</v>
      </c>
      <c r="E343" s="1">
        <v>5312</v>
      </c>
      <c r="F343" s="1" t="s">
        <v>598</v>
      </c>
      <c r="G343" s="1" t="s">
        <v>599</v>
      </c>
      <c r="H343" s="1">
        <v>501</v>
      </c>
      <c r="I343" s="1">
        <v>461</v>
      </c>
      <c r="J343" s="1">
        <v>422</v>
      </c>
    </row>
    <row r="344" spans="1:10" ht="15" customHeight="1" x14ac:dyDescent="0.2">
      <c r="A344" s="1">
        <v>195</v>
      </c>
      <c r="B344" s="1" t="s">
        <v>185</v>
      </c>
      <c r="C344" s="1">
        <v>242</v>
      </c>
      <c r="D344" s="1" t="s">
        <v>14</v>
      </c>
      <c r="E344" s="1">
        <v>5312</v>
      </c>
      <c r="F344" s="1" t="s">
        <v>598</v>
      </c>
      <c r="G344" s="1" t="s">
        <v>599</v>
      </c>
      <c r="H344" s="1">
        <v>878659</v>
      </c>
      <c r="I344" s="1">
        <v>1135339</v>
      </c>
      <c r="J344" s="1">
        <v>880000</v>
      </c>
    </row>
    <row r="345" spans="1:10" ht="15" customHeight="1" x14ac:dyDescent="0.2">
      <c r="A345" s="1">
        <v>186</v>
      </c>
      <c r="B345" s="1" t="s">
        <v>187</v>
      </c>
      <c r="C345" s="1">
        <v>242</v>
      </c>
      <c r="D345" s="1" t="s">
        <v>14</v>
      </c>
      <c r="E345" s="1">
        <v>5312</v>
      </c>
      <c r="F345" s="1" t="s">
        <v>598</v>
      </c>
      <c r="G345" s="1" t="s">
        <v>599</v>
      </c>
    </row>
    <row r="346" spans="1:10" ht="15" customHeight="1" x14ac:dyDescent="0.2">
      <c r="A346" s="1">
        <v>197</v>
      </c>
      <c r="B346" s="1" t="s">
        <v>189</v>
      </c>
      <c r="C346" s="1">
        <v>242</v>
      </c>
      <c r="D346" s="1" t="s">
        <v>14</v>
      </c>
      <c r="E346" s="1">
        <v>5312</v>
      </c>
      <c r="F346" s="1" t="s">
        <v>598</v>
      </c>
      <c r="G346" s="1" t="s">
        <v>599</v>
      </c>
      <c r="H346" s="1">
        <v>75600</v>
      </c>
      <c r="I346" s="1">
        <v>70723</v>
      </c>
      <c r="J346" s="1">
        <v>79470</v>
      </c>
    </row>
    <row r="347" spans="1:10" ht="15" customHeight="1" x14ac:dyDescent="0.2">
      <c r="A347" s="1">
        <v>201</v>
      </c>
      <c r="B347" s="1" t="s">
        <v>194</v>
      </c>
      <c r="C347" s="1">
        <v>242</v>
      </c>
      <c r="D347" s="1" t="s">
        <v>14</v>
      </c>
      <c r="E347" s="1">
        <v>5312</v>
      </c>
      <c r="F347" s="1" t="s">
        <v>598</v>
      </c>
      <c r="G347" s="1" t="s">
        <v>599</v>
      </c>
      <c r="H347" s="1">
        <v>7736</v>
      </c>
      <c r="I347" s="1">
        <v>7968</v>
      </c>
      <c r="J347" s="1">
        <v>8199</v>
      </c>
    </row>
    <row r="348" spans="1:10" ht="15" customHeight="1" x14ac:dyDescent="0.2">
      <c r="A348" s="1">
        <v>202</v>
      </c>
      <c r="B348" s="1" t="s">
        <v>195</v>
      </c>
      <c r="C348" s="1">
        <v>242</v>
      </c>
      <c r="D348" s="1" t="s">
        <v>14</v>
      </c>
      <c r="E348" s="1">
        <v>5312</v>
      </c>
      <c r="F348" s="1" t="s">
        <v>598</v>
      </c>
      <c r="G348" s="1" t="s">
        <v>599</v>
      </c>
      <c r="H348" s="1">
        <v>52125</v>
      </c>
      <c r="I348" s="1">
        <v>58000</v>
      </c>
      <c r="J348" s="1">
        <v>22600</v>
      </c>
    </row>
    <row r="349" spans="1:10" ht="15" customHeight="1" x14ac:dyDescent="0.2">
      <c r="A349" s="1">
        <v>277</v>
      </c>
      <c r="B349" s="1" t="s">
        <v>571</v>
      </c>
      <c r="C349" s="1">
        <v>242</v>
      </c>
      <c r="D349" s="1" t="s">
        <v>14</v>
      </c>
      <c r="E349" s="1">
        <v>5312</v>
      </c>
      <c r="F349" s="1" t="s">
        <v>598</v>
      </c>
      <c r="G349" s="1" t="s">
        <v>599</v>
      </c>
      <c r="H349" s="1">
        <v>235000</v>
      </c>
      <c r="I349" s="1">
        <v>258731</v>
      </c>
      <c r="J349" s="1">
        <v>287035</v>
      </c>
    </row>
    <row r="350" spans="1:10" ht="15" customHeight="1" x14ac:dyDescent="0.2">
      <c r="A350" s="1">
        <v>203</v>
      </c>
      <c r="B350" s="1" t="s">
        <v>196</v>
      </c>
      <c r="C350" s="1">
        <v>242</v>
      </c>
      <c r="D350" s="1" t="s">
        <v>14</v>
      </c>
      <c r="E350" s="1">
        <v>5312</v>
      </c>
      <c r="F350" s="1" t="s">
        <v>598</v>
      </c>
      <c r="G350" s="1" t="s">
        <v>599</v>
      </c>
      <c r="H350" s="1">
        <v>900</v>
      </c>
      <c r="I350" s="1">
        <v>443</v>
      </c>
      <c r="J350" s="1">
        <v>456</v>
      </c>
    </row>
    <row r="351" spans="1:10" ht="15" customHeight="1" x14ac:dyDescent="0.2">
      <c r="A351" s="1">
        <v>38</v>
      </c>
      <c r="B351" s="1" t="s">
        <v>197</v>
      </c>
      <c r="C351" s="1">
        <v>242</v>
      </c>
      <c r="D351" s="1" t="s">
        <v>14</v>
      </c>
      <c r="E351" s="1">
        <v>5312</v>
      </c>
      <c r="F351" s="1" t="s">
        <v>598</v>
      </c>
      <c r="G351" s="1" t="s">
        <v>599</v>
      </c>
      <c r="H351" s="1">
        <v>14304</v>
      </c>
      <c r="I351" s="1">
        <v>13820</v>
      </c>
      <c r="J351" s="1">
        <v>13679</v>
      </c>
    </row>
    <row r="352" spans="1:10" ht="15" customHeight="1" x14ac:dyDescent="0.2">
      <c r="A352" s="1">
        <v>276</v>
      </c>
      <c r="B352" s="1" t="s">
        <v>198</v>
      </c>
      <c r="C352" s="1">
        <v>242</v>
      </c>
      <c r="D352" s="1" t="s">
        <v>14</v>
      </c>
      <c r="E352" s="1">
        <v>5312</v>
      </c>
      <c r="F352" s="1" t="s">
        <v>598</v>
      </c>
      <c r="G352" s="1" t="s">
        <v>599</v>
      </c>
      <c r="H352" s="1">
        <v>2183160</v>
      </c>
      <c r="I352" s="1">
        <v>1464960</v>
      </c>
      <c r="J352" s="1">
        <v>2315040</v>
      </c>
    </row>
    <row r="353" spans="1:10" ht="15" customHeight="1" x14ac:dyDescent="0.2">
      <c r="A353" s="1">
        <v>206</v>
      </c>
      <c r="B353" s="1" t="s">
        <v>572</v>
      </c>
      <c r="C353" s="1">
        <v>242</v>
      </c>
      <c r="D353" s="1" t="s">
        <v>14</v>
      </c>
      <c r="E353" s="1">
        <v>5312</v>
      </c>
      <c r="F353" s="1" t="s">
        <v>598</v>
      </c>
      <c r="G353" s="1" t="s">
        <v>599</v>
      </c>
    </row>
    <row r="354" spans="1:10" ht="15" customHeight="1" x14ac:dyDescent="0.2">
      <c r="A354" s="1">
        <v>207</v>
      </c>
      <c r="B354" s="1" t="s">
        <v>199</v>
      </c>
      <c r="C354" s="1">
        <v>242</v>
      </c>
      <c r="D354" s="1" t="s">
        <v>14</v>
      </c>
      <c r="E354" s="1">
        <v>5312</v>
      </c>
      <c r="F354" s="1" t="s">
        <v>598</v>
      </c>
      <c r="G354" s="1" t="s">
        <v>599</v>
      </c>
      <c r="H354" s="1">
        <v>21</v>
      </c>
      <c r="I354" s="1">
        <v>16</v>
      </c>
      <c r="J354" s="1">
        <v>16</v>
      </c>
    </row>
    <row r="355" spans="1:10" ht="15" customHeight="1" x14ac:dyDescent="0.2">
      <c r="A355" s="1">
        <v>209</v>
      </c>
      <c r="B355" s="1" t="s">
        <v>200</v>
      </c>
      <c r="C355" s="1">
        <v>242</v>
      </c>
      <c r="D355" s="1" t="s">
        <v>14</v>
      </c>
      <c r="E355" s="1">
        <v>5312</v>
      </c>
      <c r="F355" s="1" t="s">
        <v>598</v>
      </c>
      <c r="G355" s="1" t="s">
        <v>599</v>
      </c>
      <c r="H355" s="1">
        <v>4985</v>
      </c>
      <c r="I355" s="1">
        <v>5291</v>
      </c>
      <c r="J355" s="1">
        <v>5660</v>
      </c>
    </row>
    <row r="356" spans="1:10" ht="15" customHeight="1" x14ac:dyDescent="0.2">
      <c r="A356" s="1">
        <v>212</v>
      </c>
      <c r="B356" s="1" t="s">
        <v>203</v>
      </c>
      <c r="C356" s="1">
        <v>242</v>
      </c>
      <c r="D356" s="1" t="s">
        <v>14</v>
      </c>
      <c r="E356" s="1">
        <v>5312</v>
      </c>
      <c r="F356" s="1" t="s">
        <v>598</v>
      </c>
      <c r="G356" s="1" t="s">
        <v>599</v>
      </c>
      <c r="H356" s="1">
        <v>6032</v>
      </c>
      <c r="I356" s="1">
        <v>5834</v>
      </c>
      <c r="J356" s="1">
        <v>5261</v>
      </c>
    </row>
    <row r="357" spans="1:10" ht="15" customHeight="1" x14ac:dyDescent="0.2">
      <c r="A357" s="1">
        <v>208</v>
      </c>
      <c r="B357" s="1" t="s">
        <v>204</v>
      </c>
      <c r="C357" s="1">
        <v>242</v>
      </c>
      <c r="D357" s="1" t="s">
        <v>14</v>
      </c>
      <c r="E357" s="1">
        <v>5312</v>
      </c>
      <c r="F357" s="1" t="s">
        <v>598</v>
      </c>
      <c r="G357" s="1" t="s">
        <v>599</v>
      </c>
      <c r="H357" s="1">
        <v>2572</v>
      </c>
      <c r="I357" s="1">
        <v>2816</v>
      </c>
      <c r="J357" s="1">
        <v>2891</v>
      </c>
    </row>
    <row r="358" spans="1:10" ht="15" customHeight="1" x14ac:dyDescent="0.2">
      <c r="A358" s="1">
        <v>216</v>
      </c>
      <c r="B358" s="1" t="s">
        <v>205</v>
      </c>
      <c r="C358" s="1">
        <v>242</v>
      </c>
      <c r="D358" s="1" t="s">
        <v>14</v>
      </c>
      <c r="E358" s="1">
        <v>5312</v>
      </c>
      <c r="F358" s="1" t="s">
        <v>598</v>
      </c>
      <c r="G358" s="1" t="s">
        <v>599</v>
      </c>
      <c r="H358" s="1">
        <v>23660</v>
      </c>
      <c r="I358" s="1">
        <v>21744</v>
      </c>
      <c r="J358" s="1">
        <v>19335</v>
      </c>
    </row>
    <row r="359" spans="1:10" ht="15" customHeight="1" x14ac:dyDescent="0.2">
      <c r="A359" s="1">
        <v>176</v>
      </c>
      <c r="B359" s="1" t="s">
        <v>207</v>
      </c>
      <c r="C359" s="1">
        <v>242</v>
      </c>
      <c r="D359" s="1" t="s">
        <v>14</v>
      </c>
      <c r="E359" s="1">
        <v>5312</v>
      </c>
      <c r="F359" s="1" t="s">
        <v>598</v>
      </c>
      <c r="G359" s="1" t="s">
        <v>599</v>
      </c>
      <c r="H359" s="1">
        <v>3076</v>
      </c>
      <c r="I359" s="1">
        <v>3060</v>
      </c>
      <c r="J359" s="1">
        <v>3044</v>
      </c>
    </row>
    <row r="360" spans="1:10" ht="15" customHeight="1" x14ac:dyDescent="0.2">
      <c r="A360" s="1">
        <v>217</v>
      </c>
      <c r="B360" s="1" t="s">
        <v>208</v>
      </c>
      <c r="C360" s="1">
        <v>242</v>
      </c>
      <c r="D360" s="1" t="s">
        <v>14</v>
      </c>
      <c r="E360" s="1">
        <v>5312</v>
      </c>
      <c r="F360" s="1" t="s">
        <v>598</v>
      </c>
      <c r="G360" s="1" t="s">
        <v>599</v>
      </c>
      <c r="H360" s="1">
        <v>61120</v>
      </c>
      <c r="I360" s="1">
        <v>61428</v>
      </c>
      <c r="J360" s="1">
        <v>58078</v>
      </c>
    </row>
    <row r="361" spans="1:10" ht="15" customHeight="1" x14ac:dyDescent="0.2">
      <c r="A361" s="1">
        <v>219</v>
      </c>
      <c r="B361" s="1" t="s">
        <v>210</v>
      </c>
      <c r="C361" s="1">
        <v>242</v>
      </c>
      <c r="D361" s="1" t="s">
        <v>14</v>
      </c>
      <c r="E361" s="1">
        <v>5312</v>
      </c>
      <c r="F361" s="1" t="s">
        <v>598</v>
      </c>
      <c r="G361" s="1" t="s">
        <v>599</v>
      </c>
      <c r="H361" s="1">
        <v>2193</v>
      </c>
      <c r="I361" s="1">
        <v>1827</v>
      </c>
      <c r="J361" s="1">
        <v>1845</v>
      </c>
    </row>
    <row r="362" spans="1:10" ht="15" customHeight="1" x14ac:dyDescent="0.2">
      <c r="A362" s="1">
        <v>223</v>
      </c>
      <c r="B362" s="1" t="s">
        <v>213</v>
      </c>
      <c r="C362" s="1">
        <v>242</v>
      </c>
      <c r="D362" s="1" t="s">
        <v>14</v>
      </c>
      <c r="E362" s="1">
        <v>5312</v>
      </c>
      <c r="F362" s="1" t="s">
        <v>598</v>
      </c>
      <c r="G362" s="1" t="s">
        <v>599</v>
      </c>
      <c r="H362" s="1">
        <v>33327</v>
      </c>
      <c r="I362" s="1">
        <v>37773</v>
      </c>
      <c r="J362" s="1">
        <v>42244</v>
      </c>
    </row>
    <row r="363" spans="1:10" ht="15" customHeight="1" x14ac:dyDescent="0.2">
      <c r="A363" s="1">
        <v>226</v>
      </c>
      <c r="B363" s="1" t="s">
        <v>216</v>
      </c>
      <c r="C363" s="1">
        <v>242</v>
      </c>
      <c r="D363" s="1" t="s">
        <v>14</v>
      </c>
      <c r="E363" s="1">
        <v>5312</v>
      </c>
      <c r="F363" s="1" t="s">
        <v>598</v>
      </c>
      <c r="G363" s="1" t="s">
        <v>599</v>
      </c>
      <c r="H363" s="1">
        <v>422300</v>
      </c>
      <c r="I363" s="1">
        <v>410000</v>
      </c>
      <c r="J363" s="1">
        <v>420000</v>
      </c>
    </row>
    <row r="364" spans="1:10" ht="15" customHeight="1" x14ac:dyDescent="0.2">
      <c r="A364" s="1">
        <v>215</v>
      </c>
      <c r="B364" s="1" t="s">
        <v>220</v>
      </c>
      <c r="C364" s="1">
        <v>242</v>
      </c>
      <c r="D364" s="1" t="s">
        <v>14</v>
      </c>
      <c r="E364" s="1">
        <v>5312</v>
      </c>
      <c r="F364" s="1" t="s">
        <v>598</v>
      </c>
      <c r="G364" s="1" t="s">
        <v>599</v>
      </c>
      <c r="H364" s="1">
        <v>1619500</v>
      </c>
      <c r="I364" s="1">
        <v>1624683</v>
      </c>
      <c r="J364" s="1">
        <v>780000</v>
      </c>
    </row>
    <row r="365" spans="1:10" ht="15" customHeight="1" x14ac:dyDescent="0.2">
      <c r="A365" s="1">
        <v>231</v>
      </c>
      <c r="B365" s="1" t="s">
        <v>221</v>
      </c>
      <c r="C365" s="1">
        <v>242</v>
      </c>
      <c r="D365" s="1" t="s">
        <v>14</v>
      </c>
      <c r="E365" s="1">
        <v>5312</v>
      </c>
      <c r="F365" s="1" t="s">
        <v>598</v>
      </c>
      <c r="G365" s="1" t="s">
        <v>599</v>
      </c>
      <c r="H365" s="1">
        <v>535200</v>
      </c>
      <c r="I365" s="1">
        <v>634150</v>
      </c>
      <c r="J365" s="1">
        <v>626060</v>
      </c>
    </row>
    <row r="366" spans="1:10" ht="15" customHeight="1" x14ac:dyDescent="0.2">
      <c r="A366" s="1">
        <v>234</v>
      </c>
      <c r="B366" s="1" t="s">
        <v>223</v>
      </c>
      <c r="C366" s="1">
        <v>242</v>
      </c>
      <c r="D366" s="1" t="s">
        <v>14</v>
      </c>
      <c r="E366" s="1">
        <v>5312</v>
      </c>
      <c r="F366" s="1" t="s">
        <v>598</v>
      </c>
      <c r="G366" s="1" t="s">
        <v>599</v>
      </c>
      <c r="H366" s="1">
        <v>3400</v>
      </c>
      <c r="I366" s="1">
        <v>3125</v>
      </c>
      <c r="J366" s="1">
        <v>3296</v>
      </c>
    </row>
    <row r="367" spans="1:10" ht="15" customHeight="1" x14ac:dyDescent="0.2">
      <c r="A367" s="1">
        <v>228</v>
      </c>
      <c r="B367" s="1" t="s">
        <v>224</v>
      </c>
      <c r="C367" s="1">
        <v>242</v>
      </c>
      <c r="D367" s="1" t="s">
        <v>14</v>
      </c>
      <c r="E367" s="1">
        <v>5312</v>
      </c>
      <c r="F367" s="1" t="s">
        <v>598</v>
      </c>
      <c r="G367" s="1" t="s">
        <v>599</v>
      </c>
    </row>
    <row r="368" spans="1:10" ht="15" customHeight="1" x14ac:dyDescent="0.2">
      <c r="A368" s="1">
        <v>235</v>
      </c>
      <c r="B368" s="1" t="s">
        <v>225</v>
      </c>
      <c r="C368" s="1">
        <v>242</v>
      </c>
      <c r="D368" s="1" t="s">
        <v>14</v>
      </c>
      <c r="E368" s="1">
        <v>5312</v>
      </c>
      <c r="F368" s="1" t="s">
        <v>598</v>
      </c>
      <c r="G368" s="1" t="s">
        <v>599</v>
      </c>
      <c r="H368" s="1">
        <v>1500</v>
      </c>
      <c r="I368" s="1">
        <v>1700</v>
      </c>
      <c r="J368" s="1">
        <v>1634</v>
      </c>
    </row>
    <row r="369" spans="1:10" ht="15" customHeight="1" x14ac:dyDescent="0.2">
      <c r="A369" s="1">
        <v>155</v>
      </c>
      <c r="B369" s="1" t="s">
        <v>226</v>
      </c>
      <c r="C369" s="1">
        <v>242</v>
      </c>
      <c r="D369" s="1" t="s">
        <v>14</v>
      </c>
      <c r="E369" s="1">
        <v>5312</v>
      </c>
      <c r="F369" s="1" t="s">
        <v>598</v>
      </c>
      <c r="G369" s="1" t="s">
        <v>599</v>
      </c>
      <c r="H369" s="1">
        <v>2283</v>
      </c>
      <c r="I369" s="1">
        <v>2294</v>
      </c>
      <c r="J369" s="1">
        <v>2305</v>
      </c>
    </row>
    <row r="370" spans="1:10" ht="15" customHeight="1" x14ac:dyDescent="0.2">
      <c r="A370" s="1">
        <v>236</v>
      </c>
      <c r="B370" s="1" t="s">
        <v>227</v>
      </c>
      <c r="C370" s="1">
        <v>242</v>
      </c>
      <c r="D370" s="1" t="s">
        <v>14</v>
      </c>
      <c r="E370" s="1">
        <v>5312</v>
      </c>
      <c r="F370" s="1" t="s">
        <v>598</v>
      </c>
      <c r="G370" s="1" t="s">
        <v>599</v>
      </c>
      <c r="H370" s="1">
        <v>1463</v>
      </c>
      <c r="I370" s="1">
        <v>796</v>
      </c>
      <c r="J370" s="1">
        <v>483</v>
      </c>
    </row>
    <row r="371" spans="1:10" ht="15" customHeight="1" x14ac:dyDescent="0.2">
      <c r="A371" s="1">
        <v>237</v>
      </c>
      <c r="B371" s="1" t="s">
        <v>228</v>
      </c>
      <c r="C371" s="1">
        <v>242</v>
      </c>
      <c r="D371" s="1" t="s">
        <v>14</v>
      </c>
      <c r="E371" s="1">
        <v>5312</v>
      </c>
      <c r="F371" s="1" t="s">
        <v>598</v>
      </c>
      <c r="G371" s="1" t="s">
        <v>599</v>
      </c>
      <c r="H371" s="1">
        <v>208700</v>
      </c>
      <c r="I371" s="1">
        <v>200328</v>
      </c>
      <c r="J371" s="1">
        <v>184792</v>
      </c>
    </row>
    <row r="372" spans="1:10" ht="15" customHeight="1" x14ac:dyDescent="0.2">
      <c r="A372" s="1">
        <v>5000</v>
      </c>
      <c r="B372" s="1" t="s">
        <v>461</v>
      </c>
      <c r="C372" s="1">
        <v>242</v>
      </c>
      <c r="D372" s="1" t="s">
        <v>14</v>
      </c>
      <c r="E372" s="1">
        <v>5312</v>
      </c>
      <c r="F372" s="1" t="s">
        <v>598</v>
      </c>
      <c r="G372" s="1" t="s">
        <v>599</v>
      </c>
      <c r="H372" s="1">
        <v>26990273</v>
      </c>
      <c r="I372" s="1">
        <v>26800239</v>
      </c>
      <c r="J372" s="1">
        <v>27660802</v>
      </c>
    </row>
    <row r="373" spans="1:10" ht="15" customHeight="1" x14ac:dyDescent="0.2">
      <c r="A373" s="1">
        <v>248</v>
      </c>
      <c r="B373" s="1" t="s">
        <v>232</v>
      </c>
      <c r="C373" s="1">
        <v>242</v>
      </c>
      <c r="D373" s="1" t="s">
        <v>14</v>
      </c>
      <c r="E373" s="1">
        <v>5312</v>
      </c>
      <c r="F373" s="1" t="s">
        <v>598</v>
      </c>
      <c r="G373" s="1" t="s">
        <v>599</v>
      </c>
    </row>
    <row r="374" spans="1:10" ht="15" customHeight="1" x14ac:dyDescent="0.2">
      <c r="A374" s="1">
        <v>251</v>
      </c>
      <c r="B374" s="1" t="s">
        <v>233</v>
      </c>
      <c r="C374" s="1">
        <v>242</v>
      </c>
      <c r="D374" s="1" t="s">
        <v>14</v>
      </c>
      <c r="E374" s="1">
        <v>5312</v>
      </c>
      <c r="F374" s="1" t="s">
        <v>598</v>
      </c>
      <c r="G374" s="1" t="s">
        <v>599</v>
      </c>
      <c r="H374" s="1">
        <v>237423</v>
      </c>
      <c r="I374" s="1">
        <v>221226</v>
      </c>
      <c r="J374" s="1">
        <v>216569</v>
      </c>
    </row>
    <row r="375" spans="1:10" ht="15" customHeight="1" x14ac:dyDescent="0.2">
      <c r="A375" s="1">
        <v>181</v>
      </c>
      <c r="B375" s="1" t="s">
        <v>234</v>
      </c>
      <c r="C375" s="1">
        <v>242</v>
      </c>
      <c r="D375" s="1" t="s">
        <v>14</v>
      </c>
      <c r="E375" s="1">
        <v>5312</v>
      </c>
      <c r="F375" s="1" t="s">
        <v>598</v>
      </c>
      <c r="G375" s="1" t="s">
        <v>599</v>
      </c>
      <c r="H375" s="1">
        <v>137350</v>
      </c>
      <c r="I375" s="1">
        <v>152290</v>
      </c>
      <c r="J375" s="1">
        <v>200000</v>
      </c>
    </row>
    <row r="376" spans="1:10" ht="15" customHeight="1" x14ac:dyDescent="0.2"/>
    <row r="377" spans="1:10" ht="15" customHeight="1" x14ac:dyDescent="0.2"/>
    <row r="378" spans="1:10" ht="15" customHeight="1" x14ac:dyDescent="0.2"/>
    <row r="379" spans="1:10" ht="15" customHeight="1" x14ac:dyDescent="0.2"/>
    <row r="380" spans="1:10" ht="15" customHeight="1" x14ac:dyDescent="0.2"/>
    <row r="381" spans="1:10" ht="15" customHeight="1" x14ac:dyDescent="0.2"/>
    <row r="382" spans="1:10" ht="15" customHeight="1" x14ac:dyDescent="0.2"/>
    <row r="383" spans="1:10" ht="15" customHeight="1" x14ac:dyDescent="0.2"/>
    <row r="384" spans="1:10" ht="15" customHeight="1" x14ac:dyDescent="0.2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641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+Prices!G22</f>
        <v>676.42183444239924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50.264906517414687</v>
      </c>
      <c r="I5" s="2">
        <f t="shared" si="0"/>
        <v>51.40805941762234</v>
      </c>
      <c r="J5" s="2">
        <f t="shared" si="0"/>
        <v>57.376805684742074</v>
      </c>
      <c r="L5" s="2">
        <f t="shared" ref="L5:W5" si="2">+$E$2*L48/1000000</f>
        <v>17.407432488626515</v>
      </c>
      <c r="M5" s="2">
        <f t="shared" si="2"/>
        <v>16.912018431393562</v>
      </c>
      <c r="N5" s="2">
        <f t="shared" si="2"/>
        <v>18.738834261781321</v>
      </c>
      <c r="O5" s="2">
        <f t="shared" si="2"/>
        <v>3.560862906236844</v>
      </c>
      <c r="P5" s="2">
        <f t="shared" si="2"/>
        <v>3.2154850683434599</v>
      </c>
      <c r="Q5" s="2">
        <f t="shared" si="2"/>
        <v>3.5123535470689191</v>
      </c>
      <c r="R5" s="2">
        <f t="shared" si="2"/>
        <v>27.393711158593252</v>
      </c>
      <c r="S5" s="2">
        <f t="shared" si="2"/>
        <v>27.215120913020098</v>
      </c>
      <c r="T5" s="2">
        <f t="shared" si="2"/>
        <v>30.256531288503822</v>
      </c>
      <c r="U5" s="2">
        <f t="shared" si="2"/>
        <v>8.5591398930069644</v>
      </c>
      <c r="V5" s="2">
        <f t="shared" si="2"/>
        <v>8.0455080397813941</v>
      </c>
      <c r="W5" s="2">
        <f t="shared" si="2"/>
        <v>8.8621757485948027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928.38017428834519</v>
      </c>
      <c r="I6" s="2">
        <f t="shared" si="0"/>
        <v>664.46201998762319</v>
      </c>
      <c r="J6" s="2">
        <f t="shared" si="0"/>
        <v>788.9046977136602</v>
      </c>
      <c r="L6" s="2">
        <f t="shared" ref="L6:W6" si="3">+$E$2*L49/1000000</f>
        <v>190.8567713331621</v>
      </c>
      <c r="M6" s="2">
        <f t="shared" si="3"/>
        <v>150.02468499444583</v>
      </c>
      <c r="N6" s="2">
        <f t="shared" si="3"/>
        <v>165.58684954146287</v>
      </c>
      <c r="O6" s="2">
        <f t="shared" si="3"/>
        <v>13.102972709538959</v>
      </c>
      <c r="P6" s="2">
        <f t="shared" si="3"/>
        <v>11.25440776885813</v>
      </c>
      <c r="Q6" s="2">
        <f t="shared" si="3"/>
        <v>11.634609181336307</v>
      </c>
      <c r="R6" s="2">
        <f t="shared" si="3"/>
        <v>456.1444471595189</v>
      </c>
      <c r="S6" s="2">
        <f t="shared" si="3"/>
        <v>348.15499866786837</v>
      </c>
      <c r="T6" s="2">
        <f t="shared" si="3"/>
        <v>392.77643462064441</v>
      </c>
      <c r="U6" s="2">
        <f t="shared" si="3"/>
        <v>92.047641905955615</v>
      </c>
      <c r="V6" s="2">
        <f t="shared" si="3"/>
        <v>76.758677928317468</v>
      </c>
      <c r="W6" s="2">
        <f t="shared" si="3"/>
        <v>81.004147714110061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792.17384443952039</v>
      </c>
      <c r="I8" s="2">
        <f t="shared" si="5"/>
        <v>841.24283715364083</v>
      </c>
      <c r="J8" s="2">
        <f t="shared" si="5"/>
        <v>678.81839700182866</v>
      </c>
      <c r="L8" s="2">
        <f t="shared" ref="L8:W8" si="6">+$E$2*L51/1000000</f>
        <v>395.7154069970984</v>
      </c>
      <c r="M8" s="2">
        <f t="shared" si="6"/>
        <v>421.35327182775183</v>
      </c>
      <c r="N8" s="2">
        <f t="shared" si="6"/>
        <v>340.82760976747716</v>
      </c>
      <c r="O8" s="2">
        <f t="shared" si="6"/>
        <v>64.918954053184635</v>
      </c>
      <c r="P8" s="2">
        <f t="shared" si="6"/>
        <v>69.742258734644281</v>
      </c>
      <c r="Q8" s="2">
        <f t="shared" si="6"/>
        <v>56.90935978044071</v>
      </c>
      <c r="R8" s="2">
        <f t="shared" si="6"/>
        <v>628.79440082643794</v>
      </c>
      <c r="S8" s="2">
        <f t="shared" si="6"/>
        <v>668.29412216730725</v>
      </c>
      <c r="T8" s="2">
        <f t="shared" si="6"/>
        <v>539.5985700009403</v>
      </c>
      <c r="U8" s="2">
        <f t="shared" si="6"/>
        <v>232.98466322219656</v>
      </c>
      <c r="V8" s="2">
        <f t="shared" si="6"/>
        <v>248.38214131086374</v>
      </c>
      <c r="W8" s="2">
        <f t="shared" si="6"/>
        <v>201.1389431005089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720.49409906549386</v>
      </c>
      <c r="I10" s="2">
        <f t="shared" si="9"/>
        <v>625.45209637349558</v>
      </c>
      <c r="J10" s="2">
        <f t="shared" si="9"/>
        <v>672.74954030321146</v>
      </c>
      <c r="L10" s="2">
        <f t="shared" ref="L10:W10" si="10">+$E$2*L53/1000000</f>
        <v>337.6416798377993</v>
      </c>
      <c r="M10" s="2">
        <f t="shared" si="10"/>
        <v>298.0708699442394</v>
      </c>
      <c r="N10" s="2">
        <f t="shared" si="10"/>
        <v>319.88401776879715</v>
      </c>
      <c r="O10" s="2">
        <f t="shared" si="10"/>
        <v>57.774826367113519</v>
      </c>
      <c r="P10" s="2">
        <f t="shared" si="10"/>
        <v>52.829974244897741</v>
      </c>
      <c r="Q10" s="2">
        <f t="shared" si="10"/>
        <v>56.666518670078823</v>
      </c>
      <c r="R10" s="2">
        <f t="shared" si="10"/>
        <v>539.89269039014891</v>
      </c>
      <c r="S10" s="2">
        <f t="shared" si="10"/>
        <v>470.48316821100173</v>
      </c>
      <c r="T10" s="2">
        <f t="shared" si="10"/>
        <v>505.47238565103515</v>
      </c>
      <c r="U10" s="2">
        <f t="shared" si="10"/>
        <v>192.28625830107947</v>
      </c>
      <c r="V10" s="2">
        <f t="shared" si="10"/>
        <v>170.37776241459505</v>
      </c>
      <c r="W10" s="2">
        <f t="shared" si="10"/>
        <v>182.80071199414104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2491.3130243107739</v>
      </c>
      <c r="I11" s="3">
        <f t="shared" si="11"/>
        <v>2182.5650129323822</v>
      </c>
      <c r="J11" s="3">
        <f t="shared" si="11"/>
        <v>2197.8494407034427</v>
      </c>
      <c r="K11" s="22"/>
      <c r="L11" s="3">
        <f t="shared" ref="L11:W11" si="12">+$E$2*L54/1000000</f>
        <v>941.62129065668626</v>
      </c>
      <c r="M11" s="3">
        <f t="shared" si="12"/>
        <v>886.36084519783071</v>
      </c>
      <c r="N11" s="3">
        <f t="shared" si="12"/>
        <v>845.0373113395184</v>
      </c>
      <c r="O11" s="3">
        <f t="shared" si="12"/>
        <v>139.35761603607395</v>
      </c>
      <c r="P11" s="3">
        <f t="shared" si="12"/>
        <v>137.04212581674361</v>
      </c>
      <c r="Q11" s="3">
        <f t="shared" si="12"/>
        <v>128.72284117892477</v>
      </c>
      <c r="R11" s="3">
        <f t="shared" si="12"/>
        <v>1652.2252495346991</v>
      </c>
      <c r="S11" s="3">
        <f t="shared" si="12"/>
        <v>1514.1474099591976</v>
      </c>
      <c r="T11" s="3">
        <f t="shared" si="12"/>
        <v>1468.1039215611236</v>
      </c>
      <c r="U11" s="3">
        <f t="shared" si="12"/>
        <v>525.87770332223863</v>
      </c>
      <c r="V11" s="3">
        <f t="shared" si="12"/>
        <v>503.56408969355766</v>
      </c>
      <c r="W11" s="3">
        <f t="shared" si="12"/>
        <v>473.80597855735482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2.8382660173203074</v>
      </c>
      <c r="I12" s="2">
        <f t="shared" si="13"/>
        <v>2.8558529850158094</v>
      </c>
      <c r="J12" s="2">
        <f t="shared" si="13"/>
        <v>2.87276353087687</v>
      </c>
      <c r="L12" s="2">
        <f t="shared" ref="L12:W12" si="14">+$E$2*L55/1000000</f>
        <v>0.70672823831275655</v>
      </c>
      <c r="M12" s="2">
        <f t="shared" si="14"/>
        <v>0.71110739326893668</v>
      </c>
      <c r="N12" s="2">
        <f t="shared" si="14"/>
        <v>0.71531811918834054</v>
      </c>
      <c r="O12" s="2">
        <f t="shared" si="14"/>
        <v>5.6538259065020524E-2</v>
      </c>
      <c r="P12" s="2">
        <f t="shared" si="14"/>
        <v>5.6888591461514933E-2</v>
      </c>
      <c r="Q12" s="2">
        <f t="shared" si="14"/>
        <v>5.7225449535067245E-2</v>
      </c>
      <c r="R12" s="2">
        <f t="shared" si="14"/>
        <v>1.4475156688333568</v>
      </c>
      <c r="S12" s="2">
        <f t="shared" si="14"/>
        <v>1.4564850223580632</v>
      </c>
      <c r="T12" s="2">
        <f t="shared" si="14"/>
        <v>1.4651094007472036</v>
      </c>
      <c r="U12" s="2">
        <f t="shared" si="14"/>
        <v>0.29384568077317141</v>
      </c>
      <c r="V12" s="2">
        <f t="shared" si="14"/>
        <v>0.29566645953868687</v>
      </c>
      <c r="W12" s="2">
        <f t="shared" si="14"/>
        <v>0.29741720835168234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87.834728046014433</v>
      </c>
      <c r="I13" s="2">
        <f t="shared" si="15"/>
        <v>80.407616303836889</v>
      </c>
      <c r="J13" s="2">
        <f t="shared" si="15"/>
        <v>80.567251856765282</v>
      </c>
      <c r="L13" s="2">
        <f t="shared" ref="L13:W13" si="16">+$E$2*L56/1000000</f>
        <v>5.1205714590067242</v>
      </c>
      <c r="M13" s="2">
        <f t="shared" si="16"/>
        <v>5.1712543942178248</v>
      </c>
      <c r="N13" s="2">
        <f t="shared" si="16"/>
        <v>4.9425541427273458</v>
      </c>
      <c r="O13" s="2">
        <f t="shared" si="16"/>
        <v>0.11727795001343974</v>
      </c>
      <c r="P13" s="2">
        <f t="shared" si="16"/>
        <v>0.12477172177455789</v>
      </c>
      <c r="Q13" s="2">
        <f t="shared" si="16"/>
        <v>0.11625643399318887</v>
      </c>
      <c r="R13" s="2">
        <f t="shared" si="16"/>
        <v>15.503089246105969</v>
      </c>
      <c r="S13" s="2">
        <f t="shared" si="16"/>
        <v>15.192255826211994</v>
      </c>
      <c r="T13" s="2">
        <f t="shared" si="16"/>
        <v>14.714817679229348</v>
      </c>
      <c r="U13" s="2">
        <f t="shared" si="16"/>
        <v>1.0414707051731085</v>
      </c>
      <c r="V13" s="2">
        <f t="shared" si="16"/>
        <v>1.0852166449634566</v>
      </c>
      <c r="W13" s="2">
        <f t="shared" si="16"/>
        <v>1.0208158282767581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25.488927565458489</v>
      </c>
      <c r="I14" s="2">
        <f t="shared" si="17"/>
        <v>34.878339049353436</v>
      </c>
      <c r="J14" s="2">
        <f t="shared" si="17"/>
        <v>22.81706131941101</v>
      </c>
      <c r="L14" s="2">
        <f t="shared" ref="L14:W14" si="18">+$E$2*L57/1000000</f>
        <v>0.53033704012337757</v>
      </c>
      <c r="M14" s="2">
        <f t="shared" si="18"/>
        <v>0.58331101608773417</v>
      </c>
      <c r="N14" s="2">
        <f t="shared" si="18"/>
        <v>0.69262146095546018</v>
      </c>
      <c r="O14" s="2">
        <f t="shared" si="18"/>
        <v>1.6231224882635162E-2</v>
      </c>
      <c r="P14" s="2">
        <f t="shared" si="18"/>
        <v>1.8369100734231439E-2</v>
      </c>
      <c r="Q14" s="2">
        <f t="shared" si="18"/>
        <v>2.2429535191927957E-2</v>
      </c>
      <c r="R14" s="2">
        <f t="shared" si="18"/>
        <v>1.0486188903133229</v>
      </c>
      <c r="S14" s="2">
        <f t="shared" si="18"/>
        <v>1.1289886269944307</v>
      </c>
      <c r="T14" s="2">
        <f t="shared" si="18"/>
        <v>1.3114507111479303</v>
      </c>
      <c r="U14" s="2">
        <f t="shared" si="18"/>
        <v>5.9857552999998856E-2</v>
      </c>
      <c r="V14" s="2">
        <f t="shared" si="18"/>
        <v>6.5510959524963552E-2</v>
      </c>
      <c r="W14" s="2">
        <f t="shared" si="18"/>
        <v>7.7362417289658467E-2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4.7349528410967956</v>
      </c>
      <c r="I15" s="2">
        <f t="shared" si="19"/>
        <v>4.7349528410967956</v>
      </c>
      <c r="J15" s="2">
        <f t="shared" si="19"/>
        <v>4.7349528410967956</v>
      </c>
      <c r="L15" s="2">
        <f t="shared" ref="L15:W15" si="20">+$E$2*L58/1000000</f>
        <v>0.20360297216716217</v>
      </c>
      <c r="M15" s="2">
        <f t="shared" si="20"/>
        <v>0.20360297216716217</v>
      </c>
      <c r="N15" s="2">
        <f t="shared" si="20"/>
        <v>0.20360297216716217</v>
      </c>
      <c r="O15" s="2">
        <f t="shared" si="20"/>
        <v>4.0720594433432435E-3</v>
      </c>
      <c r="P15" s="2">
        <f t="shared" si="20"/>
        <v>4.0720594433432435E-3</v>
      </c>
      <c r="Q15" s="2">
        <f t="shared" si="20"/>
        <v>4.0720594433432435E-3</v>
      </c>
      <c r="R15" s="2">
        <f t="shared" si="20"/>
        <v>0.440350614222002</v>
      </c>
      <c r="S15" s="2">
        <f t="shared" si="20"/>
        <v>0.440350614222002</v>
      </c>
      <c r="T15" s="2">
        <f t="shared" si="20"/>
        <v>0.440350614222002</v>
      </c>
      <c r="U15" s="2">
        <f t="shared" si="20"/>
        <v>1.7173673954658075E-2</v>
      </c>
      <c r="V15" s="2">
        <f t="shared" si="20"/>
        <v>1.7173673954658075E-2</v>
      </c>
      <c r="W15" s="2">
        <f t="shared" si="20"/>
        <v>1.7173673954658075E-2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28.003863945915331</v>
      </c>
      <c r="I16" s="2">
        <f t="shared" si="21"/>
        <v>29.620512130232662</v>
      </c>
      <c r="J16" s="2">
        <f t="shared" si="21"/>
        <v>14.509248348789464</v>
      </c>
      <c r="L16" s="2">
        <f t="shared" ref="L16:W16" si="22">+$E$2*L59/1000000</f>
        <v>0.70009659864788321</v>
      </c>
      <c r="M16" s="2">
        <f t="shared" si="22"/>
        <v>0.74051280325581659</v>
      </c>
      <c r="N16" s="2">
        <f t="shared" si="22"/>
        <v>0.36273120871973663</v>
      </c>
      <c r="O16" s="2">
        <f t="shared" si="22"/>
        <v>4.9006761905351819E-3</v>
      </c>
      <c r="P16" s="2">
        <f t="shared" si="22"/>
        <v>5.1835896227907154E-3</v>
      </c>
      <c r="Q16" s="2">
        <f t="shared" si="22"/>
        <v>2.5391184610381559E-3</v>
      </c>
      <c r="R16" s="2">
        <f t="shared" si="22"/>
        <v>2.0722859319977345</v>
      </c>
      <c r="S16" s="2">
        <f t="shared" si="22"/>
        <v>2.1919178976372171</v>
      </c>
      <c r="T16" s="2">
        <f t="shared" si="22"/>
        <v>1.0736843778104204</v>
      </c>
      <c r="U16" s="2">
        <f t="shared" si="22"/>
        <v>4.973486236794563E-2</v>
      </c>
      <c r="V16" s="2">
        <f t="shared" si="22"/>
        <v>5.2606029543293215E-2</v>
      </c>
      <c r="W16" s="2">
        <f t="shared" si="22"/>
        <v>2.5768425067450092E-2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148.90073841580534</v>
      </c>
      <c r="I17" s="3">
        <f t="shared" si="21"/>
        <v>152.49727330953559</v>
      </c>
      <c r="J17" s="3">
        <f t="shared" si="21"/>
        <v>125.50127789693943</v>
      </c>
      <c r="K17" s="22"/>
      <c r="L17" s="3">
        <f t="shared" ref="L17:W17" si="23">+$E$2*L60/1000000</f>
        <v>7.2613363082579028</v>
      </c>
      <c r="M17" s="3">
        <f t="shared" si="23"/>
        <v>7.4097885789974729</v>
      </c>
      <c r="N17" s="3">
        <f t="shared" si="23"/>
        <v>6.9168279037580458</v>
      </c>
      <c r="O17" s="3">
        <f t="shared" si="23"/>
        <v>0.19902016959497384</v>
      </c>
      <c r="P17" s="3">
        <f t="shared" si="23"/>
        <v>0.20928506303643821</v>
      </c>
      <c r="Q17" s="3">
        <f t="shared" si="23"/>
        <v>0.20252259662456545</v>
      </c>
      <c r="R17" s="3">
        <f t="shared" si="23"/>
        <v>20.511860351472382</v>
      </c>
      <c r="S17" s="3">
        <f t="shared" si="23"/>
        <v>20.409997987423708</v>
      </c>
      <c r="T17" s="3">
        <f t="shared" si="23"/>
        <v>19.005412783156906</v>
      </c>
      <c r="U17" s="3">
        <f t="shared" si="23"/>
        <v>1.4620824752688828</v>
      </c>
      <c r="V17" s="3">
        <f t="shared" si="23"/>
        <v>1.5161737675250584</v>
      </c>
      <c r="W17" s="3">
        <f t="shared" si="23"/>
        <v>1.4385375529402076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0</v>
      </c>
      <c r="I18" s="3">
        <f t="shared" si="21"/>
        <v>0</v>
      </c>
      <c r="J18" s="3">
        <f t="shared" si="21"/>
        <v>0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9.7249167137783754</v>
      </c>
      <c r="I19" s="2">
        <f t="shared" si="21"/>
        <v>9.2290995091320944</v>
      </c>
      <c r="J19" s="2">
        <f t="shared" si="21"/>
        <v>10.337078473948745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426.07811351526732</v>
      </c>
      <c r="I20" s="2">
        <f t="shared" si="26"/>
        <v>433.22924514899228</v>
      </c>
      <c r="J20" s="2">
        <f t="shared" si="26"/>
        <v>438.24897158238934</v>
      </c>
      <c r="L20" s="2">
        <f t="shared" si="25"/>
        <v>8.0954841567900786</v>
      </c>
      <c r="M20" s="2">
        <f t="shared" si="25"/>
        <v>8.2313556578308535</v>
      </c>
      <c r="N20" s="2">
        <f t="shared" si="25"/>
        <v>8.3267304600653986</v>
      </c>
      <c r="O20" s="2">
        <f t="shared" si="25"/>
        <v>2.4286452470370232E-2</v>
      </c>
      <c r="P20" s="2">
        <f t="shared" si="25"/>
        <v>2.4694066973492561E-2</v>
      </c>
      <c r="Q20" s="2">
        <f t="shared" si="25"/>
        <v>2.4980191380196196E-2</v>
      </c>
      <c r="R20" s="2">
        <f t="shared" si="25"/>
        <v>51.55545173534734</v>
      </c>
      <c r="S20" s="2">
        <f t="shared" si="25"/>
        <v>52.420738663028068</v>
      </c>
      <c r="T20" s="2">
        <f t="shared" si="25"/>
        <v>53.028125561469118</v>
      </c>
      <c r="U20" s="2">
        <f t="shared" si="25"/>
        <v>1.4435526485897254</v>
      </c>
      <c r="V20" s="2">
        <f t="shared" si="25"/>
        <v>1.4677806825647857</v>
      </c>
      <c r="W20" s="2">
        <f t="shared" si="25"/>
        <v>1.484787515721135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615.23609740791198</v>
      </c>
      <c r="I21" s="2">
        <f t="shared" si="26"/>
        <v>641.50088081747595</v>
      </c>
      <c r="J21" s="2">
        <f t="shared" si="26"/>
        <v>630.08085098658489</v>
      </c>
      <c r="L21" s="2">
        <f t="shared" si="25"/>
        <v>38.26698245648614</v>
      </c>
      <c r="M21" s="2">
        <f t="shared" si="25"/>
        <v>39.876947593079187</v>
      </c>
      <c r="N21" s="2">
        <f t="shared" si="25"/>
        <v>39.145768058295005</v>
      </c>
      <c r="O21" s="2">
        <f t="shared" si="25"/>
        <v>0.65557367474180983</v>
      </c>
      <c r="P21" s="2">
        <f t="shared" si="25"/>
        <v>0.68546354481073579</v>
      </c>
      <c r="Q21" s="2">
        <f t="shared" si="25"/>
        <v>0.67522692715479471</v>
      </c>
      <c r="R21" s="2">
        <f t="shared" si="25"/>
        <v>172.78480106530247</v>
      </c>
      <c r="S21" s="2">
        <f t="shared" si="25"/>
        <v>179.71399463661598</v>
      </c>
      <c r="T21" s="2">
        <f t="shared" si="25"/>
        <v>176.34380672281418</v>
      </c>
      <c r="U21" s="2">
        <f t="shared" si="25"/>
        <v>14.233690070521359</v>
      </c>
      <c r="V21" s="2">
        <f t="shared" si="25"/>
        <v>14.80112500212935</v>
      </c>
      <c r="W21" s="2">
        <f t="shared" si="25"/>
        <v>14.548289340458448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613.66612233017122</v>
      </c>
      <c r="I23" s="2">
        <f t="shared" si="26"/>
        <v>627.90412552334931</v>
      </c>
      <c r="J23" s="2">
        <f t="shared" si="26"/>
        <v>593.97886483872526</v>
      </c>
      <c r="L23" s="2">
        <f t="shared" si="25"/>
        <v>120.28500357110845</v>
      </c>
      <c r="M23" s="2">
        <f t="shared" si="25"/>
        <v>123.38934485195951</v>
      </c>
      <c r="N23" s="2">
        <f t="shared" si="25"/>
        <v>115.94836646217593</v>
      </c>
      <c r="O23" s="2">
        <f t="shared" si="25"/>
        <v>5.1185165517044968</v>
      </c>
      <c r="P23" s="2">
        <f t="shared" si="25"/>
        <v>5.2536893556634006</v>
      </c>
      <c r="Q23" s="2">
        <f t="shared" si="25"/>
        <v>4.9316437013732282</v>
      </c>
      <c r="R23" s="2">
        <f t="shared" si="25"/>
        <v>348.72099463783803</v>
      </c>
      <c r="S23" s="2">
        <f t="shared" si="25"/>
        <v>357.39069126062077</v>
      </c>
      <c r="T23" s="2">
        <f t="shared" si="25"/>
        <v>336.43285246526381</v>
      </c>
      <c r="U23" s="2">
        <f t="shared" si="25"/>
        <v>67.54022002479843</v>
      </c>
      <c r="V23" s="2">
        <f t="shared" si="25"/>
        <v>69.27801644126292</v>
      </c>
      <c r="W23" s="2">
        <f t="shared" si="25"/>
        <v>65.100595251416067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1664.705249967129</v>
      </c>
      <c r="I24" s="3">
        <f t="shared" si="26"/>
        <v>1711.8633509989495</v>
      </c>
      <c r="J24" s="3">
        <f t="shared" si="26"/>
        <v>1672.6457658816482</v>
      </c>
      <c r="K24" s="22"/>
      <c r="L24" s="3">
        <f t="shared" si="25"/>
        <v>166.64747018438467</v>
      </c>
      <c r="M24" s="3">
        <f t="shared" si="25"/>
        <v>171.49764810286953</v>
      </c>
      <c r="N24" s="3">
        <f t="shared" si="25"/>
        <v>163.42086498053632</v>
      </c>
      <c r="O24" s="3">
        <f t="shared" si="25"/>
        <v>5.7983766789166769</v>
      </c>
      <c r="P24" s="3">
        <f t="shared" si="25"/>
        <v>5.9638469674476289</v>
      </c>
      <c r="Q24" s="3">
        <f t="shared" si="25"/>
        <v>5.6318508199082196</v>
      </c>
      <c r="R24" s="3">
        <f t="shared" si="25"/>
        <v>573.06124743848773</v>
      </c>
      <c r="S24" s="3">
        <f t="shared" si="25"/>
        <v>589.52542456026481</v>
      </c>
      <c r="T24" s="3">
        <f t="shared" si="25"/>
        <v>565.80478474954714</v>
      </c>
      <c r="U24" s="3">
        <f t="shared" si="25"/>
        <v>83.217462743909508</v>
      </c>
      <c r="V24" s="3">
        <f t="shared" si="25"/>
        <v>85.546922125957053</v>
      </c>
      <c r="W24" s="3">
        <f t="shared" si="25"/>
        <v>81.133672107595658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0.35647430675114439</v>
      </c>
      <c r="I26" s="2">
        <f t="shared" si="26"/>
        <v>0.30438982549907967</v>
      </c>
      <c r="J26" s="2">
        <f t="shared" si="26"/>
        <v>0.26515735910142052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2.705687337769597E-2</v>
      </c>
      <c r="I27" s="2">
        <f t="shared" si="26"/>
        <v>2.638045154325357E-2</v>
      </c>
      <c r="J27" s="2">
        <f t="shared" si="26"/>
        <v>2.5704029708811173E-2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0.38353118012884035</v>
      </c>
      <c r="I28" s="3">
        <f t="shared" si="27"/>
        <v>0.33077027704233319</v>
      </c>
      <c r="J28" s="3">
        <f t="shared" si="27"/>
        <v>0.29086138881023171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26.554968376539712</v>
      </c>
      <c r="I29" s="2">
        <f t="shared" si="28"/>
        <v>34.429871373118125</v>
      </c>
      <c r="J29" s="2">
        <f t="shared" si="28"/>
        <v>31.076848339787148</v>
      </c>
      <c r="L29" s="2">
        <f t="shared" si="25"/>
        <v>0.36705354424182352</v>
      </c>
      <c r="M29" s="2">
        <f t="shared" si="25"/>
        <v>0.47177176127552012</v>
      </c>
      <c r="N29" s="2">
        <f t="shared" si="25"/>
        <v>0.42614575569871144</v>
      </c>
      <c r="O29" s="2">
        <f t="shared" si="25"/>
        <v>7.3410708848364707E-4</v>
      </c>
      <c r="P29" s="2">
        <f t="shared" si="25"/>
        <v>9.4354352255104023E-4</v>
      </c>
      <c r="Q29" s="2">
        <f t="shared" si="25"/>
        <v>8.5229151139742292E-4</v>
      </c>
      <c r="R29" s="2">
        <f t="shared" si="25"/>
        <v>4.2211157587809716</v>
      </c>
      <c r="S29" s="2">
        <f t="shared" si="25"/>
        <v>5.4253752546684826</v>
      </c>
      <c r="T29" s="2">
        <f t="shared" si="25"/>
        <v>4.9006761905351821</v>
      </c>
      <c r="U29" s="2">
        <f t="shared" si="25"/>
        <v>0.12663347276342912</v>
      </c>
      <c r="V29" s="2">
        <f t="shared" si="25"/>
        <v>0.16276125764005447</v>
      </c>
      <c r="W29" s="2">
        <f t="shared" si="25"/>
        <v>0.14702028571605549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59.87347867566897</v>
      </c>
      <c r="I30" s="2">
        <f t="shared" si="28"/>
        <v>64.551612082672605</v>
      </c>
      <c r="J30" s="2">
        <f t="shared" si="28"/>
        <v>76.400493356600109</v>
      </c>
      <c r="L30" s="2">
        <f t="shared" si="25"/>
        <v>3.3637118511588322</v>
      </c>
      <c r="M30" s="2">
        <f t="shared" si="25"/>
        <v>3.0584575585553342</v>
      </c>
      <c r="N30" s="2">
        <f t="shared" si="25"/>
        <v>3.6500398608346307</v>
      </c>
      <c r="O30" s="2">
        <f t="shared" si="25"/>
        <v>0.14176301075715161</v>
      </c>
      <c r="P30" s="2">
        <f t="shared" si="25"/>
        <v>0.1305992284569587</v>
      </c>
      <c r="Q30" s="2">
        <f t="shared" si="25"/>
        <v>0.1558280474758881</v>
      </c>
      <c r="R30" s="2">
        <f t="shared" si="25"/>
        <v>10.436912925337769</v>
      </c>
      <c r="S30" s="2">
        <f t="shared" si="25"/>
        <v>9.3369948795221696</v>
      </c>
      <c r="T30" s="2">
        <f t="shared" si="25"/>
        <v>11.148992336782799</v>
      </c>
      <c r="U30" s="2">
        <f t="shared" si="25"/>
        <v>1.5462881014155259</v>
      </c>
      <c r="V30" s="2">
        <f t="shared" si="25"/>
        <v>1.4062160295763466</v>
      </c>
      <c r="W30" s="2">
        <f t="shared" si="25"/>
        <v>1.6778754550053001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86.428447052208682</v>
      </c>
      <c r="I31" s="3">
        <f t="shared" si="28"/>
        <v>98.981483455790723</v>
      </c>
      <c r="J31" s="3">
        <f t="shared" si="28"/>
        <v>107.47734169638726</v>
      </c>
      <c r="K31" s="22"/>
      <c r="L31" s="3">
        <f t="shared" si="25"/>
        <v>3.7307653954006561</v>
      </c>
      <c r="M31" s="3">
        <f t="shared" si="25"/>
        <v>3.530229319830855</v>
      </c>
      <c r="N31" s="3">
        <f t="shared" si="25"/>
        <v>4.0761856165333423</v>
      </c>
      <c r="O31" s="3">
        <f t="shared" si="25"/>
        <v>0.14249711784563529</v>
      </c>
      <c r="P31" s="3">
        <f t="shared" si="25"/>
        <v>0.13154277197950973</v>
      </c>
      <c r="Q31" s="3">
        <f t="shared" si="25"/>
        <v>0.15668033898728551</v>
      </c>
      <c r="R31" s="3">
        <f t="shared" si="25"/>
        <v>14.658028684118738</v>
      </c>
      <c r="S31" s="3">
        <f t="shared" si="25"/>
        <v>14.762370134190652</v>
      </c>
      <c r="T31" s="3">
        <f t="shared" si="25"/>
        <v>16.04966852731798</v>
      </c>
      <c r="U31" s="3">
        <f t="shared" si="25"/>
        <v>1.6729215741789549</v>
      </c>
      <c r="V31" s="3">
        <f t="shared" si="25"/>
        <v>1.5689772872164007</v>
      </c>
      <c r="W31" s="3">
        <f t="shared" si="25"/>
        <v>1.8248957407213555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0</v>
      </c>
      <c r="I32" s="3">
        <f t="shared" si="28"/>
        <v>0</v>
      </c>
      <c r="J32" s="3">
        <f t="shared" si="28"/>
        <v>0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3.8901019698782382</v>
      </c>
      <c r="I34" s="2">
        <f t="shared" si="29"/>
        <v>4.4982051990419549</v>
      </c>
      <c r="J34" s="2">
        <f t="shared" si="29"/>
        <v>5.0488125722780683</v>
      </c>
      <c r="L34" s="2">
        <f t="shared" si="25"/>
        <v>1.8947928426400491E-2</v>
      </c>
      <c r="M34" s="2">
        <f t="shared" si="25"/>
        <v>1.7517296246554813E-2</v>
      </c>
      <c r="N34" s="2">
        <f t="shared" si="25"/>
        <v>2.7849639767662457E-2</v>
      </c>
      <c r="O34" s="2">
        <f t="shared" si="25"/>
        <v>1.8947928426400488E-4</v>
      </c>
      <c r="P34" s="2">
        <f t="shared" si="25"/>
        <v>1.7517296246554812E-4</v>
      </c>
      <c r="Q34" s="2">
        <f t="shared" si="25"/>
        <v>2.7849639767662463E-4</v>
      </c>
      <c r="R34" s="2">
        <f t="shared" si="25"/>
        <v>8.0629482665533991E-2</v>
      </c>
      <c r="S34" s="2">
        <f t="shared" si="25"/>
        <v>7.45416861555524E-2</v>
      </c>
      <c r="T34" s="2">
        <f t="shared" si="25"/>
        <v>0.11850910539430835</v>
      </c>
      <c r="U34" s="2">
        <f t="shared" si="25"/>
        <v>4.1927330986077675E-3</v>
      </c>
      <c r="V34" s="2">
        <f t="shared" si="25"/>
        <v>3.8761676800887247E-3</v>
      </c>
      <c r="W34" s="2">
        <f t="shared" si="25"/>
        <v>6.1624734805040349E-3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3.8901019698782382</v>
      </c>
      <c r="I36" s="3">
        <f t="shared" si="29"/>
        <v>4.4982051990419549</v>
      </c>
      <c r="J36" s="3">
        <f t="shared" si="29"/>
        <v>5.0488125722780683</v>
      </c>
      <c r="K36" s="22"/>
      <c r="L36" s="3">
        <f>+SUM(L33:L35)</f>
        <v>1.8947928426400491E-2</v>
      </c>
      <c r="M36" s="3">
        <f t="shared" ref="M36:Q36" si="31">+SUM(M33:M35)</f>
        <v>1.7517296246554813E-2</v>
      </c>
      <c r="N36" s="3">
        <f t="shared" si="31"/>
        <v>2.7849639767662457E-2</v>
      </c>
      <c r="O36" s="3">
        <f t="shared" si="31"/>
        <v>1.8947928426400488E-4</v>
      </c>
      <c r="P36" s="3">
        <f t="shared" si="31"/>
        <v>1.7517296246554812E-4</v>
      </c>
      <c r="Q36" s="3">
        <f t="shared" si="31"/>
        <v>2.7849639767662463E-4</v>
      </c>
      <c r="R36" s="3">
        <f>+SUM(R33:R35)</f>
        <v>8.0629482665533991E-2</v>
      </c>
      <c r="S36" s="3">
        <f t="shared" ref="S36:W36" si="32">+SUM(S33:S35)</f>
        <v>7.45416861555524E-2</v>
      </c>
      <c r="T36" s="3">
        <f t="shared" si="32"/>
        <v>0.11850910539430835</v>
      </c>
      <c r="U36" s="3">
        <f t="shared" si="32"/>
        <v>4.1927330986077675E-3</v>
      </c>
      <c r="V36" s="3">
        <f t="shared" si="32"/>
        <v>3.8761676800887247E-3</v>
      </c>
      <c r="W36" s="3">
        <f t="shared" si="32"/>
        <v>6.1624734805040349E-3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10.081391020529518</v>
      </c>
      <c r="I38" s="2">
        <f t="shared" si="33"/>
        <v>9.5334893346311755</v>
      </c>
      <c r="J38" s="2">
        <f t="shared" si="33"/>
        <v>10.602235833050166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3.9171588432559337</v>
      </c>
      <c r="I39" s="2">
        <f t="shared" si="33"/>
        <v>4.524585650585208</v>
      </c>
      <c r="J39" s="2">
        <f t="shared" si="33"/>
        <v>5.074516601986879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4381.6225430321392</v>
      </c>
      <c r="I40" s="2">
        <f t="shared" si="33"/>
        <v>4136.6780211875257</v>
      </c>
      <c r="J40" s="2">
        <f t="shared" si="33"/>
        <v>4093.1367477044687</v>
      </c>
      <c r="L40" s="2">
        <f t="shared" si="34"/>
        <v>1119.2608625447294</v>
      </c>
      <c r="M40" s="2">
        <f t="shared" si="34"/>
        <v>1068.7985111995288</v>
      </c>
      <c r="N40" s="2">
        <f t="shared" si="34"/>
        <v>1019.451189840346</v>
      </c>
      <c r="O40" s="2">
        <f t="shared" si="34"/>
        <v>145.49751000243126</v>
      </c>
      <c r="P40" s="2">
        <f t="shared" si="34"/>
        <v>143.34680061920722</v>
      </c>
      <c r="Q40" s="2">
        <f t="shared" si="34"/>
        <v>134.71389493444482</v>
      </c>
      <c r="R40" s="2">
        <f t="shared" si="34"/>
        <v>2260.4563860087783</v>
      </c>
      <c r="S40" s="2">
        <f t="shared" si="34"/>
        <v>2138.8452026410764</v>
      </c>
      <c r="T40" s="2">
        <f t="shared" si="34"/>
        <v>2068.9637876211455</v>
      </c>
      <c r="U40" s="2">
        <f t="shared" si="34"/>
        <v>612.23017011559591</v>
      </c>
      <c r="V40" s="2">
        <f t="shared" si="34"/>
        <v>592.19616287425617</v>
      </c>
      <c r="W40" s="2">
        <f t="shared" si="34"/>
        <v>558.20308395861207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4385.5126450020171</v>
      </c>
      <c r="I41" s="2">
        <f t="shared" si="33"/>
        <v>4141.1762263865676</v>
      </c>
      <c r="J41" s="2">
        <f t="shared" si="33"/>
        <v>4098.1855602767464</v>
      </c>
      <c r="L41" s="2">
        <f t="shared" si="34"/>
        <v>1119.279810473156</v>
      </c>
      <c r="M41" s="2">
        <f t="shared" si="34"/>
        <v>1068.8160284957753</v>
      </c>
      <c r="N41" s="2">
        <f t="shared" si="34"/>
        <v>1019.4790394801138</v>
      </c>
      <c r="O41" s="2">
        <f t="shared" si="34"/>
        <v>145.49769948171553</v>
      </c>
      <c r="P41" s="2">
        <f t="shared" si="34"/>
        <v>143.34697579216967</v>
      </c>
      <c r="Q41" s="2">
        <f t="shared" si="34"/>
        <v>134.71417343084249</v>
      </c>
      <c r="R41" s="2">
        <f t="shared" si="34"/>
        <v>2260.5370154914435</v>
      </c>
      <c r="S41" s="2">
        <f t="shared" si="34"/>
        <v>2138.9197443272319</v>
      </c>
      <c r="T41" s="2">
        <f t="shared" si="34"/>
        <v>2069.0822967265399</v>
      </c>
      <c r="U41" s="2">
        <f t="shared" si="34"/>
        <v>612.23436284869456</v>
      </c>
      <c r="V41" s="2">
        <f t="shared" si="34"/>
        <v>592.20003904193618</v>
      </c>
      <c r="W41" s="2">
        <f t="shared" si="34"/>
        <v>558.20924643209253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4395.6210928959235</v>
      </c>
      <c r="I42" s="2">
        <f t="shared" si="35"/>
        <v>4150.7360961727427</v>
      </c>
      <c r="J42" s="2">
        <f t="shared" si="35"/>
        <v>4108.8135001395058</v>
      </c>
      <c r="L42" s="2">
        <f t="shared" si="34"/>
        <v>1119.2608625447294</v>
      </c>
      <c r="M42" s="2">
        <f t="shared" si="34"/>
        <v>1068.7985111995288</v>
      </c>
      <c r="N42" s="2">
        <f t="shared" si="34"/>
        <v>1019.451189840346</v>
      </c>
      <c r="O42" s="2">
        <f t="shared" si="34"/>
        <v>145.49751000243126</v>
      </c>
      <c r="P42" s="2">
        <f t="shared" si="34"/>
        <v>143.34680061920722</v>
      </c>
      <c r="Q42" s="2">
        <f t="shared" si="34"/>
        <v>134.71389493444482</v>
      </c>
      <c r="R42" s="2">
        <f t="shared" si="34"/>
        <v>2260.4563860087783</v>
      </c>
      <c r="S42" s="2">
        <f t="shared" si="34"/>
        <v>2138.8452026410764</v>
      </c>
      <c r="T42" s="2">
        <f t="shared" si="34"/>
        <v>2068.9637876211455</v>
      </c>
      <c r="U42" s="2">
        <f t="shared" si="34"/>
        <v>612.23017011559591</v>
      </c>
      <c r="V42" s="2">
        <f t="shared" si="34"/>
        <v>592.19616287425617</v>
      </c>
      <c r="W42" s="2">
        <f t="shared" si="34"/>
        <v>558.20308395861207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3926.6957146997374</v>
      </c>
      <c r="I43" s="53">
        <f t="shared" si="36"/>
        <v>3673.5915162662459</v>
      </c>
      <c r="J43" s="53">
        <f t="shared" si="36"/>
        <v>3640.6923875044708</v>
      </c>
      <c r="L43" s="53">
        <f t="shared" si="34"/>
        <v>1110.2806267455508</v>
      </c>
      <c r="M43" s="53">
        <f t="shared" si="34"/>
        <v>1059.6405570625213</v>
      </c>
      <c r="N43" s="53">
        <f t="shared" si="34"/>
        <v>1010.5859748391615</v>
      </c>
      <c r="O43" s="53">
        <f t="shared" si="34"/>
        <v>145.46444029361129</v>
      </c>
      <c r="P43" s="53">
        <f t="shared" si="34"/>
        <v>143.31302607613</v>
      </c>
      <c r="Q43" s="53">
        <f t="shared" si="34"/>
        <v>134.68258206155792</v>
      </c>
      <c r="R43" s="53">
        <f t="shared" si="34"/>
        <v>2206.4689272098767</v>
      </c>
      <c r="S43" s="53">
        <f t="shared" si="34"/>
        <v>2083.8667371523447</v>
      </c>
      <c r="T43" s="53">
        <f t="shared" si="34"/>
        <v>2014.5401361730387</v>
      </c>
      <c r="U43" s="53">
        <f t="shared" si="34"/>
        <v>610.72390166378227</v>
      </c>
      <c r="V43" s="53">
        <f t="shared" si="34"/>
        <v>590.66247865587354</v>
      </c>
      <c r="W43" s="53">
        <f t="shared" si="34"/>
        <v>556.68151681734935</v>
      </c>
    </row>
    <row r="44" spans="1:23" ht="13.5" customHeight="1" x14ac:dyDescent="0.35">
      <c r="D44" s="4" t="s">
        <v>640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+SUMIF('Sesame Prod'!$F$4:$F$176,$E47,'Sesame Prod'!H$4:H$176)</f>
        <v>0</v>
      </c>
      <c r="I47" s="2">
        <f>+SUMIF('Sesame Prod'!$F$4:$F$176,$E47,'Sesame Prod'!I$4:I$176)</f>
        <v>0</v>
      </c>
      <c r="J47" s="2">
        <f>+SUMIF('Sesame Prod'!$F$4:$F$176,$E47,'Sesame Prod'!J$4:J$176)</f>
        <v>0</v>
      </c>
      <c r="L47" s="2">
        <f>+SUMIF('Sesame Prod'!$F$4:$F$176,$E47,'Sesame Prod'!L$4:L$176)</f>
        <v>0</v>
      </c>
      <c r="M47" s="2">
        <f>+SUMIF('Sesame Prod'!$F$4:$F$176,$E47,'Sesame Prod'!M$4:M$176)</f>
        <v>0</v>
      </c>
      <c r="N47" s="2">
        <f>+SUMIF('Sesame Prod'!$F$4:$F$176,$E47,'Sesame Prod'!N$4:N$176)</f>
        <v>0</v>
      </c>
      <c r="O47" s="2">
        <f>+SUMIF('Sesame Prod'!$F$4:$F$176,$E47,'Sesame Prod'!O$4:O$176)</f>
        <v>0</v>
      </c>
      <c r="P47" s="2">
        <f>+SUMIF('Sesame Prod'!$F$4:$F$176,$E47,'Sesame Prod'!P$4:P$176)</f>
        <v>0</v>
      </c>
      <c r="Q47" s="2">
        <f>+SUMIF('Sesame Prod'!$F$4:$F$176,$E47,'Sesame Prod'!Q$4:Q$176)</f>
        <v>0</v>
      </c>
      <c r="R47" s="2">
        <f>+SUMIF('Sesame Prod'!$F$4:$F$176,$E47,'Sesame Prod'!R$4:R$176)</f>
        <v>0</v>
      </c>
      <c r="S47" s="2">
        <f>+SUMIF('Sesame Prod'!$F$4:$F$176,$E47,'Sesame Prod'!S$4:S$176)</f>
        <v>0</v>
      </c>
      <c r="T47" s="2">
        <f>+SUMIF('Sesame Prod'!$F$4:$F$176,$E47,'Sesame Prod'!T$4:T$176)</f>
        <v>0</v>
      </c>
      <c r="U47" s="2">
        <f>+SUMIF('Sesame Prod'!$F$4:$F$176,$E47,'Sesame Prod'!U$4:U$176)</f>
        <v>0</v>
      </c>
      <c r="V47" s="2">
        <f>+SUMIF('Sesame Prod'!$F$4:$F$176,$E47,'Sesame Prod'!V$4:V$176)</f>
        <v>0</v>
      </c>
      <c r="W47" s="2">
        <f>+SUMIF('Sesame Prod'!$F$4:$F$176,$E47,'Sesame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+SUMIF('Sesame Prod'!$F$4:$F$176,$E48,'Sesame Prod'!H$4:H$176)</f>
        <v>74310</v>
      </c>
      <c r="I48" s="2">
        <f>+SUMIF('Sesame Prod'!$F$4:$F$176,$E48,'Sesame Prod'!I$4:I$176)</f>
        <v>76000</v>
      </c>
      <c r="J48" s="2">
        <f>+SUMIF('Sesame Prod'!$F$4:$F$176,$E48,'Sesame Prod'!J$4:J$176)</f>
        <v>84824</v>
      </c>
      <c r="L48" s="2">
        <f>+SUMIF('Sesame Prod'!$F$4:$F$176,$E48,'Sesame Prod'!L$4:L$176)</f>
        <v>25734.580999999998</v>
      </c>
      <c r="M48" s="2">
        <f>+SUMIF('Sesame Prod'!$F$4:$F$176,$E48,'Sesame Prod'!M$4:M$176)</f>
        <v>25002.177</v>
      </c>
      <c r="N48" s="2">
        <f>+SUMIF('Sesame Prod'!$F$4:$F$176,$E48,'Sesame Prod'!N$4:N$176)</f>
        <v>27702.881999999998</v>
      </c>
      <c r="O48" s="2">
        <f>+SUMIF('Sesame Prod'!$F$4:$F$176,$E48,'Sesame Prod'!O$4:O$176)</f>
        <v>5264.2636959999991</v>
      </c>
      <c r="P48" s="2">
        <f>+SUMIF('Sesame Prod'!$F$4:$F$176,$E48,'Sesame Prod'!P$4:P$176)</f>
        <v>4753.6683539999995</v>
      </c>
      <c r="Q48" s="2">
        <f>+SUMIF('Sesame Prod'!$F$4:$F$176,$E48,'Sesame Prod'!Q$4:Q$176)</f>
        <v>5192.5490399999999</v>
      </c>
      <c r="R48" s="2">
        <f>+SUMIF('Sesame Prod'!$F$4:$F$176,$E48,'Sesame Prod'!R$4:R$176)</f>
        <v>40497.97</v>
      </c>
      <c r="S48" s="2">
        <f>+SUMIF('Sesame Prod'!$F$4:$F$176,$E48,'Sesame Prod'!S$4:S$176)</f>
        <v>40233.947999999997</v>
      </c>
      <c r="T48" s="2">
        <f>+SUMIF('Sesame Prod'!$F$4:$F$176,$E48,'Sesame Prod'!T$4:T$176)</f>
        <v>44730.270000000004</v>
      </c>
      <c r="U48" s="2">
        <f>+SUMIF('Sesame Prod'!$F$4:$F$176,$E48,'Sesame Prod'!U$4:U$176)</f>
        <v>12653.553533000002</v>
      </c>
      <c r="V48" s="2">
        <f>+SUMIF('Sesame Prod'!$F$4:$F$176,$E48,'Sesame Prod'!V$4:V$176)</f>
        <v>11894.216936999999</v>
      </c>
      <c r="W48" s="2">
        <f>+SUMIF('Sesame Prod'!$F$4:$F$176,$E48,'Sesame Prod'!W$4:W$176)</f>
        <v>13101.551867999999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+SUMIF('Sesame Prod'!$F$4:$F$176,$E49,'Sesame Prod'!H$4:H$176)</f>
        <v>1372487</v>
      </c>
      <c r="I49" s="2">
        <f>+SUMIF('Sesame Prod'!$F$4:$F$176,$E49,'Sesame Prod'!I$4:I$176)</f>
        <v>982319</v>
      </c>
      <c r="J49" s="2">
        <f>+SUMIF('Sesame Prod'!$F$4:$F$176,$E49,'Sesame Prod'!J$4:J$176)</f>
        <v>1166291</v>
      </c>
      <c r="L49" s="2">
        <f>+SUMIF('Sesame Prod'!$F$4:$F$176,$E49,'Sesame Prod'!L$4:L$176)</f>
        <v>282156.43200000003</v>
      </c>
      <c r="M49" s="2">
        <f>+SUMIF('Sesame Prod'!$F$4:$F$176,$E49,'Sesame Prod'!M$4:M$176)</f>
        <v>221791.606</v>
      </c>
      <c r="N49" s="2">
        <f>+SUMIF('Sesame Prod'!$F$4:$F$176,$E49,'Sesame Prod'!N$4:N$176)</f>
        <v>244798.20300000004</v>
      </c>
      <c r="O49" s="2">
        <f>+SUMIF('Sesame Prod'!$F$4:$F$176,$E49,'Sesame Prod'!O$4:O$176)</f>
        <v>19371.007916000002</v>
      </c>
      <c r="P49" s="2">
        <f>+SUMIF('Sesame Prod'!$F$4:$F$176,$E49,'Sesame Prod'!P$4:P$176)</f>
        <v>16638.149740000001</v>
      </c>
      <c r="Q49" s="2">
        <f>+SUMIF('Sesame Prod'!$F$4:$F$176,$E49,'Sesame Prod'!Q$4:Q$176)</f>
        <v>17200.227120000003</v>
      </c>
      <c r="R49" s="2">
        <f>+SUMIF('Sesame Prod'!$F$4:$F$176,$E49,'Sesame Prod'!R$4:R$176)</f>
        <v>674349.08799999999</v>
      </c>
      <c r="S49" s="2">
        <f>+SUMIF('Sesame Prod'!$F$4:$F$176,$E49,'Sesame Prod'!S$4:S$176)</f>
        <v>514701.00600000005</v>
      </c>
      <c r="T49" s="2">
        <f>+SUMIF('Sesame Prod'!$F$4:$F$176,$E49,'Sesame Prod'!T$4:T$176)</f>
        <v>580667.88299999991</v>
      </c>
      <c r="U49" s="2">
        <f>+SUMIF('Sesame Prod'!$F$4:$F$176,$E49,'Sesame Prod'!U$4:U$176)</f>
        <v>136080.23457999999</v>
      </c>
      <c r="V49" s="2">
        <f>+SUMIF('Sesame Prod'!$F$4:$F$176,$E49,'Sesame Prod'!V$4:V$176)</f>
        <v>113477.52840000001</v>
      </c>
      <c r="W49" s="2">
        <f>+SUMIF('Sesame Prod'!$F$4:$F$176,$E49,'Sesame Prod'!W$4:W$176)</f>
        <v>119753.89259999999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+SUMIF('Sesame Prod'!$F$4:$F$176,$E50,'Sesame Prod'!H$4:H$176)</f>
        <v>0</v>
      </c>
      <c r="I50" s="2">
        <f>+SUMIF('Sesame Prod'!$F$4:$F$176,$E50,'Sesame Prod'!I$4:I$176)</f>
        <v>0</v>
      </c>
      <c r="J50" s="2">
        <f>+SUMIF('Sesame Prod'!$F$4:$F$176,$E50,'Sesame Prod'!J$4:J$176)</f>
        <v>0</v>
      </c>
      <c r="L50" s="2">
        <f>+SUMIF('Sesame Prod'!$F$4:$F$176,$E50,'Sesame Prod'!L$4:L$176)</f>
        <v>0</v>
      </c>
      <c r="M50" s="2">
        <f>+SUMIF('Sesame Prod'!$F$4:$F$176,$E50,'Sesame Prod'!M$4:M$176)</f>
        <v>0</v>
      </c>
      <c r="N50" s="2">
        <f>+SUMIF('Sesame Prod'!$F$4:$F$176,$E50,'Sesame Prod'!N$4:N$176)</f>
        <v>0</v>
      </c>
      <c r="O50" s="2">
        <f>+SUMIF('Sesame Prod'!$F$4:$F$176,$E50,'Sesame Prod'!O$4:O$176)</f>
        <v>0</v>
      </c>
      <c r="P50" s="2">
        <f>+SUMIF('Sesame Prod'!$F$4:$F$176,$E50,'Sesame Prod'!P$4:P$176)</f>
        <v>0</v>
      </c>
      <c r="Q50" s="2">
        <f>+SUMIF('Sesame Prod'!$F$4:$F$176,$E50,'Sesame Prod'!Q$4:Q$176)</f>
        <v>0</v>
      </c>
      <c r="R50" s="2">
        <f>+SUMIF('Sesame Prod'!$F$4:$F$176,$E50,'Sesame Prod'!R$4:R$176)</f>
        <v>0</v>
      </c>
      <c r="S50" s="2">
        <f>+SUMIF('Sesame Prod'!$F$4:$F$176,$E50,'Sesame Prod'!S$4:S$176)</f>
        <v>0</v>
      </c>
      <c r="T50" s="2">
        <f>+SUMIF('Sesame Prod'!$F$4:$F$176,$E50,'Sesame Prod'!T$4:T$176)</f>
        <v>0</v>
      </c>
      <c r="U50" s="2">
        <f>+SUMIF('Sesame Prod'!$F$4:$F$176,$E50,'Sesame Prod'!U$4:U$176)</f>
        <v>0</v>
      </c>
      <c r="V50" s="2">
        <f>+SUMIF('Sesame Prod'!$F$4:$F$176,$E50,'Sesame Prod'!V$4:V$176)</f>
        <v>0</v>
      </c>
      <c r="W50" s="2">
        <f>+SUMIF('Sesame Prod'!$F$4:$F$176,$E50,'Sesame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+SUMIF('Sesame Prod'!$F$4:$F$176,$E51,'Sesame Prod'!H$4:H$176)</f>
        <v>1171124</v>
      </c>
      <c r="I51" s="2">
        <f>+SUMIF('Sesame Prod'!$F$4:$F$176,$E51,'Sesame Prod'!I$4:I$176)</f>
        <v>1243666</v>
      </c>
      <c r="J51" s="2">
        <f>+SUMIF('Sesame Prod'!$F$4:$F$176,$E51,'Sesame Prod'!J$4:J$176)</f>
        <v>1003543</v>
      </c>
      <c r="L51" s="2">
        <f>+SUMIF('Sesame Prod'!$F$4:$F$176,$E51,'Sesame Prod'!L$4:L$176)</f>
        <v>585012.76399999997</v>
      </c>
      <c r="M51" s="2">
        <f>+SUMIF('Sesame Prod'!$F$4:$F$176,$E51,'Sesame Prod'!M$4:M$176)</f>
        <v>622914.94800000009</v>
      </c>
      <c r="N51" s="2">
        <f>+SUMIF('Sesame Prod'!$F$4:$F$176,$E51,'Sesame Prod'!N$4:N$176)</f>
        <v>503868.43300000002</v>
      </c>
      <c r="O51" s="2">
        <f>+SUMIF('Sesame Prod'!$F$4:$F$176,$E51,'Sesame Prod'!O$4:O$176)</f>
        <v>95974.066400000011</v>
      </c>
      <c r="P51" s="2">
        <f>+SUMIF('Sesame Prod'!$F$4:$F$176,$E51,'Sesame Prod'!P$4:P$176)</f>
        <v>103104.68288199999</v>
      </c>
      <c r="Q51" s="2">
        <f>+SUMIF('Sesame Prod'!$F$4:$F$176,$E51,'Sesame Prod'!Q$4:Q$176)</f>
        <v>84132.943205999996</v>
      </c>
      <c r="R51" s="2">
        <f>+SUMIF('Sesame Prod'!$F$4:$F$176,$E51,'Sesame Prod'!R$4:R$176)</f>
        <v>929589.15399999998</v>
      </c>
      <c r="S51" s="2">
        <f>+SUMIF('Sesame Prod'!$F$4:$F$176,$E51,'Sesame Prod'!S$4:S$176)</f>
        <v>987984.25500000012</v>
      </c>
      <c r="T51" s="2">
        <f>+SUMIF('Sesame Prod'!$F$4:$F$176,$E51,'Sesame Prod'!T$4:T$176)</f>
        <v>797724.94400000013</v>
      </c>
      <c r="U51" s="2">
        <f>+SUMIF('Sesame Prod'!$F$4:$F$176,$E51,'Sesame Prod'!U$4:U$176)</f>
        <v>344436.93470399996</v>
      </c>
      <c r="V51" s="2">
        <f>+SUMIF('Sesame Prod'!$F$4:$F$176,$E51,'Sesame Prod'!V$4:V$176)</f>
        <v>367200.06461</v>
      </c>
      <c r="W51" s="2">
        <f>+SUMIF('Sesame Prod'!$F$4:$F$176,$E51,'Sesame Prod'!W$4:W$176)</f>
        <v>297357.2597140001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+SUMIF('Sesame Prod'!$F$4:$F$176,$E52,'Sesame Prod'!H$4:H$176)</f>
        <v>0</v>
      </c>
      <c r="I52" s="2">
        <f>+SUMIF('Sesame Prod'!$F$4:$F$176,$E52,'Sesame Prod'!I$4:I$176)</f>
        <v>0</v>
      </c>
      <c r="J52" s="2">
        <f>+SUMIF('Sesame Prod'!$F$4:$F$176,$E52,'Sesame Prod'!J$4:J$176)</f>
        <v>0</v>
      </c>
      <c r="L52" s="2">
        <f>+SUMIF('Sesame Prod'!$F$4:$F$176,$E52,'Sesame Prod'!L$4:L$176)</f>
        <v>0</v>
      </c>
      <c r="M52" s="2">
        <f>+SUMIF('Sesame Prod'!$F$4:$F$176,$E52,'Sesame Prod'!M$4:M$176)</f>
        <v>0</v>
      </c>
      <c r="N52" s="2">
        <f>+SUMIF('Sesame Prod'!$F$4:$F$176,$E52,'Sesame Prod'!N$4:N$176)</f>
        <v>0</v>
      </c>
      <c r="O52" s="2">
        <f>+SUMIF('Sesame Prod'!$F$4:$F$176,$E52,'Sesame Prod'!O$4:O$176)</f>
        <v>0</v>
      </c>
      <c r="P52" s="2">
        <f>+SUMIF('Sesame Prod'!$F$4:$F$176,$E52,'Sesame Prod'!P$4:P$176)</f>
        <v>0</v>
      </c>
      <c r="Q52" s="2">
        <f>+SUMIF('Sesame Prod'!$F$4:$F$176,$E52,'Sesame Prod'!Q$4:Q$176)</f>
        <v>0</v>
      </c>
      <c r="R52" s="2">
        <f>+SUMIF('Sesame Prod'!$F$4:$F$176,$E52,'Sesame Prod'!R$4:R$176)</f>
        <v>0</v>
      </c>
      <c r="S52" s="2">
        <f>+SUMIF('Sesame Prod'!$F$4:$F$176,$E52,'Sesame Prod'!S$4:S$176)</f>
        <v>0</v>
      </c>
      <c r="T52" s="2">
        <f>+SUMIF('Sesame Prod'!$F$4:$F$176,$E52,'Sesame Prod'!T$4:T$176)</f>
        <v>0</v>
      </c>
      <c r="U52" s="2">
        <f>+SUMIF('Sesame Prod'!$F$4:$F$176,$E52,'Sesame Prod'!U$4:U$176)</f>
        <v>0</v>
      </c>
      <c r="V52" s="2">
        <f>+SUMIF('Sesame Prod'!$F$4:$F$176,$E52,'Sesame Prod'!V$4:V$176)</f>
        <v>0</v>
      </c>
      <c r="W52" s="2">
        <f>+SUMIF('Sesame Prod'!$F$4:$F$176,$E52,'Sesame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+SUMIF('Sesame Prod'!$F$4:$F$176,$E53,'Sesame Prod'!H$4:H$176)</f>
        <v>1065155</v>
      </c>
      <c r="I53" s="2">
        <f>+SUMIF('Sesame Prod'!$F$4:$F$176,$E53,'Sesame Prod'!I$4:I$176)</f>
        <v>924648</v>
      </c>
      <c r="J53" s="2">
        <f>+SUMIF('Sesame Prod'!$F$4:$F$176,$E53,'Sesame Prod'!J$4:J$176)</f>
        <v>994571</v>
      </c>
      <c r="L53" s="2">
        <f>+SUMIF('Sesame Prod'!$F$4:$F$176,$E53,'Sesame Prod'!L$4:L$176)</f>
        <v>499158.45800000004</v>
      </c>
      <c r="M53" s="2">
        <f>+SUMIF('Sesame Prod'!$F$4:$F$176,$E53,'Sesame Prod'!M$4:M$176)</f>
        <v>440658.26199999999</v>
      </c>
      <c r="N53" s="2">
        <f>+SUMIF('Sesame Prod'!$F$4:$F$176,$E53,'Sesame Prod'!N$4:N$176)</f>
        <v>472906.10899999994</v>
      </c>
      <c r="O53" s="2">
        <f>+SUMIF('Sesame Prod'!$F$4:$F$176,$E53,'Sesame Prod'!O$4:O$176)</f>
        <v>85412.42080800001</v>
      </c>
      <c r="P53" s="2">
        <f>+SUMIF('Sesame Prod'!$F$4:$F$176,$E53,'Sesame Prod'!P$4:P$176)</f>
        <v>78102.112550000005</v>
      </c>
      <c r="Q53" s="2">
        <f>+SUMIF('Sesame Prod'!$F$4:$F$176,$E53,'Sesame Prod'!Q$4:Q$176)</f>
        <v>83773.934821000017</v>
      </c>
      <c r="R53" s="2">
        <f>+SUMIF('Sesame Prod'!$F$4:$F$176,$E53,'Sesame Prod'!R$4:R$176)</f>
        <v>798159.7620000001</v>
      </c>
      <c r="S53" s="2">
        <f>+SUMIF('Sesame Prod'!$F$4:$F$176,$E53,'Sesame Prod'!S$4:S$176)</f>
        <v>695546.98599999992</v>
      </c>
      <c r="T53" s="2">
        <f>+SUMIF('Sesame Prod'!$F$4:$F$176,$E53,'Sesame Prod'!T$4:T$176)</f>
        <v>747273.90499999991</v>
      </c>
      <c r="U53" s="2">
        <f>+SUMIF('Sesame Prod'!$F$4:$F$176,$E53,'Sesame Prod'!U$4:U$176)</f>
        <v>284269.73895600002</v>
      </c>
      <c r="V53" s="2">
        <f>+SUMIF('Sesame Prod'!$F$4:$F$176,$E53,'Sesame Prod'!V$4:V$176)</f>
        <v>251880.93248799999</v>
      </c>
      <c r="W53" s="2">
        <f>+SUMIF('Sesame Prod'!$F$4:$F$176,$E53,'Sesame Prod'!W$4:W$176)</f>
        <v>270246.61636600003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3683076</v>
      </c>
      <c r="I54" s="3">
        <f t="shared" si="37"/>
        <v>3226633</v>
      </c>
      <c r="J54" s="3">
        <f t="shared" si="37"/>
        <v>3249229</v>
      </c>
      <c r="L54" s="3">
        <f t="shared" ref="L54:W54" si="38">+SUM(L48:L53)</f>
        <v>1392062.2350000001</v>
      </c>
      <c r="M54" s="3">
        <f t="shared" si="38"/>
        <v>1310366.9930000002</v>
      </c>
      <c r="N54" s="3">
        <f t="shared" si="38"/>
        <v>1249275.6269999999</v>
      </c>
      <c r="O54" s="3">
        <f t="shared" si="38"/>
        <v>206021.75882000002</v>
      </c>
      <c r="P54" s="3">
        <f t="shared" si="38"/>
        <v>202598.613526</v>
      </c>
      <c r="Q54" s="3">
        <f t="shared" si="38"/>
        <v>190299.65418700001</v>
      </c>
      <c r="R54" s="3">
        <f t="shared" si="38"/>
        <v>2442595.9739999999</v>
      </c>
      <c r="S54" s="3">
        <f t="shared" si="38"/>
        <v>2238466.1950000003</v>
      </c>
      <c r="T54" s="3">
        <f t="shared" si="38"/>
        <v>2170397.0019999999</v>
      </c>
      <c r="U54" s="3">
        <f t="shared" si="38"/>
        <v>777440.46177299996</v>
      </c>
      <c r="V54" s="3">
        <f t="shared" si="38"/>
        <v>744452.74243500002</v>
      </c>
      <c r="W54" s="3">
        <f t="shared" si="38"/>
        <v>700459.32054800016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+SUMIF('Sesame Prod'!$F$4:$F$176,$E55,'Sesame Prod'!H$4:H$176)</f>
        <v>4196</v>
      </c>
      <c r="I55" s="2">
        <f>+SUMIF('Sesame Prod'!$F$4:$F$176,$E55,'Sesame Prod'!I$4:I$176)</f>
        <v>4222</v>
      </c>
      <c r="J55" s="2">
        <f>+SUMIF('Sesame Prod'!$F$4:$F$176,$E55,'Sesame Prod'!J$4:J$176)</f>
        <v>4247</v>
      </c>
      <c r="L55" s="2">
        <f>+SUMIF('Sesame Prod'!$F$4:$F$176,$E55,'Sesame Prod'!L$4:L$176)</f>
        <v>1044.8040000000001</v>
      </c>
      <c r="M55" s="2">
        <f>+SUMIF('Sesame Prod'!$F$4:$F$176,$E55,'Sesame Prod'!M$4:M$176)</f>
        <v>1051.278</v>
      </c>
      <c r="N55" s="2">
        <f>+SUMIF('Sesame Prod'!$F$4:$F$176,$E55,'Sesame Prod'!N$4:N$176)</f>
        <v>1057.5029999999999</v>
      </c>
      <c r="O55" s="2">
        <f>+SUMIF('Sesame Prod'!$F$4:$F$176,$E55,'Sesame Prod'!O$4:O$176)</f>
        <v>83.584320000000005</v>
      </c>
      <c r="P55" s="2">
        <f>+SUMIF('Sesame Prod'!$F$4:$F$176,$E55,'Sesame Prod'!P$4:P$176)</f>
        <v>84.102240000000009</v>
      </c>
      <c r="Q55" s="2">
        <f>+SUMIF('Sesame Prod'!$F$4:$F$176,$E55,'Sesame Prod'!Q$4:Q$176)</f>
        <v>84.600239999999999</v>
      </c>
      <c r="R55" s="2">
        <f>+SUMIF('Sesame Prod'!$F$4:$F$176,$E55,'Sesame Prod'!R$4:R$176)</f>
        <v>2139.96</v>
      </c>
      <c r="S55" s="2">
        <f>+SUMIF('Sesame Prod'!$F$4:$F$176,$E55,'Sesame Prod'!S$4:S$176)</f>
        <v>2153.2200000000003</v>
      </c>
      <c r="T55" s="2">
        <f>+SUMIF('Sesame Prod'!$F$4:$F$176,$E55,'Sesame Prod'!T$4:T$176)</f>
        <v>2165.9700000000003</v>
      </c>
      <c r="U55" s="2">
        <f>+SUMIF('Sesame Prod'!$F$4:$F$176,$E55,'Sesame Prod'!U$4:U$176)</f>
        <v>434.41188000000005</v>
      </c>
      <c r="V55" s="2">
        <f>+SUMIF('Sesame Prod'!$F$4:$F$176,$E55,'Sesame Prod'!V$4:V$176)</f>
        <v>437.1036600000001</v>
      </c>
      <c r="W55" s="2">
        <f>+SUMIF('Sesame Prod'!$F$4:$F$176,$E55,'Sesame Prod'!W$4:W$176)</f>
        <v>439.69191000000006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+SUMIF('Sesame Prod'!$F$4:$F$176,$E56,'Sesame Prod'!H$4:H$176)</f>
        <v>129852</v>
      </c>
      <c r="I56" s="2">
        <f>+SUMIF('Sesame Prod'!$F$4:$F$176,$E56,'Sesame Prod'!I$4:I$176)</f>
        <v>118872</v>
      </c>
      <c r="J56" s="2">
        <f>+SUMIF('Sesame Prod'!$F$4:$F$176,$E56,'Sesame Prod'!J$4:J$176)</f>
        <v>119108</v>
      </c>
      <c r="L56" s="2">
        <f>+SUMIF('Sesame Prod'!$F$4:$F$176,$E56,'Sesame Prod'!L$4:L$176)</f>
        <v>7570.0859999999993</v>
      </c>
      <c r="M56" s="2">
        <f>+SUMIF('Sesame Prod'!$F$4:$F$176,$E56,'Sesame Prod'!M$4:M$176)</f>
        <v>7645.0140000000001</v>
      </c>
      <c r="N56" s="2">
        <f>+SUMIF('Sesame Prod'!$F$4:$F$176,$E56,'Sesame Prod'!N$4:N$176)</f>
        <v>7306.9110000000001</v>
      </c>
      <c r="O56" s="2">
        <f>+SUMIF('Sesame Prod'!$F$4:$F$176,$E56,'Sesame Prod'!O$4:O$176)</f>
        <v>173.37989999999999</v>
      </c>
      <c r="P56" s="2">
        <f>+SUMIF('Sesame Prod'!$F$4:$F$176,$E56,'Sesame Prod'!P$4:P$176)</f>
        <v>184.45844799999998</v>
      </c>
      <c r="Q56" s="2">
        <f>+SUMIF('Sesame Prod'!$F$4:$F$176,$E56,'Sesame Prod'!Q$4:Q$176)</f>
        <v>171.86972400000002</v>
      </c>
      <c r="R56" s="2">
        <f>+SUMIF('Sesame Prod'!$F$4:$F$176,$E56,'Sesame Prod'!R$4:R$176)</f>
        <v>22919.261999999995</v>
      </c>
      <c r="S56" s="2">
        <f>+SUMIF('Sesame Prod'!$F$4:$F$176,$E56,'Sesame Prod'!S$4:S$176)</f>
        <v>22459.736000000001</v>
      </c>
      <c r="T56" s="2">
        <f>+SUMIF('Sesame Prod'!$F$4:$F$176,$E56,'Sesame Prod'!T$4:T$176)</f>
        <v>21753.906999999999</v>
      </c>
      <c r="U56" s="2">
        <f>+SUMIF('Sesame Prod'!$F$4:$F$176,$E56,'Sesame Prod'!U$4:U$176)</f>
        <v>1539.6763559999997</v>
      </c>
      <c r="V56" s="2">
        <f>+SUMIF('Sesame Prod'!$F$4:$F$176,$E56,'Sesame Prod'!V$4:V$176)</f>
        <v>1604.3489279999999</v>
      </c>
      <c r="W56" s="2">
        <f>+SUMIF('Sesame Prod'!$F$4:$F$176,$E56,'Sesame Prod'!W$4:W$176)</f>
        <v>1509.1408590000001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+SUMIF('Sesame Prod'!$F$4:$F$176,$E57,'Sesame Prod'!H$4:H$176)</f>
        <v>37682</v>
      </c>
      <c r="I57" s="2">
        <f>+SUMIF('Sesame Prod'!$F$4:$F$176,$E57,'Sesame Prod'!I$4:I$176)</f>
        <v>51563</v>
      </c>
      <c r="J57" s="2">
        <f>+SUMIF('Sesame Prod'!$F$4:$F$176,$E57,'Sesame Prod'!J$4:J$176)</f>
        <v>33732</v>
      </c>
      <c r="L57" s="2">
        <f>+SUMIF('Sesame Prod'!$F$4:$F$176,$E57,'Sesame Prod'!L$4:L$176)</f>
        <v>784.03300000000002</v>
      </c>
      <c r="M57" s="2">
        <f>+SUMIF('Sesame Prod'!$F$4:$F$176,$E57,'Sesame Prod'!M$4:M$176)</f>
        <v>862.34800000000007</v>
      </c>
      <c r="N57" s="2">
        <f>+SUMIF('Sesame Prod'!$F$4:$F$176,$E57,'Sesame Prod'!N$4:N$176)</f>
        <v>1023.949</v>
      </c>
      <c r="O57" s="2">
        <f>+SUMIF('Sesame Prod'!$F$4:$F$176,$E57,'Sesame Prod'!O$4:O$176)</f>
        <v>23.995714</v>
      </c>
      <c r="P57" s="2">
        <f>+SUMIF('Sesame Prod'!$F$4:$F$176,$E57,'Sesame Prod'!P$4:P$176)</f>
        <v>27.156280000000002</v>
      </c>
      <c r="Q57" s="2">
        <f>+SUMIF('Sesame Prod'!$F$4:$F$176,$E57,'Sesame Prod'!Q$4:Q$176)</f>
        <v>33.159094000000003</v>
      </c>
      <c r="R57" s="2">
        <f>+SUMIF('Sesame Prod'!$F$4:$F$176,$E57,'Sesame Prod'!R$4:R$176)</f>
        <v>1550.2440000000001</v>
      </c>
      <c r="S57" s="2">
        <f>+SUMIF('Sesame Prod'!$F$4:$F$176,$E57,'Sesame Prod'!S$4:S$176)</f>
        <v>1669.06</v>
      </c>
      <c r="T57" s="2">
        <f>+SUMIF('Sesame Prod'!$F$4:$F$176,$E57,'Sesame Prod'!T$4:T$176)</f>
        <v>1938.806</v>
      </c>
      <c r="U57" s="2">
        <f>+SUMIF('Sesame Prod'!$F$4:$F$176,$E57,'Sesame Prod'!U$4:U$176)</f>
        <v>88.491455999999999</v>
      </c>
      <c r="V57" s="2">
        <f>+SUMIF('Sesame Prod'!$F$4:$F$176,$E57,'Sesame Prod'!V$4:V$176)</f>
        <v>96.849267999999995</v>
      </c>
      <c r="W57" s="2">
        <f>+SUMIF('Sesame Prod'!$F$4:$F$176,$E57,'Sesame Prod'!W$4:W$176)</f>
        <v>114.37007700000001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+SUMIF('Sesame Prod'!$F$4:$F$176,$E58,'Sesame Prod'!H$4:H$176)</f>
        <v>7000</v>
      </c>
      <c r="I58" s="2">
        <f>+SUMIF('Sesame Prod'!$F$4:$F$176,$E58,'Sesame Prod'!I$4:I$176)</f>
        <v>7000</v>
      </c>
      <c r="J58" s="2">
        <f>+SUMIF('Sesame Prod'!$F$4:$F$176,$E58,'Sesame Prod'!J$4:J$176)</f>
        <v>7000</v>
      </c>
      <c r="L58" s="2">
        <f>+SUMIF('Sesame Prod'!$F$4:$F$176,$E58,'Sesame Prod'!L$4:L$176)</f>
        <v>301</v>
      </c>
      <c r="M58" s="2">
        <f>+SUMIF('Sesame Prod'!$F$4:$F$176,$E58,'Sesame Prod'!M$4:M$176)</f>
        <v>301</v>
      </c>
      <c r="N58" s="2">
        <f>+SUMIF('Sesame Prod'!$F$4:$F$176,$E58,'Sesame Prod'!N$4:N$176)</f>
        <v>301</v>
      </c>
      <c r="O58" s="2">
        <f>+SUMIF('Sesame Prod'!$F$4:$F$176,$E58,'Sesame Prod'!O$4:O$176)</f>
        <v>6.0200000000000005</v>
      </c>
      <c r="P58" s="2">
        <f>+SUMIF('Sesame Prod'!$F$4:$F$176,$E58,'Sesame Prod'!P$4:P$176)</f>
        <v>6.0200000000000005</v>
      </c>
      <c r="Q58" s="2">
        <f>+SUMIF('Sesame Prod'!$F$4:$F$176,$E58,'Sesame Prod'!Q$4:Q$176)</f>
        <v>6.0200000000000005</v>
      </c>
      <c r="R58" s="2">
        <f>+SUMIF('Sesame Prod'!$F$4:$F$176,$E58,'Sesame Prod'!R$4:R$176)</f>
        <v>651.00000000000011</v>
      </c>
      <c r="S58" s="2">
        <f>+SUMIF('Sesame Prod'!$F$4:$F$176,$E58,'Sesame Prod'!S$4:S$176)</f>
        <v>651.00000000000011</v>
      </c>
      <c r="T58" s="2">
        <f>+SUMIF('Sesame Prod'!$F$4:$F$176,$E58,'Sesame Prod'!T$4:T$176)</f>
        <v>651.00000000000011</v>
      </c>
      <c r="U58" s="2">
        <f>+SUMIF('Sesame Prod'!$F$4:$F$176,$E58,'Sesame Prod'!U$4:U$176)</f>
        <v>25.389000000000003</v>
      </c>
      <c r="V58" s="2">
        <f>+SUMIF('Sesame Prod'!$F$4:$F$176,$E58,'Sesame Prod'!V$4:V$176)</f>
        <v>25.389000000000003</v>
      </c>
      <c r="W58" s="2">
        <f>+SUMIF('Sesame Prod'!$F$4:$F$176,$E58,'Sesame Prod'!W$4:W$176)</f>
        <v>25.389000000000003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+SUMIF('Sesame Prod'!$F$4:$F$176,$E59,'Sesame Prod'!H$4:H$176)</f>
        <v>41400</v>
      </c>
      <c r="I59" s="2">
        <f>+SUMIF('Sesame Prod'!$F$4:$F$176,$E59,'Sesame Prod'!I$4:I$176)</f>
        <v>43790</v>
      </c>
      <c r="J59" s="2">
        <f>+SUMIF('Sesame Prod'!$F$4:$F$176,$E59,'Sesame Prod'!J$4:J$176)</f>
        <v>21450</v>
      </c>
      <c r="L59" s="2">
        <f>+SUMIF('Sesame Prod'!$F$4:$F$176,$E59,'Sesame Prod'!L$4:L$176)</f>
        <v>1035</v>
      </c>
      <c r="M59" s="2">
        <f>+SUMIF('Sesame Prod'!$F$4:$F$176,$E59,'Sesame Prod'!M$4:M$176)</f>
        <v>1094.75</v>
      </c>
      <c r="N59" s="2">
        <f>+SUMIF('Sesame Prod'!$F$4:$F$176,$E59,'Sesame Prod'!N$4:N$176)</f>
        <v>536.25</v>
      </c>
      <c r="O59" s="2">
        <f>+SUMIF('Sesame Prod'!$F$4:$F$176,$E59,'Sesame Prod'!O$4:O$176)</f>
        <v>7.2449999999999992</v>
      </c>
      <c r="P59" s="2">
        <f>+SUMIF('Sesame Prod'!$F$4:$F$176,$E59,'Sesame Prod'!P$4:P$176)</f>
        <v>7.6632499999999988</v>
      </c>
      <c r="Q59" s="2">
        <f>+SUMIF('Sesame Prod'!$F$4:$F$176,$E59,'Sesame Prod'!Q$4:Q$176)</f>
        <v>3.7537499999999997</v>
      </c>
      <c r="R59" s="2">
        <f>+SUMIF('Sesame Prod'!$F$4:$F$176,$E59,'Sesame Prod'!R$4:R$176)</f>
        <v>3063.6000000000004</v>
      </c>
      <c r="S59" s="2">
        <f>+SUMIF('Sesame Prod'!$F$4:$F$176,$E59,'Sesame Prod'!S$4:S$176)</f>
        <v>3240.4600000000005</v>
      </c>
      <c r="T59" s="2">
        <f>+SUMIF('Sesame Prod'!$F$4:$F$176,$E59,'Sesame Prod'!T$4:T$176)</f>
        <v>1587.3000000000002</v>
      </c>
      <c r="U59" s="2">
        <f>+SUMIF('Sesame Prod'!$F$4:$F$176,$E59,'Sesame Prod'!U$4:U$176)</f>
        <v>73.52640000000001</v>
      </c>
      <c r="V59" s="2">
        <f>+SUMIF('Sesame Prod'!$F$4:$F$176,$E59,'Sesame Prod'!V$4:V$176)</f>
        <v>77.771040000000013</v>
      </c>
      <c r="W59" s="2">
        <f>+SUMIF('Sesame Prod'!$F$4:$F$176,$E59,'Sesame Prod'!W$4:W$176)</f>
        <v>38.095200000000006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220130</v>
      </c>
      <c r="I60" s="3">
        <f t="shared" si="39"/>
        <v>225447</v>
      </c>
      <c r="J60" s="3">
        <f t="shared" si="39"/>
        <v>185537</v>
      </c>
      <c r="L60" s="3">
        <f t="shared" ref="L60:W60" si="40">+SUM(L55:L59)</f>
        <v>10734.922999999999</v>
      </c>
      <c r="M60" s="3">
        <f t="shared" si="40"/>
        <v>10954.39</v>
      </c>
      <c r="N60" s="3">
        <f t="shared" si="40"/>
        <v>10225.613000000001</v>
      </c>
      <c r="O60" s="3">
        <f t="shared" si="40"/>
        <v>294.22493400000002</v>
      </c>
      <c r="P60" s="3">
        <f t="shared" si="40"/>
        <v>309.40021799999994</v>
      </c>
      <c r="Q60" s="3">
        <f t="shared" si="40"/>
        <v>299.40280799999999</v>
      </c>
      <c r="R60" s="3">
        <f t="shared" si="40"/>
        <v>30324.065999999992</v>
      </c>
      <c r="S60" s="3">
        <f t="shared" si="40"/>
        <v>30173.476000000002</v>
      </c>
      <c r="T60" s="3">
        <f t="shared" si="40"/>
        <v>28096.983</v>
      </c>
      <c r="U60" s="3">
        <f t="shared" si="40"/>
        <v>2161.4950920000001</v>
      </c>
      <c r="V60" s="3">
        <f t="shared" si="40"/>
        <v>2241.4618960000003</v>
      </c>
      <c r="W60" s="3">
        <f t="shared" si="40"/>
        <v>2126.6870460000005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+SUMIF('Sesame Prod'!$F$4:$F$176,$E61,'Sesame Prod'!H$4:H$176)</f>
        <v>0</v>
      </c>
      <c r="I61" s="3">
        <f>+SUMIF('Sesame Prod'!$F$4:$F$176,$E61,'Sesame Prod'!I$4:I$176)</f>
        <v>0</v>
      </c>
      <c r="J61" s="3">
        <f>+SUMIF('Sesame Prod'!$F$4:$F$176,$E61,'Sesame Prod'!J$4:J$176)</f>
        <v>0</v>
      </c>
      <c r="L61" s="3">
        <f>+SUMIF('Sesame Prod'!$F$4:$F$176,$E61,'Sesame Prod'!L$4:L$176)</f>
        <v>0</v>
      </c>
      <c r="M61" s="3">
        <f>+SUMIF('Sesame Prod'!$F$4:$F$176,$E61,'Sesame Prod'!M$4:M$176)</f>
        <v>0</v>
      </c>
      <c r="N61" s="3">
        <f>+SUMIF('Sesame Prod'!$F$4:$F$176,$E61,'Sesame Prod'!N$4:N$176)</f>
        <v>0</v>
      </c>
      <c r="O61" s="3">
        <f>+SUMIF('Sesame Prod'!$F$4:$F$176,$E61,'Sesame Prod'!O$4:O$176)</f>
        <v>0</v>
      </c>
      <c r="P61" s="3">
        <f>+SUMIF('Sesame Prod'!$F$4:$F$176,$E61,'Sesame Prod'!P$4:P$176)</f>
        <v>0</v>
      </c>
      <c r="Q61" s="3">
        <f>+SUMIF('Sesame Prod'!$F$4:$F$176,$E61,'Sesame Prod'!Q$4:Q$176)</f>
        <v>0</v>
      </c>
      <c r="R61" s="3">
        <f>+SUMIF('Sesame Prod'!$F$4:$F$176,$E61,'Sesame Prod'!R$4:R$176)</f>
        <v>0</v>
      </c>
      <c r="S61" s="3">
        <f>+SUMIF('Sesame Prod'!$F$4:$F$176,$E61,'Sesame Prod'!S$4:S$176)</f>
        <v>0</v>
      </c>
      <c r="T61" s="3">
        <f>+SUMIF('Sesame Prod'!$F$4:$F$176,$E61,'Sesame Prod'!T$4:T$176)</f>
        <v>0</v>
      </c>
      <c r="U61" s="3">
        <f>+SUMIF('Sesame Prod'!$F$4:$F$176,$E61,'Sesame Prod'!U$4:U$176)</f>
        <v>0</v>
      </c>
      <c r="V61" s="3">
        <f>+SUMIF('Sesame Prod'!$F$4:$F$176,$E61,'Sesame Prod'!V$4:V$176)</f>
        <v>0</v>
      </c>
      <c r="W61" s="3">
        <f>+SUMIF('Sesame Prod'!$F$4:$F$176,$E61,'Sesame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+SUMIF('Sesame Prod'!$F$4:$F$176,$E62,'Sesame Prod'!H$4:H$176)</f>
        <v>14377</v>
      </c>
      <c r="I62" s="2">
        <f>+SUMIF('Sesame Prod'!$F$4:$F$176,$E62,'Sesame Prod'!I$4:I$176)</f>
        <v>13644</v>
      </c>
      <c r="J62" s="2">
        <f>+SUMIF('Sesame Prod'!$F$4:$F$176,$E62,'Sesame Prod'!J$4:J$176)</f>
        <v>15282</v>
      </c>
      <c r="L62" s="2">
        <f>+SUMIF('Sesame Prod'!$F$4:$F$176,$E62,'Sesame Prod'!L$4:L$176)</f>
        <v>0</v>
      </c>
      <c r="M62" s="2">
        <f>+SUMIF('Sesame Prod'!$F$4:$F$176,$E62,'Sesame Prod'!M$4:M$176)</f>
        <v>0</v>
      </c>
      <c r="N62" s="2">
        <f>+SUMIF('Sesame Prod'!$F$4:$F$176,$E62,'Sesame Prod'!N$4:N$176)</f>
        <v>0</v>
      </c>
      <c r="O62" s="2">
        <f>+SUMIF('Sesame Prod'!$F$4:$F$176,$E62,'Sesame Prod'!O$4:O$176)</f>
        <v>0</v>
      </c>
      <c r="P62" s="2">
        <f>+SUMIF('Sesame Prod'!$F$4:$F$176,$E62,'Sesame Prod'!P$4:P$176)</f>
        <v>0</v>
      </c>
      <c r="Q62" s="2">
        <f>+SUMIF('Sesame Prod'!$F$4:$F$176,$E62,'Sesame Prod'!Q$4:Q$176)</f>
        <v>0</v>
      </c>
      <c r="R62" s="2">
        <f>+SUMIF('Sesame Prod'!$F$4:$F$176,$E62,'Sesame Prod'!R$4:R$176)</f>
        <v>0</v>
      </c>
      <c r="S62" s="2">
        <f>+SUMIF('Sesame Prod'!$F$4:$F$176,$E62,'Sesame Prod'!S$4:S$176)</f>
        <v>0</v>
      </c>
      <c r="T62" s="2">
        <f>+SUMIF('Sesame Prod'!$F$4:$F$176,$E62,'Sesame Prod'!T$4:T$176)</f>
        <v>0</v>
      </c>
      <c r="U62" s="2">
        <f>+SUMIF('Sesame Prod'!$F$4:$F$176,$E62,'Sesame Prod'!U$4:U$176)</f>
        <v>0</v>
      </c>
      <c r="V62" s="2">
        <f>+SUMIF('Sesame Prod'!$F$4:$F$176,$E62,'Sesame Prod'!V$4:V$176)</f>
        <v>0</v>
      </c>
      <c r="W62" s="2">
        <f>+SUMIF('Sesame Prod'!$F$4:$F$176,$E62,'Sesame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+SUMIF('Sesame Prod'!$F$4:$F$176,$E63,'Sesame Prod'!H$4:H$176)</f>
        <v>629900</v>
      </c>
      <c r="I63" s="2">
        <f>+SUMIF('Sesame Prod'!$F$4:$F$176,$E63,'Sesame Prod'!I$4:I$176)</f>
        <v>640472</v>
      </c>
      <c r="J63" s="2">
        <f>+SUMIF('Sesame Prod'!$F$4:$F$176,$E63,'Sesame Prod'!J$4:J$176)</f>
        <v>647893</v>
      </c>
      <c r="L63" s="2">
        <f>+SUMIF('Sesame Prod'!$F$4:$F$176,$E63,'Sesame Prod'!L$4:L$176)</f>
        <v>11968.1</v>
      </c>
      <c r="M63" s="2">
        <f>+SUMIF('Sesame Prod'!$F$4:$F$176,$E63,'Sesame Prod'!M$4:M$176)</f>
        <v>12168.967999999999</v>
      </c>
      <c r="N63" s="2">
        <f>+SUMIF('Sesame Prod'!$F$4:$F$176,$E63,'Sesame Prod'!N$4:N$176)</f>
        <v>12309.967000000001</v>
      </c>
      <c r="O63" s="2">
        <f>+SUMIF('Sesame Prod'!$F$4:$F$176,$E63,'Sesame Prod'!O$4:O$176)</f>
        <v>35.904299999999999</v>
      </c>
      <c r="P63" s="2">
        <f>+SUMIF('Sesame Prod'!$F$4:$F$176,$E63,'Sesame Prod'!P$4:P$176)</f>
        <v>36.506903999999999</v>
      </c>
      <c r="Q63" s="2">
        <f>+SUMIF('Sesame Prod'!$F$4:$F$176,$E63,'Sesame Prod'!Q$4:Q$176)</f>
        <v>36.929901000000001</v>
      </c>
      <c r="R63" s="2">
        <f>+SUMIF('Sesame Prod'!$F$4:$F$176,$E63,'Sesame Prod'!R$4:R$176)</f>
        <v>76217.899999999994</v>
      </c>
      <c r="S63" s="2">
        <f>+SUMIF('Sesame Prod'!$F$4:$F$176,$E63,'Sesame Prod'!S$4:S$176)</f>
        <v>77497.111999999994</v>
      </c>
      <c r="T63" s="2">
        <f>+SUMIF('Sesame Prod'!$F$4:$F$176,$E63,'Sesame Prod'!T$4:T$176)</f>
        <v>78395.053</v>
      </c>
      <c r="U63" s="2">
        <f>+SUMIF('Sesame Prod'!$F$4:$F$176,$E63,'Sesame Prod'!U$4:U$176)</f>
        <v>2134.1011999999996</v>
      </c>
      <c r="V63" s="2">
        <f>+SUMIF('Sesame Prod'!$F$4:$F$176,$E63,'Sesame Prod'!V$4:V$176)</f>
        <v>2169.9191359999995</v>
      </c>
      <c r="W63" s="2">
        <f>+SUMIF('Sesame Prod'!$F$4:$F$176,$E63,'Sesame Prod'!W$4:W$176)</f>
        <v>2195.0614839999998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+SUMIF('Sesame Prod'!$F$4:$F$176,$E64,'Sesame Prod'!H$4:H$176)</f>
        <v>909545</v>
      </c>
      <c r="I64" s="2">
        <f>+SUMIF('Sesame Prod'!$F$4:$F$176,$E64,'Sesame Prod'!I$4:I$176)</f>
        <v>948374</v>
      </c>
      <c r="J64" s="2">
        <f>+SUMIF('Sesame Prod'!$F$4:$F$176,$E64,'Sesame Prod'!J$4:J$176)</f>
        <v>931491</v>
      </c>
      <c r="L64" s="2">
        <f>+SUMIF('Sesame Prod'!$F$4:$F$176,$E64,'Sesame Prod'!L$4:L$176)</f>
        <v>56572.66</v>
      </c>
      <c r="M64" s="2">
        <f>+SUMIF('Sesame Prod'!$F$4:$F$176,$E64,'Sesame Prod'!M$4:M$176)</f>
        <v>58952.780000000006</v>
      </c>
      <c r="N64" s="2">
        <f>+SUMIF('Sesame Prod'!$F$4:$F$176,$E64,'Sesame Prod'!N$4:N$176)</f>
        <v>57871.828000000001</v>
      </c>
      <c r="O64" s="2">
        <f>+SUMIF('Sesame Prod'!$F$4:$F$176,$E64,'Sesame Prod'!O$4:O$176)</f>
        <v>969.17876000000001</v>
      </c>
      <c r="P64" s="2">
        <f>+SUMIF('Sesame Prod'!$F$4:$F$176,$E64,'Sesame Prod'!P$4:P$176)</f>
        <v>1013.36697</v>
      </c>
      <c r="Q64" s="2">
        <f>+SUMIF('Sesame Prod'!$F$4:$F$176,$E64,'Sesame Prod'!Q$4:Q$176)</f>
        <v>998.23348799999997</v>
      </c>
      <c r="R64" s="2">
        <f>+SUMIF('Sesame Prod'!$F$4:$F$176,$E64,'Sesame Prod'!R$4:R$176)</f>
        <v>255439.41999999998</v>
      </c>
      <c r="S64" s="2">
        <f>+SUMIF('Sesame Prod'!$F$4:$F$176,$E64,'Sesame Prod'!S$4:S$176)</f>
        <v>265683.31400000001</v>
      </c>
      <c r="T64" s="2">
        <f>+SUMIF('Sesame Prod'!$F$4:$F$176,$E64,'Sesame Prod'!T$4:T$176)</f>
        <v>260700.93799999997</v>
      </c>
      <c r="U64" s="2">
        <f>+SUMIF('Sesame Prod'!$F$4:$F$176,$E64,'Sesame Prod'!U$4:U$176)</f>
        <v>21042.623619999998</v>
      </c>
      <c r="V64" s="2">
        <f>+SUMIF('Sesame Prod'!$F$4:$F$176,$E64,'Sesame Prod'!V$4:V$176)</f>
        <v>21881.500933999996</v>
      </c>
      <c r="W64" s="2">
        <f>+SUMIF('Sesame Prod'!$F$4:$F$176,$E64,'Sesame Prod'!W$4:W$176)</f>
        <v>21507.716929999999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+SUMIF('Sesame Prod'!$F$4:$F$176,$E65,'Sesame Prod'!H$4:H$176)</f>
        <v>0</v>
      </c>
      <c r="I65" s="2">
        <f>+SUMIF('Sesame Prod'!$F$4:$F$176,$E65,'Sesame Prod'!I$4:I$176)</f>
        <v>0</v>
      </c>
      <c r="J65" s="2">
        <f>+SUMIF('Sesame Prod'!$F$4:$F$176,$E65,'Sesame Prod'!J$4:J$176)</f>
        <v>0</v>
      </c>
      <c r="L65" s="2">
        <f>+SUMIF('Sesame Prod'!$F$4:$F$176,$E65,'Sesame Prod'!L$4:L$176)</f>
        <v>0</v>
      </c>
      <c r="M65" s="2">
        <f>+SUMIF('Sesame Prod'!$F$4:$F$176,$E65,'Sesame Prod'!M$4:M$176)</f>
        <v>0</v>
      </c>
      <c r="N65" s="2">
        <f>+SUMIF('Sesame Prod'!$F$4:$F$176,$E65,'Sesame Prod'!N$4:N$176)</f>
        <v>0</v>
      </c>
      <c r="O65" s="2">
        <f>+SUMIF('Sesame Prod'!$F$4:$F$176,$E65,'Sesame Prod'!O$4:O$176)</f>
        <v>0</v>
      </c>
      <c r="P65" s="2">
        <f>+SUMIF('Sesame Prod'!$F$4:$F$176,$E65,'Sesame Prod'!P$4:P$176)</f>
        <v>0</v>
      </c>
      <c r="Q65" s="2">
        <f>+SUMIF('Sesame Prod'!$F$4:$F$176,$E65,'Sesame Prod'!Q$4:Q$176)</f>
        <v>0</v>
      </c>
      <c r="R65" s="2">
        <f>+SUMIF('Sesame Prod'!$F$4:$F$176,$E65,'Sesame Prod'!R$4:R$176)</f>
        <v>0</v>
      </c>
      <c r="S65" s="2">
        <f>+SUMIF('Sesame Prod'!$F$4:$F$176,$E65,'Sesame Prod'!S$4:S$176)</f>
        <v>0</v>
      </c>
      <c r="T65" s="2">
        <f>+SUMIF('Sesame Prod'!$F$4:$F$176,$E65,'Sesame Prod'!T$4:T$176)</f>
        <v>0</v>
      </c>
      <c r="U65" s="2">
        <f>+SUMIF('Sesame Prod'!$F$4:$F$176,$E65,'Sesame Prod'!U$4:U$176)</f>
        <v>0</v>
      </c>
      <c r="V65" s="2">
        <f>+SUMIF('Sesame Prod'!$F$4:$F$176,$E65,'Sesame Prod'!V$4:V$176)</f>
        <v>0</v>
      </c>
      <c r="W65" s="2">
        <f>+SUMIF('Sesame Prod'!$F$4:$F$176,$E65,'Sesame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+SUMIF('Sesame Prod'!$F$4:$F$176,$E66,'Sesame Prod'!H$4:H$176)</f>
        <v>907224</v>
      </c>
      <c r="I66" s="2">
        <f>+SUMIF('Sesame Prod'!$F$4:$F$176,$E66,'Sesame Prod'!I$4:I$176)</f>
        <v>928273</v>
      </c>
      <c r="J66" s="2">
        <f>+SUMIF('Sesame Prod'!$F$4:$F$176,$E66,'Sesame Prod'!J$4:J$176)</f>
        <v>878119</v>
      </c>
      <c r="L66" s="2">
        <f>+SUMIF('Sesame Prod'!$F$4:$F$176,$E66,'Sesame Prod'!L$4:L$176)</f>
        <v>177825.43</v>
      </c>
      <c r="M66" s="2">
        <f>+SUMIF('Sesame Prod'!$F$4:$F$176,$E66,'Sesame Prod'!M$4:M$176)</f>
        <v>182414.78699999998</v>
      </c>
      <c r="N66" s="2">
        <f>+SUMIF('Sesame Prod'!$F$4:$F$176,$E66,'Sesame Prod'!N$4:N$176)</f>
        <v>171414.28700000001</v>
      </c>
      <c r="O66" s="2">
        <f>+SUMIF('Sesame Prod'!$F$4:$F$176,$E66,'Sesame Prod'!O$4:O$176)</f>
        <v>7567.048092</v>
      </c>
      <c r="P66" s="2">
        <f>+SUMIF('Sesame Prod'!$F$4:$F$176,$E66,'Sesame Prod'!P$4:P$176)</f>
        <v>7766.8831609999997</v>
      </c>
      <c r="Q66" s="2">
        <f>+SUMIF('Sesame Prod'!$F$4:$F$176,$E66,'Sesame Prod'!Q$4:Q$176)</f>
        <v>7290.7813589999996</v>
      </c>
      <c r="R66" s="2">
        <f>+SUMIF('Sesame Prod'!$F$4:$F$176,$E66,'Sesame Prod'!R$4:R$176)</f>
        <v>515537.75599999999</v>
      </c>
      <c r="S66" s="2">
        <f>+SUMIF('Sesame Prod'!$F$4:$F$176,$E66,'Sesame Prod'!S$4:S$176)</f>
        <v>528354.75300000003</v>
      </c>
      <c r="T66" s="2">
        <f>+SUMIF('Sesame Prod'!$F$4:$F$176,$E66,'Sesame Prod'!T$4:T$176)</f>
        <v>497371.36699999997</v>
      </c>
      <c r="U66" s="2">
        <f>+SUMIF('Sesame Prod'!$F$4:$F$176,$E66,'Sesame Prod'!U$4:U$176)</f>
        <v>99849.260602999973</v>
      </c>
      <c r="V66" s="2">
        <f>+SUMIF('Sesame Prod'!$F$4:$F$176,$E66,'Sesame Prod'!V$4:V$176)</f>
        <v>102418.36220199999</v>
      </c>
      <c r="W66" s="2">
        <f>+SUMIF('Sesame Prod'!$F$4:$F$176,$E66,'Sesame Prod'!W$4:W$176)</f>
        <v>96242.59882899998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2461046</v>
      </c>
      <c r="I67" s="3">
        <f t="shared" si="41"/>
        <v>2530763</v>
      </c>
      <c r="J67" s="3">
        <f t="shared" si="41"/>
        <v>2472785</v>
      </c>
      <c r="L67" s="3">
        <f t="shared" ref="L67:W67" si="42">+SUM(L62:L66)</f>
        <v>246366.19</v>
      </c>
      <c r="M67" s="3">
        <f t="shared" si="42"/>
        <v>253536.53499999997</v>
      </c>
      <c r="N67" s="3">
        <f t="shared" si="42"/>
        <v>241596.08199999999</v>
      </c>
      <c r="O67" s="3">
        <f t="shared" si="42"/>
        <v>8572.1311519999999</v>
      </c>
      <c r="P67" s="3">
        <f t="shared" si="42"/>
        <v>8816.7570350000005</v>
      </c>
      <c r="Q67" s="3">
        <f t="shared" si="42"/>
        <v>8325.9447479999999</v>
      </c>
      <c r="R67" s="3">
        <f t="shared" si="42"/>
        <v>847195.07599999988</v>
      </c>
      <c r="S67" s="3">
        <f t="shared" si="42"/>
        <v>871535.179</v>
      </c>
      <c r="T67" s="3">
        <f t="shared" si="42"/>
        <v>836467.35800000001</v>
      </c>
      <c r="U67" s="3">
        <f t="shared" si="42"/>
        <v>123025.98542299998</v>
      </c>
      <c r="V67" s="3">
        <f t="shared" si="42"/>
        <v>126469.78227199998</v>
      </c>
      <c r="W67" s="3">
        <f t="shared" si="42"/>
        <v>119945.37724299998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+SUMIF('Sesame Prod'!$F$4:$F$176,$E68,'Sesame Prod'!H$4:H$176)</f>
        <v>0</v>
      </c>
      <c r="I68" s="2">
        <f>+SUMIF('Sesame Prod'!$F$4:$F$176,$E68,'Sesame Prod'!I$4:I$176)</f>
        <v>0</v>
      </c>
      <c r="J68" s="2">
        <f>+SUMIF('Sesame Prod'!$F$4:$F$176,$E68,'Sesame Prod'!J$4:J$176)</f>
        <v>0</v>
      </c>
      <c r="L68" s="2">
        <f>+SUMIF('Sesame Prod'!$F$4:$F$176,$E68,'Sesame Prod'!L$4:L$176)</f>
        <v>0</v>
      </c>
      <c r="M68" s="2">
        <f>+SUMIF('Sesame Prod'!$F$4:$F$176,$E68,'Sesame Prod'!M$4:M$176)</f>
        <v>0</v>
      </c>
      <c r="N68" s="2">
        <f>+SUMIF('Sesame Prod'!$F$4:$F$176,$E68,'Sesame Prod'!N$4:N$176)</f>
        <v>0</v>
      </c>
      <c r="O68" s="2">
        <f>+SUMIF('Sesame Prod'!$F$4:$F$176,$E68,'Sesame Prod'!O$4:O$176)</f>
        <v>0</v>
      </c>
      <c r="P68" s="2">
        <f>+SUMIF('Sesame Prod'!$F$4:$F$176,$E68,'Sesame Prod'!P$4:P$176)</f>
        <v>0</v>
      </c>
      <c r="Q68" s="2">
        <f>+SUMIF('Sesame Prod'!$F$4:$F$176,$E68,'Sesame Prod'!Q$4:Q$176)</f>
        <v>0</v>
      </c>
      <c r="R68" s="2">
        <f>+SUMIF('Sesame Prod'!$F$4:$F$176,$E68,'Sesame Prod'!R$4:R$176)</f>
        <v>0</v>
      </c>
      <c r="S68" s="2">
        <f>+SUMIF('Sesame Prod'!$F$4:$F$176,$E68,'Sesame Prod'!S$4:S$176)</f>
        <v>0</v>
      </c>
      <c r="T68" s="2">
        <f>+SUMIF('Sesame Prod'!$F$4:$F$176,$E68,'Sesame Prod'!T$4:T$176)</f>
        <v>0</v>
      </c>
      <c r="U68" s="2">
        <f>+SUMIF('Sesame Prod'!$F$4:$F$176,$E68,'Sesame Prod'!U$4:U$176)</f>
        <v>0</v>
      </c>
      <c r="V68" s="2">
        <f>+SUMIF('Sesame Prod'!$F$4:$F$176,$E68,'Sesame Prod'!V$4:V$176)</f>
        <v>0</v>
      </c>
      <c r="W68" s="2">
        <f>+SUMIF('Sesame Prod'!$F$4:$F$176,$E68,'Sesame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+SUMIF('Sesame Prod'!$F$4:$F$176,$E69,'Sesame Prod'!H$4:H$176)</f>
        <v>527</v>
      </c>
      <c r="I69" s="2">
        <f>+SUMIF('Sesame Prod'!$F$4:$F$176,$E69,'Sesame Prod'!I$4:I$176)</f>
        <v>450</v>
      </c>
      <c r="J69" s="2">
        <f>+SUMIF('Sesame Prod'!$F$4:$F$176,$E69,'Sesame Prod'!J$4:J$176)</f>
        <v>392</v>
      </c>
      <c r="L69" s="2">
        <f>+SUMIF('Sesame Prod'!$F$4:$F$176,$E69,'Sesame Prod'!L$4:L$176)</f>
        <v>0</v>
      </c>
      <c r="M69" s="2">
        <f>+SUMIF('Sesame Prod'!$F$4:$F$176,$E69,'Sesame Prod'!M$4:M$176)</f>
        <v>0</v>
      </c>
      <c r="N69" s="2">
        <f>+SUMIF('Sesame Prod'!$F$4:$F$176,$E69,'Sesame Prod'!N$4:N$176)</f>
        <v>0</v>
      </c>
      <c r="O69" s="2">
        <f>+SUMIF('Sesame Prod'!$F$4:$F$176,$E69,'Sesame Prod'!O$4:O$176)</f>
        <v>0</v>
      </c>
      <c r="P69" s="2">
        <f>+SUMIF('Sesame Prod'!$F$4:$F$176,$E69,'Sesame Prod'!P$4:P$176)</f>
        <v>0</v>
      </c>
      <c r="Q69" s="2">
        <f>+SUMIF('Sesame Prod'!$F$4:$F$176,$E69,'Sesame Prod'!Q$4:Q$176)</f>
        <v>0</v>
      </c>
      <c r="R69" s="2">
        <f>+SUMIF('Sesame Prod'!$F$4:$F$176,$E69,'Sesame Prod'!R$4:R$176)</f>
        <v>0</v>
      </c>
      <c r="S69" s="2">
        <f>+SUMIF('Sesame Prod'!$F$4:$F$176,$E69,'Sesame Prod'!S$4:S$176)</f>
        <v>0</v>
      </c>
      <c r="T69" s="2">
        <f>+SUMIF('Sesame Prod'!$F$4:$F$176,$E69,'Sesame Prod'!T$4:T$176)</f>
        <v>0</v>
      </c>
      <c r="U69" s="2">
        <f>+SUMIF('Sesame Prod'!$F$4:$F$176,$E69,'Sesame Prod'!U$4:U$176)</f>
        <v>0</v>
      </c>
      <c r="V69" s="2">
        <f>+SUMIF('Sesame Prod'!$F$4:$F$176,$E69,'Sesame Prod'!V$4:V$176)</f>
        <v>0</v>
      </c>
      <c r="W69" s="2">
        <f>+SUMIF('Sesame Prod'!$F$4:$F$176,$E69,'Sesame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+SUMIF('Sesame Prod'!$F$4:$F$176,$E70,'Sesame Prod'!H$4:H$176)</f>
        <v>40</v>
      </c>
      <c r="I70" s="2">
        <f>+SUMIF('Sesame Prod'!$F$4:$F$176,$E70,'Sesame Prod'!I$4:I$176)</f>
        <v>39</v>
      </c>
      <c r="J70" s="2">
        <f>+SUMIF('Sesame Prod'!$F$4:$F$176,$E70,'Sesame Prod'!J$4:J$176)</f>
        <v>38</v>
      </c>
      <c r="L70" s="2">
        <f>+SUMIF('Sesame Prod'!$F$4:$F$176,$E70,'Sesame Prod'!L$4:L$176)</f>
        <v>0</v>
      </c>
      <c r="M70" s="2">
        <f>+SUMIF('Sesame Prod'!$F$4:$F$176,$E70,'Sesame Prod'!M$4:M$176)</f>
        <v>0</v>
      </c>
      <c r="N70" s="2">
        <f>+SUMIF('Sesame Prod'!$F$4:$F$176,$E70,'Sesame Prod'!N$4:N$176)</f>
        <v>0</v>
      </c>
      <c r="O70" s="2">
        <f>+SUMIF('Sesame Prod'!$F$4:$F$176,$E70,'Sesame Prod'!O$4:O$176)</f>
        <v>0</v>
      </c>
      <c r="P70" s="2">
        <f>+SUMIF('Sesame Prod'!$F$4:$F$176,$E70,'Sesame Prod'!P$4:P$176)</f>
        <v>0</v>
      </c>
      <c r="Q70" s="2">
        <f>+SUMIF('Sesame Prod'!$F$4:$F$176,$E70,'Sesame Prod'!Q$4:Q$176)</f>
        <v>0</v>
      </c>
      <c r="R70" s="2">
        <f>+SUMIF('Sesame Prod'!$F$4:$F$176,$E70,'Sesame Prod'!R$4:R$176)</f>
        <v>0</v>
      </c>
      <c r="S70" s="2">
        <f>+SUMIF('Sesame Prod'!$F$4:$F$176,$E70,'Sesame Prod'!S$4:S$176)</f>
        <v>0</v>
      </c>
      <c r="T70" s="2">
        <f>+SUMIF('Sesame Prod'!$F$4:$F$176,$E70,'Sesame Prod'!T$4:T$176)</f>
        <v>0</v>
      </c>
      <c r="U70" s="2">
        <f>+SUMIF('Sesame Prod'!$F$4:$F$176,$E70,'Sesame Prod'!U$4:U$176)</f>
        <v>0</v>
      </c>
      <c r="V70" s="2">
        <f>+SUMIF('Sesame Prod'!$F$4:$F$176,$E70,'Sesame Prod'!V$4:V$176)</f>
        <v>0</v>
      </c>
      <c r="W70" s="2">
        <f>+SUMIF('Sesame Prod'!$F$4:$F$176,$E70,'Sesame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567</v>
      </c>
      <c r="I71" s="3">
        <f t="shared" si="43"/>
        <v>489</v>
      </c>
      <c r="J71" s="3">
        <f t="shared" si="43"/>
        <v>430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+SUMIF('Sesame Prod'!$F$4:$F$176,$E72,'Sesame Prod'!H$4:H$176)</f>
        <v>39258</v>
      </c>
      <c r="I72" s="2">
        <f>+SUMIF('Sesame Prod'!$F$4:$F$176,$E72,'Sesame Prod'!I$4:I$176)</f>
        <v>50900</v>
      </c>
      <c r="J72" s="2">
        <f>+SUMIF('Sesame Prod'!$F$4:$F$176,$E72,'Sesame Prod'!J$4:J$176)</f>
        <v>45943</v>
      </c>
      <c r="L72" s="2">
        <f>+SUMIF('Sesame Prod'!$F$4:$F$176,$E72,'Sesame Prod'!L$4:L$176)</f>
        <v>542.64</v>
      </c>
      <c r="M72" s="2">
        <f>+SUMIF('Sesame Prod'!$F$4:$F$176,$E72,'Sesame Prod'!M$4:M$176)</f>
        <v>697.45199999999988</v>
      </c>
      <c r="N72" s="2">
        <f>+SUMIF('Sesame Prod'!$F$4:$F$176,$E72,'Sesame Prod'!N$4:N$176)</f>
        <v>629.99999999999989</v>
      </c>
      <c r="O72" s="2">
        <f>+SUMIF('Sesame Prod'!$F$4:$F$176,$E72,'Sesame Prod'!O$4:O$176)</f>
        <v>1.08528</v>
      </c>
      <c r="P72" s="2">
        <f>+SUMIF('Sesame Prod'!$F$4:$F$176,$E72,'Sesame Prod'!P$4:P$176)</f>
        <v>1.3949039999999997</v>
      </c>
      <c r="Q72" s="2">
        <f>+SUMIF('Sesame Prod'!$F$4:$F$176,$E72,'Sesame Prod'!Q$4:Q$176)</f>
        <v>1.2599999999999998</v>
      </c>
      <c r="R72" s="2">
        <f>+SUMIF('Sesame Prod'!$F$4:$F$176,$E72,'Sesame Prod'!R$4:R$176)</f>
        <v>6240.3600000000006</v>
      </c>
      <c r="S72" s="2">
        <f>+SUMIF('Sesame Prod'!$F$4:$F$176,$E72,'Sesame Prod'!S$4:S$176)</f>
        <v>8020.6980000000003</v>
      </c>
      <c r="T72" s="2">
        <f>+SUMIF('Sesame Prod'!$F$4:$F$176,$E72,'Sesame Prod'!T$4:T$176)</f>
        <v>7245</v>
      </c>
      <c r="U72" s="2">
        <f>+SUMIF('Sesame Prod'!$F$4:$F$176,$E72,'Sesame Prod'!U$4:U$176)</f>
        <v>187.21080000000001</v>
      </c>
      <c r="V72" s="2">
        <f>+SUMIF('Sesame Prod'!$F$4:$F$176,$E72,'Sesame Prod'!V$4:V$176)</f>
        <v>240.62093999999999</v>
      </c>
      <c r="W72" s="2">
        <f>+SUMIF('Sesame Prod'!$F$4:$F$176,$E72,'Sesame Prod'!W$4:W$176)</f>
        <v>217.35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+SUMIF('Sesame Prod'!$F$4:$F$176,$E73,'Sesame Prod'!H$4:H$176)</f>
        <v>88515</v>
      </c>
      <c r="I73" s="2">
        <f>+SUMIF('Sesame Prod'!$F$4:$F$176,$E73,'Sesame Prod'!I$4:I$176)</f>
        <v>95431</v>
      </c>
      <c r="J73" s="2">
        <f>+SUMIF('Sesame Prod'!$F$4:$F$176,$E73,'Sesame Prod'!J$4:J$176)</f>
        <v>112948</v>
      </c>
      <c r="L73" s="2">
        <f>+SUMIF('Sesame Prod'!$F$4:$F$176,$E73,'Sesame Prod'!L$4:L$176)</f>
        <v>4972.8020000000006</v>
      </c>
      <c r="M73" s="2">
        <f>+SUMIF('Sesame Prod'!$F$4:$F$176,$E73,'Sesame Prod'!M$4:M$176)</f>
        <v>4521.5239999999994</v>
      </c>
      <c r="N73" s="2">
        <f>+SUMIF('Sesame Prod'!$F$4:$F$176,$E73,'Sesame Prod'!N$4:N$176)</f>
        <v>5396.1</v>
      </c>
      <c r="O73" s="2">
        <f>+SUMIF('Sesame Prod'!$F$4:$F$176,$E73,'Sesame Prod'!O$4:O$176)</f>
        <v>209.57781600000001</v>
      </c>
      <c r="P73" s="2">
        <f>+SUMIF('Sesame Prod'!$F$4:$F$176,$E73,'Sesame Prod'!P$4:P$176)</f>
        <v>193.07364399999997</v>
      </c>
      <c r="Q73" s="2">
        <f>+SUMIF('Sesame Prod'!$F$4:$F$176,$E73,'Sesame Prod'!Q$4:Q$176)</f>
        <v>230.37110800000002</v>
      </c>
      <c r="R73" s="2">
        <f>+SUMIF('Sesame Prod'!$F$4:$F$176,$E73,'Sesame Prod'!R$4:R$176)</f>
        <v>15429.592000000001</v>
      </c>
      <c r="S73" s="2">
        <f>+SUMIF('Sesame Prod'!$F$4:$F$176,$E73,'Sesame Prod'!S$4:S$176)</f>
        <v>13803.509000000002</v>
      </c>
      <c r="T73" s="2">
        <f>+SUMIF('Sesame Prod'!$F$4:$F$176,$E73,'Sesame Prod'!T$4:T$176)</f>
        <v>16482.307000000001</v>
      </c>
      <c r="U73" s="2">
        <f>+SUMIF('Sesame Prod'!$F$4:$F$176,$E73,'Sesame Prod'!U$4:U$176)</f>
        <v>2285.9819460000003</v>
      </c>
      <c r="V73" s="2">
        <f>+SUMIF('Sesame Prod'!$F$4:$F$176,$E73,'Sesame Prod'!V$4:V$176)</f>
        <v>2078.9039590000002</v>
      </c>
      <c r="W73" s="2">
        <f>+SUMIF('Sesame Prod'!$F$4:$F$176,$E73,'Sesame Prod'!W$4:W$176)</f>
        <v>2480.5164020000002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127773</v>
      </c>
      <c r="I74" s="3">
        <f t="shared" si="45"/>
        <v>146331</v>
      </c>
      <c r="J74" s="3">
        <f t="shared" si="45"/>
        <v>158891</v>
      </c>
      <c r="L74" s="3">
        <f t="shared" ref="L74:W74" si="46">+SUM(L72:L73)</f>
        <v>5515.4420000000009</v>
      </c>
      <c r="M74" s="3">
        <f t="shared" si="46"/>
        <v>5218.9759999999997</v>
      </c>
      <c r="N74" s="3">
        <f t="shared" si="46"/>
        <v>6026.1</v>
      </c>
      <c r="O74" s="3">
        <f t="shared" si="46"/>
        <v>210.66309600000002</v>
      </c>
      <c r="P74" s="3">
        <f t="shared" si="46"/>
        <v>194.46854799999997</v>
      </c>
      <c r="Q74" s="3">
        <f t="shared" si="46"/>
        <v>231.63110800000001</v>
      </c>
      <c r="R74" s="3">
        <f t="shared" si="46"/>
        <v>21669.952000000001</v>
      </c>
      <c r="S74" s="3">
        <f t="shared" si="46"/>
        <v>21824.207000000002</v>
      </c>
      <c r="T74" s="3">
        <f t="shared" si="46"/>
        <v>23727.307000000001</v>
      </c>
      <c r="U74" s="3">
        <f t="shared" si="46"/>
        <v>2473.1927460000002</v>
      </c>
      <c r="V74" s="3">
        <f t="shared" si="46"/>
        <v>2319.524899</v>
      </c>
      <c r="W74" s="3">
        <f t="shared" si="46"/>
        <v>2697.8664020000001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+SUMIF('Sesame Prod'!$F$4:$F$176,$E75,'Sesame Prod'!H$4:H$176)</f>
        <v>0</v>
      </c>
      <c r="I75" s="3">
        <f>+SUMIF('Sesame Prod'!$F$4:$F$176,$E75,'Sesame Prod'!I$4:I$176)</f>
        <v>0</v>
      </c>
      <c r="J75" s="3">
        <f>+SUMIF('Sesame Prod'!$F$4:$F$176,$E75,'Sesame Prod'!J$4:J$176)</f>
        <v>0</v>
      </c>
      <c r="K75" s="22"/>
      <c r="L75" s="3">
        <f>+SUMIF('Sesame Prod'!$F$4:$F$176,$E75,'Sesame Prod'!L$4:L$176)</f>
        <v>0</v>
      </c>
      <c r="M75" s="3">
        <f>+SUMIF('Sesame Prod'!$F$4:$F$176,$E75,'Sesame Prod'!M$4:M$176)</f>
        <v>0</v>
      </c>
      <c r="N75" s="3">
        <f>+SUMIF('Sesame Prod'!$F$4:$F$176,$E75,'Sesame Prod'!N$4:N$176)</f>
        <v>0</v>
      </c>
      <c r="O75" s="3">
        <f>+SUMIF('Sesame Prod'!$F$4:$F$176,$E75,'Sesame Prod'!O$4:O$176)</f>
        <v>0</v>
      </c>
      <c r="P75" s="3">
        <f>+SUMIF('Sesame Prod'!$F$4:$F$176,$E75,'Sesame Prod'!P$4:P$176)</f>
        <v>0</v>
      </c>
      <c r="Q75" s="3">
        <f>+SUMIF('Sesame Prod'!$F$4:$F$176,$E75,'Sesame Prod'!Q$4:Q$176)</f>
        <v>0</v>
      </c>
      <c r="R75" s="3">
        <f>+SUMIF('Sesame Prod'!$F$4:$F$176,$E75,'Sesame Prod'!R$4:R$176)</f>
        <v>0</v>
      </c>
      <c r="S75" s="3">
        <f>+SUMIF('Sesame Prod'!$F$4:$F$176,$E75,'Sesame Prod'!S$4:S$176)</f>
        <v>0</v>
      </c>
      <c r="T75" s="3">
        <f>+SUMIF('Sesame Prod'!$F$4:$F$176,$E75,'Sesame Prod'!T$4:T$176)</f>
        <v>0</v>
      </c>
      <c r="U75" s="3">
        <f>+SUMIF('Sesame Prod'!$F$4:$F$176,$E75,'Sesame Prod'!U$4:U$176)</f>
        <v>0</v>
      </c>
      <c r="V75" s="3">
        <f>+SUMIF('Sesame Prod'!$F$4:$F$176,$E75,'Sesame Prod'!V$4:V$176)</f>
        <v>0</v>
      </c>
      <c r="W75" s="3">
        <f>+SUMIF('Sesame Prod'!$F$4:$F$176,$E75,'Sesame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+SUMIF('Sesame Prod'!$F$4:$F$176,$E76,'Sesame Prod'!H$4:H$176)</f>
        <v>0</v>
      </c>
      <c r="I76" s="2">
        <f>+SUMIF('Sesame Prod'!$F$4:$F$176,$E76,'Sesame Prod'!I$4:I$176)</f>
        <v>0</v>
      </c>
      <c r="J76" s="2">
        <f>+SUMIF('Sesame Prod'!$F$4:$F$176,$E76,'Sesame Prod'!J$4:J$176)</f>
        <v>0</v>
      </c>
      <c r="L76" s="2">
        <f>+SUMIF('Sesame Prod'!$F$4:$F$176,$E76,'Sesame Prod'!L$4:L$176)</f>
        <v>0</v>
      </c>
      <c r="M76" s="2">
        <f>+SUMIF('Sesame Prod'!$F$4:$F$176,$E76,'Sesame Prod'!M$4:M$176)</f>
        <v>0</v>
      </c>
      <c r="N76" s="2">
        <f>+SUMIF('Sesame Prod'!$F$4:$F$176,$E76,'Sesame Prod'!N$4:N$176)</f>
        <v>0</v>
      </c>
      <c r="O76" s="2">
        <f>+SUMIF('Sesame Prod'!$F$4:$F$176,$E76,'Sesame Prod'!O$4:O$176)</f>
        <v>0</v>
      </c>
      <c r="P76" s="2">
        <f>+SUMIF('Sesame Prod'!$F$4:$F$176,$E76,'Sesame Prod'!P$4:P$176)</f>
        <v>0</v>
      </c>
      <c r="Q76" s="2">
        <f>+SUMIF('Sesame Prod'!$F$4:$F$176,$E76,'Sesame Prod'!Q$4:Q$176)</f>
        <v>0</v>
      </c>
      <c r="R76" s="2">
        <f>+SUMIF('Sesame Prod'!$F$4:$F$176,$E76,'Sesame Prod'!R$4:R$176)</f>
        <v>0</v>
      </c>
      <c r="S76" s="2">
        <f>+SUMIF('Sesame Prod'!$F$4:$F$176,$E76,'Sesame Prod'!S$4:S$176)</f>
        <v>0</v>
      </c>
      <c r="T76" s="2">
        <f>+SUMIF('Sesame Prod'!$F$4:$F$176,$E76,'Sesame Prod'!T$4:T$176)</f>
        <v>0</v>
      </c>
      <c r="U76" s="2">
        <f>+SUMIF('Sesame Prod'!$F$4:$F$176,$E76,'Sesame Prod'!U$4:U$176)</f>
        <v>0</v>
      </c>
      <c r="V76" s="2">
        <f>+SUMIF('Sesame Prod'!$F$4:$F$176,$E76,'Sesame Prod'!V$4:V$176)</f>
        <v>0</v>
      </c>
      <c r="W76" s="2">
        <f>+SUMIF('Sesame Prod'!$F$4:$F$176,$E76,'Sesame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+SUMIF('Sesame Prod'!$F$4:$F$176,$E77,'Sesame Prod'!H$4:H$176)</f>
        <v>5751</v>
      </c>
      <c r="I77" s="2">
        <f>+SUMIF('Sesame Prod'!$F$4:$F$176,$E77,'Sesame Prod'!I$4:I$176)</f>
        <v>6650</v>
      </c>
      <c r="J77" s="2">
        <f>+SUMIF('Sesame Prod'!$F$4:$F$176,$E77,'Sesame Prod'!J$4:J$176)</f>
        <v>7464</v>
      </c>
      <c r="L77" s="2">
        <f>+SUMIF('Sesame Prod'!$F$4:$F$176,$E77,'Sesame Prod'!L$4:L$176)</f>
        <v>28.012</v>
      </c>
      <c r="M77" s="2">
        <f>+SUMIF('Sesame Prod'!$F$4:$F$176,$E77,'Sesame Prod'!M$4:M$176)</f>
        <v>25.896999999999998</v>
      </c>
      <c r="N77" s="2">
        <f>+SUMIF('Sesame Prod'!$F$4:$F$176,$E77,'Sesame Prod'!N$4:N$176)</f>
        <v>41.171999999999997</v>
      </c>
      <c r="O77" s="2">
        <f>+SUMIF('Sesame Prod'!$F$4:$F$176,$E77,'Sesame Prod'!O$4:O$176)</f>
        <v>0.28012000000000004</v>
      </c>
      <c r="P77" s="2">
        <f>+SUMIF('Sesame Prod'!$F$4:$F$176,$E77,'Sesame Prod'!P$4:P$176)</f>
        <v>0.25896999999999998</v>
      </c>
      <c r="Q77" s="2">
        <f>+SUMIF('Sesame Prod'!$F$4:$F$176,$E77,'Sesame Prod'!Q$4:Q$176)</f>
        <v>0.41171999999999997</v>
      </c>
      <c r="R77" s="2">
        <f>+SUMIF('Sesame Prod'!$F$4:$F$176,$E77,'Sesame Prod'!R$4:R$176)</f>
        <v>119.2</v>
      </c>
      <c r="S77" s="2">
        <f>+SUMIF('Sesame Prod'!$F$4:$F$176,$E77,'Sesame Prod'!S$4:S$176)</f>
        <v>110.2</v>
      </c>
      <c r="T77" s="2">
        <f>+SUMIF('Sesame Prod'!$F$4:$F$176,$E77,'Sesame Prod'!T$4:T$176)</f>
        <v>175.20000000000002</v>
      </c>
      <c r="U77" s="2">
        <f>+SUMIF('Sesame Prod'!$F$4:$F$176,$E77,'Sesame Prod'!U$4:U$176)</f>
        <v>6.1984000000000004</v>
      </c>
      <c r="V77" s="2">
        <f>+SUMIF('Sesame Prod'!$F$4:$F$176,$E77,'Sesame Prod'!V$4:V$176)</f>
        <v>5.7304000000000004</v>
      </c>
      <c r="W77" s="2">
        <f>+SUMIF('Sesame Prod'!$F$4:$F$176,$E77,'Sesame Prod'!W$4:W$176)</f>
        <v>9.1104000000000021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+SUMIF('Sesame Prod'!$F$4:$F$176,$E78,'Sesame Prod'!H$4:H$176)</f>
        <v>0</v>
      </c>
      <c r="I78" s="2">
        <f>+SUMIF('Sesame Prod'!$F$4:$F$176,$E78,'Sesame Prod'!I$4:I$176)</f>
        <v>0</v>
      </c>
      <c r="J78" s="2">
        <f>+SUMIF('Sesame Prod'!$F$4:$F$176,$E78,'Sesame Prod'!J$4:J$176)</f>
        <v>0</v>
      </c>
      <c r="L78" s="2">
        <f>+SUMIF('Sesame Prod'!$F$4:$F$176,$E78,'Sesame Prod'!L$4:L$176)</f>
        <v>0</v>
      </c>
      <c r="M78" s="2">
        <f>+SUMIF('Sesame Prod'!$F$4:$F$176,$E78,'Sesame Prod'!M$4:M$176)</f>
        <v>0</v>
      </c>
      <c r="N78" s="2">
        <f>+SUMIF('Sesame Prod'!$F$4:$F$176,$E78,'Sesame Prod'!N$4:N$176)</f>
        <v>0</v>
      </c>
      <c r="O78" s="2">
        <f>+SUMIF('Sesame Prod'!$F$4:$F$176,$E78,'Sesame Prod'!O$4:O$176)</f>
        <v>0</v>
      </c>
      <c r="P78" s="2">
        <f>+SUMIF('Sesame Prod'!$F$4:$F$176,$E78,'Sesame Prod'!P$4:P$176)</f>
        <v>0</v>
      </c>
      <c r="Q78" s="2">
        <f>+SUMIF('Sesame Prod'!$F$4:$F$176,$E78,'Sesame Prod'!Q$4:Q$176)</f>
        <v>0</v>
      </c>
      <c r="R78" s="2">
        <f>+SUMIF('Sesame Prod'!$F$4:$F$176,$E78,'Sesame Prod'!R$4:R$176)</f>
        <v>0</v>
      </c>
      <c r="S78" s="2">
        <f>+SUMIF('Sesame Prod'!$F$4:$F$176,$E78,'Sesame Prod'!S$4:S$176)</f>
        <v>0</v>
      </c>
      <c r="T78" s="2">
        <f>+SUMIF('Sesame Prod'!$F$4:$F$176,$E78,'Sesame Prod'!T$4:T$176)</f>
        <v>0</v>
      </c>
      <c r="U78" s="2">
        <f>+SUMIF('Sesame Prod'!$F$4:$F$176,$E78,'Sesame Prod'!U$4:U$176)</f>
        <v>0</v>
      </c>
      <c r="V78" s="2">
        <f>+SUMIF('Sesame Prod'!$F$4:$F$176,$E78,'Sesame Prod'!V$4:V$176)</f>
        <v>0</v>
      </c>
      <c r="W78" s="2">
        <f>+SUMIF('Sesame Prod'!$F$4:$F$176,$E78,'Sesame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+SUMIF('Sesame Prod'!$F$4:$F$176,$E79,'Sesame Prod'!H$4:H$176)</f>
        <v>5751</v>
      </c>
      <c r="I79" s="3">
        <f>+SUMIF('Sesame Prod'!$F$4:$F$176,$E79,'Sesame Prod'!I$4:I$176)</f>
        <v>6650</v>
      </c>
      <c r="J79" s="3">
        <f>+SUMIF('Sesame Prod'!$F$4:$F$176,$E79,'Sesame Prod'!J$4:J$176)</f>
        <v>7464</v>
      </c>
      <c r="K79" s="22"/>
      <c r="L79" s="3">
        <f>+SUMIF('Sesame Prod'!$F$4:$F$176,$E79,'Sesame Prod'!L$4:L$176)</f>
        <v>0</v>
      </c>
      <c r="M79" s="3">
        <f>+SUMIF('Sesame Prod'!$F$4:$F$176,$E79,'Sesame Prod'!M$4:M$176)</f>
        <v>0</v>
      </c>
      <c r="N79" s="3">
        <f>+SUMIF('Sesame Prod'!$F$4:$F$176,$E79,'Sesame Prod'!N$4:N$176)</f>
        <v>0</v>
      </c>
      <c r="O79" s="3">
        <f>+SUMIF('Sesame Prod'!$F$4:$F$176,$E79,'Sesame Prod'!O$4:O$176)</f>
        <v>0</v>
      </c>
      <c r="P79" s="3">
        <f>+SUMIF('Sesame Prod'!$F$4:$F$176,$E79,'Sesame Prod'!P$4:P$176)</f>
        <v>0</v>
      </c>
      <c r="Q79" s="3">
        <f>+SUMIF('Sesame Prod'!$F$4:$F$176,$E79,'Sesame Prod'!Q$4:Q$176)</f>
        <v>0</v>
      </c>
      <c r="R79" s="3">
        <f>+SUMIF('Sesame Prod'!$F$4:$F$176,$E79,'Sesame Prod'!R$4:R$176)</f>
        <v>0</v>
      </c>
      <c r="S79" s="3">
        <f>+SUMIF('Sesame Prod'!$F$4:$F$176,$E79,'Sesame Prod'!S$4:S$176)</f>
        <v>0</v>
      </c>
      <c r="T79" s="3">
        <f>+SUMIF('Sesame Prod'!$F$4:$F$176,$E79,'Sesame Prod'!T$4:T$176)</f>
        <v>0</v>
      </c>
      <c r="U79" s="3">
        <f>+SUMIF('Sesame Prod'!$F$4:$F$176,$E79,'Sesame Prod'!U$4:U$176)</f>
        <v>0</v>
      </c>
      <c r="V79" s="3">
        <f>+SUMIF('Sesame Prod'!$F$4:$F$176,$E79,'Sesame Prod'!V$4:V$176)</f>
        <v>0</v>
      </c>
      <c r="W79" s="3">
        <f>+SUMIF('Sesame Prod'!$F$4:$F$176,$E79,'Sesame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14904</v>
      </c>
      <c r="I81" s="2">
        <f t="shared" si="47"/>
        <v>14094</v>
      </c>
      <c r="J81" s="2">
        <f t="shared" si="47"/>
        <v>15674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5791</v>
      </c>
      <c r="I82" s="2">
        <f t="shared" si="49"/>
        <v>6689</v>
      </c>
      <c r="J82" s="2">
        <f t="shared" si="49"/>
        <v>7502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6477648</v>
      </c>
      <c r="I83" s="2">
        <f t="shared" si="51"/>
        <v>6115530</v>
      </c>
      <c r="J83" s="2">
        <f t="shared" si="51"/>
        <v>6051160</v>
      </c>
      <c r="L83" s="2">
        <f t="shared" ref="L83:W83" si="52">+SUM(L54,L60,L63,L64,L65,L66,L74)</f>
        <v>1654678.79</v>
      </c>
      <c r="M83" s="2">
        <f t="shared" si="52"/>
        <v>1580076.8940000003</v>
      </c>
      <c r="N83" s="2">
        <f t="shared" si="52"/>
        <v>1507123.4219999998</v>
      </c>
      <c r="O83" s="2">
        <f t="shared" si="52"/>
        <v>215098.77800200004</v>
      </c>
      <c r="P83" s="2">
        <f t="shared" si="52"/>
        <v>211919.23932700002</v>
      </c>
      <c r="Q83" s="2">
        <f t="shared" si="52"/>
        <v>199156.632851</v>
      </c>
      <c r="R83" s="2">
        <f t="shared" si="52"/>
        <v>3341785.068</v>
      </c>
      <c r="S83" s="2">
        <f t="shared" si="52"/>
        <v>3161999.057</v>
      </c>
      <c r="T83" s="2">
        <f t="shared" si="52"/>
        <v>3058688.65</v>
      </c>
      <c r="U83" s="2">
        <f t="shared" si="52"/>
        <v>905101.13503399992</v>
      </c>
      <c r="V83" s="2">
        <f t="shared" si="52"/>
        <v>875483.51150199992</v>
      </c>
      <c r="W83" s="2">
        <f t="shared" si="52"/>
        <v>825229.25123900012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6483399</v>
      </c>
      <c r="I84" s="2">
        <f t="shared" si="53"/>
        <v>6122180</v>
      </c>
      <c r="J84" s="2">
        <f t="shared" si="53"/>
        <v>6058624</v>
      </c>
      <c r="L84" s="2">
        <f t="shared" ref="L84:W84" si="54">+L83+L77+L47</f>
        <v>1654706.8020000001</v>
      </c>
      <c r="M84" s="2">
        <f t="shared" si="54"/>
        <v>1580102.7910000004</v>
      </c>
      <c r="N84" s="2">
        <f t="shared" si="54"/>
        <v>1507164.5939999998</v>
      </c>
      <c r="O84" s="2">
        <f t="shared" si="54"/>
        <v>215099.05812200005</v>
      </c>
      <c r="P84" s="2">
        <f t="shared" si="54"/>
        <v>211919.49829700001</v>
      </c>
      <c r="Q84" s="2">
        <f t="shared" si="54"/>
        <v>199157.04457100001</v>
      </c>
      <c r="R84" s="2">
        <f t="shared" si="54"/>
        <v>3341904.2680000002</v>
      </c>
      <c r="S84" s="2">
        <f t="shared" si="54"/>
        <v>3162109.2570000002</v>
      </c>
      <c r="T84" s="2">
        <f t="shared" si="54"/>
        <v>3058863.85</v>
      </c>
      <c r="U84" s="2">
        <f t="shared" si="54"/>
        <v>905107.33343399991</v>
      </c>
      <c r="V84" s="2">
        <f t="shared" si="54"/>
        <v>875489.24190199992</v>
      </c>
      <c r="W84" s="2">
        <f t="shared" si="54"/>
        <v>825238.36163900013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6498343</v>
      </c>
      <c r="I85" s="2">
        <f t="shared" si="55"/>
        <v>6136313</v>
      </c>
      <c r="J85" s="2">
        <f t="shared" si="55"/>
        <v>6074336</v>
      </c>
      <c r="L85" s="2">
        <f t="shared" ref="L85:W85" si="56">+SUM(L81:L83)</f>
        <v>1654678.79</v>
      </c>
      <c r="M85" s="2">
        <f t="shared" si="56"/>
        <v>1580076.8940000003</v>
      </c>
      <c r="N85" s="2">
        <f t="shared" si="56"/>
        <v>1507123.4219999998</v>
      </c>
      <c r="O85" s="2">
        <f t="shared" si="56"/>
        <v>215098.77800200004</v>
      </c>
      <c r="P85" s="2">
        <f t="shared" si="56"/>
        <v>211919.23932700002</v>
      </c>
      <c r="Q85" s="2">
        <f t="shared" si="56"/>
        <v>199156.632851</v>
      </c>
      <c r="R85" s="2">
        <f t="shared" si="56"/>
        <v>3341785.068</v>
      </c>
      <c r="S85" s="2">
        <f t="shared" si="56"/>
        <v>3161999.057</v>
      </c>
      <c r="T85" s="2">
        <f t="shared" si="56"/>
        <v>3058688.65</v>
      </c>
      <c r="U85" s="2">
        <f t="shared" si="56"/>
        <v>905101.13503399992</v>
      </c>
      <c r="V85" s="2">
        <f t="shared" si="56"/>
        <v>875483.51150199992</v>
      </c>
      <c r="W85" s="2">
        <f t="shared" si="56"/>
        <v>825229.25123900012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5805099</v>
      </c>
      <c r="I86" s="52">
        <f t="shared" si="57"/>
        <v>5430918</v>
      </c>
      <c r="J86" s="52">
        <f t="shared" si="57"/>
        <v>5382281</v>
      </c>
      <c r="L86" s="61">
        <f t="shared" ref="L86:W86" si="58">+L84-L63-L58-L59</f>
        <v>1641402.702</v>
      </c>
      <c r="M86" s="61">
        <f t="shared" si="58"/>
        <v>1566538.0730000003</v>
      </c>
      <c r="N86" s="61">
        <f t="shared" si="58"/>
        <v>1494017.3769999999</v>
      </c>
      <c r="O86" s="61">
        <f t="shared" si="58"/>
        <v>215049.88882200007</v>
      </c>
      <c r="P86" s="61">
        <f t="shared" si="58"/>
        <v>211869.308143</v>
      </c>
      <c r="Q86" s="61">
        <f t="shared" si="58"/>
        <v>199110.34092000002</v>
      </c>
      <c r="R86" s="61">
        <f t="shared" si="58"/>
        <v>3261971.7680000002</v>
      </c>
      <c r="S86" s="61">
        <f t="shared" si="58"/>
        <v>3080720.6850000001</v>
      </c>
      <c r="T86" s="61">
        <f t="shared" si="58"/>
        <v>2978230.4970000004</v>
      </c>
      <c r="U86" s="61">
        <f t="shared" si="58"/>
        <v>902874.31683399994</v>
      </c>
      <c r="V86" s="61">
        <f t="shared" si="58"/>
        <v>873216.16272599995</v>
      </c>
      <c r="W86" s="61">
        <f t="shared" si="58"/>
        <v>822979.81595500023</v>
      </c>
    </row>
    <row r="87" spans="4:23" ht="13.5" customHeight="1" x14ac:dyDescent="0.35">
      <c r="D87" s="4" t="s">
        <v>640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+SUMIF('Sesame Area'!$F$4:$F$176,$E90,'Sesame Area'!H$4:H$176)</f>
        <v>0</v>
      </c>
      <c r="I90" s="2">
        <f>+SUMIF('Sesame Area'!$F$4:$F$176,$E90,'Sesame Area'!I$4:I$176)</f>
        <v>0</v>
      </c>
      <c r="J90" s="2">
        <f>+SUMIF('Sesame Area'!$F$4:$F$176,$E90,'Sesame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+SUMIF('Sesame Area'!$F$4:$F$176,$E91,'Sesame Area'!H$4:H$176)</f>
        <v>84460</v>
      </c>
      <c r="I91" s="2">
        <f>+SUMIF('Sesame Area'!$F$4:$F$176,$E91,'Sesame Area'!I$4:I$176)</f>
        <v>99178</v>
      </c>
      <c r="J91" s="2">
        <f>+SUMIF('Sesame Area'!$F$4:$F$176,$E91,'Sesame Area'!J$4:J$176)</f>
        <v>111443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+SUMIF('Sesame Area'!$F$4:$F$176,$E92,'Sesame Area'!H$4:H$176)</f>
        <v>3848752</v>
      </c>
      <c r="I92" s="2">
        <f>+SUMIF('Sesame Area'!$F$4:$F$176,$E92,'Sesame Area'!I$4:I$176)</f>
        <v>2756635</v>
      </c>
      <c r="J92" s="2">
        <f>+SUMIF('Sesame Area'!$F$4:$F$176,$E92,'Sesame Area'!J$4:J$176)</f>
        <v>3400433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+SUMIF('Sesame Area'!$F$4:$F$176,$E93,'Sesame Area'!H$4:H$176)</f>
        <v>0</v>
      </c>
      <c r="I93" s="2">
        <f>+SUMIF('Sesame Area'!$F$4:$F$176,$E93,'Sesame Area'!I$4:I$176)</f>
        <v>0</v>
      </c>
      <c r="J93" s="2">
        <f>+SUMIF('Sesame Area'!$F$4:$F$176,$E93,'Sesame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+SUMIF('Sesame Area'!$F$4:$F$176,$E94,'Sesame Area'!H$4:H$176)</f>
        <v>1048503</v>
      </c>
      <c r="I94" s="2">
        <f>+SUMIF('Sesame Area'!$F$4:$F$176,$E94,'Sesame Area'!I$4:I$176)</f>
        <v>1106479</v>
      </c>
      <c r="J94" s="2">
        <f>+SUMIF('Sesame Area'!$F$4:$F$176,$E94,'Sesame Area'!J$4:J$176)</f>
        <v>1029736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+SUMIF('Sesame Area'!$F$4:$F$176,$E95,'Sesame Area'!H$4:H$176)</f>
        <v>0</v>
      </c>
      <c r="I95" s="2">
        <f>+SUMIF('Sesame Area'!$F$4:$F$176,$E95,'Sesame Area'!I$4:I$176)</f>
        <v>0</v>
      </c>
      <c r="J95" s="2">
        <f>+SUMIF('Sesame Area'!$F$4:$F$176,$E95,'Sesame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+SUMIF('Sesame Area'!$F$4:$F$176,$E96,'Sesame Area'!H$4:H$176)</f>
        <v>1734401</v>
      </c>
      <c r="I96" s="2">
        <f>+SUMIF('Sesame Area'!$F$4:$F$176,$E96,'Sesame Area'!I$4:I$176)</f>
        <v>1440982</v>
      </c>
      <c r="J96" s="2">
        <f>+SUMIF('Sesame Area'!$F$4:$F$176,$E96,'Sesame Area'!J$4:J$176)</f>
        <v>1431156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6716116</v>
      </c>
      <c r="I97" s="3">
        <f t="shared" si="59"/>
        <v>5403274</v>
      </c>
      <c r="J97" s="3">
        <f t="shared" si="59"/>
        <v>5972768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+SUMIF('Sesame Area'!$F$4:$F$176,$E98,'Sesame Area'!H$4:H$176)</f>
        <v>15894</v>
      </c>
      <c r="I98" s="2">
        <f>+SUMIF('Sesame Area'!$F$4:$F$176,$E98,'Sesame Area'!I$4:I$176)</f>
        <v>16020</v>
      </c>
      <c r="J98" s="2">
        <f>+SUMIF('Sesame Area'!$F$4:$F$176,$E98,'Sesame Area'!J$4:J$176)</f>
        <v>16146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+SUMIF('Sesame Area'!$F$4:$F$176,$E99,'Sesame Area'!H$4:H$176)</f>
        <v>149855</v>
      </c>
      <c r="I99" s="2">
        <f>+SUMIF('Sesame Area'!$F$4:$F$176,$E99,'Sesame Area'!I$4:I$176)</f>
        <v>130016</v>
      </c>
      <c r="J99" s="2">
        <f>+SUMIF('Sesame Area'!$F$4:$F$176,$E99,'Sesame Area'!J$4:J$176)</f>
        <v>138310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+SUMIF('Sesame Area'!$F$4:$F$176,$E100,'Sesame Area'!H$4:H$176)</f>
        <v>76733</v>
      </c>
      <c r="I100" s="2">
        <f>+SUMIF('Sesame Area'!$F$4:$F$176,$E100,'Sesame Area'!I$4:I$176)</f>
        <v>113661</v>
      </c>
      <c r="J100" s="2">
        <f>+SUMIF('Sesame Area'!$F$4:$F$176,$E100,'Sesame Area'!J$4:J$176)</f>
        <v>83593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+SUMIF('Sesame Area'!$F$4:$F$176,$E101,'Sesame Area'!H$4:H$176)</f>
        <v>10000</v>
      </c>
      <c r="I101" s="2">
        <f>+SUMIF('Sesame Area'!$F$4:$F$176,$E101,'Sesame Area'!I$4:I$176)</f>
        <v>8000</v>
      </c>
      <c r="J101" s="2">
        <f>+SUMIF('Sesame Area'!$F$4:$F$176,$E101,'Sesame Area'!J$4:J$176)</f>
        <v>9000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+SUMIF('Sesame Area'!$F$4:$F$176,$E102,'Sesame Area'!H$4:H$176)</f>
        <v>60000</v>
      </c>
      <c r="I102" s="2">
        <f>+SUMIF('Sesame Area'!$F$4:$F$176,$E102,'Sesame Area'!I$4:I$176)</f>
        <v>63000</v>
      </c>
      <c r="J102" s="2">
        <f>+SUMIF('Sesame Area'!$F$4:$F$176,$E102,'Sesame Area'!J$4:J$176)</f>
        <v>55000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312482</v>
      </c>
      <c r="I103" s="3">
        <f t="shared" si="60"/>
        <v>330697</v>
      </c>
      <c r="J103" s="3">
        <f t="shared" si="60"/>
        <v>302049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+SUMIF('Sesame Area'!$F$4:$F$176,$E104,'Sesame Area'!H$4:H$176)</f>
        <v>0</v>
      </c>
      <c r="I104" s="3">
        <f>+SUMIF('Sesame Area'!$F$4:$F$176,$E104,'Sesame Area'!I$4:I$176)</f>
        <v>0</v>
      </c>
      <c r="J104" s="3">
        <f>+SUMIF('Sesame Area'!$F$4:$F$176,$E104,'Sesame Area'!J$4:J$176)</f>
        <v>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+SUMIF('Sesame Area'!$F$4:$F$176,$E105,'Sesame Area'!H$4:H$176)</f>
        <v>30516</v>
      </c>
      <c r="I105" s="2">
        <f>+SUMIF('Sesame Area'!$F$4:$F$176,$E105,'Sesame Area'!I$4:I$176)</f>
        <v>27472</v>
      </c>
      <c r="J105" s="2">
        <f>+SUMIF('Sesame Area'!$F$4:$F$176,$E105,'Sesame Area'!J$4:J$176)</f>
        <v>29179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+SUMIF('Sesame Area'!$F$4:$F$176,$E106,'Sesame Area'!H$4:H$176)</f>
        <v>429100</v>
      </c>
      <c r="I106" s="2">
        <f>+SUMIF('Sesame Area'!$F$4:$F$176,$E106,'Sesame Area'!I$4:I$176)</f>
        <v>421700</v>
      </c>
      <c r="J106" s="2">
        <f>+SUMIF('Sesame Area'!$F$4:$F$176,$E106,'Sesame Area'!J$4:J$176)</f>
        <v>415575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+SUMIF('Sesame Area'!$F$4:$F$176,$E107,'Sesame Area'!H$4:H$176)</f>
        <v>1604621</v>
      </c>
      <c r="I107" s="2">
        <f>+SUMIF('Sesame Area'!$F$4:$F$176,$E107,'Sesame Area'!I$4:I$176)</f>
        <v>1660125</v>
      </c>
      <c r="J107" s="2">
        <f>+SUMIF('Sesame Area'!$F$4:$F$176,$E107,'Sesame Area'!J$4:J$176)</f>
        <v>1640320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+SUMIF('Sesame Area'!$F$4:$F$176,$E108,'Sesame Area'!H$4:H$176)</f>
        <v>0</v>
      </c>
      <c r="I108" s="2">
        <f>+SUMIF('Sesame Area'!$F$4:$F$176,$E108,'Sesame Area'!I$4:I$176)</f>
        <v>0</v>
      </c>
      <c r="J108" s="2">
        <f>+SUMIF('Sesame Area'!$F$4:$F$176,$E108,'Sesame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+SUMIF('Sesame Area'!$F$4:$F$176,$E109,'Sesame Area'!H$4:H$176)</f>
        <v>1891172</v>
      </c>
      <c r="I109" s="2">
        <f>+SUMIF('Sesame Area'!$F$4:$F$176,$E109,'Sesame Area'!I$4:I$176)</f>
        <v>2108987</v>
      </c>
      <c r="J109" s="2">
        <f>+SUMIF('Sesame Area'!$F$4:$F$176,$E109,'Sesame Area'!J$4:J$176)</f>
        <v>2012132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3955409</v>
      </c>
      <c r="I110" s="3">
        <f t="shared" si="61"/>
        <v>4218284</v>
      </c>
      <c r="J110" s="3">
        <f t="shared" si="61"/>
        <v>4097206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+SUMIF('Sesame Area'!$F$4:$F$176,$E111,'Sesame Area'!H$4:H$176)</f>
        <v>0</v>
      </c>
      <c r="I111" s="2">
        <f>+SUMIF('Sesame Area'!$F$4:$F$176,$E111,'Sesame Area'!I$4:I$176)</f>
        <v>0</v>
      </c>
      <c r="J111" s="2">
        <f>+SUMIF('Sesame Area'!$F$4:$F$176,$E111,'Sesame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+SUMIF('Sesame Area'!$F$4:$F$176,$E112,'Sesame Area'!H$4:H$176)</f>
        <v>422</v>
      </c>
      <c r="I112" s="2">
        <f>+SUMIF('Sesame Area'!$F$4:$F$176,$E112,'Sesame Area'!I$4:I$176)</f>
        <v>424</v>
      </c>
      <c r="J112" s="2">
        <f>+SUMIF('Sesame Area'!$F$4:$F$176,$E112,'Sesame Area'!J$4:J$176)</f>
        <v>362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+SUMIF('Sesame Area'!$F$4:$F$176,$E113,'Sesame Area'!H$4:H$176)</f>
        <v>32</v>
      </c>
      <c r="I113" s="2">
        <f>+SUMIF('Sesame Area'!$F$4:$F$176,$E113,'Sesame Area'!I$4:I$176)</f>
        <v>31</v>
      </c>
      <c r="J113" s="2">
        <f>+SUMIF('Sesame Area'!$F$4:$F$176,$E113,'Sesame Area'!J$4:J$176)</f>
        <v>30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454</v>
      </c>
      <c r="I114" s="3">
        <f t="shared" si="62"/>
        <v>455</v>
      </c>
      <c r="J114" s="3">
        <f t="shared" si="62"/>
        <v>392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+SUMIF('Sesame Area'!$F$4:$F$176,$E115,'Sesame Area'!H$4:H$176)</f>
        <v>28924</v>
      </c>
      <c r="I115" s="2">
        <f>+SUMIF('Sesame Area'!$F$4:$F$176,$E115,'Sesame Area'!I$4:I$176)</f>
        <v>37658</v>
      </c>
      <c r="J115" s="2">
        <f>+SUMIF('Sesame Area'!$F$4:$F$176,$E115,'Sesame Area'!J$4:J$176)</f>
        <v>33199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+SUMIF('Sesame Area'!$F$4:$F$176,$E116,'Sesame Area'!H$4:H$176)</f>
        <v>97216</v>
      </c>
      <c r="I116" s="2">
        <f>+SUMIF('Sesame Area'!$F$4:$F$176,$E116,'Sesame Area'!I$4:I$176)</f>
        <v>107243</v>
      </c>
      <c r="J116" s="2">
        <f>+SUMIF('Sesame Area'!$F$4:$F$176,$E116,'Sesame Area'!J$4:J$176)</f>
        <v>121947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126140</v>
      </c>
      <c r="I117" s="3">
        <f t="shared" si="63"/>
        <v>144901</v>
      </c>
      <c r="J117" s="3">
        <f t="shared" si="63"/>
        <v>155146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+SUMIF('Sesame Area'!$F$4:$F$176,$E118,'Sesame Area'!H$4:H$176)</f>
        <v>0</v>
      </c>
      <c r="I118" s="2">
        <f>+SUMIF('Sesame Area'!$F$4:$F$176,$E118,'Sesame Area'!I$4:I$176)</f>
        <v>0</v>
      </c>
      <c r="J118" s="2">
        <f>+SUMIF('Sesame Area'!$F$4:$F$176,$E118,'Sesame Area'!J$4:J$176)</f>
        <v>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+SUMIF('Sesame Area'!$F$4:$F$176,$E119,'Sesame Area'!H$4:H$176)</f>
        <v>0</v>
      </c>
      <c r="I119" s="2">
        <f>+SUMIF('Sesame Area'!$F$4:$F$176,$E119,'Sesame Area'!I$4:I$176)</f>
        <v>0</v>
      </c>
      <c r="J119" s="2">
        <f>+SUMIF('Sesame Area'!$F$4:$F$176,$E119,'Sesame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+SUMIF('Sesame Area'!$F$4:$F$176,$E120,'Sesame Area'!H$4:H$176)</f>
        <v>4404</v>
      </c>
      <c r="I120" s="2">
        <f>+SUMIF('Sesame Area'!$F$4:$F$176,$E120,'Sesame Area'!I$4:I$176)</f>
        <v>8364</v>
      </c>
      <c r="J120" s="2">
        <f>+SUMIF('Sesame Area'!$F$4:$F$176,$E120,'Sesame Area'!J$4:J$176)</f>
        <v>8294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+SUMIF('Sesame Area'!$F$4:$F$176,$E121,'Sesame Area'!H$4:H$176)</f>
        <v>0</v>
      </c>
      <c r="I121" s="2">
        <f>+SUMIF('Sesame Area'!$F$4:$F$176,$E121,'Sesame Area'!I$4:I$176)</f>
        <v>0</v>
      </c>
      <c r="J121" s="2">
        <f>+SUMIF('Sesame Area'!$F$4:$F$176,$E121,'Sesame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+SUMIF('Sesame Area'!$F$4:$F$176,$E122,'Sesame Area'!H$4:H$176)</f>
        <v>4404</v>
      </c>
      <c r="I122" s="2">
        <f>+SUMIF('Sesame Area'!$F$4:$F$176,$E122,'Sesame Area'!I$4:I$176)</f>
        <v>8364</v>
      </c>
      <c r="J122" s="2">
        <f>+SUMIF('Sesame Area'!$F$4:$F$176,$E122,'Sesame Area'!J$4:J$176)</f>
        <v>8294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30938</v>
      </c>
      <c r="I124" s="2">
        <f t="shared" si="64"/>
        <v>27896</v>
      </c>
      <c r="J124" s="2">
        <f t="shared" si="64"/>
        <v>29541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4436</v>
      </c>
      <c r="I125" s="2">
        <f t="shared" si="65"/>
        <v>8395</v>
      </c>
      <c r="J125" s="2">
        <f t="shared" si="65"/>
        <v>8324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11079631</v>
      </c>
      <c r="I126" s="2">
        <f t="shared" si="66"/>
        <v>10069684</v>
      </c>
      <c r="J126" s="2">
        <f t="shared" si="66"/>
        <v>10497990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11084035</v>
      </c>
      <c r="I127" s="2">
        <f t="shared" si="67"/>
        <v>10078048</v>
      </c>
      <c r="J127" s="2">
        <f t="shared" si="67"/>
        <v>10506284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11115005</v>
      </c>
      <c r="I128" s="2">
        <f t="shared" si="69"/>
        <v>10105975</v>
      </c>
      <c r="J128" s="2">
        <f t="shared" si="69"/>
        <v>10535855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10584935</v>
      </c>
      <c r="I129" s="52">
        <f t="shared" si="71"/>
        <v>9585348</v>
      </c>
      <c r="J129" s="52">
        <f t="shared" si="71"/>
        <v>10026709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640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879.82476912147763</v>
      </c>
      <c r="I134" s="2">
        <f t="shared" si="74"/>
        <v>766.29897759583775</v>
      </c>
      <c r="J134" s="2">
        <f t="shared" si="74"/>
        <v>761.14246744972763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356.60572570017501</v>
      </c>
      <c r="I135" s="2">
        <f t="shared" si="75"/>
        <v>356.34714062616194</v>
      </c>
      <c r="J135" s="2">
        <f t="shared" si="75"/>
        <v>342.98308480125911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1116.9486401088027</v>
      </c>
      <c r="I137" s="2">
        <f t="shared" si="77"/>
        <v>1123.9851818245081</v>
      </c>
      <c r="J137" s="2">
        <f t="shared" si="77"/>
        <v>974.56338323609157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614.13421694291003</v>
      </c>
      <c r="I139" s="2">
        <f t="shared" si="79"/>
        <v>641.67907718486424</v>
      </c>
      <c r="J139" s="2">
        <f t="shared" si="79"/>
        <v>694.9424101914816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548.39374424146342</v>
      </c>
      <c r="I140" s="2">
        <f t="shared" si="80"/>
        <v>597.16257217383384</v>
      </c>
      <c r="J140" s="2">
        <f t="shared" si="80"/>
        <v>544.00723416680512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263.99899333081669</v>
      </c>
      <c r="I141" s="2">
        <f t="shared" si="81"/>
        <v>263.54556803995007</v>
      </c>
      <c r="J141" s="2">
        <f t="shared" si="81"/>
        <v>263.03728477641522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866.5176337125888</v>
      </c>
      <c r="I142" s="2">
        <f t="shared" si="82"/>
        <v>914.28747231110015</v>
      </c>
      <c r="J142" s="2">
        <f t="shared" si="82"/>
        <v>861.16694382184949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491.07945733908485</v>
      </c>
      <c r="I143" s="2">
        <f t="shared" si="83"/>
        <v>453.65604736893039</v>
      </c>
      <c r="J143" s="2">
        <f t="shared" si="83"/>
        <v>403.52661107987512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700</v>
      </c>
      <c r="I144" s="2">
        <f t="shared" si="84"/>
        <v>875</v>
      </c>
      <c r="J144" s="2">
        <f t="shared" si="84"/>
        <v>777.77777777777783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690</v>
      </c>
      <c r="I145" s="2">
        <f t="shared" si="85"/>
        <v>695.07936507936506</v>
      </c>
      <c r="J145" s="2">
        <f t="shared" si="85"/>
        <v>390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704.4565766988178</v>
      </c>
      <c r="I146" s="2">
        <f t="shared" si="86"/>
        <v>681.73282491223085</v>
      </c>
      <c r="J146" s="2">
        <f t="shared" si="86"/>
        <v>614.26126224552968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 t="e">
        <f t="shared" ref="H147:J147" si="87">+H61*1000/H104</f>
        <v>#DIV/0!</v>
      </c>
      <c r="I147" s="2" t="e">
        <f t="shared" si="87"/>
        <v>#DIV/0!</v>
      </c>
      <c r="J147" s="2" t="e">
        <f t="shared" si="87"/>
        <v>#DIV/0!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471.12989906934069</v>
      </c>
      <c r="I148" s="2">
        <f t="shared" si="88"/>
        <v>496.65113570180546</v>
      </c>
      <c r="J148" s="2">
        <f t="shared" si="88"/>
        <v>523.7328215497447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1467.9561873689117</v>
      </c>
      <c r="I149" s="2">
        <f t="shared" si="89"/>
        <v>1518.7858667299029</v>
      </c>
      <c r="J149" s="2">
        <f t="shared" si="89"/>
        <v>1559.0278529747939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566.82855328454502</v>
      </c>
      <c r="I150" s="2">
        <f t="shared" si="90"/>
        <v>571.26662148934565</v>
      </c>
      <c r="J150" s="2">
        <f t="shared" si="90"/>
        <v>567.8715128755365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479.71522421017232</v>
      </c>
      <c r="I152" s="2">
        <f t="shared" si="92"/>
        <v>440.15112468687573</v>
      </c>
      <c r="J152" s="2">
        <f t="shared" si="92"/>
        <v>436.41222345253692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622.19760333255044</v>
      </c>
      <c r="I153" s="2">
        <f t="shared" si="93"/>
        <v>599.95083308757785</v>
      </c>
      <c r="J153" s="2">
        <f t="shared" si="93"/>
        <v>603.52957600862635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1248.8151658767772</v>
      </c>
      <c r="I155" s="2">
        <f t="shared" si="95"/>
        <v>1061.3207547169811</v>
      </c>
      <c r="J155" s="2">
        <f t="shared" si="95"/>
        <v>1082.8729281767955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1250</v>
      </c>
      <c r="I156" s="2">
        <f t="shared" si="96"/>
        <v>1258.0645161290322</v>
      </c>
      <c r="J156" s="2">
        <f t="shared" si="96"/>
        <v>1266.6666666666667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1248.8986784140968</v>
      </c>
      <c r="I157" s="2">
        <f t="shared" si="97"/>
        <v>1074.7252747252746</v>
      </c>
      <c r="J157" s="2">
        <f t="shared" si="97"/>
        <v>1096.9387755102041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1357.2811506015767</v>
      </c>
      <c r="I158" s="2">
        <f t="shared" si="98"/>
        <v>1351.6384300812576</v>
      </c>
      <c r="J158" s="2">
        <f t="shared" si="98"/>
        <v>1383.8669839452996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910.49827188940094</v>
      </c>
      <c r="I159" s="2">
        <f t="shared" si="99"/>
        <v>889.85761308430392</v>
      </c>
      <c r="J159" s="2">
        <f t="shared" si="99"/>
        <v>926.20564671537636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1012.9459330902172</v>
      </c>
      <c r="I160" s="2">
        <f t="shared" si="100"/>
        <v>1009.8688069785578</v>
      </c>
      <c r="J160" s="2">
        <f t="shared" si="100"/>
        <v>1024.138553362639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 t="e">
        <f t="shared" ref="H161:J161" si="101">+H75*1000/H118</f>
        <v>#DIV/0!</v>
      </c>
      <c r="I161" s="2" t="e">
        <f t="shared" si="101"/>
        <v>#DIV/0!</v>
      </c>
      <c r="J161" s="2" t="e">
        <f t="shared" si="101"/>
        <v>#DIV/0!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1305.8583106267031</v>
      </c>
      <c r="I163" s="2">
        <f t="shared" si="103"/>
        <v>795.0741272118604</v>
      </c>
      <c r="J163" s="2">
        <f t="shared" si="103"/>
        <v>899.92765854834818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1305.8583106267031</v>
      </c>
      <c r="I165" s="2">
        <f t="shared" si="105"/>
        <v>795.0741272118604</v>
      </c>
      <c r="J165" s="2">
        <f t="shared" si="105"/>
        <v>899.92765854834818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481.73766888615944</v>
      </c>
      <c r="I167" s="2">
        <f t="shared" si="106"/>
        <v>505.233725265271</v>
      </c>
      <c r="J167" s="2">
        <f t="shared" si="106"/>
        <v>530.5846112183068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1305.4553651938684</v>
      </c>
      <c r="I168" s="2">
        <f t="shared" si="107"/>
        <v>796.78379988088147</v>
      </c>
      <c r="J168" s="2">
        <f t="shared" si="107"/>
        <v>901.24939932724646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584.64474132757675</v>
      </c>
      <c r="I169" s="2">
        <f t="shared" si="108"/>
        <v>607.32094472875212</v>
      </c>
      <c r="J169" s="2">
        <f t="shared" si="108"/>
        <v>576.41129397151269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584.9312998380102</v>
      </c>
      <c r="I170" s="2">
        <f t="shared" si="109"/>
        <v>607.47676534185985</v>
      </c>
      <c r="J170" s="2">
        <f t="shared" si="109"/>
        <v>576.66668824105648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584.64598081602298</v>
      </c>
      <c r="I171" s="2">
        <f t="shared" si="111"/>
        <v>607.19653472327013</v>
      </c>
      <c r="J171" s="2">
        <f t="shared" si="111"/>
        <v>576.53944554096461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548.43029267539191</v>
      </c>
      <c r="I172" s="53">
        <f t="shared" si="112"/>
        <v>566.58537593001313</v>
      </c>
      <c r="J172" s="53">
        <f t="shared" si="112"/>
        <v>536.79437590140492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W332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640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56612</v>
      </c>
      <c r="I5" s="2">
        <f t="shared" si="0"/>
        <v>60984</v>
      </c>
      <c r="J5" s="2">
        <f t="shared" si="0"/>
        <v>68422</v>
      </c>
      <c r="K5" s="27"/>
      <c r="L5" s="2">
        <f>+IFERROR(('Regions &amp; Poverty'!$G3/100)*H5,0)</f>
        <v>13586.88</v>
      </c>
      <c r="M5" s="2">
        <f>+IFERROR(('Regions &amp; Poverty'!$G3/100)*I5,0)</f>
        <v>14636.16</v>
      </c>
      <c r="N5" s="2">
        <f>+IFERROR(('Regions &amp; Poverty'!$G3/100)*J5,0)</f>
        <v>16421.28</v>
      </c>
      <c r="O5" s="2">
        <f>+IFERROR(L5*('Regions &amp; Poverty'!$I3/100),0)</f>
        <v>1046.18976</v>
      </c>
      <c r="P5" s="2">
        <f>+IFERROR(M5*('Regions &amp; Poverty'!$I3/100),0)</f>
        <v>1126.98432</v>
      </c>
      <c r="Q5" s="2">
        <f>+IFERROR(N5*('Regions &amp; Poverty'!$I3/100),0)</f>
        <v>1264.4385599999998</v>
      </c>
      <c r="R5" s="2">
        <f>+IFERROR(('Regions &amp; Poverty'!$K3/100)*H5,0)</f>
        <v>25475.4</v>
      </c>
      <c r="S5" s="2">
        <f>+IFERROR(('Regions &amp; Poverty'!$K3/100)*I5,0)</f>
        <v>27442.799999999999</v>
      </c>
      <c r="T5" s="2">
        <f>+IFERROR(('Regions &amp; Poverty'!$K3/100)*J5,0)</f>
        <v>30789.9</v>
      </c>
      <c r="U5" s="2">
        <f>+IFERROR(R5*('Regions &amp; Poverty'!$M3/100),0)</f>
        <v>4789.3752000000004</v>
      </c>
      <c r="V5" s="2">
        <f>+IFERROR(S5*('Regions &amp; Poverty'!$M3/100),0)</f>
        <v>5159.2464</v>
      </c>
      <c r="W5" s="2">
        <f>+IFERROR(T5*('Regions &amp; Poverty'!$M3/100),0)</f>
        <v>5788.5012000000006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12822</v>
      </c>
      <c r="I6" s="2">
        <f t="shared" si="0"/>
        <v>10180</v>
      </c>
      <c r="J6" s="2">
        <f t="shared" si="0"/>
        <v>11608</v>
      </c>
      <c r="K6" s="27"/>
      <c r="L6" s="2">
        <f>+IFERROR(('Regions &amp; Poverty'!$G4/100)*H6,0)</f>
        <v>8500.985999999999</v>
      </c>
      <c r="M6" s="2">
        <f>+IFERROR(('Regions &amp; Poverty'!$G4/100)*I6,0)</f>
        <v>6749.3399999999992</v>
      </c>
      <c r="N6" s="2">
        <f>+IFERROR(('Regions &amp; Poverty'!$G4/100)*J6,0)</f>
        <v>7696.1039999999994</v>
      </c>
      <c r="O6" s="2">
        <f>+IFERROR(L6*('Regions &amp; Poverty'!$I4/100),0)</f>
        <v>2813.8263659999998</v>
      </c>
      <c r="P6" s="2">
        <f>+IFERROR(M6*('Regions &amp; Poverty'!$I4/100),0)</f>
        <v>2234.0315399999999</v>
      </c>
      <c r="Q6" s="2">
        <f>+IFERROR(N6*('Regions &amp; Poverty'!$I4/100),0)</f>
        <v>2547.4104239999997</v>
      </c>
      <c r="R6" s="2">
        <f>+IFERROR(('Regions &amp; Poverty'!$K4/100)*H6,0)</f>
        <v>10655.082</v>
      </c>
      <c r="S6" s="2">
        <f>+IFERROR(('Regions &amp; Poverty'!$K4/100)*I6,0)</f>
        <v>8459.58</v>
      </c>
      <c r="T6" s="2">
        <f>+IFERROR(('Regions &amp; Poverty'!$K4/100)*J6,0)</f>
        <v>9646.2479999999996</v>
      </c>
      <c r="U6" s="2">
        <f>+IFERROR(R6*('Regions &amp; Poverty'!$M4/100),0)</f>
        <v>5380.8164100000004</v>
      </c>
      <c r="V6" s="2">
        <f>+IFERROR(S6*('Regions &amp; Poverty'!$M4/100),0)</f>
        <v>4272.0879000000004</v>
      </c>
      <c r="W6" s="2">
        <f>+IFERROR(T6*('Regions &amp; Poverty'!$M4/100),0)</f>
        <v>4871.3552399999999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281</v>
      </c>
      <c r="I7" s="2">
        <f t="shared" si="0"/>
        <v>279</v>
      </c>
      <c r="J7" s="2">
        <f t="shared" si="0"/>
        <v>276</v>
      </c>
      <c r="K7" s="27"/>
      <c r="L7" s="2">
        <f>+IFERROR(('Regions &amp; Poverty'!$G5/100)*H7,0)</f>
        <v>103.97</v>
      </c>
      <c r="M7" s="2">
        <f>+IFERROR(('Regions &amp; Poverty'!$G5/100)*I7,0)</f>
        <v>103.23</v>
      </c>
      <c r="N7" s="2">
        <f>+IFERROR(('Regions &amp; Poverty'!$G5/100)*J7,0)</f>
        <v>102.12</v>
      </c>
      <c r="O7" s="2">
        <f>+IFERROR(L7*('Regions &amp; Poverty'!$I5/100),0)</f>
        <v>15.491529999999999</v>
      </c>
      <c r="P7" s="2">
        <f>+IFERROR(M7*('Regions &amp; Poverty'!$I5/100),0)</f>
        <v>15.381270000000001</v>
      </c>
      <c r="Q7" s="2">
        <f>+IFERROR(N7*('Regions &amp; Poverty'!$I5/100),0)</f>
        <v>15.21588</v>
      </c>
      <c r="R7" s="2">
        <f>+IFERROR(('Regions &amp; Poverty'!$K5/100)*H7,0)</f>
        <v>172.25299999999999</v>
      </c>
      <c r="S7" s="2">
        <f>+IFERROR(('Regions &amp; Poverty'!$K5/100)*I7,0)</f>
        <v>171.02699999999999</v>
      </c>
      <c r="T7" s="2">
        <f>+IFERROR(('Regions &amp; Poverty'!$K5/100)*J7,0)</f>
        <v>169.18799999999999</v>
      </c>
      <c r="U7" s="2">
        <f>+IFERROR(R7*('Regions &amp; Poverty'!$M5/100),0)</f>
        <v>50.125623000000004</v>
      </c>
      <c r="V7" s="2">
        <f>+IFERROR(S7*('Regions &amp; Poverty'!$M5/100),0)</f>
        <v>49.768857000000004</v>
      </c>
      <c r="W7" s="2">
        <f>+IFERROR(T7*('Regions &amp; Poverty'!$M5/100),0)</f>
        <v>49.233708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4595</v>
      </c>
      <c r="I8" s="2">
        <f t="shared" si="0"/>
        <v>4557</v>
      </c>
      <c r="J8" s="2">
        <f t="shared" si="0"/>
        <v>4518</v>
      </c>
      <c r="K8" s="27"/>
      <c r="L8" s="2">
        <f>+IFERROR(('Regions &amp; Poverty'!$G6/100)*H8,0)</f>
        <v>3542.7449999999994</v>
      </c>
      <c r="M8" s="2">
        <f>+IFERROR(('Regions &amp; Poverty'!$G6/100)*I8,0)</f>
        <v>3513.4469999999997</v>
      </c>
      <c r="N8" s="2">
        <f>+IFERROR(('Regions &amp; Poverty'!$G6/100)*J8,0)</f>
        <v>3483.3779999999997</v>
      </c>
      <c r="O8" s="2">
        <f>+IFERROR(L8*('Regions &amp; Poverty'!$I6/100),0)</f>
        <v>1388.7560399999998</v>
      </c>
      <c r="P8" s="2">
        <f>+IFERROR(M8*('Regions &amp; Poverty'!$I6/100),0)</f>
        <v>1377.2712239999998</v>
      </c>
      <c r="Q8" s="2">
        <f>+IFERROR(N8*('Regions &amp; Poverty'!$I6/100),0)</f>
        <v>1365.4841759999999</v>
      </c>
      <c r="R8" s="2">
        <f>+IFERROR(('Regions &amp; Poverty'!$K6/100)*H8,0)</f>
        <v>4195.2349999999997</v>
      </c>
      <c r="S8" s="2">
        <f>+IFERROR(('Regions &amp; Poverty'!$K6/100)*I8,0)</f>
        <v>4160.5409999999993</v>
      </c>
      <c r="T8" s="2">
        <f>+IFERROR(('Regions &amp; Poverty'!$K6/100)*J8,0)</f>
        <v>4124.9339999999993</v>
      </c>
      <c r="U8" s="2">
        <f>+IFERROR(R8*('Regions &amp; Poverty'!$M6/100),0)</f>
        <v>2433.2362999999996</v>
      </c>
      <c r="V8" s="2">
        <f>+IFERROR(S8*('Regions &amp; Poverty'!$M6/100),0)</f>
        <v>2413.1137799999992</v>
      </c>
      <c r="W8" s="2">
        <f>+IFERROR(T8*('Regions &amp; Poverty'!$M6/100),0)</f>
        <v>2392.4617199999993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12364</v>
      </c>
      <c r="I13" s="2">
        <f t="shared" si="0"/>
        <v>11226</v>
      </c>
      <c r="J13" s="2">
        <f t="shared" si="0"/>
        <v>11135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1113982</v>
      </c>
      <c r="I16" s="2">
        <f t="shared" si="0"/>
        <v>1174589</v>
      </c>
      <c r="J16" s="2">
        <f t="shared" si="0"/>
        <v>940221</v>
      </c>
      <c r="K16" s="27"/>
      <c r="L16" s="2">
        <f>+IFERROR(('Regions &amp; Poverty'!$G14/100)*H16,0)</f>
        <v>546965.16200000001</v>
      </c>
      <c r="M16" s="2">
        <f>+IFERROR(('Regions &amp; Poverty'!$G14/100)*I16,0)</f>
        <v>576723.19900000002</v>
      </c>
      <c r="N16" s="2">
        <f>+IFERROR(('Regions &amp; Poverty'!$G14/100)*J16,0)</f>
        <v>461648.511</v>
      </c>
      <c r="O16" s="2">
        <f>+IFERROR(L16*('Regions &amp; Poverty'!$I14/100),0)</f>
        <v>84232.634948000006</v>
      </c>
      <c r="P16" s="2">
        <f>+IFERROR(M16*('Regions &amp; Poverty'!$I14/100),0)</f>
        <v>88815.372646000003</v>
      </c>
      <c r="Q16" s="2">
        <f>+IFERROR(N16*('Regions &amp; Poverty'!$I14/100),0)</f>
        <v>71093.870693999997</v>
      </c>
      <c r="R16" s="2">
        <f>+IFERROR(('Regions &amp; Poverty'!$K14/100)*H16,0)</f>
        <v>880045.78</v>
      </c>
      <c r="S16" s="2">
        <f>+IFERROR(('Regions &amp; Poverty'!$K14/100)*I16,0)</f>
        <v>927925.31</v>
      </c>
      <c r="T16" s="2">
        <f>+IFERROR(('Regions &amp; Poverty'!$K14/100)*J16,0)</f>
        <v>742774.59000000008</v>
      </c>
      <c r="U16" s="2">
        <f>+IFERROR(R16*('Regions &amp; Poverty'!$M14/100),0)</f>
        <v>319456.61813999998</v>
      </c>
      <c r="V16" s="2">
        <f>+IFERROR(S16*('Regions &amp; Poverty'!$M14/100),0)</f>
        <v>336836.88753000001</v>
      </c>
      <c r="W16" s="2">
        <f>+IFERROR(T16*('Regions &amp; Poverty'!$M14/100),0)</f>
        <v>269627.17617000005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144982</v>
      </c>
      <c r="I17" s="2">
        <f t="shared" si="0"/>
        <v>120000</v>
      </c>
      <c r="J17" s="2">
        <f t="shared" si="0"/>
        <v>130000</v>
      </c>
      <c r="K17" s="27"/>
      <c r="L17" s="2">
        <f>+IFERROR(('Regions &amp; Poverty'!$G15/100)*H17,0)</f>
        <v>50163.772000000004</v>
      </c>
      <c r="M17" s="2">
        <f>+IFERROR(('Regions &amp; Poverty'!$G15/100)*I17,0)</f>
        <v>41520</v>
      </c>
      <c r="N17" s="2">
        <f>+IFERROR(('Regions &amp; Poverty'!$G15/100)*J17,0)</f>
        <v>44980.000000000007</v>
      </c>
      <c r="O17" s="2">
        <f>+IFERROR(L17*('Regions &amp; Poverty'!$I15/100),0)</f>
        <v>5166.8685160000005</v>
      </c>
      <c r="P17" s="2">
        <f>+IFERROR(M17*('Regions &amp; Poverty'!$I15/100),0)</f>
        <v>4276.5600000000004</v>
      </c>
      <c r="Q17" s="2">
        <f>+IFERROR(N17*('Regions &amp; Poverty'!$I15/100),0)</f>
        <v>4632.9400000000014</v>
      </c>
      <c r="R17" s="2">
        <f>+IFERROR(('Regions &amp; Poverty'!$K15/100)*H17,0)</f>
        <v>96558.011999999988</v>
      </c>
      <c r="S17" s="2">
        <f>+IFERROR(('Regions &amp; Poverty'!$K15/100)*I17,0)</f>
        <v>79919.999999999985</v>
      </c>
      <c r="T17" s="2">
        <f>+IFERROR(('Regions &amp; Poverty'!$K15/100)*J17,0)</f>
        <v>86579.999999999985</v>
      </c>
      <c r="U17" s="2">
        <f>+IFERROR(R17*('Regions &amp; Poverty'!$M15/100),0)</f>
        <v>26553.453299999997</v>
      </c>
      <c r="V17" s="2">
        <f>+IFERROR(S17*('Regions &amp; Poverty'!$M15/100),0)</f>
        <v>21977.999999999996</v>
      </c>
      <c r="W17" s="2">
        <f>+IFERROR(T17*('Regions &amp; Poverty'!$M15/100),0)</f>
        <v>23809.499999999996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293996</v>
      </c>
      <c r="I19" s="9">
        <f t="shared" si="1"/>
        <v>307506</v>
      </c>
      <c r="J19" s="9">
        <f t="shared" si="1"/>
        <v>273108</v>
      </c>
      <c r="K19" s="27"/>
      <c r="L19" s="2">
        <f>+IFERROR(('Regions &amp; Poverty'!$G17/100)*H19,0)</f>
        <v>98488.66</v>
      </c>
      <c r="M19" s="2">
        <f>+IFERROR(('Regions &amp; Poverty'!$G17/100)*I19,0)</f>
        <v>103014.51000000001</v>
      </c>
      <c r="N19" s="2">
        <f>+IFERROR(('Regions &amp; Poverty'!$G17/100)*J19,0)</f>
        <v>91491.180000000008</v>
      </c>
      <c r="O19" s="2">
        <f>+IFERROR(L19*('Regions &amp; Poverty'!$I17/100),0)</f>
        <v>8863.9794000000002</v>
      </c>
      <c r="P19" s="2">
        <f>+IFERROR(M19*('Regions &amp; Poverty'!$I17/100),0)</f>
        <v>9271.3059000000012</v>
      </c>
      <c r="Q19" s="2">
        <f>+IFERROR(N19*('Regions &amp; Poverty'!$I17/100),0)</f>
        <v>8234.2062000000005</v>
      </c>
      <c r="R19" s="2">
        <f>+IFERROR(('Regions &amp; Poverty'!$K17/100)*H19,0)</f>
        <v>214911.076</v>
      </c>
      <c r="S19" s="2">
        <f>+IFERROR(('Regions &amp; Poverty'!$K17/100)*I19,0)</f>
        <v>224786.886</v>
      </c>
      <c r="T19" s="2">
        <f>+IFERROR(('Regions &amp; Poverty'!$K17/100)*J19,0)</f>
        <v>199641.948</v>
      </c>
      <c r="U19" s="2">
        <f>+IFERROR(R19*('Regions &amp; Poverty'!$M17/100),0)</f>
        <v>60175.101280000003</v>
      </c>
      <c r="V19" s="2">
        <f>+IFERROR(S19*('Regions &amp; Poverty'!$M17/100),0)</f>
        <v>62940.328080000007</v>
      </c>
      <c r="W19" s="2">
        <f>+IFERROR(T19*('Regions &amp; Poverty'!$M17/100),0)</f>
        <v>55899.745440000006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25145</v>
      </c>
      <c r="I20" s="2">
        <f t="shared" si="2"/>
        <v>25083</v>
      </c>
      <c r="J20" s="2">
        <f t="shared" si="2"/>
        <v>25021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896000</v>
      </c>
      <c r="I21" s="9">
        <f t="shared" si="3"/>
        <v>518504</v>
      </c>
      <c r="J21" s="9">
        <f t="shared" si="3"/>
        <v>727027</v>
      </c>
      <c r="K21" s="27"/>
      <c r="L21" s="2">
        <f>+IFERROR(('Regions &amp; Poverty'!$G19/100)*H21,0)</f>
        <v>133504</v>
      </c>
      <c r="M21" s="2">
        <f>+IFERROR(('Regions &amp; Poverty'!$G19/100)*I21,0)</f>
        <v>77257.09599999999</v>
      </c>
      <c r="N21" s="2">
        <f>+IFERROR(('Regions &amp; Poverty'!$G19/100)*J21,0)</f>
        <v>108327.023</v>
      </c>
      <c r="O21" s="2">
        <f>+IFERROR(L21*('Regions &amp; Poverty'!$I19/100),0)</f>
        <v>5340.16</v>
      </c>
      <c r="P21" s="2">
        <f>+IFERROR(M21*('Regions &amp; Poverty'!$I19/100),0)</f>
        <v>3090.2838399999996</v>
      </c>
      <c r="Q21" s="2">
        <f>+IFERROR(N21*('Regions &amp; Poverty'!$I19/100),0)</f>
        <v>4333.0809200000003</v>
      </c>
      <c r="R21" s="2">
        <f>+IFERROR(('Regions &amp; Poverty'!$K19/100)*H21,0)</f>
        <v>362880</v>
      </c>
      <c r="S21" s="2">
        <f>+IFERROR(('Regions &amp; Poverty'!$K19/100)*I21,0)</f>
        <v>209994.12000000002</v>
      </c>
      <c r="T21" s="2">
        <f>+IFERROR(('Regions &amp; Poverty'!$K19/100)*J21,0)</f>
        <v>294445.935</v>
      </c>
      <c r="U21" s="2">
        <f>+IFERROR(R21*('Regions &amp; Poverty'!$M19/100),0)</f>
        <v>49351.68</v>
      </c>
      <c r="V21" s="2">
        <f>+IFERROR(S21*('Regions &amp; Poverty'!$M19/100),0)</f>
        <v>28559.200320000004</v>
      </c>
      <c r="W21" s="2">
        <f>+IFERROR(T21*('Regions &amp; Poverty'!$M19/100),0)</f>
        <v>40044.64716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321837</v>
      </c>
      <c r="I22" s="2">
        <f t="shared" si="4"/>
        <v>235000</v>
      </c>
      <c r="J22" s="2">
        <f t="shared" si="4"/>
        <v>230000</v>
      </c>
      <c r="K22" s="27"/>
      <c r="L22" s="2">
        <f>+IFERROR(('Regions &amp; Poverty'!$G20/100)*H22,0)</f>
        <v>140642.76900000003</v>
      </c>
      <c r="M22" s="2">
        <f>+IFERROR(('Regions &amp; Poverty'!$G20/100)*I22,0)</f>
        <v>102695.00000000001</v>
      </c>
      <c r="N22" s="2">
        <f>+IFERROR(('Regions &amp; Poverty'!$G20/100)*J22,0)</f>
        <v>100510.00000000001</v>
      </c>
      <c r="O22" s="2">
        <f>+IFERROR(L22*('Regions &amp; Poverty'!$I20/100),0)</f>
        <v>15611.347359000003</v>
      </c>
      <c r="P22" s="2">
        <f>+IFERROR(M22*('Regions &amp; Poverty'!$I20/100),0)</f>
        <v>11399.145000000002</v>
      </c>
      <c r="Q22" s="2">
        <f>+IFERROR(N22*('Regions &amp; Poverty'!$I20/100),0)</f>
        <v>11156.610000000002</v>
      </c>
      <c r="R22" s="2">
        <f>+IFERROR(('Regions &amp; Poverty'!$K20/100)*H22,0)</f>
        <v>245883.46799999999</v>
      </c>
      <c r="S22" s="2">
        <f>+IFERROR(('Regions &amp; Poverty'!$K20/100)*I22,0)</f>
        <v>179540</v>
      </c>
      <c r="T22" s="2">
        <f>+IFERROR(('Regions &amp; Poverty'!$K20/100)*J22,0)</f>
        <v>175720</v>
      </c>
      <c r="U22" s="2">
        <f>+IFERROR(R22*('Regions &amp; Poverty'!$M20/100),0)</f>
        <v>79174.476695999998</v>
      </c>
      <c r="V22" s="2">
        <f>+IFERROR(S22*('Regions &amp; Poverty'!$M20/100),0)</f>
        <v>57811.880000000005</v>
      </c>
      <c r="W22" s="2">
        <f>+IFERROR(T22*('Regions &amp; Poverty'!$M20/100),0)</f>
        <v>56581.840000000004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204848</v>
      </c>
      <c r="I24" s="2">
        <f t="shared" si="4"/>
        <v>150000</v>
      </c>
      <c r="J24" s="2">
        <f t="shared" si="4"/>
        <v>170000</v>
      </c>
      <c r="K24" s="27"/>
      <c r="L24" s="2">
        <f>+IFERROR(('Regions &amp; Poverty'!$G22/100)*H24,0)</f>
        <v>78661.631999999998</v>
      </c>
      <c r="M24" s="2">
        <f>+IFERROR(('Regions &amp; Poverty'!$G22/100)*I24,0)</f>
        <v>57600</v>
      </c>
      <c r="N24" s="2">
        <f>+IFERROR(('Regions &amp; Poverty'!$G22/100)*J24,0)</f>
        <v>65280</v>
      </c>
      <c r="O24" s="2">
        <f>+IFERROR(L24*('Regions &amp; Poverty'!$I22/100),0)</f>
        <v>12035.229696</v>
      </c>
      <c r="P24" s="2">
        <f>+IFERROR(M24*('Regions &amp; Poverty'!$I22/100),0)</f>
        <v>8812.7999999999993</v>
      </c>
      <c r="Q24" s="2">
        <f>+IFERROR(N24*('Regions &amp; Poverty'!$I22/100),0)</f>
        <v>9987.84</v>
      </c>
      <c r="R24" s="2">
        <f>+IFERROR(('Regions &amp; Poverty'!$K22/100)*H24,0)</f>
        <v>136223.92000000001</v>
      </c>
      <c r="S24" s="2">
        <f>+IFERROR(('Regions &amp; Poverty'!$K22/100)*I24,0)</f>
        <v>99750</v>
      </c>
      <c r="T24" s="2">
        <f>+IFERROR(('Regions &amp; Poverty'!$K22/100)*J24,0)</f>
        <v>113050</v>
      </c>
      <c r="U24" s="2">
        <f>+IFERROR(R24*('Regions &amp; Poverty'!$M22/100),0)</f>
        <v>41956.967360000002</v>
      </c>
      <c r="V24" s="2">
        <f>+IFERROR(S24*('Regions &amp; Poverty'!$M22/100),0)</f>
        <v>30723</v>
      </c>
      <c r="W24" s="2">
        <f>+IFERROR(T24*('Regions &amp; Poverty'!$M22/100),0)</f>
        <v>34819.4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779</v>
      </c>
      <c r="I25" s="2">
        <f t="shared" si="4"/>
        <v>1758</v>
      </c>
      <c r="J25" s="2">
        <f t="shared" si="4"/>
        <v>1912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22593</v>
      </c>
      <c r="I26" s="2">
        <f t="shared" si="4"/>
        <v>43384</v>
      </c>
      <c r="J26" s="2">
        <f t="shared" si="4"/>
        <v>37577</v>
      </c>
      <c r="K26" s="27"/>
      <c r="L26" s="2">
        <f>+IFERROR(('Regions &amp; Poverty'!$G24/100)*H26,0)</f>
        <v>11138.349</v>
      </c>
      <c r="M26" s="2">
        <f>+IFERROR(('Regions &amp; Poverty'!$G24/100)*I26,0)</f>
        <v>21388.311999999998</v>
      </c>
      <c r="N26" s="2">
        <f>+IFERROR(('Regions &amp; Poverty'!$G24/100)*J26,0)</f>
        <v>18525.460999999999</v>
      </c>
      <c r="O26" s="2">
        <f>+IFERROR(L26*('Regions &amp; Poverty'!$I24/100),0)</f>
        <v>1693.0290479999999</v>
      </c>
      <c r="P26" s="2">
        <f>+IFERROR(M26*('Regions &amp; Poverty'!$I24/100),0)</f>
        <v>3251.0234239999995</v>
      </c>
      <c r="Q26" s="2">
        <f>+IFERROR(N26*('Regions &amp; Poverty'!$I24/100),0)</f>
        <v>2815.8700719999997</v>
      </c>
      <c r="R26" s="2">
        <f>+IFERROR(('Regions &amp; Poverty'!$K24/100)*H26,0)</f>
        <v>17848.47</v>
      </c>
      <c r="S26" s="2">
        <f>+IFERROR(('Regions &amp; Poverty'!$K24/100)*I26,0)</f>
        <v>34273.360000000001</v>
      </c>
      <c r="T26" s="2">
        <f>+IFERROR(('Regions &amp; Poverty'!$K24/100)*J26,0)</f>
        <v>29685.83</v>
      </c>
      <c r="U26" s="2">
        <f>+IFERROR(R26*('Regions &amp; Poverty'!$M24/100),0)</f>
        <v>6407.6007300000001</v>
      </c>
      <c r="V26" s="2">
        <f>+IFERROR(S26*('Regions &amp; Poverty'!$M24/100),0)</f>
        <v>12304.13624</v>
      </c>
      <c r="W26" s="2">
        <f>+IFERROR(T26*('Regions &amp; Poverty'!$M24/100),0)</f>
        <v>10657.21297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55186</v>
      </c>
      <c r="I28" s="2">
        <f t="shared" si="4"/>
        <v>34111</v>
      </c>
      <c r="J28" s="2">
        <f t="shared" si="4"/>
        <v>66722</v>
      </c>
      <c r="K28" s="27"/>
      <c r="L28" s="2">
        <f>+IFERROR(('Regions &amp; Poverty'!$G26/100)*H28,0)</f>
        <v>25109.63</v>
      </c>
      <c r="M28" s="2">
        <f>+IFERROR(('Regions &amp; Poverty'!$G26/100)*I28,0)</f>
        <v>15520.505000000001</v>
      </c>
      <c r="N28" s="2">
        <f>+IFERROR(('Regions &amp; Poverty'!$G26/100)*J28,0)</f>
        <v>30358.510000000002</v>
      </c>
      <c r="O28" s="2">
        <f>+IFERROR(L28*('Regions &amp; Poverty'!$I26/100),0)</f>
        <v>3414.9096800000002</v>
      </c>
      <c r="P28" s="2">
        <f>+IFERROR(M28*('Regions &amp; Poverty'!$I26/100),0)</f>
        <v>2110.7886800000001</v>
      </c>
      <c r="Q28" s="2">
        <f>+IFERROR(N28*('Regions &amp; Poverty'!$I26/100),0)</f>
        <v>4128.7573600000005</v>
      </c>
      <c r="R28" s="2">
        <f>+IFERROR(('Regions &amp; Poverty'!$K26/100)*H28,0)</f>
        <v>42769.15</v>
      </c>
      <c r="S28" s="2">
        <f>+IFERROR(('Regions &amp; Poverty'!$K26/100)*I28,0)</f>
        <v>26436.025000000001</v>
      </c>
      <c r="T28" s="2">
        <f>+IFERROR(('Regions &amp; Poverty'!$K26/100)*J28,0)</f>
        <v>51709.55</v>
      </c>
      <c r="U28" s="2">
        <f>+IFERROR(R28*('Regions &amp; Poverty'!$M26/100),0)</f>
        <v>14498.741849999999</v>
      </c>
      <c r="V28" s="2">
        <f>+IFERROR(S28*('Regions &amp; Poverty'!$M26/100),0)</f>
        <v>8961.8124749999988</v>
      </c>
      <c r="W28" s="2">
        <f>+IFERROR(T28*('Regions &amp; Poverty'!$M26/100),0)</f>
        <v>17529.53745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7378</v>
      </c>
      <c r="I29" s="2">
        <f t="shared" si="4"/>
        <v>10376</v>
      </c>
      <c r="J29" s="2">
        <f t="shared" si="4"/>
        <v>12000</v>
      </c>
      <c r="K29" s="27"/>
      <c r="L29" s="2">
        <f>+IFERROR(('Regions &amp; Poverty'!$G27/100)*H29,0)</f>
        <v>2803.64</v>
      </c>
      <c r="M29" s="2">
        <f>+IFERROR(('Regions &amp; Poverty'!$G27/100)*I29,0)</f>
        <v>3942.88</v>
      </c>
      <c r="N29" s="2">
        <f>+IFERROR(('Regions &amp; Poverty'!$G27/100)*J29,0)</f>
        <v>4560</v>
      </c>
      <c r="O29" s="2">
        <f>+IFERROR(L29*('Regions &amp; Poverty'!$I27/100),0)</f>
        <v>358.86592000000002</v>
      </c>
      <c r="P29" s="2">
        <f>+IFERROR(M29*('Regions &amp; Poverty'!$I27/100),0)</f>
        <v>504.68864000000002</v>
      </c>
      <c r="Q29" s="2">
        <f>+IFERROR(N29*('Regions &amp; Poverty'!$I27/100),0)</f>
        <v>583.68000000000006</v>
      </c>
      <c r="R29" s="2">
        <f>+IFERROR(('Regions &amp; Poverty'!$K27/100)*H29,0)</f>
        <v>4980.1500000000005</v>
      </c>
      <c r="S29" s="2">
        <f>+IFERROR(('Regions &amp; Poverty'!$K27/100)*I29,0)</f>
        <v>7003.8</v>
      </c>
      <c r="T29" s="2">
        <f>+IFERROR(('Regions &amp; Poverty'!$K27/100)*J29,0)</f>
        <v>8100.0000000000009</v>
      </c>
      <c r="U29" s="2">
        <f>+IFERROR(R29*('Regions &amp; Poverty'!$M27/100),0)</f>
        <v>1474.1244000000004</v>
      </c>
      <c r="V29" s="2">
        <f>+IFERROR(S29*('Regions &amp; Poverty'!$M27/100),0)</f>
        <v>2073.1248000000005</v>
      </c>
      <c r="W29" s="2">
        <f>+IFERROR(T29*('Regions &amp; Poverty'!$M27/100),0)</f>
        <v>2397.6000000000008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3132</v>
      </c>
      <c r="I30" s="2">
        <f t="shared" si="4"/>
        <v>3275</v>
      </c>
      <c r="J30" s="2">
        <f t="shared" si="4"/>
        <v>3322</v>
      </c>
      <c r="K30" s="27"/>
      <c r="L30" s="2">
        <f>+IFERROR(('Regions &amp; Poverty'!$G28/100)*H30,0)</f>
        <v>942.73199999999997</v>
      </c>
      <c r="M30" s="2">
        <f>+IFERROR(('Regions &amp; Poverty'!$G28/100)*I30,0)</f>
        <v>985.77499999999998</v>
      </c>
      <c r="N30" s="2">
        <f>+IFERROR(('Regions &amp; Poverty'!$G28/100)*J30,0)</f>
        <v>999.92199999999991</v>
      </c>
      <c r="O30" s="2">
        <f>+IFERROR(L30*('Regions &amp; Poverty'!$I28/100),0)</f>
        <v>90.502272000000005</v>
      </c>
      <c r="P30" s="2">
        <f>+IFERROR(M30*('Regions &amp; Poverty'!$I28/100),0)</f>
        <v>94.634399999999999</v>
      </c>
      <c r="Q30" s="2">
        <f>+IFERROR(N30*('Regions &amp; Poverty'!$I28/100),0)</f>
        <v>95.992511999999991</v>
      </c>
      <c r="R30" s="2">
        <f>+IFERROR(('Regions &amp; Poverty'!$K28/100)*H30,0)</f>
        <v>1744.5240000000001</v>
      </c>
      <c r="S30" s="2">
        <f>+IFERROR(('Regions &amp; Poverty'!$K28/100)*I30,0)</f>
        <v>1824.1750000000002</v>
      </c>
      <c r="T30" s="2">
        <f>+IFERROR(('Regions &amp; Poverty'!$K28/100)*J30,0)</f>
        <v>1850.3540000000003</v>
      </c>
      <c r="U30" s="2">
        <f>+IFERROR(R30*('Regions &amp; Poverty'!$M28/100),0)</f>
        <v>411.70766400000008</v>
      </c>
      <c r="V30" s="2">
        <f>+IFERROR(S30*('Regions &amp; Poverty'!$M28/100),0)</f>
        <v>430.50530000000009</v>
      </c>
      <c r="W30" s="2">
        <f>+IFERROR(T30*('Regions &amp; Poverty'!$M28/100),0)</f>
        <v>436.6835440000001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0</v>
      </c>
      <c r="I35" s="2">
        <f t="shared" si="5"/>
        <v>0</v>
      </c>
      <c r="J35" s="2">
        <f t="shared" si="5"/>
        <v>0</v>
      </c>
      <c r="K35" s="27"/>
      <c r="L35" s="2">
        <f>+IFERROR(('Regions &amp; Poverty'!$G33/100)*H35,0)</f>
        <v>0</v>
      </c>
      <c r="M35" s="2">
        <f>+IFERROR(('Regions &amp; Poverty'!$G33/100)*I35,0)</f>
        <v>0</v>
      </c>
      <c r="N35" s="2">
        <f>+IFERROR(('Regions &amp; Poverty'!$G33/100)*J35,0)</f>
        <v>0</v>
      </c>
      <c r="O35" s="2">
        <f>+IFERROR(L35*('Regions &amp; Poverty'!$I33/100),0)</f>
        <v>0</v>
      </c>
      <c r="P35" s="2">
        <f>+IFERROR(M35*('Regions &amp; Poverty'!$I33/100),0)</f>
        <v>0</v>
      </c>
      <c r="Q35" s="2">
        <f>+IFERROR(N35*('Regions &amp; Poverty'!$I33/100),0)</f>
        <v>0</v>
      </c>
      <c r="R35" s="2">
        <f>+IFERROR(('Regions &amp; Poverty'!$K33/100)*H35,0)</f>
        <v>0</v>
      </c>
      <c r="S35" s="2">
        <f>+IFERROR(('Regions &amp; Poverty'!$K33/100)*I35,0)</f>
        <v>0</v>
      </c>
      <c r="T35" s="2">
        <f>+IFERROR(('Regions &amp; Poverty'!$K33/100)*J35,0)</f>
        <v>0</v>
      </c>
      <c r="U35" s="2">
        <f>+IFERROR(R35*('Regions &amp; Poverty'!$M33/100),0)</f>
        <v>0</v>
      </c>
      <c r="V35" s="2">
        <f>+IFERROR(S35*('Regions &amp; Poverty'!$M33/100),0)</f>
        <v>0</v>
      </c>
      <c r="W35" s="2">
        <f>+IFERROR(T35*('Regions &amp; Poverty'!$M33/100),0)</f>
        <v>0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54010</v>
      </c>
      <c r="I37" s="2">
        <f t="shared" si="5"/>
        <v>65802</v>
      </c>
      <c r="J37" s="2">
        <f t="shared" si="5"/>
        <v>60000</v>
      </c>
      <c r="K37" s="27"/>
      <c r="L37" s="2">
        <f>+IFERROR(('Regions &amp; Poverty'!$G35/100)*H37,0)</f>
        <v>37104.870000000003</v>
      </c>
      <c r="M37" s="2">
        <f>+IFERROR(('Regions &amp; Poverty'!$G35/100)*I37,0)</f>
        <v>45205.974000000002</v>
      </c>
      <c r="N37" s="2">
        <f>+IFERROR(('Regions &amp; Poverty'!$G35/100)*J37,0)</f>
        <v>41220</v>
      </c>
      <c r="O37" s="2">
        <f>+IFERROR(L37*('Regions &amp; Poverty'!$I35/100),0)</f>
        <v>11650.929180000001</v>
      </c>
      <c r="P37" s="2">
        <f>+IFERROR(M37*('Regions &amp; Poverty'!$I35/100),0)</f>
        <v>14194.675836</v>
      </c>
      <c r="Q37" s="2">
        <f>+IFERROR(N37*('Regions &amp; Poverty'!$I35/100),0)</f>
        <v>12943.08</v>
      </c>
      <c r="R37" s="2">
        <f>+IFERROR(('Regions &amp; Poverty'!$K35/100)*H37,0)</f>
        <v>47798.85</v>
      </c>
      <c r="S37" s="2">
        <f>+IFERROR(('Regions &amp; Poverty'!$K35/100)*I37,0)</f>
        <v>58234.770000000004</v>
      </c>
      <c r="T37" s="2">
        <f>+IFERROR(('Regions &amp; Poverty'!$K35/100)*J37,0)</f>
        <v>53100</v>
      </c>
      <c r="U37" s="2">
        <f>+IFERROR(R37*('Regions &amp; Poverty'!$M35/100),0)</f>
        <v>24568.608899999999</v>
      </c>
      <c r="V37" s="2">
        <f>+IFERROR(S37*('Regions &amp; Poverty'!$M35/100),0)</f>
        <v>29932.671780000004</v>
      </c>
      <c r="W37" s="2">
        <f>+IFERROR(T37*('Regions &amp; Poverty'!$M35/100),0)</f>
        <v>27293.4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9210</v>
      </c>
      <c r="I43" s="2">
        <f t="shared" si="6"/>
        <v>9001</v>
      </c>
      <c r="J43" s="2">
        <f t="shared" si="6"/>
        <v>7084</v>
      </c>
      <c r="K43" s="27"/>
      <c r="L43" s="2">
        <f>+IFERROR(('Regions &amp; Poverty'!$G41/100)*H43,0)</f>
        <v>4558.95</v>
      </c>
      <c r="M43" s="2">
        <f>+IFERROR(('Regions &amp; Poverty'!$G41/100)*I43,0)</f>
        <v>4455.4949999999999</v>
      </c>
      <c r="N43" s="2">
        <f>+IFERROR(('Regions &amp; Poverty'!$G41/100)*J43,0)</f>
        <v>3506.58</v>
      </c>
      <c r="O43" s="2">
        <f>+IFERROR(L43*('Regions &amp; Poverty'!$I41/100),0)</f>
        <v>1021.2047999999999</v>
      </c>
      <c r="P43" s="2">
        <f>+IFERROR(M43*('Regions &amp; Poverty'!$I41/100),0)</f>
        <v>998.03087999999991</v>
      </c>
      <c r="Q43" s="2">
        <f>+IFERROR(N43*('Regions &amp; Poverty'!$I41/100),0)</f>
        <v>785.47391999999991</v>
      </c>
      <c r="R43" s="2">
        <f>+IFERROR(('Regions &amp; Poverty'!$K41/100)*H43,0)</f>
        <v>7018.02</v>
      </c>
      <c r="S43" s="2">
        <f>+IFERROR(('Regions &amp; Poverty'!$K41/100)*I43,0)</f>
        <v>6858.7619999999997</v>
      </c>
      <c r="T43" s="2">
        <f>+IFERROR(('Regions &amp; Poverty'!$K41/100)*J43,0)</f>
        <v>5398.0079999999998</v>
      </c>
      <c r="U43" s="2">
        <f>+IFERROR(R43*('Regions &amp; Poverty'!$M41/100),0)</f>
        <v>2772.1179000000002</v>
      </c>
      <c r="V43" s="2">
        <f>+IFERROR(S43*('Regions &amp; Poverty'!$M41/100),0)</f>
        <v>2709.21099</v>
      </c>
      <c r="W43" s="2">
        <f>+IFERROR(T43*('Regions &amp; Poverty'!$M41/100),0)</f>
        <v>2132.2131600000002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2831</v>
      </c>
      <c r="I44" s="2">
        <f t="shared" si="6"/>
        <v>2648</v>
      </c>
      <c r="J44" s="2">
        <f t="shared" si="6"/>
        <v>2667</v>
      </c>
      <c r="K44" s="27"/>
      <c r="L44" s="2">
        <f>+IFERROR(('Regions &amp; Poverty'!$G42/100)*H44,0)</f>
        <v>789.84899999999993</v>
      </c>
      <c r="M44" s="2">
        <f>+IFERROR(('Regions &amp; Poverty'!$G42/100)*I44,0)</f>
        <v>738.79199999999992</v>
      </c>
      <c r="N44" s="2">
        <f>+IFERROR(('Regions &amp; Poverty'!$G42/100)*J44,0)</f>
        <v>744.09299999999996</v>
      </c>
      <c r="O44" s="2">
        <f>+IFERROR(L44*('Regions &amp; Poverty'!$I42/100),0)</f>
        <v>71.086409999999987</v>
      </c>
      <c r="P44" s="2">
        <f>+IFERROR(M44*('Regions &amp; Poverty'!$I42/100),0)</f>
        <v>66.491279999999989</v>
      </c>
      <c r="Q44" s="2">
        <f>+IFERROR(N44*('Regions &amp; Poverty'!$I42/100),0)</f>
        <v>66.968369999999993</v>
      </c>
      <c r="R44" s="2">
        <f>+IFERROR(('Regions &amp; Poverty'!$K42/100)*H44,0)</f>
        <v>1613.6699999999998</v>
      </c>
      <c r="S44" s="2">
        <f>+IFERROR(('Regions &amp; Poverty'!$K42/100)*I44,0)</f>
        <v>1509.36</v>
      </c>
      <c r="T44" s="2">
        <f>+IFERROR(('Regions &amp; Poverty'!$K42/100)*J44,0)</f>
        <v>1520.1899999999998</v>
      </c>
      <c r="U44" s="2">
        <f>+IFERROR(R44*('Regions &amp; Poverty'!$M42/100),0)</f>
        <v>372.75776999999999</v>
      </c>
      <c r="V44" s="2">
        <f>+IFERROR(S44*('Regions &amp; Poverty'!$M42/100),0)</f>
        <v>348.66215999999997</v>
      </c>
      <c r="W44" s="2">
        <f>+IFERROR(T44*('Regions &amp; Poverty'!$M42/100),0)</f>
        <v>351.16388999999998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504</v>
      </c>
      <c r="I46" s="2">
        <f t="shared" si="6"/>
        <v>516</v>
      </c>
      <c r="J46" s="2">
        <f t="shared" si="6"/>
        <v>517</v>
      </c>
      <c r="K46" s="27"/>
      <c r="L46" s="2">
        <f>+IFERROR(('Regions &amp; Poverty'!$G44/100)*H46,0)</f>
        <v>177.91199999999998</v>
      </c>
      <c r="M46" s="2">
        <f>+IFERROR(('Regions &amp; Poverty'!$G44/100)*I46,0)</f>
        <v>182.148</v>
      </c>
      <c r="N46" s="2">
        <f>+IFERROR(('Regions &amp; Poverty'!$G44/100)*J46,0)</f>
        <v>182.50099999999998</v>
      </c>
      <c r="O46" s="2">
        <f>+IFERROR(L46*('Regions &amp; Poverty'!$I44/100),0)</f>
        <v>18.324935999999997</v>
      </c>
      <c r="P46" s="2">
        <f>+IFERROR(M46*('Regions &amp; Poverty'!$I44/100),0)</f>
        <v>18.761244000000001</v>
      </c>
      <c r="Q46" s="2">
        <f>+IFERROR(N46*('Regions &amp; Poverty'!$I44/100),0)</f>
        <v>18.797602999999999</v>
      </c>
      <c r="R46" s="2">
        <f>+IFERROR(('Regions &amp; Poverty'!$K44/100)*H46,0)</f>
        <v>354.31199999999995</v>
      </c>
      <c r="S46" s="2">
        <f>+IFERROR(('Regions &amp; Poverty'!$K44/100)*I46,0)</f>
        <v>362.74799999999999</v>
      </c>
      <c r="T46" s="2">
        <f>+IFERROR(('Regions &amp; Poverty'!$K44/100)*J46,0)</f>
        <v>363.45099999999996</v>
      </c>
      <c r="U46" s="2">
        <f>+IFERROR(R46*('Regions &amp; Poverty'!$M44/100),0)</f>
        <v>100.62460799999998</v>
      </c>
      <c r="V46" s="2">
        <f>+IFERROR(S46*('Regions &amp; Poverty'!$M44/100),0)</f>
        <v>103.02043199999999</v>
      </c>
      <c r="W46" s="2">
        <f>+IFERROR(T46*('Regions &amp; Poverty'!$M44/100),0)</f>
        <v>103.22008399999999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434990</v>
      </c>
      <c r="I49" s="2">
        <f t="shared" si="6"/>
        <v>432900</v>
      </c>
      <c r="J49" s="2">
        <f t="shared" si="6"/>
        <v>460988</v>
      </c>
      <c r="K49" s="27"/>
      <c r="L49" s="2">
        <f>+IFERROR(('Regions &amp; Poverty'!$G47/100)*H49,0)</f>
        <v>232719.65000000002</v>
      </c>
      <c r="M49" s="2">
        <f>+IFERROR(('Regions &amp; Poverty'!$G47/100)*I49,0)</f>
        <v>231601.5</v>
      </c>
      <c r="N49" s="2">
        <f>+IFERROR(('Regions &amp; Poverty'!$G47/100)*J49,0)</f>
        <v>246628.58000000002</v>
      </c>
      <c r="O49" s="2">
        <f>+IFERROR(L49*('Regions &amp; Poverty'!$I47/100),0)</f>
        <v>50732.883700000006</v>
      </c>
      <c r="P49" s="2">
        <f>+IFERROR(M49*('Regions &amp; Poverty'!$I47/100),0)</f>
        <v>50489.127</v>
      </c>
      <c r="Q49" s="2">
        <f>+IFERROR(N49*('Regions &amp; Poverty'!$I47/100),0)</f>
        <v>53765.030440000002</v>
      </c>
      <c r="R49" s="2">
        <f>+IFERROR(('Regions &amp; Poverty'!$K47/100)*H49,0)</f>
        <v>337552.24</v>
      </c>
      <c r="S49" s="2">
        <f>+IFERROR(('Regions &amp; Poverty'!$K47/100)*I49,0)</f>
        <v>335930.39999999997</v>
      </c>
      <c r="T49" s="2">
        <f>+IFERROR(('Regions &amp; Poverty'!$K47/100)*J49,0)</f>
        <v>357726.68799999997</v>
      </c>
      <c r="U49" s="2">
        <f>+IFERROR(R49*('Regions &amp; Poverty'!$M47/100),0)</f>
        <v>136033.55271999998</v>
      </c>
      <c r="V49" s="2">
        <f>+IFERROR(S49*('Regions &amp; Poverty'!$M47/100),0)</f>
        <v>135379.95119999998</v>
      </c>
      <c r="W49" s="2">
        <f>+IFERROR(T49*('Regions &amp; Poverty'!$M47/100),0)</f>
        <v>144163.85526399998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3174</v>
      </c>
      <c r="I50" s="2">
        <f t="shared" si="6"/>
        <v>3163</v>
      </c>
      <c r="J50" s="2">
        <f t="shared" si="6"/>
        <v>3260</v>
      </c>
      <c r="K50" s="27"/>
      <c r="L50" s="2">
        <f>+IFERROR(('Regions &amp; Poverty'!$G48/100)*H50,0)</f>
        <v>1660.002</v>
      </c>
      <c r="M50" s="2">
        <f>+IFERROR(('Regions &amp; Poverty'!$G48/100)*I50,0)</f>
        <v>1654.249</v>
      </c>
      <c r="N50" s="2">
        <f>+IFERROR(('Regions &amp; Poverty'!$G48/100)*J50,0)</f>
        <v>1704.98</v>
      </c>
      <c r="O50" s="2">
        <f>+IFERROR(L50*('Regions &amp; Poverty'!$I48/100),0)</f>
        <v>277.22033399999998</v>
      </c>
      <c r="P50" s="2">
        <f>+IFERROR(M50*('Regions &amp; Poverty'!$I48/100),0)</f>
        <v>276.25958299999996</v>
      </c>
      <c r="Q50" s="2">
        <f>+IFERROR(N50*('Regions &amp; Poverty'!$I48/100),0)</f>
        <v>284.73165999999998</v>
      </c>
      <c r="R50" s="2">
        <f>+IFERROR(('Regions &amp; Poverty'!$K48/100)*H50,0)</f>
        <v>2580.462</v>
      </c>
      <c r="S50" s="2">
        <f>+IFERROR(('Regions &amp; Poverty'!$K48/100)*I50,0)</f>
        <v>2571.5189999999998</v>
      </c>
      <c r="T50" s="2">
        <f>+IFERROR(('Regions &amp; Poverty'!$K48/100)*J50,0)</f>
        <v>2650.3799999999997</v>
      </c>
      <c r="U50" s="2">
        <f>+IFERROR(R50*('Regions &amp; Poverty'!$M48/100),0)</f>
        <v>983.15602200000001</v>
      </c>
      <c r="V50" s="2">
        <f>+IFERROR(S50*('Regions &amp; Poverty'!$M48/100),0)</f>
        <v>979.74873899999989</v>
      </c>
      <c r="W50" s="2">
        <f>+IFERROR(T50*('Regions &amp; Poverty'!$M48/100),0)</f>
        <v>1009.7947799999998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1825</v>
      </c>
      <c r="I51" s="2">
        <f t="shared" si="6"/>
        <v>1791</v>
      </c>
      <c r="J51" s="2">
        <f t="shared" si="6"/>
        <v>1844</v>
      </c>
      <c r="K51" s="27"/>
      <c r="L51" s="2">
        <f>+IFERROR(('Regions &amp; Poverty'!$G49/100)*H51,0)</f>
        <v>896.07499999999993</v>
      </c>
      <c r="M51" s="2">
        <f>+IFERROR(('Regions &amp; Poverty'!$G49/100)*I51,0)</f>
        <v>879.38099999999997</v>
      </c>
      <c r="N51" s="2">
        <f>+IFERROR(('Regions &amp; Poverty'!$G49/100)*J51,0)</f>
        <v>905.404</v>
      </c>
      <c r="O51" s="2">
        <f>+IFERROR(L51*('Regions &amp; Poverty'!$I49/100),0)</f>
        <v>178.31892499999998</v>
      </c>
      <c r="P51" s="2">
        <f>+IFERROR(M51*('Regions &amp; Poverty'!$I49/100),0)</f>
        <v>174.99681899999999</v>
      </c>
      <c r="Q51" s="2">
        <f>+IFERROR(N51*('Regions &amp; Poverty'!$I49/100),0)</f>
        <v>180.17539599999998</v>
      </c>
      <c r="R51" s="2">
        <f>+IFERROR(('Regions &amp; Poverty'!$K49/100)*H51,0)</f>
        <v>1335.8999999999999</v>
      </c>
      <c r="S51" s="2">
        <f>+IFERROR(('Regions &amp; Poverty'!$K49/100)*I51,0)</f>
        <v>1311.0119999999999</v>
      </c>
      <c r="T51" s="2">
        <f>+IFERROR(('Regions &amp; Poverty'!$K49/100)*J51,0)</f>
        <v>1349.808</v>
      </c>
      <c r="U51" s="2">
        <f>+IFERROR(R51*('Regions &amp; Poverty'!$M49/100),0)</f>
        <v>495.61889999999994</v>
      </c>
      <c r="V51" s="2">
        <f>+IFERROR(S51*('Regions &amp; Poverty'!$M49/100),0)</f>
        <v>486.38545199999999</v>
      </c>
      <c r="W51" s="2">
        <f>+IFERROR(T51*('Regions &amp; Poverty'!$M49/100),0)</f>
        <v>500.77876800000001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4196</v>
      </c>
      <c r="I55" s="2">
        <f t="shared" si="6"/>
        <v>4222</v>
      </c>
      <c r="J55" s="2">
        <f t="shared" si="6"/>
        <v>4247</v>
      </c>
      <c r="K55" s="27"/>
      <c r="L55" s="2">
        <f>+IFERROR(('Regions &amp; Poverty'!$G53/100)*H55,0)</f>
        <v>1044.8040000000001</v>
      </c>
      <c r="M55" s="2">
        <f>+IFERROR(('Regions &amp; Poverty'!$G53/100)*I55,0)</f>
        <v>1051.278</v>
      </c>
      <c r="N55" s="2">
        <f>+IFERROR(('Regions &amp; Poverty'!$G53/100)*J55,0)</f>
        <v>1057.5029999999999</v>
      </c>
      <c r="O55" s="2">
        <f>+IFERROR(L55*('Regions &amp; Poverty'!$I53/100),0)</f>
        <v>83.584320000000005</v>
      </c>
      <c r="P55" s="2">
        <f>+IFERROR(M55*('Regions &amp; Poverty'!$I53/100),0)</f>
        <v>84.102240000000009</v>
      </c>
      <c r="Q55" s="2">
        <f>+IFERROR(N55*('Regions &amp; Poverty'!$I53/100),0)</f>
        <v>84.600239999999999</v>
      </c>
      <c r="R55" s="2">
        <f>+IFERROR(('Regions &amp; Poverty'!$K53/100)*H55,0)</f>
        <v>2139.96</v>
      </c>
      <c r="S55" s="2">
        <f>+IFERROR(('Regions &amp; Poverty'!$K53/100)*I55,0)</f>
        <v>2153.2200000000003</v>
      </c>
      <c r="T55" s="2">
        <f>+IFERROR(('Regions &amp; Poverty'!$K53/100)*J55,0)</f>
        <v>2165.9700000000003</v>
      </c>
      <c r="U55" s="2">
        <f>+IFERROR(R55*('Regions &amp; Poverty'!$M53/100),0)</f>
        <v>434.41188000000005</v>
      </c>
      <c r="V55" s="2">
        <f>+IFERROR(S55*('Regions &amp; Poverty'!$M53/100),0)</f>
        <v>437.1036600000001</v>
      </c>
      <c r="W55" s="2">
        <f>+IFERROR(T55*('Regions &amp; Poverty'!$M53/100),0)</f>
        <v>439.69191000000006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156</v>
      </c>
      <c r="I61" s="2">
        <f t="shared" si="8"/>
        <v>158</v>
      </c>
      <c r="J61" s="2">
        <f t="shared" si="8"/>
        <v>156</v>
      </c>
      <c r="K61" s="27"/>
      <c r="L61" s="2">
        <f>+IFERROR(('Regions &amp; Poverty'!$G59/100)*H61,0)</f>
        <v>2.496</v>
      </c>
      <c r="M61" s="2">
        <f>+IFERROR(('Regions &amp; Poverty'!$G59/100)*I61,0)</f>
        <v>2.528</v>
      </c>
      <c r="N61" s="2">
        <f>+IFERROR(('Regions &amp; Poverty'!$G59/100)*J61,0)</f>
        <v>2.496</v>
      </c>
      <c r="O61" s="2">
        <f>+IFERROR(L61*('Regions &amp; Poverty'!$I59/100),0)</f>
        <v>1.4976E-2</v>
      </c>
      <c r="P61" s="2">
        <f>+IFERROR(M61*('Regions &amp; Poverty'!$I59/100),0)</f>
        <v>1.5168000000000001E-2</v>
      </c>
      <c r="Q61" s="2">
        <f>+IFERROR(N61*('Regions &amp; Poverty'!$I59/100),0)</f>
        <v>1.4976E-2</v>
      </c>
      <c r="R61" s="2">
        <f>+IFERROR(('Regions &amp; Poverty'!$K59/100)*H61,0)</f>
        <v>6.5520000000000005</v>
      </c>
      <c r="S61" s="2">
        <f>+IFERROR(('Regions &amp; Poverty'!$K59/100)*I61,0)</f>
        <v>6.6360000000000001</v>
      </c>
      <c r="T61" s="2">
        <f>+IFERROR(('Regions &amp; Poverty'!$K59/100)*J61,0)</f>
        <v>6.5520000000000005</v>
      </c>
      <c r="U61" s="2">
        <f>+IFERROR(R61*('Regions &amp; Poverty'!$M59/100),0)</f>
        <v>9.8280000000000006E-2</v>
      </c>
      <c r="V61" s="2">
        <f>+IFERROR(S61*('Regions &amp; Poverty'!$M59/100),0)</f>
        <v>9.9540000000000003E-2</v>
      </c>
      <c r="W61" s="2">
        <f>+IFERROR(T61*('Regions &amp; Poverty'!$M59/100),0)</f>
        <v>9.8280000000000006E-2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3908</v>
      </c>
      <c r="I62" s="2">
        <f t="shared" si="8"/>
        <v>792</v>
      </c>
      <c r="J62" s="2">
        <f t="shared" si="8"/>
        <v>614</v>
      </c>
      <c r="K62" s="27"/>
      <c r="L62" s="2">
        <f>+IFERROR(('Regions &amp; Poverty'!$G60/100)*H62,0)</f>
        <v>74.251999999999995</v>
      </c>
      <c r="M62" s="2">
        <f>+IFERROR(('Regions &amp; Poverty'!$G60/100)*I62,0)</f>
        <v>15.048</v>
      </c>
      <c r="N62" s="2">
        <f>+IFERROR(('Regions &amp; Poverty'!$G60/100)*J62,0)</f>
        <v>11.666</v>
      </c>
      <c r="O62" s="2">
        <f>+IFERROR(L62*('Regions &amp; Poverty'!$I60/100),0)</f>
        <v>0.29700799999999999</v>
      </c>
      <c r="P62" s="2">
        <f>+IFERROR(M62*('Regions &amp; Poverty'!$I60/100),0)</f>
        <v>6.0192000000000002E-2</v>
      </c>
      <c r="Q62" s="2">
        <f>+IFERROR(N62*('Regions &amp; Poverty'!$I60/100),0)</f>
        <v>4.6664000000000004E-2</v>
      </c>
      <c r="R62" s="2">
        <f>+IFERROR(('Regions &amp; Poverty'!$K60/100)*H62,0)</f>
        <v>382.98400000000004</v>
      </c>
      <c r="S62" s="2">
        <f>+IFERROR(('Regions &amp; Poverty'!$K60/100)*I62,0)</f>
        <v>77.616</v>
      </c>
      <c r="T62" s="2">
        <f>+IFERROR(('Regions &amp; Poverty'!$K60/100)*J62,0)</f>
        <v>60.172000000000004</v>
      </c>
      <c r="U62" s="2">
        <f>+IFERROR(R62*('Regions &amp; Poverty'!$M60/100),0)</f>
        <v>9.1916160000000016</v>
      </c>
      <c r="V62" s="2">
        <f>+IFERROR(S62*('Regions &amp; Poverty'!$M60/100),0)</f>
        <v>1.862784</v>
      </c>
      <c r="W62" s="2">
        <f>+IFERROR(T62*('Regions &amp; Poverty'!$M60/100),0)</f>
        <v>1.4441280000000001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54758</v>
      </c>
      <c r="I63" s="2">
        <f t="shared" si="8"/>
        <v>60750</v>
      </c>
      <c r="J63" s="2">
        <f t="shared" si="8"/>
        <v>55647</v>
      </c>
      <c r="K63" s="27"/>
      <c r="L63" s="2">
        <f>+IFERROR(('Regions &amp; Poverty'!$G61/100)*H63,0)</f>
        <v>5202.01</v>
      </c>
      <c r="M63" s="2">
        <f>+IFERROR(('Regions &amp; Poverty'!$G61/100)*I63,0)</f>
        <v>5771.25</v>
      </c>
      <c r="N63" s="2">
        <f>+IFERROR(('Regions &amp; Poverty'!$G61/100)*J63,0)</f>
        <v>5286.4650000000001</v>
      </c>
      <c r="O63" s="2">
        <f>+IFERROR(L63*('Regions &amp; Poverty'!$I61/100),0)</f>
        <v>145.65627999999998</v>
      </c>
      <c r="P63" s="2">
        <f>+IFERROR(M63*('Regions &amp; Poverty'!$I61/100),0)</f>
        <v>161.59499999999997</v>
      </c>
      <c r="Q63" s="2">
        <f>+IFERROR(N63*('Regions &amp; Poverty'!$I61/100),0)</f>
        <v>148.02101999999999</v>
      </c>
      <c r="R63" s="2">
        <f>+IFERROR(('Regions &amp; Poverty'!$K61/100)*H63,0)</f>
        <v>13853.773999999999</v>
      </c>
      <c r="S63" s="2">
        <f>+IFERROR(('Regions &amp; Poverty'!$K61/100)*I63,0)</f>
        <v>15369.75</v>
      </c>
      <c r="T63" s="2">
        <f>+IFERROR(('Regions &amp; Poverty'!$K61/100)*J63,0)</f>
        <v>14078.691000000001</v>
      </c>
      <c r="U63" s="2">
        <f>+IFERROR(R63*('Regions &amp; Poverty'!$M61/100),0)</f>
        <v>1205.2783379999998</v>
      </c>
      <c r="V63" s="2">
        <f>+IFERROR(S63*('Regions &amp; Poverty'!$M61/100),0)</f>
        <v>1337.1682499999999</v>
      </c>
      <c r="W63" s="2">
        <f>+IFERROR(T63*('Regions &amp; Poverty'!$M61/100),0)</f>
        <v>1224.846117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894</v>
      </c>
      <c r="I64" s="2">
        <f t="shared" si="8"/>
        <v>781</v>
      </c>
      <c r="J64" s="2">
        <f t="shared" si="8"/>
        <v>769</v>
      </c>
      <c r="K64" s="27"/>
      <c r="L64" s="2">
        <f>+IFERROR(('Regions &amp; Poverty'!$G62/100)*H64,0)</f>
        <v>159.13200000000001</v>
      </c>
      <c r="M64" s="2">
        <f>+IFERROR(('Regions &amp; Poverty'!$G62/100)*I64,0)</f>
        <v>139.01800000000003</v>
      </c>
      <c r="N64" s="2">
        <f>+IFERROR(('Regions &amp; Poverty'!$G62/100)*J64,0)</f>
        <v>136.88200000000001</v>
      </c>
      <c r="O64" s="2">
        <f>+IFERROR(L64*('Regions &amp; Poverty'!$I62/100),0)</f>
        <v>10.184448</v>
      </c>
      <c r="P64" s="2">
        <f>+IFERROR(M64*('Regions &amp; Poverty'!$I62/100),0)</f>
        <v>8.8971520000000019</v>
      </c>
      <c r="Q64" s="2">
        <f>+IFERROR(N64*('Regions &amp; Poverty'!$I62/100),0)</f>
        <v>8.7604480000000002</v>
      </c>
      <c r="R64" s="2">
        <f>+IFERROR(('Regions &amp; Poverty'!$K62/100)*H64,0)</f>
        <v>311.11199999999997</v>
      </c>
      <c r="S64" s="2">
        <f>+IFERROR(('Regions &amp; Poverty'!$K62/100)*I64,0)</f>
        <v>271.78799999999995</v>
      </c>
      <c r="T64" s="2">
        <f>+IFERROR(('Regions &amp; Poverty'!$K62/100)*J64,0)</f>
        <v>267.61199999999997</v>
      </c>
      <c r="U64" s="2">
        <f>+IFERROR(R64*('Regions &amp; Poverty'!$M62/100),0)</f>
        <v>45.111239999999995</v>
      </c>
      <c r="V64" s="2">
        <f>+IFERROR(S64*('Regions &amp; Poverty'!$M62/100),0)</f>
        <v>39.409259999999989</v>
      </c>
      <c r="W64" s="2">
        <f>+IFERROR(T64*('Regions &amp; Poverty'!$M62/100),0)</f>
        <v>38.803739999999991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64911</v>
      </c>
      <c r="I65" s="2">
        <f t="shared" si="8"/>
        <v>51605</v>
      </c>
      <c r="J65" s="2">
        <f t="shared" si="8"/>
        <v>59412</v>
      </c>
      <c r="K65" s="27"/>
      <c r="L65" s="2">
        <f>+IFERROR(('Regions &amp; Poverty'!$G63/100)*H65,0)</f>
        <v>1947.33</v>
      </c>
      <c r="M65" s="2">
        <f>+IFERROR(('Regions &amp; Poverty'!$G63/100)*I65,0)</f>
        <v>1548.1499999999999</v>
      </c>
      <c r="N65" s="2">
        <f>+IFERROR(('Regions &amp; Poverty'!$G63/100)*J65,0)</f>
        <v>1782.36</v>
      </c>
      <c r="O65" s="2">
        <f>+IFERROR(L65*('Regions &amp; Poverty'!$I63/100),0)</f>
        <v>15.57864</v>
      </c>
      <c r="P65" s="2">
        <f>+IFERROR(M65*('Regions &amp; Poverty'!$I63/100),0)</f>
        <v>12.385199999999999</v>
      </c>
      <c r="Q65" s="2">
        <f>+IFERROR(N65*('Regions &amp; Poverty'!$I63/100),0)</f>
        <v>14.25888</v>
      </c>
      <c r="R65" s="2">
        <f>+IFERROR(('Regions &amp; Poverty'!$K63/100)*H65,0)</f>
        <v>7659.4980000000005</v>
      </c>
      <c r="S65" s="2">
        <f>+IFERROR(('Regions &amp; Poverty'!$K63/100)*I65,0)</f>
        <v>6089.39</v>
      </c>
      <c r="T65" s="2">
        <f>+IFERROR(('Regions &amp; Poverty'!$K63/100)*J65,0)</f>
        <v>7010.6160000000009</v>
      </c>
      <c r="U65" s="2">
        <f>+IFERROR(R65*('Regions &amp; Poverty'!$M63/100),0)</f>
        <v>252.76343400000002</v>
      </c>
      <c r="V65" s="2">
        <f>+IFERROR(S65*('Regions &amp; Poverty'!$M63/100),0)</f>
        <v>200.94987000000003</v>
      </c>
      <c r="W65" s="2">
        <f>+IFERROR(T65*('Regions &amp; Poverty'!$M63/100),0)</f>
        <v>231.35032800000005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4994</v>
      </c>
      <c r="I66" s="2">
        <f t="shared" si="8"/>
        <v>4552</v>
      </c>
      <c r="J66" s="2">
        <f t="shared" si="8"/>
        <v>2273</v>
      </c>
      <c r="K66" s="27"/>
      <c r="L66" s="2">
        <f>+IFERROR(('Regions &amp; Poverty'!$G64/100)*H66,0)</f>
        <v>179.78400000000002</v>
      </c>
      <c r="M66" s="2">
        <f>+IFERROR(('Regions &amp; Poverty'!$G64/100)*I66,0)</f>
        <v>163.87200000000001</v>
      </c>
      <c r="N66" s="2">
        <f>+IFERROR(('Regions &amp; Poverty'!$G64/100)*J66,0)</f>
        <v>81.828000000000003</v>
      </c>
      <c r="O66" s="2">
        <f>+IFERROR(L66*('Regions &amp; Poverty'!$I64/100),0)</f>
        <v>1.6180560000000004</v>
      </c>
      <c r="P66" s="2">
        <f>+IFERROR(M66*('Regions &amp; Poverty'!$I64/100),0)</f>
        <v>1.4748480000000004</v>
      </c>
      <c r="Q66" s="2">
        <f>+IFERROR(N66*('Regions &amp; Poverty'!$I64/100),0)</f>
        <v>0.73645200000000011</v>
      </c>
      <c r="R66" s="2">
        <f>+IFERROR(('Regions &amp; Poverty'!$K64/100)*H66,0)</f>
        <v>689.17200000000003</v>
      </c>
      <c r="S66" s="2">
        <f>+IFERROR(('Regions &amp; Poverty'!$K64/100)*I66,0)</f>
        <v>628.17600000000004</v>
      </c>
      <c r="T66" s="2">
        <f>+IFERROR(('Regions &amp; Poverty'!$K64/100)*J66,0)</f>
        <v>313.67400000000004</v>
      </c>
      <c r="U66" s="2">
        <f>+IFERROR(R66*('Regions &amp; Poverty'!$M64/100),0)</f>
        <v>26.877708000000002</v>
      </c>
      <c r="V66" s="2">
        <f>+IFERROR(S66*('Regions &amp; Poverty'!$M64/100),0)</f>
        <v>24.498864000000001</v>
      </c>
      <c r="W66" s="2">
        <f>+IFERROR(T66*('Regions &amp; Poverty'!$M64/100),0)</f>
        <v>12.233286000000001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231</v>
      </c>
      <c r="I67" s="2">
        <f t="shared" si="8"/>
        <v>234</v>
      </c>
      <c r="J67" s="2">
        <f t="shared" si="8"/>
        <v>237</v>
      </c>
      <c r="K67" s="27"/>
      <c r="L67" s="2">
        <f>+IFERROR(('Regions &amp; Poverty'!$G65/100)*H67,0)</f>
        <v>5.0820000000000007</v>
      </c>
      <c r="M67" s="2">
        <f>+IFERROR(('Regions &amp; Poverty'!$G65/100)*I67,0)</f>
        <v>5.1480000000000006</v>
      </c>
      <c r="N67" s="2">
        <f>+IFERROR(('Regions &amp; Poverty'!$G65/100)*J67,0)</f>
        <v>5.2140000000000004</v>
      </c>
      <c r="O67" s="2">
        <f>+IFERROR(L67*('Regions &amp; Poverty'!$I65/100),0)</f>
        <v>3.0492000000000005E-2</v>
      </c>
      <c r="P67" s="2">
        <f>+IFERROR(M67*('Regions &amp; Poverty'!$I65/100),0)</f>
        <v>3.0888000000000006E-2</v>
      </c>
      <c r="Q67" s="2">
        <f>+IFERROR(N67*('Regions &amp; Poverty'!$I65/100),0)</f>
        <v>3.1284000000000006E-2</v>
      </c>
      <c r="R67" s="2">
        <f>+IFERROR(('Regions &amp; Poverty'!$K65/100)*H67,0)</f>
        <v>16.170000000000002</v>
      </c>
      <c r="S67" s="2">
        <f>+IFERROR(('Regions &amp; Poverty'!$K65/100)*I67,0)</f>
        <v>16.380000000000003</v>
      </c>
      <c r="T67" s="2">
        <f>+IFERROR(('Regions &amp; Poverty'!$K65/100)*J67,0)</f>
        <v>16.59</v>
      </c>
      <c r="U67" s="2">
        <f>+IFERROR(R67*('Regions &amp; Poverty'!$M65/100),0)</f>
        <v>0.35574000000000006</v>
      </c>
      <c r="V67" s="2">
        <f>+IFERROR(S67*('Regions &amp; Poverty'!$M65/100),0)</f>
        <v>0.36036000000000007</v>
      </c>
      <c r="W67" s="2">
        <f>+IFERROR(T67*('Regions &amp; Poverty'!$M65/100),0)</f>
        <v>0.36498000000000003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8024</v>
      </c>
      <c r="I68" s="2">
        <f t="shared" si="9"/>
        <v>9702</v>
      </c>
      <c r="J68" s="2">
        <f t="shared" si="9"/>
        <v>12593</v>
      </c>
      <c r="K68" s="27"/>
      <c r="L68" s="2">
        <f>+IFERROR(('Regions &amp; Poverty'!$G66/100)*H68,0)</f>
        <v>569.70399999999995</v>
      </c>
      <c r="M68" s="2">
        <f>+IFERROR(('Regions &amp; Poverty'!$G66/100)*I68,0)</f>
        <v>688.84199999999998</v>
      </c>
      <c r="N68" s="2">
        <f>+IFERROR(('Regions &amp; Poverty'!$G66/100)*J68,0)</f>
        <v>894.10299999999995</v>
      </c>
      <c r="O68" s="2">
        <f>+IFERROR(L68*('Regions &amp; Poverty'!$I66/100),0)</f>
        <v>19.369935999999999</v>
      </c>
      <c r="P68" s="2">
        <f>+IFERROR(M68*('Regions &amp; Poverty'!$I66/100),0)</f>
        <v>23.420628000000001</v>
      </c>
      <c r="Q68" s="2">
        <f>+IFERROR(N68*('Regions &amp; Poverty'!$I66/100),0)</f>
        <v>30.399502000000002</v>
      </c>
      <c r="R68" s="2">
        <f>+IFERROR(('Regions &amp; Poverty'!$K66/100)*H68,0)</f>
        <v>1035.096</v>
      </c>
      <c r="S68" s="2">
        <f>+IFERROR(('Regions &amp; Poverty'!$K66/100)*I68,0)</f>
        <v>1251.558</v>
      </c>
      <c r="T68" s="2">
        <f>+IFERROR(('Regions &amp; Poverty'!$K66/100)*J68,0)</f>
        <v>1624.4970000000001</v>
      </c>
      <c r="U68" s="2">
        <f>+IFERROR(R68*('Regions &amp; Poverty'!$M66/100),0)</f>
        <v>63.140855999999999</v>
      </c>
      <c r="V68" s="2">
        <f>+IFERROR(S68*('Regions &amp; Poverty'!$M66/100),0)</f>
        <v>76.345038000000002</v>
      </c>
      <c r="W68" s="2">
        <f>+IFERROR(T68*('Regions &amp; Poverty'!$M66/100),0)</f>
        <v>99.094317000000004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3765</v>
      </c>
      <c r="I69" s="2">
        <f t="shared" si="9"/>
        <v>3034</v>
      </c>
      <c r="J69" s="2">
        <f t="shared" si="9"/>
        <v>2220</v>
      </c>
      <c r="K69" s="27"/>
      <c r="L69" s="2">
        <f>+IFERROR(('Regions &amp; Poverty'!$G67/100)*H69,0)</f>
        <v>207.07499999999999</v>
      </c>
      <c r="M69" s="2">
        <f>+IFERROR(('Regions &amp; Poverty'!$G67/100)*I69,0)</f>
        <v>166.87</v>
      </c>
      <c r="N69" s="2">
        <f>+IFERROR(('Regions &amp; Poverty'!$G67/100)*J69,0)</f>
        <v>122.1</v>
      </c>
      <c r="O69" s="2">
        <f>+IFERROR(L69*('Regions &amp; Poverty'!$I67/100),0)</f>
        <v>4.55565</v>
      </c>
      <c r="P69" s="2">
        <f>+IFERROR(M69*('Regions &amp; Poverty'!$I67/100),0)</f>
        <v>3.6711400000000003</v>
      </c>
      <c r="Q69" s="2">
        <f>+IFERROR(N69*('Regions &amp; Poverty'!$I67/100),0)</f>
        <v>2.6861999999999999</v>
      </c>
      <c r="R69" s="2">
        <f>+IFERROR(('Regions &amp; Poverty'!$K67/100)*H69,0)</f>
        <v>493.21500000000003</v>
      </c>
      <c r="S69" s="2">
        <f>+IFERROR(('Regions &amp; Poverty'!$K67/100)*I69,0)</f>
        <v>397.45400000000001</v>
      </c>
      <c r="T69" s="2">
        <f>+IFERROR(('Regions &amp; Poverty'!$K67/100)*J69,0)</f>
        <v>290.82</v>
      </c>
      <c r="U69" s="2">
        <f>+IFERROR(R69*('Regions &amp; Poverty'!$M67/100),0)</f>
        <v>24.660750000000004</v>
      </c>
      <c r="V69" s="2">
        <f>+IFERROR(S69*('Regions &amp; Poverty'!$M67/100),0)</f>
        <v>19.872700000000002</v>
      </c>
      <c r="W69" s="2">
        <f>+IFERROR(T69*('Regions &amp; Poverty'!$M67/100),0)</f>
        <v>14.541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18</v>
      </c>
      <c r="I70" s="2">
        <f t="shared" si="9"/>
        <v>17</v>
      </c>
      <c r="J70" s="2">
        <f t="shared" si="9"/>
        <v>17</v>
      </c>
      <c r="K70" s="27"/>
      <c r="L70" s="2">
        <f>+IFERROR(('Regions &amp; Poverty'!$G68/100)*H70,0)</f>
        <v>0.86399999999999999</v>
      </c>
      <c r="M70" s="2">
        <f>+IFERROR(('Regions &amp; Poverty'!$G68/100)*I70,0)</f>
        <v>0.81600000000000006</v>
      </c>
      <c r="N70" s="2">
        <f>+IFERROR(('Regions &amp; Poverty'!$G68/100)*J70,0)</f>
        <v>0.81600000000000006</v>
      </c>
      <c r="O70" s="2">
        <f>+IFERROR(L70*('Regions &amp; Poverty'!$I68/100),0)</f>
        <v>1.9008000000000001E-2</v>
      </c>
      <c r="P70" s="2">
        <f>+IFERROR(M70*('Regions &amp; Poverty'!$I68/100),0)</f>
        <v>1.7952000000000003E-2</v>
      </c>
      <c r="Q70" s="2">
        <f>+IFERROR(N70*('Regions &amp; Poverty'!$I68/100),0)</f>
        <v>1.7952000000000003E-2</v>
      </c>
      <c r="R70" s="2">
        <f>+IFERROR(('Regions &amp; Poverty'!$K68/100)*H70,0)</f>
        <v>2.1240000000000001</v>
      </c>
      <c r="S70" s="2">
        <f>+IFERROR(('Regions &amp; Poverty'!$K68/100)*I70,0)</f>
        <v>2.0060000000000002</v>
      </c>
      <c r="T70" s="2">
        <f>+IFERROR(('Regions &amp; Poverty'!$K68/100)*J70,0)</f>
        <v>2.0060000000000002</v>
      </c>
      <c r="U70" s="2">
        <f>+IFERROR(R70*('Regions &amp; Poverty'!$M68/100),0)</f>
        <v>9.5579999999999998E-2</v>
      </c>
      <c r="V70" s="2">
        <f>+IFERROR(S70*('Regions &amp; Poverty'!$M68/100),0)</f>
        <v>9.0270000000000003E-2</v>
      </c>
      <c r="W70" s="2">
        <f>+IFERROR(T70*('Regions &amp; Poverty'!$M68/100),0)</f>
        <v>9.0270000000000003E-2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213</v>
      </c>
      <c r="I71" s="2">
        <f t="shared" si="9"/>
        <v>194</v>
      </c>
      <c r="J71" s="2">
        <f t="shared" si="9"/>
        <v>231</v>
      </c>
      <c r="K71" s="27"/>
      <c r="L71" s="2">
        <f>+IFERROR(('Regions &amp; Poverty'!$G69/100)*H71,0)</f>
        <v>6.39</v>
      </c>
      <c r="M71" s="2">
        <f>+IFERROR(('Regions &amp; Poverty'!$G69/100)*I71,0)</f>
        <v>5.8199999999999994</v>
      </c>
      <c r="N71" s="2">
        <f>+IFERROR(('Regions &amp; Poverty'!$G69/100)*J71,0)</f>
        <v>6.93</v>
      </c>
      <c r="O71" s="2">
        <f>+IFERROR(L71*('Regions &amp; Poverty'!$I69/100),0)</f>
        <v>5.1119999999999999E-2</v>
      </c>
      <c r="P71" s="2">
        <f>+IFERROR(M71*('Regions &amp; Poverty'!$I69/100),0)</f>
        <v>4.6559999999999997E-2</v>
      </c>
      <c r="Q71" s="2">
        <f>+IFERROR(N71*('Regions &amp; Poverty'!$I69/100),0)</f>
        <v>5.5439999999999996E-2</v>
      </c>
      <c r="R71" s="2">
        <f>+IFERROR(('Regions &amp; Poverty'!$K69/100)*H71,0)</f>
        <v>19.809000000000001</v>
      </c>
      <c r="S71" s="2">
        <f>+IFERROR(('Regions &amp; Poverty'!$K69/100)*I71,0)</f>
        <v>18.042000000000002</v>
      </c>
      <c r="T71" s="2">
        <f>+IFERROR(('Regions &amp; Poverty'!$K69/100)*J71,0)</f>
        <v>21.483000000000004</v>
      </c>
      <c r="U71" s="2">
        <f>+IFERROR(R71*('Regions &amp; Poverty'!$M69/100),0)</f>
        <v>0.59426999999999996</v>
      </c>
      <c r="V71" s="2">
        <f>+IFERROR(S71*('Regions &amp; Poverty'!$M69/100),0)</f>
        <v>0.54126000000000007</v>
      </c>
      <c r="W71" s="2">
        <f>+IFERROR(T71*('Regions &amp; Poverty'!$M69/100),0)</f>
        <v>0.64449000000000012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25662</v>
      </c>
      <c r="I72" s="2">
        <f t="shared" si="9"/>
        <v>38616</v>
      </c>
      <c r="J72" s="2">
        <f t="shared" si="9"/>
        <v>18671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7000</v>
      </c>
      <c r="I73" s="2">
        <f t="shared" si="9"/>
        <v>7000</v>
      </c>
      <c r="J73" s="2">
        <f t="shared" si="9"/>
        <v>7000</v>
      </c>
      <c r="K73" s="27"/>
      <c r="L73" s="2">
        <f>+IFERROR(('Regions &amp; Poverty'!$G71/100)*H73,0)</f>
        <v>301</v>
      </c>
      <c r="M73" s="2">
        <f>+IFERROR(('Regions &amp; Poverty'!$G71/100)*I73,0)</f>
        <v>301</v>
      </c>
      <c r="N73" s="2">
        <f>+IFERROR(('Regions &amp; Poverty'!$G71/100)*J73,0)</f>
        <v>301</v>
      </c>
      <c r="O73" s="2">
        <f>+IFERROR(L73*('Regions &amp; Poverty'!$I71/100),0)</f>
        <v>6.0200000000000005</v>
      </c>
      <c r="P73" s="2">
        <f>+IFERROR(M73*('Regions &amp; Poverty'!$I71/100),0)</f>
        <v>6.0200000000000005</v>
      </c>
      <c r="Q73" s="2">
        <f>+IFERROR(N73*('Regions &amp; Poverty'!$I71/100),0)</f>
        <v>6.0200000000000005</v>
      </c>
      <c r="R73" s="2">
        <f>+IFERROR(('Regions &amp; Poverty'!$K71/100)*H73,0)</f>
        <v>651.00000000000011</v>
      </c>
      <c r="S73" s="2">
        <f>+IFERROR(('Regions &amp; Poverty'!$K71/100)*I73,0)</f>
        <v>651.00000000000011</v>
      </c>
      <c r="T73" s="2">
        <f>+IFERROR(('Regions &amp; Poverty'!$K71/100)*J73,0)</f>
        <v>651.00000000000011</v>
      </c>
      <c r="U73" s="2">
        <f>+IFERROR(R73*('Regions &amp; Poverty'!$M71/100),0)</f>
        <v>25.389000000000003</v>
      </c>
      <c r="V73" s="2">
        <f>+IFERROR(S73*('Regions &amp; Poverty'!$M71/100),0)</f>
        <v>25.389000000000003</v>
      </c>
      <c r="W73" s="2">
        <f>+IFERROR(T73*('Regions &amp; Poverty'!$M71/100),0)</f>
        <v>25.389000000000003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  <c r="K77" s="27"/>
      <c r="L77" s="2">
        <f>+IFERROR(('Regions &amp; Poverty'!$G75/100)*H77,0)</f>
        <v>0</v>
      </c>
      <c r="M77" s="2">
        <f>+IFERROR(('Regions &amp; Poverty'!$G75/100)*I77,0)</f>
        <v>0</v>
      </c>
      <c r="N77" s="2">
        <f>+IFERROR(('Regions &amp; Poverty'!$G75/100)*J77,0)</f>
        <v>0</v>
      </c>
      <c r="O77" s="2">
        <f>+IFERROR(L77*('Regions &amp; Poverty'!$I75/100),0)</f>
        <v>0</v>
      </c>
      <c r="P77" s="2">
        <f>+IFERROR(M77*('Regions &amp; Poverty'!$I75/100),0)</f>
        <v>0</v>
      </c>
      <c r="Q77" s="2">
        <f>+IFERROR(N77*('Regions &amp; Poverty'!$I75/100),0)</f>
        <v>0</v>
      </c>
      <c r="R77" s="2">
        <f>+IFERROR(('Regions &amp; Poverty'!$K75/100)*H77,0)</f>
        <v>0</v>
      </c>
      <c r="S77" s="2">
        <f>+IFERROR(('Regions &amp; Poverty'!$K75/100)*I77,0)</f>
        <v>0</v>
      </c>
      <c r="T77" s="2">
        <f>+IFERROR(('Regions &amp; Poverty'!$K75/100)*J77,0)</f>
        <v>0</v>
      </c>
      <c r="U77" s="2">
        <f>+IFERROR(R77*('Regions &amp; Poverty'!$M75/100),0)</f>
        <v>0</v>
      </c>
      <c r="V77" s="2">
        <f>+IFERROR(S77*('Regions &amp; Poverty'!$M75/100),0)</f>
        <v>0</v>
      </c>
      <c r="W77" s="2">
        <f>+IFERROR(T77*('Regions &amp; Poverty'!$M75/100),0)</f>
        <v>0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41400</v>
      </c>
      <c r="I79" s="2">
        <f t="shared" si="10"/>
        <v>43790</v>
      </c>
      <c r="J79" s="2">
        <f t="shared" si="10"/>
        <v>21450</v>
      </c>
      <c r="K79" s="27"/>
      <c r="L79" s="2">
        <f>+IFERROR(('Regions &amp; Poverty'!$G77/100)*H79,0)</f>
        <v>1035</v>
      </c>
      <c r="M79" s="2">
        <f>+IFERROR(('Regions &amp; Poverty'!$G77/100)*I79,0)</f>
        <v>1094.75</v>
      </c>
      <c r="N79" s="2">
        <f>+IFERROR(('Regions &amp; Poverty'!$G77/100)*J79,0)</f>
        <v>536.25</v>
      </c>
      <c r="O79" s="2">
        <f>+IFERROR(L79*('Regions &amp; Poverty'!$I77/100),0)</f>
        <v>7.2449999999999992</v>
      </c>
      <c r="P79" s="2">
        <f>+IFERROR(M79*('Regions &amp; Poverty'!$I77/100),0)</f>
        <v>7.6632499999999988</v>
      </c>
      <c r="Q79" s="2">
        <f>+IFERROR(N79*('Regions &amp; Poverty'!$I77/100),0)</f>
        <v>3.7537499999999997</v>
      </c>
      <c r="R79" s="2">
        <f>+IFERROR(('Regions &amp; Poverty'!$K77/100)*H79,0)</f>
        <v>3063.6000000000004</v>
      </c>
      <c r="S79" s="2">
        <f>+IFERROR(('Regions &amp; Poverty'!$K77/100)*I79,0)</f>
        <v>3240.4600000000005</v>
      </c>
      <c r="T79" s="2">
        <f>+IFERROR(('Regions &amp; Poverty'!$K77/100)*J79,0)</f>
        <v>1587.3000000000002</v>
      </c>
      <c r="U79" s="2">
        <f>+IFERROR(R79*('Regions &amp; Poverty'!$M77/100),0)</f>
        <v>73.52640000000001</v>
      </c>
      <c r="V79" s="2">
        <f>+IFERROR(S79*('Regions &amp; Poverty'!$M77/100),0)</f>
        <v>77.771040000000013</v>
      </c>
      <c r="W79" s="2">
        <f>+IFERROR(T79*('Regions &amp; Poverty'!$M77/100),0)</f>
        <v>38.095200000000006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11</v>
      </c>
      <c r="I83" s="2">
        <f t="shared" si="10"/>
        <v>11</v>
      </c>
      <c r="J83" s="2">
        <f t="shared" si="10"/>
        <v>11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12158</v>
      </c>
      <c r="I84" s="2">
        <f t="shared" si="10"/>
        <v>11678</v>
      </c>
      <c r="J84" s="2">
        <f t="shared" si="10"/>
        <v>13575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2208</v>
      </c>
      <c r="I86" s="2">
        <f t="shared" si="10"/>
        <v>1955</v>
      </c>
      <c r="J86" s="2">
        <f t="shared" si="10"/>
        <v>1696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629900</v>
      </c>
      <c r="I87" s="2">
        <f t="shared" si="10"/>
        <v>640472</v>
      </c>
      <c r="J87" s="2">
        <f t="shared" si="10"/>
        <v>647893</v>
      </c>
      <c r="K87" s="27"/>
      <c r="L87" s="2">
        <f>+IFERROR(('Regions &amp; Poverty'!$G85/100)*H87,0)</f>
        <v>11968.1</v>
      </c>
      <c r="M87" s="2">
        <f>+IFERROR(('Regions &amp; Poverty'!$G85/100)*I87,0)</f>
        <v>12168.967999999999</v>
      </c>
      <c r="N87" s="2">
        <f>+IFERROR(('Regions &amp; Poverty'!$G85/100)*J87,0)</f>
        <v>12309.967000000001</v>
      </c>
      <c r="O87" s="2">
        <f>+IFERROR(L87*('Regions &amp; Poverty'!$I85/100),0)</f>
        <v>35.904299999999999</v>
      </c>
      <c r="P87" s="2">
        <f>+IFERROR(M87*('Regions &amp; Poverty'!$I85/100),0)</f>
        <v>36.506903999999999</v>
      </c>
      <c r="Q87" s="2">
        <f>+IFERROR(N87*('Regions &amp; Poverty'!$I85/100),0)</f>
        <v>36.929901000000001</v>
      </c>
      <c r="R87" s="2">
        <f>+IFERROR(('Regions &amp; Poverty'!$K85/100)*H87,0)</f>
        <v>76217.899999999994</v>
      </c>
      <c r="S87" s="2">
        <f>+IFERROR(('Regions &amp; Poverty'!$K85/100)*I87,0)</f>
        <v>77497.111999999994</v>
      </c>
      <c r="T87" s="2">
        <f>+IFERROR(('Regions &amp; Poverty'!$K85/100)*J87,0)</f>
        <v>78395.053</v>
      </c>
      <c r="U87" s="2">
        <f>+IFERROR(R87*('Regions &amp; Poverty'!$M85/100),0)</f>
        <v>2134.1011999999996</v>
      </c>
      <c r="V87" s="2">
        <f>+IFERROR(S87*('Regions &amp; Poverty'!$M85/100),0)</f>
        <v>2169.9191359999995</v>
      </c>
      <c r="W87" s="2">
        <f>+IFERROR(T87*('Regions &amp; Poverty'!$M85/100),0)</f>
        <v>2195.0614839999998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29000</v>
      </c>
      <c r="I91" s="2">
        <f t="shared" si="11"/>
        <v>28000</v>
      </c>
      <c r="J91" s="2">
        <f t="shared" si="11"/>
        <v>29000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15400</v>
      </c>
      <c r="I93" s="2">
        <f t="shared" si="11"/>
        <v>16770</v>
      </c>
      <c r="J93" s="2">
        <f t="shared" si="11"/>
        <v>16800</v>
      </c>
      <c r="K93" s="27"/>
      <c r="L93" s="2">
        <f>+IFERROR(('Regions &amp; Poverty'!$G91/100)*H93,0)</f>
        <v>3495.7999999999997</v>
      </c>
      <c r="M93" s="2">
        <f>+IFERROR(('Regions &amp; Poverty'!$G91/100)*I93,0)</f>
        <v>3806.7899999999995</v>
      </c>
      <c r="N93" s="2">
        <f>+IFERROR(('Regions &amp; Poverty'!$G91/100)*J93,0)</f>
        <v>3813.5999999999995</v>
      </c>
      <c r="O93" s="2">
        <f>+IFERROR(L93*('Regions &amp; Poverty'!$I91/100),0)</f>
        <v>181.7816</v>
      </c>
      <c r="P93" s="2">
        <f>+IFERROR(M93*('Regions &amp; Poverty'!$I91/100),0)</f>
        <v>197.95308</v>
      </c>
      <c r="Q93" s="2">
        <f>+IFERROR(N93*('Regions &amp; Poverty'!$I91/100),0)</f>
        <v>198.30719999999999</v>
      </c>
      <c r="R93" s="2">
        <f>+IFERROR(('Regions &amp; Poverty'!$K91/100)*H93,0)</f>
        <v>9009</v>
      </c>
      <c r="S93" s="2">
        <f>+IFERROR(('Regions &amp; Poverty'!$K91/100)*I93,0)</f>
        <v>9810.4499999999989</v>
      </c>
      <c r="T93" s="2">
        <f>+IFERROR(('Regions &amp; Poverty'!$K91/100)*J93,0)</f>
        <v>9828</v>
      </c>
      <c r="U93" s="2">
        <f>+IFERROR(R93*('Regions &amp; Poverty'!$M91/100),0)</f>
        <v>1792.7909999999999</v>
      </c>
      <c r="V93" s="2">
        <f>+IFERROR(S93*('Regions &amp; Poverty'!$M91/100),0)</f>
        <v>1952.2795499999995</v>
      </c>
      <c r="W93" s="2">
        <f>+IFERROR(T93*('Regions &amp; Poverty'!$M91/100),0)</f>
        <v>1955.7719999999999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801600</v>
      </c>
      <c r="I95" s="2">
        <f t="shared" si="11"/>
        <v>828270</v>
      </c>
      <c r="J95" s="2">
        <f t="shared" si="11"/>
        <v>812952</v>
      </c>
      <c r="K95" s="27"/>
      <c r="L95" s="2">
        <f>+IFERROR(('Regions &amp; Poverty'!$G93/100)*H95,0)</f>
        <v>52104</v>
      </c>
      <c r="M95" s="2">
        <f>+IFERROR(('Regions &amp; Poverty'!$G93/100)*I95,0)</f>
        <v>53837.55</v>
      </c>
      <c r="N95" s="2">
        <f>+IFERROR(('Regions &amp; Poverty'!$G93/100)*J95,0)</f>
        <v>52841.880000000005</v>
      </c>
      <c r="O95" s="2">
        <f>+IFERROR(L95*('Regions &amp; Poverty'!$I93/100),0)</f>
        <v>781.56</v>
      </c>
      <c r="P95" s="2">
        <f>+IFERROR(M95*('Regions &amp; Poverty'!$I93/100),0)</f>
        <v>807.56325000000004</v>
      </c>
      <c r="Q95" s="2">
        <f>+IFERROR(N95*('Regions &amp; Poverty'!$I93/100),0)</f>
        <v>792.62819999999999</v>
      </c>
      <c r="R95" s="2">
        <f>+IFERROR(('Regions &amp; Poverty'!$K93/100)*H95,0)</f>
        <v>242083.19999999998</v>
      </c>
      <c r="S95" s="2">
        <f>+IFERROR(('Regions &amp; Poverty'!$K93/100)*I95,0)</f>
        <v>250137.53999999998</v>
      </c>
      <c r="T95" s="2">
        <f>+IFERROR(('Regions &amp; Poverty'!$K93/100)*J95,0)</f>
        <v>245511.50399999999</v>
      </c>
      <c r="U95" s="2">
        <f>+IFERROR(R95*('Regions &amp; Poverty'!$M93/100),0)</f>
        <v>19124.572799999998</v>
      </c>
      <c r="V95" s="2">
        <f>+IFERROR(S95*('Regions &amp; Poverty'!$M93/100),0)</f>
        <v>19760.865659999999</v>
      </c>
      <c r="W95" s="2">
        <f>+IFERROR(T95*('Regions &amp; Poverty'!$M93/100),0)</f>
        <v>19395.408815999999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0</v>
      </c>
      <c r="I96" s="2">
        <f t="shared" si="11"/>
        <v>0</v>
      </c>
      <c r="J96" s="2">
        <f t="shared" si="11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28800</v>
      </c>
      <c r="I97" s="2">
        <f t="shared" si="11"/>
        <v>28604</v>
      </c>
      <c r="J97" s="2">
        <f t="shared" si="11"/>
        <v>29298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316.8</v>
      </c>
      <c r="S97" s="2">
        <f>+IFERROR(('Regions &amp; Poverty'!$K95/100)*I97,0)</f>
        <v>314.64400000000001</v>
      </c>
      <c r="T97" s="2">
        <f>+IFERROR(('Regions &amp; Poverty'!$K95/100)*J97,0)</f>
        <v>322.27800000000002</v>
      </c>
      <c r="U97" s="2">
        <f>+IFERROR(R97*('Regions &amp; Poverty'!$M95/100),0)</f>
        <v>0.31680000000000003</v>
      </c>
      <c r="V97" s="2">
        <f>+IFERROR(S97*('Regions &amp; Poverty'!$M95/100),0)</f>
        <v>0.31464400000000003</v>
      </c>
      <c r="W97" s="2">
        <f>+IFERROR(T97*('Regions &amp; Poverty'!$M95/100),0)</f>
        <v>0.32227800000000001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34745</v>
      </c>
      <c r="I99" s="2">
        <f t="shared" si="11"/>
        <v>46730</v>
      </c>
      <c r="J99" s="2">
        <f t="shared" si="11"/>
        <v>43441</v>
      </c>
      <c r="K99" s="27"/>
      <c r="L99" s="2">
        <f>+IFERROR(('Regions &amp; Poverty'!$G97/100)*H99,0)</f>
        <v>972.8599999999999</v>
      </c>
      <c r="M99" s="2">
        <f>+IFERROR(('Regions &amp; Poverty'!$G97/100)*I99,0)</f>
        <v>1308.4399999999998</v>
      </c>
      <c r="N99" s="2">
        <f>+IFERROR(('Regions &amp; Poverty'!$G97/100)*J99,0)</f>
        <v>1216.348</v>
      </c>
      <c r="O99" s="2">
        <f>+IFERROR(L99*('Regions &amp; Poverty'!$I97/100),0)</f>
        <v>5.8371599999999999</v>
      </c>
      <c r="P99" s="2">
        <f>+IFERROR(M99*('Regions &amp; Poverty'!$I97/100),0)</f>
        <v>7.8506399999999994</v>
      </c>
      <c r="Q99" s="2">
        <f>+IFERROR(N99*('Regions &amp; Poverty'!$I97/100),0)</f>
        <v>7.2980879999999999</v>
      </c>
      <c r="R99" s="2">
        <f>+IFERROR(('Regions &amp; Poverty'!$K97/100)*H99,0)</f>
        <v>4030.4199999999996</v>
      </c>
      <c r="S99" s="2">
        <f>+IFERROR(('Regions &amp; Poverty'!$K97/100)*I99,0)</f>
        <v>5420.6799999999994</v>
      </c>
      <c r="T99" s="2">
        <f>+IFERROR(('Regions &amp; Poverty'!$K97/100)*J99,0)</f>
        <v>5039.1559999999999</v>
      </c>
      <c r="U99" s="2">
        <f>+IFERROR(R99*('Regions &amp; Poverty'!$M97/100),0)</f>
        <v>124.94301999999999</v>
      </c>
      <c r="V99" s="2">
        <f>+IFERROR(S99*('Regions &amp; Poverty'!$M97/100),0)</f>
        <v>168.04107999999999</v>
      </c>
      <c r="W99" s="2">
        <f>+IFERROR(T99*('Regions &amp; Poverty'!$M97/100),0)</f>
        <v>156.21383599999999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32000</v>
      </c>
      <c r="I107" s="2">
        <f t="shared" si="15"/>
        <v>32000</v>
      </c>
      <c r="J107" s="2">
        <f t="shared" si="15"/>
        <v>32000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828000</v>
      </c>
      <c r="I110" s="2">
        <f t="shared" si="17"/>
        <v>850000</v>
      </c>
      <c r="J110" s="2">
        <f t="shared" si="17"/>
        <v>797700</v>
      </c>
      <c r="K110" s="27"/>
      <c r="L110" s="2">
        <f>+IFERROR(('Regions &amp; Poverty'!$G108/100)*H110,0)</f>
        <v>175536</v>
      </c>
      <c r="M110" s="2">
        <f>+IFERROR(('Regions &amp; Poverty'!$G108/100)*I110,0)</f>
        <v>180200</v>
      </c>
      <c r="N110" s="2">
        <f>+IFERROR(('Regions &amp; Poverty'!$G108/100)*J110,0)</f>
        <v>169112.4</v>
      </c>
      <c r="O110" s="2">
        <f>+IFERROR(L110*('Regions &amp; Poverty'!$I108/100),0)</f>
        <v>7548.0479999999998</v>
      </c>
      <c r="P110" s="2">
        <f>+IFERROR(M110*('Regions &amp; Poverty'!$I108/100),0)</f>
        <v>7748.5999999999995</v>
      </c>
      <c r="Q110" s="2">
        <f>+IFERROR(N110*('Regions &amp; Poverty'!$I108/100),0)</f>
        <v>7271.8331999999991</v>
      </c>
      <c r="R110" s="2">
        <f>+IFERROR(('Regions &amp; Poverty'!$K108/100)*H110,0)</f>
        <v>500112</v>
      </c>
      <c r="S110" s="2">
        <f>+IFERROR(('Regions &amp; Poverty'!$K108/100)*I110,0)</f>
        <v>513400</v>
      </c>
      <c r="T110" s="2">
        <f>+IFERROR(('Regions &amp; Poverty'!$K108/100)*J110,0)</f>
        <v>481810.8</v>
      </c>
      <c r="U110" s="2">
        <f>+IFERROR(R110*('Regions &amp; Poverty'!$M108/100),0)</f>
        <v>98522.063999999984</v>
      </c>
      <c r="V110" s="2">
        <f>+IFERROR(S110*('Regions &amp; Poverty'!$M108/100),0)</f>
        <v>101139.79999999999</v>
      </c>
      <c r="W110" s="2">
        <f>+IFERROR(T110*('Regions &amp; Poverty'!$M108/100),0)</f>
        <v>94916.727599999984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33147</v>
      </c>
      <c r="I112" s="2">
        <f t="shared" si="17"/>
        <v>31800</v>
      </c>
      <c r="J112" s="2">
        <f t="shared" si="17"/>
        <v>32903</v>
      </c>
      <c r="K112" s="27"/>
      <c r="L112" s="2">
        <f>+IFERROR(('Regions &amp; Poverty'!$G110/100)*H112,0)</f>
        <v>2021.9669999999999</v>
      </c>
      <c r="M112" s="2">
        <f>+IFERROR(('Regions &amp; Poverty'!$G110/100)*I112,0)</f>
        <v>1939.8</v>
      </c>
      <c r="N112" s="2">
        <f>+IFERROR(('Regions &amp; Poverty'!$G110/100)*J112,0)</f>
        <v>2007.0829999999999</v>
      </c>
      <c r="O112" s="2">
        <f>+IFERROR(L112*('Regions &amp; Poverty'!$I110/100),0)</f>
        <v>18.197703000000001</v>
      </c>
      <c r="P112" s="2">
        <f>+IFERROR(M112*('Regions &amp; Poverty'!$I110/100),0)</f>
        <v>17.458200000000001</v>
      </c>
      <c r="Q112" s="2">
        <f>+IFERROR(N112*('Regions &amp; Poverty'!$I110/100),0)</f>
        <v>18.063746999999999</v>
      </c>
      <c r="R112" s="2">
        <f>+IFERROR(('Regions &amp; Poverty'!$K110/100)*H112,0)</f>
        <v>13159.359</v>
      </c>
      <c r="S112" s="2">
        <f>+IFERROR(('Regions &amp; Poverty'!$K110/100)*I112,0)</f>
        <v>12624.6</v>
      </c>
      <c r="T112" s="2">
        <f>+IFERROR(('Regions &amp; Poverty'!$K110/100)*J112,0)</f>
        <v>13062.491</v>
      </c>
      <c r="U112" s="2">
        <f>+IFERROR(R112*('Regions &amp; Poverty'!$M110/100),0)</f>
        <v>1250.139105</v>
      </c>
      <c r="V112" s="2">
        <f>+IFERROR(S112*('Regions &amp; Poverty'!$M110/100),0)</f>
        <v>1199.337</v>
      </c>
      <c r="W112" s="2">
        <f>+IFERROR(T112*('Regions &amp; Poverty'!$M110/100),0)</f>
        <v>1240.936645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14077</v>
      </c>
      <c r="I113" s="2">
        <f t="shared" si="17"/>
        <v>14473</v>
      </c>
      <c r="J113" s="2">
        <f t="shared" si="17"/>
        <v>15516</v>
      </c>
      <c r="K113" s="27"/>
      <c r="L113" s="2">
        <f>+IFERROR(('Regions &amp; Poverty'!$G111/100)*H113,0)</f>
        <v>267.46299999999997</v>
      </c>
      <c r="M113" s="2">
        <f>+IFERROR(('Regions &amp; Poverty'!$G111/100)*I113,0)</f>
        <v>274.98699999999997</v>
      </c>
      <c r="N113" s="2">
        <f>+IFERROR(('Regions &amp; Poverty'!$G111/100)*J113,0)</f>
        <v>294.80399999999997</v>
      </c>
      <c r="O113" s="2">
        <f>+IFERROR(L113*('Regions &amp; Poverty'!$I111/100),0)</f>
        <v>0.80238899999999991</v>
      </c>
      <c r="P113" s="2">
        <f>+IFERROR(M113*('Regions &amp; Poverty'!$I111/100),0)</f>
        <v>0.82496099999999994</v>
      </c>
      <c r="Q113" s="2">
        <f>+IFERROR(N113*('Regions &amp; Poverty'!$I111/100),0)</f>
        <v>0.88441199999999998</v>
      </c>
      <c r="R113" s="2">
        <f>+IFERROR(('Regions &amp; Poverty'!$K111/100)*H113,0)</f>
        <v>2266.3969999999999</v>
      </c>
      <c r="S113" s="2">
        <f>+IFERROR(('Regions &amp; Poverty'!$K111/100)*I113,0)</f>
        <v>2330.1530000000002</v>
      </c>
      <c r="T113" s="2">
        <f>+IFERROR(('Regions &amp; Poverty'!$K111/100)*J113,0)</f>
        <v>2498.076</v>
      </c>
      <c r="U113" s="2">
        <f>+IFERROR(R113*('Regions &amp; Poverty'!$M111/100),0)</f>
        <v>77.05749800000001</v>
      </c>
      <c r="V113" s="2">
        <f>+IFERROR(S113*('Regions &amp; Poverty'!$M111/100),0)</f>
        <v>79.22520200000001</v>
      </c>
      <c r="W113" s="2">
        <f>+IFERROR(T113*('Regions &amp; Poverty'!$M111/100),0)</f>
        <v>84.934584000000001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1</v>
      </c>
      <c r="I127" s="2">
        <f t="shared" si="20"/>
        <v>1</v>
      </c>
      <c r="J127" s="2">
        <f t="shared" si="20"/>
        <v>1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187</v>
      </c>
      <c r="I128" s="2">
        <f t="shared" si="20"/>
        <v>161</v>
      </c>
      <c r="J128" s="2">
        <f t="shared" si="20"/>
        <v>109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339</v>
      </c>
      <c r="I129" s="2">
        <f t="shared" si="20"/>
        <v>288</v>
      </c>
      <c r="J129" s="2">
        <f t="shared" si="20"/>
        <v>282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40</v>
      </c>
      <c r="I139" s="9">
        <f t="shared" si="23"/>
        <v>39</v>
      </c>
      <c r="J139" s="9">
        <f t="shared" si="23"/>
        <v>38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0</v>
      </c>
      <c r="I140" s="2">
        <f t="shared" si="24"/>
        <v>0</v>
      </c>
      <c r="J140" s="2">
        <f t="shared" si="24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38760</v>
      </c>
      <c r="I141" s="2">
        <f t="shared" si="24"/>
        <v>49818</v>
      </c>
      <c r="J141" s="2">
        <f t="shared" si="24"/>
        <v>45000</v>
      </c>
      <c r="K141" s="27"/>
      <c r="L141" s="2">
        <f>+IFERROR(('Regions &amp; Poverty'!$G139/100)*H141,0)</f>
        <v>542.64</v>
      </c>
      <c r="M141" s="2">
        <f>+IFERROR(('Regions &amp; Poverty'!$G139/100)*I141,0)</f>
        <v>697.45199999999988</v>
      </c>
      <c r="N141" s="2">
        <f>+IFERROR(('Regions &amp; Poverty'!$G139/100)*J141,0)</f>
        <v>629.99999999999989</v>
      </c>
      <c r="O141" s="2">
        <f>+IFERROR(L141*('Regions &amp; Poverty'!$I139/100),0)</f>
        <v>1.08528</v>
      </c>
      <c r="P141" s="2">
        <f>+IFERROR(M141*('Regions &amp; Poverty'!$I139/100),0)</f>
        <v>1.3949039999999997</v>
      </c>
      <c r="Q141" s="2">
        <f>+IFERROR(N141*('Regions &amp; Poverty'!$I139/100),0)</f>
        <v>1.2599999999999998</v>
      </c>
      <c r="R141" s="2">
        <f>+IFERROR(('Regions &amp; Poverty'!$K139/100)*H141,0)</f>
        <v>6240.3600000000006</v>
      </c>
      <c r="S141" s="2">
        <f>+IFERROR(('Regions &amp; Poverty'!$K139/100)*I141,0)</f>
        <v>8020.6980000000003</v>
      </c>
      <c r="T141" s="2">
        <f>+IFERROR(('Regions &amp; Poverty'!$K139/100)*J141,0)</f>
        <v>7245</v>
      </c>
      <c r="U141" s="2">
        <f>+IFERROR(R141*('Regions &amp; Poverty'!$M139/100),0)</f>
        <v>187.21080000000001</v>
      </c>
      <c r="V141" s="2">
        <f>+IFERROR(S141*('Regions &amp; Poverty'!$M139/100),0)</f>
        <v>240.62093999999999</v>
      </c>
      <c r="W141" s="2">
        <f>+IFERROR(T141*('Regions &amp; Poverty'!$M139/100),0)</f>
        <v>217.35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498</v>
      </c>
      <c r="I143" s="2">
        <f t="shared" si="24"/>
        <v>1082</v>
      </c>
      <c r="J143" s="2">
        <f t="shared" si="24"/>
        <v>943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31992</v>
      </c>
      <c r="I146" s="2">
        <f t="shared" si="24"/>
        <v>44588</v>
      </c>
      <c r="J146" s="2">
        <f t="shared" si="24"/>
        <v>56176</v>
      </c>
      <c r="K146" s="27"/>
      <c r="L146" s="2">
        <f>+IFERROR(('Regions &amp; Poverty'!$G144/100)*H146,0)</f>
        <v>95.975999999999999</v>
      </c>
      <c r="M146" s="2">
        <f>+IFERROR(('Regions &amp; Poverty'!$G144/100)*I146,0)</f>
        <v>133.76400000000001</v>
      </c>
      <c r="N146" s="2">
        <f>+IFERROR(('Regions &amp; Poverty'!$G144/100)*J146,0)</f>
        <v>168.52799999999999</v>
      </c>
      <c r="O146" s="2">
        <f>+IFERROR(L146*('Regions &amp; Poverty'!$I144/100),0)</f>
        <v>9.5976000000000006E-2</v>
      </c>
      <c r="P146" s="2">
        <f>+IFERROR(M146*('Regions &amp; Poverty'!$I144/100),0)</f>
        <v>0.13376400000000002</v>
      </c>
      <c r="Q146" s="2">
        <f>+IFERROR(N146*('Regions &amp; Poverty'!$I144/100),0)</f>
        <v>0.16852799999999998</v>
      </c>
      <c r="R146" s="2">
        <f>+IFERROR(('Regions &amp; Poverty'!$K144/100)*H146,0)</f>
        <v>799.80000000000007</v>
      </c>
      <c r="S146" s="2">
        <f>+IFERROR(('Regions &amp; Poverty'!$K144/100)*I146,0)</f>
        <v>1114.7</v>
      </c>
      <c r="T146" s="2">
        <f>+IFERROR(('Regions &amp; Poverty'!$K144/100)*J146,0)</f>
        <v>1404.4</v>
      </c>
      <c r="U146" s="2">
        <f>+IFERROR(R146*('Regions &amp; Poverty'!$M144/100),0)</f>
        <v>3.9990000000000006</v>
      </c>
      <c r="V146" s="2">
        <f>+IFERROR(S146*('Regions &amp; Poverty'!$M144/100),0)</f>
        <v>5.5735000000000001</v>
      </c>
      <c r="W146" s="2">
        <f>+IFERROR(T146*('Regions &amp; Poverty'!$M144/100),0)</f>
        <v>7.0220000000000002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7398</v>
      </c>
      <c r="I147" s="2">
        <f t="shared" si="24"/>
        <v>1957</v>
      </c>
      <c r="J147" s="2">
        <f t="shared" si="24"/>
        <v>2344</v>
      </c>
      <c r="K147" s="27"/>
      <c r="L147" s="2">
        <f>+IFERROR(('Regions &amp; Poverty'!$G145/100)*H147,0)</f>
        <v>184.95000000000002</v>
      </c>
      <c r="M147" s="2">
        <f>+IFERROR(('Regions &amp; Poverty'!$G145/100)*I147,0)</f>
        <v>48.925000000000004</v>
      </c>
      <c r="N147" s="2">
        <f>+IFERROR(('Regions &amp; Poverty'!$G145/100)*J147,0)</f>
        <v>58.6</v>
      </c>
      <c r="O147" s="2">
        <f>+IFERROR(L147*('Regions &amp; Poverty'!$I145/100),0)</f>
        <v>0.73980000000000012</v>
      </c>
      <c r="P147" s="2">
        <f>+IFERROR(M147*('Regions &amp; Poverty'!$I145/100),0)</f>
        <v>0.19570000000000001</v>
      </c>
      <c r="Q147" s="2">
        <f>+IFERROR(N147*('Regions &amp; Poverty'!$I145/100),0)</f>
        <v>0.2344</v>
      </c>
      <c r="R147" s="2">
        <f>+IFERROR(('Regions &amp; Poverty'!$K145/100)*H147,0)</f>
        <v>1324.242</v>
      </c>
      <c r="S147" s="2">
        <f>+IFERROR(('Regions &amp; Poverty'!$K145/100)*I147,0)</f>
        <v>350.303</v>
      </c>
      <c r="T147" s="2">
        <f>+IFERROR(('Regions &amp; Poverty'!$K145/100)*J147,0)</f>
        <v>419.57599999999996</v>
      </c>
      <c r="U147" s="2">
        <f>+IFERROR(R147*('Regions &amp; Poverty'!$M145/100),0)</f>
        <v>51.645437999999999</v>
      </c>
      <c r="V147" s="2">
        <f>+IFERROR(S147*('Regions &amp; Poverty'!$M145/100),0)</f>
        <v>13.661816999999999</v>
      </c>
      <c r="W147" s="2">
        <f>+IFERROR(T147*('Regions &amp; Poverty'!$M145/100),0)</f>
        <v>16.363463999999997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52</v>
      </c>
      <c r="I148" s="2">
        <f t="shared" si="24"/>
        <v>46</v>
      </c>
      <c r="J148" s="2">
        <f t="shared" si="24"/>
        <v>47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16</v>
      </c>
      <c r="I149" s="2">
        <f t="shared" si="24"/>
        <v>41</v>
      </c>
      <c r="J149" s="2">
        <f t="shared" si="24"/>
        <v>5</v>
      </c>
      <c r="K149" s="27"/>
      <c r="L149" s="2">
        <f>+IFERROR(('Regions &amp; Poverty'!$G147/100)*H149,0)</f>
        <v>1.6E-2</v>
      </c>
      <c r="M149" s="2">
        <f>+IFERROR(('Regions &amp; Poverty'!$G147/100)*I149,0)</f>
        <v>4.1000000000000002E-2</v>
      </c>
      <c r="N149" s="2">
        <f>+IFERROR(('Regions &amp; Poverty'!$G147/100)*J149,0)</f>
        <v>5.0000000000000001E-3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0.33600000000000002</v>
      </c>
      <c r="S149" s="2">
        <f>+IFERROR(('Regions &amp; Poverty'!$K147/100)*I149,0)</f>
        <v>0.8610000000000001</v>
      </c>
      <c r="T149" s="2">
        <f>+IFERROR(('Regions &amp; Poverty'!$K147/100)*J149,0)</f>
        <v>0.10500000000000001</v>
      </c>
      <c r="U149" s="2">
        <f>+IFERROR(R149*('Regions &amp; Poverty'!$M147/100),0)</f>
        <v>1.3440000000000001E-3</v>
      </c>
      <c r="V149" s="2">
        <f>+IFERROR(S149*('Regions &amp; Poverty'!$M147/100),0)</f>
        <v>3.4440000000000004E-3</v>
      </c>
      <c r="W149" s="2">
        <f>+IFERROR(T149*('Regions &amp; Poverty'!$M147/100),0)</f>
        <v>4.2000000000000007E-4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202</v>
      </c>
      <c r="I151" s="2">
        <f t="shared" si="25"/>
        <v>199</v>
      </c>
      <c r="J151" s="2">
        <f t="shared" si="25"/>
        <v>196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0.20200000000000001</v>
      </c>
      <c r="S151" s="2">
        <f>+IFERROR(('Regions &amp; Poverty'!$K149/100)*I151,0)</f>
        <v>0.19900000000000001</v>
      </c>
      <c r="T151" s="2">
        <f>+IFERROR(('Regions &amp; Poverty'!$K149/100)*J151,0)</f>
        <v>0.19600000000000001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6157</v>
      </c>
      <c r="I154" s="2">
        <f t="shared" si="25"/>
        <v>6344</v>
      </c>
      <c r="J154" s="2">
        <f t="shared" si="25"/>
        <v>6530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308</v>
      </c>
      <c r="I155" s="2">
        <f t="shared" si="25"/>
        <v>943</v>
      </c>
      <c r="J155" s="2">
        <f t="shared" si="25"/>
        <v>946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17716</v>
      </c>
      <c r="I156" s="2">
        <f t="shared" si="25"/>
        <v>18530</v>
      </c>
      <c r="J156" s="2">
        <f t="shared" si="25"/>
        <v>19521</v>
      </c>
      <c r="K156" s="27"/>
      <c r="L156" s="2">
        <f>+IFERROR(('Regions &amp; Poverty'!$G154/100)*H156,0)</f>
        <v>53.148000000000003</v>
      </c>
      <c r="M156" s="2">
        <f>+IFERROR(('Regions &amp; Poverty'!$G154/100)*I156,0)</f>
        <v>55.59</v>
      </c>
      <c r="N156" s="2">
        <f>+IFERROR(('Regions &amp; Poverty'!$G154/100)*J156,0)</f>
        <v>58.563000000000002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425.18400000000003</v>
      </c>
      <c r="S156" s="2">
        <f>+IFERROR(('Regions &amp; Poverty'!$K154/100)*I156,0)</f>
        <v>444.72</v>
      </c>
      <c r="T156" s="2">
        <f>+IFERROR(('Regions &amp; Poverty'!$K154/100)*J156,0)</f>
        <v>468.50400000000002</v>
      </c>
      <c r="U156" s="2">
        <f>+IFERROR(R156*('Regions &amp; Poverty'!$M154/100),0)</f>
        <v>2.1259200000000003</v>
      </c>
      <c r="V156" s="2">
        <f>+IFERROR(S156*('Regions &amp; Poverty'!$M154/100),0)</f>
        <v>2.2236000000000002</v>
      </c>
      <c r="W156" s="2">
        <f>+IFERROR(T156*('Regions &amp; Poverty'!$M154/100),0)</f>
        <v>2.3425199999999999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24674</v>
      </c>
      <c r="I158" s="2">
        <f t="shared" si="25"/>
        <v>22783</v>
      </c>
      <c r="J158" s="2">
        <f t="shared" si="25"/>
        <v>27183</v>
      </c>
      <c r="K158" s="27"/>
      <c r="L158" s="2">
        <f>+IFERROR(('Regions &amp; Poverty'!$G156/100)*H158,0)</f>
        <v>4638.7120000000004</v>
      </c>
      <c r="M158" s="2">
        <f>+IFERROR(('Regions &amp; Poverty'!$G156/100)*I158,0)</f>
        <v>4283.2039999999997</v>
      </c>
      <c r="N158" s="2">
        <f>+IFERROR(('Regions &amp; Poverty'!$G156/100)*J158,0)</f>
        <v>5110.4040000000005</v>
      </c>
      <c r="O158" s="2">
        <f>+IFERROR(L158*('Regions &amp; Poverty'!$I156/100),0)</f>
        <v>208.74204</v>
      </c>
      <c r="P158" s="2">
        <f>+IFERROR(M158*('Regions &amp; Poverty'!$I156/100),0)</f>
        <v>192.74417999999997</v>
      </c>
      <c r="Q158" s="2">
        <f>+IFERROR(N158*('Regions &amp; Poverty'!$I156/100),0)</f>
        <v>229.96818000000002</v>
      </c>
      <c r="R158" s="2">
        <f>+IFERROR(('Regions &amp; Poverty'!$K156/100)*H158,0)</f>
        <v>12879.828000000001</v>
      </c>
      <c r="S158" s="2">
        <f>+IFERROR(('Regions &amp; Poverty'!$K156/100)*I158,0)</f>
        <v>11892.726000000001</v>
      </c>
      <c r="T158" s="2">
        <f>+IFERROR(('Regions &amp; Poverty'!$K156/100)*J158,0)</f>
        <v>14189.526</v>
      </c>
      <c r="U158" s="2">
        <f>+IFERROR(R158*('Regions &amp; Poverty'!$M156/100),0)</f>
        <v>2228.2102440000003</v>
      </c>
      <c r="V158" s="2">
        <f>+IFERROR(S158*('Regions &amp; Poverty'!$M156/100),0)</f>
        <v>2057.4415980000003</v>
      </c>
      <c r="W158" s="2">
        <f>+IFERROR(T158*('Regions &amp; Poverty'!$M156/100),0)</f>
        <v>2454.7879980000002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596</v>
      </c>
      <c r="I168" s="2">
        <f t="shared" si="26"/>
        <v>551</v>
      </c>
      <c r="J168" s="2">
        <f t="shared" si="26"/>
        <v>876</v>
      </c>
      <c r="K168" s="27"/>
      <c r="L168" s="2">
        <f>+IFERROR(('Regions &amp; Poverty'!$G166/100)*H168,0)</f>
        <v>28.012</v>
      </c>
      <c r="M168" s="2">
        <f>+IFERROR(('Regions &amp; Poverty'!$G166/100)*I168,0)</f>
        <v>25.896999999999998</v>
      </c>
      <c r="N168" s="2">
        <f>+IFERROR(('Regions &amp; Poverty'!$G166/100)*J168,0)</f>
        <v>41.171999999999997</v>
      </c>
      <c r="O168" s="2">
        <f>+IFERROR(L168*('Regions &amp; Poverty'!$I166/100),0)</f>
        <v>0.28012000000000004</v>
      </c>
      <c r="P168" s="2">
        <f>+IFERROR(M168*('Regions &amp; Poverty'!$I166/100),0)</f>
        <v>0.25896999999999998</v>
      </c>
      <c r="Q168" s="2">
        <f>+IFERROR(N168*('Regions &amp; Poverty'!$I166/100),0)</f>
        <v>0.41171999999999997</v>
      </c>
      <c r="R168" s="2">
        <f>+IFERROR(('Regions &amp; Poverty'!$K166/100)*H168,0)</f>
        <v>119.2</v>
      </c>
      <c r="S168" s="2">
        <f>+IFERROR(('Regions &amp; Poverty'!$K166/100)*I168,0)</f>
        <v>110.2</v>
      </c>
      <c r="T168" s="2">
        <f>+IFERROR(('Regions &amp; Poverty'!$K166/100)*J168,0)</f>
        <v>175.20000000000002</v>
      </c>
      <c r="U168" s="2">
        <f>+IFERROR(R168*('Regions &amp; Poverty'!$M166/100),0)</f>
        <v>6.1984000000000004</v>
      </c>
      <c r="V168" s="2">
        <f>+IFERROR(S168*('Regions &amp; Poverty'!$M166/100),0)</f>
        <v>5.7304000000000004</v>
      </c>
      <c r="W168" s="2">
        <f>+IFERROR(T168*('Regions &amp; Poverty'!$M166/100),0)</f>
        <v>9.1104000000000021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5155</v>
      </c>
      <c r="I170" s="2">
        <f t="shared" si="27"/>
        <v>6099</v>
      </c>
      <c r="J170" s="2">
        <f t="shared" si="27"/>
        <v>6588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5751</v>
      </c>
      <c r="I176" s="9">
        <f t="shared" si="28"/>
        <v>6650</v>
      </c>
      <c r="J176" s="9">
        <f t="shared" si="28"/>
        <v>7464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6498343</v>
      </c>
      <c r="I178" s="9">
        <f t="shared" si="29"/>
        <v>6136313</v>
      </c>
      <c r="J178" s="9">
        <f t="shared" si="29"/>
        <v>6074336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5226</v>
      </c>
      <c r="I182" s="2">
        <f t="shared" si="30"/>
        <v>5233</v>
      </c>
      <c r="J182" s="2">
        <f t="shared" si="30"/>
        <v>5241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288770</v>
      </c>
      <c r="I183" s="2">
        <f t="shared" si="30"/>
        <v>302273</v>
      </c>
      <c r="J183" s="2">
        <f t="shared" si="30"/>
        <v>267867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40</v>
      </c>
      <c r="I205" s="2">
        <f t="shared" si="32"/>
        <v>39</v>
      </c>
      <c r="J205" s="2">
        <f t="shared" si="32"/>
        <v>38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295</v>
      </c>
      <c r="I244" s="2">
        <f t="shared" si="36"/>
        <v>292</v>
      </c>
      <c r="J244" s="2">
        <f t="shared" si="36"/>
        <v>289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721000</v>
      </c>
      <c r="I245" s="2">
        <f t="shared" si="36"/>
        <v>329000</v>
      </c>
      <c r="J245" s="2">
        <f t="shared" si="36"/>
        <v>525000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175000</v>
      </c>
      <c r="I246" s="2">
        <f t="shared" si="36"/>
        <v>189504</v>
      </c>
      <c r="J246" s="2">
        <f t="shared" si="36"/>
        <v>202027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</v>
      </c>
      <c r="B250" s="1" t="s">
        <v>3</v>
      </c>
      <c r="C250" s="1">
        <v>289</v>
      </c>
      <c r="D250" s="1" t="s">
        <v>643</v>
      </c>
      <c r="E250" s="1">
        <v>5510</v>
      </c>
      <c r="F250" s="1" t="s">
        <v>581</v>
      </c>
      <c r="G250" s="1" t="s">
        <v>4</v>
      </c>
      <c r="H250" s="1">
        <v>32000</v>
      </c>
      <c r="I250" s="1">
        <v>32000</v>
      </c>
      <c r="J250" s="1">
        <v>32000</v>
      </c>
    </row>
    <row r="251" spans="1:11" ht="15" customHeight="1" x14ac:dyDescent="0.2">
      <c r="A251" s="1">
        <v>7</v>
      </c>
      <c r="B251" s="1" t="s">
        <v>22</v>
      </c>
      <c r="C251" s="1">
        <v>289</v>
      </c>
      <c r="D251" s="1" t="s">
        <v>643</v>
      </c>
      <c r="E251" s="1">
        <v>5510</v>
      </c>
      <c r="F251" s="1" t="s">
        <v>581</v>
      </c>
      <c r="G251" s="1" t="s">
        <v>4</v>
      </c>
      <c r="H251" s="1">
        <v>3132</v>
      </c>
      <c r="I251" s="1">
        <v>3275</v>
      </c>
      <c r="J251" s="1">
        <v>3322</v>
      </c>
    </row>
    <row r="252" spans="1:11" ht="15" customHeight="1" x14ac:dyDescent="0.2">
      <c r="A252" s="1">
        <v>16</v>
      </c>
      <c r="B252" s="1" t="s">
        <v>31</v>
      </c>
      <c r="C252" s="1">
        <v>289</v>
      </c>
      <c r="D252" s="1" t="s">
        <v>643</v>
      </c>
      <c r="E252" s="1">
        <v>5510</v>
      </c>
      <c r="F252" s="1" t="s">
        <v>581</v>
      </c>
      <c r="G252" s="1" t="s">
        <v>4</v>
      </c>
      <c r="H252" s="1">
        <v>30447</v>
      </c>
      <c r="I252" s="1">
        <v>35764</v>
      </c>
      <c r="J252" s="1">
        <v>36921</v>
      </c>
    </row>
    <row r="253" spans="1:11" ht="15" customHeight="1" x14ac:dyDescent="0.2">
      <c r="A253" s="1">
        <v>53</v>
      </c>
      <c r="B253" s="1" t="s">
        <v>37</v>
      </c>
      <c r="C253" s="1">
        <v>289</v>
      </c>
      <c r="D253" s="1" t="s">
        <v>643</v>
      </c>
      <c r="E253" s="1">
        <v>5510</v>
      </c>
      <c r="F253" s="1" t="s">
        <v>581</v>
      </c>
      <c r="G253" s="1" t="s">
        <v>4</v>
      </c>
      <c r="H253" s="1">
        <v>9210</v>
      </c>
      <c r="I253" s="1">
        <v>9001</v>
      </c>
      <c r="J253" s="1">
        <v>7084</v>
      </c>
    </row>
    <row r="254" spans="1:11" ht="15" customHeight="1" x14ac:dyDescent="0.2">
      <c r="A254" s="1">
        <v>19</v>
      </c>
      <c r="B254" s="1" t="s">
        <v>40</v>
      </c>
      <c r="C254" s="1">
        <v>289</v>
      </c>
      <c r="D254" s="1" t="s">
        <v>643</v>
      </c>
      <c r="E254" s="1">
        <v>5510</v>
      </c>
      <c r="F254" s="1" t="s">
        <v>581</v>
      </c>
      <c r="G254" s="1" t="s">
        <v>4</v>
      </c>
      <c r="H254" s="1">
        <v>8024</v>
      </c>
      <c r="I254" s="1">
        <v>9702</v>
      </c>
      <c r="J254" s="1">
        <v>12593</v>
      </c>
    </row>
    <row r="255" spans="1:11" ht="15" customHeight="1" x14ac:dyDescent="0.2">
      <c r="A255" s="1">
        <v>21</v>
      </c>
      <c r="B255" s="1" t="s">
        <v>43</v>
      </c>
      <c r="C255" s="1">
        <v>289</v>
      </c>
      <c r="D255" s="1" t="s">
        <v>643</v>
      </c>
      <c r="E255" s="1">
        <v>5510</v>
      </c>
      <c r="F255" s="1" t="s">
        <v>581</v>
      </c>
      <c r="G255" s="1" t="s">
        <v>4</v>
      </c>
      <c r="H255" s="1">
        <v>7000</v>
      </c>
      <c r="I255" s="1">
        <v>7000</v>
      </c>
      <c r="J255" s="1">
        <v>7000</v>
      </c>
    </row>
    <row r="256" spans="1:11" ht="15" customHeight="1" x14ac:dyDescent="0.2">
      <c r="A256" s="1">
        <v>27</v>
      </c>
      <c r="B256" s="1" t="s">
        <v>46</v>
      </c>
      <c r="C256" s="1">
        <v>289</v>
      </c>
      <c r="D256" s="1" t="s">
        <v>643</v>
      </c>
      <c r="E256" s="1">
        <v>5510</v>
      </c>
      <c r="F256" s="1" t="s">
        <v>581</v>
      </c>
      <c r="G256" s="1" t="s">
        <v>4</v>
      </c>
      <c r="I256" s="1">
        <v>0</v>
      </c>
      <c r="J256" s="1">
        <v>0</v>
      </c>
    </row>
    <row r="257" spans="1:10" ht="15" customHeight="1" x14ac:dyDescent="0.2">
      <c r="A257" s="1">
        <v>233</v>
      </c>
      <c r="B257" s="1" t="s">
        <v>47</v>
      </c>
      <c r="C257" s="1">
        <v>289</v>
      </c>
      <c r="D257" s="1" t="s">
        <v>643</v>
      </c>
      <c r="E257" s="1">
        <v>5510</v>
      </c>
      <c r="F257" s="1" t="s">
        <v>581</v>
      </c>
      <c r="G257" s="1" t="s">
        <v>4</v>
      </c>
      <c r="H257" s="1">
        <v>321837</v>
      </c>
      <c r="I257" s="1">
        <v>235000</v>
      </c>
      <c r="J257" s="1">
        <v>230000</v>
      </c>
    </row>
    <row r="258" spans="1:10" ht="15" customHeight="1" x14ac:dyDescent="0.2">
      <c r="A258" s="1">
        <v>115</v>
      </c>
      <c r="B258" s="1" t="s">
        <v>49</v>
      </c>
      <c r="C258" s="1">
        <v>289</v>
      </c>
      <c r="D258" s="1" t="s">
        <v>643</v>
      </c>
      <c r="E258" s="1">
        <v>5510</v>
      </c>
      <c r="F258" s="1" t="s">
        <v>581</v>
      </c>
      <c r="G258" s="1" t="s">
        <v>4</v>
      </c>
      <c r="H258" s="1">
        <v>29000</v>
      </c>
      <c r="I258" s="1">
        <v>28000</v>
      </c>
      <c r="J258" s="1">
        <v>29000</v>
      </c>
    </row>
    <row r="259" spans="1:10" ht="15" customHeight="1" x14ac:dyDescent="0.2">
      <c r="A259" s="1">
        <v>32</v>
      </c>
      <c r="B259" s="1" t="s">
        <v>50</v>
      </c>
      <c r="C259" s="1">
        <v>289</v>
      </c>
      <c r="D259" s="1" t="s">
        <v>643</v>
      </c>
      <c r="E259" s="1">
        <v>5510</v>
      </c>
      <c r="F259" s="1" t="s">
        <v>581</v>
      </c>
      <c r="G259" s="1" t="s">
        <v>4</v>
      </c>
      <c r="H259" s="1">
        <v>56612</v>
      </c>
      <c r="I259" s="1">
        <v>60984</v>
      </c>
      <c r="J259" s="1">
        <v>68422</v>
      </c>
    </row>
    <row r="260" spans="1:10" ht="15" customHeight="1" x14ac:dyDescent="0.2">
      <c r="A260" s="1">
        <v>37</v>
      </c>
      <c r="B260" s="1" t="s">
        <v>54</v>
      </c>
      <c r="C260" s="1">
        <v>289</v>
      </c>
      <c r="D260" s="1" t="s">
        <v>643</v>
      </c>
      <c r="E260" s="1">
        <v>5510</v>
      </c>
      <c r="F260" s="1" t="s">
        <v>581</v>
      </c>
      <c r="G260" s="1" t="s">
        <v>4</v>
      </c>
      <c r="H260" s="1">
        <v>12822</v>
      </c>
      <c r="I260" s="1">
        <v>10180</v>
      </c>
      <c r="J260" s="1">
        <v>11608</v>
      </c>
    </row>
    <row r="261" spans="1:10" ht="15" customHeight="1" x14ac:dyDescent="0.2">
      <c r="A261" s="1">
        <v>39</v>
      </c>
      <c r="B261" s="1" t="s">
        <v>55</v>
      </c>
      <c r="C261" s="1">
        <v>289</v>
      </c>
      <c r="D261" s="1" t="s">
        <v>643</v>
      </c>
      <c r="E261" s="1">
        <v>5510</v>
      </c>
      <c r="F261" s="1" t="s">
        <v>581</v>
      </c>
      <c r="G261" s="1" t="s">
        <v>4</v>
      </c>
      <c r="H261" s="1">
        <v>204848</v>
      </c>
      <c r="I261" s="1">
        <v>150000</v>
      </c>
      <c r="J261" s="1">
        <v>170000</v>
      </c>
    </row>
    <row r="262" spans="1:10" ht="15" customHeight="1" x14ac:dyDescent="0.2">
      <c r="A262" s="1">
        <v>351</v>
      </c>
      <c r="B262" s="1" t="s">
        <v>57</v>
      </c>
      <c r="C262" s="1">
        <v>289</v>
      </c>
      <c r="D262" s="1" t="s">
        <v>643</v>
      </c>
      <c r="E262" s="1">
        <v>5510</v>
      </c>
      <c r="F262" s="1" t="s">
        <v>581</v>
      </c>
      <c r="G262" s="1" t="s">
        <v>4</v>
      </c>
      <c r="H262" s="1">
        <v>632108</v>
      </c>
      <c r="I262" s="1">
        <v>642427</v>
      </c>
      <c r="J262" s="1">
        <v>649589</v>
      </c>
    </row>
    <row r="263" spans="1:10" ht="15" customHeight="1" x14ac:dyDescent="0.2">
      <c r="A263" s="1">
        <v>41</v>
      </c>
      <c r="B263" s="1" t="s">
        <v>568</v>
      </c>
      <c r="C263" s="1">
        <v>289</v>
      </c>
      <c r="D263" s="1" t="s">
        <v>643</v>
      </c>
      <c r="E263" s="1">
        <v>5510</v>
      </c>
      <c r="F263" s="1" t="s">
        <v>581</v>
      </c>
      <c r="G263" s="1" t="s">
        <v>4</v>
      </c>
      <c r="H263" s="1">
        <v>629900</v>
      </c>
      <c r="I263" s="1">
        <v>640472</v>
      </c>
      <c r="J263" s="1">
        <v>647893</v>
      </c>
    </row>
    <row r="264" spans="1:10" ht="15" customHeight="1" x14ac:dyDescent="0.2">
      <c r="A264" s="1">
        <v>214</v>
      </c>
      <c r="B264" s="1" t="s">
        <v>569</v>
      </c>
      <c r="C264" s="1">
        <v>289</v>
      </c>
      <c r="D264" s="1" t="s">
        <v>643</v>
      </c>
      <c r="E264" s="1">
        <v>5510</v>
      </c>
      <c r="F264" s="1" t="s">
        <v>581</v>
      </c>
      <c r="G264" s="1" t="s">
        <v>4</v>
      </c>
      <c r="H264" s="1">
        <v>2208</v>
      </c>
      <c r="I264" s="1">
        <v>1955</v>
      </c>
      <c r="J264" s="1">
        <v>1696</v>
      </c>
    </row>
    <row r="265" spans="1:10" ht="15" customHeight="1" x14ac:dyDescent="0.2">
      <c r="A265" s="1">
        <v>44</v>
      </c>
      <c r="B265" s="1" t="s">
        <v>58</v>
      </c>
      <c r="C265" s="1">
        <v>289</v>
      </c>
      <c r="D265" s="1" t="s">
        <v>643</v>
      </c>
      <c r="E265" s="1">
        <v>5510</v>
      </c>
      <c r="F265" s="1" t="s">
        <v>581</v>
      </c>
      <c r="G265" s="1" t="s">
        <v>4</v>
      </c>
      <c r="H265" s="1">
        <v>3765</v>
      </c>
      <c r="I265" s="1">
        <v>3034</v>
      </c>
      <c r="J265" s="1">
        <v>2220</v>
      </c>
    </row>
    <row r="266" spans="1:10" x14ac:dyDescent="0.2">
      <c r="A266" s="1">
        <v>46</v>
      </c>
      <c r="B266" s="1" t="s">
        <v>60</v>
      </c>
      <c r="C266" s="1">
        <v>289</v>
      </c>
      <c r="D266" s="1" t="s">
        <v>643</v>
      </c>
      <c r="E266" s="1">
        <v>5510</v>
      </c>
      <c r="F266" s="1" t="s">
        <v>581</v>
      </c>
      <c r="G266" s="1" t="s">
        <v>4</v>
      </c>
      <c r="H266" s="1">
        <v>281</v>
      </c>
      <c r="I266" s="1">
        <v>279</v>
      </c>
      <c r="J266" s="1">
        <v>276</v>
      </c>
    </row>
    <row r="267" spans="1:10" x14ac:dyDescent="0.2">
      <c r="A267" s="1">
        <v>48</v>
      </c>
      <c r="B267" s="1" t="s">
        <v>62</v>
      </c>
      <c r="C267" s="1">
        <v>289</v>
      </c>
      <c r="D267" s="1" t="s">
        <v>643</v>
      </c>
      <c r="E267" s="1">
        <v>5510</v>
      </c>
      <c r="F267" s="1" t="s">
        <v>581</v>
      </c>
      <c r="G267" s="1" t="s">
        <v>4</v>
      </c>
      <c r="H267" s="1">
        <v>156</v>
      </c>
      <c r="I267" s="1">
        <v>158</v>
      </c>
      <c r="J267" s="1">
        <v>156</v>
      </c>
    </row>
    <row r="268" spans="1:10" x14ac:dyDescent="0.2">
      <c r="A268" s="1">
        <v>107</v>
      </c>
      <c r="B268" s="1" t="s">
        <v>63</v>
      </c>
      <c r="C268" s="1">
        <v>289</v>
      </c>
      <c r="D268" s="1" t="s">
        <v>643</v>
      </c>
      <c r="E268" s="1">
        <v>5510</v>
      </c>
      <c r="F268" s="1" t="s">
        <v>581</v>
      </c>
      <c r="G268" s="1" t="s">
        <v>4</v>
      </c>
      <c r="H268" s="1">
        <v>2831</v>
      </c>
      <c r="I268" s="1">
        <v>2648</v>
      </c>
      <c r="J268" s="1">
        <v>2667</v>
      </c>
    </row>
    <row r="269" spans="1:10" x14ac:dyDescent="0.2">
      <c r="A269" s="1">
        <v>50</v>
      </c>
      <c r="B269" s="1" t="s">
        <v>66</v>
      </c>
      <c r="C269" s="1">
        <v>289</v>
      </c>
      <c r="D269" s="1" t="s">
        <v>643</v>
      </c>
      <c r="E269" s="1">
        <v>5510</v>
      </c>
      <c r="F269" s="1" t="s">
        <v>581</v>
      </c>
      <c r="G269" s="1" t="s">
        <v>4</v>
      </c>
      <c r="H269" s="1">
        <v>1</v>
      </c>
      <c r="I269" s="1">
        <v>1</v>
      </c>
      <c r="J269" s="1">
        <v>1</v>
      </c>
    </row>
    <row r="270" spans="1:10" x14ac:dyDescent="0.2">
      <c r="A270" s="1">
        <v>250</v>
      </c>
      <c r="B270" s="1" t="s">
        <v>70</v>
      </c>
      <c r="C270" s="1">
        <v>289</v>
      </c>
      <c r="D270" s="1" t="s">
        <v>643</v>
      </c>
      <c r="E270" s="1">
        <v>5510</v>
      </c>
      <c r="F270" s="1" t="s">
        <v>581</v>
      </c>
      <c r="G270" s="1" t="s">
        <v>4</v>
      </c>
      <c r="H270" s="1">
        <v>4595</v>
      </c>
      <c r="I270" s="1">
        <v>4557</v>
      </c>
      <c r="J270" s="1">
        <v>4518</v>
      </c>
    </row>
    <row r="271" spans="1:10" x14ac:dyDescent="0.2">
      <c r="A271" s="1">
        <v>56</v>
      </c>
      <c r="B271" s="1" t="s">
        <v>74</v>
      </c>
      <c r="C271" s="1">
        <v>289</v>
      </c>
      <c r="D271" s="1" t="s">
        <v>643</v>
      </c>
      <c r="E271" s="1">
        <v>5510</v>
      </c>
      <c r="F271" s="1" t="s">
        <v>581</v>
      </c>
      <c r="G271" s="1" t="s">
        <v>4</v>
      </c>
    </row>
    <row r="272" spans="1:10" x14ac:dyDescent="0.2">
      <c r="A272" s="1">
        <v>58</v>
      </c>
      <c r="B272" s="1" t="s">
        <v>75</v>
      </c>
      <c r="C272" s="1">
        <v>289</v>
      </c>
      <c r="D272" s="1" t="s">
        <v>643</v>
      </c>
      <c r="E272" s="1">
        <v>5510</v>
      </c>
      <c r="F272" s="1" t="s">
        <v>581</v>
      </c>
      <c r="G272" s="1" t="s">
        <v>4</v>
      </c>
      <c r="H272" s="1">
        <v>18</v>
      </c>
      <c r="I272" s="1">
        <v>17</v>
      </c>
      <c r="J272" s="1">
        <v>17</v>
      </c>
    </row>
    <row r="273" spans="1:10" x14ac:dyDescent="0.2">
      <c r="A273" s="1">
        <v>59</v>
      </c>
      <c r="B273" s="1" t="s">
        <v>76</v>
      </c>
      <c r="C273" s="1">
        <v>289</v>
      </c>
      <c r="D273" s="1" t="s">
        <v>643</v>
      </c>
      <c r="E273" s="1">
        <v>5510</v>
      </c>
      <c r="F273" s="1" t="s">
        <v>581</v>
      </c>
      <c r="G273" s="1" t="s">
        <v>4</v>
      </c>
      <c r="H273" s="1">
        <v>38760</v>
      </c>
      <c r="I273" s="1">
        <v>49818</v>
      </c>
      <c r="J273" s="1">
        <v>45000</v>
      </c>
    </row>
    <row r="274" spans="1:10" x14ac:dyDescent="0.2">
      <c r="A274" s="1">
        <v>60</v>
      </c>
      <c r="B274" s="1" t="s">
        <v>77</v>
      </c>
      <c r="C274" s="1">
        <v>289</v>
      </c>
      <c r="D274" s="1" t="s">
        <v>643</v>
      </c>
      <c r="E274" s="1">
        <v>5510</v>
      </c>
      <c r="F274" s="1" t="s">
        <v>581</v>
      </c>
      <c r="G274" s="1" t="s">
        <v>4</v>
      </c>
      <c r="H274" s="1">
        <v>3908</v>
      </c>
      <c r="I274" s="1">
        <v>792</v>
      </c>
      <c r="J274" s="1">
        <v>614</v>
      </c>
    </row>
    <row r="275" spans="1:10" x14ac:dyDescent="0.2">
      <c r="A275" s="1">
        <v>178</v>
      </c>
      <c r="B275" s="1" t="s">
        <v>79</v>
      </c>
      <c r="C275" s="1">
        <v>289</v>
      </c>
      <c r="D275" s="1" t="s">
        <v>643</v>
      </c>
      <c r="E275" s="1">
        <v>5510</v>
      </c>
      <c r="F275" s="1" t="s">
        <v>581</v>
      </c>
      <c r="G275" s="1" t="s">
        <v>4</v>
      </c>
      <c r="H275" s="1">
        <v>5226</v>
      </c>
      <c r="I275" s="1">
        <v>5233</v>
      </c>
      <c r="J275" s="1">
        <v>5241</v>
      </c>
    </row>
    <row r="276" spans="1:10" x14ac:dyDescent="0.2">
      <c r="A276" s="1">
        <v>238</v>
      </c>
      <c r="B276" s="1" t="s">
        <v>81</v>
      </c>
      <c r="C276" s="1">
        <v>289</v>
      </c>
      <c r="D276" s="1" t="s">
        <v>643</v>
      </c>
      <c r="E276" s="1">
        <v>5510</v>
      </c>
      <c r="F276" s="1" t="s">
        <v>581</v>
      </c>
      <c r="G276" s="1" t="s">
        <v>4</v>
      </c>
      <c r="H276" s="1">
        <v>288770</v>
      </c>
      <c r="I276" s="1">
        <v>302273</v>
      </c>
      <c r="J276" s="1">
        <v>267867</v>
      </c>
    </row>
    <row r="277" spans="1:10" x14ac:dyDescent="0.2">
      <c r="A277" s="1">
        <v>62</v>
      </c>
      <c r="B277" s="1" t="s">
        <v>82</v>
      </c>
      <c r="C277" s="1">
        <v>289</v>
      </c>
      <c r="D277" s="1" t="s">
        <v>643</v>
      </c>
      <c r="E277" s="1">
        <v>5510</v>
      </c>
      <c r="F277" s="1" t="s">
        <v>581</v>
      </c>
      <c r="G277" s="1" t="s">
        <v>4</v>
      </c>
    </row>
    <row r="278" spans="1:10" x14ac:dyDescent="0.2">
      <c r="A278" s="1">
        <v>75</v>
      </c>
      <c r="B278" s="1" t="s">
        <v>90</v>
      </c>
      <c r="C278" s="1">
        <v>289</v>
      </c>
      <c r="D278" s="1" t="s">
        <v>643</v>
      </c>
      <c r="E278" s="1">
        <v>5510</v>
      </c>
      <c r="F278" s="1" t="s">
        <v>581</v>
      </c>
      <c r="G278" s="1" t="s">
        <v>4</v>
      </c>
      <c r="H278" s="1">
        <v>779</v>
      </c>
      <c r="I278" s="1">
        <v>1758</v>
      </c>
      <c r="J278" s="1">
        <v>1912</v>
      </c>
    </row>
    <row r="279" spans="1:10" x14ac:dyDescent="0.2">
      <c r="A279" s="1">
        <v>84</v>
      </c>
      <c r="B279" s="1" t="s">
        <v>94</v>
      </c>
      <c r="C279" s="1">
        <v>289</v>
      </c>
      <c r="D279" s="1" t="s">
        <v>643</v>
      </c>
      <c r="E279" s="1">
        <v>5510</v>
      </c>
      <c r="F279" s="1" t="s">
        <v>581</v>
      </c>
      <c r="G279" s="1" t="s">
        <v>4</v>
      </c>
      <c r="H279" s="1">
        <v>187</v>
      </c>
      <c r="I279" s="1">
        <v>161</v>
      </c>
      <c r="J279" s="1">
        <v>109</v>
      </c>
    </row>
    <row r="280" spans="1:10" x14ac:dyDescent="0.2">
      <c r="A280" s="1">
        <v>89</v>
      </c>
      <c r="B280" s="1" t="s">
        <v>98</v>
      </c>
      <c r="C280" s="1">
        <v>289</v>
      </c>
      <c r="D280" s="1" t="s">
        <v>643</v>
      </c>
      <c r="E280" s="1">
        <v>5510</v>
      </c>
      <c r="F280" s="1" t="s">
        <v>581</v>
      </c>
      <c r="G280" s="1" t="s">
        <v>4</v>
      </c>
      <c r="H280" s="1">
        <v>54758</v>
      </c>
      <c r="I280" s="1">
        <v>60750</v>
      </c>
      <c r="J280" s="1">
        <v>55647</v>
      </c>
    </row>
    <row r="281" spans="1:10" x14ac:dyDescent="0.2">
      <c r="A281" s="1">
        <v>90</v>
      </c>
      <c r="B281" s="1" t="s">
        <v>99</v>
      </c>
      <c r="C281" s="1">
        <v>289</v>
      </c>
      <c r="D281" s="1" t="s">
        <v>643</v>
      </c>
      <c r="E281" s="1">
        <v>5510</v>
      </c>
      <c r="F281" s="1" t="s">
        <v>581</v>
      </c>
      <c r="G281" s="1" t="s">
        <v>4</v>
      </c>
      <c r="H281" s="1">
        <v>504</v>
      </c>
      <c r="I281" s="1">
        <v>516</v>
      </c>
      <c r="J281" s="1">
        <v>517</v>
      </c>
    </row>
    <row r="282" spans="1:10" x14ac:dyDescent="0.2">
      <c r="A282" s="1">
        <v>93</v>
      </c>
      <c r="B282" s="1" t="s">
        <v>102</v>
      </c>
      <c r="C282" s="1">
        <v>289</v>
      </c>
      <c r="D282" s="1" t="s">
        <v>643</v>
      </c>
      <c r="E282" s="1">
        <v>5510</v>
      </c>
      <c r="F282" s="1" t="s">
        <v>581</v>
      </c>
      <c r="G282" s="1" t="s">
        <v>4</v>
      </c>
      <c r="H282" s="1">
        <v>4196</v>
      </c>
      <c r="I282" s="1">
        <v>4222</v>
      </c>
      <c r="J282" s="1">
        <v>4247</v>
      </c>
    </row>
    <row r="283" spans="1:10" x14ac:dyDescent="0.2">
      <c r="A283" s="1">
        <v>95</v>
      </c>
      <c r="B283" s="1" t="s">
        <v>103</v>
      </c>
      <c r="C283" s="1">
        <v>289</v>
      </c>
      <c r="D283" s="1" t="s">
        <v>643</v>
      </c>
      <c r="E283" s="1">
        <v>5510</v>
      </c>
      <c r="F283" s="1" t="s">
        <v>581</v>
      </c>
      <c r="G283" s="1" t="s">
        <v>4</v>
      </c>
      <c r="H283" s="1">
        <v>894</v>
      </c>
      <c r="I283" s="1">
        <v>781</v>
      </c>
      <c r="J283" s="1">
        <v>769</v>
      </c>
    </row>
    <row r="284" spans="1:10" x14ac:dyDescent="0.2">
      <c r="A284" s="1">
        <v>100</v>
      </c>
      <c r="B284" s="1" t="s">
        <v>106</v>
      </c>
      <c r="C284" s="1">
        <v>289</v>
      </c>
      <c r="D284" s="1" t="s">
        <v>643</v>
      </c>
      <c r="E284" s="1">
        <v>5510</v>
      </c>
      <c r="F284" s="1" t="s">
        <v>581</v>
      </c>
      <c r="G284" s="1" t="s">
        <v>4</v>
      </c>
      <c r="H284" s="1">
        <v>828000</v>
      </c>
      <c r="I284" s="1">
        <v>850000</v>
      </c>
      <c r="J284" s="1">
        <v>797700</v>
      </c>
    </row>
    <row r="285" spans="1:10" x14ac:dyDescent="0.2">
      <c r="A285" s="1">
        <v>101</v>
      </c>
      <c r="B285" s="1" t="s">
        <v>107</v>
      </c>
      <c r="C285" s="1">
        <v>289</v>
      </c>
      <c r="D285" s="1" t="s">
        <v>643</v>
      </c>
      <c r="E285" s="1">
        <v>5510</v>
      </c>
      <c r="F285" s="1" t="s">
        <v>581</v>
      </c>
      <c r="G285" s="1" t="s">
        <v>4</v>
      </c>
    </row>
    <row r="286" spans="1:10" x14ac:dyDescent="0.2">
      <c r="A286" s="1">
        <v>102</v>
      </c>
      <c r="B286" s="1" t="s">
        <v>108</v>
      </c>
      <c r="C286" s="1">
        <v>289</v>
      </c>
      <c r="D286" s="1" t="s">
        <v>643</v>
      </c>
      <c r="E286" s="1">
        <v>5510</v>
      </c>
      <c r="F286" s="1" t="s">
        <v>581</v>
      </c>
      <c r="G286" s="1" t="s">
        <v>4</v>
      </c>
      <c r="H286" s="1">
        <v>31992</v>
      </c>
      <c r="I286" s="1">
        <v>44588</v>
      </c>
      <c r="J286" s="1">
        <v>56176</v>
      </c>
    </row>
    <row r="287" spans="1:10" x14ac:dyDescent="0.2">
      <c r="A287" s="1">
        <v>103</v>
      </c>
      <c r="B287" s="1" t="s">
        <v>109</v>
      </c>
      <c r="C287" s="1">
        <v>289</v>
      </c>
      <c r="D287" s="1" t="s">
        <v>643</v>
      </c>
      <c r="E287" s="1">
        <v>5510</v>
      </c>
      <c r="F287" s="1" t="s">
        <v>581</v>
      </c>
      <c r="G287" s="1" t="s">
        <v>4</v>
      </c>
      <c r="H287" s="1">
        <v>7398</v>
      </c>
      <c r="I287" s="1">
        <v>1957</v>
      </c>
      <c r="J287" s="1">
        <v>2344</v>
      </c>
    </row>
    <row r="288" spans="1:10" x14ac:dyDescent="0.2">
      <c r="A288" s="1">
        <v>105</v>
      </c>
      <c r="B288" s="1" t="s">
        <v>111</v>
      </c>
      <c r="C288" s="1">
        <v>289</v>
      </c>
      <c r="D288" s="1" t="s">
        <v>643</v>
      </c>
      <c r="E288" s="1">
        <v>5510</v>
      </c>
      <c r="F288" s="1" t="s">
        <v>581</v>
      </c>
      <c r="G288" s="1" t="s">
        <v>4</v>
      </c>
      <c r="H288" s="1">
        <v>52</v>
      </c>
      <c r="I288" s="1">
        <v>46</v>
      </c>
      <c r="J288" s="1">
        <v>47</v>
      </c>
    </row>
    <row r="289" spans="1:10" x14ac:dyDescent="0.2">
      <c r="A289" s="1">
        <v>106</v>
      </c>
      <c r="B289" s="1" t="s">
        <v>112</v>
      </c>
      <c r="C289" s="1">
        <v>289</v>
      </c>
      <c r="D289" s="1" t="s">
        <v>643</v>
      </c>
      <c r="E289" s="1">
        <v>5510</v>
      </c>
      <c r="F289" s="1" t="s">
        <v>581</v>
      </c>
      <c r="G289" s="1" t="s">
        <v>4</v>
      </c>
      <c r="H289" s="1">
        <v>339</v>
      </c>
      <c r="I289" s="1">
        <v>288</v>
      </c>
      <c r="J289" s="1">
        <v>282</v>
      </c>
    </row>
    <row r="290" spans="1:10" x14ac:dyDescent="0.2">
      <c r="A290" s="1">
        <v>110</v>
      </c>
      <c r="B290" s="1" t="s">
        <v>114</v>
      </c>
      <c r="C290" s="1">
        <v>289</v>
      </c>
      <c r="D290" s="1" t="s">
        <v>643</v>
      </c>
      <c r="E290" s="1">
        <v>5510</v>
      </c>
      <c r="F290" s="1" t="s">
        <v>581</v>
      </c>
      <c r="G290" s="1" t="s">
        <v>4</v>
      </c>
      <c r="H290" s="1">
        <v>11</v>
      </c>
      <c r="I290" s="1">
        <v>11</v>
      </c>
      <c r="J290" s="1">
        <v>11</v>
      </c>
    </row>
    <row r="291" spans="1:10" x14ac:dyDescent="0.2">
      <c r="A291" s="1">
        <v>112</v>
      </c>
      <c r="B291" s="1" t="s">
        <v>115</v>
      </c>
      <c r="C291" s="1">
        <v>289</v>
      </c>
      <c r="D291" s="1" t="s">
        <v>643</v>
      </c>
      <c r="E291" s="1">
        <v>5510</v>
      </c>
      <c r="F291" s="1" t="s">
        <v>581</v>
      </c>
      <c r="G291" s="1" t="s">
        <v>4</v>
      </c>
      <c r="H291" s="1">
        <v>16</v>
      </c>
      <c r="I291" s="1">
        <v>41</v>
      </c>
      <c r="J291" s="1">
        <v>5</v>
      </c>
    </row>
    <row r="292" spans="1:10" x14ac:dyDescent="0.2">
      <c r="A292" s="1">
        <v>114</v>
      </c>
      <c r="B292" s="1" t="s">
        <v>117</v>
      </c>
      <c r="C292" s="1">
        <v>289</v>
      </c>
      <c r="D292" s="1" t="s">
        <v>643</v>
      </c>
      <c r="E292" s="1">
        <v>5510</v>
      </c>
      <c r="F292" s="1" t="s">
        <v>581</v>
      </c>
      <c r="G292" s="1" t="s">
        <v>4</v>
      </c>
      <c r="H292" s="1">
        <v>12364</v>
      </c>
      <c r="I292" s="1">
        <v>11226</v>
      </c>
      <c r="J292" s="1">
        <v>11135</v>
      </c>
    </row>
    <row r="293" spans="1:10" x14ac:dyDescent="0.2">
      <c r="A293" s="1">
        <v>120</v>
      </c>
      <c r="B293" s="1" t="s">
        <v>121</v>
      </c>
      <c r="C293" s="1">
        <v>289</v>
      </c>
      <c r="D293" s="1" t="s">
        <v>643</v>
      </c>
      <c r="E293" s="1">
        <v>5510</v>
      </c>
      <c r="F293" s="1" t="s">
        <v>581</v>
      </c>
      <c r="G293" s="1" t="s">
        <v>4</v>
      </c>
      <c r="H293" s="1">
        <v>15400</v>
      </c>
      <c r="I293" s="1">
        <v>16770</v>
      </c>
      <c r="J293" s="1">
        <v>16800</v>
      </c>
    </row>
    <row r="294" spans="1:10" x14ac:dyDescent="0.2">
      <c r="A294" s="1">
        <v>121</v>
      </c>
      <c r="B294" s="1" t="s">
        <v>123</v>
      </c>
      <c r="C294" s="1">
        <v>289</v>
      </c>
      <c r="D294" s="1" t="s">
        <v>643</v>
      </c>
      <c r="E294" s="1">
        <v>5510</v>
      </c>
      <c r="F294" s="1" t="s">
        <v>581</v>
      </c>
      <c r="G294" s="1" t="s">
        <v>4</v>
      </c>
      <c r="H294" s="1">
        <v>202</v>
      </c>
      <c r="I294" s="1">
        <v>199</v>
      </c>
      <c r="J294" s="1">
        <v>196</v>
      </c>
    </row>
    <row r="295" spans="1:10" x14ac:dyDescent="0.2">
      <c r="A295" s="1">
        <v>133</v>
      </c>
      <c r="B295" s="1" t="s">
        <v>134</v>
      </c>
      <c r="C295" s="1">
        <v>289</v>
      </c>
      <c r="D295" s="1" t="s">
        <v>643</v>
      </c>
      <c r="E295" s="1">
        <v>5510</v>
      </c>
      <c r="F295" s="1" t="s">
        <v>581</v>
      </c>
      <c r="G295" s="1" t="s">
        <v>4</v>
      </c>
      <c r="H295" s="1">
        <v>22593</v>
      </c>
      <c r="I295" s="1">
        <v>43384</v>
      </c>
      <c r="J295" s="1">
        <v>37577</v>
      </c>
    </row>
    <row r="296" spans="1:10" x14ac:dyDescent="0.2">
      <c r="A296" s="1">
        <v>138</v>
      </c>
      <c r="B296" s="1" t="s">
        <v>140</v>
      </c>
      <c r="C296" s="1">
        <v>289</v>
      </c>
      <c r="D296" s="1" t="s">
        <v>643</v>
      </c>
      <c r="E296" s="1">
        <v>5510</v>
      </c>
      <c r="F296" s="1" t="s">
        <v>581</v>
      </c>
      <c r="G296" s="1" t="s">
        <v>4</v>
      </c>
      <c r="H296" s="1">
        <v>64911</v>
      </c>
      <c r="I296" s="1">
        <v>51605</v>
      </c>
      <c r="J296" s="1">
        <v>59412</v>
      </c>
    </row>
    <row r="297" spans="1:10" x14ac:dyDescent="0.2">
      <c r="A297" s="1">
        <v>143</v>
      </c>
      <c r="B297" s="1" t="s">
        <v>145</v>
      </c>
      <c r="C297" s="1">
        <v>289</v>
      </c>
      <c r="D297" s="1" t="s">
        <v>643</v>
      </c>
      <c r="E297" s="1">
        <v>5510</v>
      </c>
      <c r="F297" s="1" t="s">
        <v>581</v>
      </c>
      <c r="G297" s="1" t="s">
        <v>4</v>
      </c>
      <c r="H297" s="1">
        <v>498</v>
      </c>
      <c r="I297" s="1">
        <v>1082</v>
      </c>
      <c r="J297" s="1">
        <v>943</v>
      </c>
    </row>
    <row r="298" spans="1:10" x14ac:dyDescent="0.2">
      <c r="A298" s="1">
        <v>144</v>
      </c>
      <c r="B298" s="1" t="s">
        <v>146</v>
      </c>
      <c r="C298" s="1">
        <v>289</v>
      </c>
      <c r="D298" s="1" t="s">
        <v>643</v>
      </c>
      <c r="E298" s="1">
        <v>5510</v>
      </c>
      <c r="F298" s="1" t="s">
        <v>581</v>
      </c>
      <c r="G298" s="1" t="s">
        <v>4</v>
      </c>
      <c r="H298" s="1">
        <v>54010</v>
      </c>
      <c r="I298" s="1">
        <v>65802</v>
      </c>
      <c r="J298" s="1">
        <v>60000</v>
      </c>
    </row>
    <row r="299" spans="1:10" x14ac:dyDescent="0.2">
      <c r="A299" s="1">
        <v>28</v>
      </c>
      <c r="B299" s="1" t="s">
        <v>147</v>
      </c>
      <c r="C299" s="1">
        <v>289</v>
      </c>
      <c r="D299" s="1" t="s">
        <v>643</v>
      </c>
      <c r="E299" s="1">
        <v>5510</v>
      </c>
      <c r="F299" s="1" t="s">
        <v>581</v>
      </c>
      <c r="G299" s="1" t="s">
        <v>4</v>
      </c>
      <c r="H299" s="1">
        <v>801600</v>
      </c>
      <c r="I299" s="1">
        <v>828270</v>
      </c>
      <c r="J299" s="1">
        <v>812952</v>
      </c>
    </row>
    <row r="300" spans="1:10" x14ac:dyDescent="0.2">
      <c r="A300" s="1">
        <v>157</v>
      </c>
      <c r="B300" s="1" t="s">
        <v>154</v>
      </c>
      <c r="C300" s="1">
        <v>289</v>
      </c>
      <c r="D300" s="1" t="s">
        <v>643</v>
      </c>
      <c r="E300" s="1">
        <v>5510</v>
      </c>
      <c r="F300" s="1" t="s">
        <v>581</v>
      </c>
      <c r="G300" s="1" t="s">
        <v>4</v>
      </c>
      <c r="H300" s="1">
        <v>4994</v>
      </c>
      <c r="I300" s="1">
        <v>4552</v>
      </c>
      <c r="J300" s="1">
        <v>2273</v>
      </c>
    </row>
    <row r="301" spans="1:10" x14ac:dyDescent="0.2">
      <c r="A301" s="1">
        <v>158</v>
      </c>
      <c r="B301" s="1" t="s">
        <v>155</v>
      </c>
      <c r="C301" s="1">
        <v>289</v>
      </c>
      <c r="D301" s="1" t="s">
        <v>643</v>
      </c>
      <c r="E301" s="1">
        <v>5510</v>
      </c>
      <c r="F301" s="1" t="s">
        <v>581</v>
      </c>
      <c r="G301" s="1" t="s">
        <v>4</v>
      </c>
      <c r="H301" s="1">
        <v>55186</v>
      </c>
      <c r="I301" s="1">
        <v>34111</v>
      </c>
      <c r="J301" s="1">
        <v>66722</v>
      </c>
    </row>
    <row r="302" spans="1:10" x14ac:dyDescent="0.2">
      <c r="A302" s="1">
        <v>159</v>
      </c>
      <c r="B302" s="1" t="s">
        <v>156</v>
      </c>
      <c r="C302" s="1">
        <v>289</v>
      </c>
      <c r="D302" s="1" t="s">
        <v>643</v>
      </c>
      <c r="E302" s="1">
        <v>5510</v>
      </c>
      <c r="F302" s="1" t="s">
        <v>581</v>
      </c>
      <c r="G302" s="1" t="s">
        <v>4</v>
      </c>
      <c r="H302" s="1">
        <v>434990</v>
      </c>
      <c r="I302" s="1">
        <v>432900</v>
      </c>
      <c r="J302" s="1">
        <v>460988</v>
      </c>
    </row>
    <row r="303" spans="1:10" x14ac:dyDescent="0.2">
      <c r="A303" s="1">
        <v>299</v>
      </c>
      <c r="B303" s="1" t="s">
        <v>159</v>
      </c>
      <c r="C303" s="1">
        <v>289</v>
      </c>
      <c r="D303" s="1" t="s">
        <v>643</v>
      </c>
      <c r="E303" s="1">
        <v>5510</v>
      </c>
      <c r="F303" s="1" t="s">
        <v>581</v>
      </c>
      <c r="G303" s="1" t="s">
        <v>4</v>
      </c>
      <c r="H303" s="1">
        <v>295</v>
      </c>
      <c r="I303" s="1">
        <v>292</v>
      </c>
      <c r="J303" s="1">
        <v>289</v>
      </c>
    </row>
    <row r="304" spans="1:10" x14ac:dyDescent="0.2">
      <c r="A304" s="1">
        <v>165</v>
      </c>
      <c r="B304" s="1" t="s">
        <v>162</v>
      </c>
      <c r="C304" s="1">
        <v>289</v>
      </c>
      <c r="D304" s="1" t="s">
        <v>643</v>
      </c>
      <c r="E304" s="1">
        <v>5510</v>
      </c>
      <c r="F304" s="1" t="s">
        <v>581</v>
      </c>
      <c r="G304" s="1" t="s">
        <v>4</v>
      </c>
      <c r="H304" s="1">
        <v>33147</v>
      </c>
      <c r="I304" s="1">
        <v>31800</v>
      </c>
      <c r="J304" s="1">
        <v>32903</v>
      </c>
    </row>
    <row r="305" spans="1:10" x14ac:dyDescent="0.2">
      <c r="A305" s="1">
        <v>166</v>
      </c>
      <c r="B305" s="1" t="s">
        <v>163</v>
      </c>
      <c r="C305" s="1">
        <v>289</v>
      </c>
      <c r="D305" s="1" t="s">
        <v>643</v>
      </c>
      <c r="E305" s="1">
        <v>5510</v>
      </c>
      <c r="F305" s="1" t="s">
        <v>581</v>
      </c>
      <c r="G305" s="1" t="s">
        <v>4</v>
      </c>
      <c r="H305" s="1">
        <v>231</v>
      </c>
      <c r="I305" s="1">
        <v>234</v>
      </c>
      <c r="J305" s="1">
        <v>237</v>
      </c>
    </row>
    <row r="306" spans="1:10" x14ac:dyDescent="0.2">
      <c r="A306" s="1">
        <v>169</v>
      </c>
      <c r="B306" s="1" t="s">
        <v>165</v>
      </c>
      <c r="C306" s="1">
        <v>289</v>
      </c>
      <c r="D306" s="1" t="s">
        <v>643</v>
      </c>
      <c r="E306" s="1">
        <v>5510</v>
      </c>
      <c r="F306" s="1" t="s">
        <v>581</v>
      </c>
      <c r="G306" s="1" t="s">
        <v>4</v>
      </c>
      <c r="H306" s="1">
        <v>41400</v>
      </c>
      <c r="I306" s="1">
        <v>43790</v>
      </c>
      <c r="J306" s="1">
        <v>21450</v>
      </c>
    </row>
    <row r="307" spans="1:10" x14ac:dyDescent="0.2">
      <c r="A307" s="1">
        <v>170</v>
      </c>
      <c r="B307" s="1" t="s">
        <v>166</v>
      </c>
      <c r="C307" s="1">
        <v>289</v>
      </c>
      <c r="D307" s="1" t="s">
        <v>643</v>
      </c>
      <c r="E307" s="1">
        <v>5510</v>
      </c>
      <c r="F307" s="1" t="s">
        <v>581</v>
      </c>
      <c r="G307" s="1" t="s">
        <v>4</v>
      </c>
      <c r="H307" s="1">
        <v>213</v>
      </c>
      <c r="I307" s="1">
        <v>194</v>
      </c>
      <c r="J307" s="1">
        <v>231</v>
      </c>
    </row>
    <row r="308" spans="1:10" x14ac:dyDescent="0.2">
      <c r="A308" s="1">
        <v>117</v>
      </c>
      <c r="B308" s="1" t="s">
        <v>172</v>
      </c>
      <c r="C308" s="1">
        <v>289</v>
      </c>
      <c r="D308" s="1" t="s">
        <v>643</v>
      </c>
      <c r="E308" s="1">
        <v>5510</v>
      </c>
      <c r="F308" s="1" t="s">
        <v>581</v>
      </c>
      <c r="G308" s="1" t="s">
        <v>4</v>
      </c>
      <c r="H308" s="1">
        <v>12158</v>
      </c>
      <c r="I308" s="1">
        <v>11678</v>
      </c>
      <c r="J308" s="1">
        <v>13575</v>
      </c>
    </row>
    <row r="309" spans="1:10" x14ac:dyDescent="0.2">
      <c r="A309" s="1">
        <v>194</v>
      </c>
      <c r="B309" s="1" t="s">
        <v>184</v>
      </c>
      <c r="C309" s="1">
        <v>289</v>
      </c>
      <c r="D309" s="1" t="s">
        <v>643</v>
      </c>
      <c r="E309" s="1">
        <v>5510</v>
      </c>
      <c r="F309" s="1" t="s">
        <v>581</v>
      </c>
      <c r="G309" s="1" t="s">
        <v>4</v>
      </c>
      <c r="H309" s="1">
        <v>6157</v>
      </c>
      <c r="I309" s="1">
        <v>6344</v>
      </c>
      <c r="J309" s="1">
        <v>6530</v>
      </c>
    </row>
    <row r="310" spans="1:10" x14ac:dyDescent="0.2">
      <c r="A310" s="1">
        <v>195</v>
      </c>
      <c r="B310" s="1" t="s">
        <v>185</v>
      </c>
      <c r="C310" s="1">
        <v>289</v>
      </c>
      <c r="D310" s="1" t="s">
        <v>643</v>
      </c>
      <c r="E310" s="1">
        <v>5510</v>
      </c>
      <c r="F310" s="1" t="s">
        <v>581</v>
      </c>
      <c r="G310" s="1" t="s">
        <v>4</v>
      </c>
      <c r="H310" s="1">
        <v>7378</v>
      </c>
      <c r="I310" s="1">
        <v>10376</v>
      </c>
      <c r="J310" s="1">
        <v>12000</v>
      </c>
    </row>
    <row r="311" spans="1:10" x14ac:dyDescent="0.2">
      <c r="A311" s="1">
        <v>197</v>
      </c>
      <c r="B311" s="1" t="s">
        <v>189</v>
      </c>
      <c r="C311" s="1">
        <v>289</v>
      </c>
      <c r="D311" s="1" t="s">
        <v>643</v>
      </c>
      <c r="E311" s="1">
        <v>5510</v>
      </c>
      <c r="F311" s="1" t="s">
        <v>581</v>
      </c>
      <c r="G311" s="1" t="s">
        <v>4</v>
      </c>
      <c r="H311" s="1">
        <v>3174</v>
      </c>
      <c r="I311" s="1">
        <v>3163</v>
      </c>
      <c r="J311" s="1">
        <v>3260</v>
      </c>
    </row>
    <row r="312" spans="1:10" x14ac:dyDescent="0.2">
      <c r="A312" s="1">
        <v>201</v>
      </c>
      <c r="B312" s="1" t="s">
        <v>194</v>
      </c>
      <c r="C312" s="1">
        <v>289</v>
      </c>
      <c r="D312" s="1" t="s">
        <v>643</v>
      </c>
      <c r="E312" s="1">
        <v>5510</v>
      </c>
      <c r="F312" s="1" t="s">
        <v>581</v>
      </c>
      <c r="G312" s="1" t="s">
        <v>4</v>
      </c>
      <c r="H312" s="1">
        <v>25145</v>
      </c>
      <c r="I312" s="1">
        <v>25083</v>
      </c>
      <c r="J312" s="1">
        <v>25021</v>
      </c>
    </row>
    <row r="313" spans="1:10" x14ac:dyDescent="0.2">
      <c r="A313" s="1">
        <v>277</v>
      </c>
      <c r="B313" s="1" t="s">
        <v>571</v>
      </c>
      <c r="C313" s="1">
        <v>289</v>
      </c>
      <c r="D313" s="1" t="s">
        <v>643</v>
      </c>
      <c r="E313" s="1">
        <v>5510</v>
      </c>
      <c r="F313" s="1" t="s">
        <v>581</v>
      </c>
      <c r="G313" s="1" t="s">
        <v>4</v>
      </c>
      <c r="H313" s="1">
        <v>175000</v>
      </c>
      <c r="I313" s="1">
        <v>189504</v>
      </c>
      <c r="J313" s="1">
        <v>202027</v>
      </c>
    </row>
    <row r="314" spans="1:10" x14ac:dyDescent="0.2">
      <c r="A314" s="1">
        <v>38</v>
      </c>
      <c r="B314" s="1" t="s">
        <v>197</v>
      </c>
      <c r="C314" s="1">
        <v>289</v>
      </c>
      <c r="D314" s="1" t="s">
        <v>643</v>
      </c>
      <c r="E314" s="1">
        <v>5510</v>
      </c>
      <c r="F314" s="1" t="s">
        <v>581</v>
      </c>
      <c r="G314" s="1" t="s">
        <v>4</v>
      </c>
      <c r="H314" s="1">
        <v>14077</v>
      </c>
      <c r="I314" s="1">
        <v>14473</v>
      </c>
      <c r="J314" s="1">
        <v>15516</v>
      </c>
    </row>
    <row r="315" spans="1:10" x14ac:dyDescent="0.2">
      <c r="A315" s="1">
        <v>276</v>
      </c>
      <c r="B315" s="1" t="s">
        <v>198</v>
      </c>
      <c r="C315" s="1">
        <v>289</v>
      </c>
      <c r="D315" s="1" t="s">
        <v>643</v>
      </c>
      <c r="E315" s="1">
        <v>5510</v>
      </c>
      <c r="F315" s="1" t="s">
        <v>581</v>
      </c>
      <c r="G315" s="1" t="s">
        <v>4</v>
      </c>
      <c r="H315" s="1">
        <v>721000</v>
      </c>
      <c r="I315" s="1">
        <v>329000</v>
      </c>
      <c r="J315" s="1">
        <v>525000</v>
      </c>
    </row>
    <row r="316" spans="1:10" x14ac:dyDescent="0.2">
      <c r="A316" s="1">
        <v>206</v>
      </c>
      <c r="B316" s="1" t="s">
        <v>572</v>
      </c>
      <c r="C316" s="1">
        <v>289</v>
      </c>
      <c r="D316" s="1" t="s">
        <v>643</v>
      </c>
      <c r="E316" s="1">
        <v>5510</v>
      </c>
      <c r="F316" s="1" t="s">
        <v>581</v>
      </c>
      <c r="G316" s="1" t="s">
        <v>4</v>
      </c>
    </row>
    <row r="317" spans="1:10" x14ac:dyDescent="0.2">
      <c r="A317" s="1">
        <v>212</v>
      </c>
      <c r="B317" s="1" t="s">
        <v>203</v>
      </c>
      <c r="C317" s="1">
        <v>289</v>
      </c>
      <c r="D317" s="1" t="s">
        <v>643</v>
      </c>
      <c r="E317" s="1">
        <v>5510</v>
      </c>
      <c r="F317" s="1" t="s">
        <v>581</v>
      </c>
      <c r="G317" s="1" t="s">
        <v>4</v>
      </c>
      <c r="H317" s="1">
        <v>308</v>
      </c>
      <c r="I317" s="1">
        <v>943</v>
      </c>
      <c r="J317" s="1">
        <v>946</v>
      </c>
    </row>
    <row r="318" spans="1:10" x14ac:dyDescent="0.2">
      <c r="A318" s="1">
        <v>208</v>
      </c>
      <c r="B318" s="1" t="s">
        <v>204</v>
      </c>
      <c r="C318" s="1">
        <v>289</v>
      </c>
      <c r="D318" s="1" t="s">
        <v>643</v>
      </c>
      <c r="E318" s="1">
        <v>5510</v>
      </c>
      <c r="F318" s="1" t="s">
        <v>581</v>
      </c>
      <c r="G318" s="1" t="s">
        <v>4</v>
      </c>
      <c r="H318" s="1">
        <v>596</v>
      </c>
      <c r="I318" s="1">
        <v>551</v>
      </c>
      <c r="J318" s="1">
        <v>876</v>
      </c>
    </row>
    <row r="319" spans="1:10" x14ac:dyDescent="0.2">
      <c r="A319" s="1">
        <v>216</v>
      </c>
      <c r="B319" s="1" t="s">
        <v>205</v>
      </c>
      <c r="C319" s="1">
        <v>289</v>
      </c>
      <c r="D319" s="1" t="s">
        <v>643</v>
      </c>
      <c r="E319" s="1">
        <v>5510</v>
      </c>
      <c r="F319" s="1" t="s">
        <v>581</v>
      </c>
      <c r="G319" s="1" t="s">
        <v>4</v>
      </c>
      <c r="H319" s="1">
        <v>28800</v>
      </c>
      <c r="I319" s="1">
        <v>28604</v>
      </c>
      <c r="J319" s="1">
        <v>29298</v>
      </c>
    </row>
    <row r="320" spans="1:10" x14ac:dyDescent="0.2">
      <c r="A320" s="1">
        <v>154</v>
      </c>
      <c r="B320" s="1" t="s">
        <v>206</v>
      </c>
      <c r="C320" s="1">
        <v>289</v>
      </c>
      <c r="D320" s="1" t="s">
        <v>643</v>
      </c>
      <c r="E320" s="1">
        <v>5510</v>
      </c>
      <c r="F320" s="1" t="s">
        <v>581</v>
      </c>
      <c r="G320" s="1" t="s">
        <v>4</v>
      </c>
      <c r="H320" s="1">
        <v>40</v>
      </c>
      <c r="I320" s="1">
        <v>39</v>
      </c>
      <c r="J320" s="1">
        <v>38</v>
      </c>
    </row>
    <row r="321" spans="1:10" x14ac:dyDescent="0.2">
      <c r="A321" s="1">
        <v>217</v>
      </c>
      <c r="B321" s="1" t="s">
        <v>208</v>
      </c>
      <c r="C321" s="1">
        <v>289</v>
      </c>
      <c r="D321" s="1" t="s">
        <v>643</v>
      </c>
      <c r="E321" s="1">
        <v>5510</v>
      </c>
      <c r="F321" s="1" t="s">
        <v>581</v>
      </c>
      <c r="G321" s="1" t="s">
        <v>4</v>
      </c>
      <c r="H321" s="1">
        <v>1825</v>
      </c>
      <c r="I321" s="1">
        <v>1791</v>
      </c>
      <c r="J321" s="1">
        <v>1844</v>
      </c>
    </row>
    <row r="322" spans="1:10" x14ac:dyDescent="0.2">
      <c r="A322" s="1">
        <v>223</v>
      </c>
      <c r="B322" s="1" t="s">
        <v>213</v>
      </c>
      <c r="C322" s="1">
        <v>289</v>
      </c>
      <c r="D322" s="1" t="s">
        <v>643</v>
      </c>
      <c r="E322" s="1">
        <v>5510</v>
      </c>
      <c r="F322" s="1" t="s">
        <v>581</v>
      </c>
      <c r="G322" s="1" t="s">
        <v>4</v>
      </c>
      <c r="H322" s="1">
        <v>17716</v>
      </c>
      <c r="I322" s="1">
        <v>18530</v>
      </c>
      <c r="J322" s="1">
        <v>19521</v>
      </c>
    </row>
    <row r="323" spans="1:10" x14ac:dyDescent="0.2">
      <c r="A323" s="1">
        <v>226</v>
      </c>
      <c r="B323" s="1" t="s">
        <v>216</v>
      </c>
      <c r="C323" s="1">
        <v>289</v>
      </c>
      <c r="D323" s="1" t="s">
        <v>643</v>
      </c>
      <c r="E323" s="1">
        <v>5510</v>
      </c>
      <c r="F323" s="1" t="s">
        <v>581</v>
      </c>
      <c r="G323" s="1" t="s">
        <v>4</v>
      </c>
      <c r="H323" s="1">
        <v>144982</v>
      </c>
      <c r="I323" s="1">
        <v>120000</v>
      </c>
      <c r="J323" s="1">
        <v>130000</v>
      </c>
    </row>
    <row r="324" spans="1:10" x14ac:dyDescent="0.2">
      <c r="A324" s="1">
        <v>215</v>
      </c>
      <c r="B324" s="1" t="s">
        <v>220</v>
      </c>
      <c r="C324" s="1">
        <v>289</v>
      </c>
      <c r="D324" s="1" t="s">
        <v>643</v>
      </c>
      <c r="E324" s="1">
        <v>5510</v>
      </c>
      <c r="F324" s="1" t="s">
        <v>581</v>
      </c>
      <c r="G324" s="1" t="s">
        <v>4</v>
      </c>
      <c r="H324" s="1">
        <v>1113982</v>
      </c>
      <c r="I324" s="1">
        <v>1174589</v>
      </c>
      <c r="J324" s="1">
        <v>940221</v>
      </c>
    </row>
    <row r="325" spans="1:10" x14ac:dyDescent="0.2">
      <c r="A325" s="1">
        <v>231</v>
      </c>
      <c r="B325" s="1" t="s">
        <v>221</v>
      </c>
      <c r="C325" s="1">
        <v>289</v>
      </c>
      <c r="D325" s="1" t="s">
        <v>643</v>
      </c>
      <c r="E325" s="1">
        <v>5510</v>
      </c>
      <c r="F325" s="1" t="s">
        <v>581</v>
      </c>
      <c r="G325" s="1" t="s">
        <v>4</v>
      </c>
    </row>
    <row r="326" spans="1:10" x14ac:dyDescent="0.2">
      <c r="A326" s="1">
        <v>228</v>
      </c>
      <c r="B326" s="1" t="s">
        <v>224</v>
      </c>
      <c r="C326" s="1">
        <v>289</v>
      </c>
      <c r="D326" s="1" t="s">
        <v>643</v>
      </c>
      <c r="E326" s="1">
        <v>5510</v>
      </c>
      <c r="F326" s="1" t="s">
        <v>581</v>
      </c>
      <c r="G326" s="1" t="s">
        <v>4</v>
      </c>
    </row>
    <row r="327" spans="1:10" x14ac:dyDescent="0.2">
      <c r="A327" s="1">
        <v>235</v>
      </c>
      <c r="B327" s="1" t="s">
        <v>225</v>
      </c>
      <c r="C327" s="1">
        <v>289</v>
      </c>
      <c r="D327" s="1" t="s">
        <v>643</v>
      </c>
      <c r="E327" s="1">
        <v>5510</v>
      </c>
      <c r="F327" s="1" t="s">
        <v>581</v>
      </c>
      <c r="G327" s="1" t="s">
        <v>4</v>
      </c>
      <c r="H327" s="1">
        <v>5155</v>
      </c>
      <c r="I327" s="1">
        <v>6099</v>
      </c>
      <c r="J327" s="1">
        <v>6588</v>
      </c>
    </row>
    <row r="328" spans="1:10" x14ac:dyDescent="0.2">
      <c r="A328" s="1">
        <v>236</v>
      </c>
      <c r="B328" s="1" t="s">
        <v>227</v>
      </c>
      <c r="C328" s="1">
        <v>289</v>
      </c>
      <c r="D328" s="1" t="s">
        <v>643</v>
      </c>
      <c r="E328" s="1">
        <v>5510</v>
      </c>
      <c r="F328" s="1" t="s">
        <v>581</v>
      </c>
      <c r="G328" s="1" t="s">
        <v>4</v>
      </c>
      <c r="H328" s="1">
        <v>25662</v>
      </c>
      <c r="I328" s="1">
        <v>38616</v>
      </c>
      <c r="J328" s="1">
        <v>18671</v>
      </c>
    </row>
    <row r="329" spans="1:10" x14ac:dyDescent="0.2">
      <c r="A329" s="1">
        <v>237</v>
      </c>
      <c r="B329" s="1" t="s">
        <v>228</v>
      </c>
      <c r="C329" s="1">
        <v>289</v>
      </c>
      <c r="D329" s="1" t="s">
        <v>643</v>
      </c>
      <c r="E329" s="1">
        <v>5510</v>
      </c>
      <c r="F329" s="1" t="s">
        <v>581</v>
      </c>
      <c r="G329" s="1" t="s">
        <v>4</v>
      </c>
      <c r="H329" s="1">
        <v>34745</v>
      </c>
      <c r="I329" s="1">
        <v>46730</v>
      </c>
      <c r="J329" s="1">
        <v>43441</v>
      </c>
    </row>
    <row r="330" spans="1:10" x14ac:dyDescent="0.2">
      <c r="A330" s="1">
        <v>5000</v>
      </c>
      <c r="B330" s="1" t="s">
        <v>461</v>
      </c>
      <c r="C330" s="1">
        <v>289</v>
      </c>
      <c r="D330" s="1" t="s">
        <v>643</v>
      </c>
      <c r="E330" s="1">
        <v>5510</v>
      </c>
      <c r="F330" s="1" t="s">
        <v>581</v>
      </c>
      <c r="G330" s="1" t="s">
        <v>4</v>
      </c>
      <c r="H330" s="1">
        <v>6529085</v>
      </c>
      <c r="I330" s="1">
        <v>6172368</v>
      </c>
      <c r="J330" s="1">
        <v>6111548</v>
      </c>
    </row>
    <row r="331" spans="1:10" x14ac:dyDescent="0.2">
      <c r="A331" s="1">
        <v>249</v>
      </c>
      <c r="B331" s="1" t="s">
        <v>231</v>
      </c>
      <c r="C331" s="1">
        <v>289</v>
      </c>
      <c r="D331" s="1" t="s">
        <v>643</v>
      </c>
      <c r="E331" s="1">
        <v>5510</v>
      </c>
      <c r="F331" s="1" t="s">
        <v>581</v>
      </c>
      <c r="G331" s="1" t="s">
        <v>4</v>
      </c>
      <c r="H331" s="1">
        <v>24674</v>
      </c>
      <c r="I331" s="1">
        <v>22783</v>
      </c>
      <c r="J331" s="1">
        <v>27183</v>
      </c>
    </row>
    <row r="332" spans="1:10" x14ac:dyDescent="0.2">
      <c r="A332" s="1">
        <v>248</v>
      </c>
      <c r="B332" s="1" t="s">
        <v>232</v>
      </c>
      <c r="C332" s="1">
        <v>289</v>
      </c>
      <c r="D332" s="1" t="s">
        <v>643</v>
      </c>
      <c r="E332" s="1">
        <v>5510</v>
      </c>
      <c r="F332" s="1" t="s">
        <v>581</v>
      </c>
      <c r="G332" s="1" t="s">
        <v>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J332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640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43326</v>
      </c>
      <c r="I5" s="2">
        <f t="shared" si="0"/>
        <v>47848</v>
      </c>
      <c r="J5" s="2">
        <f t="shared" si="0"/>
        <v>52120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30064</v>
      </c>
      <c r="I6" s="2">
        <f t="shared" si="0"/>
        <v>40303</v>
      </c>
      <c r="J6" s="2">
        <f t="shared" si="0"/>
        <v>48334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626</v>
      </c>
      <c r="I7" s="2">
        <f t="shared" si="0"/>
        <v>612</v>
      </c>
      <c r="J7" s="2">
        <f t="shared" si="0"/>
        <v>604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10444</v>
      </c>
      <c r="I8" s="2">
        <f t="shared" si="0"/>
        <v>10415</v>
      </c>
      <c r="J8" s="2">
        <f t="shared" si="0"/>
        <v>10385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29400</v>
      </c>
      <c r="I13" s="2">
        <f t="shared" si="0"/>
        <v>26734</v>
      </c>
      <c r="J13" s="2">
        <f t="shared" si="0"/>
        <v>26556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928243</v>
      </c>
      <c r="I16" s="2">
        <f t="shared" si="0"/>
        <v>978824</v>
      </c>
      <c r="J16" s="2">
        <f t="shared" si="0"/>
        <v>900000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207117</v>
      </c>
      <c r="I17" s="2">
        <f t="shared" si="0"/>
        <v>200000</v>
      </c>
      <c r="J17" s="2">
        <f t="shared" si="0"/>
        <v>210000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446405</v>
      </c>
      <c r="I19" s="9">
        <f t="shared" si="1"/>
        <v>415092</v>
      </c>
      <c r="J19" s="9">
        <f t="shared" si="1"/>
        <v>365775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53830</v>
      </c>
      <c r="I20" s="2">
        <f t="shared" si="2"/>
        <v>52676</v>
      </c>
      <c r="J20" s="2">
        <f t="shared" si="2"/>
        <v>51598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3112000</v>
      </c>
      <c r="I21" s="9">
        <f t="shared" si="3"/>
        <v>2062133</v>
      </c>
      <c r="J21" s="9">
        <f t="shared" si="3"/>
        <v>2746504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506095</v>
      </c>
      <c r="I22" s="2">
        <f t="shared" si="4"/>
        <v>400000</v>
      </c>
      <c r="J22" s="2">
        <f t="shared" si="4"/>
        <v>390000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421562</v>
      </c>
      <c r="I24" s="2">
        <f t="shared" si="4"/>
        <v>350000</v>
      </c>
      <c r="J24" s="2">
        <f t="shared" si="4"/>
        <v>330000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2074</v>
      </c>
      <c r="I25" s="2">
        <f t="shared" si="4"/>
        <v>4769</v>
      </c>
      <c r="J25" s="2">
        <f t="shared" si="4"/>
        <v>5248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54097</v>
      </c>
      <c r="I26" s="2">
        <f t="shared" si="4"/>
        <v>79667</v>
      </c>
      <c r="J26" s="2">
        <f t="shared" si="4"/>
        <v>79995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131576</v>
      </c>
      <c r="I28" s="2">
        <f t="shared" si="4"/>
        <v>75903</v>
      </c>
      <c r="J28" s="2">
        <f t="shared" si="4"/>
        <v>129912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18190</v>
      </c>
      <c r="I29" s="2">
        <f t="shared" si="4"/>
        <v>20513</v>
      </c>
      <c r="J29" s="2">
        <f t="shared" si="4"/>
        <v>21000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12239</v>
      </c>
      <c r="I30" s="2">
        <f t="shared" si="4"/>
        <v>12606</v>
      </c>
      <c r="J30" s="2">
        <f t="shared" si="4"/>
        <v>12736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0</v>
      </c>
      <c r="I35" s="2">
        <f t="shared" si="5"/>
        <v>0</v>
      </c>
      <c r="J35" s="2">
        <f t="shared" si="5"/>
        <v>0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108021</v>
      </c>
      <c r="I37" s="2">
        <f t="shared" si="5"/>
        <v>115049</v>
      </c>
      <c r="J37" s="2">
        <f t="shared" si="5"/>
        <v>117000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12739</v>
      </c>
      <c r="I43" s="2">
        <f t="shared" si="6"/>
        <v>12452</v>
      </c>
      <c r="J43" s="2">
        <f t="shared" si="6"/>
        <v>10495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14165</v>
      </c>
      <c r="I44" s="2">
        <f t="shared" si="6"/>
        <v>13565</v>
      </c>
      <c r="J44" s="2">
        <f t="shared" si="6"/>
        <v>13887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2568</v>
      </c>
      <c r="I46" s="2">
        <f t="shared" si="6"/>
        <v>2567</v>
      </c>
      <c r="J46" s="2">
        <f t="shared" si="6"/>
        <v>2502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559900</v>
      </c>
      <c r="I49" s="2">
        <f t="shared" si="6"/>
        <v>470100</v>
      </c>
      <c r="J49" s="2">
        <f t="shared" si="6"/>
        <v>436173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5730</v>
      </c>
      <c r="I50" s="2">
        <f t="shared" si="6"/>
        <v>5773</v>
      </c>
      <c r="J50" s="2">
        <f t="shared" si="6"/>
        <v>6116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5705</v>
      </c>
      <c r="I51" s="2">
        <f t="shared" si="6"/>
        <v>5673</v>
      </c>
      <c r="J51" s="2">
        <f t="shared" si="6"/>
        <v>5828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15894</v>
      </c>
      <c r="I55" s="2">
        <f t="shared" si="6"/>
        <v>16020</v>
      </c>
      <c r="J55" s="2">
        <f t="shared" si="6"/>
        <v>16146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260</v>
      </c>
      <c r="I61" s="2">
        <f t="shared" si="8"/>
        <v>263</v>
      </c>
      <c r="J61" s="2">
        <f t="shared" si="8"/>
        <v>260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4630</v>
      </c>
      <c r="I62" s="2">
        <f t="shared" si="8"/>
        <v>1170</v>
      </c>
      <c r="J62" s="2">
        <f t="shared" si="8"/>
        <v>839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39138</v>
      </c>
      <c r="I63" s="2">
        <f t="shared" si="8"/>
        <v>39907</v>
      </c>
      <c r="J63" s="2">
        <f t="shared" si="8"/>
        <v>41235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1050</v>
      </c>
      <c r="I64" s="2">
        <f t="shared" si="8"/>
        <v>937</v>
      </c>
      <c r="J64" s="2">
        <f t="shared" si="8"/>
        <v>910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96318</v>
      </c>
      <c r="I65" s="2">
        <f t="shared" si="8"/>
        <v>79010</v>
      </c>
      <c r="J65" s="2">
        <f t="shared" si="8"/>
        <v>90039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8069</v>
      </c>
      <c r="I66" s="2">
        <f t="shared" si="8"/>
        <v>8327</v>
      </c>
      <c r="J66" s="2">
        <f t="shared" si="8"/>
        <v>4620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390</v>
      </c>
      <c r="I67" s="2">
        <f t="shared" si="8"/>
        <v>402</v>
      </c>
      <c r="J67" s="2">
        <f t="shared" si="8"/>
        <v>407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14865</v>
      </c>
      <c r="I68" s="2">
        <f t="shared" si="9"/>
        <v>17162</v>
      </c>
      <c r="J68" s="2">
        <f t="shared" si="9"/>
        <v>22261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5346</v>
      </c>
      <c r="I69" s="2">
        <f t="shared" si="9"/>
        <v>5525</v>
      </c>
      <c r="J69" s="2">
        <f t="shared" si="9"/>
        <v>3180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23</v>
      </c>
      <c r="I70" s="2">
        <f t="shared" si="9"/>
        <v>22</v>
      </c>
      <c r="J70" s="2">
        <f t="shared" si="9"/>
        <v>21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233</v>
      </c>
      <c r="I71" s="2">
        <f t="shared" si="9"/>
        <v>240</v>
      </c>
      <c r="J71" s="2">
        <f t="shared" si="9"/>
        <v>302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56266</v>
      </c>
      <c r="I72" s="2">
        <f t="shared" si="9"/>
        <v>90712</v>
      </c>
      <c r="J72" s="2">
        <f t="shared" si="9"/>
        <v>57829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10000</v>
      </c>
      <c r="I73" s="2">
        <f t="shared" si="9"/>
        <v>8000</v>
      </c>
      <c r="J73" s="2">
        <f t="shared" si="9"/>
        <v>9000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60000</v>
      </c>
      <c r="I79" s="2">
        <f t="shared" si="10"/>
        <v>63000</v>
      </c>
      <c r="J79" s="2">
        <f t="shared" si="10"/>
        <v>55000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22</v>
      </c>
      <c r="I83" s="2">
        <f t="shared" si="10"/>
        <v>21</v>
      </c>
      <c r="J83" s="2">
        <f t="shared" si="10"/>
        <v>21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28370</v>
      </c>
      <c r="I84" s="2">
        <f t="shared" si="10"/>
        <v>25139</v>
      </c>
      <c r="J84" s="2">
        <f t="shared" si="10"/>
        <v>27170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2124</v>
      </c>
      <c r="I86" s="2">
        <f t="shared" si="10"/>
        <v>2312</v>
      </c>
      <c r="J86" s="2">
        <f t="shared" si="10"/>
        <v>1988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429100</v>
      </c>
      <c r="I87" s="2">
        <f t="shared" si="10"/>
        <v>421700</v>
      </c>
      <c r="J87" s="2">
        <f t="shared" si="10"/>
        <v>415575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42000</v>
      </c>
      <c r="I91" s="2">
        <f t="shared" si="11"/>
        <v>38000</v>
      </c>
      <c r="J91" s="2">
        <f t="shared" si="11"/>
        <v>39000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12080</v>
      </c>
      <c r="I93" s="2">
        <f t="shared" si="11"/>
        <v>13595</v>
      </c>
      <c r="J93" s="2">
        <f t="shared" si="11"/>
        <v>13400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1464963</v>
      </c>
      <c r="I95" s="2">
        <f t="shared" si="11"/>
        <v>1511363</v>
      </c>
      <c r="J95" s="2">
        <f t="shared" si="11"/>
        <v>1495250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0</v>
      </c>
      <c r="I96" s="2">
        <f t="shared" si="11"/>
        <v>0</v>
      </c>
      <c r="J96" s="2">
        <f t="shared" si="11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42547</v>
      </c>
      <c r="I97" s="2">
        <f t="shared" si="11"/>
        <v>41788</v>
      </c>
      <c r="J97" s="2">
        <f t="shared" si="11"/>
        <v>42124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43031</v>
      </c>
      <c r="I99" s="2">
        <f t="shared" si="11"/>
        <v>55379</v>
      </c>
      <c r="J99" s="2">
        <f t="shared" si="11"/>
        <v>50546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16000</v>
      </c>
      <c r="I107" s="2">
        <f t="shared" si="15"/>
        <v>15000</v>
      </c>
      <c r="J107" s="2">
        <f t="shared" si="15"/>
        <v>15000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1778000</v>
      </c>
      <c r="I110" s="2">
        <f t="shared" si="17"/>
        <v>2000000</v>
      </c>
      <c r="J110" s="2">
        <f t="shared" si="17"/>
        <v>1900000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82698</v>
      </c>
      <c r="I112" s="2">
        <f t="shared" si="17"/>
        <v>78535</v>
      </c>
      <c r="J112" s="2">
        <f t="shared" si="17"/>
        <v>80193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14474</v>
      </c>
      <c r="I113" s="2">
        <f t="shared" si="17"/>
        <v>15452</v>
      </c>
      <c r="J113" s="2">
        <f t="shared" si="17"/>
        <v>16939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3</v>
      </c>
      <c r="I127" s="2">
        <f t="shared" si="20"/>
        <v>1</v>
      </c>
      <c r="J127" s="2">
        <f t="shared" si="20"/>
        <v>1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184</v>
      </c>
      <c r="I128" s="2">
        <f t="shared" si="20"/>
        <v>191</v>
      </c>
      <c r="J128" s="2">
        <f t="shared" si="20"/>
        <v>139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235</v>
      </c>
      <c r="I129" s="2">
        <f t="shared" si="20"/>
        <v>232</v>
      </c>
      <c r="J129" s="2">
        <f t="shared" si="20"/>
        <v>222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32</v>
      </c>
      <c r="I139" s="9">
        <f t="shared" si="23"/>
        <v>31</v>
      </c>
      <c r="J139" s="9">
        <f t="shared" si="23"/>
        <v>30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0</v>
      </c>
      <c r="I140" s="2">
        <f t="shared" si="24"/>
        <v>0</v>
      </c>
      <c r="J140" s="2">
        <f t="shared" si="24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28224</v>
      </c>
      <c r="I141" s="2">
        <f t="shared" si="24"/>
        <v>36611</v>
      </c>
      <c r="J141" s="2">
        <f t="shared" si="24"/>
        <v>32000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700</v>
      </c>
      <c r="I143" s="2">
        <f t="shared" si="24"/>
        <v>1047</v>
      </c>
      <c r="J143" s="2">
        <f t="shared" si="24"/>
        <v>1199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39924</v>
      </c>
      <c r="I146" s="2">
        <f t="shared" si="24"/>
        <v>51019</v>
      </c>
      <c r="J146" s="2">
        <f t="shared" si="24"/>
        <v>62346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4539</v>
      </c>
      <c r="I147" s="2">
        <f t="shared" si="24"/>
        <v>2090</v>
      </c>
      <c r="J147" s="2">
        <f t="shared" si="24"/>
        <v>2678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25</v>
      </c>
      <c r="I148" s="2">
        <f t="shared" si="24"/>
        <v>22</v>
      </c>
      <c r="J148" s="2">
        <f t="shared" si="24"/>
        <v>22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33</v>
      </c>
      <c r="I149" s="2">
        <f t="shared" si="24"/>
        <v>25</v>
      </c>
      <c r="J149" s="2">
        <f t="shared" si="24"/>
        <v>30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57</v>
      </c>
      <c r="I151" s="2">
        <f t="shared" si="25"/>
        <v>56</v>
      </c>
      <c r="J151" s="2">
        <f t="shared" si="25"/>
        <v>54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3086</v>
      </c>
      <c r="I154" s="2">
        <f t="shared" si="25"/>
        <v>3110</v>
      </c>
      <c r="J154" s="2">
        <f t="shared" si="25"/>
        <v>3133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433</v>
      </c>
      <c r="I155" s="2">
        <f t="shared" si="25"/>
        <v>1169</v>
      </c>
      <c r="J155" s="2">
        <f t="shared" si="25"/>
        <v>1150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26315</v>
      </c>
      <c r="I156" s="2">
        <f t="shared" si="25"/>
        <v>28088</v>
      </c>
      <c r="J156" s="2">
        <f t="shared" si="25"/>
        <v>28872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22804</v>
      </c>
      <c r="I158" s="2">
        <f t="shared" si="25"/>
        <v>21664</v>
      </c>
      <c r="J158" s="2">
        <f t="shared" si="25"/>
        <v>23662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604</v>
      </c>
      <c r="I168" s="2">
        <f t="shared" si="26"/>
        <v>564</v>
      </c>
      <c r="J168" s="2">
        <f t="shared" si="26"/>
        <v>771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3800</v>
      </c>
      <c r="I170" s="2">
        <f t="shared" si="27"/>
        <v>7800</v>
      </c>
      <c r="J170" s="2">
        <f t="shared" si="27"/>
        <v>7523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4404</v>
      </c>
      <c r="I176" s="9">
        <f t="shared" si="28"/>
        <v>8364</v>
      </c>
      <c r="J176" s="9">
        <f t="shared" si="28"/>
        <v>8294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11115005</v>
      </c>
      <c r="I178" s="9">
        <f t="shared" si="29"/>
        <v>10105975</v>
      </c>
      <c r="J178" s="9">
        <f t="shared" si="29"/>
        <v>10535855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25911</v>
      </c>
      <c r="I182" s="2">
        <f t="shared" si="30"/>
        <v>26846</v>
      </c>
      <c r="J182" s="2">
        <f t="shared" si="30"/>
        <v>27848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420494</v>
      </c>
      <c r="I183" s="2">
        <f t="shared" si="30"/>
        <v>388246</v>
      </c>
      <c r="J183" s="2">
        <f t="shared" si="30"/>
        <v>337927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32</v>
      </c>
      <c r="I205" s="2">
        <f t="shared" si="32"/>
        <v>31</v>
      </c>
      <c r="J205" s="2">
        <f t="shared" si="32"/>
        <v>30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405</v>
      </c>
      <c r="I244" s="2">
        <f t="shared" si="36"/>
        <v>396</v>
      </c>
      <c r="J244" s="2">
        <f t="shared" si="36"/>
        <v>387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2532000</v>
      </c>
      <c r="I245" s="2">
        <f t="shared" si="36"/>
        <v>1450260</v>
      </c>
      <c r="J245" s="2">
        <f t="shared" si="36"/>
        <v>2134860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580000</v>
      </c>
      <c r="I246" s="2">
        <f t="shared" si="36"/>
        <v>611873</v>
      </c>
      <c r="J246" s="2">
        <f t="shared" si="36"/>
        <v>611644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</v>
      </c>
      <c r="B250" s="1" t="s">
        <v>3</v>
      </c>
      <c r="C250" s="1">
        <v>289</v>
      </c>
      <c r="D250" s="1" t="s">
        <v>643</v>
      </c>
      <c r="E250" s="1">
        <v>5312</v>
      </c>
      <c r="F250" s="1" t="s">
        <v>598</v>
      </c>
      <c r="G250" s="1" t="s">
        <v>599</v>
      </c>
      <c r="H250" s="1">
        <v>16000</v>
      </c>
      <c r="I250" s="1">
        <v>15000</v>
      </c>
      <c r="J250" s="1">
        <v>15000</v>
      </c>
    </row>
    <row r="251" spans="1:10" ht="15" customHeight="1" x14ac:dyDescent="0.2">
      <c r="A251" s="1">
        <v>7</v>
      </c>
      <c r="B251" s="1" t="s">
        <v>22</v>
      </c>
      <c r="C251" s="1">
        <v>289</v>
      </c>
      <c r="D251" s="1" t="s">
        <v>643</v>
      </c>
      <c r="E251" s="1">
        <v>5312</v>
      </c>
      <c r="F251" s="1" t="s">
        <v>598</v>
      </c>
      <c r="G251" s="1" t="s">
        <v>599</v>
      </c>
      <c r="H251" s="1">
        <v>12239</v>
      </c>
      <c r="I251" s="1">
        <v>12606</v>
      </c>
      <c r="J251" s="1">
        <v>12736</v>
      </c>
    </row>
    <row r="252" spans="1:10" ht="15" customHeight="1" x14ac:dyDescent="0.2">
      <c r="A252" s="1">
        <v>16</v>
      </c>
      <c r="B252" s="1" t="s">
        <v>31</v>
      </c>
      <c r="C252" s="1">
        <v>289</v>
      </c>
      <c r="D252" s="1" t="s">
        <v>643</v>
      </c>
      <c r="E252" s="1">
        <v>5312</v>
      </c>
      <c r="F252" s="1" t="s">
        <v>598</v>
      </c>
      <c r="G252" s="1" t="s">
        <v>599</v>
      </c>
      <c r="H252" s="1">
        <v>34248</v>
      </c>
      <c r="I252" s="1">
        <v>38189</v>
      </c>
      <c r="J252" s="1">
        <v>40320</v>
      </c>
    </row>
    <row r="253" spans="1:10" ht="15" customHeight="1" x14ac:dyDescent="0.2">
      <c r="A253" s="1">
        <v>53</v>
      </c>
      <c r="B253" s="1" t="s">
        <v>37</v>
      </c>
      <c r="C253" s="1">
        <v>289</v>
      </c>
      <c r="D253" s="1" t="s">
        <v>643</v>
      </c>
      <c r="E253" s="1">
        <v>5312</v>
      </c>
      <c r="F253" s="1" t="s">
        <v>598</v>
      </c>
      <c r="G253" s="1" t="s">
        <v>599</v>
      </c>
      <c r="H253" s="1">
        <v>12739</v>
      </c>
      <c r="I253" s="1">
        <v>12452</v>
      </c>
      <c r="J253" s="1">
        <v>10495</v>
      </c>
    </row>
    <row r="254" spans="1:10" ht="15" customHeight="1" x14ac:dyDescent="0.2">
      <c r="A254" s="1">
        <v>19</v>
      </c>
      <c r="B254" s="1" t="s">
        <v>40</v>
      </c>
      <c r="C254" s="1">
        <v>289</v>
      </c>
      <c r="D254" s="1" t="s">
        <v>643</v>
      </c>
      <c r="E254" s="1">
        <v>5312</v>
      </c>
      <c r="F254" s="1" t="s">
        <v>598</v>
      </c>
      <c r="G254" s="1" t="s">
        <v>599</v>
      </c>
      <c r="H254" s="1">
        <v>14865</v>
      </c>
      <c r="I254" s="1">
        <v>17162</v>
      </c>
      <c r="J254" s="1">
        <v>22261</v>
      </c>
    </row>
    <row r="255" spans="1:10" ht="15" customHeight="1" x14ac:dyDescent="0.2">
      <c r="A255" s="1">
        <v>21</v>
      </c>
      <c r="B255" s="1" t="s">
        <v>43</v>
      </c>
      <c r="C255" s="1">
        <v>289</v>
      </c>
      <c r="D255" s="1" t="s">
        <v>643</v>
      </c>
      <c r="E255" s="1">
        <v>5312</v>
      </c>
      <c r="F255" s="1" t="s">
        <v>598</v>
      </c>
      <c r="G255" s="1" t="s">
        <v>599</v>
      </c>
      <c r="H255" s="1">
        <v>10000</v>
      </c>
      <c r="I255" s="1">
        <v>8000</v>
      </c>
      <c r="J255" s="1">
        <v>9000</v>
      </c>
    </row>
    <row r="256" spans="1:10" ht="15" customHeight="1" x14ac:dyDescent="0.2">
      <c r="A256" s="1">
        <v>27</v>
      </c>
      <c r="B256" s="1" t="s">
        <v>46</v>
      </c>
      <c r="C256" s="1">
        <v>289</v>
      </c>
      <c r="D256" s="1" t="s">
        <v>643</v>
      </c>
      <c r="E256" s="1">
        <v>5312</v>
      </c>
      <c r="F256" s="1" t="s">
        <v>598</v>
      </c>
      <c r="G256" s="1" t="s">
        <v>599</v>
      </c>
      <c r="I256" s="1">
        <v>0</v>
      </c>
      <c r="J256" s="1">
        <v>0</v>
      </c>
    </row>
    <row r="257" spans="1:10" ht="15" customHeight="1" x14ac:dyDescent="0.2">
      <c r="A257" s="1">
        <v>233</v>
      </c>
      <c r="B257" s="1" t="s">
        <v>47</v>
      </c>
      <c r="C257" s="1">
        <v>289</v>
      </c>
      <c r="D257" s="1" t="s">
        <v>643</v>
      </c>
      <c r="E257" s="1">
        <v>5312</v>
      </c>
      <c r="F257" s="1" t="s">
        <v>598</v>
      </c>
      <c r="G257" s="1" t="s">
        <v>599</v>
      </c>
      <c r="H257" s="1">
        <v>506095</v>
      </c>
      <c r="I257" s="1">
        <v>400000</v>
      </c>
      <c r="J257" s="1">
        <v>390000</v>
      </c>
    </row>
    <row r="258" spans="1:10" ht="15" customHeight="1" x14ac:dyDescent="0.2">
      <c r="A258" s="1">
        <v>115</v>
      </c>
      <c r="B258" s="1" t="s">
        <v>49</v>
      </c>
      <c r="C258" s="1">
        <v>289</v>
      </c>
      <c r="D258" s="1" t="s">
        <v>643</v>
      </c>
      <c r="E258" s="1">
        <v>5312</v>
      </c>
      <c r="F258" s="1" t="s">
        <v>598</v>
      </c>
      <c r="G258" s="1" t="s">
        <v>599</v>
      </c>
      <c r="H258" s="1">
        <v>42000</v>
      </c>
      <c r="I258" s="1">
        <v>38000</v>
      </c>
      <c r="J258" s="1">
        <v>39000</v>
      </c>
    </row>
    <row r="259" spans="1:10" ht="15" customHeight="1" x14ac:dyDescent="0.2">
      <c r="A259" s="1">
        <v>32</v>
      </c>
      <c r="B259" s="1" t="s">
        <v>50</v>
      </c>
      <c r="C259" s="1">
        <v>289</v>
      </c>
      <c r="D259" s="1" t="s">
        <v>643</v>
      </c>
      <c r="E259" s="1">
        <v>5312</v>
      </c>
      <c r="F259" s="1" t="s">
        <v>598</v>
      </c>
      <c r="G259" s="1" t="s">
        <v>599</v>
      </c>
      <c r="H259" s="1">
        <v>43326</v>
      </c>
      <c r="I259" s="1">
        <v>47848</v>
      </c>
      <c r="J259" s="1">
        <v>52120</v>
      </c>
    </row>
    <row r="260" spans="1:10" ht="15" customHeight="1" x14ac:dyDescent="0.2">
      <c r="A260" s="1">
        <v>37</v>
      </c>
      <c r="B260" s="1" t="s">
        <v>54</v>
      </c>
      <c r="C260" s="1">
        <v>289</v>
      </c>
      <c r="D260" s="1" t="s">
        <v>643</v>
      </c>
      <c r="E260" s="1">
        <v>5312</v>
      </c>
      <c r="F260" s="1" t="s">
        <v>598</v>
      </c>
      <c r="G260" s="1" t="s">
        <v>599</v>
      </c>
      <c r="H260" s="1">
        <v>30064</v>
      </c>
      <c r="I260" s="1">
        <v>40303</v>
      </c>
      <c r="J260" s="1">
        <v>48334</v>
      </c>
    </row>
    <row r="261" spans="1:10" ht="15" customHeight="1" x14ac:dyDescent="0.2">
      <c r="A261" s="1">
        <v>39</v>
      </c>
      <c r="B261" s="1" t="s">
        <v>55</v>
      </c>
      <c r="C261" s="1">
        <v>289</v>
      </c>
      <c r="D261" s="1" t="s">
        <v>643</v>
      </c>
      <c r="E261" s="1">
        <v>5312</v>
      </c>
      <c r="F261" s="1" t="s">
        <v>598</v>
      </c>
      <c r="G261" s="1" t="s">
        <v>599</v>
      </c>
      <c r="H261" s="1">
        <v>421562</v>
      </c>
      <c r="I261" s="1">
        <v>350000</v>
      </c>
      <c r="J261" s="1">
        <v>330000</v>
      </c>
    </row>
    <row r="262" spans="1:10" ht="15" customHeight="1" x14ac:dyDescent="0.2">
      <c r="A262" s="1">
        <v>351</v>
      </c>
      <c r="B262" s="1" t="s">
        <v>57</v>
      </c>
      <c r="C262" s="1">
        <v>289</v>
      </c>
      <c r="D262" s="1" t="s">
        <v>643</v>
      </c>
      <c r="E262" s="1">
        <v>5312</v>
      </c>
      <c r="F262" s="1" t="s">
        <v>598</v>
      </c>
      <c r="G262" s="1" t="s">
        <v>599</v>
      </c>
      <c r="H262" s="1">
        <v>431224</v>
      </c>
      <c r="I262" s="1">
        <v>424012</v>
      </c>
      <c r="J262" s="1">
        <v>417563</v>
      </c>
    </row>
    <row r="263" spans="1:10" ht="15" customHeight="1" x14ac:dyDescent="0.2">
      <c r="A263" s="1">
        <v>41</v>
      </c>
      <c r="B263" s="1" t="s">
        <v>568</v>
      </c>
      <c r="C263" s="1">
        <v>289</v>
      </c>
      <c r="D263" s="1" t="s">
        <v>643</v>
      </c>
      <c r="E263" s="1">
        <v>5312</v>
      </c>
      <c r="F263" s="1" t="s">
        <v>598</v>
      </c>
      <c r="G263" s="1" t="s">
        <v>599</v>
      </c>
      <c r="H263" s="1">
        <v>429100</v>
      </c>
      <c r="I263" s="1">
        <v>421700</v>
      </c>
      <c r="J263" s="1">
        <v>415575</v>
      </c>
    </row>
    <row r="264" spans="1:10" ht="15" customHeight="1" x14ac:dyDescent="0.2">
      <c r="A264" s="1">
        <v>214</v>
      </c>
      <c r="B264" s="1" t="s">
        <v>569</v>
      </c>
      <c r="C264" s="1">
        <v>289</v>
      </c>
      <c r="D264" s="1" t="s">
        <v>643</v>
      </c>
      <c r="E264" s="1">
        <v>5312</v>
      </c>
      <c r="F264" s="1" t="s">
        <v>598</v>
      </c>
      <c r="G264" s="1" t="s">
        <v>599</v>
      </c>
      <c r="H264" s="1">
        <v>2124</v>
      </c>
      <c r="I264" s="1">
        <v>2312</v>
      </c>
      <c r="J264" s="1">
        <v>1988</v>
      </c>
    </row>
    <row r="265" spans="1:10" ht="15" customHeight="1" x14ac:dyDescent="0.2">
      <c r="A265" s="1">
        <v>44</v>
      </c>
      <c r="B265" s="1" t="s">
        <v>58</v>
      </c>
      <c r="C265" s="1">
        <v>289</v>
      </c>
      <c r="D265" s="1" t="s">
        <v>643</v>
      </c>
      <c r="E265" s="1">
        <v>5312</v>
      </c>
      <c r="F265" s="1" t="s">
        <v>598</v>
      </c>
      <c r="G265" s="1" t="s">
        <v>599</v>
      </c>
      <c r="H265" s="1">
        <v>5346</v>
      </c>
      <c r="I265" s="1">
        <v>5525</v>
      </c>
      <c r="J265" s="1">
        <v>3180</v>
      </c>
    </row>
    <row r="266" spans="1:10" x14ac:dyDescent="0.2">
      <c r="A266" s="1">
        <v>46</v>
      </c>
      <c r="B266" s="1" t="s">
        <v>60</v>
      </c>
      <c r="C266" s="1">
        <v>289</v>
      </c>
      <c r="D266" s="1" t="s">
        <v>643</v>
      </c>
      <c r="E266" s="1">
        <v>5312</v>
      </c>
      <c r="F266" s="1" t="s">
        <v>598</v>
      </c>
      <c r="G266" s="1" t="s">
        <v>599</v>
      </c>
      <c r="H266" s="1">
        <v>626</v>
      </c>
      <c r="I266" s="1">
        <v>612</v>
      </c>
      <c r="J266" s="1">
        <v>604</v>
      </c>
    </row>
    <row r="267" spans="1:10" x14ac:dyDescent="0.2">
      <c r="A267" s="1">
        <v>48</v>
      </c>
      <c r="B267" s="1" t="s">
        <v>62</v>
      </c>
      <c r="C267" s="1">
        <v>289</v>
      </c>
      <c r="D267" s="1" t="s">
        <v>643</v>
      </c>
      <c r="E267" s="1">
        <v>5312</v>
      </c>
      <c r="F267" s="1" t="s">
        <v>598</v>
      </c>
      <c r="G267" s="1" t="s">
        <v>599</v>
      </c>
      <c r="H267" s="1">
        <v>260</v>
      </c>
      <c r="I267" s="1">
        <v>263</v>
      </c>
      <c r="J267" s="1">
        <v>260</v>
      </c>
    </row>
    <row r="268" spans="1:10" x14ac:dyDescent="0.2">
      <c r="A268" s="1">
        <v>107</v>
      </c>
      <c r="B268" s="1" t="s">
        <v>63</v>
      </c>
      <c r="C268" s="1">
        <v>289</v>
      </c>
      <c r="D268" s="1" t="s">
        <v>643</v>
      </c>
      <c r="E268" s="1">
        <v>5312</v>
      </c>
      <c r="F268" s="1" t="s">
        <v>598</v>
      </c>
      <c r="G268" s="1" t="s">
        <v>599</v>
      </c>
      <c r="H268" s="1">
        <v>14165</v>
      </c>
      <c r="I268" s="1">
        <v>13565</v>
      </c>
      <c r="J268" s="1">
        <v>13887</v>
      </c>
    </row>
    <row r="269" spans="1:10" x14ac:dyDescent="0.2">
      <c r="A269" s="1">
        <v>50</v>
      </c>
      <c r="B269" s="1" t="s">
        <v>66</v>
      </c>
      <c r="C269" s="1">
        <v>289</v>
      </c>
      <c r="D269" s="1" t="s">
        <v>643</v>
      </c>
      <c r="E269" s="1">
        <v>5312</v>
      </c>
      <c r="F269" s="1" t="s">
        <v>598</v>
      </c>
      <c r="G269" s="1" t="s">
        <v>599</v>
      </c>
      <c r="H269" s="1">
        <v>3</v>
      </c>
      <c r="I269" s="1">
        <v>1</v>
      </c>
      <c r="J269" s="1">
        <v>1</v>
      </c>
    </row>
    <row r="270" spans="1:10" x14ac:dyDescent="0.2">
      <c r="A270" s="1">
        <v>250</v>
      </c>
      <c r="B270" s="1" t="s">
        <v>70</v>
      </c>
      <c r="C270" s="1">
        <v>289</v>
      </c>
      <c r="D270" s="1" t="s">
        <v>643</v>
      </c>
      <c r="E270" s="1">
        <v>5312</v>
      </c>
      <c r="F270" s="1" t="s">
        <v>598</v>
      </c>
      <c r="G270" s="1" t="s">
        <v>599</v>
      </c>
      <c r="H270" s="1">
        <v>10444</v>
      </c>
      <c r="I270" s="1">
        <v>10415</v>
      </c>
      <c r="J270" s="1">
        <v>10385</v>
      </c>
    </row>
    <row r="271" spans="1:10" x14ac:dyDescent="0.2">
      <c r="A271" s="1">
        <v>56</v>
      </c>
      <c r="B271" s="1" t="s">
        <v>74</v>
      </c>
      <c r="C271" s="1">
        <v>289</v>
      </c>
      <c r="D271" s="1" t="s">
        <v>643</v>
      </c>
      <c r="E271" s="1">
        <v>5312</v>
      </c>
      <c r="F271" s="1" t="s">
        <v>598</v>
      </c>
      <c r="G271" s="1" t="s">
        <v>599</v>
      </c>
    </row>
    <row r="272" spans="1:10" x14ac:dyDescent="0.2">
      <c r="A272" s="1">
        <v>58</v>
      </c>
      <c r="B272" s="1" t="s">
        <v>75</v>
      </c>
      <c r="C272" s="1">
        <v>289</v>
      </c>
      <c r="D272" s="1" t="s">
        <v>643</v>
      </c>
      <c r="E272" s="1">
        <v>5312</v>
      </c>
      <c r="F272" s="1" t="s">
        <v>598</v>
      </c>
      <c r="G272" s="1" t="s">
        <v>599</v>
      </c>
      <c r="H272" s="1">
        <v>23</v>
      </c>
      <c r="I272" s="1">
        <v>22</v>
      </c>
      <c r="J272" s="1">
        <v>21</v>
      </c>
    </row>
    <row r="273" spans="1:10" x14ac:dyDescent="0.2">
      <c r="A273" s="1">
        <v>59</v>
      </c>
      <c r="B273" s="1" t="s">
        <v>76</v>
      </c>
      <c r="C273" s="1">
        <v>289</v>
      </c>
      <c r="D273" s="1" t="s">
        <v>643</v>
      </c>
      <c r="E273" s="1">
        <v>5312</v>
      </c>
      <c r="F273" s="1" t="s">
        <v>598</v>
      </c>
      <c r="G273" s="1" t="s">
        <v>599</v>
      </c>
      <c r="H273" s="1">
        <v>28224</v>
      </c>
      <c r="I273" s="1">
        <v>36611</v>
      </c>
      <c r="J273" s="1">
        <v>32000</v>
      </c>
    </row>
    <row r="274" spans="1:10" x14ac:dyDescent="0.2">
      <c r="A274" s="1">
        <v>60</v>
      </c>
      <c r="B274" s="1" t="s">
        <v>77</v>
      </c>
      <c r="C274" s="1">
        <v>289</v>
      </c>
      <c r="D274" s="1" t="s">
        <v>643</v>
      </c>
      <c r="E274" s="1">
        <v>5312</v>
      </c>
      <c r="F274" s="1" t="s">
        <v>598</v>
      </c>
      <c r="G274" s="1" t="s">
        <v>599</v>
      </c>
      <c r="H274" s="1">
        <v>4630</v>
      </c>
      <c r="I274" s="1">
        <v>1170</v>
      </c>
      <c r="J274" s="1">
        <v>839</v>
      </c>
    </row>
    <row r="275" spans="1:10" x14ac:dyDescent="0.2">
      <c r="A275" s="1">
        <v>178</v>
      </c>
      <c r="B275" s="1" t="s">
        <v>79</v>
      </c>
      <c r="C275" s="1">
        <v>289</v>
      </c>
      <c r="D275" s="1" t="s">
        <v>643</v>
      </c>
      <c r="E275" s="1">
        <v>5312</v>
      </c>
      <c r="F275" s="1" t="s">
        <v>598</v>
      </c>
      <c r="G275" s="1" t="s">
        <v>599</v>
      </c>
      <c r="H275" s="1">
        <v>25911</v>
      </c>
      <c r="I275" s="1">
        <v>26846</v>
      </c>
      <c r="J275" s="1">
        <v>27848</v>
      </c>
    </row>
    <row r="276" spans="1:10" x14ac:dyDescent="0.2">
      <c r="A276" s="1">
        <v>238</v>
      </c>
      <c r="B276" s="1" t="s">
        <v>81</v>
      </c>
      <c r="C276" s="1">
        <v>289</v>
      </c>
      <c r="D276" s="1" t="s">
        <v>643</v>
      </c>
      <c r="E276" s="1">
        <v>5312</v>
      </c>
      <c r="F276" s="1" t="s">
        <v>598</v>
      </c>
      <c r="G276" s="1" t="s">
        <v>599</v>
      </c>
      <c r="H276" s="1">
        <v>420494</v>
      </c>
      <c r="I276" s="1">
        <v>388246</v>
      </c>
      <c r="J276" s="1">
        <v>337927</v>
      </c>
    </row>
    <row r="277" spans="1:10" x14ac:dyDescent="0.2">
      <c r="A277" s="1">
        <v>62</v>
      </c>
      <c r="B277" s="1" t="s">
        <v>82</v>
      </c>
      <c r="C277" s="1">
        <v>289</v>
      </c>
      <c r="D277" s="1" t="s">
        <v>643</v>
      </c>
      <c r="E277" s="1">
        <v>5312</v>
      </c>
      <c r="F277" s="1" t="s">
        <v>598</v>
      </c>
      <c r="G277" s="1" t="s">
        <v>599</v>
      </c>
    </row>
    <row r="278" spans="1:10" x14ac:dyDescent="0.2">
      <c r="A278" s="1">
        <v>75</v>
      </c>
      <c r="B278" s="1" t="s">
        <v>90</v>
      </c>
      <c r="C278" s="1">
        <v>289</v>
      </c>
      <c r="D278" s="1" t="s">
        <v>643</v>
      </c>
      <c r="E278" s="1">
        <v>5312</v>
      </c>
      <c r="F278" s="1" t="s">
        <v>598</v>
      </c>
      <c r="G278" s="1" t="s">
        <v>599</v>
      </c>
      <c r="H278" s="1">
        <v>2074</v>
      </c>
      <c r="I278" s="1">
        <v>4769</v>
      </c>
      <c r="J278" s="1">
        <v>5248</v>
      </c>
    </row>
    <row r="279" spans="1:10" x14ac:dyDescent="0.2">
      <c r="A279" s="1">
        <v>84</v>
      </c>
      <c r="B279" s="1" t="s">
        <v>94</v>
      </c>
      <c r="C279" s="1">
        <v>289</v>
      </c>
      <c r="D279" s="1" t="s">
        <v>643</v>
      </c>
      <c r="E279" s="1">
        <v>5312</v>
      </c>
      <c r="F279" s="1" t="s">
        <v>598</v>
      </c>
      <c r="G279" s="1" t="s">
        <v>599</v>
      </c>
      <c r="H279" s="1">
        <v>184</v>
      </c>
      <c r="I279" s="1">
        <v>191</v>
      </c>
      <c r="J279" s="1">
        <v>139</v>
      </c>
    </row>
    <row r="280" spans="1:10" x14ac:dyDescent="0.2">
      <c r="A280" s="1">
        <v>89</v>
      </c>
      <c r="B280" s="1" t="s">
        <v>98</v>
      </c>
      <c r="C280" s="1">
        <v>289</v>
      </c>
      <c r="D280" s="1" t="s">
        <v>643</v>
      </c>
      <c r="E280" s="1">
        <v>5312</v>
      </c>
      <c r="F280" s="1" t="s">
        <v>598</v>
      </c>
      <c r="G280" s="1" t="s">
        <v>599</v>
      </c>
      <c r="H280" s="1">
        <v>39138</v>
      </c>
      <c r="I280" s="1">
        <v>39907</v>
      </c>
      <c r="J280" s="1">
        <v>41235</v>
      </c>
    </row>
    <row r="281" spans="1:10" x14ac:dyDescent="0.2">
      <c r="A281" s="1">
        <v>90</v>
      </c>
      <c r="B281" s="1" t="s">
        <v>99</v>
      </c>
      <c r="C281" s="1">
        <v>289</v>
      </c>
      <c r="D281" s="1" t="s">
        <v>643</v>
      </c>
      <c r="E281" s="1">
        <v>5312</v>
      </c>
      <c r="F281" s="1" t="s">
        <v>598</v>
      </c>
      <c r="G281" s="1" t="s">
        <v>599</v>
      </c>
      <c r="H281" s="1">
        <v>2568</v>
      </c>
      <c r="I281" s="1">
        <v>2567</v>
      </c>
      <c r="J281" s="1">
        <v>2502</v>
      </c>
    </row>
    <row r="282" spans="1:10" x14ac:dyDescent="0.2">
      <c r="A282" s="1">
        <v>93</v>
      </c>
      <c r="B282" s="1" t="s">
        <v>102</v>
      </c>
      <c r="C282" s="1">
        <v>289</v>
      </c>
      <c r="D282" s="1" t="s">
        <v>643</v>
      </c>
      <c r="E282" s="1">
        <v>5312</v>
      </c>
      <c r="F282" s="1" t="s">
        <v>598</v>
      </c>
      <c r="G282" s="1" t="s">
        <v>599</v>
      </c>
      <c r="H282" s="1">
        <v>15894</v>
      </c>
      <c r="I282" s="1">
        <v>16020</v>
      </c>
      <c r="J282" s="1">
        <v>16146</v>
      </c>
    </row>
    <row r="283" spans="1:10" x14ac:dyDescent="0.2">
      <c r="A283" s="1">
        <v>95</v>
      </c>
      <c r="B283" s="1" t="s">
        <v>103</v>
      </c>
      <c r="C283" s="1">
        <v>289</v>
      </c>
      <c r="D283" s="1" t="s">
        <v>643</v>
      </c>
      <c r="E283" s="1">
        <v>5312</v>
      </c>
      <c r="F283" s="1" t="s">
        <v>598</v>
      </c>
      <c r="G283" s="1" t="s">
        <v>599</v>
      </c>
      <c r="H283" s="1">
        <v>1050</v>
      </c>
      <c r="I283" s="1">
        <v>937</v>
      </c>
      <c r="J283" s="1">
        <v>910</v>
      </c>
    </row>
    <row r="284" spans="1:10" x14ac:dyDescent="0.2">
      <c r="A284" s="1">
        <v>100</v>
      </c>
      <c r="B284" s="1" t="s">
        <v>106</v>
      </c>
      <c r="C284" s="1">
        <v>289</v>
      </c>
      <c r="D284" s="1" t="s">
        <v>643</v>
      </c>
      <c r="E284" s="1">
        <v>5312</v>
      </c>
      <c r="F284" s="1" t="s">
        <v>598</v>
      </c>
      <c r="G284" s="1" t="s">
        <v>599</v>
      </c>
      <c r="H284" s="1">
        <v>1778000</v>
      </c>
      <c r="I284" s="1">
        <v>2000000</v>
      </c>
      <c r="J284" s="1">
        <v>1900000</v>
      </c>
    </row>
    <row r="285" spans="1:10" x14ac:dyDescent="0.2">
      <c r="A285" s="1">
        <v>101</v>
      </c>
      <c r="B285" s="1" t="s">
        <v>107</v>
      </c>
      <c r="C285" s="1">
        <v>289</v>
      </c>
      <c r="D285" s="1" t="s">
        <v>643</v>
      </c>
      <c r="E285" s="1">
        <v>5312</v>
      </c>
      <c r="F285" s="1" t="s">
        <v>598</v>
      </c>
      <c r="G285" s="1" t="s">
        <v>599</v>
      </c>
    </row>
    <row r="286" spans="1:10" x14ac:dyDescent="0.2">
      <c r="A286" s="1">
        <v>102</v>
      </c>
      <c r="B286" s="1" t="s">
        <v>108</v>
      </c>
      <c r="C286" s="1">
        <v>289</v>
      </c>
      <c r="D286" s="1" t="s">
        <v>643</v>
      </c>
      <c r="E286" s="1">
        <v>5312</v>
      </c>
      <c r="F286" s="1" t="s">
        <v>598</v>
      </c>
      <c r="G286" s="1" t="s">
        <v>599</v>
      </c>
      <c r="H286" s="1">
        <v>39924</v>
      </c>
      <c r="I286" s="1">
        <v>51019</v>
      </c>
      <c r="J286" s="1">
        <v>62346</v>
      </c>
    </row>
    <row r="287" spans="1:10" x14ac:dyDescent="0.2">
      <c r="A287" s="1">
        <v>103</v>
      </c>
      <c r="B287" s="1" t="s">
        <v>109</v>
      </c>
      <c r="C287" s="1">
        <v>289</v>
      </c>
      <c r="D287" s="1" t="s">
        <v>643</v>
      </c>
      <c r="E287" s="1">
        <v>5312</v>
      </c>
      <c r="F287" s="1" t="s">
        <v>598</v>
      </c>
      <c r="G287" s="1" t="s">
        <v>599</v>
      </c>
      <c r="H287" s="1">
        <v>4539</v>
      </c>
      <c r="I287" s="1">
        <v>2090</v>
      </c>
      <c r="J287" s="1">
        <v>2678</v>
      </c>
    </row>
    <row r="288" spans="1:10" x14ac:dyDescent="0.2">
      <c r="A288" s="1">
        <v>105</v>
      </c>
      <c r="B288" s="1" t="s">
        <v>111</v>
      </c>
      <c r="C288" s="1">
        <v>289</v>
      </c>
      <c r="D288" s="1" t="s">
        <v>643</v>
      </c>
      <c r="E288" s="1">
        <v>5312</v>
      </c>
      <c r="F288" s="1" t="s">
        <v>598</v>
      </c>
      <c r="G288" s="1" t="s">
        <v>599</v>
      </c>
      <c r="H288" s="1">
        <v>25</v>
      </c>
      <c r="I288" s="1">
        <v>22</v>
      </c>
      <c r="J288" s="1">
        <v>22</v>
      </c>
    </row>
    <row r="289" spans="1:10" x14ac:dyDescent="0.2">
      <c r="A289" s="1">
        <v>106</v>
      </c>
      <c r="B289" s="1" t="s">
        <v>112</v>
      </c>
      <c r="C289" s="1">
        <v>289</v>
      </c>
      <c r="D289" s="1" t="s">
        <v>643</v>
      </c>
      <c r="E289" s="1">
        <v>5312</v>
      </c>
      <c r="F289" s="1" t="s">
        <v>598</v>
      </c>
      <c r="G289" s="1" t="s">
        <v>599</v>
      </c>
      <c r="H289" s="1">
        <v>235</v>
      </c>
      <c r="I289" s="1">
        <v>232</v>
      </c>
      <c r="J289" s="1">
        <v>222</v>
      </c>
    </row>
    <row r="290" spans="1:10" x14ac:dyDescent="0.2">
      <c r="A290" s="1">
        <v>110</v>
      </c>
      <c r="B290" s="1" t="s">
        <v>114</v>
      </c>
      <c r="C290" s="1">
        <v>289</v>
      </c>
      <c r="D290" s="1" t="s">
        <v>643</v>
      </c>
      <c r="E290" s="1">
        <v>5312</v>
      </c>
      <c r="F290" s="1" t="s">
        <v>598</v>
      </c>
      <c r="G290" s="1" t="s">
        <v>599</v>
      </c>
      <c r="H290" s="1">
        <v>22</v>
      </c>
      <c r="I290" s="1">
        <v>21</v>
      </c>
      <c r="J290" s="1">
        <v>21</v>
      </c>
    </row>
    <row r="291" spans="1:10" x14ac:dyDescent="0.2">
      <c r="A291" s="1">
        <v>112</v>
      </c>
      <c r="B291" s="1" t="s">
        <v>115</v>
      </c>
      <c r="C291" s="1">
        <v>289</v>
      </c>
      <c r="D291" s="1" t="s">
        <v>643</v>
      </c>
      <c r="E291" s="1">
        <v>5312</v>
      </c>
      <c r="F291" s="1" t="s">
        <v>598</v>
      </c>
      <c r="G291" s="1" t="s">
        <v>599</v>
      </c>
      <c r="H291" s="1">
        <v>33</v>
      </c>
      <c r="I291" s="1">
        <v>25</v>
      </c>
      <c r="J291" s="1">
        <v>30</v>
      </c>
    </row>
    <row r="292" spans="1:10" x14ac:dyDescent="0.2">
      <c r="A292" s="1">
        <v>114</v>
      </c>
      <c r="B292" s="1" t="s">
        <v>117</v>
      </c>
      <c r="C292" s="1">
        <v>289</v>
      </c>
      <c r="D292" s="1" t="s">
        <v>643</v>
      </c>
      <c r="E292" s="1">
        <v>5312</v>
      </c>
      <c r="F292" s="1" t="s">
        <v>598</v>
      </c>
      <c r="G292" s="1" t="s">
        <v>599</v>
      </c>
      <c r="H292" s="1">
        <v>29400</v>
      </c>
      <c r="I292" s="1">
        <v>26734</v>
      </c>
      <c r="J292" s="1">
        <v>26556</v>
      </c>
    </row>
    <row r="293" spans="1:10" x14ac:dyDescent="0.2">
      <c r="A293" s="1">
        <v>120</v>
      </c>
      <c r="B293" s="1" t="s">
        <v>121</v>
      </c>
      <c r="C293" s="1">
        <v>289</v>
      </c>
      <c r="D293" s="1" t="s">
        <v>643</v>
      </c>
      <c r="E293" s="1">
        <v>5312</v>
      </c>
      <c r="F293" s="1" t="s">
        <v>598</v>
      </c>
      <c r="G293" s="1" t="s">
        <v>599</v>
      </c>
      <c r="H293" s="1">
        <v>12080</v>
      </c>
      <c r="I293" s="1">
        <v>13595</v>
      </c>
      <c r="J293" s="1">
        <v>13400</v>
      </c>
    </row>
    <row r="294" spans="1:10" x14ac:dyDescent="0.2">
      <c r="A294" s="1">
        <v>121</v>
      </c>
      <c r="B294" s="1" t="s">
        <v>123</v>
      </c>
      <c r="C294" s="1">
        <v>289</v>
      </c>
      <c r="D294" s="1" t="s">
        <v>643</v>
      </c>
      <c r="E294" s="1">
        <v>5312</v>
      </c>
      <c r="F294" s="1" t="s">
        <v>598</v>
      </c>
      <c r="G294" s="1" t="s">
        <v>599</v>
      </c>
      <c r="H294" s="1">
        <v>57</v>
      </c>
      <c r="I294" s="1">
        <v>56</v>
      </c>
      <c r="J294" s="1">
        <v>54</v>
      </c>
    </row>
    <row r="295" spans="1:10" x14ac:dyDescent="0.2">
      <c r="A295" s="1">
        <v>133</v>
      </c>
      <c r="B295" s="1" t="s">
        <v>134</v>
      </c>
      <c r="C295" s="1">
        <v>289</v>
      </c>
      <c r="D295" s="1" t="s">
        <v>643</v>
      </c>
      <c r="E295" s="1">
        <v>5312</v>
      </c>
      <c r="F295" s="1" t="s">
        <v>598</v>
      </c>
      <c r="G295" s="1" t="s">
        <v>599</v>
      </c>
      <c r="H295" s="1">
        <v>54097</v>
      </c>
      <c r="I295" s="1">
        <v>79667</v>
      </c>
      <c r="J295" s="1">
        <v>79995</v>
      </c>
    </row>
    <row r="296" spans="1:10" x14ac:dyDescent="0.2">
      <c r="A296" s="1">
        <v>138</v>
      </c>
      <c r="B296" s="1" t="s">
        <v>140</v>
      </c>
      <c r="C296" s="1">
        <v>289</v>
      </c>
      <c r="D296" s="1" t="s">
        <v>643</v>
      </c>
      <c r="E296" s="1">
        <v>5312</v>
      </c>
      <c r="F296" s="1" t="s">
        <v>598</v>
      </c>
      <c r="G296" s="1" t="s">
        <v>599</v>
      </c>
      <c r="H296" s="1">
        <v>96318</v>
      </c>
      <c r="I296" s="1">
        <v>79010</v>
      </c>
      <c r="J296" s="1">
        <v>90039</v>
      </c>
    </row>
    <row r="297" spans="1:10" x14ac:dyDescent="0.2">
      <c r="A297" s="1">
        <v>143</v>
      </c>
      <c r="B297" s="1" t="s">
        <v>145</v>
      </c>
      <c r="C297" s="1">
        <v>289</v>
      </c>
      <c r="D297" s="1" t="s">
        <v>643</v>
      </c>
      <c r="E297" s="1">
        <v>5312</v>
      </c>
      <c r="F297" s="1" t="s">
        <v>598</v>
      </c>
      <c r="G297" s="1" t="s">
        <v>599</v>
      </c>
      <c r="H297" s="1">
        <v>700</v>
      </c>
      <c r="I297" s="1">
        <v>1047</v>
      </c>
      <c r="J297" s="1">
        <v>1199</v>
      </c>
    </row>
    <row r="298" spans="1:10" x14ac:dyDescent="0.2">
      <c r="A298" s="1">
        <v>144</v>
      </c>
      <c r="B298" s="1" t="s">
        <v>146</v>
      </c>
      <c r="C298" s="1">
        <v>289</v>
      </c>
      <c r="D298" s="1" t="s">
        <v>643</v>
      </c>
      <c r="E298" s="1">
        <v>5312</v>
      </c>
      <c r="F298" s="1" t="s">
        <v>598</v>
      </c>
      <c r="G298" s="1" t="s">
        <v>599</v>
      </c>
      <c r="H298" s="1">
        <v>108021</v>
      </c>
      <c r="I298" s="1">
        <v>115049</v>
      </c>
      <c r="J298" s="1">
        <v>117000</v>
      </c>
    </row>
    <row r="299" spans="1:10" x14ac:dyDescent="0.2">
      <c r="A299" s="1">
        <v>28</v>
      </c>
      <c r="B299" s="1" t="s">
        <v>147</v>
      </c>
      <c r="C299" s="1">
        <v>289</v>
      </c>
      <c r="D299" s="1" t="s">
        <v>643</v>
      </c>
      <c r="E299" s="1">
        <v>5312</v>
      </c>
      <c r="F299" s="1" t="s">
        <v>598</v>
      </c>
      <c r="G299" s="1" t="s">
        <v>599</v>
      </c>
      <c r="H299" s="1">
        <v>1464963</v>
      </c>
      <c r="I299" s="1">
        <v>1511363</v>
      </c>
      <c r="J299" s="1">
        <v>1495250</v>
      </c>
    </row>
    <row r="300" spans="1:10" x14ac:dyDescent="0.2">
      <c r="A300" s="1">
        <v>157</v>
      </c>
      <c r="B300" s="1" t="s">
        <v>154</v>
      </c>
      <c r="C300" s="1">
        <v>289</v>
      </c>
      <c r="D300" s="1" t="s">
        <v>643</v>
      </c>
      <c r="E300" s="1">
        <v>5312</v>
      </c>
      <c r="F300" s="1" t="s">
        <v>598</v>
      </c>
      <c r="G300" s="1" t="s">
        <v>599</v>
      </c>
      <c r="H300" s="1">
        <v>8069</v>
      </c>
      <c r="I300" s="1">
        <v>8327</v>
      </c>
      <c r="J300" s="1">
        <v>4620</v>
      </c>
    </row>
    <row r="301" spans="1:10" x14ac:dyDescent="0.2">
      <c r="A301" s="1">
        <v>158</v>
      </c>
      <c r="B301" s="1" t="s">
        <v>155</v>
      </c>
      <c r="C301" s="1">
        <v>289</v>
      </c>
      <c r="D301" s="1" t="s">
        <v>643</v>
      </c>
      <c r="E301" s="1">
        <v>5312</v>
      </c>
      <c r="F301" s="1" t="s">
        <v>598</v>
      </c>
      <c r="G301" s="1" t="s">
        <v>599</v>
      </c>
      <c r="H301" s="1">
        <v>131576</v>
      </c>
      <c r="I301" s="1">
        <v>75903</v>
      </c>
      <c r="J301" s="1">
        <v>129912</v>
      </c>
    </row>
    <row r="302" spans="1:10" x14ac:dyDescent="0.2">
      <c r="A302" s="1">
        <v>159</v>
      </c>
      <c r="B302" s="1" t="s">
        <v>156</v>
      </c>
      <c r="C302" s="1">
        <v>289</v>
      </c>
      <c r="D302" s="1" t="s">
        <v>643</v>
      </c>
      <c r="E302" s="1">
        <v>5312</v>
      </c>
      <c r="F302" s="1" t="s">
        <v>598</v>
      </c>
      <c r="G302" s="1" t="s">
        <v>599</v>
      </c>
      <c r="H302" s="1">
        <v>559900</v>
      </c>
      <c r="I302" s="1">
        <v>470100</v>
      </c>
      <c r="J302" s="1">
        <v>436173</v>
      </c>
    </row>
    <row r="303" spans="1:10" x14ac:dyDescent="0.2">
      <c r="A303" s="1">
        <v>299</v>
      </c>
      <c r="B303" s="1" t="s">
        <v>159</v>
      </c>
      <c r="C303" s="1">
        <v>289</v>
      </c>
      <c r="D303" s="1" t="s">
        <v>643</v>
      </c>
      <c r="E303" s="1">
        <v>5312</v>
      </c>
      <c r="F303" s="1" t="s">
        <v>598</v>
      </c>
      <c r="G303" s="1" t="s">
        <v>599</v>
      </c>
      <c r="H303" s="1">
        <v>405</v>
      </c>
      <c r="I303" s="1">
        <v>396</v>
      </c>
      <c r="J303" s="1">
        <v>387</v>
      </c>
    </row>
    <row r="304" spans="1:10" x14ac:dyDescent="0.2">
      <c r="A304" s="1">
        <v>165</v>
      </c>
      <c r="B304" s="1" t="s">
        <v>162</v>
      </c>
      <c r="C304" s="1">
        <v>289</v>
      </c>
      <c r="D304" s="1" t="s">
        <v>643</v>
      </c>
      <c r="E304" s="1">
        <v>5312</v>
      </c>
      <c r="F304" s="1" t="s">
        <v>598</v>
      </c>
      <c r="G304" s="1" t="s">
        <v>599</v>
      </c>
      <c r="H304" s="1">
        <v>82698</v>
      </c>
      <c r="I304" s="1">
        <v>78535</v>
      </c>
      <c r="J304" s="1">
        <v>80193</v>
      </c>
    </row>
    <row r="305" spans="1:10" x14ac:dyDescent="0.2">
      <c r="A305" s="1">
        <v>166</v>
      </c>
      <c r="B305" s="1" t="s">
        <v>163</v>
      </c>
      <c r="C305" s="1">
        <v>289</v>
      </c>
      <c r="D305" s="1" t="s">
        <v>643</v>
      </c>
      <c r="E305" s="1">
        <v>5312</v>
      </c>
      <c r="F305" s="1" t="s">
        <v>598</v>
      </c>
      <c r="G305" s="1" t="s">
        <v>599</v>
      </c>
      <c r="H305" s="1">
        <v>390</v>
      </c>
      <c r="I305" s="1">
        <v>402</v>
      </c>
      <c r="J305" s="1">
        <v>407</v>
      </c>
    </row>
    <row r="306" spans="1:10" x14ac:dyDescent="0.2">
      <c r="A306" s="1">
        <v>169</v>
      </c>
      <c r="B306" s="1" t="s">
        <v>165</v>
      </c>
      <c r="C306" s="1">
        <v>289</v>
      </c>
      <c r="D306" s="1" t="s">
        <v>643</v>
      </c>
      <c r="E306" s="1">
        <v>5312</v>
      </c>
      <c r="F306" s="1" t="s">
        <v>598</v>
      </c>
      <c r="G306" s="1" t="s">
        <v>599</v>
      </c>
      <c r="H306" s="1">
        <v>60000</v>
      </c>
      <c r="I306" s="1">
        <v>63000</v>
      </c>
      <c r="J306" s="1">
        <v>55000</v>
      </c>
    </row>
    <row r="307" spans="1:10" x14ac:dyDescent="0.2">
      <c r="A307" s="1">
        <v>170</v>
      </c>
      <c r="B307" s="1" t="s">
        <v>166</v>
      </c>
      <c r="C307" s="1">
        <v>289</v>
      </c>
      <c r="D307" s="1" t="s">
        <v>643</v>
      </c>
      <c r="E307" s="1">
        <v>5312</v>
      </c>
      <c r="F307" s="1" t="s">
        <v>598</v>
      </c>
      <c r="G307" s="1" t="s">
        <v>599</v>
      </c>
      <c r="H307" s="1">
        <v>233</v>
      </c>
      <c r="I307" s="1">
        <v>240</v>
      </c>
      <c r="J307" s="1">
        <v>302</v>
      </c>
    </row>
    <row r="308" spans="1:10" x14ac:dyDescent="0.2">
      <c r="A308" s="1">
        <v>117</v>
      </c>
      <c r="B308" s="1" t="s">
        <v>172</v>
      </c>
      <c r="C308" s="1">
        <v>289</v>
      </c>
      <c r="D308" s="1" t="s">
        <v>643</v>
      </c>
      <c r="E308" s="1">
        <v>5312</v>
      </c>
      <c r="F308" s="1" t="s">
        <v>598</v>
      </c>
      <c r="G308" s="1" t="s">
        <v>599</v>
      </c>
      <c r="H308" s="1">
        <v>28370</v>
      </c>
      <c r="I308" s="1">
        <v>25139</v>
      </c>
      <c r="J308" s="1">
        <v>27170</v>
      </c>
    </row>
    <row r="309" spans="1:10" x14ac:dyDescent="0.2">
      <c r="A309" s="1">
        <v>194</v>
      </c>
      <c r="B309" s="1" t="s">
        <v>184</v>
      </c>
      <c r="C309" s="1">
        <v>289</v>
      </c>
      <c r="D309" s="1" t="s">
        <v>643</v>
      </c>
      <c r="E309" s="1">
        <v>5312</v>
      </c>
      <c r="F309" s="1" t="s">
        <v>598</v>
      </c>
      <c r="G309" s="1" t="s">
        <v>599</v>
      </c>
      <c r="H309" s="1">
        <v>3086</v>
      </c>
      <c r="I309" s="1">
        <v>3110</v>
      </c>
      <c r="J309" s="1">
        <v>3133</v>
      </c>
    </row>
    <row r="310" spans="1:10" x14ac:dyDescent="0.2">
      <c r="A310" s="1">
        <v>195</v>
      </c>
      <c r="B310" s="1" t="s">
        <v>185</v>
      </c>
      <c r="C310" s="1">
        <v>289</v>
      </c>
      <c r="D310" s="1" t="s">
        <v>643</v>
      </c>
      <c r="E310" s="1">
        <v>5312</v>
      </c>
      <c r="F310" s="1" t="s">
        <v>598</v>
      </c>
      <c r="G310" s="1" t="s">
        <v>599</v>
      </c>
      <c r="H310" s="1">
        <v>18190</v>
      </c>
      <c r="I310" s="1">
        <v>20513</v>
      </c>
      <c r="J310" s="1">
        <v>21000</v>
      </c>
    </row>
    <row r="311" spans="1:10" x14ac:dyDescent="0.2">
      <c r="A311" s="1">
        <v>197</v>
      </c>
      <c r="B311" s="1" t="s">
        <v>189</v>
      </c>
      <c r="C311" s="1">
        <v>289</v>
      </c>
      <c r="D311" s="1" t="s">
        <v>643</v>
      </c>
      <c r="E311" s="1">
        <v>5312</v>
      </c>
      <c r="F311" s="1" t="s">
        <v>598</v>
      </c>
      <c r="G311" s="1" t="s">
        <v>599</v>
      </c>
      <c r="H311" s="1">
        <v>5730</v>
      </c>
      <c r="I311" s="1">
        <v>5773</v>
      </c>
      <c r="J311" s="1">
        <v>6116</v>
      </c>
    </row>
    <row r="312" spans="1:10" x14ac:dyDescent="0.2">
      <c r="A312" s="1">
        <v>201</v>
      </c>
      <c r="B312" s="1" t="s">
        <v>194</v>
      </c>
      <c r="C312" s="1">
        <v>289</v>
      </c>
      <c r="D312" s="1" t="s">
        <v>643</v>
      </c>
      <c r="E312" s="1">
        <v>5312</v>
      </c>
      <c r="F312" s="1" t="s">
        <v>598</v>
      </c>
      <c r="G312" s="1" t="s">
        <v>599</v>
      </c>
      <c r="H312" s="1">
        <v>53830</v>
      </c>
      <c r="I312" s="1">
        <v>52676</v>
      </c>
      <c r="J312" s="1">
        <v>51598</v>
      </c>
    </row>
    <row r="313" spans="1:10" x14ac:dyDescent="0.2">
      <c r="A313" s="1">
        <v>277</v>
      </c>
      <c r="B313" s="1" t="s">
        <v>571</v>
      </c>
      <c r="C313" s="1">
        <v>289</v>
      </c>
      <c r="D313" s="1" t="s">
        <v>643</v>
      </c>
      <c r="E313" s="1">
        <v>5312</v>
      </c>
      <c r="F313" s="1" t="s">
        <v>598</v>
      </c>
      <c r="G313" s="1" t="s">
        <v>599</v>
      </c>
      <c r="H313" s="1">
        <v>580000</v>
      </c>
      <c r="I313" s="1">
        <v>611873</v>
      </c>
      <c r="J313" s="1">
        <v>611644</v>
      </c>
    </row>
    <row r="314" spans="1:10" x14ac:dyDescent="0.2">
      <c r="A314" s="1">
        <v>38</v>
      </c>
      <c r="B314" s="1" t="s">
        <v>197</v>
      </c>
      <c r="C314" s="1">
        <v>289</v>
      </c>
      <c r="D314" s="1" t="s">
        <v>643</v>
      </c>
      <c r="E314" s="1">
        <v>5312</v>
      </c>
      <c r="F314" s="1" t="s">
        <v>598</v>
      </c>
      <c r="G314" s="1" t="s">
        <v>599</v>
      </c>
      <c r="H314" s="1">
        <v>14474</v>
      </c>
      <c r="I314" s="1">
        <v>15452</v>
      </c>
      <c r="J314" s="1">
        <v>16939</v>
      </c>
    </row>
    <row r="315" spans="1:10" x14ac:dyDescent="0.2">
      <c r="A315" s="1">
        <v>276</v>
      </c>
      <c r="B315" s="1" t="s">
        <v>198</v>
      </c>
      <c r="C315" s="1">
        <v>289</v>
      </c>
      <c r="D315" s="1" t="s">
        <v>643</v>
      </c>
      <c r="E315" s="1">
        <v>5312</v>
      </c>
      <c r="F315" s="1" t="s">
        <v>598</v>
      </c>
      <c r="G315" s="1" t="s">
        <v>599</v>
      </c>
      <c r="H315" s="1">
        <v>2532000</v>
      </c>
      <c r="I315" s="1">
        <v>1450260</v>
      </c>
      <c r="J315" s="1">
        <v>2134860</v>
      </c>
    </row>
    <row r="316" spans="1:10" x14ac:dyDescent="0.2">
      <c r="A316" s="1">
        <v>206</v>
      </c>
      <c r="B316" s="1" t="s">
        <v>572</v>
      </c>
      <c r="C316" s="1">
        <v>289</v>
      </c>
      <c r="D316" s="1" t="s">
        <v>643</v>
      </c>
      <c r="E316" s="1">
        <v>5312</v>
      </c>
      <c r="F316" s="1" t="s">
        <v>598</v>
      </c>
      <c r="G316" s="1" t="s">
        <v>599</v>
      </c>
    </row>
    <row r="317" spans="1:10" x14ac:dyDescent="0.2">
      <c r="A317" s="1">
        <v>212</v>
      </c>
      <c r="B317" s="1" t="s">
        <v>203</v>
      </c>
      <c r="C317" s="1">
        <v>289</v>
      </c>
      <c r="D317" s="1" t="s">
        <v>643</v>
      </c>
      <c r="E317" s="1">
        <v>5312</v>
      </c>
      <c r="F317" s="1" t="s">
        <v>598</v>
      </c>
      <c r="G317" s="1" t="s">
        <v>599</v>
      </c>
      <c r="H317" s="1">
        <v>433</v>
      </c>
      <c r="I317" s="1">
        <v>1169</v>
      </c>
      <c r="J317" s="1">
        <v>1150</v>
      </c>
    </row>
    <row r="318" spans="1:10" x14ac:dyDescent="0.2">
      <c r="A318" s="1">
        <v>208</v>
      </c>
      <c r="B318" s="1" t="s">
        <v>204</v>
      </c>
      <c r="C318" s="1">
        <v>289</v>
      </c>
      <c r="D318" s="1" t="s">
        <v>643</v>
      </c>
      <c r="E318" s="1">
        <v>5312</v>
      </c>
      <c r="F318" s="1" t="s">
        <v>598</v>
      </c>
      <c r="G318" s="1" t="s">
        <v>599</v>
      </c>
      <c r="H318" s="1">
        <v>604</v>
      </c>
      <c r="I318" s="1">
        <v>564</v>
      </c>
      <c r="J318" s="1">
        <v>771</v>
      </c>
    </row>
    <row r="319" spans="1:10" x14ac:dyDescent="0.2">
      <c r="A319" s="1">
        <v>216</v>
      </c>
      <c r="B319" s="1" t="s">
        <v>205</v>
      </c>
      <c r="C319" s="1">
        <v>289</v>
      </c>
      <c r="D319" s="1" t="s">
        <v>643</v>
      </c>
      <c r="E319" s="1">
        <v>5312</v>
      </c>
      <c r="F319" s="1" t="s">
        <v>598</v>
      </c>
      <c r="G319" s="1" t="s">
        <v>599</v>
      </c>
      <c r="H319" s="1">
        <v>42547</v>
      </c>
      <c r="I319" s="1">
        <v>41788</v>
      </c>
      <c r="J319" s="1">
        <v>42124</v>
      </c>
    </row>
    <row r="320" spans="1:10" x14ac:dyDescent="0.2">
      <c r="A320" s="1">
        <v>154</v>
      </c>
      <c r="B320" s="1" t="s">
        <v>206</v>
      </c>
      <c r="C320" s="1">
        <v>289</v>
      </c>
      <c r="D320" s="1" t="s">
        <v>643</v>
      </c>
      <c r="E320" s="1">
        <v>5312</v>
      </c>
      <c r="F320" s="1" t="s">
        <v>598</v>
      </c>
      <c r="G320" s="1" t="s">
        <v>599</v>
      </c>
      <c r="H320" s="1">
        <v>32</v>
      </c>
      <c r="I320" s="1">
        <v>31</v>
      </c>
      <c r="J320" s="1">
        <v>30</v>
      </c>
    </row>
    <row r="321" spans="1:10" x14ac:dyDescent="0.2">
      <c r="A321" s="1">
        <v>217</v>
      </c>
      <c r="B321" s="1" t="s">
        <v>208</v>
      </c>
      <c r="C321" s="1">
        <v>289</v>
      </c>
      <c r="D321" s="1" t="s">
        <v>643</v>
      </c>
      <c r="E321" s="1">
        <v>5312</v>
      </c>
      <c r="F321" s="1" t="s">
        <v>598</v>
      </c>
      <c r="G321" s="1" t="s">
        <v>599</v>
      </c>
      <c r="H321" s="1">
        <v>5705</v>
      </c>
      <c r="I321" s="1">
        <v>5673</v>
      </c>
      <c r="J321" s="1">
        <v>5828</v>
      </c>
    </row>
    <row r="322" spans="1:10" x14ac:dyDescent="0.2">
      <c r="A322" s="1">
        <v>223</v>
      </c>
      <c r="B322" s="1" t="s">
        <v>213</v>
      </c>
      <c r="C322" s="1">
        <v>289</v>
      </c>
      <c r="D322" s="1" t="s">
        <v>643</v>
      </c>
      <c r="E322" s="1">
        <v>5312</v>
      </c>
      <c r="F322" s="1" t="s">
        <v>598</v>
      </c>
      <c r="G322" s="1" t="s">
        <v>599</v>
      </c>
      <c r="H322" s="1">
        <v>26315</v>
      </c>
      <c r="I322" s="1">
        <v>28088</v>
      </c>
      <c r="J322" s="1">
        <v>28872</v>
      </c>
    </row>
    <row r="323" spans="1:10" x14ac:dyDescent="0.2">
      <c r="A323" s="1">
        <v>226</v>
      </c>
      <c r="B323" s="1" t="s">
        <v>216</v>
      </c>
      <c r="C323" s="1">
        <v>289</v>
      </c>
      <c r="D323" s="1" t="s">
        <v>643</v>
      </c>
      <c r="E323" s="1">
        <v>5312</v>
      </c>
      <c r="F323" s="1" t="s">
        <v>598</v>
      </c>
      <c r="G323" s="1" t="s">
        <v>599</v>
      </c>
      <c r="H323" s="1">
        <v>207117</v>
      </c>
      <c r="I323" s="1">
        <v>200000</v>
      </c>
      <c r="J323" s="1">
        <v>210000</v>
      </c>
    </row>
    <row r="324" spans="1:10" x14ac:dyDescent="0.2">
      <c r="A324" s="1">
        <v>215</v>
      </c>
      <c r="B324" s="1" t="s">
        <v>220</v>
      </c>
      <c r="C324" s="1">
        <v>289</v>
      </c>
      <c r="D324" s="1" t="s">
        <v>643</v>
      </c>
      <c r="E324" s="1">
        <v>5312</v>
      </c>
      <c r="F324" s="1" t="s">
        <v>598</v>
      </c>
      <c r="G324" s="1" t="s">
        <v>599</v>
      </c>
      <c r="H324" s="1">
        <v>928243</v>
      </c>
      <c r="I324" s="1">
        <v>978824</v>
      </c>
      <c r="J324" s="1">
        <v>900000</v>
      </c>
    </row>
    <row r="325" spans="1:10" x14ac:dyDescent="0.2">
      <c r="A325" s="1">
        <v>231</v>
      </c>
      <c r="B325" s="1" t="s">
        <v>221</v>
      </c>
      <c r="C325" s="1">
        <v>289</v>
      </c>
      <c r="D325" s="1" t="s">
        <v>643</v>
      </c>
      <c r="E325" s="1">
        <v>5312</v>
      </c>
      <c r="F325" s="1" t="s">
        <v>598</v>
      </c>
      <c r="G325" s="1" t="s">
        <v>599</v>
      </c>
    </row>
    <row r="326" spans="1:10" x14ac:dyDescent="0.2">
      <c r="A326" s="1">
        <v>228</v>
      </c>
      <c r="B326" s="1" t="s">
        <v>224</v>
      </c>
      <c r="C326" s="1">
        <v>289</v>
      </c>
      <c r="D326" s="1" t="s">
        <v>643</v>
      </c>
      <c r="E326" s="1">
        <v>5312</v>
      </c>
      <c r="F326" s="1" t="s">
        <v>598</v>
      </c>
      <c r="G326" s="1" t="s">
        <v>599</v>
      </c>
    </row>
    <row r="327" spans="1:10" x14ac:dyDescent="0.2">
      <c r="A327" s="1">
        <v>235</v>
      </c>
      <c r="B327" s="1" t="s">
        <v>225</v>
      </c>
      <c r="C327" s="1">
        <v>289</v>
      </c>
      <c r="D327" s="1" t="s">
        <v>643</v>
      </c>
      <c r="E327" s="1">
        <v>5312</v>
      </c>
      <c r="F327" s="1" t="s">
        <v>598</v>
      </c>
      <c r="G327" s="1" t="s">
        <v>599</v>
      </c>
      <c r="H327" s="1">
        <v>3800</v>
      </c>
      <c r="I327" s="1">
        <v>7800</v>
      </c>
      <c r="J327" s="1">
        <v>7523</v>
      </c>
    </row>
    <row r="328" spans="1:10" x14ac:dyDescent="0.2">
      <c r="A328" s="1">
        <v>236</v>
      </c>
      <c r="B328" s="1" t="s">
        <v>227</v>
      </c>
      <c r="C328" s="1">
        <v>289</v>
      </c>
      <c r="D328" s="1" t="s">
        <v>643</v>
      </c>
      <c r="E328" s="1">
        <v>5312</v>
      </c>
      <c r="F328" s="1" t="s">
        <v>598</v>
      </c>
      <c r="G328" s="1" t="s">
        <v>599</v>
      </c>
      <c r="H328" s="1">
        <v>56266</v>
      </c>
      <c r="I328" s="1">
        <v>90712</v>
      </c>
      <c r="J328" s="1">
        <v>57829</v>
      </c>
    </row>
    <row r="329" spans="1:10" x14ac:dyDescent="0.2">
      <c r="A329" s="1">
        <v>237</v>
      </c>
      <c r="B329" s="1" t="s">
        <v>228</v>
      </c>
      <c r="C329" s="1">
        <v>289</v>
      </c>
      <c r="D329" s="1" t="s">
        <v>643</v>
      </c>
      <c r="E329" s="1">
        <v>5312</v>
      </c>
      <c r="F329" s="1" t="s">
        <v>598</v>
      </c>
      <c r="G329" s="1" t="s">
        <v>599</v>
      </c>
      <c r="H329" s="1">
        <v>43031</v>
      </c>
      <c r="I329" s="1">
        <v>55379</v>
      </c>
      <c r="J329" s="1">
        <v>50546</v>
      </c>
    </row>
    <row r="330" spans="1:10" x14ac:dyDescent="0.2">
      <c r="A330" s="1">
        <v>5000</v>
      </c>
      <c r="B330" s="1" t="s">
        <v>461</v>
      </c>
      <c r="C330" s="1">
        <v>289</v>
      </c>
      <c r="D330" s="1" t="s">
        <v>643</v>
      </c>
      <c r="E330" s="1">
        <v>5312</v>
      </c>
      <c r="F330" s="1" t="s">
        <v>598</v>
      </c>
      <c r="G330" s="1" t="s">
        <v>599</v>
      </c>
      <c r="H330" s="1">
        <v>11149658</v>
      </c>
      <c r="I330" s="1">
        <v>10144558</v>
      </c>
      <c r="J330" s="1">
        <v>10576563</v>
      </c>
    </row>
    <row r="331" spans="1:10" x14ac:dyDescent="0.2">
      <c r="A331" s="1">
        <v>249</v>
      </c>
      <c r="B331" s="1" t="s">
        <v>231</v>
      </c>
      <c r="C331" s="1">
        <v>289</v>
      </c>
      <c r="D331" s="1" t="s">
        <v>643</v>
      </c>
      <c r="E331" s="1">
        <v>5312</v>
      </c>
      <c r="F331" s="1" t="s">
        <v>598</v>
      </c>
      <c r="G331" s="1" t="s">
        <v>599</v>
      </c>
      <c r="H331" s="1">
        <v>22804</v>
      </c>
      <c r="I331" s="1">
        <v>21664</v>
      </c>
      <c r="J331" s="1">
        <v>23662</v>
      </c>
    </row>
    <row r="332" spans="1:10" x14ac:dyDescent="0.2">
      <c r="A332" s="1">
        <v>248</v>
      </c>
      <c r="B332" s="1" t="s">
        <v>232</v>
      </c>
      <c r="C332" s="1">
        <v>289</v>
      </c>
      <c r="D332" s="1" t="s">
        <v>643</v>
      </c>
      <c r="E332" s="1">
        <v>5312</v>
      </c>
      <c r="F332" s="1" t="s">
        <v>598</v>
      </c>
      <c r="G332" s="1" t="s">
        <v>599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704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+Prices!G14</f>
        <v>190.88085458838611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1.5272377175616774</v>
      </c>
      <c r="I5" s="2">
        <f t="shared" si="0"/>
        <v>1.5184571982506117</v>
      </c>
      <c r="J5" s="2">
        <f t="shared" si="0"/>
        <v>1.5297191686713263</v>
      </c>
      <c r="L5" s="2">
        <f t="shared" ref="L5:W5" si="2">+$E$2*L48/1000000</f>
        <v>0.67009525702842221</v>
      </c>
      <c r="M5" s="2">
        <f t="shared" si="2"/>
        <v>0.66730572421946754</v>
      </c>
      <c r="N5" s="2">
        <f t="shared" si="2"/>
        <v>0.67231462872472125</v>
      </c>
      <c r="O5" s="2">
        <f t="shared" si="2"/>
        <v>0.14890979552582043</v>
      </c>
      <c r="P5" s="2">
        <f t="shared" si="2"/>
        <v>0.14870872774178434</v>
      </c>
      <c r="Q5" s="2">
        <f t="shared" si="2"/>
        <v>0.14984843762131383</v>
      </c>
      <c r="R5" s="2">
        <f t="shared" si="2"/>
        <v>1.0147632806138878</v>
      </c>
      <c r="S5" s="2">
        <f t="shared" si="2"/>
        <v>1.0097244078144636</v>
      </c>
      <c r="T5" s="2">
        <f t="shared" si="2"/>
        <v>1.0172579025025037</v>
      </c>
      <c r="U5" s="2">
        <f t="shared" si="2"/>
        <v>0.3643972371772447</v>
      </c>
      <c r="V5" s="2">
        <f t="shared" si="2"/>
        <v>0.36323311669050701</v>
      </c>
      <c r="W5" s="2">
        <f t="shared" si="2"/>
        <v>0.36597938139086705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74.795517585331581</v>
      </c>
      <c r="I6" s="2">
        <f t="shared" si="0"/>
        <v>74.596428853995874</v>
      </c>
      <c r="J6" s="2">
        <f t="shared" si="0"/>
        <v>73.159859542363691</v>
      </c>
      <c r="L6" s="2">
        <f t="shared" ref="L6:W6" si="3">+$E$2*L49/1000000</f>
        <v>27.081619422189956</v>
      </c>
      <c r="M6" s="2">
        <f t="shared" si="3"/>
        <v>26.063459416768666</v>
      </c>
      <c r="N6" s="2">
        <f t="shared" si="3"/>
        <v>25.598334693729214</v>
      </c>
      <c r="O6" s="2">
        <f t="shared" si="3"/>
        <v>3.2024523096346553</v>
      </c>
      <c r="P6" s="2">
        <f t="shared" si="3"/>
        <v>2.7195478405075049</v>
      </c>
      <c r="Q6" s="2">
        <f t="shared" si="3"/>
        <v>2.6853116836849362</v>
      </c>
      <c r="R6" s="2">
        <f t="shared" si="3"/>
        <v>55.20557161946455</v>
      </c>
      <c r="S6" s="2">
        <f t="shared" si="3"/>
        <v>54.694944145665765</v>
      </c>
      <c r="T6" s="2">
        <f t="shared" si="3"/>
        <v>53.64313509055507</v>
      </c>
      <c r="U6" s="2">
        <f t="shared" si="3"/>
        <v>16.479625688834616</v>
      </c>
      <c r="V6" s="2">
        <f t="shared" si="3"/>
        <v>15.816962985071589</v>
      </c>
      <c r="W6" s="2">
        <f t="shared" si="3"/>
        <v>15.530951252952969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39.308476147095533</v>
      </c>
      <c r="I8" s="2">
        <f t="shared" si="5"/>
        <v>37.810824961995053</v>
      </c>
      <c r="J8" s="2">
        <f t="shared" si="5"/>
        <v>39.916049907250361</v>
      </c>
      <c r="L8" s="2">
        <f t="shared" ref="L8:W8" si="6">+$E$2*L51/1000000</f>
        <v>22.011069944946794</v>
      </c>
      <c r="M8" s="2">
        <f t="shared" si="6"/>
        <v>21.53383421344542</v>
      </c>
      <c r="N8" s="2">
        <f t="shared" si="6"/>
        <v>22.49630873803849</v>
      </c>
      <c r="O8" s="2">
        <f t="shared" si="6"/>
        <v>5.0693163743243819</v>
      </c>
      <c r="P8" s="2">
        <f t="shared" si="6"/>
        <v>5.1452713318070158</v>
      </c>
      <c r="Q8" s="2">
        <f t="shared" si="6"/>
        <v>5.2549833443294842</v>
      </c>
      <c r="R8" s="2">
        <f t="shared" si="6"/>
        <v>32.161606048883961</v>
      </c>
      <c r="S8" s="2">
        <f t="shared" si="6"/>
        <v>31.094265591277974</v>
      </c>
      <c r="T8" s="2">
        <f t="shared" si="6"/>
        <v>32.724869490978058</v>
      </c>
      <c r="U8" s="2">
        <f t="shared" si="6"/>
        <v>13.546787052288316</v>
      </c>
      <c r="V8" s="2">
        <f t="shared" si="6"/>
        <v>13.331600540603219</v>
      </c>
      <c r="W8" s="2">
        <f t="shared" si="6"/>
        <v>13.877086071356395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2.5301257275690583</v>
      </c>
      <c r="I10" s="2">
        <f t="shared" si="9"/>
        <v>2.7339864802694542</v>
      </c>
      <c r="J10" s="2">
        <f t="shared" si="9"/>
        <v>2.7425761187259319</v>
      </c>
      <c r="L10" s="2">
        <f t="shared" ref="L10:W10" si="10">+$E$2*L53/1000000</f>
        <v>0.50029051199941266</v>
      </c>
      <c r="M10" s="2">
        <f t="shared" si="10"/>
        <v>0.55450907346011624</v>
      </c>
      <c r="N10" s="2">
        <f t="shared" si="10"/>
        <v>0.57210046213812737</v>
      </c>
      <c r="O10" s="2">
        <f t="shared" si="10"/>
        <v>6.5010250893853871E-2</v>
      </c>
      <c r="P10" s="2">
        <f t="shared" si="10"/>
        <v>7.243534682602408E-2</v>
      </c>
      <c r="Q10" s="2">
        <f t="shared" si="10"/>
        <v>7.5559630634644923E-2</v>
      </c>
      <c r="R10" s="2">
        <f t="shared" si="10"/>
        <v>1.0428139857190695</v>
      </c>
      <c r="S10" s="2">
        <f t="shared" si="10"/>
        <v>1.1456126790767904</v>
      </c>
      <c r="T10" s="2">
        <f t="shared" si="10"/>
        <v>1.1691339723834442</v>
      </c>
      <c r="U10" s="2">
        <f t="shared" si="10"/>
        <v>0.26076618876500585</v>
      </c>
      <c r="V10" s="2">
        <f t="shared" si="10"/>
        <v>0.29047870049054458</v>
      </c>
      <c r="W10" s="2">
        <f t="shared" si="10"/>
        <v>0.30143008428249896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118.16135717755783</v>
      </c>
      <c r="I11" s="3">
        <f t="shared" si="11"/>
        <v>116.65969749451099</v>
      </c>
      <c r="J11" s="3">
        <f t="shared" si="11"/>
        <v>117.34820473701132</v>
      </c>
      <c r="K11" s="22"/>
      <c r="L11" s="3">
        <f t="shared" ref="L11:W11" si="12">+$E$2*L54/1000000</f>
        <v>50.263075136164581</v>
      </c>
      <c r="M11" s="3">
        <f t="shared" si="12"/>
        <v>48.819108427893667</v>
      </c>
      <c r="N11" s="3">
        <f t="shared" si="12"/>
        <v>49.339058522630559</v>
      </c>
      <c r="O11" s="3">
        <f t="shared" si="12"/>
        <v>8.4856887303787119</v>
      </c>
      <c r="P11" s="3">
        <f t="shared" si="12"/>
        <v>8.0859632468823293</v>
      </c>
      <c r="Q11" s="3">
        <f t="shared" si="12"/>
        <v>8.1657030962703772</v>
      </c>
      <c r="R11" s="3">
        <f t="shared" si="12"/>
        <v>89.424754934681474</v>
      </c>
      <c r="S11" s="3">
        <f t="shared" si="12"/>
        <v>87.944546823834983</v>
      </c>
      <c r="T11" s="3">
        <f t="shared" si="12"/>
        <v>88.554396456419084</v>
      </c>
      <c r="U11" s="3">
        <f t="shared" si="12"/>
        <v>30.651576167065176</v>
      </c>
      <c r="V11" s="3">
        <f t="shared" si="12"/>
        <v>29.802275342855857</v>
      </c>
      <c r="W11" s="3">
        <f t="shared" si="12"/>
        <v>30.07544678998272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0.25864355796726318</v>
      </c>
      <c r="I12" s="2">
        <f t="shared" si="13"/>
        <v>0.26646967300538699</v>
      </c>
      <c r="J12" s="2">
        <f t="shared" si="13"/>
        <v>0.28269454564539981</v>
      </c>
      <c r="L12" s="2">
        <f t="shared" ref="L12:W12" si="14">+$E$2*L55/1000000</f>
        <v>1.5812569994101905E-3</v>
      </c>
      <c r="M12" s="2">
        <f t="shared" si="14"/>
        <v>1.5703767906986527E-3</v>
      </c>
      <c r="N12" s="2">
        <f t="shared" si="14"/>
        <v>1.6030174168332665E-3</v>
      </c>
      <c r="O12" s="2">
        <f t="shared" si="14"/>
        <v>7.906284997050953E-6</v>
      </c>
      <c r="P12" s="2">
        <f t="shared" si="14"/>
        <v>7.8518839534932644E-6</v>
      </c>
      <c r="Q12" s="2">
        <f t="shared" si="14"/>
        <v>8.0150870841663317E-6</v>
      </c>
      <c r="R12" s="2">
        <f t="shared" si="14"/>
        <v>5.7424596294370087E-3</v>
      </c>
      <c r="S12" s="2">
        <f t="shared" si="14"/>
        <v>5.7029472925372122E-3</v>
      </c>
      <c r="T12" s="2">
        <f t="shared" si="14"/>
        <v>5.8214843032365999E-3</v>
      </c>
      <c r="U12" s="2">
        <f t="shared" si="14"/>
        <v>1.1484919258874019E-4</v>
      </c>
      <c r="V12" s="2">
        <f t="shared" si="14"/>
        <v>1.1405894585074426E-4</v>
      </c>
      <c r="W12" s="2">
        <f t="shared" si="14"/>
        <v>1.1642968606473201E-4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0.95306810695981192</v>
      </c>
      <c r="I13" s="2">
        <f t="shared" si="15"/>
        <v>1.0968013904648666</v>
      </c>
      <c r="J13" s="2">
        <f t="shared" si="15"/>
        <v>1.251224001826871</v>
      </c>
      <c r="L13" s="2">
        <f t="shared" ref="L13:W13" si="16">+$E$2*L56/1000000</f>
        <v>1.6961672738723992E-2</v>
      </c>
      <c r="M13" s="2">
        <f t="shared" si="16"/>
        <v>1.7425513215373768E-2</v>
      </c>
      <c r="N13" s="2">
        <f t="shared" si="16"/>
        <v>1.396102570459456E-2</v>
      </c>
      <c r="O13" s="2">
        <f t="shared" si="16"/>
        <v>1.3569338190979192E-4</v>
      </c>
      <c r="P13" s="2">
        <f t="shared" si="16"/>
        <v>1.3940410572299016E-4</v>
      </c>
      <c r="Q13" s="2">
        <f t="shared" si="16"/>
        <v>1.1168820563675648E-4</v>
      </c>
      <c r="R13" s="2">
        <f t="shared" si="16"/>
        <v>6.6715912772314367E-2</v>
      </c>
      <c r="S13" s="2">
        <f t="shared" si="16"/>
        <v>6.8540351980470163E-2</v>
      </c>
      <c r="T13" s="2">
        <f t="shared" si="16"/>
        <v>5.4913367771405278E-2</v>
      </c>
      <c r="U13" s="2">
        <f t="shared" si="16"/>
        <v>2.2016251214863744E-3</v>
      </c>
      <c r="V13" s="2">
        <f t="shared" si="16"/>
        <v>2.2618316153555154E-3</v>
      </c>
      <c r="W13" s="2">
        <f t="shared" si="16"/>
        <v>1.8121411364563744E-3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21.279397669513287</v>
      </c>
      <c r="I14" s="2">
        <f t="shared" si="17"/>
        <v>21.650088289123929</v>
      </c>
      <c r="J14" s="2">
        <f t="shared" si="17"/>
        <v>21.399461727049381</v>
      </c>
      <c r="L14" s="2">
        <f t="shared" ref="L14:W14" si="18">+$E$2*L57/1000000</f>
        <v>0.93475728834085714</v>
      </c>
      <c r="M14" s="2">
        <f t="shared" si="18"/>
        <v>0.95202704277888683</v>
      </c>
      <c r="N14" s="2">
        <f t="shared" si="18"/>
        <v>0.9518462786095917</v>
      </c>
      <c r="O14" s="2">
        <f t="shared" si="18"/>
        <v>1.7279574876236509E-2</v>
      </c>
      <c r="P14" s="2">
        <f t="shared" si="18"/>
        <v>1.7614222609360356E-2</v>
      </c>
      <c r="Q14" s="2">
        <f t="shared" si="18"/>
        <v>1.7863193470902206E-2</v>
      </c>
      <c r="R14" s="2">
        <f t="shared" si="18"/>
        <v>2.3994475492327214</v>
      </c>
      <c r="S14" s="2">
        <f t="shared" si="18"/>
        <v>2.4427376091256763</v>
      </c>
      <c r="T14" s="2">
        <f t="shared" si="18"/>
        <v>2.4297023555658352</v>
      </c>
      <c r="U14" s="2">
        <f t="shared" si="18"/>
        <v>0.10278412304032834</v>
      </c>
      <c r="V14" s="2">
        <f t="shared" si="18"/>
        <v>0.10474972932978008</v>
      </c>
      <c r="W14" s="2">
        <f t="shared" si="18"/>
        <v>0.10513310684539096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0.8057080872175777</v>
      </c>
      <c r="I15" s="2">
        <f t="shared" si="19"/>
        <v>0.57264256376515832</v>
      </c>
      <c r="J15" s="2">
        <f t="shared" si="19"/>
        <v>0.77001336740954951</v>
      </c>
      <c r="L15" s="2">
        <f t="shared" ref="L15:W15" si="20">+$E$2*L58/1000000</f>
        <v>3.0303480951033829E-2</v>
      </c>
      <c r="M15" s="2">
        <f t="shared" si="20"/>
        <v>2.1020372349836842E-2</v>
      </c>
      <c r="N15" s="2">
        <f t="shared" si="20"/>
        <v>2.9704305948480881E-2</v>
      </c>
      <c r="O15" s="2">
        <f t="shared" si="20"/>
        <v>6.060696190206765E-4</v>
      </c>
      <c r="P15" s="2">
        <f t="shared" si="20"/>
        <v>4.2040744699673685E-4</v>
      </c>
      <c r="Q15" s="2">
        <f t="shared" si="20"/>
        <v>5.9408611896961754E-4</v>
      </c>
      <c r="R15" s="2">
        <f t="shared" si="20"/>
        <v>6.5540086708049922E-2</v>
      </c>
      <c r="S15" s="2">
        <f t="shared" si="20"/>
        <v>4.5462665779879695E-2</v>
      </c>
      <c r="T15" s="2">
        <f t="shared" si="20"/>
        <v>6.4244196586249358E-2</v>
      </c>
      <c r="U15" s="2">
        <f t="shared" si="20"/>
        <v>2.5560633816139465E-3</v>
      </c>
      <c r="V15" s="2">
        <f t="shared" si="20"/>
        <v>1.7730439654153078E-3</v>
      </c>
      <c r="W15" s="2">
        <f t="shared" si="20"/>
        <v>2.5055236668637248E-3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12.115398721579455</v>
      </c>
      <c r="I16" s="2">
        <f t="shared" si="21"/>
        <v>12.232599566296724</v>
      </c>
      <c r="J16" s="2">
        <f t="shared" si="21"/>
        <v>12.764775388889145</v>
      </c>
      <c r="L16" s="2">
        <f t="shared" ref="L16:W16" si="22">+$E$2*L59/1000000</f>
        <v>0.20623741022087635</v>
      </c>
      <c r="M16" s="2">
        <f t="shared" si="22"/>
        <v>0.20875283812264211</v>
      </c>
      <c r="N16" s="2">
        <f t="shared" si="22"/>
        <v>0.21705119239501763</v>
      </c>
      <c r="O16" s="2">
        <f t="shared" si="22"/>
        <v>1.969589209363604E-3</v>
      </c>
      <c r="P16" s="2">
        <f t="shared" si="22"/>
        <v>1.9949204349334654E-3</v>
      </c>
      <c r="Q16" s="2">
        <f t="shared" si="22"/>
        <v>2.0696321558236327E-3</v>
      </c>
      <c r="R16" s="2">
        <f t="shared" si="22"/>
        <v>0.55643887890000476</v>
      </c>
      <c r="S16" s="2">
        <f t="shared" si="22"/>
        <v>0.56362535219440291</v>
      </c>
      <c r="T16" s="2">
        <f t="shared" si="22"/>
        <v>0.58499045536762639</v>
      </c>
      <c r="U16" s="2">
        <f t="shared" si="22"/>
        <v>1.0339750759545853E-2</v>
      </c>
      <c r="V16" s="2">
        <f t="shared" si="22"/>
        <v>1.0494038799905374E-2</v>
      </c>
      <c r="W16" s="2">
        <f t="shared" si="22"/>
        <v>1.0853431563494642E-2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35.412216143237387</v>
      </c>
      <c r="I17" s="3">
        <f t="shared" si="21"/>
        <v>35.818601482656071</v>
      </c>
      <c r="J17" s="3">
        <f t="shared" si="21"/>
        <v>36.468169030820349</v>
      </c>
      <c r="K17" s="22"/>
      <c r="L17" s="3">
        <f t="shared" ref="L17:W17" si="23">+$E$2*L60/1000000</f>
        <v>1.1898411092509018</v>
      </c>
      <c r="M17" s="3">
        <f t="shared" si="23"/>
        <v>1.2007961432574381</v>
      </c>
      <c r="N17" s="3">
        <f t="shared" si="23"/>
        <v>1.214165820074518</v>
      </c>
      <c r="O17" s="3">
        <f t="shared" si="23"/>
        <v>1.9998833371527636E-2</v>
      </c>
      <c r="P17" s="3">
        <f t="shared" si="23"/>
        <v>2.0176806480967042E-2</v>
      </c>
      <c r="Q17" s="3">
        <f t="shared" si="23"/>
        <v>2.0646615038416381E-2</v>
      </c>
      <c r="R17" s="3">
        <f t="shared" si="23"/>
        <v>3.0938848872425271</v>
      </c>
      <c r="S17" s="3">
        <f t="shared" si="23"/>
        <v>3.1260689263729668</v>
      </c>
      <c r="T17" s="3">
        <f t="shared" si="23"/>
        <v>3.1396718595943529</v>
      </c>
      <c r="U17" s="3">
        <f t="shared" si="23"/>
        <v>0.11799641149556327</v>
      </c>
      <c r="V17" s="3">
        <f t="shared" si="23"/>
        <v>0.11939270265630703</v>
      </c>
      <c r="W17" s="3">
        <f t="shared" si="23"/>
        <v>0.12042063289827044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875.8071722566167</v>
      </c>
      <c r="I18" s="3">
        <f t="shared" si="21"/>
        <v>769.25041663375987</v>
      </c>
      <c r="J18" s="3">
        <f t="shared" si="21"/>
        <v>1029.5135986522055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0.22733909781476785</v>
      </c>
      <c r="I19" s="2">
        <f t="shared" si="21"/>
        <v>0.23020231063359364</v>
      </c>
      <c r="J19" s="2">
        <f t="shared" si="21"/>
        <v>0.23325640430700781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257.68915369432125</v>
      </c>
      <c r="I20" s="2">
        <f t="shared" si="26"/>
        <v>241.8460427634852</v>
      </c>
      <c r="J20" s="2">
        <f t="shared" si="26"/>
        <v>227.93674577048409</v>
      </c>
      <c r="L20" s="2">
        <f t="shared" si="25"/>
        <v>4.8960939201921034</v>
      </c>
      <c r="M20" s="2">
        <f t="shared" si="25"/>
        <v>4.5950748125062191</v>
      </c>
      <c r="N20" s="2">
        <f t="shared" si="25"/>
        <v>4.3307981696391975</v>
      </c>
      <c r="O20" s="2">
        <f t="shared" si="25"/>
        <v>1.4688281760576311E-2</v>
      </c>
      <c r="P20" s="2">
        <f t="shared" si="25"/>
        <v>1.3785224437518659E-2</v>
      </c>
      <c r="Q20" s="2">
        <f t="shared" si="25"/>
        <v>1.2992394508917595E-2</v>
      </c>
      <c r="R20" s="2">
        <f t="shared" si="25"/>
        <v>31.180387597012871</v>
      </c>
      <c r="S20" s="2">
        <f t="shared" si="25"/>
        <v>29.26337117438171</v>
      </c>
      <c r="T20" s="2">
        <f t="shared" si="25"/>
        <v>27.580346238228575</v>
      </c>
      <c r="U20" s="2">
        <f t="shared" si="25"/>
        <v>0.87305085271636029</v>
      </c>
      <c r="V20" s="2">
        <f t="shared" si="25"/>
        <v>0.81937439288268776</v>
      </c>
      <c r="W20" s="2">
        <f t="shared" si="25"/>
        <v>0.77224969467040006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13.8321811277474</v>
      </c>
      <c r="I21" s="2">
        <f t="shared" si="26"/>
        <v>14.360921094957229</v>
      </c>
      <c r="J21" s="2">
        <f t="shared" si="26"/>
        <v>14.889851943021648</v>
      </c>
      <c r="L21" s="2">
        <f t="shared" si="25"/>
        <v>0.89909177330358103</v>
      </c>
      <c r="M21" s="2">
        <f t="shared" si="25"/>
        <v>0.93345987117221996</v>
      </c>
      <c r="N21" s="2">
        <f t="shared" si="25"/>
        <v>0.96784037629640707</v>
      </c>
      <c r="O21" s="2">
        <f t="shared" si="25"/>
        <v>1.3486376599553714E-2</v>
      </c>
      <c r="P21" s="2">
        <f t="shared" si="25"/>
        <v>1.4001898067583301E-2</v>
      </c>
      <c r="Q21" s="2">
        <f t="shared" si="25"/>
        <v>1.4517605644446107E-2</v>
      </c>
      <c r="R21" s="2">
        <f t="shared" si="25"/>
        <v>4.1773187005797148</v>
      </c>
      <c r="S21" s="2">
        <f t="shared" si="25"/>
        <v>4.3369981706770826</v>
      </c>
      <c r="T21" s="2">
        <f t="shared" si="25"/>
        <v>4.4967352867925374</v>
      </c>
      <c r="U21" s="2">
        <f t="shared" si="25"/>
        <v>0.33000817734579746</v>
      </c>
      <c r="V21" s="2">
        <f t="shared" si="25"/>
        <v>0.34262285548348959</v>
      </c>
      <c r="W21" s="2">
        <f t="shared" si="25"/>
        <v>0.35524208765661042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179.94815364183629</v>
      </c>
      <c r="I23" s="2">
        <f t="shared" si="26"/>
        <v>209.08229847766168</v>
      </c>
      <c r="J23" s="2">
        <f t="shared" si="26"/>
        <v>201.80973791784416</v>
      </c>
      <c r="L23" s="2">
        <f t="shared" si="25"/>
        <v>37.223803534334607</v>
      </c>
      <c r="M23" s="2">
        <f t="shared" si="25"/>
        <v>43.368961830364768</v>
      </c>
      <c r="N23" s="2">
        <f t="shared" si="25"/>
        <v>41.793326272122208</v>
      </c>
      <c r="O23" s="2">
        <f t="shared" si="25"/>
        <v>1.5873593265239019</v>
      </c>
      <c r="P23" s="2">
        <f t="shared" si="25"/>
        <v>1.8506963725093948</v>
      </c>
      <c r="Q23" s="2">
        <f t="shared" si="25"/>
        <v>1.7829566622565001</v>
      </c>
      <c r="R23" s="2">
        <f t="shared" si="25"/>
        <v>107.39333296187851</v>
      </c>
      <c r="S23" s="2">
        <f t="shared" si="25"/>
        <v>124.95267255352334</v>
      </c>
      <c r="T23" s="2">
        <f t="shared" si="25"/>
        <v>120.50336982293004</v>
      </c>
      <c r="U23" s="2">
        <f t="shared" si="25"/>
        <v>20.913197910640246</v>
      </c>
      <c r="V23" s="2">
        <f t="shared" si="25"/>
        <v>24.363896519280509</v>
      </c>
      <c r="W23" s="2">
        <f t="shared" si="25"/>
        <v>23.479162337918904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451.69682756171972</v>
      </c>
      <c r="I24" s="3">
        <f t="shared" si="26"/>
        <v>465.51946464673767</v>
      </c>
      <c r="J24" s="3">
        <f t="shared" si="26"/>
        <v>444.86959203565692</v>
      </c>
      <c r="K24" s="22"/>
      <c r="L24" s="3">
        <f t="shared" si="25"/>
        <v>43.018989227830289</v>
      </c>
      <c r="M24" s="3">
        <f t="shared" si="25"/>
        <v>48.897496514043205</v>
      </c>
      <c r="N24" s="3">
        <f t="shared" si="25"/>
        <v>47.091964818057804</v>
      </c>
      <c r="O24" s="3">
        <f t="shared" si="25"/>
        <v>1.615533984884032</v>
      </c>
      <c r="P24" s="3">
        <f t="shared" si="25"/>
        <v>1.8784834950144969</v>
      </c>
      <c r="Q24" s="3">
        <f t="shared" si="25"/>
        <v>1.8104666624098635</v>
      </c>
      <c r="R24" s="3">
        <f t="shared" si="25"/>
        <v>142.7510392594711</v>
      </c>
      <c r="S24" s="3">
        <f t="shared" si="25"/>
        <v>158.55304189858214</v>
      </c>
      <c r="T24" s="3">
        <f t="shared" si="25"/>
        <v>152.58045134795114</v>
      </c>
      <c r="U24" s="3">
        <f t="shared" si="25"/>
        <v>22.116256940702407</v>
      </c>
      <c r="V24" s="3">
        <f t="shared" si="25"/>
        <v>25.525893767646686</v>
      </c>
      <c r="W24" s="3">
        <f t="shared" si="25"/>
        <v>24.606654120245913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179.96685996558594</v>
      </c>
      <c r="I25" s="2">
        <f t="shared" si="26"/>
        <v>246.82345192773195</v>
      </c>
      <c r="J25" s="2">
        <f t="shared" si="26"/>
        <v>228.39925008115176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31.563485472171759</v>
      </c>
      <c r="I26" s="2">
        <f t="shared" si="26"/>
        <v>42.054106359494874</v>
      </c>
      <c r="J26" s="2">
        <f t="shared" si="26"/>
        <v>46.053823786539922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39.327182470845194</v>
      </c>
      <c r="I27" s="2">
        <f t="shared" si="26"/>
        <v>64.709945871445015</v>
      </c>
      <c r="J27" s="2">
        <f t="shared" si="26"/>
        <v>74.243108392152791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250.85752790860292</v>
      </c>
      <c r="I28" s="3">
        <f t="shared" si="27"/>
        <v>353.58750415867183</v>
      </c>
      <c r="J28" s="3">
        <f t="shared" si="27"/>
        <v>348.69618225984448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8.6199885123569278</v>
      </c>
      <c r="I29" s="2">
        <f t="shared" si="28"/>
        <v>10.787058854498877</v>
      </c>
      <c r="J29" s="2">
        <f t="shared" si="28"/>
        <v>4.4860818445362503</v>
      </c>
      <c r="L29" s="2">
        <f t="shared" si="25"/>
        <v>3.2501473991619095E-2</v>
      </c>
      <c r="M29" s="2">
        <f t="shared" si="25"/>
        <v>2.9155141729830098E-2</v>
      </c>
      <c r="N29" s="2">
        <f t="shared" si="25"/>
        <v>2.6374771201895662E-2</v>
      </c>
      <c r="O29" s="2">
        <f t="shared" si="25"/>
        <v>1.0095822015777953E-4</v>
      </c>
      <c r="P29" s="2">
        <f t="shared" si="25"/>
        <v>8.2657136462408842E-5</v>
      </c>
      <c r="Q29" s="2">
        <f t="shared" si="25"/>
        <v>8.7505128407244673E-5</v>
      </c>
      <c r="R29" s="2">
        <f t="shared" si="25"/>
        <v>0.17952897928516021</v>
      </c>
      <c r="S29" s="2">
        <f t="shared" si="25"/>
        <v>0.17501006593363477</v>
      </c>
      <c r="T29" s="2">
        <f t="shared" si="25"/>
        <v>0.14155666912018336</v>
      </c>
      <c r="U29" s="2">
        <f t="shared" si="25"/>
        <v>3.002237071648151E-3</v>
      </c>
      <c r="V29" s="2">
        <f t="shared" si="25"/>
        <v>2.8849083367583077E-3</v>
      </c>
      <c r="W29" s="2">
        <f t="shared" si="25"/>
        <v>2.6222329933804286E-3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2.5557037620839016</v>
      </c>
      <c r="I30" s="2">
        <f t="shared" si="28"/>
        <v>2.6337740316105518</v>
      </c>
      <c r="J30" s="2">
        <f t="shared" si="28"/>
        <v>2.7578465870930025</v>
      </c>
      <c r="L30" s="2">
        <f t="shared" si="25"/>
        <v>0.12372152559086295</v>
      </c>
      <c r="M30" s="2">
        <f t="shared" si="25"/>
        <v>0.11547509091093547</v>
      </c>
      <c r="N30" s="2">
        <f t="shared" si="25"/>
        <v>0.11600306735472694</v>
      </c>
      <c r="O30" s="2">
        <f t="shared" si="25"/>
        <v>5.4904969013803385E-3</v>
      </c>
      <c r="P30" s="2">
        <f t="shared" si="25"/>
        <v>5.1158512304626197E-3</v>
      </c>
      <c r="Q30" s="2">
        <f t="shared" si="25"/>
        <v>5.144918566999339E-3</v>
      </c>
      <c r="R30" s="2">
        <f t="shared" si="25"/>
        <v>0.3531272904182593</v>
      </c>
      <c r="S30" s="2">
        <f t="shared" si="25"/>
        <v>0.33067550253986416</v>
      </c>
      <c r="T30" s="2">
        <f t="shared" si="25"/>
        <v>0.33145887756709486</v>
      </c>
      <c r="U30" s="2">
        <f t="shared" si="25"/>
        <v>5.8676553278678573E-2</v>
      </c>
      <c r="V30" s="2">
        <f t="shared" si="25"/>
        <v>5.4680571008196122E-2</v>
      </c>
      <c r="W30" s="2">
        <f t="shared" si="25"/>
        <v>5.4986130789650943E-2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11.175692274440831</v>
      </c>
      <c r="I31" s="3">
        <f t="shared" si="28"/>
        <v>13.420832886109428</v>
      </c>
      <c r="J31" s="3">
        <f t="shared" si="28"/>
        <v>7.2439284316292527</v>
      </c>
      <c r="K31" s="22"/>
      <c r="L31" s="3">
        <f t="shared" si="25"/>
        <v>0.15622299958248204</v>
      </c>
      <c r="M31" s="3">
        <f t="shared" si="25"/>
        <v>0.14463023264076555</v>
      </c>
      <c r="N31" s="3">
        <f t="shared" si="25"/>
        <v>0.14237783855662259</v>
      </c>
      <c r="O31" s="3">
        <f t="shared" si="25"/>
        <v>5.5914551215381176E-3</v>
      </c>
      <c r="P31" s="3">
        <f t="shared" si="25"/>
        <v>5.1985083669250287E-3</v>
      </c>
      <c r="Q31" s="3">
        <f t="shared" si="25"/>
        <v>5.2324236954065847E-3</v>
      </c>
      <c r="R31" s="3">
        <f t="shared" si="25"/>
        <v>0.53265626970341939</v>
      </c>
      <c r="S31" s="3">
        <f t="shared" si="25"/>
        <v>0.50568556847349888</v>
      </c>
      <c r="T31" s="3">
        <f t="shared" si="25"/>
        <v>0.47301554668727819</v>
      </c>
      <c r="U31" s="3">
        <f t="shared" si="25"/>
        <v>6.1678790350326716E-2</v>
      </c>
      <c r="V31" s="3">
        <f t="shared" si="25"/>
        <v>5.7565479344954422E-2</v>
      </c>
      <c r="W31" s="3">
        <f t="shared" si="25"/>
        <v>5.7608363783031372E-2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70.658365942982883</v>
      </c>
      <c r="I32" s="3">
        <f t="shared" si="28"/>
        <v>60.045008666159447</v>
      </c>
      <c r="J32" s="3">
        <f t="shared" si="28"/>
        <v>63.412910464516933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27.521774257117276</v>
      </c>
      <c r="I33" s="2">
        <f t="shared" si="29"/>
        <v>57.085782777475693</v>
      </c>
      <c r="J33" s="2">
        <f t="shared" si="29"/>
        <v>94.648271747651251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6.8008939681296088</v>
      </c>
      <c r="I34" s="2">
        <f t="shared" si="29"/>
        <v>7.0349138958549702</v>
      </c>
      <c r="J34" s="2">
        <f t="shared" si="29"/>
        <v>6.6731946764099783</v>
      </c>
      <c r="L34" s="2">
        <f t="shared" si="25"/>
        <v>8.6385993956792972E-2</v>
      </c>
      <c r="M34" s="2">
        <f t="shared" si="25"/>
        <v>9.064836343975162E-2</v>
      </c>
      <c r="N34" s="2">
        <f t="shared" si="25"/>
        <v>9.2364573203355796E-2</v>
      </c>
      <c r="O34" s="2">
        <f t="shared" si="25"/>
        <v>7.5595098397116867E-4</v>
      </c>
      <c r="P34" s="2">
        <f t="shared" si="25"/>
        <v>7.9286676860599865E-4</v>
      </c>
      <c r="Q34" s="2">
        <f t="shared" si="25"/>
        <v>8.3994275936885956E-4</v>
      </c>
      <c r="R34" s="2">
        <f t="shared" si="25"/>
        <v>0.41793095878930714</v>
      </c>
      <c r="S34" s="2">
        <f t="shared" si="25"/>
        <v>0.43796810385715929</v>
      </c>
      <c r="T34" s="2">
        <f t="shared" si="25"/>
        <v>0.44058069011391049</v>
      </c>
      <c r="U34" s="2">
        <f t="shared" si="25"/>
        <v>1.8842754122551195E-2</v>
      </c>
      <c r="V34" s="2">
        <f t="shared" si="25"/>
        <v>2.0012453293145081E-2</v>
      </c>
      <c r="W34" s="2">
        <f t="shared" si="25"/>
        <v>2.0821167372060717E-2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376.43575157204708</v>
      </c>
      <c r="I35" s="2">
        <f t="shared" si="29"/>
        <v>419.4328093532086</v>
      </c>
      <c r="J35" s="2">
        <f t="shared" si="29"/>
        <v>591.49643841541695</v>
      </c>
      <c r="L35" s="2">
        <f t="shared" ref="L35:W35" si="30">+$E$2*L78/1000000</f>
        <v>6.8531953222868272E-2</v>
      </c>
      <c r="M35" s="2">
        <f t="shared" si="30"/>
        <v>7.2141510183134652E-2</v>
      </c>
      <c r="N35" s="2">
        <f t="shared" si="30"/>
        <v>0.14244102011949139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1.2664965698833424</v>
      </c>
      <c r="S35" s="2">
        <f t="shared" si="30"/>
        <v>1.4041377000333541</v>
      </c>
      <c r="T35" s="2">
        <f t="shared" si="30"/>
        <v>2.1013861403886835</v>
      </c>
      <c r="U35" s="2">
        <f t="shared" si="30"/>
        <v>1.3031796707564291E-3</v>
      </c>
      <c r="V35" s="2">
        <f t="shared" si="30"/>
        <v>1.4327343243826587E-3</v>
      </c>
      <c r="W35" s="2">
        <f t="shared" si="30"/>
        <v>2.17246482597347E-3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410.75841979729398</v>
      </c>
      <c r="I36" s="3">
        <f t="shared" si="29"/>
        <v>483.55350602653925</v>
      </c>
      <c r="J36" s="3">
        <f t="shared" si="29"/>
        <v>692.81790483947827</v>
      </c>
      <c r="K36" s="22"/>
      <c r="L36" s="3">
        <f>+SUM(L33:L35)</f>
        <v>0.15491794717966123</v>
      </c>
      <c r="M36" s="3">
        <f t="shared" ref="M36:Q36" si="31">+SUM(M33:M35)</f>
        <v>0.16278987362288627</v>
      </c>
      <c r="N36" s="3">
        <f t="shared" si="31"/>
        <v>0.23480559332284717</v>
      </c>
      <c r="O36" s="3">
        <f t="shared" si="31"/>
        <v>7.5595098397116867E-4</v>
      </c>
      <c r="P36" s="3">
        <f t="shared" si="31"/>
        <v>7.9286676860599865E-4</v>
      </c>
      <c r="Q36" s="3">
        <f t="shared" si="31"/>
        <v>8.3994275936885956E-4</v>
      </c>
      <c r="R36" s="3">
        <f>+SUM(R33:R35)</f>
        <v>1.6844275286726496</v>
      </c>
      <c r="S36" s="3">
        <f t="shared" ref="S36:W36" si="32">+SUM(S33:S35)</f>
        <v>1.8421058038905134</v>
      </c>
      <c r="T36" s="3">
        <f t="shared" si="32"/>
        <v>2.5419668305025942</v>
      </c>
      <c r="U36" s="3">
        <f t="shared" si="32"/>
        <v>2.0145933793307622E-2</v>
      </c>
      <c r="V36" s="3">
        <f t="shared" si="32"/>
        <v>2.1445187617527738E-2</v>
      </c>
      <c r="W36" s="3">
        <f t="shared" si="32"/>
        <v>2.2993632198034186E-2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1158.2232227351719</v>
      </c>
      <c r="I38" s="2">
        <f t="shared" si="33"/>
        <v>1118.4031858977796</v>
      </c>
      <c r="J38" s="2">
        <f t="shared" si="33"/>
        <v>1367.6128393887209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450.08560226813921</v>
      </c>
      <c r="I39" s="2">
        <f t="shared" si="33"/>
        <v>548.26345189798428</v>
      </c>
      <c r="J39" s="2">
        <f t="shared" si="33"/>
        <v>767.06101323163102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616.21875405914102</v>
      </c>
      <c r="I40" s="2">
        <f t="shared" si="33"/>
        <v>631.18839419938058</v>
      </c>
      <c r="J40" s="2">
        <f t="shared" si="33"/>
        <v>605.6966378308108</v>
      </c>
      <c r="L40" s="2">
        <f t="shared" si="34"/>
        <v>94.628128472828251</v>
      </c>
      <c r="M40" s="2">
        <f t="shared" si="34"/>
        <v>99.062031317835093</v>
      </c>
      <c r="N40" s="2">
        <f t="shared" si="34"/>
        <v>97.787566999319509</v>
      </c>
      <c r="O40" s="2">
        <f t="shared" si="34"/>
        <v>10.126813003755808</v>
      </c>
      <c r="P40" s="2">
        <f t="shared" si="34"/>
        <v>9.9898220567447176</v>
      </c>
      <c r="Q40" s="2">
        <f t="shared" si="34"/>
        <v>10.002048797414064</v>
      </c>
      <c r="R40" s="2">
        <f t="shared" si="34"/>
        <v>235.80233535109855</v>
      </c>
      <c r="S40" s="2">
        <f t="shared" si="34"/>
        <v>250.12934321726354</v>
      </c>
      <c r="T40" s="2">
        <f t="shared" si="34"/>
        <v>244.74753521065188</v>
      </c>
      <c r="U40" s="2">
        <f t="shared" si="34"/>
        <v>52.947508309613482</v>
      </c>
      <c r="V40" s="2">
        <f t="shared" si="34"/>
        <v>55.505127292503801</v>
      </c>
      <c r="W40" s="2">
        <f t="shared" si="34"/>
        <v>54.86012990690994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623.0196480272707</v>
      </c>
      <c r="I41" s="2">
        <f t="shared" si="33"/>
        <v>638.22330809523555</v>
      </c>
      <c r="J41" s="2">
        <f t="shared" si="33"/>
        <v>612.36983250722074</v>
      </c>
      <c r="L41" s="2">
        <f t="shared" si="34"/>
        <v>94.714514466785047</v>
      </c>
      <c r="M41" s="2">
        <f t="shared" si="34"/>
        <v>99.152679681274847</v>
      </c>
      <c r="N41" s="2">
        <f t="shared" si="34"/>
        <v>97.879931572522864</v>
      </c>
      <c r="O41" s="2">
        <f t="shared" si="34"/>
        <v>10.127568954739781</v>
      </c>
      <c r="P41" s="2">
        <f t="shared" si="34"/>
        <v>9.9906149235133217</v>
      </c>
      <c r="Q41" s="2">
        <f t="shared" si="34"/>
        <v>10.002888740173432</v>
      </c>
      <c r="R41" s="2">
        <f t="shared" si="34"/>
        <v>236.22026630988785</v>
      </c>
      <c r="S41" s="2">
        <f t="shared" si="34"/>
        <v>250.56731132112074</v>
      </c>
      <c r="T41" s="2">
        <f t="shared" si="34"/>
        <v>245.18811590076581</v>
      </c>
      <c r="U41" s="2">
        <f t="shared" si="34"/>
        <v>52.96635106373602</v>
      </c>
      <c r="V41" s="2">
        <f t="shared" si="34"/>
        <v>55.525139745796956</v>
      </c>
      <c r="W41" s="2">
        <f t="shared" si="34"/>
        <v>54.880951074282002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2224.5275790624523</v>
      </c>
      <c r="I42" s="2">
        <f t="shared" si="35"/>
        <v>2297.8550319951441</v>
      </c>
      <c r="J42" s="2">
        <f t="shared" si="35"/>
        <v>2740.3704904511628</v>
      </c>
      <c r="L42" s="2">
        <f t="shared" si="34"/>
        <v>94.628128472828251</v>
      </c>
      <c r="M42" s="2">
        <f t="shared" si="34"/>
        <v>99.062031317835093</v>
      </c>
      <c r="N42" s="2">
        <f t="shared" si="34"/>
        <v>97.787566999319509</v>
      </c>
      <c r="O42" s="2">
        <f t="shared" si="34"/>
        <v>10.126813003755808</v>
      </c>
      <c r="P42" s="2">
        <f t="shared" si="34"/>
        <v>9.9898220567447176</v>
      </c>
      <c r="Q42" s="2">
        <f t="shared" si="34"/>
        <v>10.002048797414064</v>
      </c>
      <c r="R42" s="2">
        <f t="shared" si="34"/>
        <v>235.80233535109855</v>
      </c>
      <c r="S42" s="2">
        <f t="shared" si="34"/>
        <v>250.12934321726354</v>
      </c>
      <c r="T42" s="2">
        <f t="shared" si="34"/>
        <v>244.74753521065188</v>
      </c>
      <c r="U42" s="2">
        <f t="shared" si="34"/>
        <v>52.947508309613482</v>
      </c>
      <c r="V42" s="2">
        <f t="shared" si="34"/>
        <v>55.505127292503801</v>
      </c>
      <c r="W42" s="2">
        <f t="shared" si="34"/>
        <v>54.86012990690994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352.40938752415235</v>
      </c>
      <c r="I43" s="53">
        <f t="shared" si="36"/>
        <v>383.57202320168847</v>
      </c>
      <c r="J43" s="53">
        <f t="shared" si="36"/>
        <v>370.89829798043797</v>
      </c>
      <c r="L43" s="53">
        <f t="shared" si="34"/>
        <v>89.581879655421034</v>
      </c>
      <c r="M43" s="53">
        <f t="shared" si="34"/>
        <v>94.327831658296134</v>
      </c>
      <c r="N43" s="53">
        <f t="shared" si="34"/>
        <v>93.302377904540151</v>
      </c>
      <c r="O43" s="53">
        <f t="shared" si="34"/>
        <v>10.110305014150821</v>
      </c>
      <c r="P43" s="53">
        <f t="shared" si="34"/>
        <v>9.9744143711938733</v>
      </c>
      <c r="Q43" s="53">
        <f t="shared" si="34"/>
        <v>9.9872326273897212</v>
      </c>
      <c r="R43" s="53">
        <f t="shared" si="34"/>
        <v>204.41789974726694</v>
      </c>
      <c r="S43" s="53">
        <f t="shared" si="34"/>
        <v>220.69485212876475</v>
      </c>
      <c r="T43" s="53">
        <f t="shared" si="34"/>
        <v>216.95853501058335</v>
      </c>
      <c r="U43" s="53">
        <f t="shared" si="34"/>
        <v>52.080404396878514</v>
      </c>
      <c r="V43" s="53">
        <f t="shared" si="34"/>
        <v>54.69349827014895</v>
      </c>
      <c r="W43" s="53">
        <f t="shared" si="34"/>
        <v>54.095342424381258</v>
      </c>
    </row>
    <row r="44" spans="1:23" ht="13.5" customHeight="1" x14ac:dyDescent="0.35">
      <c r="D44" s="4" t="s">
        <v>691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+SUMIF('Pea Prod'!$F$4:$F$176,$E47,'Pea Prod'!H$4:H$176)</f>
        <v>0</v>
      </c>
      <c r="I47" s="2">
        <f>+SUMIF('Pea Prod'!$F$4:$F$176,$E47,'Pea Prod'!I$4:I$176)</f>
        <v>0</v>
      </c>
      <c r="J47" s="2">
        <f>+SUMIF('Pea Prod'!$F$4:$F$176,$E47,'Pea Prod'!J$4:J$176)</f>
        <v>0</v>
      </c>
      <c r="L47" s="2">
        <f>+SUMIF('Pea Prod'!$F$4:$F$176,$E47,'Pea Prod'!L$4:L$176)</f>
        <v>0</v>
      </c>
      <c r="M47" s="2">
        <f>+SUMIF('Pea Prod'!$F$4:$F$176,$E47,'Pea Prod'!M$4:M$176)</f>
        <v>0</v>
      </c>
      <c r="N47" s="2">
        <f>+SUMIF('Pea Prod'!$F$4:$F$176,$E47,'Pea Prod'!N$4:N$176)</f>
        <v>0</v>
      </c>
      <c r="O47" s="2">
        <f>+SUMIF('Pea Prod'!$F$4:$F$176,$E47,'Pea Prod'!O$4:O$176)</f>
        <v>0</v>
      </c>
      <c r="P47" s="2">
        <f>+SUMIF('Pea Prod'!$F$4:$F$176,$E47,'Pea Prod'!P$4:P$176)</f>
        <v>0</v>
      </c>
      <c r="Q47" s="2">
        <f>+SUMIF('Pea Prod'!$F$4:$F$176,$E47,'Pea Prod'!Q$4:Q$176)</f>
        <v>0</v>
      </c>
      <c r="R47" s="2">
        <f>+SUMIF('Pea Prod'!$F$4:$F$176,$E47,'Pea Prod'!R$4:R$176)</f>
        <v>0</v>
      </c>
      <c r="S47" s="2">
        <f>+SUMIF('Pea Prod'!$F$4:$F$176,$E47,'Pea Prod'!S$4:S$176)</f>
        <v>0</v>
      </c>
      <c r="T47" s="2">
        <f>+SUMIF('Pea Prod'!$F$4:$F$176,$E47,'Pea Prod'!T$4:T$176)</f>
        <v>0</v>
      </c>
      <c r="U47" s="2">
        <f>+SUMIF('Pea Prod'!$F$4:$F$176,$E47,'Pea Prod'!U$4:U$176)</f>
        <v>0</v>
      </c>
      <c r="V47" s="2">
        <f>+SUMIF('Pea Prod'!$F$4:$F$176,$E47,'Pea Prod'!V$4:V$176)</f>
        <v>0</v>
      </c>
      <c r="W47" s="2">
        <f>+SUMIF('Pea Prod'!$F$4:$F$176,$E47,'Pea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+SUMIF('Pea Prod'!$F$4:$F$176,$E48,'Pea Prod'!H$4:H$176)</f>
        <v>8001</v>
      </c>
      <c r="I48" s="2">
        <f>+SUMIF('Pea Prod'!$F$4:$F$176,$E48,'Pea Prod'!I$4:I$176)</f>
        <v>7955</v>
      </c>
      <c r="J48" s="2">
        <f>+SUMIF('Pea Prod'!$F$4:$F$176,$E48,'Pea Prod'!J$4:J$176)</f>
        <v>8014</v>
      </c>
      <c r="L48" s="2">
        <f>+SUMIF('Pea Prod'!$F$4:$F$176,$E48,'Pea Prod'!L$4:L$176)</f>
        <v>3510.5419999999999</v>
      </c>
      <c r="M48" s="2">
        <f>+SUMIF('Pea Prod'!$F$4:$F$176,$E48,'Pea Prod'!M$4:M$176)</f>
        <v>3495.9279999999999</v>
      </c>
      <c r="N48" s="2">
        <f>+SUMIF('Pea Prod'!$F$4:$F$176,$E48,'Pea Prod'!N$4:N$176)</f>
        <v>3522.1689999999999</v>
      </c>
      <c r="O48" s="2">
        <f>+SUMIF('Pea Prod'!$F$4:$F$176,$E48,'Pea Prod'!O$4:O$176)</f>
        <v>780.11907399999996</v>
      </c>
      <c r="P48" s="2">
        <f>+SUMIF('Pea Prod'!$F$4:$F$176,$E48,'Pea Prod'!P$4:P$176)</f>
        <v>779.06570599999986</v>
      </c>
      <c r="Q48" s="2">
        <f>+SUMIF('Pea Prod'!$F$4:$F$176,$E48,'Pea Prod'!Q$4:Q$176)</f>
        <v>785.03649799999994</v>
      </c>
      <c r="R48" s="2">
        <f>+SUMIF('Pea Prod'!$F$4:$F$176,$E48,'Pea Prod'!R$4:R$176)</f>
        <v>5316.2129999999997</v>
      </c>
      <c r="S48" s="2">
        <f>+SUMIF('Pea Prod'!$F$4:$F$176,$E48,'Pea Prod'!S$4:S$176)</f>
        <v>5289.8149999999996</v>
      </c>
      <c r="T48" s="2">
        <f>+SUMIF('Pea Prod'!$F$4:$F$176,$E48,'Pea Prod'!T$4:T$176)</f>
        <v>5329.2820000000002</v>
      </c>
      <c r="U48" s="2">
        <f>+SUMIF('Pea Prod'!$F$4:$F$176,$E48,'Pea Prod'!U$4:U$176)</f>
        <v>1909.0297869999999</v>
      </c>
      <c r="V48" s="2">
        <f>+SUMIF('Pea Prod'!$F$4:$F$176,$E48,'Pea Prod'!V$4:V$176)</f>
        <v>1902.9311109999999</v>
      </c>
      <c r="W48" s="2">
        <f>+SUMIF('Pea Prod'!$F$4:$F$176,$E48,'Pea Prod'!W$4:W$176)</f>
        <v>1917.3184350000001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+SUMIF('Pea Prod'!$F$4:$F$176,$E49,'Pea Prod'!H$4:H$176)</f>
        <v>391844</v>
      </c>
      <c r="I49" s="2">
        <f>+SUMIF('Pea Prod'!$F$4:$F$176,$E49,'Pea Prod'!I$4:I$176)</f>
        <v>390801</v>
      </c>
      <c r="J49" s="2">
        <f>+SUMIF('Pea Prod'!$F$4:$F$176,$E49,'Pea Prod'!J$4:J$176)</f>
        <v>383275</v>
      </c>
      <c r="L49" s="2">
        <f>+SUMIF('Pea Prod'!$F$4:$F$176,$E49,'Pea Prod'!L$4:L$176)</f>
        <v>141877.08600000001</v>
      </c>
      <c r="M49" s="2">
        <f>+SUMIF('Pea Prod'!$F$4:$F$176,$E49,'Pea Prod'!M$4:M$176)</f>
        <v>136543.07800000001</v>
      </c>
      <c r="N49" s="2">
        <f>+SUMIF('Pea Prod'!$F$4:$F$176,$E49,'Pea Prod'!N$4:N$176)</f>
        <v>134106.35</v>
      </c>
      <c r="O49" s="2">
        <f>+SUMIF('Pea Prod'!$F$4:$F$176,$E49,'Pea Prod'!O$4:O$176)</f>
        <v>16777.231621999999</v>
      </c>
      <c r="P49" s="2">
        <f>+SUMIF('Pea Prod'!$F$4:$F$176,$E49,'Pea Prod'!P$4:P$176)</f>
        <v>14247.357842000001</v>
      </c>
      <c r="Q49" s="2">
        <f>+SUMIF('Pea Prod'!$F$4:$F$176,$E49,'Pea Prod'!Q$4:Q$176)</f>
        <v>14067.999064000001</v>
      </c>
      <c r="R49" s="2">
        <f>+SUMIF('Pea Prod'!$F$4:$F$176,$E49,'Pea Prod'!R$4:R$176)</f>
        <v>289214.81799999997</v>
      </c>
      <c r="S49" s="2">
        <f>+SUMIF('Pea Prod'!$F$4:$F$176,$E49,'Pea Prod'!S$4:S$176)</f>
        <v>286539.70699999999</v>
      </c>
      <c r="T49" s="2">
        <f>+SUMIF('Pea Prod'!$F$4:$F$176,$E49,'Pea Prod'!T$4:T$176)</f>
        <v>281029.41600000003</v>
      </c>
      <c r="U49" s="2">
        <f>+SUMIF('Pea Prod'!$F$4:$F$176,$E49,'Pea Prod'!U$4:U$176)</f>
        <v>86334.618128000016</v>
      </c>
      <c r="V49" s="2">
        <f>+SUMIF('Pea Prod'!$F$4:$F$176,$E49,'Pea Prod'!V$4:V$176)</f>
        <v>82863.014309000006</v>
      </c>
      <c r="W49" s="2">
        <f>+SUMIF('Pea Prod'!$F$4:$F$176,$E49,'Pea Prod'!W$4:W$176)</f>
        <v>81364.636000000013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+SUMIF('Pea Prod'!$F$4:$F$176,$E50,'Pea Prod'!H$4:H$176)</f>
        <v>0</v>
      </c>
      <c r="I50" s="2">
        <f>+SUMIF('Pea Prod'!$F$4:$F$176,$E50,'Pea Prod'!I$4:I$176)</f>
        <v>0</v>
      </c>
      <c r="J50" s="2">
        <f>+SUMIF('Pea Prod'!$F$4:$F$176,$E50,'Pea Prod'!J$4:J$176)</f>
        <v>0</v>
      </c>
      <c r="L50" s="2">
        <f>+SUMIF('Pea Prod'!$F$4:$F$176,$E50,'Pea Prod'!L$4:L$176)</f>
        <v>0</v>
      </c>
      <c r="M50" s="2">
        <f>+SUMIF('Pea Prod'!$F$4:$F$176,$E50,'Pea Prod'!M$4:M$176)</f>
        <v>0</v>
      </c>
      <c r="N50" s="2">
        <f>+SUMIF('Pea Prod'!$F$4:$F$176,$E50,'Pea Prod'!N$4:N$176)</f>
        <v>0</v>
      </c>
      <c r="O50" s="2">
        <f>+SUMIF('Pea Prod'!$F$4:$F$176,$E50,'Pea Prod'!O$4:O$176)</f>
        <v>0</v>
      </c>
      <c r="P50" s="2">
        <f>+SUMIF('Pea Prod'!$F$4:$F$176,$E50,'Pea Prod'!P$4:P$176)</f>
        <v>0</v>
      </c>
      <c r="Q50" s="2">
        <f>+SUMIF('Pea Prod'!$F$4:$F$176,$E50,'Pea Prod'!Q$4:Q$176)</f>
        <v>0</v>
      </c>
      <c r="R50" s="2">
        <f>+SUMIF('Pea Prod'!$F$4:$F$176,$E50,'Pea Prod'!R$4:R$176)</f>
        <v>0</v>
      </c>
      <c r="S50" s="2">
        <f>+SUMIF('Pea Prod'!$F$4:$F$176,$E50,'Pea Prod'!S$4:S$176)</f>
        <v>0</v>
      </c>
      <c r="T50" s="2">
        <f>+SUMIF('Pea Prod'!$F$4:$F$176,$E50,'Pea Prod'!T$4:T$176)</f>
        <v>0</v>
      </c>
      <c r="U50" s="2">
        <f>+SUMIF('Pea Prod'!$F$4:$F$176,$E50,'Pea Prod'!U$4:U$176)</f>
        <v>0</v>
      </c>
      <c r="V50" s="2">
        <f>+SUMIF('Pea Prod'!$F$4:$F$176,$E50,'Pea Prod'!V$4:V$176)</f>
        <v>0</v>
      </c>
      <c r="W50" s="2">
        <f>+SUMIF('Pea Prod'!$F$4:$F$176,$E50,'Pea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+SUMIF('Pea Prod'!$F$4:$F$176,$E51,'Pea Prod'!H$4:H$176)</f>
        <v>205932</v>
      </c>
      <c r="I51" s="2">
        <f>+SUMIF('Pea Prod'!$F$4:$F$176,$E51,'Pea Prod'!I$4:I$176)</f>
        <v>198086</v>
      </c>
      <c r="J51" s="2">
        <f>+SUMIF('Pea Prod'!$F$4:$F$176,$E51,'Pea Prod'!J$4:J$176)</f>
        <v>209115</v>
      </c>
      <c r="L51" s="2">
        <f>+SUMIF('Pea Prod'!$F$4:$F$176,$E51,'Pea Prod'!L$4:L$176)</f>
        <v>115313.136</v>
      </c>
      <c r="M51" s="2">
        <f>+SUMIF('Pea Prod'!$F$4:$F$176,$E51,'Pea Prod'!M$4:M$176)</f>
        <v>112812.96</v>
      </c>
      <c r="N51" s="2">
        <f>+SUMIF('Pea Prod'!$F$4:$F$176,$E51,'Pea Prod'!N$4:N$176)</f>
        <v>117855.239</v>
      </c>
      <c r="O51" s="2">
        <f>+SUMIF('Pea Prod'!$F$4:$F$176,$E51,'Pea Prod'!O$4:O$176)</f>
        <v>26557.489934000001</v>
      </c>
      <c r="P51" s="2">
        <f>+SUMIF('Pea Prod'!$F$4:$F$176,$E51,'Pea Prod'!P$4:P$176)</f>
        <v>26955.408088999997</v>
      </c>
      <c r="Q51" s="2">
        <f>+SUMIF('Pea Prod'!$F$4:$F$176,$E51,'Pea Prod'!Q$4:Q$176)</f>
        <v>27530.175070000005</v>
      </c>
      <c r="R51" s="2">
        <f>+SUMIF('Pea Prod'!$F$4:$F$176,$E51,'Pea Prod'!R$4:R$176)</f>
        <v>168490.476</v>
      </c>
      <c r="S51" s="2">
        <f>+SUMIF('Pea Prod'!$F$4:$F$176,$E51,'Pea Prod'!S$4:S$176)</f>
        <v>162898.818</v>
      </c>
      <c r="T51" s="2">
        <f>+SUMIF('Pea Prod'!$F$4:$F$176,$E51,'Pea Prod'!T$4:T$176)</f>
        <v>171441.33999999997</v>
      </c>
      <c r="U51" s="2">
        <f>+SUMIF('Pea Prod'!$F$4:$F$176,$E51,'Pea Prod'!U$4:U$176)</f>
        <v>70969.857514000003</v>
      </c>
      <c r="V51" s="2">
        <f>+SUMIF('Pea Prod'!$F$4:$F$176,$E51,'Pea Prod'!V$4:V$176)</f>
        <v>69842.523333999998</v>
      </c>
      <c r="W51" s="2">
        <f>+SUMIF('Pea Prod'!$F$4:$F$176,$E51,'Pea Prod'!W$4:W$176)</f>
        <v>72700.251166000002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+SUMIF('Pea Prod'!$F$4:$F$176,$E52,'Pea Prod'!H$4:H$176)</f>
        <v>0</v>
      </c>
      <c r="I52" s="2">
        <f>+SUMIF('Pea Prod'!$F$4:$F$176,$E52,'Pea Prod'!I$4:I$176)</f>
        <v>0</v>
      </c>
      <c r="J52" s="2">
        <f>+SUMIF('Pea Prod'!$F$4:$F$176,$E52,'Pea Prod'!J$4:J$176)</f>
        <v>0</v>
      </c>
      <c r="L52" s="2">
        <f>+SUMIF('Pea Prod'!$F$4:$F$176,$E52,'Pea Prod'!L$4:L$176)</f>
        <v>0</v>
      </c>
      <c r="M52" s="2">
        <f>+SUMIF('Pea Prod'!$F$4:$F$176,$E52,'Pea Prod'!M$4:M$176)</f>
        <v>0</v>
      </c>
      <c r="N52" s="2">
        <f>+SUMIF('Pea Prod'!$F$4:$F$176,$E52,'Pea Prod'!N$4:N$176)</f>
        <v>0</v>
      </c>
      <c r="O52" s="2">
        <f>+SUMIF('Pea Prod'!$F$4:$F$176,$E52,'Pea Prod'!O$4:O$176)</f>
        <v>0</v>
      </c>
      <c r="P52" s="2">
        <f>+SUMIF('Pea Prod'!$F$4:$F$176,$E52,'Pea Prod'!P$4:P$176)</f>
        <v>0</v>
      </c>
      <c r="Q52" s="2">
        <f>+SUMIF('Pea Prod'!$F$4:$F$176,$E52,'Pea Prod'!Q$4:Q$176)</f>
        <v>0</v>
      </c>
      <c r="R52" s="2">
        <f>+SUMIF('Pea Prod'!$F$4:$F$176,$E52,'Pea Prod'!R$4:R$176)</f>
        <v>0</v>
      </c>
      <c r="S52" s="2">
        <f>+SUMIF('Pea Prod'!$F$4:$F$176,$E52,'Pea Prod'!S$4:S$176)</f>
        <v>0</v>
      </c>
      <c r="T52" s="2">
        <f>+SUMIF('Pea Prod'!$F$4:$F$176,$E52,'Pea Prod'!T$4:T$176)</f>
        <v>0</v>
      </c>
      <c r="U52" s="2">
        <f>+SUMIF('Pea Prod'!$F$4:$F$176,$E52,'Pea Prod'!U$4:U$176)</f>
        <v>0</v>
      </c>
      <c r="V52" s="2">
        <f>+SUMIF('Pea Prod'!$F$4:$F$176,$E52,'Pea Prod'!V$4:V$176)</f>
        <v>0</v>
      </c>
      <c r="W52" s="2">
        <f>+SUMIF('Pea Prod'!$F$4:$F$176,$E52,'Pea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+SUMIF('Pea Prod'!$F$4:$F$176,$E53,'Pea Prod'!H$4:H$176)</f>
        <v>13255</v>
      </c>
      <c r="I53" s="2">
        <f>+SUMIF('Pea Prod'!$F$4:$F$176,$E53,'Pea Prod'!I$4:I$176)</f>
        <v>14323</v>
      </c>
      <c r="J53" s="2">
        <f>+SUMIF('Pea Prod'!$F$4:$F$176,$E53,'Pea Prod'!J$4:J$176)</f>
        <v>14368</v>
      </c>
      <c r="L53" s="2">
        <f>+SUMIF('Pea Prod'!$F$4:$F$176,$E53,'Pea Prod'!L$4:L$176)</f>
        <v>2620.9569999999999</v>
      </c>
      <c r="M53" s="2">
        <f>+SUMIF('Pea Prod'!$F$4:$F$176,$E53,'Pea Prod'!M$4:M$176)</f>
        <v>2905.0010000000002</v>
      </c>
      <c r="N53" s="2">
        <f>+SUMIF('Pea Prod'!$F$4:$F$176,$E53,'Pea Prod'!N$4:N$176)</f>
        <v>2997.1600000000003</v>
      </c>
      <c r="O53" s="2">
        <f>+SUMIF('Pea Prod'!$F$4:$F$176,$E53,'Pea Prod'!O$4:O$176)</f>
        <v>340.58025899999996</v>
      </c>
      <c r="P53" s="2">
        <f>+SUMIF('Pea Prod'!$F$4:$F$176,$E53,'Pea Prod'!P$4:P$176)</f>
        <v>379.47937200000001</v>
      </c>
      <c r="Q53" s="2">
        <f>+SUMIF('Pea Prod'!$F$4:$F$176,$E53,'Pea Prod'!Q$4:Q$176)</f>
        <v>395.84708899999998</v>
      </c>
      <c r="R53" s="2">
        <f>+SUMIF('Pea Prod'!$F$4:$F$176,$E53,'Pea Prod'!R$4:R$176)</f>
        <v>5463.1669999999995</v>
      </c>
      <c r="S53" s="2">
        <f>+SUMIF('Pea Prod'!$F$4:$F$176,$E53,'Pea Prod'!S$4:S$176)</f>
        <v>6001.7160000000003</v>
      </c>
      <c r="T53" s="2">
        <f>+SUMIF('Pea Prod'!$F$4:$F$176,$E53,'Pea Prod'!T$4:T$176)</f>
        <v>6124.9409999999998</v>
      </c>
      <c r="U53" s="2">
        <f>+SUMIF('Pea Prod'!$F$4:$F$176,$E53,'Pea Prod'!U$4:U$176)</f>
        <v>1366.120187</v>
      </c>
      <c r="V53" s="2">
        <f>+SUMIF('Pea Prod'!$F$4:$F$176,$E53,'Pea Prod'!V$4:V$176)</f>
        <v>1521.780176</v>
      </c>
      <c r="W53" s="2">
        <f>+SUMIF('Pea Prod'!$F$4:$F$176,$E53,'Pea Prod'!W$4:W$176)</f>
        <v>1579.153053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619032</v>
      </c>
      <c r="I54" s="3">
        <f t="shared" si="37"/>
        <v>611165</v>
      </c>
      <c r="J54" s="3">
        <f t="shared" si="37"/>
        <v>614772</v>
      </c>
      <c r="L54" s="3">
        <f t="shared" ref="L54:W54" si="38">+SUM(L48:L53)</f>
        <v>263321.72100000002</v>
      </c>
      <c r="M54" s="3">
        <f t="shared" si="38"/>
        <v>255756.967</v>
      </c>
      <c r="N54" s="3">
        <f t="shared" si="38"/>
        <v>258480.91800000001</v>
      </c>
      <c r="O54" s="3">
        <f t="shared" si="38"/>
        <v>44455.420889000001</v>
      </c>
      <c r="P54" s="3">
        <f t="shared" si="38"/>
        <v>42361.311008999997</v>
      </c>
      <c r="Q54" s="3">
        <f t="shared" si="38"/>
        <v>42779.057721000005</v>
      </c>
      <c r="R54" s="3">
        <f t="shared" si="38"/>
        <v>468484.674</v>
      </c>
      <c r="S54" s="3">
        <f t="shared" si="38"/>
        <v>460730.05599999998</v>
      </c>
      <c r="T54" s="3">
        <f t="shared" si="38"/>
        <v>463924.97899999999</v>
      </c>
      <c r="U54" s="3">
        <f t="shared" si="38"/>
        <v>160579.625616</v>
      </c>
      <c r="V54" s="3">
        <f t="shared" si="38"/>
        <v>156130.24893</v>
      </c>
      <c r="W54" s="3">
        <f t="shared" si="38"/>
        <v>157561.35865399998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+SUMIF('Pea Prod'!$F$4:$F$176,$E55,'Pea Prod'!H$4:H$176)</f>
        <v>1355</v>
      </c>
      <c r="I55" s="2">
        <f>+SUMIF('Pea Prod'!$F$4:$F$176,$E55,'Pea Prod'!I$4:I$176)</f>
        <v>1396</v>
      </c>
      <c r="J55" s="2">
        <f>+SUMIF('Pea Prod'!$F$4:$F$176,$E55,'Pea Prod'!J$4:J$176)</f>
        <v>1481</v>
      </c>
      <c r="L55" s="2">
        <f>+SUMIF('Pea Prod'!$F$4:$F$176,$E55,'Pea Prod'!L$4:L$176)</f>
        <v>8.2839999999999989</v>
      </c>
      <c r="M55" s="2">
        <f>+SUMIF('Pea Prod'!$F$4:$F$176,$E55,'Pea Prod'!M$4:M$176)</f>
        <v>8.2270000000000003</v>
      </c>
      <c r="N55" s="2">
        <f>+SUMIF('Pea Prod'!$F$4:$F$176,$E55,'Pea Prod'!N$4:N$176)</f>
        <v>8.3979999999999997</v>
      </c>
      <c r="O55" s="2">
        <f>+SUMIF('Pea Prod'!$F$4:$F$176,$E55,'Pea Prod'!O$4:O$176)</f>
        <v>4.1419999999999998E-2</v>
      </c>
      <c r="P55" s="2">
        <f>+SUMIF('Pea Prod'!$F$4:$F$176,$E55,'Pea Prod'!P$4:P$176)</f>
        <v>4.1135000000000005E-2</v>
      </c>
      <c r="Q55" s="2">
        <f>+SUMIF('Pea Prod'!$F$4:$F$176,$E55,'Pea Prod'!Q$4:Q$176)</f>
        <v>4.199E-2</v>
      </c>
      <c r="R55" s="2">
        <f>+SUMIF('Pea Prod'!$F$4:$F$176,$E55,'Pea Prod'!R$4:R$176)</f>
        <v>30.084000000000003</v>
      </c>
      <c r="S55" s="2">
        <f>+SUMIF('Pea Prod'!$F$4:$F$176,$E55,'Pea Prod'!S$4:S$176)</f>
        <v>29.877000000000002</v>
      </c>
      <c r="T55" s="2">
        <f>+SUMIF('Pea Prod'!$F$4:$F$176,$E55,'Pea Prod'!T$4:T$176)</f>
        <v>30.498000000000001</v>
      </c>
      <c r="U55" s="2">
        <f>+SUMIF('Pea Prod'!$F$4:$F$176,$E55,'Pea Prod'!U$4:U$176)</f>
        <v>0.6016800000000001</v>
      </c>
      <c r="V55" s="2">
        <f>+SUMIF('Pea Prod'!$F$4:$F$176,$E55,'Pea Prod'!V$4:V$176)</f>
        <v>0.59754000000000007</v>
      </c>
      <c r="W55" s="2">
        <f>+SUMIF('Pea Prod'!$F$4:$F$176,$E55,'Pea Prod'!W$4:W$176)</f>
        <v>0.60996000000000006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+SUMIF('Pea Prod'!$F$4:$F$176,$E56,'Pea Prod'!H$4:H$176)</f>
        <v>4993</v>
      </c>
      <c r="I56" s="2">
        <f>+SUMIF('Pea Prod'!$F$4:$F$176,$E56,'Pea Prod'!I$4:I$176)</f>
        <v>5746</v>
      </c>
      <c r="J56" s="2">
        <f>+SUMIF('Pea Prod'!$F$4:$F$176,$E56,'Pea Prod'!J$4:J$176)</f>
        <v>6555</v>
      </c>
      <c r="L56" s="2">
        <f>+SUMIF('Pea Prod'!$F$4:$F$176,$E56,'Pea Prod'!L$4:L$176)</f>
        <v>88.86</v>
      </c>
      <c r="M56" s="2">
        <f>+SUMIF('Pea Prod'!$F$4:$F$176,$E56,'Pea Prod'!M$4:M$176)</f>
        <v>91.289999999999992</v>
      </c>
      <c r="N56" s="2">
        <f>+SUMIF('Pea Prod'!$F$4:$F$176,$E56,'Pea Prod'!N$4:N$176)</f>
        <v>73.14</v>
      </c>
      <c r="O56" s="2">
        <f>+SUMIF('Pea Prod'!$F$4:$F$176,$E56,'Pea Prod'!O$4:O$176)</f>
        <v>0.71087999999999996</v>
      </c>
      <c r="P56" s="2">
        <f>+SUMIF('Pea Prod'!$F$4:$F$176,$E56,'Pea Prod'!P$4:P$176)</f>
        <v>0.73031999999999997</v>
      </c>
      <c r="Q56" s="2">
        <f>+SUMIF('Pea Prod'!$F$4:$F$176,$E56,'Pea Prod'!Q$4:Q$176)</f>
        <v>0.58511999999999997</v>
      </c>
      <c r="R56" s="2">
        <f>+SUMIF('Pea Prod'!$F$4:$F$176,$E56,'Pea Prod'!R$4:R$176)</f>
        <v>349.51600000000002</v>
      </c>
      <c r="S56" s="2">
        <f>+SUMIF('Pea Prod'!$F$4:$F$176,$E56,'Pea Prod'!S$4:S$176)</f>
        <v>359.07400000000001</v>
      </c>
      <c r="T56" s="2">
        <f>+SUMIF('Pea Prod'!$F$4:$F$176,$E56,'Pea Prod'!T$4:T$176)</f>
        <v>287.68400000000003</v>
      </c>
      <c r="U56" s="2">
        <f>+SUMIF('Pea Prod'!$F$4:$F$176,$E56,'Pea Prod'!U$4:U$176)</f>
        <v>11.534028000000001</v>
      </c>
      <c r="V56" s="2">
        <f>+SUMIF('Pea Prod'!$F$4:$F$176,$E56,'Pea Prod'!V$4:V$176)</f>
        <v>11.849442000000002</v>
      </c>
      <c r="W56" s="2">
        <f>+SUMIF('Pea Prod'!$F$4:$F$176,$E56,'Pea Prod'!W$4:W$176)</f>
        <v>9.4935720000000021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+SUMIF('Pea Prod'!$F$4:$F$176,$E57,'Pea Prod'!H$4:H$176)</f>
        <v>111480</v>
      </c>
      <c r="I57" s="2">
        <f>+SUMIF('Pea Prod'!$F$4:$F$176,$E57,'Pea Prod'!I$4:I$176)</f>
        <v>113422</v>
      </c>
      <c r="J57" s="2">
        <f>+SUMIF('Pea Prod'!$F$4:$F$176,$E57,'Pea Prod'!J$4:J$176)</f>
        <v>112109</v>
      </c>
      <c r="L57" s="2">
        <f>+SUMIF('Pea Prod'!$F$4:$F$176,$E57,'Pea Prod'!L$4:L$176)</f>
        <v>4897.0720000000001</v>
      </c>
      <c r="M57" s="2">
        <f>+SUMIF('Pea Prod'!$F$4:$F$176,$E57,'Pea Prod'!M$4:M$176)</f>
        <v>4987.5460000000003</v>
      </c>
      <c r="N57" s="2">
        <f>+SUMIF('Pea Prod'!$F$4:$F$176,$E57,'Pea Prod'!N$4:N$176)</f>
        <v>4986.5990000000002</v>
      </c>
      <c r="O57" s="2">
        <f>+SUMIF('Pea Prod'!$F$4:$F$176,$E57,'Pea Prod'!O$4:O$176)</f>
        <v>90.525448000000011</v>
      </c>
      <c r="P57" s="2">
        <f>+SUMIF('Pea Prod'!$F$4:$F$176,$E57,'Pea Prod'!P$4:P$176)</f>
        <v>92.278624000000008</v>
      </c>
      <c r="Q57" s="2">
        <f>+SUMIF('Pea Prod'!$F$4:$F$176,$E57,'Pea Prod'!Q$4:Q$176)</f>
        <v>93.582949999999997</v>
      </c>
      <c r="R57" s="2">
        <f>+SUMIF('Pea Prod'!$F$4:$F$176,$E57,'Pea Prod'!R$4:R$176)</f>
        <v>12570.394</v>
      </c>
      <c r="S57" s="2">
        <f>+SUMIF('Pea Prod'!$F$4:$F$176,$E57,'Pea Prod'!S$4:S$176)</f>
        <v>12797.185000000001</v>
      </c>
      <c r="T57" s="2">
        <f>+SUMIF('Pea Prod'!$F$4:$F$176,$E57,'Pea Prod'!T$4:T$176)</f>
        <v>12728.895</v>
      </c>
      <c r="U57" s="2">
        <f>+SUMIF('Pea Prod'!$F$4:$F$176,$E57,'Pea Prod'!U$4:U$176)</f>
        <v>538.47266800000011</v>
      </c>
      <c r="V57" s="2">
        <f>+SUMIF('Pea Prod'!$F$4:$F$176,$E57,'Pea Prod'!V$4:V$176)</f>
        <v>548.77022399999998</v>
      </c>
      <c r="W57" s="2">
        <f>+SUMIF('Pea Prod'!$F$4:$F$176,$E57,'Pea Prod'!W$4:W$176)</f>
        <v>550.7786890000001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+SUMIF('Pea Prod'!$F$4:$F$176,$E58,'Pea Prod'!H$4:H$176)</f>
        <v>4221</v>
      </c>
      <c r="I58" s="2">
        <f>+SUMIF('Pea Prod'!$F$4:$F$176,$E58,'Pea Prod'!I$4:I$176)</f>
        <v>3000</v>
      </c>
      <c r="J58" s="2">
        <f>+SUMIF('Pea Prod'!$F$4:$F$176,$E58,'Pea Prod'!J$4:J$176)</f>
        <v>4034</v>
      </c>
      <c r="L58" s="2">
        <f>+SUMIF('Pea Prod'!$F$4:$F$176,$E58,'Pea Prod'!L$4:L$176)</f>
        <v>158.756</v>
      </c>
      <c r="M58" s="2">
        <f>+SUMIF('Pea Prod'!$F$4:$F$176,$E58,'Pea Prod'!M$4:M$176)</f>
        <v>110.12299999999999</v>
      </c>
      <c r="N58" s="2">
        <f>+SUMIF('Pea Prod'!$F$4:$F$176,$E58,'Pea Prod'!N$4:N$176)</f>
        <v>155.61699999999999</v>
      </c>
      <c r="O58" s="2">
        <f>+SUMIF('Pea Prod'!$F$4:$F$176,$E58,'Pea Prod'!O$4:O$176)</f>
        <v>3.1751200000000002</v>
      </c>
      <c r="P58" s="2">
        <f>+SUMIF('Pea Prod'!$F$4:$F$176,$E58,'Pea Prod'!P$4:P$176)</f>
        <v>2.2024599999999999</v>
      </c>
      <c r="Q58" s="2">
        <f>+SUMIF('Pea Prod'!$F$4:$F$176,$E58,'Pea Prod'!Q$4:Q$176)</f>
        <v>3.1123399999999997</v>
      </c>
      <c r="R58" s="2">
        <f>+SUMIF('Pea Prod'!$F$4:$F$176,$E58,'Pea Prod'!R$4:R$176)</f>
        <v>343.35600000000005</v>
      </c>
      <c r="S58" s="2">
        <f>+SUMIF('Pea Prod'!$F$4:$F$176,$E58,'Pea Prod'!S$4:S$176)</f>
        <v>238.17300000000003</v>
      </c>
      <c r="T58" s="2">
        <f>+SUMIF('Pea Prod'!$F$4:$F$176,$E58,'Pea Prod'!T$4:T$176)</f>
        <v>336.56700000000006</v>
      </c>
      <c r="U58" s="2">
        <f>+SUMIF('Pea Prod'!$F$4:$F$176,$E58,'Pea Prod'!U$4:U$176)</f>
        <v>13.390884000000002</v>
      </c>
      <c r="V58" s="2">
        <f>+SUMIF('Pea Prod'!$F$4:$F$176,$E58,'Pea Prod'!V$4:V$176)</f>
        <v>9.2887470000000008</v>
      </c>
      <c r="W58" s="2">
        <f>+SUMIF('Pea Prod'!$F$4:$F$176,$E58,'Pea Prod'!W$4:W$176)</f>
        <v>13.126113000000002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+SUMIF('Pea Prod'!$F$4:$F$176,$E59,'Pea Prod'!H$4:H$176)</f>
        <v>63471</v>
      </c>
      <c r="I59" s="2">
        <f>+SUMIF('Pea Prod'!$F$4:$F$176,$E59,'Pea Prod'!I$4:I$176)</f>
        <v>64085</v>
      </c>
      <c r="J59" s="2">
        <f>+SUMIF('Pea Prod'!$F$4:$F$176,$E59,'Pea Prod'!J$4:J$176)</f>
        <v>66873</v>
      </c>
      <c r="L59" s="2">
        <f>+SUMIF('Pea Prod'!$F$4:$F$176,$E59,'Pea Prod'!L$4:L$176)</f>
        <v>1080.451</v>
      </c>
      <c r="M59" s="2">
        <f>+SUMIF('Pea Prod'!$F$4:$F$176,$E59,'Pea Prod'!M$4:M$176)</f>
        <v>1093.6289999999999</v>
      </c>
      <c r="N59" s="2">
        <f>+SUMIF('Pea Prod'!$F$4:$F$176,$E59,'Pea Prod'!N$4:N$176)</f>
        <v>1137.1030000000001</v>
      </c>
      <c r="O59" s="2">
        <f>+SUMIF('Pea Prod'!$F$4:$F$176,$E59,'Pea Prod'!O$4:O$176)</f>
        <v>10.318422</v>
      </c>
      <c r="P59" s="2">
        <f>+SUMIF('Pea Prod'!$F$4:$F$176,$E59,'Pea Prod'!P$4:P$176)</f>
        <v>10.451129</v>
      </c>
      <c r="Q59" s="2">
        <f>+SUMIF('Pea Prod'!$F$4:$F$176,$E59,'Pea Prod'!Q$4:Q$176)</f>
        <v>10.842534000000002</v>
      </c>
      <c r="R59" s="2">
        <f>+SUMIF('Pea Prod'!$F$4:$F$176,$E59,'Pea Prod'!R$4:R$176)</f>
        <v>2915.1109999999999</v>
      </c>
      <c r="S59" s="2">
        <f>+SUMIF('Pea Prod'!$F$4:$F$176,$E59,'Pea Prod'!S$4:S$176)</f>
        <v>2952.7599999999998</v>
      </c>
      <c r="T59" s="2">
        <f>+SUMIF('Pea Prod'!$F$4:$F$176,$E59,'Pea Prod'!T$4:T$176)</f>
        <v>3064.6889999999999</v>
      </c>
      <c r="U59" s="2">
        <f>+SUMIF('Pea Prod'!$F$4:$F$176,$E59,'Pea Prod'!U$4:U$176)</f>
        <v>54.168611000000006</v>
      </c>
      <c r="V59" s="2">
        <f>+SUMIF('Pea Prod'!$F$4:$F$176,$E59,'Pea Prod'!V$4:V$176)</f>
        <v>54.976906000000007</v>
      </c>
      <c r="W59" s="2">
        <f>+SUMIF('Pea Prod'!$F$4:$F$176,$E59,'Pea Prod'!W$4:W$176)</f>
        <v>56.859718000000008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185520</v>
      </c>
      <c r="I60" s="3">
        <f t="shared" si="39"/>
        <v>187649</v>
      </c>
      <c r="J60" s="3">
        <f t="shared" si="39"/>
        <v>191052</v>
      </c>
      <c r="L60" s="3">
        <f t="shared" ref="L60:W60" si="40">+SUM(L55:L59)</f>
        <v>6233.4230000000007</v>
      </c>
      <c r="M60" s="3">
        <f t="shared" si="40"/>
        <v>6290.8149999999996</v>
      </c>
      <c r="N60" s="3">
        <f t="shared" si="40"/>
        <v>6360.857</v>
      </c>
      <c r="O60" s="3">
        <f t="shared" si="40"/>
        <v>104.77129000000002</v>
      </c>
      <c r="P60" s="3">
        <f t="shared" si="40"/>
        <v>105.70366800000001</v>
      </c>
      <c r="Q60" s="3">
        <f t="shared" si="40"/>
        <v>108.164934</v>
      </c>
      <c r="R60" s="3">
        <f t="shared" si="40"/>
        <v>16208.460999999999</v>
      </c>
      <c r="S60" s="3">
        <f t="shared" si="40"/>
        <v>16377.069000000003</v>
      </c>
      <c r="T60" s="3">
        <f t="shared" si="40"/>
        <v>16448.333000000002</v>
      </c>
      <c r="U60" s="3">
        <f t="shared" si="40"/>
        <v>618.16787100000022</v>
      </c>
      <c r="V60" s="3">
        <f t="shared" si="40"/>
        <v>625.48285900000008</v>
      </c>
      <c r="W60" s="3">
        <f t="shared" si="40"/>
        <v>630.86805200000015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+SUMIF('Pea Prod'!$F$4:$F$176,$E61,'Pea Prod'!H$4:H$176)</f>
        <v>4588240</v>
      </c>
      <c r="I61" s="3">
        <f>+SUMIF('Pea Prod'!$F$4:$F$176,$E61,'Pea Prod'!I$4:I$176)</f>
        <v>4030003</v>
      </c>
      <c r="J61" s="3">
        <f>+SUMIF('Pea Prod'!$F$4:$F$176,$E61,'Pea Prod'!J$4:J$176)</f>
        <v>5393488</v>
      </c>
      <c r="L61" s="3">
        <f>+SUMIF('Pea Prod'!$F$4:$F$176,$E61,'Pea Prod'!L$4:L$176)</f>
        <v>0</v>
      </c>
      <c r="M61" s="3">
        <f>+SUMIF('Pea Prod'!$F$4:$F$176,$E61,'Pea Prod'!M$4:M$176)</f>
        <v>0</v>
      </c>
      <c r="N61" s="3">
        <f>+SUMIF('Pea Prod'!$F$4:$F$176,$E61,'Pea Prod'!N$4:N$176)</f>
        <v>0</v>
      </c>
      <c r="O61" s="3">
        <f>+SUMIF('Pea Prod'!$F$4:$F$176,$E61,'Pea Prod'!O$4:O$176)</f>
        <v>0</v>
      </c>
      <c r="P61" s="3">
        <f>+SUMIF('Pea Prod'!$F$4:$F$176,$E61,'Pea Prod'!P$4:P$176)</f>
        <v>0</v>
      </c>
      <c r="Q61" s="3">
        <f>+SUMIF('Pea Prod'!$F$4:$F$176,$E61,'Pea Prod'!Q$4:Q$176)</f>
        <v>0</v>
      </c>
      <c r="R61" s="3">
        <f>+SUMIF('Pea Prod'!$F$4:$F$176,$E61,'Pea Prod'!R$4:R$176)</f>
        <v>0</v>
      </c>
      <c r="S61" s="3">
        <f>+SUMIF('Pea Prod'!$F$4:$F$176,$E61,'Pea Prod'!S$4:S$176)</f>
        <v>0</v>
      </c>
      <c r="T61" s="3">
        <f>+SUMIF('Pea Prod'!$F$4:$F$176,$E61,'Pea Prod'!T$4:T$176)</f>
        <v>0</v>
      </c>
      <c r="U61" s="3">
        <f>+SUMIF('Pea Prod'!$F$4:$F$176,$E61,'Pea Prod'!U$4:U$176)</f>
        <v>0</v>
      </c>
      <c r="V61" s="3">
        <f>+SUMIF('Pea Prod'!$F$4:$F$176,$E61,'Pea Prod'!V$4:V$176)</f>
        <v>0</v>
      </c>
      <c r="W61" s="3">
        <f>+SUMIF('Pea Prod'!$F$4:$F$176,$E61,'Pea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+SUMIF('Pea Prod'!$F$4:$F$176,$E62,'Pea Prod'!H$4:H$176)</f>
        <v>1191</v>
      </c>
      <c r="I62" s="2">
        <f>+SUMIF('Pea Prod'!$F$4:$F$176,$E62,'Pea Prod'!I$4:I$176)</f>
        <v>1206</v>
      </c>
      <c r="J62" s="2">
        <f>+SUMIF('Pea Prod'!$F$4:$F$176,$E62,'Pea Prod'!J$4:J$176)</f>
        <v>1222</v>
      </c>
      <c r="L62" s="2">
        <f>+SUMIF('Pea Prod'!$F$4:$F$176,$E62,'Pea Prod'!L$4:L$176)</f>
        <v>0</v>
      </c>
      <c r="M62" s="2">
        <f>+SUMIF('Pea Prod'!$F$4:$F$176,$E62,'Pea Prod'!M$4:M$176)</f>
        <v>0</v>
      </c>
      <c r="N62" s="2">
        <f>+SUMIF('Pea Prod'!$F$4:$F$176,$E62,'Pea Prod'!N$4:N$176)</f>
        <v>0</v>
      </c>
      <c r="O62" s="2">
        <f>+SUMIF('Pea Prod'!$F$4:$F$176,$E62,'Pea Prod'!O$4:O$176)</f>
        <v>0</v>
      </c>
      <c r="P62" s="2">
        <f>+SUMIF('Pea Prod'!$F$4:$F$176,$E62,'Pea Prod'!P$4:P$176)</f>
        <v>0</v>
      </c>
      <c r="Q62" s="2">
        <f>+SUMIF('Pea Prod'!$F$4:$F$176,$E62,'Pea Prod'!Q$4:Q$176)</f>
        <v>0</v>
      </c>
      <c r="R62" s="2">
        <f>+SUMIF('Pea Prod'!$F$4:$F$176,$E62,'Pea Prod'!R$4:R$176)</f>
        <v>0</v>
      </c>
      <c r="S62" s="2">
        <f>+SUMIF('Pea Prod'!$F$4:$F$176,$E62,'Pea Prod'!S$4:S$176)</f>
        <v>0</v>
      </c>
      <c r="T62" s="2">
        <f>+SUMIF('Pea Prod'!$F$4:$F$176,$E62,'Pea Prod'!T$4:T$176)</f>
        <v>0</v>
      </c>
      <c r="U62" s="2">
        <f>+SUMIF('Pea Prod'!$F$4:$F$176,$E62,'Pea Prod'!U$4:U$176)</f>
        <v>0</v>
      </c>
      <c r="V62" s="2">
        <f>+SUMIF('Pea Prod'!$F$4:$F$176,$E62,'Pea Prod'!V$4:V$176)</f>
        <v>0</v>
      </c>
      <c r="W62" s="2">
        <f>+SUMIF('Pea Prod'!$F$4:$F$176,$E62,'Pea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+SUMIF('Pea Prod'!$F$4:$F$176,$E63,'Pea Prod'!H$4:H$176)</f>
        <v>1350000</v>
      </c>
      <c r="I63" s="2">
        <f>+SUMIF('Pea Prod'!$F$4:$F$176,$E63,'Pea Prod'!I$4:I$176)</f>
        <v>1267000</v>
      </c>
      <c r="J63" s="2">
        <f>+SUMIF('Pea Prod'!$F$4:$F$176,$E63,'Pea Prod'!J$4:J$176)</f>
        <v>1194131</v>
      </c>
      <c r="L63" s="2">
        <f>+SUMIF('Pea Prod'!$F$4:$F$176,$E63,'Pea Prod'!L$4:L$176)</f>
        <v>25650</v>
      </c>
      <c r="M63" s="2">
        <f>+SUMIF('Pea Prod'!$F$4:$F$176,$E63,'Pea Prod'!M$4:M$176)</f>
        <v>24073</v>
      </c>
      <c r="N63" s="2">
        <f>+SUMIF('Pea Prod'!$F$4:$F$176,$E63,'Pea Prod'!N$4:N$176)</f>
        <v>22688.488999999998</v>
      </c>
      <c r="O63" s="2">
        <f>+SUMIF('Pea Prod'!$F$4:$F$176,$E63,'Pea Prod'!O$4:O$176)</f>
        <v>76.95</v>
      </c>
      <c r="P63" s="2">
        <f>+SUMIF('Pea Prod'!$F$4:$F$176,$E63,'Pea Prod'!P$4:P$176)</f>
        <v>72.219000000000008</v>
      </c>
      <c r="Q63" s="2">
        <f>+SUMIF('Pea Prod'!$F$4:$F$176,$E63,'Pea Prod'!Q$4:Q$176)</f>
        <v>68.065466999999998</v>
      </c>
      <c r="R63" s="2">
        <f>+SUMIF('Pea Prod'!$F$4:$F$176,$E63,'Pea Prod'!R$4:R$176)</f>
        <v>163350</v>
      </c>
      <c r="S63" s="2">
        <f>+SUMIF('Pea Prod'!$F$4:$F$176,$E63,'Pea Prod'!S$4:S$176)</f>
        <v>153307</v>
      </c>
      <c r="T63" s="2">
        <f>+SUMIF('Pea Prod'!$F$4:$F$176,$E63,'Pea Prod'!T$4:T$176)</f>
        <v>144489.851</v>
      </c>
      <c r="U63" s="2">
        <f>+SUMIF('Pea Prod'!$F$4:$F$176,$E63,'Pea Prod'!U$4:U$176)</f>
        <v>4573.7999999999993</v>
      </c>
      <c r="V63" s="2">
        <f>+SUMIF('Pea Prod'!$F$4:$F$176,$E63,'Pea Prod'!V$4:V$176)</f>
        <v>4292.5959999999995</v>
      </c>
      <c r="W63" s="2">
        <f>+SUMIF('Pea Prod'!$F$4:$F$176,$E63,'Pea Prod'!W$4:W$176)</f>
        <v>4045.7158279999994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+SUMIF('Pea Prod'!$F$4:$F$176,$E64,'Pea Prod'!H$4:H$176)</f>
        <v>72465</v>
      </c>
      <c r="I64" s="2">
        <f>+SUMIF('Pea Prod'!$F$4:$F$176,$E64,'Pea Prod'!I$4:I$176)</f>
        <v>75235</v>
      </c>
      <c r="J64" s="2">
        <f>+SUMIF('Pea Prod'!$F$4:$F$176,$E64,'Pea Prod'!J$4:J$176)</f>
        <v>78006</v>
      </c>
      <c r="L64" s="2">
        <f>+SUMIF('Pea Prod'!$F$4:$F$176,$E64,'Pea Prod'!L$4:L$176)</f>
        <v>4710.2250000000004</v>
      </c>
      <c r="M64" s="2">
        <f>+SUMIF('Pea Prod'!$F$4:$F$176,$E64,'Pea Prod'!M$4:M$176)</f>
        <v>4890.2750000000005</v>
      </c>
      <c r="N64" s="2">
        <f>+SUMIF('Pea Prod'!$F$4:$F$176,$E64,'Pea Prod'!N$4:N$176)</f>
        <v>5070.3900000000003</v>
      </c>
      <c r="O64" s="2">
        <f>+SUMIF('Pea Prod'!$F$4:$F$176,$E64,'Pea Prod'!O$4:O$176)</f>
        <v>70.653374999999997</v>
      </c>
      <c r="P64" s="2">
        <f>+SUMIF('Pea Prod'!$F$4:$F$176,$E64,'Pea Prod'!P$4:P$176)</f>
        <v>73.35412500000001</v>
      </c>
      <c r="Q64" s="2">
        <f>+SUMIF('Pea Prod'!$F$4:$F$176,$E64,'Pea Prod'!Q$4:Q$176)</f>
        <v>76.055850000000007</v>
      </c>
      <c r="R64" s="2">
        <f>+SUMIF('Pea Prod'!$F$4:$F$176,$E64,'Pea Prod'!R$4:R$176)</f>
        <v>21884.43</v>
      </c>
      <c r="S64" s="2">
        <f>+SUMIF('Pea Prod'!$F$4:$F$176,$E64,'Pea Prod'!S$4:S$176)</f>
        <v>22720.969999999998</v>
      </c>
      <c r="T64" s="2">
        <f>+SUMIF('Pea Prod'!$F$4:$F$176,$E64,'Pea Prod'!T$4:T$176)</f>
        <v>23557.811999999998</v>
      </c>
      <c r="U64" s="2">
        <f>+SUMIF('Pea Prod'!$F$4:$F$176,$E64,'Pea Prod'!U$4:U$176)</f>
        <v>1728.86997</v>
      </c>
      <c r="V64" s="2">
        <f>+SUMIF('Pea Prod'!$F$4:$F$176,$E64,'Pea Prod'!V$4:V$176)</f>
        <v>1794.9566299999999</v>
      </c>
      <c r="W64" s="2">
        <f>+SUMIF('Pea Prod'!$F$4:$F$176,$E64,'Pea Prod'!W$4:W$176)</f>
        <v>1861.0671479999999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+SUMIF('Pea Prod'!$F$4:$F$176,$E65,'Pea Prod'!H$4:H$176)</f>
        <v>0</v>
      </c>
      <c r="I65" s="2">
        <f>+SUMIF('Pea Prod'!$F$4:$F$176,$E65,'Pea Prod'!I$4:I$176)</f>
        <v>0</v>
      </c>
      <c r="J65" s="2">
        <f>+SUMIF('Pea Prod'!$F$4:$F$176,$E65,'Pea Prod'!J$4:J$176)</f>
        <v>0</v>
      </c>
      <c r="L65" s="2">
        <f>+SUMIF('Pea Prod'!$F$4:$F$176,$E65,'Pea Prod'!L$4:L$176)</f>
        <v>0</v>
      </c>
      <c r="M65" s="2">
        <f>+SUMIF('Pea Prod'!$F$4:$F$176,$E65,'Pea Prod'!M$4:M$176)</f>
        <v>0</v>
      </c>
      <c r="N65" s="2">
        <f>+SUMIF('Pea Prod'!$F$4:$F$176,$E65,'Pea Prod'!N$4:N$176)</f>
        <v>0</v>
      </c>
      <c r="O65" s="2">
        <f>+SUMIF('Pea Prod'!$F$4:$F$176,$E65,'Pea Prod'!O$4:O$176)</f>
        <v>0</v>
      </c>
      <c r="P65" s="2">
        <f>+SUMIF('Pea Prod'!$F$4:$F$176,$E65,'Pea Prod'!P$4:P$176)</f>
        <v>0</v>
      </c>
      <c r="Q65" s="2">
        <f>+SUMIF('Pea Prod'!$F$4:$F$176,$E65,'Pea Prod'!Q$4:Q$176)</f>
        <v>0</v>
      </c>
      <c r="R65" s="2">
        <f>+SUMIF('Pea Prod'!$F$4:$F$176,$E65,'Pea Prod'!R$4:R$176)</f>
        <v>0</v>
      </c>
      <c r="S65" s="2">
        <f>+SUMIF('Pea Prod'!$F$4:$F$176,$E65,'Pea Prod'!S$4:S$176)</f>
        <v>0</v>
      </c>
      <c r="T65" s="2">
        <f>+SUMIF('Pea Prod'!$F$4:$F$176,$E65,'Pea Prod'!T$4:T$176)</f>
        <v>0</v>
      </c>
      <c r="U65" s="2">
        <f>+SUMIF('Pea Prod'!$F$4:$F$176,$E65,'Pea Prod'!U$4:U$176)</f>
        <v>0</v>
      </c>
      <c r="V65" s="2">
        <f>+SUMIF('Pea Prod'!$F$4:$F$176,$E65,'Pea Prod'!V$4:V$176)</f>
        <v>0</v>
      </c>
      <c r="W65" s="2">
        <f>+SUMIF('Pea Prod'!$F$4:$F$176,$E65,'Pea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+SUMIF('Pea Prod'!$F$4:$F$176,$E66,'Pea Prod'!H$4:H$176)</f>
        <v>942725</v>
      </c>
      <c r="I66" s="2">
        <f>+SUMIF('Pea Prod'!$F$4:$F$176,$E66,'Pea Prod'!I$4:I$176)</f>
        <v>1095355</v>
      </c>
      <c r="J66" s="2">
        <f>+SUMIF('Pea Prod'!$F$4:$F$176,$E66,'Pea Prod'!J$4:J$176)</f>
        <v>1057255</v>
      </c>
      <c r="L66" s="2">
        <f>+SUMIF('Pea Prod'!$F$4:$F$176,$E66,'Pea Prod'!L$4:L$176)</f>
        <v>195010.671</v>
      </c>
      <c r="M66" s="2">
        <f>+SUMIF('Pea Prod'!$F$4:$F$176,$E66,'Pea Prod'!M$4:M$176)</f>
        <v>227204.35700000002</v>
      </c>
      <c r="N66" s="2">
        <f>+SUMIF('Pea Prod'!$F$4:$F$176,$E66,'Pea Prod'!N$4:N$176)</f>
        <v>218949.807</v>
      </c>
      <c r="O66" s="2">
        <f>+SUMIF('Pea Prod'!$F$4:$F$176,$E66,'Pea Prod'!O$4:O$176)</f>
        <v>8315.9692989999985</v>
      </c>
      <c r="P66" s="2">
        <f>+SUMIF('Pea Prod'!$F$4:$F$176,$E66,'Pea Prod'!P$4:P$176)</f>
        <v>9695.5578729999979</v>
      </c>
      <c r="Q66" s="2">
        <f>+SUMIF('Pea Prod'!$F$4:$F$176,$E66,'Pea Prod'!Q$4:Q$176)</f>
        <v>9340.6783309999992</v>
      </c>
      <c r="R66" s="2">
        <f>+SUMIF('Pea Prod'!$F$4:$F$176,$E66,'Pea Prod'!R$4:R$176)</f>
        <v>562619.72</v>
      </c>
      <c r="S66" s="2">
        <f>+SUMIF('Pea Prod'!$F$4:$F$176,$E66,'Pea Prod'!S$4:S$176)</f>
        <v>654610.81900000002</v>
      </c>
      <c r="T66" s="2">
        <f>+SUMIF('Pea Prod'!$F$4:$F$176,$E66,'Pea Prod'!T$4:T$176)</f>
        <v>631301.5</v>
      </c>
      <c r="U66" s="2">
        <f>+SUMIF('Pea Prod'!$F$4:$F$176,$E66,'Pea Prod'!U$4:U$176)</f>
        <v>109561.52703599998</v>
      </c>
      <c r="V66" s="2">
        <f>+SUMIF('Pea Prod'!$F$4:$F$176,$E66,'Pea Prod'!V$4:V$176)</f>
        <v>127639.28876899998</v>
      </c>
      <c r="W66" s="2">
        <f>+SUMIF('Pea Prod'!$F$4:$F$176,$E66,'Pea Prod'!W$4:W$176)</f>
        <v>123004.281328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2366381</v>
      </c>
      <c r="I67" s="3">
        <f t="shared" si="41"/>
        <v>2438796</v>
      </c>
      <c r="J67" s="3">
        <f t="shared" si="41"/>
        <v>2330614</v>
      </c>
      <c r="L67" s="3">
        <f t="shared" ref="L67:W67" si="42">+SUM(L62:L66)</f>
        <v>225370.89600000001</v>
      </c>
      <c r="M67" s="3">
        <f t="shared" si="42"/>
        <v>256167.63200000001</v>
      </c>
      <c r="N67" s="3">
        <f t="shared" si="42"/>
        <v>246708.68599999999</v>
      </c>
      <c r="O67" s="3">
        <f t="shared" si="42"/>
        <v>8463.5726739999991</v>
      </c>
      <c r="P67" s="3">
        <f t="shared" si="42"/>
        <v>9841.1309979999987</v>
      </c>
      <c r="Q67" s="3">
        <f t="shared" si="42"/>
        <v>9484.7996479999983</v>
      </c>
      <c r="R67" s="3">
        <f t="shared" si="42"/>
        <v>747854.14999999991</v>
      </c>
      <c r="S67" s="3">
        <f t="shared" si="42"/>
        <v>830638.78899999999</v>
      </c>
      <c r="T67" s="3">
        <f t="shared" si="42"/>
        <v>799349.16299999994</v>
      </c>
      <c r="U67" s="3">
        <f t="shared" si="42"/>
        <v>115864.19700599999</v>
      </c>
      <c r="V67" s="3">
        <f t="shared" si="42"/>
        <v>133726.84139899997</v>
      </c>
      <c r="W67" s="3">
        <f t="shared" si="42"/>
        <v>128911.064304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+SUMIF('Pea Prod'!$F$4:$F$176,$E68,'Pea Prod'!H$4:H$176)</f>
        <v>942823</v>
      </c>
      <c r="I68" s="2">
        <f>+SUMIF('Pea Prod'!$F$4:$F$176,$E68,'Pea Prod'!I$4:I$176)</f>
        <v>1293076</v>
      </c>
      <c r="J68" s="2">
        <f>+SUMIF('Pea Prod'!$F$4:$F$176,$E68,'Pea Prod'!J$4:J$176)</f>
        <v>1196554</v>
      </c>
      <c r="L68" s="2">
        <f>+SUMIF('Pea Prod'!$F$4:$F$176,$E68,'Pea Prod'!L$4:L$176)</f>
        <v>0</v>
      </c>
      <c r="M68" s="2">
        <f>+SUMIF('Pea Prod'!$F$4:$F$176,$E68,'Pea Prod'!M$4:M$176)</f>
        <v>0</v>
      </c>
      <c r="N68" s="2">
        <f>+SUMIF('Pea Prod'!$F$4:$F$176,$E68,'Pea Prod'!N$4:N$176)</f>
        <v>0</v>
      </c>
      <c r="O68" s="2">
        <f>+SUMIF('Pea Prod'!$F$4:$F$176,$E68,'Pea Prod'!O$4:O$176)</f>
        <v>0</v>
      </c>
      <c r="P68" s="2">
        <f>+SUMIF('Pea Prod'!$F$4:$F$176,$E68,'Pea Prod'!P$4:P$176)</f>
        <v>0</v>
      </c>
      <c r="Q68" s="2">
        <f>+SUMIF('Pea Prod'!$F$4:$F$176,$E68,'Pea Prod'!Q$4:Q$176)</f>
        <v>0</v>
      </c>
      <c r="R68" s="2">
        <f>+SUMIF('Pea Prod'!$F$4:$F$176,$E68,'Pea Prod'!R$4:R$176)</f>
        <v>0</v>
      </c>
      <c r="S68" s="2">
        <f>+SUMIF('Pea Prod'!$F$4:$F$176,$E68,'Pea Prod'!S$4:S$176)</f>
        <v>0</v>
      </c>
      <c r="T68" s="2">
        <f>+SUMIF('Pea Prod'!$F$4:$F$176,$E68,'Pea Prod'!T$4:T$176)</f>
        <v>0</v>
      </c>
      <c r="U68" s="2">
        <f>+SUMIF('Pea Prod'!$F$4:$F$176,$E68,'Pea Prod'!U$4:U$176)</f>
        <v>0</v>
      </c>
      <c r="V68" s="2">
        <f>+SUMIF('Pea Prod'!$F$4:$F$176,$E68,'Pea Prod'!V$4:V$176)</f>
        <v>0</v>
      </c>
      <c r="W68" s="2">
        <f>+SUMIF('Pea Prod'!$F$4:$F$176,$E68,'Pea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+SUMIF('Pea Prod'!$F$4:$F$176,$E69,'Pea Prod'!H$4:H$176)</f>
        <v>165357</v>
      </c>
      <c r="I69" s="2">
        <f>+SUMIF('Pea Prod'!$F$4:$F$176,$E69,'Pea Prod'!I$4:I$176)</f>
        <v>220316</v>
      </c>
      <c r="J69" s="2">
        <f>+SUMIF('Pea Prod'!$F$4:$F$176,$E69,'Pea Prod'!J$4:J$176)</f>
        <v>241270</v>
      </c>
      <c r="L69" s="2">
        <f>+SUMIF('Pea Prod'!$F$4:$F$176,$E69,'Pea Prod'!L$4:L$176)</f>
        <v>0</v>
      </c>
      <c r="M69" s="2">
        <f>+SUMIF('Pea Prod'!$F$4:$F$176,$E69,'Pea Prod'!M$4:M$176)</f>
        <v>0</v>
      </c>
      <c r="N69" s="2">
        <f>+SUMIF('Pea Prod'!$F$4:$F$176,$E69,'Pea Prod'!N$4:N$176)</f>
        <v>0</v>
      </c>
      <c r="O69" s="2">
        <f>+SUMIF('Pea Prod'!$F$4:$F$176,$E69,'Pea Prod'!O$4:O$176)</f>
        <v>0</v>
      </c>
      <c r="P69" s="2">
        <f>+SUMIF('Pea Prod'!$F$4:$F$176,$E69,'Pea Prod'!P$4:P$176)</f>
        <v>0</v>
      </c>
      <c r="Q69" s="2">
        <f>+SUMIF('Pea Prod'!$F$4:$F$176,$E69,'Pea Prod'!Q$4:Q$176)</f>
        <v>0</v>
      </c>
      <c r="R69" s="2">
        <f>+SUMIF('Pea Prod'!$F$4:$F$176,$E69,'Pea Prod'!R$4:R$176)</f>
        <v>0</v>
      </c>
      <c r="S69" s="2">
        <f>+SUMIF('Pea Prod'!$F$4:$F$176,$E69,'Pea Prod'!S$4:S$176)</f>
        <v>0</v>
      </c>
      <c r="T69" s="2">
        <f>+SUMIF('Pea Prod'!$F$4:$F$176,$E69,'Pea Prod'!T$4:T$176)</f>
        <v>0</v>
      </c>
      <c r="U69" s="2">
        <f>+SUMIF('Pea Prod'!$F$4:$F$176,$E69,'Pea Prod'!U$4:U$176)</f>
        <v>0</v>
      </c>
      <c r="V69" s="2">
        <f>+SUMIF('Pea Prod'!$F$4:$F$176,$E69,'Pea Prod'!V$4:V$176)</f>
        <v>0</v>
      </c>
      <c r="W69" s="2">
        <f>+SUMIF('Pea Prod'!$F$4:$F$176,$E69,'Pea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+SUMIF('Pea Prod'!$F$4:$F$176,$E70,'Pea Prod'!H$4:H$176)</f>
        <v>206030</v>
      </c>
      <c r="I70" s="2">
        <f>+SUMIF('Pea Prod'!$F$4:$F$176,$E70,'Pea Prod'!I$4:I$176)</f>
        <v>339007</v>
      </c>
      <c r="J70" s="2">
        <f>+SUMIF('Pea Prod'!$F$4:$F$176,$E70,'Pea Prod'!J$4:J$176)</f>
        <v>388950</v>
      </c>
      <c r="L70" s="2">
        <f>+SUMIF('Pea Prod'!$F$4:$F$176,$E70,'Pea Prod'!L$4:L$176)</f>
        <v>0</v>
      </c>
      <c r="M70" s="2">
        <f>+SUMIF('Pea Prod'!$F$4:$F$176,$E70,'Pea Prod'!M$4:M$176)</f>
        <v>0</v>
      </c>
      <c r="N70" s="2">
        <f>+SUMIF('Pea Prod'!$F$4:$F$176,$E70,'Pea Prod'!N$4:N$176)</f>
        <v>0</v>
      </c>
      <c r="O70" s="2">
        <f>+SUMIF('Pea Prod'!$F$4:$F$176,$E70,'Pea Prod'!O$4:O$176)</f>
        <v>0</v>
      </c>
      <c r="P70" s="2">
        <f>+SUMIF('Pea Prod'!$F$4:$F$176,$E70,'Pea Prod'!P$4:P$176)</f>
        <v>0</v>
      </c>
      <c r="Q70" s="2">
        <f>+SUMIF('Pea Prod'!$F$4:$F$176,$E70,'Pea Prod'!Q$4:Q$176)</f>
        <v>0</v>
      </c>
      <c r="R70" s="2">
        <f>+SUMIF('Pea Prod'!$F$4:$F$176,$E70,'Pea Prod'!R$4:R$176)</f>
        <v>0</v>
      </c>
      <c r="S70" s="2">
        <f>+SUMIF('Pea Prod'!$F$4:$F$176,$E70,'Pea Prod'!S$4:S$176)</f>
        <v>0</v>
      </c>
      <c r="T70" s="2">
        <f>+SUMIF('Pea Prod'!$F$4:$F$176,$E70,'Pea Prod'!T$4:T$176)</f>
        <v>0</v>
      </c>
      <c r="U70" s="2">
        <f>+SUMIF('Pea Prod'!$F$4:$F$176,$E70,'Pea Prod'!U$4:U$176)</f>
        <v>0</v>
      </c>
      <c r="V70" s="2">
        <f>+SUMIF('Pea Prod'!$F$4:$F$176,$E70,'Pea Prod'!V$4:V$176)</f>
        <v>0</v>
      </c>
      <c r="W70" s="2">
        <f>+SUMIF('Pea Prod'!$F$4:$F$176,$E70,'Pea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1314210</v>
      </c>
      <c r="I71" s="3">
        <f t="shared" si="43"/>
        <v>1852399</v>
      </c>
      <c r="J71" s="3">
        <f t="shared" si="43"/>
        <v>1826774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+SUMIF('Pea Prod'!$F$4:$F$176,$E72,'Pea Prod'!H$4:H$176)</f>
        <v>45159</v>
      </c>
      <c r="I72" s="2">
        <f>+SUMIF('Pea Prod'!$F$4:$F$176,$E72,'Pea Prod'!I$4:I$176)</f>
        <v>56512</v>
      </c>
      <c r="J72" s="2">
        <f>+SUMIF('Pea Prod'!$F$4:$F$176,$E72,'Pea Prod'!J$4:J$176)</f>
        <v>23502</v>
      </c>
      <c r="L72" s="2">
        <f>+SUMIF('Pea Prod'!$F$4:$F$176,$E72,'Pea Prod'!L$4:L$176)</f>
        <v>170.27100000000002</v>
      </c>
      <c r="M72" s="2">
        <f>+SUMIF('Pea Prod'!$F$4:$F$176,$E72,'Pea Prod'!M$4:M$176)</f>
        <v>152.74</v>
      </c>
      <c r="N72" s="2">
        <f>+SUMIF('Pea Prod'!$F$4:$F$176,$E72,'Pea Prod'!N$4:N$176)</f>
        <v>138.17400000000001</v>
      </c>
      <c r="O72" s="2">
        <f>+SUMIF('Pea Prod'!$F$4:$F$176,$E72,'Pea Prod'!O$4:O$176)</f>
        <v>0.52890700000000002</v>
      </c>
      <c r="P72" s="2">
        <f>+SUMIF('Pea Prod'!$F$4:$F$176,$E72,'Pea Prod'!P$4:P$176)</f>
        <v>0.43303000000000003</v>
      </c>
      <c r="Q72" s="2">
        <f>+SUMIF('Pea Prod'!$F$4:$F$176,$E72,'Pea Prod'!Q$4:Q$176)</f>
        <v>0.458428</v>
      </c>
      <c r="R72" s="2">
        <f>+SUMIF('Pea Prod'!$F$4:$F$176,$E72,'Pea Prod'!R$4:R$176)</f>
        <v>940.529</v>
      </c>
      <c r="S72" s="2">
        <f>+SUMIF('Pea Prod'!$F$4:$F$176,$E72,'Pea Prod'!S$4:S$176)</f>
        <v>916.85500000000002</v>
      </c>
      <c r="T72" s="2">
        <f>+SUMIF('Pea Prod'!$F$4:$F$176,$E72,'Pea Prod'!T$4:T$176)</f>
        <v>741.59699999999998</v>
      </c>
      <c r="U72" s="2">
        <f>+SUMIF('Pea Prod'!$F$4:$F$176,$E72,'Pea Prod'!U$4:U$176)</f>
        <v>15.72833</v>
      </c>
      <c r="V72" s="2">
        <f>+SUMIF('Pea Prod'!$F$4:$F$176,$E72,'Pea Prod'!V$4:V$176)</f>
        <v>15.113659999999999</v>
      </c>
      <c r="W72" s="2">
        <f>+SUMIF('Pea Prod'!$F$4:$F$176,$E72,'Pea Prod'!W$4:W$176)</f>
        <v>13.737538000000001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+SUMIF('Pea Prod'!$F$4:$F$176,$E73,'Pea Prod'!H$4:H$176)</f>
        <v>13389</v>
      </c>
      <c r="I73" s="2">
        <f>+SUMIF('Pea Prod'!$F$4:$F$176,$E73,'Pea Prod'!I$4:I$176)</f>
        <v>13798</v>
      </c>
      <c r="J73" s="2">
        <f>+SUMIF('Pea Prod'!$F$4:$F$176,$E73,'Pea Prod'!J$4:J$176)</f>
        <v>14448</v>
      </c>
      <c r="L73" s="2">
        <f>+SUMIF('Pea Prod'!$F$4:$F$176,$E73,'Pea Prod'!L$4:L$176)</f>
        <v>648.16100000000006</v>
      </c>
      <c r="M73" s="2">
        <f>+SUMIF('Pea Prod'!$F$4:$F$176,$E73,'Pea Prod'!M$4:M$176)</f>
        <v>604.95899999999995</v>
      </c>
      <c r="N73" s="2">
        <f>+SUMIF('Pea Prod'!$F$4:$F$176,$E73,'Pea Prod'!N$4:N$176)</f>
        <v>607.72499999999991</v>
      </c>
      <c r="O73" s="2">
        <f>+SUMIF('Pea Prod'!$F$4:$F$176,$E73,'Pea Prod'!O$4:O$176)</f>
        <v>28.763999999999999</v>
      </c>
      <c r="P73" s="2">
        <f>+SUMIF('Pea Prod'!$F$4:$F$176,$E73,'Pea Prod'!P$4:P$176)</f>
        <v>26.801279999999995</v>
      </c>
      <c r="Q73" s="2">
        <f>+SUMIF('Pea Prod'!$F$4:$F$176,$E73,'Pea Prod'!Q$4:Q$176)</f>
        <v>26.953559999999996</v>
      </c>
      <c r="R73" s="2">
        <f>+SUMIF('Pea Prod'!$F$4:$F$176,$E73,'Pea Prod'!R$4:R$176)</f>
        <v>1849.9880000000001</v>
      </c>
      <c r="S73" s="2">
        <f>+SUMIF('Pea Prod'!$F$4:$F$176,$E73,'Pea Prod'!S$4:S$176)</f>
        <v>1732.3660000000002</v>
      </c>
      <c r="T73" s="2">
        <f>+SUMIF('Pea Prod'!$F$4:$F$176,$E73,'Pea Prod'!T$4:T$176)</f>
        <v>1736.47</v>
      </c>
      <c r="U73" s="2">
        <f>+SUMIF('Pea Prod'!$F$4:$F$176,$E73,'Pea Prod'!U$4:U$176)</f>
        <v>307.39884000000001</v>
      </c>
      <c r="V73" s="2">
        <f>+SUMIF('Pea Prod'!$F$4:$F$176,$E73,'Pea Prod'!V$4:V$176)</f>
        <v>286.46440800000005</v>
      </c>
      <c r="W73" s="2">
        <f>+SUMIF('Pea Prod'!$F$4:$F$176,$E73,'Pea Prod'!W$4:W$176)</f>
        <v>288.06519600000001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58548</v>
      </c>
      <c r="I74" s="3">
        <f t="shared" si="45"/>
        <v>70310</v>
      </c>
      <c r="J74" s="3">
        <f t="shared" si="45"/>
        <v>37950</v>
      </c>
      <c r="L74" s="3">
        <f t="shared" ref="L74:W74" si="46">+SUM(L72:L73)</f>
        <v>818.43200000000002</v>
      </c>
      <c r="M74" s="3">
        <f t="shared" si="46"/>
        <v>757.69899999999996</v>
      </c>
      <c r="N74" s="3">
        <f t="shared" si="46"/>
        <v>745.89899999999989</v>
      </c>
      <c r="O74" s="3">
        <f t="shared" si="46"/>
        <v>29.292907</v>
      </c>
      <c r="P74" s="3">
        <f t="shared" si="46"/>
        <v>27.234309999999994</v>
      </c>
      <c r="Q74" s="3">
        <f t="shared" si="46"/>
        <v>27.411987999999997</v>
      </c>
      <c r="R74" s="3">
        <f t="shared" si="46"/>
        <v>2790.5169999999998</v>
      </c>
      <c r="S74" s="3">
        <f t="shared" si="46"/>
        <v>2649.2210000000005</v>
      </c>
      <c r="T74" s="3">
        <f t="shared" si="46"/>
        <v>2478.067</v>
      </c>
      <c r="U74" s="3">
        <f t="shared" si="46"/>
        <v>323.12716999999998</v>
      </c>
      <c r="V74" s="3">
        <f t="shared" si="46"/>
        <v>301.57806800000003</v>
      </c>
      <c r="W74" s="3">
        <f t="shared" si="46"/>
        <v>301.80273399999999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+SUMIF('Pea Prod'!$F$4:$F$176,$E75,'Pea Prod'!H$4:H$176)</f>
        <v>370170</v>
      </c>
      <c r="I75" s="3">
        <f>+SUMIF('Pea Prod'!$F$4:$F$176,$E75,'Pea Prod'!I$4:I$176)</f>
        <v>314568</v>
      </c>
      <c r="J75" s="3">
        <f>+SUMIF('Pea Prod'!$F$4:$F$176,$E75,'Pea Prod'!J$4:J$176)</f>
        <v>332212</v>
      </c>
      <c r="K75" s="22"/>
      <c r="L75" s="3">
        <f>+SUMIF('Pea Prod'!$F$4:$F$176,$E75,'Pea Prod'!L$4:L$176)</f>
        <v>0</v>
      </c>
      <c r="M75" s="3">
        <f>+SUMIF('Pea Prod'!$F$4:$F$176,$E75,'Pea Prod'!M$4:M$176)</f>
        <v>0</v>
      </c>
      <c r="N75" s="3">
        <f>+SUMIF('Pea Prod'!$F$4:$F$176,$E75,'Pea Prod'!N$4:N$176)</f>
        <v>0</v>
      </c>
      <c r="O75" s="3">
        <f>+SUMIF('Pea Prod'!$F$4:$F$176,$E75,'Pea Prod'!O$4:O$176)</f>
        <v>0</v>
      </c>
      <c r="P75" s="3">
        <f>+SUMIF('Pea Prod'!$F$4:$F$176,$E75,'Pea Prod'!P$4:P$176)</f>
        <v>0</v>
      </c>
      <c r="Q75" s="3">
        <f>+SUMIF('Pea Prod'!$F$4:$F$176,$E75,'Pea Prod'!Q$4:Q$176)</f>
        <v>0</v>
      </c>
      <c r="R75" s="3">
        <f>+SUMIF('Pea Prod'!$F$4:$F$176,$E75,'Pea Prod'!R$4:R$176)</f>
        <v>0</v>
      </c>
      <c r="S75" s="3">
        <f>+SUMIF('Pea Prod'!$F$4:$F$176,$E75,'Pea Prod'!S$4:S$176)</f>
        <v>0</v>
      </c>
      <c r="T75" s="3">
        <f>+SUMIF('Pea Prod'!$F$4:$F$176,$E75,'Pea Prod'!T$4:T$176)</f>
        <v>0</v>
      </c>
      <c r="U75" s="3">
        <f>+SUMIF('Pea Prod'!$F$4:$F$176,$E75,'Pea Prod'!U$4:U$176)</f>
        <v>0</v>
      </c>
      <c r="V75" s="3">
        <f>+SUMIF('Pea Prod'!$F$4:$F$176,$E75,'Pea Prod'!V$4:V$176)</f>
        <v>0</v>
      </c>
      <c r="W75" s="3">
        <f>+SUMIF('Pea Prod'!$F$4:$F$176,$E75,'Pea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+SUMIF('Pea Prod'!$F$4:$F$176,$E76,'Pea Prod'!H$4:H$176)</f>
        <v>144183</v>
      </c>
      <c r="I76" s="2">
        <f>+SUMIF('Pea Prod'!$F$4:$F$176,$E76,'Pea Prod'!I$4:I$176)</f>
        <v>299065</v>
      </c>
      <c r="J76" s="2">
        <f>+SUMIF('Pea Prod'!$F$4:$F$176,$E76,'Pea Prod'!J$4:J$176)</f>
        <v>495850</v>
      </c>
      <c r="L76" s="2">
        <f>+SUMIF('Pea Prod'!$F$4:$F$176,$E76,'Pea Prod'!L$4:L$176)</f>
        <v>0</v>
      </c>
      <c r="M76" s="2">
        <f>+SUMIF('Pea Prod'!$F$4:$F$176,$E76,'Pea Prod'!M$4:M$176)</f>
        <v>0</v>
      </c>
      <c r="N76" s="2">
        <f>+SUMIF('Pea Prod'!$F$4:$F$176,$E76,'Pea Prod'!N$4:N$176)</f>
        <v>0</v>
      </c>
      <c r="O76" s="2">
        <f>+SUMIF('Pea Prod'!$F$4:$F$176,$E76,'Pea Prod'!O$4:O$176)</f>
        <v>0</v>
      </c>
      <c r="P76" s="2">
        <f>+SUMIF('Pea Prod'!$F$4:$F$176,$E76,'Pea Prod'!P$4:P$176)</f>
        <v>0</v>
      </c>
      <c r="Q76" s="2">
        <f>+SUMIF('Pea Prod'!$F$4:$F$176,$E76,'Pea Prod'!Q$4:Q$176)</f>
        <v>0</v>
      </c>
      <c r="R76" s="2">
        <f>+SUMIF('Pea Prod'!$F$4:$F$176,$E76,'Pea Prod'!R$4:R$176)</f>
        <v>0</v>
      </c>
      <c r="S76" s="2">
        <f>+SUMIF('Pea Prod'!$F$4:$F$176,$E76,'Pea Prod'!S$4:S$176)</f>
        <v>0</v>
      </c>
      <c r="T76" s="2">
        <f>+SUMIF('Pea Prod'!$F$4:$F$176,$E76,'Pea Prod'!T$4:T$176)</f>
        <v>0</v>
      </c>
      <c r="U76" s="2">
        <f>+SUMIF('Pea Prod'!$F$4:$F$176,$E76,'Pea Prod'!U$4:U$176)</f>
        <v>0</v>
      </c>
      <c r="V76" s="2">
        <f>+SUMIF('Pea Prod'!$F$4:$F$176,$E76,'Pea Prod'!V$4:V$176)</f>
        <v>0</v>
      </c>
      <c r="W76" s="2">
        <f>+SUMIF('Pea Prod'!$F$4:$F$176,$E76,'Pea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+SUMIF('Pea Prod'!$F$4:$F$176,$E77,'Pea Prod'!H$4:H$176)</f>
        <v>35629</v>
      </c>
      <c r="I77" s="2">
        <f>+SUMIF('Pea Prod'!$F$4:$F$176,$E77,'Pea Prod'!I$4:I$176)</f>
        <v>36855</v>
      </c>
      <c r="J77" s="2">
        <f>+SUMIF('Pea Prod'!$F$4:$F$176,$E77,'Pea Prod'!J$4:J$176)</f>
        <v>34960</v>
      </c>
      <c r="L77" s="2">
        <f>+SUMIF('Pea Prod'!$F$4:$F$176,$E77,'Pea Prod'!L$4:L$176)</f>
        <v>452.56500000000005</v>
      </c>
      <c r="M77" s="2">
        <f>+SUMIF('Pea Prod'!$F$4:$F$176,$E77,'Pea Prod'!M$4:M$176)</f>
        <v>474.89499999999998</v>
      </c>
      <c r="N77" s="2">
        <f>+SUMIF('Pea Prod'!$F$4:$F$176,$E77,'Pea Prod'!N$4:N$176)</f>
        <v>483.88600000000002</v>
      </c>
      <c r="O77" s="2">
        <f>+SUMIF('Pea Prod'!$F$4:$F$176,$E77,'Pea Prod'!O$4:O$176)</f>
        <v>3.9603290000000002</v>
      </c>
      <c r="P77" s="2">
        <f>+SUMIF('Pea Prod'!$F$4:$F$176,$E77,'Pea Prod'!P$4:P$176)</f>
        <v>4.1537259999999998</v>
      </c>
      <c r="Q77" s="2">
        <f>+SUMIF('Pea Prod'!$F$4:$F$176,$E77,'Pea Prod'!Q$4:Q$176)</f>
        <v>4.4003510000000006</v>
      </c>
      <c r="R77" s="2">
        <f>+SUMIF('Pea Prod'!$F$4:$F$176,$E77,'Pea Prod'!R$4:R$176)</f>
        <v>2189.4859999999999</v>
      </c>
      <c r="S77" s="2">
        <f>+SUMIF('Pea Prod'!$F$4:$F$176,$E77,'Pea Prod'!S$4:S$176)</f>
        <v>2294.4580000000001</v>
      </c>
      <c r="T77" s="2">
        <f>+SUMIF('Pea Prod'!$F$4:$F$176,$E77,'Pea Prod'!T$4:T$176)</f>
        <v>2308.145</v>
      </c>
      <c r="U77" s="2">
        <f>+SUMIF('Pea Prod'!$F$4:$F$176,$E77,'Pea Prod'!U$4:U$176)</f>
        <v>98.714741000000004</v>
      </c>
      <c r="V77" s="2">
        <f>+SUMIF('Pea Prod'!$F$4:$F$176,$E77,'Pea Prod'!V$4:V$176)</f>
        <v>104.84264300000002</v>
      </c>
      <c r="W77" s="2">
        <f>+SUMIF('Pea Prod'!$F$4:$F$176,$E77,'Pea Prod'!W$4:W$176)</f>
        <v>109.07939100000002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+SUMIF('Pea Prod'!$F$4:$F$176,$E78,'Pea Prod'!H$4:H$176)</f>
        <v>1972098</v>
      </c>
      <c r="I78" s="2">
        <f>+SUMIF('Pea Prod'!$F$4:$F$176,$E78,'Pea Prod'!I$4:I$176)</f>
        <v>2197354</v>
      </c>
      <c r="J78" s="2">
        <f>+SUMIF('Pea Prod'!$F$4:$F$176,$E78,'Pea Prod'!J$4:J$176)</f>
        <v>3098773</v>
      </c>
      <c r="L78" s="2">
        <f>+SUMIF('Pea Prod'!$F$4:$F$176,$E78,'Pea Prod'!L$4:L$176)</f>
        <v>359.03000000000003</v>
      </c>
      <c r="M78" s="2">
        <f>+SUMIF('Pea Prod'!$F$4:$F$176,$E78,'Pea Prod'!M$4:M$176)</f>
        <v>377.94</v>
      </c>
      <c r="N78" s="2">
        <f>+SUMIF('Pea Prod'!$F$4:$F$176,$E78,'Pea Prod'!N$4:N$176)</f>
        <v>746.23</v>
      </c>
      <c r="O78" s="2">
        <f>+SUMIF('Pea Prod'!$F$4:$F$176,$E78,'Pea Prod'!O$4:O$176)</f>
        <v>0</v>
      </c>
      <c r="P78" s="2">
        <f>+SUMIF('Pea Prod'!$F$4:$F$176,$E78,'Pea Prod'!P$4:P$176)</f>
        <v>0</v>
      </c>
      <c r="Q78" s="2">
        <f>+SUMIF('Pea Prod'!$F$4:$F$176,$E78,'Pea Prod'!Q$4:Q$176)</f>
        <v>0</v>
      </c>
      <c r="R78" s="2">
        <f>+SUMIF('Pea Prod'!$F$4:$F$176,$E78,'Pea Prod'!R$4:R$176)</f>
        <v>6635.0110000000004</v>
      </c>
      <c r="S78" s="2">
        <f>+SUMIF('Pea Prod'!$F$4:$F$176,$E78,'Pea Prod'!S$4:S$176)</f>
        <v>7356.0950000000003</v>
      </c>
      <c r="T78" s="2">
        <f>+SUMIF('Pea Prod'!$F$4:$F$176,$E78,'Pea Prod'!T$4:T$176)</f>
        <v>11008.889000000001</v>
      </c>
      <c r="U78" s="2">
        <f>+SUMIF('Pea Prod'!$F$4:$F$176,$E78,'Pea Prod'!U$4:U$176)</f>
        <v>6.8271890000000006</v>
      </c>
      <c r="V78" s="2">
        <f>+SUMIF('Pea Prod'!$F$4:$F$176,$E78,'Pea Prod'!V$4:V$176)</f>
        <v>7.5059090000000008</v>
      </c>
      <c r="W78" s="2">
        <f>+SUMIF('Pea Prod'!$F$4:$F$176,$E78,'Pea Prod'!W$4:W$176)</f>
        <v>11.381261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+SUMIF('Pea Prod'!$F$4:$F$176,$E79,'Pea Prod'!H$4:H$176)</f>
        <v>2151910</v>
      </c>
      <c r="I79" s="3">
        <f>+SUMIF('Pea Prod'!$F$4:$F$176,$E79,'Pea Prod'!I$4:I$176)</f>
        <v>2533274</v>
      </c>
      <c r="J79" s="3">
        <f>+SUMIF('Pea Prod'!$F$4:$F$176,$E79,'Pea Prod'!J$4:J$176)</f>
        <v>3629583</v>
      </c>
      <c r="K79" s="22"/>
      <c r="L79" s="3">
        <f>+SUMIF('Pea Prod'!$F$4:$F$176,$E79,'Pea Prod'!L$4:L$176)</f>
        <v>0</v>
      </c>
      <c r="M79" s="3">
        <f>+SUMIF('Pea Prod'!$F$4:$F$176,$E79,'Pea Prod'!M$4:M$176)</f>
        <v>0</v>
      </c>
      <c r="N79" s="3">
        <f>+SUMIF('Pea Prod'!$F$4:$F$176,$E79,'Pea Prod'!N$4:N$176)</f>
        <v>0</v>
      </c>
      <c r="O79" s="3">
        <f>+SUMIF('Pea Prod'!$F$4:$F$176,$E79,'Pea Prod'!O$4:O$176)</f>
        <v>0</v>
      </c>
      <c r="P79" s="3">
        <f>+SUMIF('Pea Prod'!$F$4:$F$176,$E79,'Pea Prod'!P$4:P$176)</f>
        <v>0</v>
      </c>
      <c r="Q79" s="3">
        <f>+SUMIF('Pea Prod'!$F$4:$F$176,$E79,'Pea Prod'!Q$4:Q$176)</f>
        <v>0</v>
      </c>
      <c r="R79" s="3">
        <f>+SUMIF('Pea Prod'!$F$4:$F$176,$E79,'Pea Prod'!R$4:R$176)</f>
        <v>0</v>
      </c>
      <c r="S79" s="3">
        <f>+SUMIF('Pea Prod'!$F$4:$F$176,$E79,'Pea Prod'!S$4:S$176)</f>
        <v>0</v>
      </c>
      <c r="T79" s="3">
        <f>+SUMIF('Pea Prod'!$F$4:$F$176,$E79,'Pea Prod'!T$4:T$176)</f>
        <v>0</v>
      </c>
      <c r="U79" s="3">
        <f>+SUMIF('Pea Prod'!$F$4:$F$176,$E79,'Pea Prod'!U$4:U$176)</f>
        <v>0</v>
      </c>
      <c r="V79" s="3">
        <f>+SUMIF('Pea Prod'!$F$4:$F$176,$E79,'Pea Prod'!V$4:V$176)</f>
        <v>0</v>
      </c>
      <c r="W79" s="3">
        <f>+SUMIF('Pea Prod'!$F$4:$F$176,$E79,'Pea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6067781</v>
      </c>
      <c r="I81" s="2">
        <f t="shared" si="47"/>
        <v>5859169</v>
      </c>
      <c r="J81" s="2">
        <f t="shared" si="47"/>
        <v>7164746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2357940</v>
      </c>
      <c r="I82" s="2">
        <f t="shared" si="49"/>
        <v>2872281</v>
      </c>
      <c r="J82" s="2">
        <f t="shared" si="49"/>
        <v>4018533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3228290</v>
      </c>
      <c r="I83" s="2">
        <f t="shared" si="51"/>
        <v>3306714</v>
      </c>
      <c r="J83" s="2">
        <f t="shared" si="51"/>
        <v>3173166</v>
      </c>
      <c r="L83" s="2">
        <f t="shared" ref="L83:W83" si="52">+SUM(L54,L60,L63,L64,L65,L66,L74)</f>
        <v>495744.47200000001</v>
      </c>
      <c r="M83" s="2">
        <f t="shared" si="52"/>
        <v>518973.11300000007</v>
      </c>
      <c r="N83" s="2">
        <f t="shared" si="52"/>
        <v>512296.36</v>
      </c>
      <c r="O83" s="2">
        <f t="shared" si="52"/>
        <v>53053.057759999996</v>
      </c>
      <c r="P83" s="2">
        <f t="shared" si="52"/>
        <v>52335.379984999992</v>
      </c>
      <c r="Q83" s="2">
        <f t="shared" si="52"/>
        <v>52399.434291000005</v>
      </c>
      <c r="R83" s="2">
        <f t="shared" si="52"/>
        <v>1235337.8020000001</v>
      </c>
      <c r="S83" s="2">
        <f t="shared" si="52"/>
        <v>1310395.1349999998</v>
      </c>
      <c r="T83" s="2">
        <f t="shared" si="52"/>
        <v>1282200.5420000001</v>
      </c>
      <c r="U83" s="2">
        <f t="shared" si="52"/>
        <v>277385.11766300001</v>
      </c>
      <c r="V83" s="2">
        <f t="shared" si="52"/>
        <v>290784.15125599998</v>
      </c>
      <c r="W83" s="2">
        <f t="shared" si="52"/>
        <v>287405.09374400001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3263919</v>
      </c>
      <c r="I84" s="2">
        <f t="shared" si="53"/>
        <v>3343569</v>
      </c>
      <c r="J84" s="2">
        <f t="shared" si="53"/>
        <v>3208126</v>
      </c>
      <c r="L84" s="2">
        <f t="shared" ref="L84:W84" si="54">+L83+L77+L47</f>
        <v>496197.03700000001</v>
      </c>
      <c r="M84" s="2">
        <f t="shared" si="54"/>
        <v>519448.00800000009</v>
      </c>
      <c r="N84" s="2">
        <f t="shared" si="54"/>
        <v>512780.24599999998</v>
      </c>
      <c r="O84" s="2">
        <f t="shared" si="54"/>
        <v>53057.018088999997</v>
      </c>
      <c r="P84" s="2">
        <f t="shared" si="54"/>
        <v>52339.533710999989</v>
      </c>
      <c r="Q84" s="2">
        <f t="shared" si="54"/>
        <v>52403.834642000002</v>
      </c>
      <c r="R84" s="2">
        <f t="shared" si="54"/>
        <v>1237527.2880000002</v>
      </c>
      <c r="S84" s="2">
        <f t="shared" si="54"/>
        <v>1312689.5929999999</v>
      </c>
      <c r="T84" s="2">
        <f t="shared" si="54"/>
        <v>1284508.6870000002</v>
      </c>
      <c r="U84" s="2">
        <f t="shared" si="54"/>
        <v>277483.83240399999</v>
      </c>
      <c r="V84" s="2">
        <f t="shared" si="54"/>
        <v>290888.99389899999</v>
      </c>
      <c r="W84" s="2">
        <f t="shared" si="54"/>
        <v>287514.17313499999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11654011</v>
      </c>
      <c r="I85" s="2">
        <f t="shared" si="55"/>
        <v>12038164</v>
      </c>
      <c r="J85" s="2">
        <f t="shared" si="55"/>
        <v>14356445</v>
      </c>
      <c r="L85" s="2">
        <f t="shared" ref="L85:W85" si="56">+SUM(L81:L83)</f>
        <v>495744.47200000001</v>
      </c>
      <c r="M85" s="2">
        <f t="shared" si="56"/>
        <v>518973.11300000007</v>
      </c>
      <c r="N85" s="2">
        <f t="shared" si="56"/>
        <v>512296.36</v>
      </c>
      <c r="O85" s="2">
        <f t="shared" si="56"/>
        <v>53053.057759999996</v>
      </c>
      <c r="P85" s="2">
        <f t="shared" si="56"/>
        <v>52335.379984999992</v>
      </c>
      <c r="Q85" s="2">
        <f t="shared" si="56"/>
        <v>52399.434291000005</v>
      </c>
      <c r="R85" s="2">
        <f t="shared" si="56"/>
        <v>1235337.8020000001</v>
      </c>
      <c r="S85" s="2">
        <f t="shared" si="56"/>
        <v>1310395.1349999998</v>
      </c>
      <c r="T85" s="2">
        <f t="shared" si="56"/>
        <v>1282200.5420000001</v>
      </c>
      <c r="U85" s="2">
        <f t="shared" si="56"/>
        <v>277385.11766300001</v>
      </c>
      <c r="V85" s="2">
        <f t="shared" si="56"/>
        <v>290784.15125599998</v>
      </c>
      <c r="W85" s="2">
        <f t="shared" si="56"/>
        <v>287405.09374400001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1846227</v>
      </c>
      <c r="I86" s="52">
        <f t="shared" si="57"/>
        <v>2009484</v>
      </c>
      <c r="J86" s="52">
        <f t="shared" si="57"/>
        <v>1943088</v>
      </c>
      <c r="L86" s="61">
        <f t="shared" ref="L86:W86" si="58">+L84-L63-L58-L59</f>
        <v>469307.83</v>
      </c>
      <c r="M86" s="61">
        <f t="shared" si="58"/>
        <v>494171.25600000005</v>
      </c>
      <c r="N86" s="61">
        <f t="shared" si="58"/>
        <v>488799.03699999995</v>
      </c>
      <c r="O86" s="61">
        <f t="shared" si="58"/>
        <v>52966.574547000004</v>
      </c>
      <c r="P86" s="61">
        <f t="shared" si="58"/>
        <v>52254.66112199999</v>
      </c>
      <c r="Q86" s="61">
        <f t="shared" si="58"/>
        <v>52321.814300999999</v>
      </c>
      <c r="R86" s="61">
        <f t="shared" si="58"/>
        <v>1070918.8210000002</v>
      </c>
      <c r="S86" s="61">
        <f t="shared" si="58"/>
        <v>1156191.6599999999</v>
      </c>
      <c r="T86" s="61">
        <f t="shared" si="58"/>
        <v>1136617.58</v>
      </c>
      <c r="U86" s="61">
        <f t="shared" si="58"/>
        <v>272842.472909</v>
      </c>
      <c r="V86" s="61">
        <f t="shared" si="58"/>
        <v>286532.13224599999</v>
      </c>
      <c r="W86" s="61">
        <f t="shared" si="58"/>
        <v>283398.47147600004</v>
      </c>
    </row>
    <row r="87" spans="4:23" ht="13.5" customHeight="1" x14ac:dyDescent="0.35">
      <c r="D87" s="4" t="s">
        <v>691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+SUMIF('Pea Area'!$F$4:$F$176,$E90,'Pea Area'!H$4:H$176)</f>
        <v>0</v>
      </c>
      <c r="I90" s="2">
        <f>+SUMIF('Pea Area'!$F$4:$F$176,$E90,'Pea Area'!I$4:I$176)</f>
        <v>0</v>
      </c>
      <c r="J90" s="2">
        <f>+SUMIF('Pea Area'!$F$4:$F$176,$E90,'Pea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+SUMIF('Pea Area'!$F$4:$F$176,$E91,'Pea Area'!H$4:H$176)</f>
        <v>12341</v>
      </c>
      <c r="I91" s="2">
        <f>+SUMIF('Pea Area'!$F$4:$F$176,$E91,'Pea Area'!I$4:I$176)</f>
        <v>12222</v>
      </c>
      <c r="J91" s="2">
        <f>+SUMIF('Pea Area'!$F$4:$F$176,$E91,'Pea Area'!J$4:J$176)</f>
        <v>12325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+SUMIF('Pea Area'!$F$4:$F$176,$E92,'Pea Area'!H$4:H$176)</f>
        <v>304697</v>
      </c>
      <c r="I92" s="2">
        <f>+SUMIF('Pea Area'!$F$4:$F$176,$E92,'Pea Area'!I$4:I$176)</f>
        <v>284840</v>
      </c>
      <c r="J92" s="2">
        <f>+SUMIF('Pea Area'!$F$4:$F$176,$E92,'Pea Area'!J$4:J$176)</f>
        <v>269911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+SUMIF('Pea Area'!$F$4:$F$176,$E93,'Pea Area'!H$4:H$176)</f>
        <v>0</v>
      </c>
      <c r="I93" s="2">
        <f>+SUMIF('Pea Area'!$F$4:$F$176,$E93,'Pea Area'!I$4:I$176)</f>
        <v>0</v>
      </c>
      <c r="J93" s="2">
        <f>+SUMIF('Pea Area'!$F$4:$F$176,$E93,'Pea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+SUMIF('Pea Area'!$F$4:$F$176,$E94,'Pea Area'!H$4:H$176)</f>
        <v>304649</v>
      </c>
      <c r="I94" s="2">
        <f>+SUMIF('Pea Area'!$F$4:$F$176,$E94,'Pea Area'!I$4:I$176)</f>
        <v>307876</v>
      </c>
      <c r="J94" s="2">
        <f>+SUMIF('Pea Area'!$F$4:$F$176,$E94,'Pea Area'!J$4:J$176)</f>
        <v>327753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+SUMIF('Pea Area'!$F$4:$F$176,$E95,'Pea Area'!H$4:H$176)</f>
        <v>0</v>
      </c>
      <c r="I95" s="2">
        <f>+SUMIF('Pea Area'!$F$4:$F$176,$E95,'Pea Area'!I$4:I$176)</f>
        <v>0</v>
      </c>
      <c r="J95" s="2">
        <f>+SUMIF('Pea Area'!$F$4:$F$176,$E95,'Pea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+SUMIF('Pea Area'!$F$4:$F$176,$E96,'Pea Area'!H$4:H$176)</f>
        <v>37241</v>
      </c>
      <c r="I96" s="2">
        <f>+SUMIF('Pea Area'!$F$4:$F$176,$E96,'Pea Area'!I$4:I$176)</f>
        <v>38910</v>
      </c>
      <c r="J96" s="2">
        <f>+SUMIF('Pea Area'!$F$4:$F$176,$E96,'Pea Area'!J$4:J$176)</f>
        <v>38603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658928</v>
      </c>
      <c r="I97" s="3">
        <f t="shared" si="59"/>
        <v>643848</v>
      </c>
      <c r="J97" s="3">
        <f t="shared" si="59"/>
        <v>648592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+SUMIF('Pea Area'!$F$4:$F$176,$E98,'Pea Area'!H$4:H$176)</f>
        <v>1280</v>
      </c>
      <c r="I98" s="2">
        <f>+SUMIF('Pea Area'!$F$4:$F$176,$E98,'Pea Area'!I$4:I$176)</f>
        <v>1323</v>
      </c>
      <c r="J98" s="2">
        <f>+SUMIF('Pea Area'!$F$4:$F$176,$E98,'Pea Area'!J$4:J$176)</f>
        <v>1377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+SUMIF('Pea Area'!$F$4:$F$176,$E99,'Pea Area'!H$4:H$176)</f>
        <v>4489</v>
      </c>
      <c r="I99" s="2">
        <f>+SUMIF('Pea Area'!$F$4:$F$176,$E99,'Pea Area'!I$4:I$176)</f>
        <v>4544</v>
      </c>
      <c r="J99" s="2">
        <f>+SUMIF('Pea Area'!$F$4:$F$176,$E99,'Pea Area'!J$4:J$176)</f>
        <v>4836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+SUMIF('Pea Area'!$F$4:$F$176,$E100,'Pea Area'!H$4:H$176)</f>
        <v>85485</v>
      </c>
      <c r="I100" s="2">
        <f>+SUMIF('Pea Area'!$F$4:$F$176,$E100,'Pea Area'!I$4:I$176)</f>
        <v>85389</v>
      </c>
      <c r="J100" s="2">
        <f>+SUMIF('Pea Area'!$F$4:$F$176,$E100,'Pea Area'!J$4:J$176)</f>
        <v>83372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+SUMIF('Pea Area'!$F$4:$F$176,$E101,'Pea Area'!H$4:H$176)</f>
        <v>2748</v>
      </c>
      <c r="I101" s="2">
        <f>+SUMIF('Pea Area'!$F$4:$F$176,$E101,'Pea Area'!I$4:I$176)</f>
        <v>2118</v>
      </c>
      <c r="J101" s="2">
        <f>+SUMIF('Pea Area'!$F$4:$F$176,$E101,'Pea Area'!J$4:J$176)</f>
        <v>1755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+SUMIF('Pea Area'!$F$4:$F$176,$E102,'Pea Area'!H$4:H$176)</f>
        <v>55993</v>
      </c>
      <c r="I102" s="2">
        <f>+SUMIF('Pea Area'!$F$4:$F$176,$E102,'Pea Area'!I$4:I$176)</f>
        <v>57279</v>
      </c>
      <c r="J102" s="2">
        <f>+SUMIF('Pea Area'!$F$4:$F$176,$E102,'Pea Area'!J$4:J$176)</f>
        <v>59817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149995</v>
      </c>
      <c r="I103" s="3">
        <f t="shared" si="60"/>
        <v>150653</v>
      </c>
      <c r="J103" s="3">
        <f t="shared" si="60"/>
        <v>151157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+SUMIF('Pea Area'!$F$4:$F$176,$E104,'Pea Area'!H$4:H$176)</f>
        <v>1951620</v>
      </c>
      <c r="I104" s="3">
        <f>+SUMIF('Pea Area'!$F$4:$F$176,$E104,'Pea Area'!I$4:I$176)</f>
        <v>1908230</v>
      </c>
      <c r="J104" s="3">
        <f>+SUMIF('Pea Area'!$F$4:$F$176,$E104,'Pea Area'!J$4:J$176)</f>
        <v>2099688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+SUMIF('Pea Area'!$F$4:$F$176,$E105,'Pea Area'!H$4:H$176)</f>
        <v>482</v>
      </c>
      <c r="I105" s="2">
        <f>+SUMIF('Pea Area'!$F$4:$F$176,$E105,'Pea Area'!I$4:I$176)</f>
        <v>481</v>
      </c>
      <c r="J105" s="2">
        <f>+SUMIF('Pea Area'!$F$4:$F$176,$E105,'Pea Area'!J$4:J$176)</f>
        <v>481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+SUMIF('Pea Area'!$F$4:$F$176,$E106,'Pea Area'!H$4:H$176)</f>
        <v>950000</v>
      </c>
      <c r="I106" s="2">
        <f>+SUMIF('Pea Area'!$F$4:$F$176,$E106,'Pea Area'!I$4:I$176)</f>
        <v>850000</v>
      </c>
      <c r="J106" s="2">
        <f>+SUMIF('Pea Area'!$F$4:$F$176,$E106,'Pea Area'!J$4:J$176)</f>
        <v>833741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+SUMIF('Pea Area'!$F$4:$F$176,$E107,'Pea Area'!H$4:H$176)</f>
        <v>57070</v>
      </c>
      <c r="I107" s="2">
        <f>+SUMIF('Pea Area'!$F$4:$F$176,$E107,'Pea Area'!I$4:I$176)</f>
        <v>57936</v>
      </c>
      <c r="J107" s="2">
        <f>+SUMIF('Pea Area'!$F$4:$F$176,$E107,'Pea Area'!J$4:J$176)</f>
        <v>58765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+SUMIF('Pea Area'!$F$4:$F$176,$E108,'Pea Area'!H$4:H$176)</f>
        <v>0</v>
      </c>
      <c r="I108" s="2">
        <f>+SUMIF('Pea Area'!$F$4:$F$176,$E108,'Pea Area'!I$4:I$176)</f>
        <v>0</v>
      </c>
      <c r="J108" s="2">
        <f>+SUMIF('Pea Area'!$F$4:$F$176,$E108,'Pea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+SUMIF('Pea Area'!$F$4:$F$176,$E109,'Pea Area'!H$4:H$176)</f>
        <v>991713</v>
      </c>
      <c r="I109" s="2">
        <f>+SUMIF('Pea Area'!$F$4:$F$176,$E109,'Pea Area'!I$4:I$176)</f>
        <v>1166456</v>
      </c>
      <c r="J109" s="2">
        <f>+SUMIF('Pea Area'!$F$4:$F$176,$E109,'Pea Area'!J$4:J$176)</f>
        <v>1150302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1999265</v>
      </c>
      <c r="I110" s="3">
        <f t="shared" si="61"/>
        <v>2074873</v>
      </c>
      <c r="J110" s="3">
        <f t="shared" si="61"/>
        <v>2043289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+SUMIF('Pea Area'!$F$4:$F$176,$E111,'Pea Area'!H$4:H$176)</f>
        <v>257536</v>
      </c>
      <c r="I111" s="2">
        <f>+SUMIF('Pea Area'!$F$4:$F$176,$E111,'Pea Area'!I$4:I$176)</f>
        <v>358506</v>
      </c>
      <c r="J111" s="2">
        <f>+SUMIF('Pea Area'!$F$4:$F$176,$E111,'Pea Area'!J$4:J$176)</f>
        <v>413144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+SUMIF('Pea Area'!$F$4:$F$176,$E112,'Pea Area'!H$4:H$176)</f>
        <v>149440</v>
      </c>
      <c r="I112" s="2">
        <f>+SUMIF('Pea Area'!$F$4:$F$176,$E112,'Pea Area'!I$4:I$176)</f>
        <v>173044</v>
      </c>
      <c r="J112" s="2">
        <f>+SUMIF('Pea Area'!$F$4:$F$176,$E112,'Pea Area'!J$4:J$176)</f>
        <v>188238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+SUMIF('Pea Area'!$F$4:$F$176,$E113,'Pea Area'!H$4:H$176)</f>
        <v>85509</v>
      </c>
      <c r="I113" s="2">
        <f>+SUMIF('Pea Area'!$F$4:$F$176,$E113,'Pea Area'!I$4:I$176)</f>
        <v>135994</v>
      </c>
      <c r="J113" s="2">
        <f>+SUMIF('Pea Area'!$F$4:$F$176,$E113,'Pea Area'!J$4:J$176)</f>
        <v>166152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492485</v>
      </c>
      <c r="I114" s="3">
        <f t="shared" si="62"/>
        <v>667544</v>
      </c>
      <c r="J114" s="3">
        <f t="shared" si="62"/>
        <v>767534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+SUMIF('Pea Area'!$F$4:$F$176,$E115,'Pea Area'!H$4:H$176)</f>
        <v>63734</v>
      </c>
      <c r="I115" s="2">
        <f>+SUMIF('Pea Area'!$F$4:$F$176,$E115,'Pea Area'!I$4:I$176)</f>
        <v>70393</v>
      </c>
      <c r="J115" s="2">
        <f>+SUMIF('Pea Area'!$F$4:$F$176,$E115,'Pea Area'!J$4:J$176)</f>
        <v>32476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+SUMIF('Pea Area'!$F$4:$F$176,$E116,'Pea Area'!H$4:H$176)</f>
        <v>7798</v>
      </c>
      <c r="I116" s="2">
        <f>+SUMIF('Pea Area'!$F$4:$F$176,$E116,'Pea Area'!I$4:I$176)</f>
        <v>6962</v>
      </c>
      <c r="J116" s="2">
        <f>+SUMIF('Pea Area'!$F$4:$F$176,$E116,'Pea Area'!J$4:J$176)</f>
        <v>7417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71532</v>
      </c>
      <c r="I117" s="3">
        <f t="shared" si="63"/>
        <v>77355</v>
      </c>
      <c r="J117" s="3">
        <f t="shared" si="63"/>
        <v>39893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+SUMIF('Pea Area'!$F$4:$F$176,$E118,'Pea Area'!H$4:H$176)</f>
        <v>252078</v>
      </c>
      <c r="I118" s="2">
        <f>+SUMIF('Pea Area'!$F$4:$F$176,$E118,'Pea Area'!I$4:I$176)</f>
        <v>244283</v>
      </c>
      <c r="J118" s="2">
        <f>+SUMIF('Pea Area'!$F$4:$F$176,$E118,'Pea Area'!J$4:J$176)</f>
        <v>278030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+SUMIF('Pea Area'!$F$4:$F$176,$E119,'Pea Area'!H$4:H$176)</f>
        <v>60320</v>
      </c>
      <c r="I119" s="2">
        <f>+SUMIF('Pea Area'!$F$4:$F$176,$E119,'Pea Area'!I$4:I$176)</f>
        <v>105432</v>
      </c>
      <c r="J119" s="2">
        <f>+SUMIF('Pea Area'!$F$4:$F$176,$E119,'Pea Area'!J$4:J$176)</f>
        <v>197143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+SUMIF('Pea Area'!$F$4:$F$176,$E120,'Pea Area'!H$4:H$176)</f>
        <v>23212</v>
      </c>
      <c r="I120" s="2">
        <f>+SUMIF('Pea Area'!$F$4:$F$176,$E120,'Pea Area'!I$4:I$176)</f>
        <v>22246</v>
      </c>
      <c r="J120" s="2">
        <f>+SUMIF('Pea Area'!$F$4:$F$176,$E120,'Pea Area'!J$4:J$176)</f>
        <v>21611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+SUMIF('Pea Area'!$F$4:$F$176,$E121,'Pea Area'!H$4:H$176)</f>
        <v>1123048</v>
      </c>
      <c r="I121" s="2">
        <f>+SUMIF('Pea Area'!$F$4:$F$176,$E121,'Pea Area'!I$4:I$176)</f>
        <v>1159815</v>
      </c>
      <c r="J121" s="2">
        <f>+SUMIF('Pea Area'!$F$4:$F$176,$E121,'Pea Area'!J$4:J$176)</f>
        <v>1369760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+SUMIF('Pea Area'!$F$4:$F$176,$E122,'Pea Area'!H$4:H$176)</f>
        <v>1206580</v>
      </c>
      <c r="I122" s="2">
        <f>+SUMIF('Pea Area'!$F$4:$F$176,$E122,'Pea Area'!I$4:I$176)</f>
        <v>1287493</v>
      </c>
      <c r="J122" s="2">
        <f>+SUMIF('Pea Area'!$F$4:$F$176,$E122,'Pea Area'!J$4:J$176)</f>
        <v>1588514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2611156</v>
      </c>
      <c r="I124" s="2">
        <f t="shared" si="64"/>
        <v>2684544</v>
      </c>
      <c r="J124" s="2">
        <f t="shared" si="64"/>
        <v>2979581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1292089</v>
      </c>
      <c r="I125" s="2">
        <f t="shared" si="65"/>
        <v>1423487</v>
      </c>
      <c r="J125" s="2">
        <f t="shared" si="65"/>
        <v>1754666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2879238</v>
      </c>
      <c r="I126" s="2">
        <f t="shared" si="66"/>
        <v>2946248</v>
      </c>
      <c r="J126" s="2">
        <f t="shared" si="66"/>
        <v>2882450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2902450</v>
      </c>
      <c r="I127" s="2">
        <f t="shared" si="67"/>
        <v>2968494</v>
      </c>
      <c r="J127" s="2">
        <f t="shared" si="67"/>
        <v>2904061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6782483</v>
      </c>
      <c r="I128" s="2">
        <f t="shared" si="69"/>
        <v>7054279</v>
      </c>
      <c r="J128" s="2">
        <f t="shared" si="69"/>
        <v>7616697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1893709</v>
      </c>
      <c r="I129" s="52">
        <f t="shared" si="71"/>
        <v>2059097</v>
      </c>
      <c r="J129" s="52">
        <f t="shared" si="71"/>
        <v>2008748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691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648.32671582529781</v>
      </c>
      <c r="I134" s="2">
        <f t="shared" si="74"/>
        <v>650.8754704630993</v>
      </c>
      <c r="J134" s="2">
        <f t="shared" si="74"/>
        <v>650.22312373225157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1286.0120053692685</v>
      </c>
      <c r="I135" s="2">
        <f t="shared" si="75"/>
        <v>1372.001825586294</v>
      </c>
      <c r="J135" s="2">
        <f t="shared" si="75"/>
        <v>1420.0051127964402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675.96479883406801</v>
      </c>
      <c r="I137" s="2">
        <f t="shared" si="77"/>
        <v>643.39539295040856</v>
      </c>
      <c r="J137" s="2">
        <f t="shared" si="77"/>
        <v>638.02619655655326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355.92492145753334</v>
      </c>
      <c r="I139" s="2">
        <f t="shared" si="79"/>
        <v>368.10588537650989</v>
      </c>
      <c r="J139" s="2">
        <f t="shared" si="79"/>
        <v>372.19905188715904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939.45317242551539</v>
      </c>
      <c r="I140" s="2">
        <f t="shared" si="80"/>
        <v>949.23801891129585</v>
      </c>
      <c r="J140" s="2">
        <f t="shared" si="80"/>
        <v>947.85627944840519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1058.59375</v>
      </c>
      <c r="I141" s="2">
        <f t="shared" si="81"/>
        <v>1055.1776266061981</v>
      </c>
      <c r="J141" s="2">
        <f t="shared" si="81"/>
        <v>1075.5265068990559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1112.2744486522611</v>
      </c>
      <c r="I142" s="2">
        <f t="shared" si="82"/>
        <v>1264.5246478873239</v>
      </c>
      <c r="J142" s="2">
        <f t="shared" si="82"/>
        <v>1355.4590570719604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1304.0884365678189</v>
      </c>
      <c r="I143" s="2">
        <f t="shared" si="83"/>
        <v>1328.297555891274</v>
      </c>
      <c r="J143" s="2">
        <f t="shared" si="83"/>
        <v>1344.6840665931009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1536.0262008733625</v>
      </c>
      <c r="I144" s="2">
        <f t="shared" si="84"/>
        <v>1416.4305949008499</v>
      </c>
      <c r="J144" s="2">
        <f t="shared" si="84"/>
        <v>2298.5754985754984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1133.5524083367563</v>
      </c>
      <c r="I145" s="2">
        <f t="shared" si="85"/>
        <v>1118.8219068070323</v>
      </c>
      <c r="J145" s="2">
        <f t="shared" si="85"/>
        <v>1117.9597773208286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1236.8412280409348</v>
      </c>
      <c r="I146" s="2">
        <f t="shared" si="86"/>
        <v>1245.5709478072126</v>
      </c>
      <c r="J146" s="2">
        <f t="shared" si="86"/>
        <v>1263.9308798137035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2350.9904592082476</v>
      </c>
      <c r="I147" s="2">
        <f t="shared" si="87"/>
        <v>2111.9063215650103</v>
      </c>
      <c r="J147" s="2">
        <f t="shared" si="87"/>
        <v>2568.7092558513455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2470.9543568464728</v>
      </c>
      <c r="I148" s="2">
        <f t="shared" si="88"/>
        <v>2507.2765072765073</v>
      </c>
      <c r="J148" s="2">
        <f t="shared" si="88"/>
        <v>2540.5405405405404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1421.0526315789473</v>
      </c>
      <c r="I149" s="2">
        <f t="shared" si="89"/>
        <v>1490.5882352941176</v>
      </c>
      <c r="J149" s="2">
        <f t="shared" si="89"/>
        <v>1432.2565401005827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1269.7564394603119</v>
      </c>
      <c r="I150" s="2">
        <f t="shared" si="90"/>
        <v>1298.5880972107152</v>
      </c>
      <c r="J150" s="2">
        <f t="shared" si="90"/>
        <v>1327.4227856717434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950.6026441117541</v>
      </c>
      <c r="I152" s="2">
        <f t="shared" si="92"/>
        <v>939.04527903324254</v>
      </c>
      <c r="J152" s="2">
        <f t="shared" si="92"/>
        <v>919.11080742274635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1183.6254823647691</v>
      </c>
      <c r="I153" s="2">
        <f t="shared" si="93"/>
        <v>1175.3953133517089</v>
      </c>
      <c r="J153" s="2">
        <f t="shared" si="93"/>
        <v>1140.6188747651458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3660.9367234095425</v>
      </c>
      <c r="I154" s="2">
        <f t="shared" si="94"/>
        <v>3606.8461894640536</v>
      </c>
      <c r="J154" s="2">
        <f t="shared" si="94"/>
        <v>2896.2153631663537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1106.5109743040684</v>
      </c>
      <c r="I155" s="2">
        <f t="shared" si="95"/>
        <v>1273.1790758419825</v>
      </c>
      <c r="J155" s="2">
        <f t="shared" si="95"/>
        <v>1281.7284501535291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2409.4539756049071</v>
      </c>
      <c r="I156" s="2">
        <f t="shared" si="96"/>
        <v>2492.8085062576292</v>
      </c>
      <c r="J156" s="2">
        <f t="shared" si="96"/>
        <v>2340.9287880976453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2668.5279754713342</v>
      </c>
      <c r="I157" s="2">
        <f t="shared" si="97"/>
        <v>2774.9466701820406</v>
      </c>
      <c r="J157" s="2">
        <f t="shared" si="97"/>
        <v>2380.0561278067162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708.55430382527379</v>
      </c>
      <c r="I158" s="2">
        <f t="shared" si="98"/>
        <v>802.80709729660623</v>
      </c>
      <c r="J158" s="2">
        <f t="shared" si="98"/>
        <v>723.67286611651684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1716.9787124903821</v>
      </c>
      <c r="I159" s="2">
        <f t="shared" si="99"/>
        <v>1981.9017523700086</v>
      </c>
      <c r="J159" s="2">
        <f t="shared" si="99"/>
        <v>1947.9573951732507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818.48683106861267</v>
      </c>
      <c r="I160" s="2">
        <f t="shared" si="100"/>
        <v>908.92637838536621</v>
      </c>
      <c r="J160" s="2">
        <f t="shared" si="100"/>
        <v>951.29471335823325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1468.4740437483636</v>
      </c>
      <c r="I161" s="2">
        <f t="shared" si="101"/>
        <v>1287.7195711531297</v>
      </c>
      <c r="J161" s="2">
        <f t="shared" si="101"/>
        <v>1194.8782505485019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>
        <f t="shared" ref="H162:J162" si="102">+H76*1000/H119</f>
        <v>2390.3017241379312</v>
      </c>
      <c r="I162" s="2">
        <f t="shared" si="102"/>
        <v>2836.5676454966233</v>
      </c>
      <c r="J162" s="2">
        <f t="shared" si="102"/>
        <v>2515.1793368265676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1534.9388247458212</v>
      </c>
      <c r="I163" s="2">
        <f t="shared" si="103"/>
        <v>1656.7023285084958</v>
      </c>
      <c r="J163" s="2">
        <f t="shared" si="103"/>
        <v>1617.6946925176994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1756.0228948361957</v>
      </c>
      <c r="I164" s="2">
        <f t="shared" si="104"/>
        <v>1894.5728413583201</v>
      </c>
      <c r="J164" s="2">
        <f t="shared" si="104"/>
        <v>2262.2744130358601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1783.4789239006116</v>
      </c>
      <c r="I165" s="2">
        <f t="shared" si="105"/>
        <v>1967.6021539534584</v>
      </c>
      <c r="J165" s="2">
        <f t="shared" si="105"/>
        <v>2284.892043759136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2323.7910718471053</v>
      </c>
      <c r="I167" s="2">
        <f t="shared" si="106"/>
        <v>2182.5565161159584</v>
      </c>
      <c r="J167" s="2">
        <f t="shared" si="106"/>
        <v>2404.6152797994082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1824.9052503349228</v>
      </c>
      <c r="I168" s="2">
        <f t="shared" si="107"/>
        <v>2017.7781743001517</v>
      </c>
      <c r="J168" s="2">
        <f t="shared" si="107"/>
        <v>2290.1982485555654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1121.2306867303084</v>
      </c>
      <c r="I169" s="2">
        <f t="shared" si="108"/>
        <v>1122.3474738039704</v>
      </c>
      <c r="J169" s="2">
        <f t="shared" si="108"/>
        <v>1100.8572568474735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1124.5392685489844</v>
      </c>
      <c r="I170" s="2">
        <f t="shared" si="109"/>
        <v>1126.3519481595717</v>
      </c>
      <c r="J170" s="2">
        <f t="shared" si="109"/>
        <v>1104.7033791645561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1718.2514132361262</v>
      </c>
      <c r="I171" s="2">
        <f t="shared" si="111"/>
        <v>1706.5052289539442</v>
      </c>
      <c r="J171" s="2">
        <f t="shared" si="111"/>
        <v>1884.8649224197839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974.92645385325829</v>
      </c>
      <c r="I172" s="53">
        <f t="shared" si="112"/>
        <v>975.90545758650512</v>
      </c>
      <c r="J172" s="53">
        <f t="shared" si="112"/>
        <v>967.31297305585372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W356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691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780</v>
      </c>
      <c r="I4" s="2">
        <f t="shared" si="0"/>
        <v>701</v>
      </c>
      <c r="J4" s="2">
        <f t="shared" si="0"/>
        <v>734</v>
      </c>
      <c r="K4" s="27"/>
      <c r="L4" s="2">
        <f>+IFERROR(('Regions &amp; Poverty'!$G2/100)*H4,0)</f>
        <v>129.48000000000002</v>
      </c>
      <c r="M4" s="2">
        <f>+IFERROR(('Regions &amp; Poverty'!$G2/100)*I4,0)</f>
        <v>116.366</v>
      </c>
      <c r="N4" s="2">
        <f>+IFERROR(('Regions &amp; Poverty'!$G2/100)*J4,0)</f>
        <v>121.84400000000001</v>
      </c>
      <c r="O4" s="2">
        <f>+IFERROR(L4*('Regions &amp; Poverty'!$I2/100),0)</f>
        <v>6.344520000000001</v>
      </c>
      <c r="P4" s="2">
        <f>+IFERROR(M4*('Regions &amp; Poverty'!$I2/100),0)</f>
        <v>5.7019340000000005</v>
      </c>
      <c r="Q4" s="2">
        <f>+IFERROR(N4*('Regions &amp; Poverty'!$I2/100),0)</f>
        <v>5.9703560000000007</v>
      </c>
      <c r="R4" s="2">
        <f>+IFERROR(('Regions &amp; Poverty'!$K2/100)*H4,0)</f>
        <v>280.02</v>
      </c>
      <c r="S4" s="2">
        <f>+IFERROR(('Regions &amp; Poverty'!$K2/100)*I4,0)</f>
        <v>251.65899999999999</v>
      </c>
      <c r="T4" s="2">
        <f>+IFERROR(('Regions &amp; Poverty'!$K2/100)*J4,0)</f>
        <v>263.50599999999997</v>
      </c>
      <c r="U4" s="2">
        <f>+IFERROR(R4*('Regions &amp; Poverty'!$M2/100),0)</f>
        <v>38.642760000000003</v>
      </c>
      <c r="V4" s="2">
        <f>+IFERROR(S4*('Regions &amp; Poverty'!$M2/100),0)</f>
        <v>34.728942000000004</v>
      </c>
      <c r="W4" s="2">
        <f>+IFERROR(T4*('Regions &amp; Poverty'!$M2/100),0)</f>
        <v>36.363827999999998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  <c r="K5" s="27"/>
      <c r="L5" s="2">
        <f>+IFERROR(('Regions &amp; Poverty'!$G3/100)*H5,0)</f>
        <v>0</v>
      </c>
      <c r="M5" s="2">
        <f>+IFERROR(('Regions &amp; Poverty'!$G3/100)*I5,0)</f>
        <v>0</v>
      </c>
      <c r="N5" s="2">
        <f>+IFERROR(('Regions &amp; Poverty'!$G3/100)*J5,0)</f>
        <v>0</v>
      </c>
      <c r="O5" s="2">
        <f>+IFERROR(L5*('Regions &amp; Poverty'!$I3/100),0)</f>
        <v>0</v>
      </c>
      <c r="P5" s="2">
        <f>+IFERROR(M5*('Regions &amp; Poverty'!$I3/100),0)</f>
        <v>0</v>
      </c>
      <c r="Q5" s="2">
        <f>+IFERROR(N5*('Regions &amp; Poverty'!$I3/100),0)</f>
        <v>0</v>
      </c>
      <c r="R5" s="2">
        <f>+IFERROR(('Regions &amp; Poverty'!$K3/100)*H5,0)</f>
        <v>0</v>
      </c>
      <c r="S5" s="2">
        <f>+IFERROR(('Regions &amp; Poverty'!$K3/100)*I5,0)</f>
        <v>0</v>
      </c>
      <c r="T5" s="2">
        <f>+IFERROR(('Regions &amp; Poverty'!$K3/100)*J5,0)</f>
        <v>0</v>
      </c>
      <c r="U5" s="2">
        <f>+IFERROR(R5*('Regions &amp; Poverty'!$M3/100),0)</f>
        <v>0</v>
      </c>
      <c r="V5" s="2">
        <f>+IFERROR(S5*('Regions &amp; Poverty'!$M3/100),0)</f>
        <v>0</v>
      </c>
      <c r="W5" s="2">
        <f>+IFERROR(T5*('Regions &amp; Poverty'!$M3/100),0)</f>
        <v>0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6629</v>
      </c>
      <c r="I7" s="2">
        <f t="shared" si="0"/>
        <v>6577</v>
      </c>
      <c r="J7" s="2">
        <f t="shared" si="0"/>
        <v>6625</v>
      </c>
      <c r="K7" s="27"/>
      <c r="L7" s="2">
        <f>+IFERROR(('Regions &amp; Poverty'!$G5/100)*H7,0)</f>
        <v>2452.73</v>
      </c>
      <c r="M7" s="2">
        <f>+IFERROR(('Regions &amp; Poverty'!$G5/100)*I7,0)</f>
        <v>2433.4899999999998</v>
      </c>
      <c r="N7" s="2">
        <f>+IFERROR(('Regions &amp; Poverty'!$G5/100)*J7,0)</f>
        <v>2451.25</v>
      </c>
      <c r="O7" s="2">
        <f>+IFERROR(L7*('Regions &amp; Poverty'!$I5/100),0)</f>
        <v>365.45677000000001</v>
      </c>
      <c r="P7" s="2">
        <f>+IFERROR(M7*('Regions &amp; Poverty'!$I5/100),0)</f>
        <v>362.59000999999995</v>
      </c>
      <c r="Q7" s="2">
        <f>+IFERROR(N7*('Regions &amp; Poverty'!$I5/100),0)</f>
        <v>365.23624999999998</v>
      </c>
      <c r="R7" s="2">
        <f>+IFERROR(('Regions &amp; Poverty'!$K5/100)*H7,0)</f>
        <v>4063.5769999999998</v>
      </c>
      <c r="S7" s="2">
        <f>+IFERROR(('Regions &amp; Poverty'!$K5/100)*I7,0)</f>
        <v>4031.701</v>
      </c>
      <c r="T7" s="2">
        <f>+IFERROR(('Regions &amp; Poverty'!$K5/100)*J7,0)</f>
        <v>4061.125</v>
      </c>
      <c r="U7" s="2">
        <f>+IFERROR(R7*('Regions &amp; Poverty'!$M5/100),0)</f>
        <v>1182.5009070000001</v>
      </c>
      <c r="V7" s="2">
        <f>+IFERROR(S7*('Regions &amp; Poverty'!$M5/100),0)</f>
        <v>1173.224991</v>
      </c>
      <c r="W7" s="2">
        <f>+IFERROR(T7*('Regions &amp; Poverty'!$M5/100),0)</f>
        <v>1181.7873750000001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1372</v>
      </c>
      <c r="I8" s="2">
        <f t="shared" si="0"/>
        <v>1378</v>
      </c>
      <c r="J8" s="2">
        <f t="shared" si="0"/>
        <v>1389</v>
      </c>
      <c r="K8" s="27"/>
      <c r="L8" s="2">
        <f>+IFERROR(('Regions &amp; Poverty'!$G6/100)*H8,0)</f>
        <v>1057.8119999999999</v>
      </c>
      <c r="M8" s="2">
        <f>+IFERROR(('Regions &amp; Poverty'!$G6/100)*I8,0)</f>
        <v>1062.4379999999999</v>
      </c>
      <c r="N8" s="2">
        <f>+IFERROR(('Regions &amp; Poverty'!$G6/100)*J8,0)</f>
        <v>1070.9189999999999</v>
      </c>
      <c r="O8" s="2">
        <f>+IFERROR(L8*('Regions &amp; Poverty'!$I6/100),0)</f>
        <v>414.66230399999995</v>
      </c>
      <c r="P8" s="2">
        <f>+IFERROR(M8*('Regions &amp; Poverty'!$I6/100),0)</f>
        <v>416.47569599999997</v>
      </c>
      <c r="Q8" s="2">
        <f>+IFERROR(N8*('Regions &amp; Poverty'!$I6/100),0)</f>
        <v>419.80024799999995</v>
      </c>
      <c r="R8" s="2">
        <f>+IFERROR(('Regions &amp; Poverty'!$K6/100)*H8,0)</f>
        <v>1252.636</v>
      </c>
      <c r="S8" s="2">
        <f>+IFERROR(('Regions &amp; Poverty'!$K6/100)*I8,0)</f>
        <v>1258.1139999999998</v>
      </c>
      <c r="T8" s="2">
        <f>+IFERROR(('Regions &amp; Poverty'!$K6/100)*J8,0)</f>
        <v>1268.1569999999999</v>
      </c>
      <c r="U8" s="2">
        <f>+IFERROR(R8*('Regions &amp; Poverty'!$M6/100),0)</f>
        <v>726.52887999999996</v>
      </c>
      <c r="V8" s="2">
        <f>+IFERROR(S8*('Regions &amp; Poverty'!$M6/100),0)</f>
        <v>729.70611999999983</v>
      </c>
      <c r="W8" s="2">
        <f>+IFERROR(T8*('Regions &amp; Poverty'!$M6/100),0)</f>
        <v>735.53105999999991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12389</v>
      </c>
      <c r="I12" s="2">
        <f t="shared" si="0"/>
        <v>2247</v>
      </c>
      <c r="J12" s="2">
        <f t="shared" si="0"/>
        <v>2535</v>
      </c>
      <c r="K12" s="27"/>
      <c r="L12" s="2">
        <f>+IFERROR(('Regions &amp; Poverty'!$G10/100)*H12,0)</f>
        <v>9130.6929999999993</v>
      </c>
      <c r="M12" s="2">
        <f>+IFERROR(('Regions &amp; Poverty'!$G10/100)*I12,0)</f>
        <v>1656.039</v>
      </c>
      <c r="N12" s="2">
        <f>+IFERROR(('Regions &amp; Poverty'!$G10/100)*J12,0)</f>
        <v>1868.2950000000001</v>
      </c>
      <c r="O12" s="2">
        <f>+IFERROR(L12*('Regions &amp; Poverty'!$I10/100),0)</f>
        <v>2958.3445320000001</v>
      </c>
      <c r="P12" s="2">
        <f>+IFERROR(M12*('Regions &amp; Poverty'!$I10/100),0)</f>
        <v>536.55663600000003</v>
      </c>
      <c r="Q12" s="2">
        <f>+IFERROR(N12*('Regions &amp; Poverty'!$I10/100),0)</f>
        <v>605.32758000000001</v>
      </c>
      <c r="R12" s="2">
        <f>+IFERROR(('Regions &amp; Poverty'!$K10/100)*H12,0)</f>
        <v>11162.489</v>
      </c>
      <c r="S12" s="2">
        <f>+IFERROR(('Regions &amp; Poverty'!$K10/100)*I12,0)</f>
        <v>2024.5469999999998</v>
      </c>
      <c r="T12" s="2">
        <f>+IFERROR(('Regions &amp; Poverty'!$K10/100)*J12,0)</f>
        <v>2284.0349999999999</v>
      </c>
      <c r="U12" s="2">
        <f>+IFERROR(R12*('Regions &amp; Poverty'!$M10/100),0)</f>
        <v>5938.4441480000005</v>
      </c>
      <c r="V12" s="2">
        <f>+IFERROR(S12*('Regions &amp; Poverty'!$M10/100),0)</f>
        <v>1077.059004</v>
      </c>
      <c r="W12" s="2">
        <f>+IFERROR(T12*('Regions &amp; Poverty'!$M10/100),0)</f>
        <v>1215.10662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0</v>
      </c>
      <c r="I13" s="2">
        <f t="shared" si="0"/>
        <v>0</v>
      </c>
      <c r="J13" s="2">
        <f t="shared" si="0"/>
        <v>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20276</v>
      </c>
      <c r="I14" s="2">
        <f t="shared" si="0"/>
        <v>16959</v>
      </c>
      <c r="J14" s="2">
        <f t="shared" si="0"/>
        <v>16814</v>
      </c>
      <c r="K14" s="27"/>
      <c r="L14" s="2">
        <f>+IFERROR(('Regions &amp; Poverty'!$G12/100)*H14,0)</f>
        <v>12246.704</v>
      </c>
      <c r="M14" s="2">
        <f>+IFERROR(('Regions &amp; Poverty'!$G12/100)*I14,0)</f>
        <v>10243.235999999999</v>
      </c>
      <c r="N14" s="2">
        <f>+IFERROR(('Regions &amp; Poverty'!$G12/100)*J14,0)</f>
        <v>10155.655999999999</v>
      </c>
      <c r="O14" s="2">
        <f>+IFERROR(L14*('Regions &amp; Poverty'!$I12/100),0)</f>
        <v>2902.468848</v>
      </c>
      <c r="P14" s="2">
        <f>+IFERROR(M14*('Regions &amp; Poverty'!$I12/100),0)</f>
        <v>2427.6469319999997</v>
      </c>
      <c r="Q14" s="2">
        <f>+IFERROR(N14*('Regions &amp; Poverty'!$I12/100),0)</f>
        <v>2406.8904719999996</v>
      </c>
      <c r="R14" s="2">
        <f>+IFERROR(('Regions &amp; Poverty'!$K12/100)*H14,0)</f>
        <v>16524.939999999999</v>
      </c>
      <c r="S14" s="2">
        <f>+IFERROR(('Regions &amp; Poverty'!$K12/100)*I14,0)</f>
        <v>13821.584999999999</v>
      </c>
      <c r="T14" s="2">
        <f>+IFERROR(('Regions &amp; Poverty'!$K12/100)*J14,0)</f>
        <v>13703.41</v>
      </c>
      <c r="U14" s="2">
        <f>+IFERROR(R14*('Regions &amp; Poverty'!$M12/100),0)</f>
        <v>7221.3987800000004</v>
      </c>
      <c r="V14" s="2">
        <f>+IFERROR(S14*('Regions &amp; Poverty'!$M12/100),0)</f>
        <v>6040.0326450000002</v>
      </c>
      <c r="W14" s="2">
        <f>+IFERROR(T14*('Regions &amp; Poverty'!$M12/100),0)</f>
        <v>5988.3901700000006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145101</v>
      </c>
      <c r="I16" s="2">
        <f t="shared" si="0"/>
        <v>131459</v>
      </c>
      <c r="J16" s="2">
        <f t="shared" si="0"/>
        <v>144321</v>
      </c>
      <c r="K16" s="27"/>
      <c r="L16" s="2">
        <f>+IFERROR(('Regions &amp; Poverty'!$G14/100)*H16,0)</f>
        <v>71244.591</v>
      </c>
      <c r="M16" s="2">
        <f>+IFERROR(('Regions &amp; Poverty'!$G14/100)*I16,0)</f>
        <v>64546.368999999999</v>
      </c>
      <c r="N16" s="2">
        <f>+IFERROR(('Regions &amp; Poverty'!$G14/100)*J16,0)</f>
        <v>70861.611000000004</v>
      </c>
      <c r="O16" s="2">
        <f>+IFERROR(L16*('Regions &amp; Poverty'!$I14/100),0)</f>
        <v>10971.667014000001</v>
      </c>
      <c r="P16" s="2">
        <f>+IFERROR(M16*('Regions &amp; Poverty'!$I14/100),0)</f>
        <v>9940.1408259999989</v>
      </c>
      <c r="Q16" s="2">
        <f>+IFERROR(N16*('Regions &amp; Poverty'!$I14/100),0)</f>
        <v>10912.688094000001</v>
      </c>
      <c r="R16" s="2">
        <f>+IFERROR(('Regions &amp; Poverty'!$K14/100)*H16,0)</f>
        <v>114629.79000000001</v>
      </c>
      <c r="S16" s="2">
        <f>+IFERROR(('Regions &amp; Poverty'!$K14/100)*I16,0)</f>
        <v>103852.61</v>
      </c>
      <c r="T16" s="2">
        <f>+IFERROR(('Regions &amp; Poverty'!$K14/100)*J16,0)</f>
        <v>114013.59000000001</v>
      </c>
      <c r="U16" s="2">
        <f>+IFERROR(R16*('Regions &amp; Poverty'!$M14/100),0)</f>
        <v>41610.613770000004</v>
      </c>
      <c r="V16" s="2">
        <f>+IFERROR(S16*('Regions &amp; Poverty'!$M14/100),0)</f>
        <v>37698.497429999996</v>
      </c>
      <c r="W16" s="2">
        <f>+IFERROR(T16*('Regions &amp; Poverty'!$M14/100),0)</f>
        <v>41386.933170000004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15884</v>
      </c>
      <c r="I17" s="2">
        <f t="shared" si="0"/>
        <v>14498</v>
      </c>
      <c r="J17" s="2">
        <f t="shared" si="0"/>
        <v>15199</v>
      </c>
      <c r="K17" s="27"/>
      <c r="L17" s="2">
        <f>+IFERROR(('Regions &amp; Poverty'!$G15/100)*H17,0)</f>
        <v>5495.8640000000005</v>
      </c>
      <c r="M17" s="2">
        <f>+IFERROR(('Regions &amp; Poverty'!$G15/100)*I17,0)</f>
        <v>5016.308</v>
      </c>
      <c r="N17" s="2">
        <f>+IFERROR(('Regions &amp; Poverty'!$G15/100)*J17,0)</f>
        <v>5258.8540000000003</v>
      </c>
      <c r="O17" s="2">
        <f>+IFERROR(L17*('Regions &amp; Poverty'!$I15/100),0)</f>
        <v>566.07399200000009</v>
      </c>
      <c r="P17" s="2">
        <f>+IFERROR(M17*('Regions &amp; Poverty'!$I15/100),0)</f>
        <v>516.67972400000008</v>
      </c>
      <c r="Q17" s="2">
        <f>+IFERROR(N17*('Regions &amp; Poverty'!$I15/100),0)</f>
        <v>541.66196200000002</v>
      </c>
      <c r="R17" s="2">
        <f>+IFERROR(('Regions &amp; Poverty'!$K15/100)*H17,0)</f>
        <v>10578.743999999999</v>
      </c>
      <c r="S17" s="2">
        <f>+IFERROR(('Regions &amp; Poverty'!$K15/100)*I17,0)</f>
        <v>9655.6679999999997</v>
      </c>
      <c r="T17" s="2">
        <f>+IFERROR(('Regions &amp; Poverty'!$K15/100)*J17,0)</f>
        <v>10122.534</v>
      </c>
      <c r="U17" s="2">
        <f>+IFERROR(R17*('Regions &amp; Poverty'!$M15/100),0)</f>
        <v>2909.1545999999998</v>
      </c>
      <c r="V17" s="2">
        <f>+IFERROR(S17*('Regions &amp; Poverty'!$M15/100),0)</f>
        <v>2655.3087</v>
      </c>
      <c r="W17" s="2">
        <f>+IFERROR(T17*('Regions &amp; Poverty'!$M15/100),0)</f>
        <v>2783.6968500000003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343295</v>
      </c>
      <c r="I19" s="9">
        <f t="shared" si="1"/>
        <v>357097</v>
      </c>
      <c r="J19" s="9">
        <f t="shared" si="1"/>
        <v>348727</v>
      </c>
      <c r="K19" s="27"/>
      <c r="L19" s="2">
        <f>+IFERROR(('Regions &amp; Poverty'!$G17/100)*H19,0)</f>
        <v>115003.82500000001</v>
      </c>
      <c r="M19" s="2">
        <f>+IFERROR(('Regions &amp; Poverty'!$G17/100)*I19,0)</f>
        <v>119627.49500000001</v>
      </c>
      <c r="N19" s="2">
        <f>+IFERROR(('Regions &amp; Poverty'!$G17/100)*J19,0)</f>
        <v>116823.54500000001</v>
      </c>
      <c r="O19" s="2">
        <f>+IFERROR(L19*('Regions &amp; Poverty'!$I17/100),0)</f>
        <v>10350.34425</v>
      </c>
      <c r="P19" s="2">
        <f>+IFERROR(M19*('Regions &amp; Poverty'!$I17/100),0)</f>
        <v>10766.474550000001</v>
      </c>
      <c r="Q19" s="2">
        <f>+IFERROR(N19*('Regions &amp; Poverty'!$I17/100),0)</f>
        <v>10514.119050000001</v>
      </c>
      <c r="R19" s="2">
        <f>+IFERROR(('Regions &amp; Poverty'!$K17/100)*H19,0)</f>
        <v>250948.64499999999</v>
      </c>
      <c r="S19" s="2">
        <f>+IFERROR(('Regions &amp; Poverty'!$K17/100)*I19,0)</f>
        <v>261037.90700000001</v>
      </c>
      <c r="T19" s="2">
        <f>+IFERROR(('Regions &amp; Poverty'!$K17/100)*J19,0)</f>
        <v>254919.43700000001</v>
      </c>
      <c r="U19" s="2">
        <f>+IFERROR(R19*('Regions &amp; Poverty'!$M17/100),0)</f>
        <v>70265.620600000009</v>
      </c>
      <c r="V19" s="2">
        <f>+IFERROR(S19*('Regions &amp; Poverty'!$M17/100),0)</f>
        <v>73090.613960000002</v>
      </c>
      <c r="W19" s="2">
        <f>+IFERROR(T19*('Regions &amp; Poverty'!$M17/100),0)</f>
        <v>71377.442360000015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  <c r="K21" s="27"/>
      <c r="L21" s="2">
        <f>+IFERROR(('Regions &amp; Poverty'!$G19/100)*H21,0)</f>
        <v>0</v>
      </c>
      <c r="M21" s="2">
        <f>+IFERROR(('Regions &amp; Poverty'!$G19/100)*I21,0)</f>
        <v>0</v>
      </c>
      <c r="N21" s="2">
        <f>+IFERROR(('Regions &amp; Poverty'!$G19/100)*J21,0)</f>
        <v>0</v>
      </c>
      <c r="O21" s="2">
        <f>+IFERROR(L21*('Regions &amp; Poverty'!$I19/100),0)</f>
        <v>0</v>
      </c>
      <c r="P21" s="2">
        <f>+IFERROR(M21*('Regions &amp; Poverty'!$I19/100),0)</f>
        <v>0</v>
      </c>
      <c r="Q21" s="2">
        <f>+IFERROR(N21*('Regions &amp; Poverty'!$I19/100),0)</f>
        <v>0</v>
      </c>
      <c r="R21" s="2">
        <f>+IFERROR(('Regions &amp; Poverty'!$K19/100)*H21,0)</f>
        <v>0</v>
      </c>
      <c r="S21" s="2">
        <f>+IFERROR(('Regions &amp; Poverty'!$K19/100)*I21,0)</f>
        <v>0</v>
      </c>
      <c r="T21" s="2">
        <f>+IFERROR(('Regions &amp; Poverty'!$K19/100)*J21,0)</f>
        <v>0</v>
      </c>
      <c r="U21" s="2">
        <f>+IFERROR(R21*('Regions &amp; Poverty'!$M19/100),0)</f>
        <v>0</v>
      </c>
      <c r="V21" s="2">
        <f>+IFERROR(S21*('Regions &amp; Poverty'!$M19/100),0)</f>
        <v>0</v>
      </c>
      <c r="W21" s="2">
        <f>+IFERROR(T21*('Regions &amp; Poverty'!$M19/100),0)</f>
        <v>0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0</v>
      </c>
      <c r="I22" s="2">
        <f t="shared" si="4"/>
        <v>0</v>
      </c>
      <c r="J22" s="2">
        <f t="shared" si="4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0</v>
      </c>
      <c r="I26" s="2">
        <f t="shared" si="4"/>
        <v>0</v>
      </c>
      <c r="J26" s="2">
        <f t="shared" si="4"/>
        <v>0</v>
      </c>
      <c r="K26" s="27"/>
      <c r="L26" s="2">
        <f>+IFERROR(('Regions &amp; Poverty'!$G24/100)*H26,0)</f>
        <v>0</v>
      </c>
      <c r="M26" s="2">
        <f>+IFERROR(('Regions &amp; Poverty'!$G24/100)*I26,0)</f>
        <v>0</v>
      </c>
      <c r="N26" s="2">
        <f>+IFERROR(('Regions &amp; Poverty'!$G24/100)*J26,0)</f>
        <v>0</v>
      </c>
      <c r="O26" s="2">
        <f>+IFERROR(L26*('Regions &amp; Poverty'!$I24/100),0)</f>
        <v>0</v>
      </c>
      <c r="P26" s="2">
        <f>+IFERROR(M26*('Regions &amp; Poverty'!$I24/100),0)</f>
        <v>0</v>
      </c>
      <c r="Q26" s="2">
        <f>+IFERROR(N26*('Regions &amp; Poverty'!$I24/100),0)</f>
        <v>0</v>
      </c>
      <c r="R26" s="2">
        <f>+IFERROR(('Regions &amp; Poverty'!$K24/100)*H26,0)</f>
        <v>0</v>
      </c>
      <c r="S26" s="2">
        <f>+IFERROR(('Regions &amp; Poverty'!$K24/100)*I26,0)</f>
        <v>0</v>
      </c>
      <c r="T26" s="2">
        <f>+IFERROR(('Regions &amp; Poverty'!$K24/100)*J26,0)</f>
        <v>0</v>
      </c>
      <c r="U26" s="2">
        <f>+IFERROR(R26*('Regions &amp; Poverty'!$M24/100),0)</f>
        <v>0</v>
      </c>
      <c r="V26" s="2">
        <f>+IFERROR(S26*('Regions &amp; Poverty'!$M24/100),0)</f>
        <v>0</v>
      </c>
      <c r="W26" s="2">
        <f>+IFERROR(T26*('Regions &amp; Poverty'!$M24/100),0)</f>
        <v>0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9140</v>
      </c>
      <c r="I27" s="2">
        <f t="shared" si="4"/>
        <v>9695</v>
      </c>
      <c r="J27" s="2">
        <f t="shared" si="4"/>
        <v>9543</v>
      </c>
      <c r="K27" s="27"/>
      <c r="L27" s="2">
        <f>+IFERROR(('Regions &amp; Poverty'!$G25/100)*H27,0)</f>
        <v>539.26</v>
      </c>
      <c r="M27" s="2">
        <f>+IFERROR(('Regions &amp; Poverty'!$G25/100)*I27,0)</f>
        <v>572.005</v>
      </c>
      <c r="N27" s="2">
        <f>+IFERROR(('Regions &amp; Poverty'!$G25/100)*J27,0)</f>
        <v>563.03700000000003</v>
      </c>
      <c r="O27" s="2">
        <f>+IFERROR(L27*('Regions &amp; Poverty'!$I25/100),0)</f>
        <v>7.5496399999999992</v>
      </c>
      <c r="P27" s="2">
        <f>+IFERROR(M27*('Regions &amp; Poverty'!$I25/100),0)</f>
        <v>8.0080699999999982</v>
      </c>
      <c r="Q27" s="2">
        <f>+IFERROR(N27*('Regions &amp; Poverty'!$I25/100),0)</f>
        <v>7.8825179999999992</v>
      </c>
      <c r="R27" s="2">
        <f>+IFERROR(('Regions &amp; Poverty'!$K25/100)*H27,0)</f>
        <v>2157.04</v>
      </c>
      <c r="S27" s="2">
        <f>+IFERROR(('Regions &amp; Poverty'!$K25/100)*I27,0)</f>
        <v>2288.02</v>
      </c>
      <c r="T27" s="2">
        <f>+IFERROR(('Regions &amp; Poverty'!$K25/100)*J27,0)</f>
        <v>2252.1480000000001</v>
      </c>
      <c r="U27" s="2">
        <f>+IFERROR(R27*('Regions &amp; Poverty'!$M25/100),0)</f>
        <v>140.20760000000001</v>
      </c>
      <c r="V27" s="2">
        <f>+IFERROR(S27*('Regions &amp; Poverty'!$M25/100),0)</f>
        <v>148.72130000000001</v>
      </c>
      <c r="W27" s="2">
        <f>+IFERROR(T27*('Regions &amp; Poverty'!$M25/100),0)</f>
        <v>146.38962000000001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1036</v>
      </c>
      <c r="I28" s="2">
        <f t="shared" si="4"/>
        <v>1286</v>
      </c>
      <c r="J28" s="2">
        <f t="shared" si="4"/>
        <v>1314</v>
      </c>
      <c r="K28" s="27"/>
      <c r="L28" s="2">
        <f>+IFERROR(('Regions &amp; Poverty'!$G26/100)*H28,0)</f>
        <v>471.38</v>
      </c>
      <c r="M28" s="2">
        <f>+IFERROR(('Regions &amp; Poverty'!$G26/100)*I28,0)</f>
        <v>585.13</v>
      </c>
      <c r="N28" s="2">
        <f>+IFERROR(('Regions &amp; Poverty'!$G26/100)*J28,0)</f>
        <v>597.87</v>
      </c>
      <c r="O28" s="2">
        <f>+IFERROR(L28*('Regions &amp; Poverty'!$I26/100),0)</f>
        <v>64.107680000000002</v>
      </c>
      <c r="P28" s="2">
        <f>+IFERROR(M28*('Regions &amp; Poverty'!$I26/100),0)</f>
        <v>79.577680000000001</v>
      </c>
      <c r="Q28" s="2">
        <f>+IFERROR(N28*('Regions &amp; Poverty'!$I26/100),0)</f>
        <v>81.310320000000004</v>
      </c>
      <c r="R28" s="2">
        <f>+IFERROR(('Regions &amp; Poverty'!$K26/100)*H28,0)</f>
        <v>802.9</v>
      </c>
      <c r="S28" s="2">
        <f>+IFERROR(('Regions &amp; Poverty'!$K26/100)*I28,0)</f>
        <v>996.65</v>
      </c>
      <c r="T28" s="2">
        <f>+IFERROR(('Regions &amp; Poverty'!$K26/100)*J28,0)</f>
        <v>1018.35</v>
      </c>
      <c r="U28" s="2">
        <f>+IFERROR(R28*('Regions &amp; Poverty'!$M26/100),0)</f>
        <v>272.18309999999997</v>
      </c>
      <c r="V28" s="2">
        <f>+IFERROR(S28*('Regions &amp; Poverty'!$M26/100),0)</f>
        <v>337.86434999999994</v>
      </c>
      <c r="W28" s="2">
        <f>+IFERROR(T28*('Regions &amp; Poverty'!$M26/100),0)</f>
        <v>345.22064999999998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627</v>
      </c>
      <c r="I33" s="2">
        <f t="shared" si="5"/>
        <v>586</v>
      </c>
      <c r="J33" s="2">
        <f t="shared" si="5"/>
        <v>556</v>
      </c>
      <c r="K33" s="27"/>
      <c r="L33" s="2">
        <f>+IFERROR(('Regions &amp; Poverty'!$G31/100)*H33,0)</f>
        <v>374.31899999999996</v>
      </c>
      <c r="M33" s="2">
        <f>+IFERROR(('Regions &amp; Poverty'!$G31/100)*I33,0)</f>
        <v>349.84199999999998</v>
      </c>
      <c r="N33" s="2">
        <f>+IFERROR(('Regions &amp; Poverty'!$G31/100)*J33,0)</f>
        <v>331.93199999999996</v>
      </c>
      <c r="O33" s="2">
        <f>+IFERROR(L33*('Regions &amp; Poverty'!$I31/100),0)</f>
        <v>119.03344199999999</v>
      </c>
      <c r="P33" s="2">
        <f>+IFERROR(M33*('Regions &amp; Poverty'!$I31/100),0)</f>
        <v>111.24975599999999</v>
      </c>
      <c r="Q33" s="2">
        <f>+IFERROR(N33*('Regions &amp; Poverty'!$I31/100),0)</f>
        <v>105.55437599999999</v>
      </c>
      <c r="R33" s="2">
        <f>+IFERROR(('Regions &amp; Poverty'!$K31/100)*H33,0)</f>
        <v>489.06</v>
      </c>
      <c r="S33" s="2">
        <f>+IFERROR(('Regions &amp; Poverty'!$K31/100)*I33,0)</f>
        <v>457.08000000000004</v>
      </c>
      <c r="T33" s="2">
        <f>+IFERROR(('Regions &amp; Poverty'!$K31/100)*J33,0)</f>
        <v>433.68</v>
      </c>
      <c r="U33" s="2">
        <f>+IFERROR(R33*('Regions &amp; Poverty'!$M31/100),0)</f>
        <v>232.30349999999999</v>
      </c>
      <c r="V33" s="2">
        <f>+IFERROR(S33*('Regions &amp; Poverty'!$M31/100),0)</f>
        <v>217.113</v>
      </c>
      <c r="W33" s="2">
        <f>+IFERROR(T33*('Regions &amp; Poverty'!$M31/100),0)</f>
        <v>205.99799999999999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20770</v>
      </c>
      <c r="I34" s="2">
        <f t="shared" si="5"/>
        <v>21367</v>
      </c>
      <c r="J34" s="2">
        <f t="shared" si="5"/>
        <v>21964</v>
      </c>
      <c r="K34" s="27"/>
      <c r="L34" s="2">
        <f>+IFERROR(('Regions &amp; Poverty'!$G32/100)*H34,0)</f>
        <v>16159.060000000001</v>
      </c>
      <c r="M34" s="2">
        <f>+IFERROR(('Regions &amp; Poverty'!$G32/100)*I34,0)</f>
        <v>16623.526000000002</v>
      </c>
      <c r="N34" s="2">
        <f>+IFERROR(('Regions &amp; Poverty'!$G32/100)*J34,0)</f>
        <v>17087.992000000002</v>
      </c>
      <c r="O34" s="2">
        <f>+IFERROR(L34*('Regions &amp; Poverty'!$I32/100),0)</f>
        <v>6334.3515200000011</v>
      </c>
      <c r="P34" s="2">
        <f>+IFERROR(M34*('Regions &amp; Poverty'!$I32/100),0)</f>
        <v>6516.4221920000009</v>
      </c>
      <c r="Q34" s="2">
        <f>+IFERROR(N34*('Regions &amp; Poverty'!$I32/100),0)</f>
        <v>6698.4928640000007</v>
      </c>
      <c r="R34" s="2">
        <f>+IFERROR(('Regions &amp; Poverty'!$K32/100)*H34,0)</f>
        <v>18921.469999999998</v>
      </c>
      <c r="S34" s="2">
        <f>+IFERROR(('Regions &amp; Poverty'!$K32/100)*I34,0)</f>
        <v>19465.337</v>
      </c>
      <c r="T34" s="2">
        <f>+IFERROR(('Regions &amp; Poverty'!$K32/100)*J34,0)</f>
        <v>20009.203999999998</v>
      </c>
      <c r="U34" s="2">
        <f>+IFERROR(R34*('Regions &amp; Poverty'!$M32/100),0)</f>
        <v>11012.295539999999</v>
      </c>
      <c r="V34" s="2">
        <f>+IFERROR(S34*('Regions &amp; Poverty'!$M32/100),0)</f>
        <v>11328.826134000001</v>
      </c>
      <c r="W34" s="2">
        <f>+IFERROR(T34*('Regions &amp; Poverty'!$M32/100),0)</f>
        <v>11645.356728000001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38654</v>
      </c>
      <c r="I35" s="2">
        <f t="shared" si="5"/>
        <v>43973</v>
      </c>
      <c r="J35" s="2">
        <f t="shared" si="5"/>
        <v>41540</v>
      </c>
      <c r="K35" s="27"/>
      <c r="L35" s="2">
        <f>+IFERROR(('Regions &amp; Poverty'!$G33/100)*H35,0)</f>
        <v>27405.686000000002</v>
      </c>
      <c r="M35" s="2">
        <f>+IFERROR(('Regions &amp; Poverty'!$G33/100)*I35,0)</f>
        <v>31176.857000000004</v>
      </c>
      <c r="N35" s="2">
        <f>+IFERROR(('Regions &amp; Poverty'!$G33/100)*J35,0)</f>
        <v>29451.860000000004</v>
      </c>
      <c r="O35" s="2">
        <f>+IFERROR(L35*('Regions &amp; Poverty'!$I33/100),0)</f>
        <v>9126.0934379999999</v>
      </c>
      <c r="P35" s="2">
        <f>+IFERROR(M35*('Regions &amp; Poverty'!$I33/100),0)</f>
        <v>10381.893381</v>
      </c>
      <c r="Q35" s="2">
        <f>+IFERROR(N35*('Regions &amp; Poverty'!$I33/100),0)</f>
        <v>9807.4693800000005</v>
      </c>
      <c r="R35" s="2">
        <f>+IFERROR(('Regions &amp; Poverty'!$K33/100)*H35,0)</f>
        <v>34170.135999999999</v>
      </c>
      <c r="S35" s="2">
        <f>+IFERROR(('Regions &amp; Poverty'!$K33/100)*I35,0)</f>
        <v>38872.131999999998</v>
      </c>
      <c r="T35" s="2">
        <f>+IFERROR(('Regions &amp; Poverty'!$K33/100)*J35,0)</f>
        <v>36721.360000000001</v>
      </c>
      <c r="U35" s="2">
        <f>+IFERROR(R35*('Regions &amp; Poverty'!$M33/100),0)</f>
        <v>18076.001944</v>
      </c>
      <c r="V35" s="2">
        <f>+IFERROR(S35*('Regions &amp; Poverty'!$M33/100),0)</f>
        <v>20563.357828</v>
      </c>
      <c r="W35" s="2">
        <f>+IFERROR(T35*('Regions &amp; Poverty'!$M33/100),0)</f>
        <v>19425.599440000002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3079</v>
      </c>
      <c r="I50" s="2">
        <f t="shared" si="6"/>
        <v>3342</v>
      </c>
      <c r="J50" s="2">
        <f t="shared" si="6"/>
        <v>3511</v>
      </c>
      <c r="K50" s="27"/>
      <c r="L50" s="2">
        <f>+IFERROR(('Regions &amp; Poverty'!$G48/100)*H50,0)</f>
        <v>1610.317</v>
      </c>
      <c r="M50" s="2">
        <f>+IFERROR(('Regions &amp; Poverty'!$G48/100)*I50,0)</f>
        <v>1747.866</v>
      </c>
      <c r="N50" s="2">
        <f>+IFERROR(('Regions &amp; Poverty'!$G48/100)*J50,0)</f>
        <v>1836.2530000000002</v>
      </c>
      <c r="O50" s="2">
        <f>+IFERROR(L50*('Regions &amp; Poverty'!$I48/100),0)</f>
        <v>268.92293899999999</v>
      </c>
      <c r="P50" s="2">
        <f>+IFERROR(M50*('Regions &amp; Poverty'!$I48/100),0)</f>
        <v>291.89362199999999</v>
      </c>
      <c r="Q50" s="2">
        <f>+IFERROR(N50*('Regions &amp; Poverty'!$I48/100),0)</f>
        <v>306.65425099999999</v>
      </c>
      <c r="R50" s="2">
        <f>+IFERROR(('Regions &amp; Poverty'!$K48/100)*H50,0)</f>
        <v>2503.2269999999999</v>
      </c>
      <c r="S50" s="2">
        <f>+IFERROR(('Regions &amp; Poverty'!$K48/100)*I50,0)</f>
        <v>2717.0459999999998</v>
      </c>
      <c r="T50" s="2">
        <f>+IFERROR(('Regions &amp; Poverty'!$K48/100)*J50,0)</f>
        <v>2854.4429999999998</v>
      </c>
      <c r="U50" s="2">
        <f>+IFERROR(R50*('Regions &amp; Poverty'!$M48/100),0)</f>
        <v>953.72948699999995</v>
      </c>
      <c r="V50" s="2">
        <f>+IFERROR(S50*('Regions &amp; Poverty'!$M48/100),0)</f>
        <v>1035.194526</v>
      </c>
      <c r="W50" s="2">
        <f>+IFERROR(T50*('Regions &amp; Poverty'!$M48/100),0)</f>
        <v>1087.5427829999999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436</v>
      </c>
      <c r="I54" s="2">
        <f t="shared" si="6"/>
        <v>433</v>
      </c>
      <c r="J54" s="2">
        <f t="shared" si="6"/>
        <v>442</v>
      </c>
      <c r="K54" s="27"/>
      <c r="L54" s="2">
        <f>+IFERROR(('Regions &amp; Poverty'!$G52/100)*H54,0)</f>
        <v>8.2839999999999989</v>
      </c>
      <c r="M54" s="2">
        <f>+IFERROR(('Regions &amp; Poverty'!$G52/100)*I54,0)</f>
        <v>8.2270000000000003</v>
      </c>
      <c r="N54" s="2">
        <f>+IFERROR(('Regions &amp; Poverty'!$G52/100)*J54,0)</f>
        <v>8.3979999999999997</v>
      </c>
      <c r="O54" s="2">
        <f>+IFERROR(L54*('Regions &amp; Poverty'!$I52/100),0)</f>
        <v>4.1419999999999998E-2</v>
      </c>
      <c r="P54" s="2">
        <f>+IFERROR(M54*('Regions &amp; Poverty'!$I52/100),0)</f>
        <v>4.1135000000000005E-2</v>
      </c>
      <c r="Q54" s="2">
        <f>+IFERROR(N54*('Regions &amp; Poverty'!$I52/100),0)</f>
        <v>4.199E-2</v>
      </c>
      <c r="R54" s="2">
        <f>+IFERROR(('Regions &amp; Poverty'!$K52/100)*H54,0)</f>
        <v>30.084000000000003</v>
      </c>
      <c r="S54" s="2">
        <f>+IFERROR(('Regions &amp; Poverty'!$K52/100)*I54,0)</f>
        <v>29.877000000000002</v>
      </c>
      <c r="T54" s="2">
        <f>+IFERROR(('Regions &amp; Poverty'!$K52/100)*J54,0)</f>
        <v>30.498000000000001</v>
      </c>
      <c r="U54" s="2">
        <f>+IFERROR(R54*('Regions &amp; Poverty'!$M52/100),0)</f>
        <v>0.6016800000000001</v>
      </c>
      <c r="V54" s="2">
        <f>+IFERROR(S54*('Regions &amp; Poverty'!$M52/100),0)</f>
        <v>0.59754000000000007</v>
      </c>
      <c r="W54" s="2">
        <f>+IFERROR(T54*('Regions &amp; Poverty'!$M52/100),0)</f>
        <v>0.60996000000000006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919</v>
      </c>
      <c r="I56" s="2">
        <f t="shared" si="6"/>
        <v>963</v>
      </c>
      <c r="J56" s="2">
        <f t="shared" si="6"/>
        <v>1039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2031</v>
      </c>
      <c r="I60" s="2">
        <f t="shared" si="8"/>
        <v>2703</v>
      </c>
      <c r="J60" s="2">
        <f t="shared" si="8"/>
        <v>4117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2962</v>
      </c>
      <c r="I65" s="2">
        <f t="shared" si="8"/>
        <v>3043</v>
      </c>
      <c r="J65" s="2">
        <f t="shared" si="8"/>
        <v>2438</v>
      </c>
      <c r="K65" s="27"/>
      <c r="L65" s="2">
        <f>+IFERROR(('Regions &amp; Poverty'!$G63/100)*H65,0)</f>
        <v>88.86</v>
      </c>
      <c r="M65" s="2">
        <f>+IFERROR(('Regions &amp; Poverty'!$G63/100)*I65,0)</f>
        <v>91.289999999999992</v>
      </c>
      <c r="N65" s="2">
        <f>+IFERROR(('Regions &amp; Poverty'!$G63/100)*J65,0)</f>
        <v>73.14</v>
      </c>
      <c r="O65" s="2">
        <f>+IFERROR(L65*('Regions &amp; Poverty'!$I63/100),0)</f>
        <v>0.71087999999999996</v>
      </c>
      <c r="P65" s="2">
        <f>+IFERROR(M65*('Regions &amp; Poverty'!$I63/100),0)</f>
        <v>0.73031999999999997</v>
      </c>
      <c r="Q65" s="2">
        <f>+IFERROR(N65*('Regions &amp; Poverty'!$I63/100),0)</f>
        <v>0.58511999999999997</v>
      </c>
      <c r="R65" s="2">
        <f>+IFERROR(('Regions &amp; Poverty'!$K63/100)*H65,0)</f>
        <v>349.51600000000002</v>
      </c>
      <c r="S65" s="2">
        <f>+IFERROR(('Regions &amp; Poverty'!$K63/100)*I65,0)</f>
        <v>359.07400000000001</v>
      </c>
      <c r="T65" s="2">
        <f>+IFERROR(('Regions &amp; Poverty'!$K63/100)*J65,0)</f>
        <v>287.68400000000003</v>
      </c>
      <c r="U65" s="2">
        <f>+IFERROR(R65*('Regions &amp; Poverty'!$M63/100),0)</f>
        <v>11.534028000000001</v>
      </c>
      <c r="V65" s="2">
        <f>+IFERROR(S65*('Regions &amp; Poverty'!$M63/100),0)</f>
        <v>11.849442000000002</v>
      </c>
      <c r="W65" s="2">
        <f>+IFERROR(T65*('Regions &amp; Poverty'!$M63/100),0)</f>
        <v>9.4935720000000021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5652</v>
      </c>
      <c r="I68" s="2">
        <f t="shared" si="9"/>
        <v>5726</v>
      </c>
      <c r="J68" s="2">
        <f t="shared" si="9"/>
        <v>5801</v>
      </c>
      <c r="K68" s="27"/>
      <c r="L68" s="2">
        <f>+IFERROR(('Regions &amp; Poverty'!$G66/100)*H68,0)</f>
        <v>401.29199999999997</v>
      </c>
      <c r="M68" s="2">
        <f>+IFERROR(('Regions &amp; Poverty'!$G66/100)*I68,0)</f>
        <v>406.54599999999994</v>
      </c>
      <c r="N68" s="2">
        <f>+IFERROR(('Regions &amp; Poverty'!$G66/100)*J68,0)</f>
        <v>411.87099999999998</v>
      </c>
      <c r="O68" s="2">
        <f>+IFERROR(L68*('Regions &amp; Poverty'!$I66/100),0)</f>
        <v>13.643928000000001</v>
      </c>
      <c r="P68" s="2">
        <f>+IFERROR(M68*('Regions &amp; Poverty'!$I66/100),0)</f>
        <v>13.822563999999998</v>
      </c>
      <c r="Q68" s="2">
        <f>+IFERROR(N68*('Regions &amp; Poverty'!$I66/100),0)</f>
        <v>14.003614000000001</v>
      </c>
      <c r="R68" s="2">
        <f>+IFERROR(('Regions &amp; Poverty'!$K66/100)*H68,0)</f>
        <v>729.10800000000006</v>
      </c>
      <c r="S68" s="2">
        <f>+IFERROR(('Regions &amp; Poverty'!$K66/100)*I68,0)</f>
        <v>738.654</v>
      </c>
      <c r="T68" s="2">
        <f>+IFERROR(('Regions &amp; Poverty'!$K66/100)*J68,0)</f>
        <v>748.32900000000006</v>
      </c>
      <c r="U68" s="2">
        <f>+IFERROR(R68*('Regions &amp; Poverty'!$M66/100),0)</f>
        <v>44.475588000000002</v>
      </c>
      <c r="V68" s="2">
        <f>+IFERROR(S68*('Regions &amp; Poverty'!$M66/100),0)</f>
        <v>45.057893999999997</v>
      </c>
      <c r="W68" s="2">
        <f>+IFERROR(T68*('Regions &amp; Poverty'!$M66/100),0)</f>
        <v>45.648069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52360</v>
      </c>
      <c r="I69" s="2">
        <f t="shared" si="9"/>
        <v>53790</v>
      </c>
      <c r="J69" s="2">
        <f t="shared" si="9"/>
        <v>54916</v>
      </c>
      <c r="K69" s="27"/>
      <c r="L69" s="2">
        <f>+IFERROR(('Regions &amp; Poverty'!$G67/100)*H69,0)</f>
        <v>2879.8</v>
      </c>
      <c r="M69" s="2">
        <f>+IFERROR(('Regions &amp; Poverty'!$G67/100)*I69,0)</f>
        <v>2958.45</v>
      </c>
      <c r="N69" s="2">
        <f>+IFERROR(('Regions &amp; Poverty'!$G67/100)*J69,0)</f>
        <v>3020.38</v>
      </c>
      <c r="O69" s="2">
        <f>+IFERROR(L69*('Regions &amp; Poverty'!$I67/100),0)</f>
        <v>63.35560000000001</v>
      </c>
      <c r="P69" s="2">
        <f>+IFERROR(M69*('Regions &amp; Poverty'!$I67/100),0)</f>
        <v>65.085900000000009</v>
      </c>
      <c r="Q69" s="2">
        <f>+IFERROR(N69*('Regions &amp; Poverty'!$I67/100),0)</f>
        <v>66.448360000000008</v>
      </c>
      <c r="R69" s="2">
        <f>+IFERROR(('Regions &amp; Poverty'!$K67/100)*H69,0)</f>
        <v>6859.16</v>
      </c>
      <c r="S69" s="2">
        <f>+IFERROR(('Regions &amp; Poverty'!$K67/100)*I69,0)</f>
        <v>7046.4900000000007</v>
      </c>
      <c r="T69" s="2">
        <f>+IFERROR(('Regions &amp; Poverty'!$K67/100)*J69,0)</f>
        <v>7193.9960000000001</v>
      </c>
      <c r="U69" s="2">
        <f>+IFERROR(R69*('Regions &amp; Poverty'!$M67/100),0)</f>
        <v>342.95800000000003</v>
      </c>
      <c r="V69" s="2">
        <f>+IFERROR(S69*('Regions &amp; Poverty'!$M67/100),0)</f>
        <v>352.32450000000006</v>
      </c>
      <c r="W69" s="2">
        <f>+IFERROR(T69*('Regions &amp; Poverty'!$M67/100),0)</f>
        <v>359.69980000000004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890</v>
      </c>
      <c r="I70" s="2">
        <f t="shared" si="9"/>
        <v>580</v>
      </c>
      <c r="J70" s="2">
        <f t="shared" si="9"/>
        <v>1036</v>
      </c>
      <c r="K70" s="27"/>
      <c r="L70" s="2">
        <f>+IFERROR(('Regions &amp; Poverty'!$G68/100)*H70,0)</f>
        <v>42.72</v>
      </c>
      <c r="M70" s="2">
        <f>+IFERROR(('Regions &amp; Poverty'!$G68/100)*I70,0)</f>
        <v>27.84</v>
      </c>
      <c r="N70" s="2">
        <f>+IFERROR(('Regions &amp; Poverty'!$G68/100)*J70,0)</f>
        <v>49.728000000000002</v>
      </c>
      <c r="O70" s="2">
        <f>+IFERROR(L70*('Regions &amp; Poverty'!$I68/100),0)</f>
        <v>0.93984000000000012</v>
      </c>
      <c r="P70" s="2">
        <f>+IFERROR(M70*('Regions &amp; Poverty'!$I68/100),0)</f>
        <v>0.61248000000000002</v>
      </c>
      <c r="Q70" s="2">
        <f>+IFERROR(N70*('Regions &amp; Poverty'!$I68/100),0)</f>
        <v>1.0940160000000001</v>
      </c>
      <c r="R70" s="2">
        <f>+IFERROR(('Regions &amp; Poverty'!$K68/100)*H70,0)</f>
        <v>105.02000000000001</v>
      </c>
      <c r="S70" s="2">
        <f>+IFERROR(('Regions &amp; Poverty'!$K68/100)*I70,0)</f>
        <v>68.44</v>
      </c>
      <c r="T70" s="2">
        <f>+IFERROR(('Regions &amp; Poverty'!$K68/100)*J70,0)</f>
        <v>122.248</v>
      </c>
      <c r="U70" s="2">
        <f>+IFERROR(R70*('Regions &amp; Poverty'!$M68/100),0)</f>
        <v>4.7259000000000002</v>
      </c>
      <c r="V70" s="2">
        <f>+IFERROR(S70*('Regions &amp; Poverty'!$M68/100),0)</f>
        <v>3.0797999999999996</v>
      </c>
      <c r="W70" s="2">
        <f>+IFERROR(T70*('Regions &amp; Poverty'!$M68/100),0)</f>
        <v>5.5011599999999996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52442</v>
      </c>
      <c r="I71" s="2">
        <f t="shared" si="9"/>
        <v>53157</v>
      </c>
      <c r="J71" s="2">
        <f t="shared" si="9"/>
        <v>50154</v>
      </c>
      <c r="K71" s="27"/>
      <c r="L71" s="2">
        <f>+IFERROR(('Regions &amp; Poverty'!$G69/100)*H71,0)</f>
        <v>1573.26</v>
      </c>
      <c r="M71" s="2">
        <f>+IFERROR(('Regions &amp; Poverty'!$G69/100)*I71,0)</f>
        <v>1594.71</v>
      </c>
      <c r="N71" s="2">
        <f>+IFERROR(('Regions &amp; Poverty'!$G69/100)*J71,0)</f>
        <v>1504.62</v>
      </c>
      <c r="O71" s="2">
        <f>+IFERROR(L71*('Regions &amp; Poverty'!$I69/100),0)</f>
        <v>12.586080000000001</v>
      </c>
      <c r="P71" s="2">
        <f>+IFERROR(M71*('Regions &amp; Poverty'!$I69/100),0)</f>
        <v>12.757680000000001</v>
      </c>
      <c r="Q71" s="2">
        <f>+IFERROR(N71*('Regions &amp; Poverty'!$I69/100),0)</f>
        <v>12.036959999999999</v>
      </c>
      <c r="R71" s="2">
        <f>+IFERROR(('Regions &amp; Poverty'!$K69/100)*H71,0)</f>
        <v>4877.1060000000007</v>
      </c>
      <c r="S71" s="2">
        <f>+IFERROR(('Regions &amp; Poverty'!$K69/100)*I71,0)</f>
        <v>4943.6010000000006</v>
      </c>
      <c r="T71" s="2">
        <f>+IFERROR(('Regions &amp; Poverty'!$K69/100)*J71,0)</f>
        <v>4664.322000000001</v>
      </c>
      <c r="U71" s="2">
        <f>+IFERROR(R71*('Regions &amp; Poverty'!$M69/100),0)</f>
        <v>146.31318000000002</v>
      </c>
      <c r="V71" s="2">
        <f>+IFERROR(S71*('Regions &amp; Poverty'!$M69/100),0)</f>
        <v>148.30803</v>
      </c>
      <c r="W71" s="2">
        <f>+IFERROR(T71*('Regions &amp; Poverty'!$M69/100),0)</f>
        <v>139.92966000000001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136</v>
      </c>
      <c r="I72" s="2">
        <f t="shared" si="9"/>
        <v>169</v>
      </c>
      <c r="J72" s="2">
        <f t="shared" si="9"/>
        <v>202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3692</v>
      </c>
      <c r="I73" s="2">
        <f t="shared" si="9"/>
        <v>2561</v>
      </c>
      <c r="J73" s="2">
        <f t="shared" si="9"/>
        <v>3619</v>
      </c>
      <c r="K73" s="27"/>
      <c r="L73" s="2">
        <f>+IFERROR(('Regions &amp; Poverty'!$G71/100)*H73,0)</f>
        <v>158.756</v>
      </c>
      <c r="M73" s="2">
        <f>+IFERROR(('Regions &amp; Poverty'!$G71/100)*I73,0)</f>
        <v>110.12299999999999</v>
      </c>
      <c r="N73" s="2">
        <f>+IFERROR(('Regions &amp; Poverty'!$G71/100)*J73,0)</f>
        <v>155.61699999999999</v>
      </c>
      <c r="O73" s="2">
        <f>+IFERROR(L73*('Regions &amp; Poverty'!$I71/100),0)</f>
        <v>3.1751200000000002</v>
      </c>
      <c r="P73" s="2">
        <f>+IFERROR(M73*('Regions &amp; Poverty'!$I71/100),0)</f>
        <v>2.2024599999999999</v>
      </c>
      <c r="Q73" s="2">
        <f>+IFERROR(N73*('Regions &amp; Poverty'!$I71/100),0)</f>
        <v>3.1123399999999997</v>
      </c>
      <c r="R73" s="2">
        <f>+IFERROR(('Regions &amp; Poverty'!$K71/100)*H73,0)</f>
        <v>343.35600000000005</v>
      </c>
      <c r="S73" s="2">
        <f>+IFERROR(('Regions &amp; Poverty'!$K71/100)*I73,0)</f>
        <v>238.17300000000003</v>
      </c>
      <c r="T73" s="2">
        <f>+IFERROR(('Regions &amp; Poverty'!$K71/100)*J73,0)</f>
        <v>336.56700000000006</v>
      </c>
      <c r="U73" s="2">
        <f>+IFERROR(R73*('Regions &amp; Poverty'!$M71/100),0)</f>
        <v>13.390884000000002</v>
      </c>
      <c r="V73" s="2">
        <f>+IFERROR(S73*('Regions &amp; Poverty'!$M71/100),0)</f>
        <v>9.2887470000000008</v>
      </c>
      <c r="W73" s="2">
        <f>+IFERROR(T73*('Regions &amp; Poverty'!$M71/100),0)</f>
        <v>13.126113000000002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529</v>
      </c>
      <c r="I75" s="2">
        <f t="shared" si="9"/>
        <v>439</v>
      </c>
      <c r="J75" s="2">
        <f t="shared" si="9"/>
        <v>415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54796</v>
      </c>
      <c r="I77" s="2">
        <f t="shared" si="9"/>
        <v>55712</v>
      </c>
      <c r="J77" s="2">
        <f t="shared" si="9"/>
        <v>57101</v>
      </c>
      <c r="K77" s="27"/>
      <c r="L77" s="2">
        <f>+IFERROR(('Regions &amp; Poverty'!$G75/100)*H77,0)</f>
        <v>931.53200000000004</v>
      </c>
      <c r="M77" s="2">
        <f>+IFERROR(('Regions &amp; Poverty'!$G75/100)*I77,0)</f>
        <v>947.10400000000004</v>
      </c>
      <c r="N77" s="2">
        <f>+IFERROR(('Regions &amp; Poverty'!$G75/100)*J77,0)</f>
        <v>970.7170000000001</v>
      </c>
      <c r="O77" s="2">
        <f>+IFERROR(L77*('Regions &amp; Poverty'!$I75/100),0)</f>
        <v>9.3153199999999998</v>
      </c>
      <c r="P77" s="2">
        <f>+IFERROR(M77*('Regions &amp; Poverty'!$I75/100),0)</f>
        <v>9.4710400000000003</v>
      </c>
      <c r="Q77" s="2">
        <f>+IFERROR(N77*('Regions &amp; Poverty'!$I75/100),0)</f>
        <v>9.7071700000000014</v>
      </c>
      <c r="R77" s="2">
        <f>+IFERROR(('Regions &amp; Poverty'!$K75/100)*H77,0)</f>
        <v>2465.8199999999997</v>
      </c>
      <c r="S77" s="2">
        <f>+IFERROR(('Regions &amp; Poverty'!$K75/100)*I77,0)</f>
        <v>2507.04</v>
      </c>
      <c r="T77" s="2">
        <f>+IFERROR(('Regions &amp; Poverty'!$K75/100)*J77,0)</f>
        <v>2569.5450000000001</v>
      </c>
      <c r="U77" s="2">
        <f>+IFERROR(R77*('Regions &amp; Poverty'!$M75/100),0)</f>
        <v>44.38476</v>
      </c>
      <c r="V77" s="2">
        <f>+IFERROR(S77*('Regions &amp; Poverty'!$M75/100),0)</f>
        <v>45.126720000000006</v>
      </c>
      <c r="W77" s="2">
        <f>+IFERROR(T77*('Regions &amp; Poverty'!$M75/100),0)</f>
        <v>46.251810000000006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713</v>
      </c>
      <c r="I78" s="2">
        <f t="shared" si="10"/>
        <v>254</v>
      </c>
      <c r="J78" s="2">
        <f t="shared" si="10"/>
        <v>1508</v>
      </c>
      <c r="K78" s="27"/>
      <c r="L78" s="2">
        <f>+IFERROR(('Regions &amp; Poverty'!$G76/100)*H78,0)</f>
        <v>9.2690000000000001</v>
      </c>
      <c r="M78" s="2">
        <f>+IFERROR(('Regions &amp; Poverty'!$G76/100)*I78,0)</f>
        <v>3.3020000000000005</v>
      </c>
      <c r="N78" s="2">
        <f>+IFERROR(('Regions &amp; Poverty'!$G76/100)*J78,0)</f>
        <v>19.604000000000003</v>
      </c>
      <c r="O78" s="2">
        <f>+IFERROR(L78*('Regions &amp; Poverty'!$I76/100),0)</f>
        <v>7.4151999999999996E-2</v>
      </c>
      <c r="P78" s="2">
        <f>+IFERROR(M78*('Regions &amp; Poverty'!$I76/100),0)</f>
        <v>2.6416000000000005E-2</v>
      </c>
      <c r="Q78" s="2">
        <f>+IFERROR(N78*('Regions &amp; Poverty'!$I76/100),0)</f>
        <v>0.15683200000000003</v>
      </c>
      <c r="R78" s="2">
        <f>+IFERROR(('Regions &amp; Poverty'!$K76/100)*H78,0)</f>
        <v>22.103000000000002</v>
      </c>
      <c r="S78" s="2">
        <f>+IFERROR(('Regions &amp; Poverty'!$K76/100)*I78,0)</f>
        <v>7.8739999999999997</v>
      </c>
      <c r="T78" s="2">
        <f>+IFERROR(('Regions &amp; Poverty'!$K76/100)*J78,0)</f>
        <v>46.747999999999998</v>
      </c>
      <c r="U78" s="2">
        <f>+IFERROR(R78*('Regions &amp; Poverty'!$M76/100),0)</f>
        <v>0.28733900000000007</v>
      </c>
      <c r="V78" s="2">
        <f>+IFERROR(S78*('Regions &amp; Poverty'!$M76/100),0)</f>
        <v>0.10236200000000001</v>
      </c>
      <c r="W78" s="2">
        <f>+IFERROR(T78*('Regions &amp; Poverty'!$M76/100),0)</f>
        <v>0.60772400000000004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5262</v>
      </c>
      <c r="I79" s="2">
        <f t="shared" si="10"/>
        <v>5403</v>
      </c>
      <c r="J79" s="2">
        <f t="shared" si="10"/>
        <v>5545</v>
      </c>
      <c r="K79" s="27"/>
      <c r="L79" s="2">
        <f>+IFERROR(('Regions &amp; Poverty'!$G77/100)*H79,0)</f>
        <v>131.55000000000001</v>
      </c>
      <c r="M79" s="2">
        <f>+IFERROR(('Regions &amp; Poverty'!$G77/100)*I79,0)</f>
        <v>135.07500000000002</v>
      </c>
      <c r="N79" s="2">
        <f>+IFERROR(('Regions &amp; Poverty'!$G77/100)*J79,0)</f>
        <v>138.625</v>
      </c>
      <c r="O79" s="2">
        <f>+IFERROR(L79*('Regions &amp; Poverty'!$I77/100),0)</f>
        <v>0.92084999999999995</v>
      </c>
      <c r="P79" s="2">
        <f>+IFERROR(M79*('Regions &amp; Poverty'!$I77/100),0)</f>
        <v>0.94552500000000006</v>
      </c>
      <c r="Q79" s="2">
        <f>+IFERROR(N79*('Regions &amp; Poverty'!$I77/100),0)</f>
        <v>0.97037499999999988</v>
      </c>
      <c r="R79" s="2">
        <f>+IFERROR(('Regions &amp; Poverty'!$K77/100)*H79,0)</f>
        <v>389.38800000000003</v>
      </c>
      <c r="S79" s="2">
        <f>+IFERROR(('Regions &amp; Poverty'!$K77/100)*I79,0)</f>
        <v>399.82200000000006</v>
      </c>
      <c r="T79" s="2">
        <f>+IFERROR(('Regions &amp; Poverty'!$K77/100)*J79,0)</f>
        <v>410.33000000000004</v>
      </c>
      <c r="U79" s="2">
        <f>+IFERROR(R79*('Regions &amp; Poverty'!$M77/100),0)</f>
        <v>9.3453120000000016</v>
      </c>
      <c r="V79" s="2">
        <f>+IFERROR(S79*('Regions &amp; Poverty'!$M77/100),0)</f>
        <v>9.5957280000000011</v>
      </c>
      <c r="W79" s="2">
        <f>+IFERROR(T79*('Regions &amp; Poverty'!$M77/100),0)</f>
        <v>9.847920000000002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2700</v>
      </c>
      <c r="I80" s="2">
        <f t="shared" si="10"/>
        <v>2716</v>
      </c>
      <c r="J80" s="2">
        <f t="shared" si="10"/>
        <v>2719</v>
      </c>
      <c r="K80" s="27"/>
      <c r="L80" s="2">
        <f>+IFERROR(('Regions &amp; Poverty'!$G78/100)*H80,0)</f>
        <v>8.1</v>
      </c>
      <c r="M80" s="2">
        <f>+IFERROR(('Regions &amp; Poverty'!$G78/100)*I80,0)</f>
        <v>8.1479999999999997</v>
      </c>
      <c r="N80" s="2">
        <f>+IFERROR(('Regions &amp; Poverty'!$G78/100)*J80,0)</f>
        <v>8.157</v>
      </c>
      <c r="O80" s="2">
        <f>+IFERROR(L80*('Regions &amp; Poverty'!$I78/100),0)</f>
        <v>8.0999999999999996E-3</v>
      </c>
      <c r="P80" s="2">
        <f>+IFERROR(M80*('Regions &amp; Poverty'!$I78/100),0)</f>
        <v>8.147999999999999E-3</v>
      </c>
      <c r="Q80" s="2">
        <f>+IFERROR(N80*('Regions &amp; Poverty'!$I78/100),0)</f>
        <v>8.1570000000000011E-3</v>
      </c>
      <c r="R80" s="2">
        <f>+IFERROR(('Regions &amp; Poverty'!$K78/100)*H80,0)</f>
        <v>37.799999999999997</v>
      </c>
      <c r="S80" s="2">
        <f>+IFERROR(('Regions &amp; Poverty'!$K78/100)*I80,0)</f>
        <v>38.023999999999994</v>
      </c>
      <c r="T80" s="2">
        <f>+IFERROR(('Regions &amp; Poverty'!$K78/100)*J80,0)</f>
        <v>38.065999999999995</v>
      </c>
      <c r="U80" s="2">
        <f>+IFERROR(R80*('Regions &amp; Poverty'!$M78/100),0)</f>
        <v>0.1512</v>
      </c>
      <c r="V80" s="2">
        <f>+IFERROR(S80*('Regions &amp; Poverty'!$M78/100),0)</f>
        <v>0.15209599999999998</v>
      </c>
      <c r="W80" s="2">
        <f>+IFERROR(T80*('Regions &amp; Poverty'!$M78/100),0)</f>
        <v>0.15226399999999998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3810100</v>
      </c>
      <c r="I81" s="2">
        <f t="shared" si="10"/>
        <v>3200700</v>
      </c>
      <c r="J81" s="2">
        <f t="shared" si="10"/>
        <v>4611100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778140</v>
      </c>
      <c r="I82" s="2">
        <f t="shared" si="10"/>
        <v>829303</v>
      </c>
      <c r="J82" s="2">
        <f t="shared" si="10"/>
        <v>782388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1186</v>
      </c>
      <c r="I83" s="2">
        <f t="shared" si="10"/>
        <v>1201</v>
      </c>
      <c r="J83" s="2">
        <f t="shared" si="10"/>
        <v>1217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5</v>
      </c>
      <c r="I84" s="2">
        <f t="shared" si="10"/>
        <v>5</v>
      </c>
      <c r="J84" s="2">
        <f t="shared" si="10"/>
        <v>5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1350000</v>
      </c>
      <c r="I87" s="2">
        <f t="shared" si="10"/>
        <v>1267000</v>
      </c>
      <c r="J87" s="2">
        <f t="shared" si="10"/>
        <v>1194131</v>
      </c>
      <c r="K87" s="27"/>
      <c r="L87" s="2">
        <f>+IFERROR(('Regions &amp; Poverty'!$G85/100)*H87,0)</f>
        <v>25650</v>
      </c>
      <c r="M87" s="2">
        <f>+IFERROR(('Regions &amp; Poverty'!$G85/100)*I87,0)</f>
        <v>24073</v>
      </c>
      <c r="N87" s="2">
        <f>+IFERROR(('Regions &amp; Poverty'!$G85/100)*J87,0)</f>
        <v>22688.488999999998</v>
      </c>
      <c r="O87" s="2">
        <f>+IFERROR(L87*('Regions &amp; Poverty'!$I85/100),0)</f>
        <v>76.95</v>
      </c>
      <c r="P87" s="2">
        <f>+IFERROR(M87*('Regions &amp; Poverty'!$I85/100),0)</f>
        <v>72.219000000000008</v>
      </c>
      <c r="Q87" s="2">
        <f>+IFERROR(N87*('Regions &amp; Poverty'!$I85/100),0)</f>
        <v>68.065466999999998</v>
      </c>
      <c r="R87" s="2">
        <f>+IFERROR(('Regions &amp; Poverty'!$K85/100)*H87,0)</f>
        <v>163350</v>
      </c>
      <c r="S87" s="2">
        <f>+IFERROR(('Regions &amp; Poverty'!$K85/100)*I87,0)</f>
        <v>153307</v>
      </c>
      <c r="T87" s="2">
        <f>+IFERROR(('Regions &amp; Poverty'!$K85/100)*J87,0)</f>
        <v>144489.851</v>
      </c>
      <c r="U87" s="2">
        <f>+IFERROR(R87*('Regions &amp; Poverty'!$M85/100),0)</f>
        <v>4573.7999999999993</v>
      </c>
      <c r="V87" s="2">
        <f>+IFERROR(S87*('Regions &amp; Poverty'!$M85/100),0)</f>
        <v>4292.5959999999995</v>
      </c>
      <c r="W87" s="2">
        <f>+IFERROR(T87*('Regions &amp; Poverty'!$M85/100),0)</f>
        <v>4045.7158279999994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72465</v>
      </c>
      <c r="I95" s="2">
        <f t="shared" si="11"/>
        <v>75235</v>
      </c>
      <c r="J95" s="2">
        <f t="shared" si="11"/>
        <v>78006</v>
      </c>
      <c r="K95" s="27"/>
      <c r="L95" s="2">
        <f>+IFERROR(('Regions &amp; Poverty'!$G93/100)*H95,0)</f>
        <v>4710.2250000000004</v>
      </c>
      <c r="M95" s="2">
        <f>+IFERROR(('Regions &amp; Poverty'!$G93/100)*I95,0)</f>
        <v>4890.2750000000005</v>
      </c>
      <c r="N95" s="2">
        <f>+IFERROR(('Regions &amp; Poverty'!$G93/100)*J95,0)</f>
        <v>5070.3900000000003</v>
      </c>
      <c r="O95" s="2">
        <f>+IFERROR(L95*('Regions &amp; Poverty'!$I93/100),0)</f>
        <v>70.653374999999997</v>
      </c>
      <c r="P95" s="2">
        <f>+IFERROR(M95*('Regions &amp; Poverty'!$I93/100),0)</f>
        <v>73.35412500000001</v>
      </c>
      <c r="Q95" s="2">
        <f>+IFERROR(N95*('Regions &amp; Poverty'!$I93/100),0)</f>
        <v>76.055850000000007</v>
      </c>
      <c r="R95" s="2">
        <f>+IFERROR(('Regions &amp; Poverty'!$K93/100)*H95,0)</f>
        <v>21884.43</v>
      </c>
      <c r="S95" s="2">
        <f>+IFERROR(('Regions &amp; Poverty'!$K93/100)*I95,0)</f>
        <v>22720.969999999998</v>
      </c>
      <c r="T95" s="2">
        <f>+IFERROR(('Regions &amp; Poverty'!$K93/100)*J95,0)</f>
        <v>23557.811999999998</v>
      </c>
      <c r="U95" s="2">
        <f>+IFERROR(R95*('Regions &amp; Poverty'!$M93/100),0)</f>
        <v>1728.86997</v>
      </c>
      <c r="V95" s="2">
        <f>+IFERROR(S95*('Regions &amp; Poverty'!$M93/100),0)</f>
        <v>1794.9566299999999</v>
      </c>
      <c r="W95" s="2">
        <f>+IFERROR(T95*('Regions &amp; Poverty'!$M93/100),0)</f>
        <v>1861.0671479999999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0</v>
      </c>
      <c r="I96" s="2">
        <f t="shared" si="11"/>
        <v>0</v>
      </c>
      <c r="J96" s="2">
        <f t="shared" si="11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3309</v>
      </c>
      <c r="I108" s="9">
        <f t="shared" si="16"/>
        <v>5096</v>
      </c>
      <c r="J108" s="9">
        <f t="shared" si="16"/>
        <v>3485</v>
      </c>
      <c r="K108" s="27"/>
      <c r="L108" s="2">
        <f>+IFERROR(('Regions &amp; Poverty'!$G106/100)*H108,0)</f>
        <v>612.16499999999996</v>
      </c>
      <c r="M108" s="2">
        <f>+IFERROR(('Regions &amp; Poverty'!$G106/100)*I108,0)</f>
        <v>942.76</v>
      </c>
      <c r="N108" s="2">
        <f>+IFERROR(('Regions &amp; Poverty'!$G106/100)*J108,0)</f>
        <v>644.72500000000002</v>
      </c>
      <c r="O108" s="2">
        <f>+IFERROR(L108*('Regions &amp; Poverty'!$I106/100),0)</f>
        <v>20.201445</v>
      </c>
      <c r="P108" s="2">
        <f>+IFERROR(M108*('Regions &amp; Poverty'!$I106/100),0)</f>
        <v>31.111080000000001</v>
      </c>
      <c r="Q108" s="2">
        <f>+IFERROR(N108*('Regions &amp; Poverty'!$I106/100),0)</f>
        <v>21.275925000000001</v>
      </c>
      <c r="R108" s="2">
        <f>+IFERROR(('Regions &amp; Poverty'!$K106/100)*H108,0)</f>
        <v>1958.9280000000003</v>
      </c>
      <c r="S108" s="2">
        <f>+IFERROR(('Regions &amp; Poverty'!$K106/100)*I108,0)</f>
        <v>3016.8320000000003</v>
      </c>
      <c r="T108" s="2">
        <f>+IFERROR(('Regions &amp; Poverty'!$K106/100)*J108,0)</f>
        <v>2063.1200000000003</v>
      </c>
      <c r="U108" s="2">
        <f>+IFERROR(R108*('Regions &amp; Poverty'!$M106/100),0)</f>
        <v>356.52489600000007</v>
      </c>
      <c r="V108" s="2">
        <f>+IFERROR(S108*('Regions &amp; Poverty'!$M106/100),0)</f>
        <v>549.06342400000005</v>
      </c>
      <c r="W108" s="2">
        <f>+IFERROR(T108*('Regions &amp; Poverty'!$M106/100),0)</f>
        <v>375.48784000000006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1130</v>
      </c>
      <c r="I109" s="2">
        <f t="shared" si="17"/>
        <v>1218</v>
      </c>
      <c r="J109" s="2">
        <f t="shared" si="17"/>
        <v>1286</v>
      </c>
      <c r="K109" s="27"/>
      <c r="L109" s="2">
        <f>+IFERROR(('Regions &amp; Poverty'!$G107/100)*H109,0)</f>
        <v>24.860000000000003</v>
      </c>
      <c r="M109" s="2">
        <f>+IFERROR(('Regions &amp; Poverty'!$G107/100)*I109,0)</f>
        <v>26.796000000000003</v>
      </c>
      <c r="N109" s="2">
        <f>+IFERROR(('Regions &amp; Poverty'!$G107/100)*J109,0)</f>
        <v>28.292000000000002</v>
      </c>
      <c r="O109" s="2">
        <f>+IFERROR(L109*('Regions &amp; Poverty'!$I107/100),0)</f>
        <v>9.9440000000000014E-2</v>
      </c>
      <c r="P109" s="2">
        <f>+IFERROR(M109*('Regions &amp; Poverty'!$I107/100),0)</f>
        <v>0.10718400000000002</v>
      </c>
      <c r="Q109" s="2">
        <f>+IFERROR(N109*('Regions &amp; Poverty'!$I107/100),0)</f>
        <v>0.113168</v>
      </c>
      <c r="R109" s="2">
        <f>+IFERROR(('Regions &amp; Poverty'!$K107/100)*H109,0)</f>
        <v>163.85</v>
      </c>
      <c r="S109" s="2">
        <f>+IFERROR(('Regions &amp; Poverty'!$K107/100)*I109,0)</f>
        <v>176.60999999999999</v>
      </c>
      <c r="T109" s="2">
        <f>+IFERROR(('Regions &amp; Poverty'!$K107/100)*J109,0)</f>
        <v>186.47</v>
      </c>
      <c r="U109" s="2">
        <f>+IFERROR(R109*('Regions &amp; Poverty'!$M107/100),0)</f>
        <v>5.4070499999999999</v>
      </c>
      <c r="V109" s="2">
        <f>+IFERROR(S109*('Regions &amp; Poverty'!$M107/100),0)</f>
        <v>5.8281299999999998</v>
      </c>
      <c r="W109" s="2">
        <f>+IFERROR(T109*('Regions &amp; Poverty'!$M107/100),0)</f>
        <v>6.1535099999999998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908200</v>
      </c>
      <c r="I110" s="2">
        <f t="shared" si="17"/>
        <v>1058300</v>
      </c>
      <c r="J110" s="2">
        <f t="shared" si="17"/>
        <v>1020366</v>
      </c>
      <c r="K110" s="27"/>
      <c r="L110" s="2">
        <f>+IFERROR(('Regions &amp; Poverty'!$G108/100)*H110,0)</f>
        <v>192538.4</v>
      </c>
      <c r="M110" s="2">
        <f>+IFERROR(('Regions &amp; Poverty'!$G108/100)*I110,0)</f>
        <v>224359.6</v>
      </c>
      <c r="N110" s="2">
        <f>+IFERROR(('Regions &amp; Poverty'!$G108/100)*J110,0)</f>
        <v>216317.592</v>
      </c>
      <c r="O110" s="2">
        <f>+IFERROR(L110*('Regions &amp; Poverty'!$I108/100),0)</f>
        <v>8279.1511999999984</v>
      </c>
      <c r="P110" s="2">
        <f>+IFERROR(M110*('Regions &amp; Poverty'!$I108/100),0)</f>
        <v>9647.4627999999993</v>
      </c>
      <c r="Q110" s="2">
        <f>+IFERROR(N110*('Regions &amp; Poverty'!$I108/100),0)</f>
        <v>9301.6564559999988</v>
      </c>
      <c r="R110" s="2">
        <f>+IFERROR(('Regions &amp; Poverty'!$K108/100)*H110,0)</f>
        <v>548552.79999999993</v>
      </c>
      <c r="S110" s="2">
        <f>+IFERROR(('Regions &amp; Poverty'!$K108/100)*I110,0)</f>
        <v>639213.19999999995</v>
      </c>
      <c r="T110" s="2">
        <f>+IFERROR(('Regions &amp; Poverty'!$K108/100)*J110,0)</f>
        <v>616301.06400000001</v>
      </c>
      <c r="U110" s="2">
        <f>+IFERROR(R110*('Regions &amp; Poverty'!$M108/100),0)</f>
        <v>108064.90159999998</v>
      </c>
      <c r="V110" s="2">
        <f>+IFERROR(S110*('Regions &amp; Poverty'!$M108/100),0)</f>
        <v>125925.00039999998</v>
      </c>
      <c r="W110" s="2">
        <f>+IFERROR(T110*('Regions &amp; Poverty'!$M108/100),0)</f>
        <v>121411.309608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30086</v>
      </c>
      <c r="I112" s="2">
        <f t="shared" si="17"/>
        <v>30741</v>
      </c>
      <c r="J112" s="2">
        <f t="shared" si="17"/>
        <v>32118</v>
      </c>
      <c r="K112" s="27"/>
      <c r="L112" s="2">
        <f>+IFERROR(('Regions &amp; Poverty'!$G110/100)*H112,0)</f>
        <v>1835.2459999999999</v>
      </c>
      <c r="M112" s="2">
        <f>+IFERROR(('Regions &amp; Poverty'!$G110/100)*I112,0)</f>
        <v>1875.201</v>
      </c>
      <c r="N112" s="2">
        <f>+IFERROR(('Regions &amp; Poverty'!$G110/100)*J112,0)</f>
        <v>1959.1979999999999</v>
      </c>
      <c r="O112" s="2">
        <f>+IFERROR(L112*('Regions &amp; Poverty'!$I110/100),0)</f>
        <v>16.517213999999999</v>
      </c>
      <c r="P112" s="2">
        <f>+IFERROR(M112*('Regions &amp; Poverty'!$I110/100),0)</f>
        <v>16.876809000000002</v>
      </c>
      <c r="Q112" s="2">
        <f>+IFERROR(N112*('Regions &amp; Poverty'!$I110/100),0)</f>
        <v>17.632782000000002</v>
      </c>
      <c r="R112" s="2">
        <f>+IFERROR(('Regions &amp; Poverty'!$K110/100)*H112,0)</f>
        <v>11944.142</v>
      </c>
      <c r="S112" s="2">
        <f>+IFERROR(('Regions &amp; Poverty'!$K110/100)*I112,0)</f>
        <v>12204.177000000001</v>
      </c>
      <c r="T112" s="2">
        <f>+IFERROR(('Regions &amp; Poverty'!$K110/100)*J112,0)</f>
        <v>12750.846000000001</v>
      </c>
      <c r="U112" s="2">
        <f>+IFERROR(R112*('Regions &amp; Poverty'!$M110/100),0)</f>
        <v>1134.6934899999999</v>
      </c>
      <c r="V112" s="2">
        <f>+IFERROR(S112*('Regions &amp; Poverty'!$M110/100),0)</f>
        <v>1159.3968150000001</v>
      </c>
      <c r="W112" s="2">
        <f>+IFERROR(T112*('Regions &amp; Poverty'!$M110/100),0)</f>
        <v>1211.3303700000001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17436</v>
      </c>
      <c r="I114" s="2">
        <f t="shared" si="17"/>
        <v>18728</v>
      </c>
      <c r="J114" s="2">
        <f t="shared" si="17"/>
        <v>19155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3309</v>
      </c>
      <c r="I115" s="9">
        <f t="shared" si="18"/>
        <v>5096</v>
      </c>
      <c r="J115" s="9">
        <f t="shared" si="18"/>
        <v>3485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17000</v>
      </c>
      <c r="I116" s="2">
        <f t="shared" si="19"/>
        <v>21100</v>
      </c>
      <c r="J116" s="2">
        <f t="shared" si="19"/>
        <v>17600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14200</v>
      </c>
      <c r="I117" s="2">
        <f t="shared" si="19"/>
        <v>25300</v>
      </c>
      <c r="J117" s="2">
        <f t="shared" si="19"/>
        <v>25100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538587</v>
      </c>
      <c r="I118" s="2">
        <f t="shared" si="19"/>
        <v>672909</v>
      </c>
      <c r="J118" s="2">
        <f t="shared" si="19"/>
        <v>538690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155300</v>
      </c>
      <c r="I119" s="2">
        <f t="shared" si="19"/>
        <v>276800</v>
      </c>
      <c r="J119" s="2">
        <f t="shared" si="19"/>
        <v>290200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3000</v>
      </c>
      <c r="I121" s="2">
        <f t="shared" si="19"/>
        <v>3300</v>
      </c>
      <c r="J121" s="2">
        <f t="shared" si="19"/>
        <v>3400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3147</v>
      </c>
      <c r="I122" s="2">
        <f t="shared" si="19"/>
        <v>2541</v>
      </c>
      <c r="J122" s="2">
        <f t="shared" si="19"/>
        <v>2603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2270</v>
      </c>
      <c r="I123" s="2">
        <f t="shared" si="19"/>
        <v>3640</v>
      </c>
      <c r="J123" s="2">
        <f t="shared" si="19"/>
        <v>5300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46500</v>
      </c>
      <c r="I124" s="2">
        <f t="shared" si="19"/>
        <v>68229</v>
      </c>
      <c r="J124" s="2">
        <f t="shared" si="19"/>
        <v>93200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14074</v>
      </c>
      <c r="I125" s="2">
        <f t="shared" si="19"/>
        <v>15033</v>
      </c>
      <c r="J125" s="2">
        <f t="shared" si="19"/>
        <v>9021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128000</v>
      </c>
      <c r="I126" s="2">
        <f t="shared" si="20"/>
        <v>180400</v>
      </c>
      <c r="J126" s="2">
        <f t="shared" si="20"/>
        <v>188800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0</v>
      </c>
      <c r="I127" s="2">
        <f t="shared" si="20"/>
        <v>0</v>
      </c>
      <c r="J127" s="2">
        <f t="shared" si="20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453</v>
      </c>
      <c r="I128" s="2">
        <f t="shared" si="20"/>
        <v>687</v>
      </c>
      <c r="J128" s="2">
        <f t="shared" si="20"/>
        <v>540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23044</v>
      </c>
      <c r="I129" s="2">
        <f t="shared" si="20"/>
        <v>26240</v>
      </c>
      <c r="J129" s="2">
        <f t="shared" si="20"/>
        <v>39511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141860</v>
      </c>
      <c r="I132" s="2">
        <f t="shared" si="20"/>
        <v>193389</v>
      </c>
      <c r="J132" s="2">
        <f t="shared" si="20"/>
        <v>201219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1531</v>
      </c>
      <c r="I134" s="2">
        <f t="shared" si="20"/>
        <v>20496</v>
      </c>
      <c r="J134" s="2">
        <f t="shared" si="20"/>
        <v>47403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54822</v>
      </c>
      <c r="I135" s="9">
        <f t="shared" si="21"/>
        <v>101522</v>
      </c>
      <c r="J135" s="9">
        <f t="shared" si="21"/>
        <v>91104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46190</v>
      </c>
      <c r="I136" s="2">
        <f t="shared" si="22"/>
        <v>63574</v>
      </c>
      <c r="J136" s="2">
        <f t="shared" si="22"/>
        <v>68430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44421</v>
      </c>
      <c r="I137" s="2">
        <f t="shared" si="22"/>
        <v>91254</v>
      </c>
      <c r="J137" s="2">
        <f t="shared" si="22"/>
        <v>95676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50838</v>
      </c>
      <c r="I138" s="2">
        <f t="shared" si="22"/>
        <v>55179</v>
      </c>
      <c r="J138" s="2">
        <f t="shared" si="22"/>
        <v>78254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8228</v>
      </c>
      <c r="I139" s="9">
        <f t="shared" si="23"/>
        <v>6982</v>
      </c>
      <c r="J139" s="9">
        <f t="shared" si="23"/>
        <v>8083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10119</v>
      </c>
      <c r="I140" s="2">
        <f t="shared" si="24"/>
        <v>11050</v>
      </c>
      <c r="J140" s="2">
        <f t="shared" si="24"/>
        <v>5984</v>
      </c>
      <c r="K140" s="27"/>
      <c r="L140" s="2">
        <f>+IFERROR(('Regions &amp; Poverty'!$G138/100)*H140,0)</f>
        <v>50.594999999999999</v>
      </c>
      <c r="M140" s="2">
        <f>+IFERROR(('Regions &amp; Poverty'!$G138/100)*I140,0)</f>
        <v>55.25</v>
      </c>
      <c r="N140" s="2">
        <f>+IFERROR(('Regions &amp; Poverty'!$G138/100)*J140,0)</f>
        <v>29.92</v>
      </c>
      <c r="O140" s="2">
        <f>+IFERROR(L140*('Regions &amp; Poverty'!$I138/100),0)</f>
        <v>5.0595000000000001E-2</v>
      </c>
      <c r="P140" s="2">
        <f>+IFERROR(M140*('Regions &amp; Poverty'!$I138/100),0)</f>
        <v>5.525E-2</v>
      </c>
      <c r="Q140" s="2">
        <f>+IFERROR(N140*('Regions &amp; Poverty'!$I138/100),0)</f>
        <v>2.9920000000000002E-2</v>
      </c>
      <c r="R140" s="2">
        <f>+IFERROR(('Regions &amp; Poverty'!$K138/100)*H140,0)</f>
        <v>394.64100000000002</v>
      </c>
      <c r="S140" s="2">
        <f>+IFERROR(('Regions &amp; Poverty'!$K138/100)*I140,0)</f>
        <v>430.95</v>
      </c>
      <c r="T140" s="2">
        <f>+IFERROR(('Regions &amp; Poverty'!$K138/100)*J140,0)</f>
        <v>233.376</v>
      </c>
      <c r="U140" s="2">
        <f>+IFERROR(R140*('Regions &amp; Poverty'!$M138/100),0)</f>
        <v>3.1571280000000002</v>
      </c>
      <c r="V140" s="2">
        <f>+IFERROR(S140*('Regions &amp; Poverty'!$M138/100),0)</f>
        <v>3.4476</v>
      </c>
      <c r="W140" s="2">
        <f>+IFERROR(T140*('Regions &amp; Poverty'!$M138/100),0)</f>
        <v>1.867008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14</v>
      </c>
      <c r="I141" s="2">
        <f t="shared" si="24"/>
        <v>435</v>
      </c>
      <c r="J141" s="2">
        <f t="shared" si="24"/>
        <v>161</v>
      </c>
      <c r="K141" s="27"/>
      <c r="L141" s="2">
        <f>+IFERROR(('Regions &amp; Poverty'!$G139/100)*H141,0)</f>
        <v>0.19599999999999998</v>
      </c>
      <c r="M141" s="2">
        <f>+IFERROR(('Regions &amp; Poverty'!$G139/100)*I141,0)</f>
        <v>6.089999999999999</v>
      </c>
      <c r="N141" s="2">
        <f>+IFERROR(('Regions &amp; Poverty'!$G139/100)*J141,0)</f>
        <v>2.2539999999999996</v>
      </c>
      <c r="O141" s="2">
        <f>+IFERROR(L141*('Regions &amp; Poverty'!$I139/100),0)</f>
        <v>3.9199999999999999E-4</v>
      </c>
      <c r="P141" s="2">
        <f>+IFERROR(M141*('Regions &amp; Poverty'!$I139/100),0)</f>
        <v>1.2179999999999998E-2</v>
      </c>
      <c r="Q141" s="2">
        <f>+IFERROR(N141*('Regions &amp; Poverty'!$I139/100),0)</f>
        <v>4.507999999999999E-3</v>
      </c>
      <c r="R141" s="2">
        <f>+IFERROR(('Regions &amp; Poverty'!$K139/100)*H141,0)</f>
        <v>2.254</v>
      </c>
      <c r="S141" s="2">
        <f>+IFERROR(('Regions &amp; Poverty'!$K139/100)*I141,0)</f>
        <v>70.034999999999997</v>
      </c>
      <c r="T141" s="2">
        <f>+IFERROR(('Regions &amp; Poverty'!$K139/100)*J141,0)</f>
        <v>25.920999999999999</v>
      </c>
      <c r="U141" s="2">
        <f>+IFERROR(R141*('Regions &amp; Poverty'!$M139/100),0)</f>
        <v>6.762E-2</v>
      </c>
      <c r="V141" s="2">
        <f>+IFERROR(S141*('Regions &amp; Poverty'!$M139/100),0)</f>
        <v>2.1010499999999999</v>
      </c>
      <c r="W141" s="2">
        <f>+IFERROR(T141*('Regions &amp; Poverty'!$M139/100),0)</f>
        <v>0.77762999999999993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5635</v>
      </c>
      <c r="I142" s="2">
        <f t="shared" si="24"/>
        <v>5675</v>
      </c>
      <c r="J142" s="2">
        <f t="shared" si="24"/>
        <v>5714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23417</v>
      </c>
      <c r="I143" s="2">
        <f t="shared" si="24"/>
        <v>34782</v>
      </c>
      <c r="J143" s="2">
        <f t="shared" si="24"/>
        <v>6343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5974</v>
      </c>
      <c r="I144" s="2">
        <f t="shared" si="24"/>
        <v>4570</v>
      </c>
      <c r="J144" s="2">
        <f t="shared" si="24"/>
        <v>5300</v>
      </c>
      <c r="K144" s="27"/>
      <c r="L144" s="2">
        <f>+IFERROR(('Regions &amp; Poverty'!$G142/100)*H144,0)</f>
        <v>119.48</v>
      </c>
      <c r="M144" s="2">
        <f>+IFERROR(('Regions &amp; Poverty'!$G142/100)*I144,0)</f>
        <v>91.4</v>
      </c>
      <c r="N144" s="2">
        <f>+IFERROR(('Regions &amp; Poverty'!$G142/100)*J144,0)</f>
        <v>106</v>
      </c>
      <c r="O144" s="2">
        <f>+IFERROR(L144*('Regions &amp; Poverty'!$I142/100),0)</f>
        <v>0.47792000000000001</v>
      </c>
      <c r="P144" s="2">
        <f>+IFERROR(M144*('Regions &amp; Poverty'!$I142/100),0)</f>
        <v>0.36560000000000004</v>
      </c>
      <c r="Q144" s="2">
        <f>+IFERROR(N144*('Regions &amp; Poverty'!$I142/100),0)</f>
        <v>0.42399999999999999</v>
      </c>
      <c r="R144" s="2">
        <f>+IFERROR(('Regions &amp; Poverty'!$K142/100)*H144,0)</f>
        <v>543.63400000000001</v>
      </c>
      <c r="S144" s="2">
        <f>+IFERROR(('Regions &amp; Poverty'!$K142/100)*I144,0)</f>
        <v>415.87</v>
      </c>
      <c r="T144" s="2">
        <f>+IFERROR(('Regions &amp; Poverty'!$K142/100)*J144,0)</f>
        <v>482.3</v>
      </c>
      <c r="U144" s="2">
        <f>+IFERROR(R144*('Regions &amp; Poverty'!$M142/100),0)</f>
        <v>12.503582</v>
      </c>
      <c r="V144" s="2">
        <f>+IFERROR(S144*('Regions &amp; Poverty'!$M142/100),0)</f>
        <v>9.5650099999999991</v>
      </c>
      <c r="W144" s="2">
        <f>+IFERROR(T144*('Regions &amp; Poverty'!$M142/100),0)</f>
        <v>11.0929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343</v>
      </c>
      <c r="I148" s="2">
        <f t="shared" si="24"/>
        <v>245</v>
      </c>
      <c r="J148" s="2">
        <f t="shared" si="24"/>
        <v>231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3500</v>
      </c>
      <c r="I151" s="2">
        <f t="shared" si="25"/>
        <v>3670</v>
      </c>
      <c r="J151" s="2">
        <f t="shared" si="25"/>
        <v>3322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3.5</v>
      </c>
      <c r="S151" s="2">
        <f>+IFERROR(('Regions &amp; Poverty'!$K149/100)*I151,0)</f>
        <v>3.67</v>
      </c>
      <c r="T151" s="2">
        <f>+IFERROR(('Regions &amp; Poverty'!$K149/100)*J151,0)</f>
        <v>3.3220000000000001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3159</v>
      </c>
      <c r="I155" s="2">
        <f t="shared" si="25"/>
        <v>3590</v>
      </c>
      <c r="J155" s="2">
        <f t="shared" si="25"/>
        <v>4790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2987</v>
      </c>
      <c r="I156" s="2">
        <f t="shared" si="25"/>
        <v>3125</v>
      </c>
      <c r="J156" s="2">
        <f t="shared" si="25"/>
        <v>2919</v>
      </c>
      <c r="K156" s="27"/>
      <c r="L156" s="2">
        <f>+IFERROR(('Regions &amp; Poverty'!$G154/100)*H156,0)</f>
        <v>8.9610000000000003</v>
      </c>
      <c r="M156" s="2">
        <f>+IFERROR(('Regions &amp; Poverty'!$G154/100)*I156,0)</f>
        <v>9.375</v>
      </c>
      <c r="N156" s="2">
        <f>+IFERROR(('Regions &amp; Poverty'!$G154/100)*J156,0)</f>
        <v>8.7569999999999997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71.688000000000002</v>
      </c>
      <c r="S156" s="2">
        <f>+IFERROR(('Regions &amp; Poverty'!$K154/100)*I156,0)</f>
        <v>75</v>
      </c>
      <c r="T156" s="2">
        <f>+IFERROR(('Regions &amp; Poverty'!$K154/100)*J156,0)</f>
        <v>70.055999999999997</v>
      </c>
      <c r="U156" s="2">
        <f>+IFERROR(R156*('Regions &amp; Poverty'!$M154/100),0)</f>
        <v>0.35844000000000004</v>
      </c>
      <c r="V156" s="2">
        <f>+IFERROR(S156*('Regions &amp; Poverty'!$M154/100),0)</f>
        <v>0.375</v>
      </c>
      <c r="W156" s="2">
        <f>+IFERROR(T156*('Regions &amp; Poverty'!$M154/100),0)</f>
        <v>0.35027999999999998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3400</v>
      </c>
      <c r="I158" s="2">
        <f t="shared" si="25"/>
        <v>3168</v>
      </c>
      <c r="J158" s="2">
        <f t="shared" si="25"/>
        <v>3186</v>
      </c>
      <c r="K158" s="27"/>
      <c r="L158" s="2">
        <f>+IFERROR(('Regions &amp; Poverty'!$G156/100)*H158,0)</f>
        <v>639.20000000000005</v>
      </c>
      <c r="M158" s="2">
        <f>+IFERROR(('Regions &amp; Poverty'!$G156/100)*I158,0)</f>
        <v>595.58399999999995</v>
      </c>
      <c r="N158" s="2">
        <f>+IFERROR(('Regions &amp; Poverty'!$G156/100)*J158,0)</f>
        <v>598.96799999999996</v>
      </c>
      <c r="O158" s="2">
        <f>+IFERROR(L158*('Regions &amp; Poverty'!$I156/100),0)</f>
        <v>28.763999999999999</v>
      </c>
      <c r="P158" s="2">
        <f>+IFERROR(M158*('Regions &amp; Poverty'!$I156/100),0)</f>
        <v>26.801279999999995</v>
      </c>
      <c r="Q158" s="2">
        <f>+IFERROR(N158*('Regions &amp; Poverty'!$I156/100),0)</f>
        <v>26.953559999999996</v>
      </c>
      <c r="R158" s="2">
        <f>+IFERROR(('Regions &amp; Poverty'!$K156/100)*H158,0)</f>
        <v>1774.8</v>
      </c>
      <c r="S158" s="2">
        <f>+IFERROR(('Regions &amp; Poverty'!$K156/100)*I158,0)</f>
        <v>1653.6960000000001</v>
      </c>
      <c r="T158" s="2">
        <f>+IFERROR(('Regions &amp; Poverty'!$K156/100)*J158,0)</f>
        <v>1663.0920000000001</v>
      </c>
      <c r="U158" s="2">
        <f>+IFERROR(R158*('Regions &amp; Poverty'!$M156/100),0)</f>
        <v>307.04040000000003</v>
      </c>
      <c r="V158" s="2">
        <f>+IFERROR(S158*('Regions &amp; Poverty'!$M156/100),0)</f>
        <v>286.08940800000005</v>
      </c>
      <c r="W158" s="2">
        <f>+IFERROR(T158*('Regions &amp; Poverty'!$M156/100),0)</f>
        <v>287.71491600000002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342100</v>
      </c>
      <c r="I159" s="2">
        <f t="shared" si="25"/>
        <v>290400</v>
      </c>
      <c r="J159" s="2">
        <f t="shared" si="25"/>
        <v>311793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28070</v>
      </c>
      <c r="I160" s="2">
        <f t="shared" si="26"/>
        <v>24168</v>
      </c>
      <c r="J160" s="2">
        <f t="shared" si="26"/>
        <v>20419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34183</v>
      </c>
      <c r="I161" s="2">
        <f t="shared" si="26"/>
        <v>58500</v>
      </c>
      <c r="J161" s="2">
        <f t="shared" si="26"/>
        <v>72241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8900</v>
      </c>
      <c r="I162" s="2">
        <f t="shared" si="26"/>
        <v>11800</v>
      </c>
      <c r="J162" s="2">
        <f t="shared" si="26"/>
        <v>23100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101100</v>
      </c>
      <c r="I163" s="2">
        <f t="shared" si="26"/>
        <v>228765</v>
      </c>
      <c r="J163" s="2">
        <f t="shared" si="26"/>
        <v>400509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133</v>
      </c>
      <c r="I164" s="2">
        <f t="shared" si="26"/>
        <v>56</v>
      </c>
      <c r="J164" s="2">
        <f t="shared" si="26"/>
        <v>67</v>
      </c>
      <c r="K164" s="27"/>
      <c r="L164" s="2">
        <f>+IFERROR(('Regions &amp; Poverty'!$G162/100)*H164,0)</f>
        <v>2.5270000000000001</v>
      </c>
      <c r="M164" s="2">
        <f>+IFERROR(('Regions &amp; Poverty'!$G162/100)*I164,0)</f>
        <v>1.0640000000000001</v>
      </c>
      <c r="N164" s="2">
        <f>+IFERROR(('Regions &amp; Poverty'!$G162/100)*J164,0)</f>
        <v>1.2729999999999999</v>
      </c>
      <c r="O164" s="2">
        <f>+IFERROR(L164*('Regions &amp; Poverty'!$I162/100),0)</f>
        <v>7.5810000000000009E-3</v>
      </c>
      <c r="P164" s="2">
        <f>+IFERROR(M164*('Regions &amp; Poverty'!$I162/100),0)</f>
        <v>3.1920000000000004E-3</v>
      </c>
      <c r="Q164" s="2">
        <f>+IFERROR(N164*('Regions &amp; Poverty'!$I162/100),0)</f>
        <v>3.8189999999999999E-3</v>
      </c>
      <c r="R164" s="2">
        <f>+IFERROR(('Regions &amp; Poverty'!$K162/100)*H164,0)</f>
        <v>17.955000000000002</v>
      </c>
      <c r="S164" s="2">
        <f>+IFERROR(('Regions &amp; Poverty'!$K162/100)*I164,0)</f>
        <v>7.5600000000000005</v>
      </c>
      <c r="T164" s="2">
        <f>+IFERROR(('Regions &amp; Poverty'!$K162/100)*J164,0)</f>
        <v>9.0449999999999999</v>
      </c>
      <c r="U164" s="2">
        <f>+IFERROR(R164*('Regions &amp; Poverty'!$M162/100),0)</f>
        <v>0.53865000000000007</v>
      </c>
      <c r="V164" s="2">
        <f>+IFERROR(S164*('Regions &amp; Poverty'!$M162/100),0)</f>
        <v>0.2268</v>
      </c>
      <c r="W164" s="2">
        <f>+IFERROR(T164*('Regions &amp; Poverty'!$M162/100),0)</f>
        <v>0.27134999999999998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11131</v>
      </c>
      <c r="I165" s="2">
        <f t="shared" si="26"/>
        <v>10353</v>
      </c>
      <c r="J165" s="2">
        <f t="shared" si="26"/>
        <v>7725</v>
      </c>
      <c r="K165" s="27"/>
      <c r="L165" s="2">
        <f>+IFERROR(('Regions &amp; Poverty'!$G163/100)*H165,0)</f>
        <v>55.655000000000001</v>
      </c>
      <c r="M165" s="2">
        <f>+IFERROR(('Regions &amp; Poverty'!$G163/100)*I165,0)</f>
        <v>51.765000000000001</v>
      </c>
      <c r="N165" s="2">
        <f>+IFERROR(('Regions &amp; Poverty'!$G163/100)*J165,0)</f>
        <v>38.625</v>
      </c>
      <c r="O165" s="2">
        <f>+IFERROR(L165*('Regions &amp; Poverty'!$I163/100),0)</f>
        <v>0.11131000000000001</v>
      </c>
      <c r="P165" s="2">
        <f>+IFERROR(M165*('Regions &amp; Poverty'!$I163/100),0)</f>
        <v>0.10353</v>
      </c>
      <c r="Q165" s="2">
        <f>+IFERROR(N165*('Regions &amp; Poverty'!$I163/100),0)</f>
        <v>7.7249999999999999E-2</v>
      </c>
      <c r="R165" s="2">
        <f>+IFERROR(('Regions &amp; Poverty'!$K163/100)*H165,0)</f>
        <v>300.53700000000003</v>
      </c>
      <c r="S165" s="2">
        <f>+IFERROR(('Regions &amp; Poverty'!$K163/100)*I165,0)</f>
        <v>279.53100000000001</v>
      </c>
      <c r="T165" s="2">
        <f>+IFERROR(('Regions &amp; Poverty'!$K163/100)*J165,0)</f>
        <v>208.57500000000002</v>
      </c>
      <c r="U165" s="2">
        <f>+IFERROR(R165*('Regions &amp; Poverty'!$M163/100),0)</f>
        <v>2.1037590000000002</v>
      </c>
      <c r="V165" s="2">
        <f>+IFERROR(S165*('Regions &amp; Poverty'!$M163/100),0)</f>
        <v>1.9567169999999998</v>
      </c>
      <c r="W165" s="2">
        <f>+IFERROR(T165*('Regions &amp; Poverty'!$M163/100),0)</f>
        <v>1.4600249999999999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98</v>
      </c>
      <c r="I166" s="2">
        <f t="shared" si="26"/>
        <v>39</v>
      </c>
      <c r="J166" s="2">
        <f t="shared" si="26"/>
        <v>87</v>
      </c>
      <c r="K166" s="27"/>
      <c r="L166" s="2">
        <f>+IFERROR(('Regions &amp; Poverty'!$G164/100)*H166,0)</f>
        <v>8.1340000000000003</v>
      </c>
      <c r="M166" s="2">
        <f>+IFERROR(('Regions &amp; Poverty'!$G164/100)*I166,0)</f>
        <v>3.2370000000000001</v>
      </c>
      <c r="N166" s="2">
        <f>+IFERROR(('Regions &amp; Poverty'!$G164/100)*J166,0)</f>
        <v>7.2210000000000001</v>
      </c>
      <c r="O166" s="2">
        <f>+IFERROR(L166*('Regions &amp; Poverty'!$I164/100),0)</f>
        <v>0.17894800000000002</v>
      </c>
      <c r="P166" s="2">
        <f>+IFERROR(M166*('Regions &amp; Poverty'!$I164/100),0)</f>
        <v>7.1214000000000013E-2</v>
      </c>
      <c r="Q166" s="2">
        <f>+IFERROR(N166*('Regions &amp; Poverty'!$I164/100),0)</f>
        <v>0.15886200000000003</v>
      </c>
      <c r="R166" s="2">
        <f>+IFERROR(('Regions &amp; Poverty'!$K164/100)*H166,0)</f>
        <v>24.794</v>
      </c>
      <c r="S166" s="2">
        <f>+IFERROR(('Regions &amp; Poverty'!$K164/100)*I166,0)</f>
        <v>9.8670000000000009</v>
      </c>
      <c r="T166" s="2">
        <f>+IFERROR(('Regions &amp; Poverty'!$K164/100)*J166,0)</f>
        <v>22.010999999999999</v>
      </c>
      <c r="U166" s="2">
        <f>+IFERROR(R166*('Regions &amp; Poverty'!$M164/100),0)</f>
        <v>1.933932</v>
      </c>
      <c r="V166" s="2">
        <f>+IFERROR(S166*('Regions &amp; Poverty'!$M164/100),0)</f>
        <v>0.76962600000000003</v>
      </c>
      <c r="W166" s="2">
        <f>+IFERROR(T166*('Regions &amp; Poverty'!$M164/100),0)</f>
        <v>1.716858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1600</v>
      </c>
      <c r="I167" s="2">
        <f t="shared" si="26"/>
        <v>1700</v>
      </c>
      <c r="J167" s="2">
        <f t="shared" si="26"/>
        <v>1658</v>
      </c>
      <c r="K167" s="27"/>
      <c r="L167" s="2">
        <f>+IFERROR(('Regions &amp; Poverty'!$G165/100)*H167,0)</f>
        <v>40</v>
      </c>
      <c r="M167" s="2">
        <f>+IFERROR(('Regions &amp; Poverty'!$G165/100)*I167,0)</f>
        <v>42.5</v>
      </c>
      <c r="N167" s="2">
        <f>+IFERROR(('Regions &amp; Poverty'!$G165/100)*J167,0)</f>
        <v>41.45</v>
      </c>
      <c r="O167" s="2">
        <f>+IFERROR(L167*('Regions &amp; Poverty'!$I165/100),0)</f>
        <v>0.2</v>
      </c>
      <c r="P167" s="2">
        <f>+IFERROR(M167*('Regions &amp; Poverty'!$I165/100),0)</f>
        <v>0.21249999999999999</v>
      </c>
      <c r="Q167" s="2">
        <f>+IFERROR(N167*('Regions &amp; Poverty'!$I165/100),0)</f>
        <v>0.20725000000000002</v>
      </c>
      <c r="R167" s="2">
        <f>+IFERROR(('Regions &amp; Poverty'!$K165/100)*H167,0)</f>
        <v>372.8</v>
      </c>
      <c r="S167" s="2">
        <f>+IFERROR(('Regions &amp; Poverty'!$K165/100)*I167,0)</f>
        <v>396.1</v>
      </c>
      <c r="T167" s="2">
        <f>+IFERROR(('Regions &amp; Poverty'!$K165/100)*J167,0)</f>
        <v>386.31400000000002</v>
      </c>
      <c r="U167" s="2">
        <f>+IFERROR(R167*('Regions &amp; Poverty'!$M165/100),0)</f>
        <v>17.521599999999999</v>
      </c>
      <c r="V167" s="2">
        <f>+IFERROR(S167*('Regions &amp; Poverty'!$M165/100),0)</f>
        <v>18.616700000000002</v>
      </c>
      <c r="W167" s="2">
        <f>+IFERROR(T167*('Regions &amp; Poverty'!$M165/100),0)</f>
        <v>18.156758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7367</v>
      </c>
      <c r="I168" s="2">
        <f t="shared" si="26"/>
        <v>8007</v>
      </c>
      <c r="J168" s="2">
        <f t="shared" si="26"/>
        <v>8411</v>
      </c>
      <c r="K168" s="27"/>
      <c r="L168" s="2">
        <f>+IFERROR(('Regions &amp; Poverty'!$G166/100)*H168,0)</f>
        <v>346.24900000000002</v>
      </c>
      <c r="M168" s="2">
        <f>+IFERROR(('Regions &amp; Poverty'!$G166/100)*I168,0)</f>
        <v>376.32900000000001</v>
      </c>
      <c r="N168" s="2">
        <f>+IFERROR(('Regions &amp; Poverty'!$G166/100)*J168,0)</f>
        <v>395.31700000000001</v>
      </c>
      <c r="O168" s="2">
        <f>+IFERROR(L168*('Regions &amp; Poverty'!$I166/100),0)</f>
        <v>3.4624900000000003</v>
      </c>
      <c r="P168" s="2">
        <f>+IFERROR(M168*('Regions &amp; Poverty'!$I166/100),0)</f>
        <v>3.76329</v>
      </c>
      <c r="Q168" s="2">
        <f>+IFERROR(N168*('Regions &amp; Poverty'!$I166/100),0)</f>
        <v>3.9531700000000001</v>
      </c>
      <c r="R168" s="2">
        <f>+IFERROR(('Regions &amp; Poverty'!$K166/100)*H168,0)</f>
        <v>1473.4</v>
      </c>
      <c r="S168" s="2">
        <f>+IFERROR(('Regions &amp; Poverty'!$K166/100)*I168,0)</f>
        <v>1601.4</v>
      </c>
      <c r="T168" s="2">
        <f>+IFERROR(('Regions &amp; Poverty'!$K166/100)*J168,0)</f>
        <v>1682.2</v>
      </c>
      <c r="U168" s="2">
        <f>+IFERROR(R168*('Regions &amp; Poverty'!$M166/100),0)</f>
        <v>76.616800000000012</v>
      </c>
      <c r="V168" s="2">
        <f>+IFERROR(S168*('Regions &amp; Poverty'!$M166/100),0)</f>
        <v>83.272800000000018</v>
      </c>
      <c r="W168" s="2">
        <f>+IFERROR(T168*('Regions &amp; Poverty'!$M166/100),0)</f>
        <v>87.474400000000017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12000</v>
      </c>
      <c r="I169" s="2">
        <f t="shared" si="26"/>
        <v>13000</v>
      </c>
      <c r="J169" s="2">
        <f t="shared" si="26"/>
        <v>13048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3300</v>
      </c>
      <c r="I170" s="2">
        <f t="shared" si="27"/>
        <v>3700</v>
      </c>
      <c r="J170" s="2">
        <f t="shared" si="27"/>
        <v>3964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61709</v>
      </c>
      <c r="I171" s="2">
        <f t="shared" si="27"/>
        <v>50632</v>
      </c>
      <c r="J171" s="2">
        <f t="shared" si="27"/>
        <v>49731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34787</v>
      </c>
      <c r="I172" s="2">
        <f t="shared" si="27"/>
        <v>42338</v>
      </c>
      <c r="J172" s="2">
        <f t="shared" si="27"/>
        <v>76725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139.148</v>
      </c>
      <c r="S172" s="2">
        <f>+IFERROR(('Regions &amp; Poverty'!$K170/100)*I172,0)</f>
        <v>169.352</v>
      </c>
      <c r="T172" s="2">
        <f>+IFERROR(('Regions &amp; Poverty'!$K170/100)*J172,0)</f>
        <v>306.90000000000003</v>
      </c>
      <c r="U172" s="2">
        <f>+IFERROR(R172*('Regions &amp; Poverty'!$M170/100),0)</f>
        <v>0.13914799999999999</v>
      </c>
      <c r="V172" s="2">
        <f>+IFERROR(S172*('Regions &amp; Poverty'!$M170/100),0)</f>
        <v>0.169352</v>
      </c>
      <c r="W172" s="2">
        <f>+IFERROR(T172*('Regions &amp; Poverty'!$M170/100),0)</f>
        <v>0.30690000000000006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13727</v>
      </c>
      <c r="I173" s="2">
        <f t="shared" si="27"/>
        <v>10701</v>
      </c>
      <c r="J173" s="2">
        <f t="shared" si="27"/>
        <v>26598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192.17799999999997</v>
      </c>
      <c r="S173" s="2">
        <f>+IFERROR(('Regions &amp; Poverty'!$K171/100)*I173,0)</f>
        <v>149.81399999999999</v>
      </c>
      <c r="T173" s="2">
        <f>+IFERROR(('Regions &amp; Poverty'!$K171/100)*J173,0)</f>
        <v>372.37199999999996</v>
      </c>
      <c r="U173" s="2">
        <f>+IFERROR(R173*('Regions &amp; Poverty'!$M171/100),0)</f>
        <v>0.38435599999999992</v>
      </c>
      <c r="V173" s="2">
        <f>+IFERROR(S173*('Regions &amp; Poverty'!$M171/100),0)</f>
        <v>0.29962800000000001</v>
      </c>
      <c r="W173" s="2">
        <f>+IFERROR(T173*('Regions &amp; Poverty'!$M171/100),0)</f>
        <v>0.74474399999999996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1502845</v>
      </c>
      <c r="I174" s="2">
        <f t="shared" si="27"/>
        <v>1715743</v>
      </c>
      <c r="J174" s="2">
        <f t="shared" si="27"/>
        <v>2199489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4508.5349999999999</v>
      </c>
      <c r="S174" s="2">
        <f>+IFERROR(('Regions &amp; Poverty'!$K172/100)*I174,0)</f>
        <v>5147.2290000000003</v>
      </c>
      <c r="T174" s="2">
        <f>+IFERROR(('Regions &amp; Poverty'!$K172/100)*J174,0)</f>
        <v>6598.4670000000006</v>
      </c>
      <c r="U174" s="2">
        <f>+IFERROR(R174*('Regions &amp; Poverty'!$M172/100),0)</f>
        <v>4.5085350000000002</v>
      </c>
      <c r="V174" s="2">
        <f>+IFERROR(S174*('Regions &amp; Poverty'!$M172/100),0)</f>
        <v>5.1472290000000003</v>
      </c>
      <c r="W174" s="2">
        <f>+IFERROR(T174*('Regions &amp; Poverty'!$M172/100),0)</f>
        <v>6.5984670000000003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359030</v>
      </c>
      <c r="I175" s="2">
        <f t="shared" si="27"/>
        <v>377940</v>
      </c>
      <c r="J175" s="2">
        <f t="shared" si="27"/>
        <v>746230</v>
      </c>
      <c r="K175" s="27"/>
      <c r="L175" s="2">
        <f>+IFERROR(('Regions &amp; Poverty'!$G173/100)*H175,0)</f>
        <v>359.03000000000003</v>
      </c>
      <c r="M175" s="2">
        <f>+IFERROR(('Regions &amp; Poverty'!$G173/100)*I175,0)</f>
        <v>377.94</v>
      </c>
      <c r="N175" s="2">
        <f>+IFERROR(('Regions &amp; Poverty'!$G173/100)*J175,0)</f>
        <v>746.23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1795.15</v>
      </c>
      <c r="S175" s="2">
        <f>+IFERROR(('Regions &amp; Poverty'!$K173/100)*I175,0)</f>
        <v>1889.7</v>
      </c>
      <c r="T175" s="2">
        <f>+IFERROR(('Regions &amp; Poverty'!$K173/100)*J175,0)</f>
        <v>3731.15</v>
      </c>
      <c r="U175" s="2">
        <f>+IFERROR(R175*('Regions &amp; Poverty'!$M173/100),0)</f>
        <v>1.79515</v>
      </c>
      <c r="V175" s="2">
        <f>+IFERROR(S175*('Regions &amp; Poverty'!$M173/100),0)</f>
        <v>1.8897000000000002</v>
      </c>
      <c r="W175" s="2">
        <f>+IFERROR(T175*('Regions &amp; Poverty'!$M173/100),0)</f>
        <v>3.73115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2151910</v>
      </c>
      <c r="I176" s="9">
        <f t="shared" si="28"/>
        <v>2533274</v>
      </c>
      <c r="J176" s="9">
        <f t="shared" si="28"/>
        <v>3629583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11654011</v>
      </c>
      <c r="I178" s="9">
        <f t="shared" si="29"/>
        <v>12038164</v>
      </c>
      <c r="J178" s="9">
        <f t="shared" si="29"/>
        <v>14356445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658</v>
      </c>
      <c r="I182" s="2">
        <f t="shared" si="30"/>
        <v>620</v>
      </c>
      <c r="J182" s="2">
        <f t="shared" si="30"/>
        <v>582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342637</v>
      </c>
      <c r="I183" s="2">
        <f t="shared" si="30"/>
        <v>356477</v>
      </c>
      <c r="J183" s="2">
        <f t="shared" si="30"/>
        <v>348145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2559</v>
      </c>
      <c r="I199" s="2">
        <f t="shared" si="31"/>
        <v>3940</v>
      </c>
      <c r="J199" s="2">
        <f t="shared" si="31"/>
        <v>2595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750</v>
      </c>
      <c r="I200" s="2">
        <f t="shared" si="31"/>
        <v>1156</v>
      </c>
      <c r="J200" s="2">
        <f t="shared" si="31"/>
        <v>890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42748</v>
      </c>
      <c r="I201" s="2">
        <f t="shared" si="32"/>
        <v>78161</v>
      </c>
      <c r="J201" s="2">
        <f t="shared" si="32"/>
        <v>68703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12074</v>
      </c>
      <c r="I202" s="2">
        <f t="shared" si="32"/>
        <v>23361</v>
      </c>
      <c r="J202" s="2">
        <f t="shared" si="32"/>
        <v>22401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3350</v>
      </c>
      <c r="I203" s="2">
        <f t="shared" si="32"/>
        <v>1830</v>
      </c>
      <c r="J203" s="2">
        <f t="shared" si="32"/>
        <v>2397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579</v>
      </c>
      <c r="I204" s="2">
        <f t="shared" si="32"/>
        <v>194</v>
      </c>
      <c r="J204" s="2">
        <f t="shared" si="32"/>
        <v>246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2351</v>
      </c>
      <c r="I205" s="2">
        <f t="shared" si="32"/>
        <v>2387</v>
      </c>
      <c r="J205" s="2">
        <f t="shared" si="32"/>
        <v>2336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548</v>
      </c>
      <c r="I206" s="2">
        <f t="shared" si="32"/>
        <v>1151</v>
      </c>
      <c r="J206" s="2">
        <f t="shared" si="32"/>
        <v>1633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1400</v>
      </c>
      <c r="I208" s="2">
        <f t="shared" si="32"/>
        <v>1420</v>
      </c>
      <c r="J208" s="2">
        <f t="shared" si="32"/>
        <v>1471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124</v>
      </c>
      <c r="I244" s="2">
        <f t="shared" si="36"/>
        <v>134</v>
      </c>
      <c r="J244" s="2">
        <f t="shared" si="36"/>
        <v>137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0</v>
      </c>
      <c r="I245" s="2">
        <f t="shared" si="36"/>
        <v>0</v>
      </c>
      <c r="J245" s="2">
        <f t="shared" si="36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4</v>
      </c>
      <c r="B250" s="1" t="s">
        <v>20</v>
      </c>
      <c r="C250" s="1">
        <v>187</v>
      </c>
      <c r="D250" s="1" t="s">
        <v>692</v>
      </c>
      <c r="E250" s="1">
        <v>5510</v>
      </c>
      <c r="F250" s="1" t="s">
        <v>581</v>
      </c>
      <c r="G250" s="1" t="s">
        <v>4</v>
      </c>
      <c r="H250" s="1">
        <v>10119</v>
      </c>
      <c r="I250" s="1">
        <v>11050</v>
      </c>
      <c r="J250" s="1">
        <v>5984</v>
      </c>
    </row>
    <row r="251" spans="1:11" ht="15" customHeight="1" x14ac:dyDescent="0.2">
      <c r="A251" s="1">
        <v>9</v>
      </c>
      <c r="B251" s="1" t="s">
        <v>24</v>
      </c>
      <c r="C251" s="1">
        <v>187</v>
      </c>
      <c r="D251" s="1" t="s">
        <v>692</v>
      </c>
      <c r="E251" s="1">
        <v>5510</v>
      </c>
      <c r="F251" s="1" t="s">
        <v>581</v>
      </c>
      <c r="G251" s="1" t="s">
        <v>4</v>
      </c>
      <c r="H251" s="1">
        <v>54796</v>
      </c>
      <c r="I251" s="1">
        <v>55712</v>
      </c>
      <c r="J251" s="1">
        <v>57101</v>
      </c>
    </row>
    <row r="252" spans="1:11" ht="15" customHeight="1" x14ac:dyDescent="0.2">
      <c r="A252" s="1">
        <v>1</v>
      </c>
      <c r="B252" s="1" t="s">
        <v>25</v>
      </c>
      <c r="C252" s="1">
        <v>187</v>
      </c>
      <c r="D252" s="1" t="s">
        <v>692</v>
      </c>
      <c r="E252" s="1">
        <v>5510</v>
      </c>
      <c r="F252" s="1" t="s">
        <v>581</v>
      </c>
      <c r="G252" s="1" t="s">
        <v>4</v>
      </c>
      <c r="H252" s="1">
        <v>133</v>
      </c>
      <c r="I252" s="1">
        <v>56</v>
      </c>
      <c r="J252" s="1">
        <v>67</v>
      </c>
    </row>
    <row r="253" spans="1:11" ht="15" customHeight="1" x14ac:dyDescent="0.2">
      <c r="A253" s="1">
        <v>10</v>
      </c>
      <c r="B253" s="1" t="s">
        <v>26</v>
      </c>
      <c r="C253" s="1">
        <v>187</v>
      </c>
      <c r="D253" s="1" t="s">
        <v>692</v>
      </c>
      <c r="E253" s="1">
        <v>5510</v>
      </c>
      <c r="F253" s="1" t="s">
        <v>581</v>
      </c>
      <c r="G253" s="1" t="s">
        <v>4</v>
      </c>
      <c r="H253" s="1">
        <v>342100</v>
      </c>
      <c r="I253" s="1">
        <v>290400</v>
      </c>
      <c r="J253" s="1">
        <v>311793</v>
      </c>
    </row>
    <row r="254" spans="1:11" ht="15" customHeight="1" x14ac:dyDescent="0.2">
      <c r="A254" s="1">
        <v>11</v>
      </c>
      <c r="B254" s="1" t="s">
        <v>27</v>
      </c>
      <c r="C254" s="1">
        <v>187</v>
      </c>
      <c r="D254" s="1" t="s">
        <v>692</v>
      </c>
      <c r="E254" s="1">
        <v>5510</v>
      </c>
      <c r="F254" s="1" t="s">
        <v>581</v>
      </c>
      <c r="G254" s="1" t="s">
        <v>4</v>
      </c>
      <c r="H254" s="1">
        <v>17436</v>
      </c>
      <c r="I254" s="1">
        <v>18728</v>
      </c>
      <c r="J254" s="1">
        <v>19155</v>
      </c>
    </row>
    <row r="255" spans="1:11" ht="15" customHeight="1" x14ac:dyDescent="0.2">
      <c r="A255" s="1">
        <v>52</v>
      </c>
      <c r="B255" s="1" t="s">
        <v>28</v>
      </c>
      <c r="C255" s="1">
        <v>187</v>
      </c>
      <c r="D255" s="1" t="s">
        <v>692</v>
      </c>
      <c r="E255" s="1">
        <v>5510</v>
      </c>
      <c r="F255" s="1" t="s">
        <v>581</v>
      </c>
      <c r="G255" s="1" t="s">
        <v>4</v>
      </c>
      <c r="H255" s="1">
        <v>11131</v>
      </c>
      <c r="I255" s="1">
        <v>10353</v>
      </c>
      <c r="J255" s="1">
        <v>7725</v>
      </c>
    </row>
    <row r="256" spans="1:11" ht="15" customHeight="1" x14ac:dyDescent="0.2">
      <c r="A256" s="1">
        <v>16</v>
      </c>
      <c r="B256" s="1" t="s">
        <v>31</v>
      </c>
      <c r="C256" s="1">
        <v>187</v>
      </c>
      <c r="D256" s="1" t="s">
        <v>692</v>
      </c>
      <c r="E256" s="1">
        <v>5510</v>
      </c>
      <c r="F256" s="1" t="s">
        <v>581</v>
      </c>
      <c r="G256" s="1" t="s">
        <v>4</v>
      </c>
      <c r="H256" s="1">
        <v>10757</v>
      </c>
      <c r="I256" s="1">
        <v>10078</v>
      </c>
      <c r="J256" s="1">
        <v>10000</v>
      </c>
    </row>
    <row r="257" spans="1:10" ht="15" customHeight="1" x14ac:dyDescent="0.2">
      <c r="A257" s="1">
        <v>57</v>
      </c>
      <c r="B257" s="1" t="s">
        <v>33</v>
      </c>
      <c r="C257" s="1">
        <v>187</v>
      </c>
      <c r="D257" s="1" t="s">
        <v>692</v>
      </c>
      <c r="E257" s="1">
        <v>5510</v>
      </c>
      <c r="F257" s="1" t="s">
        <v>581</v>
      </c>
      <c r="G257" s="1" t="s">
        <v>4</v>
      </c>
      <c r="H257" s="1">
        <v>61709</v>
      </c>
      <c r="I257" s="1">
        <v>50632</v>
      </c>
      <c r="J257" s="1">
        <v>49731</v>
      </c>
    </row>
    <row r="258" spans="1:10" ht="15" customHeight="1" x14ac:dyDescent="0.2">
      <c r="A258" s="1">
        <v>255</v>
      </c>
      <c r="B258" s="1" t="s">
        <v>34</v>
      </c>
      <c r="C258" s="1">
        <v>187</v>
      </c>
      <c r="D258" s="1" t="s">
        <v>692</v>
      </c>
      <c r="E258" s="1">
        <v>5510</v>
      </c>
      <c r="F258" s="1" t="s">
        <v>581</v>
      </c>
      <c r="G258" s="1" t="s">
        <v>4</v>
      </c>
      <c r="H258" s="1">
        <v>2559</v>
      </c>
      <c r="I258" s="1">
        <v>3940</v>
      </c>
      <c r="J258" s="1">
        <v>2595</v>
      </c>
    </row>
    <row r="259" spans="1:10" ht="15" customHeight="1" x14ac:dyDescent="0.2">
      <c r="A259" s="1">
        <v>15</v>
      </c>
      <c r="B259" s="1" t="s">
        <v>35</v>
      </c>
      <c r="C259" s="1">
        <v>187</v>
      </c>
      <c r="D259" s="1" t="s">
        <v>692</v>
      </c>
      <c r="E259" s="1">
        <v>5510</v>
      </c>
      <c r="F259" s="1" t="s">
        <v>581</v>
      </c>
      <c r="G259" s="1" t="s">
        <v>4</v>
      </c>
    </row>
    <row r="260" spans="1:10" ht="15" customHeight="1" x14ac:dyDescent="0.2">
      <c r="A260" s="1">
        <v>23</v>
      </c>
      <c r="B260" s="1" t="s">
        <v>36</v>
      </c>
      <c r="C260" s="1">
        <v>187</v>
      </c>
      <c r="D260" s="1" t="s">
        <v>692</v>
      </c>
      <c r="E260" s="1">
        <v>5510</v>
      </c>
      <c r="F260" s="1" t="s">
        <v>581</v>
      </c>
      <c r="G260" s="1" t="s">
        <v>4</v>
      </c>
      <c r="H260" s="1">
        <v>2031</v>
      </c>
      <c r="I260" s="1">
        <v>2703</v>
      </c>
      <c r="J260" s="1">
        <v>4117</v>
      </c>
    </row>
    <row r="261" spans="1:10" ht="15" customHeight="1" x14ac:dyDescent="0.2">
      <c r="A261" s="1">
        <v>18</v>
      </c>
      <c r="B261" s="1" t="s">
        <v>39</v>
      </c>
      <c r="C261" s="1">
        <v>187</v>
      </c>
      <c r="D261" s="1" t="s">
        <v>692</v>
      </c>
      <c r="E261" s="1">
        <v>5510</v>
      </c>
      <c r="F261" s="1" t="s">
        <v>581</v>
      </c>
      <c r="G261" s="1" t="s">
        <v>4</v>
      </c>
      <c r="H261" s="1">
        <v>1130</v>
      </c>
      <c r="I261" s="1">
        <v>1218</v>
      </c>
      <c r="J261" s="1">
        <v>1286</v>
      </c>
    </row>
    <row r="262" spans="1:10" ht="15" customHeight="1" x14ac:dyDescent="0.2">
      <c r="A262" s="1">
        <v>19</v>
      </c>
      <c r="B262" s="1" t="s">
        <v>40</v>
      </c>
      <c r="C262" s="1">
        <v>187</v>
      </c>
      <c r="D262" s="1" t="s">
        <v>692</v>
      </c>
      <c r="E262" s="1">
        <v>5510</v>
      </c>
      <c r="F262" s="1" t="s">
        <v>581</v>
      </c>
      <c r="G262" s="1" t="s">
        <v>4</v>
      </c>
      <c r="H262" s="1">
        <v>5652</v>
      </c>
      <c r="I262" s="1">
        <v>5726</v>
      </c>
      <c r="J262" s="1">
        <v>5801</v>
      </c>
    </row>
    <row r="263" spans="1:10" ht="15" customHeight="1" x14ac:dyDescent="0.2">
      <c r="A263" s="1">
        <v>80</v>
      </c>
      <c r="B263" s="1" t="s">
        <v>41</v>
      </c>
      <c r="C263" s="1">
        <v>187</v>
      </c>
      <c r="D263" s="1" t="s">
        <v>692</v>
      </c>
      <c r="E263" s="1">
        <v>5510</v>
      </c>
      <c r="F263" s="1" t="s">
        <v>581</v>
      </c>
      <c r="G263" s="1" t="s">
        <v>4</v>
      </c>
      <c r="H263" s="1">
        <v>3350</v>
      </c>
      <c r="I263" s="1">
        <v>1830</v>
      </c>
      <c r="J263" s="1">
        <v>2397</v>
      </c>
    </row>
    <row r="264" spans="1:10" ht="15" customHeight="1" x14ac:dyDescent="0.2">
      <c r="A264" s="1">
        <v>21</v>
      </c>
      <c r="B264" s="1" t="s">
        <v>43</v>
      </c>
      <c r="C264" s="1">
        <v>187</v>
      </c>
      <c r="D264" s="1" t="s">
        <v>692</v>
      </c>
      <c r="E264" s="1">
        <v>5510</v>
      </c>
      <c r="F264" s="1" t="s">
        <v>581</v>
      </c>
      <c r="G264" s="1" t="s">
        <v>4</v>
      </c>
      <c r="H264" s="1">
        <v>3692</v>
      </c>
      <c r="I264" s="1">
        <v>2561</v>
      </c>
      <c r="J264" s="1">
        <v>3619</v>
      </c>
    </row>
    <row r="265" spans="1:10" ht="15" customHeight="1" x14ac:dyDescent="0.2">
      <c r="A265" s="1">
        <v>27</v>
      </c>
      <c r="B265" s="1" t="s">
        <v>46</v>
      </c>
      <c r="C265" s="1">
        <v>187</v>
      </c>
      <c r="D265" s="1" t="s">
        <v>692</v>
      </c>
      <c r="E265" s="1">
        <v>5510</v>
      </c>
      <c r="F265" s="1" t="s">
        <v>581</v>
      </c>
      <c r="G265" s="1" t="s">
        <v>4</v>
      </c>
      <c r="H265" s="1">
        <v>1531</v>
      </c>
      <c r="I265" s="1">
        <v>20496</v>
      </c>
      <c r="J265" s="1">
        <v>47403</v>
      </c>
    </row>
    <row r="266" spans="1:10" x14ac:dyDescent="0.2">
      <c r="A266" s="1">
        <v>29</v>
      </c>
      <c r="B266" s="1" t="s">
        <v>48</v>
      </c>
      <c r="C266" s="1">
        <v>187</v>
      </c>
      <c r="D266" s="1" t="s">
        <v>692</v>
      </c>
      <c r="E266" s="1">
        <v>5510</v>
      </c>
      <c r="F266" s="1" t="s">
        <v>581</v>
      </c>
      <c r="G266" s="1" t="s">
        <v>4</v>
      </c>
      <c r="H266" s="1">
        <v>12389</v>
      </c>
      <c r="I266" s="1">
        <v>2247</v>
      </c>
      <c r="J266" s="1">
        <v>2535</v>
      </c>
    </row>
    <row r="267" spans="1:10" x14ac:dyDescent="0.2">
      <c r="A267" s="1">
        <v>33</v>
      </c>
      <c r="B267" s="1" t="s">
        <v>51</v>
      </c>
      <c r="C267" s="1">
        <v>187</v>
      </c>
      <c r="D267" s="1" t="s">
        <v>692</v>
      </c>
      <c r="E267" s="1">
        <v>5510</v>
      </c>
      <c r="F267" s="1" t="s">
        <v>581</v>
      </c>
      <c r="G267" s="1" t="s">
        <v>4</v>
      </c>
      <c r="H267" s="1">
        <v>3810100</v>
      </c>
      <c r="I267" s="1">
        <v>3200700</v>
      </c>
      <c r="J267" s="1">
        <v>4611100</v>
      </c>
    </row>
    <row r="268" spans="1:10" x14ac:dyDescent="0.2">
      <c r="A268" s="1">
        <v>40</v>
      </c>
      <c r="B268" s="1" t="s">
        <v>56</v>
      </c>
      <c r="C268" s="1">
        <v>187</v>
      </c>
      <c r="D268" s="1" t="s">
        <v>692</v>
      </c>
      <c r="E268" s="1">
        <v>5510</v>
      </c>
      <c r="F268" s="1" t="s">
        <v>581</v>
      </c>
      <c r="G268" s="1" t="s">
        <v>4</v>
      </c>
      <c r="H268" s="1">
        <v>713</v>
      </c>
      <c r="I268" s="1">
        <v>254</v>
      </c>
      <c r="J268" s="1">
        <v>1508</v>
      </c>
    </row>
    <row r="269" spans="1:10" x14ac:dyDescent="0.2">
      <c r="A269" s="1">
        <v>351</v>
      </c>
      <c r="B269" s="1" t="s">
        <v>57</v>
      </c>
      <c r="C269" s="1">
        <v>187</v>
      </c>
      <c r="D269" s="1" t="s">
        <v>692</v>
      </c>
      <c r="E269" s="1">
        <v>5510</v>
      </c>
      <c r="F269" s="1" t="s">
        <v>581</v>
      </c>
      <c r="G269" s="1" t="s">
        <v>4</v>
      </c>
      <c r="H269" s="1">
        <v>1350000</v>
      </c>
      <c r="I269" s="1">
        <v>1267000</v>
      </c>
      <c r="J269" s="1">
        <v>1194131</v>
      </c>
    </row>
    <row r="270" spans="1:10" x14ac:dyDescent="0.2">
      <c r="A270" s="1">
        <v>41</v>
      </c>
      <c r="B270" s="1" t="s">
        <v>568</v>
      </c>
      <c r="C270" s="1">
        <v>187</v>
      </c>
      <c r="D270" s="1" t="s">
        <v>692</v>
      </c>
      <c r="E270" s="1">
        <v>5510</v>
      </c>
      <c r="F270" s="1" t="s">
        <v>581</v>
      </c>
      <c r="G270" s="1" t="s">
        <v>4</v>
      </c>
      <c r="H270" s="1">
        <v>1350000</v>
      </c>
      <c r="I270" s="1">
        <v>1267000</v>
      </c>
      <c r="J270" s="1">
        <v>1194131</v>
      </c>
    </row>
    <row r="271" spans="1:10" x14ac:dyDescent="0.2">
      <c r="A271" s="1">
        <v>44</v>
      </c>
      <c r="B271" s="1" t="s">
        <v>58</v>
      </c>
      <c r="C271" s="1">
        <v>187</v>
      </c>
      <c r="D271" s="1" t="s">
        <v>692</v>
      </c>
      <c r="E271" s="1">
        <v>5510</v>
      </c>
      <c r="F271" s="1" t="s">
        <v>581</v>
      </c>
      <c r="G271" s="1" t="s">
        <v>4</v>
      </c>
      <c r="H271" s="1">
        <v>52360</v>
      </c>
      <c r="I271" s="1">
        <v>53790</v>
      </c>
      <c r="J271" s="1">
        <v>54916</v>
      </c>
    </row>
    <row r="272" spans="1:10" x14ac:dyDescent="0.2">
      <c r="A272" s="1">
        <v>46</v>
      </c>
      <c r="B272" s="1" t="s">
        <v>60</v>
      </c>
      <c r="C272" s="1">
        <v>187</v>
      </c>
      <c r="D272" s="1" t="s">
        <v>692</v>
      </c>
      <c r="E272" s="1">
        <v>5510</v>
      </c>
      <c r="F272" s="1" t="s">
        <v>581</v>
      </c>
      <c r="G272" s="1" t="s">
        <v>4</v>
      </c>
      <c r="H272" s="1">
        <v>6629</v>
      </c>
      <c r="I272" s="1">
        <v>6577</v>
      </c>
      <c r="J272" s="1">
        <v>6625</v>
      </c>
    </row>
    <row r="273" spans="1:10" x14ac:dyDescent="0.2">
      <c r="A273" s="1">
        <v>98</v>
      </c>
      <c r="B273" s="1" t="s">
        <v>64</v>
      </c>
      <c r="C273" s="1">
        <v>187</v>
      </c>
      <c r="D273" s="1" t="s">
        <v>692</v>
      </c>
      <c r="E273" s="1">
        <v>5510</v>
      </c>
      <c r="F273" s="1" t="s">
        <v>581</v>
      </c>
      <c r="G273" s="1" t="s">
        <v>4</v>
      </c>
      <c r="H273" s="1">
        <v>579</v>
      </c>
      <c r="I273" s="1">
        <v>194</v>
      </c>
      <c r="J273" s="1">
        <v>246</v>
      </c>
    </row>
    <row r="274" spans="1:10" x14ac:dyDescent="0.2">
      <c r="A274" s="1">
        <v>167</v>
      </c>
      <c r="B274" s="1" t="s">
        <v>570</v>
      </c>
      <c r="C274" s="1">
        <v>187</v>
      </c>
      <c r="D274" s="1" t="s">
        <v>692</v>
      </c>
      <c r="E274" s="1">
        <v>5510</v>
      </c>
      <c r="F274" s="1" t="s">
        <v>581</v>
      </c>
      <c r="G274" s="1" t="s">
        <v>4</v>
      </c>
      <c r="H274" s="1">
        <v>42748</v>
      </c>
      <c r="I274" s="1">
        <v>78161</v>
      </c>
      <c r="J274" s="1">
        <v>68703</v>
      </c>
    </row>
    <row r="275" spans="1:10" x14ac:dyDescent="0.2">
      <c r="A275" s="1">
        <v>51</v>
      </c>
      <c r="B275" s="1" t="s">
        <v>68</v>
      </c>
      <c r="C275" s="1">
        <v>187</v>
      </c>
      <c r="D275" s="1" t="s">
        <v>692</v>
      </c>
      <c r="E275" s="1">
        <v>5510</v>
      </c>
      <c r="F275" s="1" t="s">
        <v>581</v>
      </c>
      <c r="G275" s="1" t="s">
        <v>4</v>
      </c>
    </row>
    <row r="276" spans="1:10" x14ac:dyDescent="0.2">
      <c r="A276" s="1">
        <v>250</v>
      </c>
      <c r="B276" s="1" t="s">
        <v>70</v>
      </c>
      <c r="C276" s="1">
        <v>187</v>
      </c>
      <c r="D276" s="1" t="s">
        <v>692</v>
      </c>
      <c r="E276" s="1">
        <v>5510</v>
      </c>
      <c r="F276" s="1" t="s">
        <v>581</v>
      </c>
      <c r="G276" s="1" t="s">
        <v>4</v>
      </c>
      <c r="H276" s="1">
        <v>1372</v>
      </c>
      <c r="I276" s="1">
        <v>1378</v>
      </c>
      <c r="J276" s="1">
        <v>1389</v>
      </c>
    </row>
    <row r="277" spans="1:10" x14ac:dyDescent="0.2">
      <c r="A277" s="1">
        <v>54</v>
      </c>
      <c r="B277" s="1" t="s">
        <v>71</v>
      </c>
      <c r="C277" s="1">
        <v>187</v>
      </c>
      <c r="D277" s="1" t="s">
        <v>692</v>
      </c>
      <c r="E277" s="1">
        <v>5510</v>
      </c>
      <c r="F277" s="1" t="s">
        <v>581</v>
      </c>
      <c r="G277" s="1" t="s">
        <v>4</v>
      </c>
      <c r="H277" s="1">
        <v>17000</v>
      </c>
      <c r="I277" s="1">
        <v>21100</v>
      </c>
      <c r="J277" s="1">
        <v>17600</v>
      </c>
    </row>
    <row r="278" spans="1:10" x14ac:dyDescent="0.2">
      <c r="A278" s="1">
        <v>56</v>
      </c>
      <c r="B278" s="1" t="s">
        <v>74</v>
      </c>
      <c r="C278" s="1">
        <v>187</v>
      </c>
      <c r="D278" s="1" t="s">
        <v>692</v>
      </c>
      <c r="E278" s="1">
        <v>5510</v>
      </c>
      <c r="F278" s="1" t="s">
        <v>581</v>
      </c>
      <c r="G278" s="1" t="s">
        <v>4</v>
      </c>
      <c r="H278" s="1">
        <v>436</v>
      </c>
      <c r="I278" s="1">
        <v>433</v>
      </c>
      <c r="J278" s="1">
        <v>442</v>
      </c>
    </row>
    <row r="279" spans="1:10" x14ac:dyDescent="0.2">
      <c r="A279" s="1">
        <v>58</v>
      </c>
      <c r="B279" s="1" t="s">
        <v>75</v>
      </c>
      <c r="C279" s="1">
        <v>187</v>
      </c>
      <c r="D279" s="1" t="s">
        <v>692</v>
      </c>
      <c r="E279" s="1">
        <v>5510</v>
      </c>
      <c r="F279" s="1" t="s">
        <v>581</v>
      </c>
      <c r="G279" s="1" t="s">
        <v>4</v>
      </c>
      <c r="H279" s="1">
        <v>890</v>
      </c>
      <c r="I279" s="1">
        <v>580</v>
      </c>
      <c r="J279" s="1">
        <v>1036</v>
      </c>
    </row>
    <row r="280" spans="1:10" x14ac:dyDescent="0.2">
      <c r="A280" s="1">
        <v>59</v>
      </c>
      <c r="B280" s="1" t="s">
        <v>76</v>
      </c>
      <c r="C280" s="1">
        <v>187</v>
      </c>
      <c r="D280" s="1" t="s">
        <v>692</v>
      </c>
      <c r="E280" s="1">
        <v>5510</v>
      </c>
      <c r="F280" s="1" t="s">
        <v>581</v>
      </c>
      <c r="G280" s="1" t="s">
        <v>4</v>
      </c>
      <c r="H280" s="1">
        <v>14</v>
      </c>
      <c r="I280" s="1">
        <v>435</v>
      </c>
      <c r="J280" s="1">
        <v>161</v>
      </c>
    </row>
    <row r="281" spans="1:10" x14ac:dyDescent="0.2">
      <c r="A281" s="1">
        <v>178</v>
      </c>
      <c r="B281" s="1" t="s">
        <v>79</v>
      </c>
      <c r="C281" s="1">
        <v>187</v>
      </c>
      <c r="D281" s="1" t="s">
        <v>692</v>
      </c>
      <c r="E281" s="1">
        <v>5510</v>
      </c>
      <c r="F281" s="1" t="s">
        <v>581</v>
      </c>
      <c r="G281" s="1" t="s">
        <v>4</v>
      </c>
      <c r="H281" s="1">
        <v>658</v>
      </c>
      <c r="I281" s="1">
        <v>620</v>
      </c>
      <c r="J281" s="1">
        <v>582</v>
      </c>
    </row>
    <row r="282" spans="1:10" x14ac:dyDescent="0.2">
      <c r="A282" s="1">
        <v>63</v>
      </c>
      <c r="B282" s="1" t="s">
        <v>80</v>
      </c>
      <c r="C282" s="1">
        <v>187</v>
      </c>
      <c r="D282" s="1" t="s">
        <v>692</v>
      </c>
      <c r="E282" s="1">
        <v>5510</v>
      </c>
      <c r="F282" s="1" t="s">
        <v>581</v>
      </c>
      <c r="G282" s="1" t="s">
        <v>4</v>
      </c>
      <c r="H282" s="1">
        <v>34183</v>
      </c>
      <c r="I282" s="1">
        <v>58500</v>
      </c>
      <c r="J282" s="1">
        <v>72241</v>
      </c>
    </row>
    <row r="283" spans="1:10" x14ac:dyDescent="0.2">
      <c r="A283" s="1">
        <v>238</v>
      </c>
      <c r="B283" s="1" t="s">
        <v>81</v>
      </c>
      <c r="C283" s="1">
        <v>187</v>
      </c>
      <c r="D283" s="1" t="s">
        <v>692</v>
      </c>
      <c r="E283" s="1">
        <v>5510</v>
      </c>
      <c r="F283" s="1" t="s">
        <v>581</v>
      </c>
      <c r="G283" s="1" t="s">
        <v>4</v>
      </c>
      <c r="H283" s="1">
        <v>342637</v>
      </c>
      <c r="I283" s="1">
        <v>356477</v>
      </c>
      <c r="J283" s="1">
        <v>348145</v>
      </c>
    </row>
    <row r="284" spans="1:10" x14ac:dyDescent="0.2">
      <c r="A284" s="1">
        <v>62</v>
      </c>
      <c r="B284" s="1" t="s">
        <v>82</v>
      </c>
      <c r="C284" s="1">
        <v>187</v>
      </c>
      <c r="D284" s="1" t="s">
        <v>692</v>
      </c>
      <c r="E284" s="1">
        <v>5510</v>
      </c>
      <c r="F284" s="1" t="s">
        <v>581</v>
      </c>
      <c r="G284" s="1" t="s">
        <v>4</v>
      </c>
    </row>
    <row r="285" spans="1:10" x14ac:dyDescent="0.2">
      <c r="A285" s="1">
        <v>67</v>
      </c>
      <c r="B285" s="1" t="s">
        <v>85</v>
      </c>
      <c r="C285" s="1">
        <v>187</v>
      </c>
      <c r="D285" s="1" t="s">
        <v>692</v>
      </c>
      <c r="E285" s="1">
        <v>5510</v>
      </c>
      <c r="F285" s="1" t="s">
        <v>581</v>
      </c>
      <c r="G285" s="1" t="s">
        <v>4</v>
      </c>
      <c r="H285" s="1">
        <v>14200</v>
      </c>
      <c r="I285" s="1">
        <v>25300</v>
      </c>
      <c r="J285" s="1">
        <v>25100</v>
      </c>
    </row>
    <row r="286" spans="1:10" x14ac:dyDescent="0.2">
      <c r="A286" s="1">
        <v>68</v>
      </c>
      <c r="B286" s="1" t="s">
        <v>86</v>
      </c>
      <c r="C286" s="1">
        <v>187</v>
      </c>
      <c r="D286" s="1" t="s">
        <v>692</v>
      </c>
      <c r="E286" s="1">
        <v>5510</v>
      </c>
      <c r="F286" s="1" t="s">
        <v>581</v>
      </c>
      <c r="G286" s="1" t="s">
        <v>4</v>
      </c>
      <c r="H286" s="1">
        <v>538587</v>
      </c>
      <c r="I286" s="1">
        <v>672909</v>
      </c>
      <c r="J286" s="1">
        <v>538690</v>
      </c>
    </row>
    <row r="287" spans="1:10" x14ac:dyDescent="0.2">
      <c r="A287" s="1">
        <v>73</v>
      </c>
      <c r="B287" s="1" t="s">
        <v>91</v>
      </c>
      <c r="C287" s="1">
        <v>187</v>
      </c>
      <c r="D287" s="1" t="s">
        <v>692</v>
      </c>
      <c r="E287" s="1">
        <v>5510</v>
      </c>
      <c r="F287" s="1" t="s">
        <v>581</v>
      </c>
      <c r="G287" s="1" t="s">
        <v>4</v>
      </c>
      <c r="H287" s="1">
        <v>98</v>
      </c>
      <c r="I287" s="1">
        <v>39</v>
      </c>
      <c r="J287" s="1">
        <v>87</v>
      </c>
    </row>
    <row r="288" spans="1:10" x14ac:dyDescent="0.2">
      <c r="A288" s="1">
        <v>79</v>
      </c>
      <c r="B288" s="1" t="s">
        <v>92</v>
      </c>
      <c r="C288" s="1">
        <v>187</v>
      </c>
      <c r="D288" s="1" t="s">
        <v>692</v>
      </c>
      <c r="E288" s="1">
        <v>5510</v>
      </c>
      <c r="F288" s="1" t="s">
        <v>581</v>
      </c>
      <c r="G288" s="1" t="s">
        <v>4</v>
      </c>
      <c r="H288" s="1">
        <v>155300</v>
      </c>
      <c r="I288" s="1">
        <v>276800</v>
      </c>
      <c r="J288" s="1">
        <v>290200</v>
      </c>
    </row>
    <row r="289" spans="1:10" x14ac:dyDescent="0.2">
      <c r="A289" s="1">
        <v>84</v>
      </c>
      <c r="B289" s="1" t="s">
        <v>94</v>
      </c>
      <c r="C289" s="1">
        <v>187</v>
      </c>
      <c r="D289" s="1" t="s">
        <v>692</v>
      </c>
      <c r="E289" s="1">
        <v>5510</v>
      </c>
      <c r="F289" s="1" t="s">
        <v>581</v>
      </c>
      <c r="G289" s="1" t="s">
        <v>4</v>
      </c>
      <c r="H289" s="1">
        <v>453</v>
      </c>
      <c r="I289" s="1">
        <v>687</v>
      </c>
      <c r="J289" s="1">
        <v>540</v>
      </c>
    </row>
    <row r="290" spans="1:10" x14ac:dyDescent="0.2">
      <c r="A290" s="1">
        <v>91</v>
      </c>
      <c r="B290" s="1" t="s">
        <v>101</v>
      </c>
      <c r="C290" s="1">
        <v>187</v>
      </c>
      <c r="D290" s="1" t="s">
        <v>692</v>
      </c>
      <c r="E290" s="1">
        <v>5510</v>
      </c>
      <c r="F290" s="1" t="s">
        <v>581</v>
      </c>
      <c r="G290" s="1" t="s">
        <v>4</v>
      </c>
      <c r="H290" s="1">
        <v>529</v>
      </c>
      <c r="I290" s="1">
        <v>439</v>
      </c>
      <c r="J290" s="1">
        <v>415</v>
      </c>
    </row>
    <row r="291" spans="1:10" x14ac:dyDescent="0.2">
      <c r="A291" s="1">
        <v>97</v>
      </c>
      <c r="B291" s="1" t="s">
        <v>104</v>
      </c>
      <c r="C291" s="1">
        <v>187</v>
      </c>
      <c r="D291" s="1" t="s">
        <v>692</v>
      </c>
      <c r="E291" s="1">
        <v>5510</v>
      </c>
      <c r="F291" s="1" t="s">
        <v>581</v>
      </c>
      <c r="G291" s="1" t="s">
        <v>4</v>
      </c>
      <c r="H291" s="1">
        <v>46190</v>
      </c>
      <c r="I291" s="1">
        <v>63574</v>
      </c>
      <c r="J291" s="1">
        <v>68430</v>
      </c>
    </row>
    <row r="292" spans="1:10" x14ac:dyDescent="0.2">
      <c r="A292" s="1">
        <v>100</v>
      </c>
      <c r="B292" s="1" t="s">
        <v>106</v>
      </c>
      <c r="C292" s="1">
        <v>187</v>
      </c>
      <c r="D292" s="1" t="s">
        <v>692</v>
      </c>
      <c r="E292" s="1">
        <v>5510</v>
      </c>
      <c r="F292" s="1" t="s">
        <v>581</v>
      </c>
      <c r="G292" s="1" t="s">
        <v>4</v>
      </c>
      <c r="H292" s="1">
        <v>908200</v>
      </c>
      <c r="I292" s="1">
        <v>1058300</v>
      </c>
      <c r="J292" s="1">
        <v>1020366</v>
      </c>
    </row>
    <row r="293" spans="1:10" x14ac:dyDescent="0.2">
      <c r="A293" s="1">
        <v>102</v>
      </c>
      <c r="B293" s="1" t="s">
        <v>108</v>
      </c>
      <c r="C293" s="1">
        <v>187</v>
      </c>
      <c r="D293" s="1" t="s">
        <v>692</v>
      </c>
      <c r="E293" s="1">
        <v>5510</v>
      </c>
      <c r="F293" s="1" t="s">
        <v>581</v>
      </c>
      <c r="G293" s="1" t="s">
        <v>4</v>
      </c>
      <c r="H293" s="1">
        <v>0</v>
      </c>
      <c r="I293" s="1">
        <v>0</v>
      </c>
      <c r="J293" s="1">
        <v>0</v>
      </c>
    </row>
    <row r="294" spans="1:10" x14ac:dyDescent="0.2">
      <c r="A294" s="1">
        <v>104</v>
      </c>
      <c r="B294" s="1" t="s">
        <v>110</v>
      </c>
      <c r="C294" s="1">
        <v>187</v>
      </c>
      <c r="D294" s="1" t="s">
        <v>692</v>
      </c>
      <c r="E294" s="1">
        <v>5510</v>
      </c>
      <c r="F294" s="1" t="s">
        <v>581</v>
      </c>
      <c r="G294" s="1" t="s">
        <v>4</v>
      </c>
      <c r="H294" s="1">
        <v>3000</v>
      </c>
      <c r="I294" s="1">
        <v>3300</v>
      </c>
      <c r="J294" s="1">
        <v>3400</v>
      </c>
    </row>
    <row r="295" spans="1:10" x14ac:dyDescent="0.2">
      <c r="A295" s="1">
        <v>105</v>
      </c>
      <c r="B295" s="1" t="s">
        <v>111</v>
      </c>
      <c r="C295" s="1">
        <v>187</v>
      </c>
      <c r="D295" s="1" t="s">
        <v>692</v>
      </c>
      <c r="E295" s="1">
        <v>5510</v>
      </c>
      <c r="F295" s="1" t="s">
        <v>581</v>
      </c>
      <c r="G295" s="1" t="s">
        <v>4</v>
      </c>
      <c r="H295" s="1">
        <v>343</v>
      </c>
      <c r="I295" s="1">
        <v>245</v>
      </c>
      <c r="J295" s="1">
        <v>231</v>
      </c>
    </row>
    <row r="296" spans="1:10" x14ac:dyDescent="0.2">
      <c r="A296" s="1">
        <v>106</v>
      </c>
      <c r="B296" s="1" t="s">
        <v>112</v>
      </c>
      <c r="C296" s="1">
        <v>187</v>
      </c>
      <c r="D296" s="1" t="s">
        <v>692</v>
      </c>
      <c r="E296" s="1">
        <v>5510</v>
      </c>
      <c r="F296" s="1" t="s">
        <v>581</v>
      </c>
      <c r="G296" s="1" t="s">
        <v>4</v>
      </c>
      <c r="H296" s="1">
        <v>23044</v>
      </c>
      <c r="I296" s="1">
        <v>26240</v>
      </c>
      <c r="J296" s="1">
        <v>39511</v>
      </c>
    </row>
    <row r="297" spans="1:10" x14ac:dyDescent="0.2">
      <c r="A297" s="1">
        <v>109</v>
      </c>
      <c r="B297" s="1" t="s">
        <v>113</v>
      </c>
      <c r="C297" s="1">
        <v>187</v>
      </c>
      <c r="D297" s="1" t="s">
        <v>692</v>
      </c>
      <c r="E297" s="1">
        <v>5510</v>
      </c>
      <c r="F297" s="1" t="s">
        <v>581</v>
      </c>
      <c r="G297" s="1" t="s">
        <v>4</v>
      </c>
      <c r="H297" s="1">
        <v>919</v>
      </c>
      <c r="I297" s="1">
        <v>963</v>
      </c>
      <c r="J297" s="1">
        <v>1039</v>
      </c>
    </row>
    <row r="298" spans="1:10" x14ac:dyDescent="0.2">
      <c r="A298" s="1">
        <v>110</v>
      </c>
      <c r="B298" s="1" t="s">
        <v>114</v>
      </c>
      <c r="C298" s="1">
        <v>187</v>
      </c>
      <c r="D298" s="1" t="s">
        <v>692</v>
      </c>
      <c r="E298" s="1">
        <v>5510</v>
      </c>
      <c r="F298" s="1" t="s">
        <v>581</v>
      </c>
      <c r="G298" s="1" t="s">
        <v>4</v>
      </c>
      <c r="H298" s="1">
        <v>1186</v>
      </c>
      <c r="I298" s="1">
        <v>1201</v>
      </c>
      <c r="J298" s="1">
        <v>1217</v>
      </c>
    </row>
    <row r="299" spans="1:10" x14ac:dyDescent="0.2">
      <c r="A299" s="1">
        <v>108</v>
      </c>
      <c r="B299" s="1" t="s">
        <v>116</v>
      </c>
      <c r="C299" s="1">
        <v>187</v>
      </c>
      <c r="D299" s="1" t="s">
        <v>692</v>
      </c>
      <c r="E299" s="1">
        <v>5510</v>
      </c>
      <c r="F299" s="1" t="s">
        <v>581</v>
      </c>
      <c r="G299" s="1" t="s">
        <v>4</v>
      </c>
      <c r="H299" s="1">
        <v>34787</v>
      </c>
      <c r="I299" s="1">
        <v>42338</v>
      </c>
      <c r="J299" s="1">
        <v>76725</v>
      </c>
    </row>
    <row r="300" spans="1:10" x14ac:dyDescent="0.2">
      <c r="A300" s="1">
        <v>113</v>
      </c>
      <c r="B300" s="1" t="s">
        <v>120</v>
      </c>
      <c r="C300" s="1">
        <v>187</v>
      </c>
      <c r="D300" s="1" t="s">
        <v>692</v>
      </c>
      <c r="E300" s="1">
        <v>5510</v>
      </c>
      <c r="F300" s="1" t="s">
        <v>581</v>
      </c>
      <c r="G300" s="1" t="s">
        <v>4</v>
      </c>
      <c r="H300" s="1">
        <v>1600</v>
      </c>
      <c r="I300" s="1">
        <v>1700</v>
      </c>
      <c r="J300" s="1">
        <v>1658</v>
      </c>
    </row>
    <row r="301" spans="1:10" x14ac:dyDescent="0.2">
      <c r="A301" s="1">
        <v>119</v>
      </c>
      <c r="B301" s="1" t="s">
        <v>122</v>
      </c>
      <c r="C301" s="1">
        <v>187</v>
      </c>
      <c r="D301" s="1" t="s">
        <v>692</v>
      </c>
      <c r="E301" s="1">
        <v>5510</v>
      </c>
      <c r="F301" s="1" t="s">
        <v>581</v>
      </c>
      <c r="G301" s="1" t="s">
        <v>4</v>
      </c>
      <c r="H301" s="1">
        <v>8900</v>
      </c>
      <c r="I301" s="1">
        <v>11800</v>
      </c>
      <c r="J301" s="1">
        <v>23100</v>
      </c>
    </row>
    <row r="302" spans="1:10" x14ac:dyDescent="0.2">
      <c r="A302" s="1">
        <v>121</v>
      </c>
      <c r="B302" s="1" t="s">
        <v>123</v>
      </c>
      <c r="C302" s="1">
        <v>187</v>
      </c>
      <c r="D302" s="1" t="s">
        <v>692</v>
      </c>
      <c r="E302" s="1">
        <v>5510</v>
      </c>
      <c r="F302" s="1" t="s">
        <v>581</v>
      </c>
      <c r="G302" s="1" t="s">
        <v>4</v>
      </c>
      <c r="H302" s="1">
        <v>3500</v>
      </c>
      <c r="I302" s="1">
        <v>3670</v>
      </c>
      <c r="J302" s="1">
        <v>3322</v>
      </c>
    </row>
    <row r="303" spans="1:10" x14ac:dyDescent="0.2">
      <c r="A303" s="1">
        <v>122</v>
      </c>
      <c r="B303" s="1" t="s">
        <v>124</v>
      </c>
      <c r="C303" s="1">
        <v>187</v>
      </c>
      <c r="D303" s="1" t="s">
        <v>692</v>
      </c>
      <c r="E303" s="1">
        <v>5510</v>
      </c>
      <c r="F303" s="1" t="s">
        <v>581</v>
      </c>
      <c r="G303" s="1" t="s">
        <v>4</v>
      </c>
      <c r="H303" s="1">
        <v>627</v>
      </c>
      <c r="I303" s="1">
        <v>586</v>
      </c>
      <c r="J303" s="1">
        <v>556</v>
      </c>
    </row>
    <row r="304" spans="1:10" x14ac:dyDescent="0.2">
      <c r="A304" s="1">
        <v>124</v>
      </c>
      <c r="B304" s="1" t="s">
        <v>126</v>
      </c>
      <c r="C304" s="1">
        <v>187</v>
      </c>
      <c r="D304" s="1" t="s">
        <v>692</v>
      </c>
      <c r="E304" s="1">
        <v>5510</v>
      </c>
      <c r="F304" s="1" t="s">
        <v>581</v>
      </c>
      <c r="G304" s="1" t="s">
        <v>4</v>
      </c>
      <c r="H304" s="1">
        <v>5635</v>
      </c>
      <c r="I304" s="1">
        <v>5675</v>
      </c>
      <c r="J304" s="1">
        <v>5714</v>
      </c>
    </row>
    <row r="305" spans="1:10" x14ac:dyDescent="0.2">
      <c r="A305" s="1">
        <v>126</v>
      </c>
      <c r="B305" s="1" t="s">
        <v>128</v>
      </c>
      <c r="C305" s="1">
        <v>187</v>
      </c>
      <c r="D305" s="1" t="s">
        <v>692</v>
      </c>
      <c r="E305" s="1">
        <v>5510</v>
      </c>
      <c r="F305" s="1" t="s">
        <v>581</v>
      </c>
      <c r="G305" s="1" t="s">
        <v>4</v>
      </c>
      <c r="H305" s="1">
        <v>101100</v>
      </c>
      <c r="I305" s="1">
        <v>228765</v>
      </c>
      <c r="J305" s="1">
        <v>400509</v>
      </c>
    </row>
    <row r="306" spans="1:10" x14ac:dyDescent="0.2">
      <c r="A306" s="1">
        <v>256</v>
      </c>
      <c r="B306" s="1" t="s">
        <v>129</v>
      </c>
      <c r="C306" s="1">
        <v>187</v>
      </c>
      <c r="D306" s="1" t="s">
        <v>692</v>
      </c>
      <c r="E306" s="1">
        <v>5510</v>
      </c>
      <c r="F306" s="1" t="s">
        <v>581</v>
      </c>
      <c r="G306" s="1" t="s">
        <v>4</v>
      </c>
      <c r="H306" s="1">
        <v>750</v>
      </c>
      <c r="I306" s="1">
        <v>1156</v>
      </c>
      <c r="J306" s="1">
        <v>890</v>
      </c>
    </row>
    <row r="307" spans="1:10" x14ac:dyDescent="0.2">
      <c r="A307" s="1">
        <v>129</v>
      </c>
      <c r="B307" s="1" t="s">
        <v>130</v>
      </c>
      <c r="C307" s="1">
        <v>187</v>
      </c>
      <c r="D307" s="1" t="s">
        <v>692</v>
      </c>
      <c r="E307" s="1">
        <v>5510</v>
      </c>
      <c r="F307" s="1" t="s">
        <v>581</v>
      </c>
      <c r="G307" s="1" t="s">
        <v>4</v>
      </c>
      <c r="H307" s="1">
        <v>20770</v>
      </c>
      <c r="I307" s="1">
        <v>21367</v>
      </c>
      <c r="J307" s="1">
        <v>21964</v>
      </c>
    </row>
    <row r="308" spans="1:10" x14ac:dyDescent="0.2">
      <c r="A308" s="1">
        <v>130</v>
      </c>
      <c r="B308" s="1" t="s">
        <v>131</v>
      </c>
      <c r="C308" s="1">
        <v>187</v>
      </c>
      <c r="D308" s="1" t="s">
        <v>692</v>
      </c>
      <c r="E308" s="1">
        <v>5510</v>
      </c>
      <c r="F308" s="1" t="s">
        <v>581</v>
      </c>
      <c r="G308" s="1" t="s">
        <v>4</v>
      </c>
      <c r="H308" s="1">
        <v>38654</v>
      </c>
      <c r="I308" s="1">
        <v>43973</v>
      </c>
      <c r="J308" s="1">
        <v>41540</v>
      </c>
    </row>
    <row r="309" spans="1:10" x14ac:dyDescent="0.2">
      <c r="A309" s="1">
        <v>133</v>
      </c>
      <c r="B309" s="1" t="s">
        <v>134</v>
      </c>
      <c r="C309" s="1">
        <v>187</v>
      </c>
      <c r="D309" s="1" t="s">
        <v>692</v>
      </c>
      <c r="E309" s="1">
        <v>5510</v>
      </c>
      <c r="F309" s="1" t="s">
        <v>581</v>
      </c>
      <c r="G309" s="1" t="s">
        <v>4</v>
      </c>
      <c r="H309" s="1">
        <v>0</v>
      </c>
      <c r="I309" s="1">
        <v>0</v>
      </c>
    </row>
    <row r="310" spans="1:10" x14ac:dyDescent="0.2">
      <c r="A310" s="1">
        <v>136</v>
      </c>
      <c r="B310" s="1" t="s">
        <v>138</v>
      </c>
      <c r="C310" s="1">
        <v>187</v>
      </c>
      <c r="D310" s="1" t="s">
        <v>692</v>
      </c>
      <c r="E310" s="1">
        <v>5510</v>
      </c>
      <c r="F310" s="1" t="s">
        <v>581</v>
      </c>
      <c r="G310" s="1" t="s">
        <v>4</v>
      </c>
      <c r="H310" s="1">
        <v>9140</v>
      </c>
      <c r="I310" s="1">
        <v>9695</v>
      </c>
      <c r="J310" s="1">
        <v>9543</v>
      </c>
    </row>
    <row r="311" spans="1:10" x14ac:dyDescent="0.2">
      <c r="A311" s="1">
        <v>138</v>
      </c>
      <c r="B311" s="1" t="s">
        <v>140</v>
      </c>
      <c r="C311" s="1">
        <v>187</v>
      </c>
      <c r="D311" s="1" t="s">
        <v>692</v>
      </c>
      <c r="E311" s="1">
        <v>5510</v>
      </c>
      <c r="F311" s="1" t="s">
        <v>581</v>
      </c>
      <c r="G311" s="1" t="s">
        <v>4</v>
      </c>
      <c r="H311" s="1">
        <v>2962</v>
      </c>
      <c r="I311" s="1">
        <v>3043</v>
      </c>
      <c r="J311" s="1">
        <v>2438</v>
      </c>
    </row>
    <row r="312" spans="1:10" x14ac:dyDescent="0.2">
      <c r="A312" s="1">
        <v>273</v>
      </c>
      <c r="B312" s="1" t="s">
        <v>143</v>
      </c>
      <c r="C312" s="1">
        <v>187</v>
      </c>
      <c r="D312" s="1" t="s">
        <v>692</v>
      </c>
      <c r="E312" s="1">
        <v>5510</v>
      </c>
      <c r="F312" s="1" t="s">
        <v>581</v>
      </c>
      <c r="G312" s="1" t="s">
        <v>4</v>
      </c>
      <c r="H312" s="1">
        <v>1400</v>
      </c>
      <c r="I312" s="1">
        <v>1420</v>
      </c>
      <c r="J312" s="1">
        <v>1471</v>
      </c>
    </row>
    <row r="313" spans="1:10" x14ac:dyDescent="0.2">
      <c r="A313" s="1">
        <v>143</v>
      </c>
      <c r="B313" s="1" t="s">
        <v>145</v>
      </c>
      <c r="C313" s="1">
        <v>187</v>
      </c>
      <c r="D313" s="1" t="s">
        <v>692</v>
      </c>
      <c r="E313" s="1">
        <v>5510</v>
      </c>
      <c r="F313" s="1" t="s">
        <v>581</v>
      </c>
      <c r="G313" s="1" t="s">
        <v>4</v>
      </c>
      <c r="H313" s="1">
        <v>23417</v>
      </c>
      <c r="I313" s="1">
        <v>34782</v>
      </c>
      <c r="J313" s="1">
        <v>6343</v>
      </c>
    </row>
    <row r="314" spans="1:10" x14ac:dyDescent="0.2">
      <c r="A314" s="1">
        <v>28</v>
      </c>
      <c r="B314" s="1" t="s">
        <v>147</v>
      </c>
      <c r="C314" s="1">
        <v>187</v>
      </c>
      <c r="D314" s="1" t="s">
        <v>692</v>
      </c>
      <c r="E314" s="1">
        <v>5510</v>
      </c>
      <c r="F314" s="1" t="s">
        <v>581</v>
      </c>
      <c r="G314" s="1" t="s">
        <v>4</v>
      </c>
      <c r="H314" s="1">
        <v>72465</v>
      </c>
      <c r="I314" s="1">
        <v>75235</v>
      </c>
      <c r="J314" s="1">
        <v>78006</v>
      </c>
    </row>
    <row r="315" spans="1:10" x14ac:dyDescent="0.2">
      <c r="A315" s="1">
        <v>150</v>
      </c>
      <c r="B315" s="1" t="s">
        <v>151</v>
      </c>
      <c r="C315" s="1">
        <v>187</v>
      </c>
      <c r="D315" s="1" t="s">
        <v>692</v>
      </c>
      <c r="E315" s="1">
        <v>5510</v>
      </c>
      <c r="F315" s="1" t="s">
        <v>581</v>
      </c>
      <c r="G315" s="1" t="s">
        <v>4</v>
      </c>
      <c r="H315" s="1">
        <v>3147</v>
      </c>
      <c r="I315" s="1">
        <v>2541</v>
      </c>
      <c r="J315" s="1">
        <v>2603</v>
      </c>
    </row>
    <row r="316" spans="1:10" x14ac:dyDescent="0.2">
      <c r="A316" s="1">
        <v>156</v>
      </c>
      <c r="B316" s="1" t="s">
        <v>153</v>
      </c>
      <c r="C316" s="1">
        <v>187</v>
      </c>
      <c r="D316" s="1" t="s">
        <v>692</v>
      </c>
      <c r="E316" s="1">
        <v>5510</v>
      </c>
      <c r="F316" s="1" t="s">
        <v>581</v>
      </c>
      <c r="G316" s="1" t="s">
        <v>4</v>
      </c>
      <c r="H316" s="1">
        <v>28070</v>
      </c>
      <c r="I316" s="1">
        <v>24168</v>
      </c>
      <c r="J316" s="1">
        <v>20419</v>
      </c>
    </row>
    <row r="317" spans="1:10" x14ac:dyDescent="0.2">
      <c r="A317" s="1">
        <v>158</v>
      </c>
      <c r="B317" s="1" t="s">
        <v>155</v>
      </c>
      <c r="C317" s="1">
        <v>187</v>
      </c>
      <c r="D317" s="1" t="s">
        <v>692</v>
      </c>
      <c r="E317" s="1">
        <v>5510</v>
      </c>
      <c r="F317" s="1" t="s">
        <v>581</v>
      </c>
      <c r="G317" s="1" t="s">
        <v>4</v>
      </c>
      <c r="H317" s="1">
        <v>1036</v>
      </c>
      <c r="I317" s="1">
        <v>1286</v>
      </c>
      <c r="J317" s="1">
        <v>1314</v>
      </c>
    </row>
    <row r="318" spans="1:10" x14ac:dyDescent="0.2">
      <c r="A318" s="1">
        <v>162</v>
      </c>
      <c r="B318" s="1" t="s">
        <v>158</v>
      </c>
      <c r="C318" s="1">
        <v>187</v>
      </c>
      <c r="D318" s="1" t="s">
        <v>692</v>
      </c>
      <c r="E318" s="1">
        <v>5510</v>
      </c>
      <c r="F318" s="1" t="s">
        <v>581</v>
      </c>
      <c r="G318" s="1" t="s">
        <v>4</v>
      </c>
      <c r="H318" s="1">
        <v>2270</v>
      </c>
      <c r="I318" s="1">
        <v>3640</v>
      </c>
      <c r="J318" s="1">
        <v>5300</v>
      </c>
    </row>
    <row r="319" spans="1:10" x14ac:dyDescent="0.2">
      <c r="A319" s="1">
        <v>299</v>
      </c>
      <c r="B319" s="1" t="s">
        <v>159</v>
      </c>
      <c r="C319" s="1">
        <v>187</v>
      </c>
      <c r="D319" s="1" t="s">
        <v>692</v>
      </c>
      <c r="E319" s="1">
        <v>5510</v>
      </c>
      <c r="F319" s="1" t="s">
        <v>581</v>
      </c>
      <c r="G319" s="1" t="s">
        <v>4</v>
      </c>
      <c r="H319" s="1">
        <v>124</v>
      </c>
      <c r="I319" s="1">
        <v>134</v>
      </c>
      <c r="J319" s="1">
        <v>137</v>
      </c>
    </row>
    <row r="320" spans="1:10" x14ac:dyDescent="0.2">
      <c r="A320" s="1">
        <v>165</v>
      </c>
      <c r="B320" s="1" t="s">
        <v>162</v>
      </c>
      <c r="C320" s="1">
        <v>187</v>
      </c>
      <c r="D320" s="1" t="s">
        <v>692</v>
      </c>
      <c r="E320" s="1">
        <v>5510</v>
      </c>
      <c r="F320" s="1" t="s">
        <v>581</v>
      </c>
      <c r="G320" s="1" t="s">
        <v>4</v>
      </c>
      <c r="H320" s="1">
        <v>30086</v>
      </c>
      <c r="I320" s="1">
        <v>30741</v>
      </c>
      <c r="J320" s="1">
        <v>32118</v>
      </c>
    </row>
    <row r="321" spans="1:10" x14ac:dyDescent="0.2">
      <c r="A321" s="1">
        <v>169</v>
      </c>
      <c r="B321" s="1" t="s">
        <v>165</v>
      </c>
      <c r="C321" s="1">
        <v>187</v>
      </c>
      <c r="D321" s="1" t="s">
        <v>692</v>
      </c>
      <c r="E321" s="1">
        <v>5510</v>
      </c>
      <c r="F321" s="1" t="s">
        <v>581</v>
      </c>
      <c r="G321" s="1" t="s">
        <v>4</v>
      </c>
      <c r="H321" s="1">
        <v>5262</v>
      </c>
      <c r="I321" s="1">
        <v>5403</v>
      </c>
      <c r="J321" s="1">
        <v>5545</v>
      </c>
    </row>
    <row r="322" spans="1:10" x14ac:dyDescent="0.2">
      <c r="A322" s="1">
        <v>170</v>
      </c>
      <c r="B322" s="1" t="s">
        <v>166</v>
      </c>
      <c r="C322" s="1">
        <v>187</v>
      </c>
      <c r="D322" s="1" t="s">
        <v>692</v>
      </c>
      <c r="E322" s="1">
        <v>5510</v>
      </c>
      <c r="F322" s="1" t="s">
        <v>581</v>
      </c>
      <c r="G322" s="1" t="s">
        <v>4</v>
      </c>
      <c r="H322" s="1">
        <v>52442</v>
      </c>
      <c r="I322" s="1">
        <v>53157</v>
      </c>
      <c r="J322" s="1">
        <v>50154</v>
      </c>
    </row>
    <row r="323" spans="1:10" x14ac:dyDescent="0.2">
      <c r="A323" s="1">
        <v>171</v>
      </c>
      <c r="B323" s="1" t="s">
        <v>167</v>
      </c>
      <c r="C323" s="1">
        <v>187</v>
      </c>
      <c r="D323" s="1" t="s">
        <v>692</v>
      </c>
      <c r="E323" s="1">
        <v>5510</v>
      </c>
      <c r="F323" s="1" t="s">
        <v>581</v>
      </c>
      <c r="G323" s="1" t="s">
        <v>4</v>
      </c>
      <c r="H323" s="1">
        <v>0</v>
      </c>
      <c r="I323" s="1">
        <v>0</v>
      </c>
      <c r="J323" s="1">
        <v>0</v>
      </c>
    </row>
    <row r="324" spans="1:10" x14ac:dyDescent="0.2">
      <c r="A324" s="1">
        <v>173</v>
      </c>
      <c r="B324" s="1" t="s">
        <v>168</v>
      </c>
      <c r="C324" s="1">
        <v>187</v>
      </c>
      <c r="D324" s="1" t="s">
        <v>692</v>
      </c>
      <c r="E324" s="1">
        <v>5510</v>
      </c>
      <c r="F324" s="1" t="s">
        <v>581</v>
      </c>
      <c r="G324" s="1" t="s">
        <v>4</v>
      </c>
      <c r="H324" s="1">
        <v>44421</v>
      </c>
      <c r="I324" s="1">
        <v>91254</v>
      </c>
      <c r="J324" s="1">
        <v>95676</v>
      </c>
    </row>
    <row r="325" spans="1:10" x14ac:dyDescent="0.2">
      <c r="A325" s="1">
        <v>117</v>
      </c>
      <c r="B325" s="1" t="s">
        <v>172</v>
      </c>
      <c r="C325" s="1">
        <v>187</v>
      </c>
      <c r="D325" s="1" t="s">
        <v>692</v>
      </c>
      <c r="E325" s="1">
        <v>5510</v>
      </c>
      <c r="F325" s="1" t="s">
        <v>581</v>
      </c>
      <c r="G325" s="1" t="s">
        <v>4</v>
      </c>
      <c r="H325" s="1">
        <v>5</v>
      </c>
      <c r="I325" s="1">
        <v>5</v>
      </c>
      <c r="J325" s="1">
        <v>5</v>
      </c>
    </row>
    <row r="326" spans="1:10" x14ac:dyDescent="0.2">
      <c r="A326" s="1">
        <v>146</v>
      </c>
      <c r="B326" s="1" t="s">
        <v>173</v>
      </c>
      <c r="C326" s="1">
        <v>187</v>
      </c>
      <c r="D326" s="1" t="s">
        <v>692</v>
      </c>
      <c r="E326" s="1">
        <v>5510</v>
      </c>
      <c r="F326" s="1" t="s">
        <v>581</v>
      </c>
      <c r="G326" s="1" t="s">
        <v>4</v>
      </c>
      <c r="H326" s="1">
        <v>13727</v>
      </c>
      <c r="I326" s="1">
        <v>10701</v>
      </c>
      <c r="J326" s="1">
        <v>26598</v>
      </c>
    </row>
    <row r="327" spans="1:10" x14ac:dyDescent="0.2">
      <c r="A327" s="1">
        <v>183</v>
      </c>
      <c r="B327" s="1" t="s">
        <v>175</v>
      </c>
      <c r="C327" s="1">
        <v>187</v>
      </c>
      <c r="D327" s="1" t="s">
        <v>692</v>
      </c>
      <c r="E327" s="1">
        <v>5510</v>
      </c>
      <c r="F327" s="1" t="s">
        <v>581</v>
      </c>
      <c r="G327" s="1" t="s">
        <v>4</v>
      </c>
      <c r="H327" s="1">
        <v>50838</v>
      </c>
      <c r="I327" s="1">
        <v>55179</v>
      </c>
      <c r="J327" s="1">
        <v>78254</v>
      </c>
    </row>
    <row r="328" spans="1:10" x14ac:dyDescent="0.2">
      <c r="A328" s="1">
        <v>185</v>
      </c>
      <c r="B328" s="1" t="s">
        <v>176</v>
      </c>
      <c r="C328" s="1">
        <v>187</v>
      </c>
      <c r="D328" s="1" t="s">
        <v>692</v>
      </c>
      <c r="E328" s="1">
        <v>5510</v>
      </c>
      <c r="F328" s="1" t="s">
        <v>581</v>
      </c>
      <c r="G328" s="1" t="s">
        <v>4</v>
      </c>
      <c r="H328" s="1">
        <v>1502845</v>
      </c>
      <c r="I328" s="1">
        <v>1715743</v>
      </c>
      <c r="J328" s="1">
        <v>2199489</v>
      </c>
    </row>
    <row r="329" spans="1:10" x14ac:dyDescent="0.2">
      <c r="A329" s="1">
        <v>184</v>
      </c>
      <c r="B329" s="1" t="s">
        <v>177</v>
      </c>
      <c r="C329" s="1">
        <v>187</v>
      </c>
      <c r="D329" s="1" t="s">
        <v>692</v>
      </c>
      <c r="E329" s="1">
        <v>5510</v>
      </c>
      <c r="F329" s="1" t="s">
        <v>581</v>
      </c>
      <c r="G329" s="1" t="s">
        <v>4</v>
      </c>
      <c r="H329" s="1">
        <v>20276</v>
      </c>
      <c r="I329" s="1">
        <v>16959</v>
      </c>
      <c r="J329" s="1">
        <v>16814</v>
      </c>
    </row>
    <row r="330" spans="1:10" x14ac:dyDescent="0.2">
      <c r="A330" s="1">
        <v>272</v>
      </c>
      <c r="B330" s="1" t="s">
        <v>186</v>
      </c>
      <c r="C330" s="1">
        <v>187</v>
      </c>
      <c r="D330" s="1" t="s">
        <v>692</v>
      </c>
      <c r="E330" s="1">
        <v>5510</v>
      </c>
      <c r="F330" s="1" t="s">
        <v>581</v>
      </c>
      <c r="G330" s="1" t="s">
        <v>4</v>
      </c>
    </row>
    <row r="331" spans="1:10" x14ac:dyDescent="0.2">
      <c r="A331" s="1">
        <v>186</v>
      </c>
      <c r="B331" s="1" t="s">
        <v>187</v>
      </c>
      <c r="C331" s="1">
        <v>187</v>
      </c>
      <c r="D331" s="1" t="s">
        <v>692</v>
      </c>
      <c r="E331" s="1">
        <v>5510</v>
      </c>
      <c r="F331" s="1" t="s">
        <v>581</v>
      </c>
      <c r="G331" s="1" t="s">
        <v>4</v>
      </c>
    </row>
    <row r="332" spans="1:10" x14ac:dyDescent="0.2">
      <c r="A332" s="1">
        <v>197</v>
      </c>
      <c r="B332" s="1" t="s">
        <v>189</v>
      </c>
      <c r="C332" s="1">
        <v>187</v>
      </c>
      <c r="D332" s="1" t="s">
        <v>692</v>
      </c>
      <c r="E332" s="1">
        <v>5510</v>
      </c>
      <c r="F332" s="1" t="s">
        <v>581</v>
      </c>
      <c r="G332" s="1" t="s">
        <v>4</v>
      </c>
      <c r="H332" s="1">
        <v>3079</v>
      </c>
      <c r="I332" s="1">
        <v>3342</v>
      </c>
      <c r="J332" s="1">
        <v>3511</v>
      </c>
    </row>
    <row r="333" spans="1:10" x14ac:dyDescent="0.2">
      <c r="A333" s="1">
        <v>199</v>
      </c>
      <c r="B333" s="1" t="s">
        <v>191</v>
      </c>
      <c r="C333" s="1">
        <v>187</v>
      </c>
      <c r="D333" s="1" t="s">
        <v>692</v>
      </c>
      <c r="E333" s="1">
        <v>5510</v>
      </c>
      <c r="F333" s="1" t="s">
        <v>581</v>
      </c>
      <c r="G333" s="1" t="s">
        <v>4</v>
      </c>
      <c r="H333" s="1">
        <v>12074</v>
      </c>
      <c r="I333" s="1">
        <v>23361</v>
      </c>
      <c r="J333" s="1">
        <v>22401</v>
      </c>
    </row>
    <row r="334" spans="1:10" x14ac:dyDescent="0.2">
      <c r="A334" s="1">
        <v>198</v>
      </c>
      <c r="B334" s="1" t="s">
        <v>192</v>
      </c>
      <c r="C334" s="1">
        <v>187</v>
      </c>
      <c r="D334" s="1" t="s">
        <v>692</v>
      </c>
      <c r="E334" s="1">
        <v>5510</v>
      </c>
      <c r="F334" s="1" t="s">
        <v>581</v>
      </c>
      <c r="G334" s="1" t="s">
        <v>4</v>
      </c>
      <c r="H334" s="1">
        <v>548</v>
      </c>
      <c r="I334" s="1">
        <v>1151</v>
      </c>
      <c r="J334" s="1">
        <v>1633</v>
      </c>
    </row>
    <row r="335" spans="1:10" x14ac:dyDescent="0.2">
      <c r="A335" s="1">
        <v>202</v>
      </c>
      <c r="B335" s="1" t="s">
        <v>195</v>
      </c>
      <c r="C335" s="1">
        <v>187</v>
      </c>
      <c r="D335" s="1" t="s">
        <v>692</v>
      </c>
      <c r="E335" s="1">
        <v>5510</v>
      </c>
      <c r="F335" s="1" t="s">
        <v>581</v>
      </c>
      <c r="G335" s="1" t="s">
        <v>4</v>
      </c>
      <c r="H335" s="1">
        <v>780</v>
      </c>
      <c r="I335" s="1">
        <v>701</v>
      </c>
      <c r="J335" s="1">
        <v>734</v>
      </c>
    </row>
    <row r="336" spans="1:10" x14ac:dyDescent="0.2">
      <c r="A336" s="1">
        <v>203</v>
      </c>
      <c r="B336" s="1" t="s">
        <v>196</v>
      </c>
      <c r="C336" s="1">
        <v>187</v>
      </c>
      <c r="D336" s="1" t="s">
        <v>692</v>
      </c>
      <c r="E336" s="1">
        <v>5510</v>
      </c>
      <c r="F336" s="1" t="s">
        <v>581</v>
      </c>
      <c r="G336" s="1" t="s">
        <v>4</v>
      </c>
      <c r="H336" s="1">
        <v>141860</v>
      </c>
      <c r="I336" s="1">
        <v>193389</v>
      </c>
      <c r="J336" s="1">
        <v>201219</v>
      </c>
    </row>
    <row r="337" spans="1:10" x14ac:dyDescent="0.2">
      <c r="A337" s="1">
        <v>210</v>
      </c>
      <c r="B337" s="1" t="s">
        <v>201</v>
      </c>
      <c r="C337" s="1">
        <v>187</v>
      </c>
      <c r="D337" s="1" t="s">
        <v>692</v>
      </c>
      <c r="E337" s="1">
        <v>5510</v>
      </c>
      <c r="F337" s="1" t="s">
        <v>581</v>
      </c>
      <c r="G337" s="1" t="s">
        <v>4</v>
      </c>
      <c r="H337" s="1">
        <v>46500</v>
      </c>
      <c r="I337" s="1">
        <v>68229</v>
      </c>
      <c r="J337" s="1">
        <v>93200</v>
      </c>
    </row>
    <row r="338" spans="1:10" x14ac:dyDescent="0.2">
      <c r="A338" s="1">
        <v>211</v>
      </c>
      <c r="B338" s="1" t="s">
        <v>202</v>
      </c>
      <c r="C338" s="1">
        <v>187</v>
      </c>
      <c r="D338" s="1" t="s">
        <v>692</v>
      </c>
      <c r="E338" s="1">
        <v>5510</v>
      </c>
      <c r="F338" s="1" t="s">
        <v>581</v>
      </c>
      <c r="G338" s="1" t="s">
        <v>4</v>
      </c>
      <c r="H338" s="1">
        <v>14074</v>
      </c>
      <c r="I338" s="1">
        <v>15033</v>
      </c>
      <c r="J338" s="1">
        <v>9021</v>
      </c>
    </row>
    <row r="339" spans="1:10" x14ac:dyDescent="0.2">
      <c r="A339" s="1">
        <v>212</v>
      </c>
      <c r="B339" s="1" t="s">
        <v>203</v>
      </c>
      <c r="C339" s="1">
        <v>187</v>
      </c>
      <c r="D339" s="1" t="s">
        <v>692</v>
      </c>
      <c r="E339" s="1">
        <v>5510</v>
      </c>
      <c r="F339" s="1" t="s">
        <v>581</v>
      </c>
      <c r="G339" s="1" t="s">
        <v>4</v>
      </c>
      <c r="H339" s="1">
        <v>3159</v>
      </c>
      <c r="I339" s="1">
        <v>3590</v>
      </c>
      <c r="J339" s="1">
        <v>4790</v>
      </c>
    </row>
    <row r="340" spans="1:10" x14ac:dyDescent="0.2">
      <c r="A340" s="1">
        <v>208</v>
      </c>
      <c r="B340" s="1" t="s">
        <v>204</v>
      </c>
      <c r="C340" s="1">
        <v>187</v>
      </c>
      <c r="D340" s="1" t="s">
        <v>692</v>
      </c>
      <c r="E340" s="1">
        <v>5510</v>
      </c>
      <c r="F340" s="1" t="s">
        <v>581</v>
      </c>
      <c r="G340" s="1" t="s">
        <v>4</v>
      </c>
      <c r="H340" s="1">
        <v>7367</v>
      </c>
      <c r="I340" s="1">
        <v>8007</v>
      </c>
      <c r="J340" s="1">
        <v>8411</v>
      </c>
    </row>
    <row r="341" spans="1:10" x14ac:dyDescent="0.2">
      <c r="A341" s="1">
        <v>154</v>
      </c>
      <c r="B341" s="1" t="s">
        <v>206</v>
      </c>
      <c r="C341" s="1">
        <v>187</v>
      </c>
      <c r="D341" s="1" t="s">
        <v>692</v>
      </c>
      <c r="E341" s="1">
        <v>5510</v>
      </c>
      <c r="F341" s="1" t="s">
        <v>581</v>
      </c>
      <c r="G341" s="1" t="s">
        <v>4</v>
      </c>
      <c r="H341" s="1">
        <v>2351</v>
      </c>
      <c r="I341" s="1">
        <v>2387</v>
      </c>
      <c r="J341" s="1">
        <v>2336</v>
      </c>
    </row>
    <row r="342" spans="1:10" x14ac:dyDescent="0.2">
      <c r="A342" s="1">
        <v>222</v>
      </c>
      <c r="B342" s="1" t="s">
        <v>212</v>
      </c>
      <c r="C342" s="1">
        <v>187</v>
      </c>
      <c r="D342" s="1" t="s">
        <v>692</v>
      </c>
      <c r="E342" s="1">
        <v>5510</v>
      </c>
      <c r="F342" s="1" t="s">
        <v>581</v>
      </c>
      <c r="G342" s="1" t="s">
        <v>4</v>
      </c>
      <c r="H342" s="1">
        <v>5974</v>
      </c>
      <c r="I342" s="1">
        <v>4570</v>
      </c>
      <c r="J342" s="1">
        <v>5300</v>
      </c>
    </row>
    <row r="343" spans="1:10" x14ac:dyDescent="0.2">
      <c r="A343" s="1">
        <v>223</v>
      </c>
      <c r="B343" s="1" t="s">
        <v>213</v>
      </c>
      <c r="C343" s="1">
        <v>187</v>
      </c>
      <c r="D343" s="1" t="s">
        <v>692</v>
      </c>
      <c r="E343" s="1">
        <v>5510</v>
      </c>
      <c r="F343" s="1" t="s">
        <v>581</v>
      </c>
      <c r="G343" s="1" t="s">
        <v>4</v>
      </c>
      <c r="H343" s="1">
        <v>2987</v>
      </c>
      <c r="I343" s="1">
        <v>3125</v>
      </c>
      <c r="J343" s="1">
        <v>2919</v>
      </c>
    </row>
    <row r="344" spans="1:10" x14ac:dyDescent="0.2">
      <c r="A344" s="1">
        <v>213</v>
      </c>
      <c r="B344" s="1" t="s">
        <v>214</v>
      </c>
      <c r="C344" s="1">
        <v>187</v>
      </c>
      <c r="D344" s="1" t="s">
        <v>692</v>
      </c>
      <c r="E344" s="1">
        <v>5510</v>
      </c>
      <c r="F344" s="1" t="s">
        <v>581</v>
      </c>
      <c r="G344" s="1" t="s">
        <v>4</v>
      </c>
      <c r="H344" s="1">
        <v>12000</v>
      </c>
      <c r="I344" s="1">
        <v>13000</v>
      </c>
      <c r="J344" s="1">
        <v>13048</v>
      </c>
    </row>
    <row r="345" spans="1:10" x14ac:dyDescent="0.2">
      <c r="A345" s="1">
        <v>226</v>
      </c>
      <c r="B345" s="1" t="s">
        <v>216</v>
      </c>
      <c r="C345" s="1">
        <v>187</v>
      </c>
      <c r="D345" s="1" t="s">
        <v>692</v>
      </c>
      <c r="E345" s="1">
        <v>5510</v>
      </c>
      <c r="F345" s="1" t="s">
        <v>581</v>
      </c>
      <c r="G345" s="1" t="s">
        <v>4</v>
      </c>
      <c r="H345" s="1">
        <v>15884</v>
      </c>
      <c r="I345" s="1">
        <v>14498</v>
      </c>
      <c r="J345" s="1">
        <v>15199</v>
      </c>
    </row>
    <row r="346" spans="1:10" x14ac:dyDescent="0.2">
      <c r="A346" s="1">
        <v>230</v>
      </c>
      <c r="B346" s="1" t="s">
        <v>217</v>
      </c>
      <c r="C346" s="1">
        <v>187</v>
      </c>
      <c r="D346" s="1" t="s">
        <v>692</v>
      </c>
      <c r="E346" s="1">
        <v>5510</v>
      </c>
      <c r="F346" s="1" t="s">
        <v>581</v>
      </c>
      <c r="G346" s="1" t="s">
        <v>4</v>
      </c>
      <c r="H346" s="1">
        <v>359030</v>
      </c>
      <c r="I346" s="1">
        <v>377940</v>
      </c>
      <c r="J346" s="1">
        <v>746230</v>
      </c>
    </row>
    <row r="347" spans="1:10" x14ac:dyDescent="0.2">
      <c r="A347" s="1">
        <v>229</v>
      </c>
      <c r="B347" s="1" t="s">
        <v>219</v>
      </c>
      <c r="C347" s="1">
        <v>187</v>
      </c>
      <c r="D347" s="1" t="s">
        <v>692</v>
      </c>
      <c r="E347" s="1">
        <v>5510</v>
      </c>
      <c r="F347" s="1" t="s">
        <v>581</v>
      </c>
      <c r="G347" s="1" t="s">
        <v>4</v>
      </c>
      <c r="H347" s="1">
        <v>128000</v>
      </c>
      <c r="I347" s="1">
        <v>180400</v>
      </c>
      <c r="J347" s="1">
        <v>188800</v>
      </c>
    </row>
    <row r="348" spans="1:10" x14ac:dyDescent="0.2">
      <c r="A348" s="1">
        <v>215</v>
      </c>
      <c r="B348" s="1" t="s">
        <v>220</v>
      </c>
      <c r="C348" s="1">
        <v>187</v>
      </c>
      <c r="D348" s="1" t="s">
        <v>692</v>
      </c>
      <c r="E348" s="1">
        <v>5510</v>
      </c>
      <c r="F348" s="1" t="s">
        <v>581</v>
      </c>
      <c r="G348" s="1" t="s">
        <v>4</v>
      </c>
      <c r="H348" s="1">
        <v>145101</v>
      </c>
      <c r="I348" s="1">
        <v>131459</v>
      </c>
      <c r="J348" s="1">
        <v>144321</v>
      </c>
    </row>
    <row r="349" spans="1:10" x14ac:dyDescent="0.2">
      <c r="A349" s="1">
        <v>231</v>
      </c>
      <c r="B349" s="1" t="s">
        <v>221</v>
      </c>
      <c r="C349" s="1">
        <v>187</v>
      </c>
      <c r="D349" s="1" t="s">
        <v>692</v>
      </c>
      <c r="E349" s="1">
        <v>5510</v>
      </c>
      <c r="F349" s="1" t="s">
        <v>581</v>
      </c>
      <c r="G349" s="1" t="s">
        <v>4</v>
      </c>
      <c r="H349" s="1">
        <v>778140</v>
      </c>
      <c r="I349" s="1">
        <v>829303</v>
      </c>
      <c r="J349" s="1">
        <v>782388</v>
      </c>
    </row>
    <row r="350" spans="1:10" x14ac:dyDescent="0.2">
      <c r="A350" s="1">
        <v>234</v>
      </c>
      <c r="B350" s="1" t="s">
        <v>223</v>
      </c>
      <c r="C350" s="1">
        <v>187</v>
      </c>
      <c r="D350" s="1" t="s">
        <v>692</v>
      </c>
      <c r="E350" s="1">
        <v>5510</v>
      </c>
      <c r="F350" s="1" t="s">
        <v>581</v>
      </c>
      <c r="G350" s="1" t="s">
        <v>4</v>
      </c>
      <c r="H350" s="1">
        <v>2700</v>
      </c>
      <c r="I350" s="1">
        <v>2716</v>
      </c>
      <c r="J350" s="1">
        <v>2719</v>
      </c>
    </row>
    <row r="351" spans="1:10" x14ac:dyDescent="0.2">
      <c r="A351" s="1">
        <v>228</v>
      </c>
      <c r="B351" s="1" t="s">
        <v>224</v>
      </c>
      <c r="C351" s="1">
        <v>187</v>
      </c>
      <c r="D351" s="1" t="s">
        <v>692</v>
      </c>
      <c r="E351" s="1">
        <v>5510</v>
      </c>
      <c r="F351" s="1" t="s">
        <v>581</v>
      </c>
      <c r="G351" s="1" t="s">
        <v>4</v>
      </c>
    </row>
    <row r="352" spans="1:10" x14ac:dyDescent="0.2">
      <c r="A352" s="1">
        <v>235</v>
      </c>
      <c r="B352" s="1" t="s">
        <v>225</v>
      </c>
      <c r="C352" s="1">
        <v>187</v>
      </c>
      <c r="D352" s="1" t="s">
        <v>692</v>
      </c>
      <c r="E352" s="1">
        <v>5510</v>
      </c>
      <c r="F352" s="1" t="s">
        <v>581</v>
      </c>
      <c r="G352" s="1" t="s">
        <v>4</v>
      </c>
      <c r="H352" s="1">
        <v>3300</v>
      </c>
      <c r="I352" s="1">
        <v>3700</v>
      </c>
      <c r="J352" s="1">
        <v>3964</v>
      </c>
    </row>
    <row r="353" spans="1:10" x14ac:dyDescent="0.2">
      <c r="A353" s="1">
        <v>236</v>
      </c>
      <c r="B353" s="1" t="s">
        <v>227</v>
      </c>
      <c r="C353" s="1">
        <v>187</v>
      </c>
      <c r="D353" s="1" t="s">
        <v>692</v>
      </c>
      <c r="E353" s="1">
        <v>5510</v>
      </c>
      <c r="F353" s="1" t="s">
        <v>581</v>
      </c>
      <c r="G353" s="1" t="s">
        <v>4</v>
      </c>
      <c r="H353" s="1">
        <v>136</v>
      </c>
      <c r="I353" s="1">
        <v>169</v>
      </c>
      <c r="J353" s="1">
        <v>202</v>
      </c>
    </row>
    <row r="354" spans="1:10" x14ac:dyDescent="0.2">
      <c r="A354" s="1">
        <v>5000</v>
      </c>
      <c r="B354" s="1" t="s">
        <v>461</v>
      </c>
      <c r="C354" s="1">
        <v>187</v>
      </c>
      <c r="D354" s="1" t="s">
        <v>692</v>
      </c>
      <c r="E354" s="1">
        <v>5510</v>
      </c>
      <c r="F354" s="1" t="s">
        <v>581</v>
      </c>
      <c r="G354" s="1" t="s">
        <v>4</v>
      </c>
      <c r="H354" s="1">
        <v>11661582</v>
      </c>
      <c r="I354" s="1">
        <v>12043280</v>
      </c>
      <c r="J354" s="1">
        <v>14363099</v>
      </c>
    </row>
    <row r="355" spans="1:10" x14ac:dyDescent="0.2">
      <c r="A355" s="1">
        <v>249</v>
      </c>
      <c r="B355" s="1" t="s">
        <v>231</v>
      </c>
      <c r="C355" s="1">
        <v>187</v>
      </c>
      <c r="D355" s="1" t="s">
        <v>692</v>
      </c>
      <c r="E355" s="1">
        <v>5510</v>
      </c>
      <c r="F355" s="1" t="s">
        <v>581</v>
      </c>
      <c r="G355" s="1" t="s">
        <v>4</v>
      </c>
      <c r="H355" s="1">
        <v>3400</v>
      </c>
      <c r="I355" s="1">
        <v>3168</v>
      </c>
      <c r="J355" s="1">
        <v>3186</v>
      </c>
    </row>
    <row r="356" spans="1:10" x14ac:dyDescent="0.2">
      <c r="A356" s="1">
        <v>248</v>
      </c>
      <c r="B356" s="1" t="s">
        <v>232</v>
      </c>
      <c r="C356" s="1">
        <v>187</v>
      </c>
      <c r="D356" s="1" t="s">
        <v>692</v>
      </c>
      <c r="E356" s="1">
        <v>5510</v>
      </c>
      <c r="F356" s="1" t="s">
        <v>581</v>
      </c>
      <c r="G356" s="1" t="s">
        <v>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J355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691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768</v>
      </c>
      <c r="I4" s="2">
        <f t="shared" si="0"/>
        <v>693</v>
      </c>
      <c r="J4" s="2">
        <f t="shared" si="0"/>
        <v>730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8947</v>
      </c>
      <c r="I7" s="2">
        <f t="shared" si="0"/>
        <v>8818</v>
      </c>
      <c r="J7" s="2">
        <f t="shared" si="0"/>
        <v>8900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3394</v>
      </c>
      <c r="I8" s="2">
        <f t="shared" si="0"/>
        <v>3404</v>
      </c>
      <c r="J8" s="2">
        <f t="shared" si="0"/>
        <v>3425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6478</v>
      </c>
      <c r="I12" s="2">
        <f t="shared" si="0"/>
        <v>1072</v>
      </c>
      <c r="J12" s="2">
        <f t="shared" si="0"/>
        <v>1103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0</v>
      </c>
      <c r="I13" s="2">
        <f t="shared" si="0"/>
        <v>0</v>
      </c>
      <c r="J13" s="2">
        <f t="shared" si="0"/>
        <v>0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37082</v>
      </c>
      <c r="I14" s="2">
        <f t="shared" si="0"/>
        <v>31853</v>
      </c>
      <c r="J14" s="2">
        <f t="shared" si="0"/>
        <v>26147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237287</v>
      </c>
      <c r="I16" s="2">
        <f t="shared" si="0"/>
        <v>233804</v>
      </c>
      <c r="J16" s="2">
        <f t="shared" si="0"/>
        <v>255193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28880</v>
      </c>
      <c r="I17" s="2">
        <f t="shared" si="0"/>
        <v>28995</v>
      </c>
      <c r="J17" s="2">
        <f t="shared" si="0"/>
        <v>28712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232257</v>
      </c>
      <c r="I19" s="9">
        <f t="shared" si="1"/>
        <v>222920</v>
      </c>
      <c r="J19" s="9">
        <f t="shared" si="1"/>
        <v>213949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4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31230</v>
      </c>
      <c r="I27" s="2">
        <f t="shared" si="2"/>
        <v>32021</v>
      </c>
      <c r="J27" s="2">
        <f t="shared" si="2"/>
        <v>31449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2466</v>
      </c>
      <c r="I28" s="2">
        <f t="shared" si="2"/>
        <v>3029</v>
      </c>
      <c r="J28" s="2">
        <f t="shared" si="2"/>
        <v>3085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1100</v>
      </c>
      <c r="I33" s="2">
        <f t="shared" si="2"/>
        <v>1028</v>
      </c>
      <c r="J33" s="2">
        <f t="shared" si="2"/>
        <v>974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16132</v>
      </c>
      <c r="I34" s="2">
        <f t="shared" ref="H34:J49" si="4">+SUMIF($A$250:$A$500,$B34,I$250:I$500)</f>
        <v>16804</v>
      </c>
      <c r="J34" s="2">
        <f t="shared" si="4"/>
        <v>17494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4"/>
        <v>49362</v>
      </c>
      <c r="I35" s="2">
        <f t="shared" si="4"/>
        <v>55547</v>
      </c>
      <c r="J35" s="2">
        <f t="shared" si="4"/>
        <v>53362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4"/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0</v>
      </c>
      <c r="I42" s="2">
        <f t="shared" si="4"/>
        <v>0</v>
      </c>
      <c r="J42" s="2">
        <f t="shared" si="4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ref="H50:J50" si="5">+SUMIF($A$250:$A$500,$B50,H$250:H$500)</f>
        <v>3545</v>
      </c>
      <c r="I50" s="2">
        <f t="shared" si="5"/>
        <v>3860</v>
      </c>
      <c r="J50" s="2">
        <f t="shared" si="5"/>
        <v>4069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ref="H51:J56" si="6">+SUMIF($A$250:$A$500,$B51,H$250:H$500)</f>
        <v>0</v>
      </c>
      <c r="I51" s="2">
        <f t="shared" si="6"/>
        <v>0</v>
      </c>
      <c r="J51" s="2">
        <f t="shared" si="6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432</v>
      </c>
      <c r="I54" s="2">
        <f t="shared" si="6"/>
        <v>426</v>
      </c>
      <c r="J54" s="2">
        <f t="shared" si="6"/>
        <v>440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848</v>
      </c>
      <c r="I56" s="2">
        <f t="shared" si="6"/>
        <v>897</v>
      </c>
      <c r="J56" s="2">
        <f t="shared" si="6"/>
        <v>937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8">+SUMIF($A$250:$A$500,$B58,H$250:H$500)</f>
        <v>0</v>
      </c>
      <c r="I58" s="2">
        <f t="shared" si="8"/>
        <v>0</v>
      </c>
      <c r="J58" s="2">
        <f t="shared" si="8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2149</v>
      </c>
      <c r="I60" s="2">
        <f t="shared" si="8"/>
        <v>2261</v>
      </c>
      <c r="J60" s="2">
        <f t="shared" si="8"/>
        <v>2935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2340</v>
      </c>
      <c r="I65" s="2">
        <f t="shared" si="8"/>
        <v>2283</v>
      </c>
      <c r="J65" s="2">
        <f t="shared" si="8"/>
        <v>1901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8"/>
        <v>4026</v>
      </c>
      <c r="I68" s="2">
        <f t="shared" si="8"/>
        <v>4047</v>
      </c>
      <c r="J68" s="2">
        <f t="shared" si="8"/>
        <v>4069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8"/>
        <v>29936</v>
      </c>
      <c r="I69" s="2">
        <f t="shared" si="8"/>
        <v>29176</v>
      </c>
      <c r="J69" s="2">
        <f t="shared" si="8"/>
        <v>28686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8"/>
        <v>2027</v>
      </c>
      <c r="I70" s="2">
        <f t="shared" si="8"/>
        <v>1528</v>
      </c>
      <c r="J70" s="2">
        <f t="shared" si="8"/>
        <v>2345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8"/>
        <v>49397</v>
      </c>
      <c r="I71" s="2">
        <f t="shared" si="8"/>
        <v>50534</v>
      </c>
      <c r="J71" s="2">
        <f t="shared" si="8"/>
        <v>48152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8"/>
        <v>99</v>
      </c>
      <c r="I72" s="2">
        <f t="shared" si="8"/>
        <v>104</v>
      </c>
      <c r="J72" s="2">
        <f t="shared" si="8"/>
        <v>120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8"/>
        <v>1848</v>
      </c>
      <c r="I73" s="2">
        <f t="shared" si="8"/>
        <v>1373</v>
      </c>
      <c r="J73" s="2">
        <f t="shared" si="8"/>
        <v>1052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9">+SUMIF($A$250:$A$500,$B74,H$250:H$500)</f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900</v>
      </c>
      <c r="I75" s="2">
        <f t="shared" si="9"/>
        <v>745</v>
      </c>
      <c r="J75" s="2">
        <f t="shared" si="9"/>
        <v>703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48150</v>
      </c>
      <c r="I77" s="2">
        <f t="shared" si="9"/>
        <v>49363</v>
      </c>
      <c r="J77" s="2">
        <f t="shared" si="9"/>
        <v>51019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9"/>
        <v>674</v>
      </c>
      <c r="I78" s="2">
        <f t="shared" si="9"/>
        <v>564</v>
      </c>
      <c r="J78" s="2">
        <f t="shared" si="9"/>
        <v>1281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9"/>
        <v>5919</v>
      </c>
      <c r="I79" s="2">
        <f t="shared" si="9"/>
        <v>6082</v>
      </c>
      <c r="J79" s="2">
        <f t="shared" si="9"/>
        <v>6245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9"/>
        <v>1250</v>
      </c>
      <c r="I80" s="2">
        <f t="shared" si="9"/>
        <v>1270</v>
      </c>
      <c r="J80" s="2">
        <f t="shared" si="9"/>
        <v>1272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9"/>
        <v>1587600</v>
      </c>
      <c r="I81" s="2">
        <f t="shared" si="9"/>
        <v>1469800</v>
      </c>
      <c r="J81" s="2">
        <f t="shared" si="9"/>
        <v>1697200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9"/>
        <v>364020</v>
      </c>
      <c r="I82" s="2">
        <f t="shared" si="9"/>
        <v>438430</v>
      </c>
      <c r="J82" s="2">
        <f t="shared" si="9"/>
        <v>402488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9"/>
        <v>478</v>
      </c>
      <c r="I83" s="2">
        <f t="shared" si="9"/>
        <v>477</v>
      </c>
      <c r="J83" s="2">
        <f t="shared" si="9"/>
        <v>477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9"/>
        <v>4</v>
      </c>
      <c r="I84" s="2">
        <f t="shared" si="9"/>
        <v>4</v>
      </c>
      <c r="J84" s="2">
        <f t="shared" si="9"/>
        <v>4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9"/>
        <v>0</v>
      </c>
      <c r="I85" s="2">
        <f t="shared" si="9"/>
        <v>0</v>
      </c>
      <c r="J85" s="2">
        <f t="shared" si="9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9"/>
        <v>0</v>
      </c>
      <c r="I86" s="2">
        <f t="shared" si="9"/>
        <v>0</v>
      </c>
      <c r="J86" s="2">
        <f t="shared" si="9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9"/>
        <v>950000</v>
      </c>
      <c r="I87" s="2">
        <f t="shared" si="9"/>
        <v>850000</v>
      </c>
      <c r="J87" s="2">
        <f t="shared" si="9"/>
        <v>833741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9"/>
        <v>0</v>
      </c>
      <c r="I88" s="2">
        <f t="shared" si="9"/>
        <v>0</v>
      </c>
      <c r="J88" s="2">
        <f t="shared" si="9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9"/>
        <v>0</v>
      </c>
      <c r="I89" s="2">
        <f t="shared" si="9"/>
        <v>0</v>
      </c>
      <c r="J89" s="2">
        <f t="shared" si="9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0" si="10">+SUMIF($A$250:$A$500,$B90,H$250:H$500)</f>
        <v>0</v>
      </c>
      <c r="I90" s="2">
        <f t="shared" si="10"/>
        <v>0</v>
      </c>
      <c r="J90" s="2">
        <f t="shared" si="10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0"/>
        <v>0</v>
      </c>
      <c r="I91" s="2">
        <f t="shared" si="10"/>
        <v>0</v>
      </c>
      <c r="J91" s="2">
        <f t="shared" si="10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0"/>
        <v>0</v>
      </c>
      <c r="I92" s="2">
        <f t="shared" si="10"/>
        <v>0</v>
      </c>
      <c r="J92" s="2">
        <f t="shared" si="10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0"/>
        <v>0</v>
      </c>
      <c r="I93" s="2">
        <f t="shared" si="10"/>
        <v>0</v>
      </c>
      <c r="J93" s="2">
        <f t="shared" si="10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0"/>
        <v>0</v>
      </c>
      <c r="I94" s="2">
        <f t="shared" si="10"/>
        <v>0</v>
      </c>
      <c r="J94" s="2">
        <f t="shared" si="10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0"/>
        <v>57070</v>
      </c>
      <c r="I95" s="2">
        <f t="shared" si="10"/>
        <v>57936</v>
      </c>
      <c r="J95" s="2">
        <f t="shared" si="10"/>
        <v>58765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0"/>
        <v>0</v>
      </c>
      <c r="I96" s="2">
        <f t="shared" si="10"/>
        <v>0</v>
      </c>
      <c r="J96" s="2">
        <f t="shared" si="10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0"/>
        <v>0</v>
      </c>
      <c r="I97" s="2">
        <f t="shared" si="10"/>
        <v>0</v>
      </c>
      <c r="J97" s="2">
        <f t="shared" si="10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0"/>
        <v>0</v>
      </c>
      <c r="I98" s="2">
        <f t="shared" si="10"/>
        <v>0</v>
      </c>
      <c r="J98" s="2">
        <f t="shared" si="10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0"/>
        <v>0</v>
      </c>
      <c r="I99" s="2">
        <f t="shared" si="10"/>
        <v>0</v>
      </c>
      <c r="J99" s="2">
        <f t="shared" si="10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0"/>
        <v>0</v>
      </c>
      <c r="I100" s="2">
        <f t="shared" si="10"/>
        <v>0</v>
      </c>
      <c r="J100" s="2">
        <f t="shared" si="10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1">+SUM(H210:H217)</f>
        <v>0</v>
      </c>
      <c r="I101" s="9">
        <f t="shared" si="11"/>
        <v>0</v>
      </c>
      <c r="J101" s="9">
        <f t="shared" si="11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2">+SUMIF($A$250:$A$500,$B102,H$250:H$500)</f>
        <v>0</v>
      </c>
      <c r="I102" s="2">
        <f t="shared" si="12"/>
        <v>0</v>
      </c>
      <c r="J102" s="2">
        <f t="shared" si="12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2"/>
        <v>0</v>
      </c>
      <c r="I103" s="2">
        <f t="shared" si="12"/>
        <v>0</v>
      </c>
      <c r="J103" s="2">
        <f t="shared" si="12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3">+SUM(H218:H226)</f>
        <v>0</v>
      </c>
      <c r="I104" s="9">
        <f t="shared" si="13"/>
        <v>0</v>
      </c>
      <c r="J104" s="9">
        <f t="shared" si="13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4">+SUMIF($A$250:$A$500,$B105,H$250:H$500)</f>
        <v>0</v>
      </c>
      <c r="I105" s="2">
        <f t="shared" si="14"/>
        <v>0</v>
      </c>
      <c r="J105" s="2">
        <f t="shared" si="14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4"/>
        <v>0</v>
      </c>
      <c r="I106" s="2">
        <f t="shared" si="14"/>
        <v>0</v>
      </c>
      <c r="J106" s="2">
        <f t="shared" si="14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4"/>
        <v>0</v>
      </c>
      <c r="I107" s="2">
        <f t="shared" si="14"/>
        <v>0</v>
      </c>
      <c r="J107" s="2">
        <f t="shared" si="14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5">+SUM(H199:H200)</f>
        <v>869</v>
      </c>
      <c r="I108" s="9">
        <f t="shared" si="15"/>
        <v>950</v>
      </c>
      <c r="J108" s="9">
        <f t="shared" si="15"/>
        <v>1365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6">+SUMIF($A$250:$A$500,$B109,H$250:H$500)</f>
        <v>551</v>
      </c>
      <c r="I109" s="2">
        <f t="shared" si="16"/>
        <v>627</v>
      </c>
      <c r="J109" s="2">
        <f t="shared" si="16"/>
        <v>700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6"/>
        <v>944700</v>
      </c>
      <c r="I110" s="2">
        <f t="shared" si="16"/>
        <v>1118400</v>
      </c>
      <c r="J110" s="2">
        <f t="shared" si="16"/>
        <v>1100452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6"/>
        <v>0</v>
      </c>
      <c r="I111" s="2">
        <f t="shared" si="16"/>
        <v>0</v>
      </c>
      <c r="J111" s="2">
        <f t="shared" si="16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6"/>
        <v>45593</v>
      </c>
      <c r="I112" s="2">
        <f t="shared" si="16"/>
        <v>46479</v>
      </c>
      <c r="J112" s="2">
        <f t="shared" si="16"/>
        <v>47785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6"/>
        <v>0</v>
      </c>
      <c r="I113" s="2">
        <f t="shared" si="16"/>
        <v>0</v>
      </c>
      <c r="J113" s="2">
        <f t="shared" si="16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6"/>
        <v>6863</v>
      </c>
      <c r="I114" s="2">
        <f t="shared" si="16"/>
        <v>7274</v>
      </c>
      <c r="J114" s="2">
        <f t="shared" si="16"/>
        <v>7733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7">+SUM(H199:H200)</f>
        <v>869</v>
      </c>
      <c r="I115" s="9">
        <f t="shared" si="17"/>
        <v>950</v>
      </c>
      <c r="J115" s="9">
        <f t="shared" si="17"/>
        <v>1365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31" si="18">+SUMIF($A$250:$A$500,$B116,H$250:H$500)</f>
        <v>4200</v>
      </c>
      <c r="I116" s="2">
        <f t="shared" si="18"/>
        <v>4700</v>
      </c>
      <c r="J116" s="2">
        <f t="shared" si="18"/>
        <v>4800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8"/>
        <v>5600</v>
      </c>
      <c r="I117" s="2">
        <f t="shared" si="18"/>
        <v>11900</v>
      </c>
      <c r="J117" s="2">
        <f t="shared" si="18"/>
        <v>10200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8"/>
        <v>145167</v>
      </c>
      <c r="I118" s="2">
        <f t="shared" si="18"/>
        <v>181719</v>
      </c>
      <c r="J118" s="2">
        <f t="shared" si="18"/>
        <v>216110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8"/>
        <v>41700</v>
      </c>
      <c r="I119" s="2">
        <f t="shared" si="18"/>
        <v>79100</v>
      </c>
      <c r="J119" s="2">
        <f t="shared" si="18"/>
        <v>87500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8"/>
        <v>0</v>
      </c>
      <c r="I120" s="2">
        <f t="shared" si="18"/>
        <v>0</v>
      </c>
      <c r="J120" s="2">
        <f t="shared" si="18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8"/>
        <v>600</v>
      </c>
      <c r="I121" s="2">
        <f t="shared" si="18"/>
        <v>800</v>
      </c>
      <c r="J121" s="2">
        <f t="shared" si="18"/>
        <v>1000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8"/>
        <v>665</v>
      </c>
      <c r="I122" s="2">
        <f t="shared" si="18"/>
        <v>541</v>
      </c>
      <c r="J122" s="2">
        <f t="shared" si="18"/>
        <v>543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8"/>
        <v>1663</v>
      </c>
      <c r="I123" s="2">
        <f t="shared" si="18"/>
        <v>2096</v>
      </c>
      <c r="J123" s="2">
        <f t="shared" si="18"/>
        <v>2460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8"/>
        <v>14450</v>
      </c>
      <c r="I124" s="2">
        <f t="shared" si="18"/>
        <v>21071</v>
      </c>
      <c r="J124" s="2">
        <f t="shared" si="18"/>
        <v>25280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8"/>
        <v>3759</v>
      </c>
      <c r="I125" s="2">
        <f t="shared" si="18"/>
        <v>4355</v>
      </c>
      <c r="J125" s="2">
        <f t="shared" si="18"/>
        <v>4553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8"/>
        <v>32000</v>
      </c>
      <c r="I126" s="2">
        <f t="shared" si="18"/>
        <v>44000</v>
      </c>
      <c r="J126" s="2">
        <f t="shared" si="18"/>
        <v>51600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8"/>
        <v>0</v>
      </c>
      <c r="I127" s="2">
        <f t="shared" si="18"/>
        <v>0</v>
      </c>
      <c r="J127" s="2">
        <f t="shared" si="18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8"/>
        <v>75</v>
      </c>
      <c r="I128" s="2">
        <f t="shared" si="18"/>
        <v>117</v>
      </c>
      <c r="J128" s="2">
        <f t="shared" si="18"/>
        <v>91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8"/>
        <v>9970</v>
      </c>
      <c r="I129" s="2">
        <f t="shared" si="18"/>
        <v>11181</v>
      </c>
      <c r="J129" s="2">
        <f t="shared" si="18"/>
        <v>14113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8"/>
        <v>0</v>
      </c>
      <c r="I130" s="2">
        <f t="shared" si="18"/>
        <v>0</v>
      </c>
      <c r="J130" s="2">
        <f t="shared" si="18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8"/>
        <v>0</v>
      </c>
      <c r="I131" s="2">
        <f t="shared" si="18"/>
        <v>0</v>
      </c>
      <c r="J131" s="2">
        <f t="shared" si="18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ref="H132:I134" si="19">+SUMIF($A$250:$A$500,$B132,H$250:H$500)</f>
        <v>139395</v>
      </c>
      <c r="I132" s="2">
        <f t="shared" si="19"/>
        <v>161746</v>
      </c>
      <c r="J132" s="2">
        <f t="shared" ref="J132:J134" si="20">+SUMIF($A$250:$A$500,$B132,J$250:J$500)</f>
        <v>174034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9"/>
        <v>0</v>
      </c>
      <c r="I133" s="2">
        <f t="shared" si="19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19"/>
        <v>882</v>
      </c>
      <c r="I134" s="2">
        <f t="shared" si="19"/>
        <v>9252</v>
      </c>
      <c r="J134" s="2">
        <f t="shared" si="20"/>
        <v>18701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18946</v>
      </c>
      <c r="I135" s="9">
        <f t="shared" si="21"/>
        <v>31345</v>
      </c>
      <c r="J135" s="9">
        <f t="shared" si="21"/>
        <v>35287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19180</v>
      </c>
      <c r="I136" s="2">
        <f t="shared" si="22"/>
        <v>23214</v>
      </c>
      <c r="J136" s="2">
        <f t="shared" si="22"/>
        <v>28672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16352</v>
      </c>
      <c r="I137" s="2">
        <f t="shared" si="22"/>
        <v>37983</v>
      </c>
      <c r="J137" s="2">
        <f t="shared" si="22"/>
        <v>37590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27025</v>
      </c>
      <c r="I138" s="2">
        <f t="shared" si="22"/>
        <v>31056</v>
      </c>
      <c r="J138" s="2">
        <f t="shared" si="22"/>
        <v>42581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3124</v>
      </c>
      <c r="I139" s="9">
        <f t="shared" si="23"/>
        <v>3144</v>
      </c>
      <c r="J139" s="9">
        <f t="shared" si="23"/>
        <v>3321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55" si="24">+SUMIF($A$250:$A$500,$B140,H$250:H$500)</f>
        <v>11342</v>
      </c>
      <c r="I140" s="2">
        <f t="shared" si="24"/>
        <v>11213</v>
      </c>
      <c r="J140" s="2">
        <f t="shared" si="24"/>
        <v>7687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7</v>
      </c>
      <c r="I141" s="2">
        <f t="shared" si="24"/>
        <v>150</v>
      </c>
      <c r="J141" s="2">
        <f t="shared" si="24"/>
        <v>67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3513</v>
      </c>
      <c r="I142" s="2">
        <f t="shared" si="24"/>
        <v>3537</v>
      </c>
      <c r="J142" s="2">
        <f t="shared" si="24"/>
        <v>3562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41487</v>
      </c>
      <c r="I143" s="2">
        <f t="shared" si="24"/>
        <v>49792</v>
      </c>
      <c r="J143" s="2">
        <f t="shared" si="24"/>
        <v>15060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7385</v>
      </c>
      <c r="I144" s="2">
        <f t="shared" si="24"/>
        <v>5701</v>
      </c>
      <c r="J144" s="2">
        <f t="shared" si="24"/>
        <v>6100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671</v>
      </c>
      <c r="I148" s="2">
        <f t="shared" si="24"/>
        <v>499</v>
      </c>
      <c r="J148" s="2">
        <f t="shared" si="24"/>
        <v>472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4"/>
        <v>0</v>
      </c>
      <c r="I150" s="2">
        <f t="shared" si="24"/>
        <v>0</v>
      </c>
      <c r="J150" s="2">
        <f t="shared" si="24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4"/>
        <v>730</v>
      </c>
      <c r="I151" s="2">
        <f t="shared" si="24"/>
        <v>920</v>
      </c>
      <c r="J151" s="2">
        <f t="shared" si="24"/>
        <v>927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4"/>
        <v>0</v>
      </c>
      <c r="I152" s="2">
        <f t="shared" si="24"/>
        <v>0</v>
      </c>
      <c r="J152" s="2">
        <f t="shared" si="24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4"/>
        <v>0</v>
      </c>
      <c r="I153" s="2">
        <f t="shared" si="24"/>
        <v>0</v>
      </c>
      <c r="J153" s="2">
        <f t="shared" si="24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4"/>
        <v>0</v>
      </c>
      <c r="I154" s="2">
        <f t="shared" si="24"/>
        <v>0</v>
      </c>
      <c r="J154" s="2">
        <f t="shared" si="24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4"/>
        <v>3548</v>
      </c>
      <c r="I155" s="2">
        <f t="shared" si="24"/>
        <v>2868</v>
      </c>
      <c r="J155" s="2">
        <f t="shared" si="24"/>
        <v>3390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ref="H156:J171" si="25">+SUMIF($A$250:$A$500,$B156,H$250:H$500)</f>
        <v>1149</v>
      </c>
      <c r="I156" s="2">
        <f t="shared" si="25"/>
        <v>1112</v>
      </c>
      <c r="J156" s="2">
        <f t="shared" si="25"/>
        <v>1088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1700</v>
      </c>
      <c r="I158" s="2">
        <f t="shared" si="25"/>
        <v>1563</v>
      </c>
      <c r="J158" s="2">
        <f t="shared" si="25"/>
        <v>1540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244500</v>
      </c>
      <c r="I159" s="2">
        <f t="shared" si="25"/>
        <v>237000</v>
      </c>
      <c r="J159" s="2">
        <f t="shared" si="25"/>
        <v>271752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5"/>
        <v>7578</v>
      </c>
      <c r="I160" s="2">
        <f t="shared" si="25"/>
        <v>7283</v>
      </c>
      <c r="J160" s="2">
        <f t="shared" si="25"/>
        <v>6278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5"/>
        <v>16520</v>
      </c>
      <c r="I161" s="2">
        <f t="shared" si="25"/>
        <v>22100</v>
      </c>
      <c r="J161" s="2">
        <f t="shared" si="25"/>
        <v>38866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5"/>
        <v>2900</v>
      </c>
      <c r="I162" s="2">
        <f t="shared" si="25"/>
        <v>3900</v>
      </c>
      <c r="J162" s="2">
        <f t="shared" si="25"/>
        <v>8600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5"/>
        <v>40900</v>
      </c>
      <c r="I163" s="2">
        <f t="shared" si="25"/>
        <v>79432</v>
      </c>
      <c r="J163" s="2">
        <f t="shared" si="25"/>
        <v>149677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5"/>
        <v>42</v>
      </c>
      <c r="I164" s="2">
        <f t="shared" si="25"/>
        <v>25</v>
      </c>
      <c r="J164" s="2">
        <f t="shared" si="25"/>
        <v>32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5"/>
        <v>6023</v>
      </c>
      <c r="I165" s="2">
        <f t="shared" si="25"/>
        <v>4987</v>
      </c>
      <c r="J165" s="2">
        <f t="shared" si="25"/>
        <v>4515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5"/>
        <v>100</v>
      </c>
      <c r="I166" s="2">
        <f t="shared" si="25"/>
        <v>40</v>
      </c>
      <c r="J166" s="2">
        <f t="shared" si="25"/>
        <v>88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5"/>
        <v>1291</v>
      </c>
      <c r="I167" s="2">
        <f t="shared" si="25"/>
        <v>1256</v>
      </c>
      <c r="J167" s="2">
        <f t="shared" si="25"/>
        <v>1220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5"/>
        <v>7868</v>
      </c>
      <c r="I168" s="2">
        <f t="shared" si="25"/>
        <v>7630</v>
      </c>
      <c r="J168" s="2">
        <f t="shared" si="25"/>
        <v>7458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5"/>
        <v>6588</v>
      </c>
      <c r="I169" s="2">
        <f t="shared" si="25"/>
        <v>7108</v>
      </c>
      <c r="J169" s="2">
        <f t="shared" si="25"/>
        <v>7105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5"/>
        <v>1300</v>
      </c>
      <c r="I170" s="2">
        <f t="shared" si="25"/>
        <v>1200</v>
      </c>
      <c r="J170" s="2">
        <f t="shared" si="25"/>
        <v>1193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5"/>
        <v>22307</v>
      </c>
      <c r="I171" s="2">
        <f t="shared" si="25"/>
        <v>17455</v>
      </c>
      <c r="J171" s="2">
        <f t="shared" si="25"/>
        <v>21283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ref="H172:J175" si="26">+SUMIF($A$250:$A$500,$B172,H$250:H$500)</f>
        <v>43506</v>
      </c>
      <c r="I172" s="2">
        <f t="shared" si="26"/>
        <v>44782</v>
      </c>
      <c r="J172" s="2">
        <f t="shared" si="26"/>
        <v>60558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6"/>
        <v>6812</v>
      </c>
      <c r="I173" s="2">
        <f t="shared" si="26"/>
        <v>7785</v>
      </c>
      <c r="J173" s="2">
        <f t="shared" si="26"/>
        <v>9281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6"/>
        <v>896923</v>
      </c>
      <c r="I174" s="2">
        <f t="shared" si="26"/>
        <v>921093</v>
      </c>
      <c r="J174" s="2">
        <f t="shared" si="26"/>
        <v>1039938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6"/>
        <v>153500</v>
      </c>
      <c r="I175" s="2">
        <f t="shared" si="26"/>
        <v>168700</v>
      </c>
      <c r="J175" s="2">
        <f t="shared" si="26"/>
        <v>238700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7">+SUM(H161:H175)</f>
        <v>1206580</v>
      </c>
      <c r="I176" s="9">
        <f t="shared" si="27"/>
        <v>1287493</v>
      </c>
      <c r="J176" s="9">
        <f t="shared" si="27"/>
        <v>1588514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8">+SUM(H4:H176)-SUM(H161:H175)</f>
        <v>6782483</v>
      </c>
      <c r="I178" s="9">
        <f t="shared" si="28"/>
        <v>7054279</v>
      </c>
      <c r="J178" s="9">
        <f t="shared" si="28"/>
        <v>7616697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9">+SUMIF($A$250:$A$500,$B181,H$250:H$500)</f>
        <v>0</v>
      </c>
      <c r="I181" s="2">
        <f t="shared" si="29"/>
        <v>0</v>
      </c>
      <c r="J181" s="2">
        <f t="shared" si="29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9"/>
        <v>1590</v>
      </c>
      <c r="I182" s="2">
        <f t="shared" si="29"/>
        <v>1504</v>
      </c>
      <c r="J182" s="2">
        <f t="shared" si="29"/>
        <v>1418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9"/>
        <v>230667</v>
      </c>
      <c r="I183" s="2">
        <f t="shared" si="29"/>
        <v>221416</v>
      </c>
      <c r="J183" s="2">
        <f t="shared" si="29"/>
        <v>212531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9"/>
        <v>0</v>
      </c>
      <c r="I184" s="2">
        <f t="shared" si="29"/>
        <v>0</v>
      </c>
      <c r="J184" s="2">
        <f t="shared" si="29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9"/>
        <v>0</v>
      </c>
      <c r="I185" s="2">
        <f t="shared" si="29"/>
        <v>0</v>
      </c>
      <c r="J185" s="2">
        <f t="shared" si="29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9"/>
        <v>0</v>
      </c>
      <c r="I186" s="2">
        <f t="shared" si="29"/>
        <v>0</v>
      </c>
      <c r="J186" s="2">
        <f t="shared" si="29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9"/>
        <v>0</v>
      </c>
      <c r="I187" s="2">
        <f t="shared" si="29"/>
        <v>0</v>
      </c>
      <c r="J187" s="2">
        <f t="shared" si="29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9"/>
        <v>0</v>
      </c>
      <c r="I188" s="2">
        <f t="shared" si="29"/>
        <v>0</v>
      </c>
      <c r="J188" s="2">
        <f t="shared" si="29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9"/>
        <v>0</v>
      </c>
      <c r="I189" s="2">
        <f t="shared" si="29"/>
        <v>0</v>
      </c>
      <c r="J189" s="2">
        <f t="shared" si="29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9"/>
        <v>0</v>
      </c>
      <c r="I190" s="2">
        <f t="shared" si="29"/>
        <v>0</v>
      </c>
      <c r="J190" s="2">
        <f t="shared" si="29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9"/>
        <v>0</v>
      </c>
      <c r="I191" s="2">
        <f t="shared" si="29"/>
        <v>0</v>
      </c>
      <c r="J191" s="2">
        <f t="shared" si="29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9"/>
        <v>0</v>
      </c>
      <c r="I192" s="2">
        <f t="shared" si="29"/>
        <v>0</v>
      </c>
      <c r="J192" s="2">
        <f t="shared" si="29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9"/>
        <v>0</v>
      </c>
      <c r="I193" s="2">
        <f t="shared" si="29"/>
        <v>0</v>
      </c>
      <c r="J193" s="2">
        <f t="shared" si="29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9"/>
        <v>0</v>
      </c>
      <c r="I194" s="2">
        <f t="shared" si="29"/>
        <v>0</v>
      </c>
      <c r="J194" s="2">
        <f t="shared" si="29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9"/>
        <v>0</v>
      </c>
      <c r="I195" s="2">
        <f t="shared" si="29"/>
        <v>0</v>
      </c>
      <c r="J195" s="2">
        <f t="shared" si="29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9"/>
        <v>0</v>
      </c>
      <c r="I196" s="2">
        <f t="shared" si="29"/>
        <v>0</v>
      </c>
      <c r="J196" s="2">
        <f t="shared" si="29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30">+SUMIF($A$250:$A$500,$B197,H$250:H$500)</f>
        <v>0</v>
      </c>
      <c r="I197" s="2">
        <f t="shared" si="30"/>
        <v>0</v>
      </c>
      <c r="J197" s="2">
        <f t="shared" si="30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0"/>
        <v>0</v>
      </c>
      <c r="I198" s="2">
        <f t="shared" si="30"/>
        <v>0</v>
      </c>
      <c r="J198" s="2">
        <f t="shared" si="30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0"/>
        <v>600</v>
      </c>
      <c r="I199" s="2">
        <f t="shared" si="30"/>
        <v>550</v>
      </c>
      <c r="J199" s="2">
        <f t="shared" si="30"/>
        <v>870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0"/>
        <v>269</v>
      </c>
      <c r="I200" s="2">
        <f t="shared" si="30"/>
        <v>400</v>
      </c>
      <c r="J200" s="2">
        <f t="shared" si="30"/>
        <v>495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30"/>
        <v>14449</v>
      </c>
      <c r="I201" s="2">
        <f t="shared" si="30"/>
        <v>23876</v>
      </c>
      <c r="J201" s="2">
        <f t="shared" si="30"/>
        <v>26601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0"/>
        <v>4497</v>
      </c>
      <c r="I202" s="2">
        <f t="shared" si="30"/>
        <v>7469</v>
      </c>
      <c r="J202" s="2">
        <f t="shared" si="30"/>
        <v>8686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0"/>
        <v>1100</v>
      </c>
      <c r="I203" s="2">
        <f t="shared" si="30"/>
        <v>1001</v>
      </c>
      <c r="J203" s="2">
        <f t="shared" si="30"/>
        <v>1050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0"/>
        <v>219</v>
      </c>
      <c r="I204" s="2">
        <f t="shared" si="30"/>
        <v>94</v>
      </c>
      <c r="J204" s="2">
        <f t="shared" si="30"/>
        <v>71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0"/>
        <v>1084</v>
      </c>
      <c r="I205" s="2">
        <f t="shared" si="30"/>
        <v>1101</v>
      </c>
      <c r="J205" s="2">
        <f t="shared" si="30"/>
        <v>1080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0"/>
        <v>221</v>
      </c>
      <c r="I206" s="2">
        <f t="shared" si="30"/>
        <v>447</v>
      </c>
      <c r="J206" s="2">
        <f t="shared" si="30"/>
        <v>611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0"/>
        <v>0</v>
      </c>
      <c r="I207" s="2">
        <f t="shared" si="30"/>
        <v>0</v>
      </c>
      <c r="J207" s="2">
        <f t="shared" si="30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0"/>
        <v>500</v>
      </c>
      <c r="I208" s="2">
        <f t="shared" si="30"/>
        <v>501</v>
      </c>
      <c r="J208" s="2">
        <f t="shared" si="30"/>
        <v>509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0"/>
        <v>0</v>
      </c>
      <c r="I209" s="2">
        <f t="shared" si="30"/>
        <v>0</v>
      </c>
      <c r="J209" s="2">
        <f t="shared" si="30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0"/>
        <v>0</v>
      </c>
      <c r="I210" s="2">
        <f t="shared" si="30"/>
        <v>0</v>
      </c>
      <c r="J210" s="2">
        <f t="shared" si="30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30"/>
        <v>0</v>
      </c>
      <c r="I211" s="2">
        <f t="shared" si="30"/>
        <v>0</v>
      </c>
      <c r="J211" s="2">
        <f t="shared" si="30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0"/>
        <v>0</v>
      </c>
      <c r="I212" s="2">
        <f t="shared" si="30"/>
        <v>0</v>
      </c>
      <c r="J212" s="2">
        <f t="shared" si="30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31">+SUMIF($A$250:$A$500,$B213,H$250:H$500)</f>
        <v>0</v>
      </c>
      <c r="I213" s="2">
        <f t="shared" si="31"/>
        <v>0</v>
      </c>
      <c r="J213" s="2">
        <f t="shared" si="31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1"/>
        <v>0</v>
      </c>
      <c r="I214" s="2">
        <f t="shared" si="31"/>
        <v>0</v>
      </c>
      <c r="J214" s="2">
        <f t="shared" si="31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1"/>
        <v>0</v>
      </c>
      <c r="I215" s="2">
        <f t="shared" si="31"/>
        <v>0</v>
      </c>
      <c r="J215" s="2">
        <f t="shared" si="31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1"/>
        <v>0</v>
      </c>
      <c r="I216" s="2">
        <f t="shared" si="31"/>
        <v>0</v>
      </c>
      <c r="J216" s="2">
        <f t="shared" si="31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1"/>
        <v>0</v>
      </c>
      <c r="I217" s="2">
        <f t="shared" si="31"/>
        <v>0</v>
      </c>
      <c r="J217" s="2">
        <f t="shared" si="31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1"/>
        <v>0</v>
      </c>
      <c r="I218" s="2">
        <f t="shared" si="31"/>
        <v>0</v>
      </c>
      <c r="J218" s="2">
        <f t="shared" si="31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1"/>
        <v>0</v>
      </c>
      <c r="I219" s="2">
        <f t="shared" si="31"/>
        <v>0</v>
      </c>
      <c r="J219" s="2">
        <f t="shared" si="31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1"/>
        <v>0</v>
      </c>
      <c r="I220" s="2">
        <f t="shared" si="31"/>
        <v>0</v>
      </c>
      <c r="J220" s="2">
        <f t="shared" si="31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31"/>
        <v>0</v>
      </c>
      <c r="I221" s="2">
        <f t="shared" si="31"/>
        <v>0</v>
      </c>
      <c r="J221" s="2">
        <f t="shared" si="31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1"/>
        <v>0</v>
      </c>
      <c r="I222" s="2">
        <f t="shared" si="31"/>
        <v>0</v>
      </c>
      <c r="J222" s="2">
        <f t="shared" si="31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1"/>
        <v>0</v>
      </c>
      <c r="I223" s="2">
        <f t="shared" si="31"/>
        <v>0</v>
      </c>
      <c r="J223" s="2">
        <f t="shared" si="31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1"/>
        <v>0</v>
      </c>
      <c r="I224" s="2">
        <f t="shared" si="31"/>
        <v>0</v>
      </c>
      <c r="J224" s="2">
        <f t="shared" si="31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1"/>
        <v>0</v>
      </c>
      <c r="I225" s="2">
        <f t="shared" si="31"/>
        <v>0</v>
      </c>
      <c r="J225" s="2">
        <f t="shared" si="31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1"/>
        <v>0</v>
      </c>
      <c r="I226" s="2">
        <f t="shared" si="31"/>
        <v>0</v>
      </c>
      <c r="J226" s="2">
        <f t="shared" si="31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1"/>
        <v>0</v>
      </c>
      <c r="I227" s="2">
        <f t="shared" si="31"/>
        <v>0</v>
      </c>
      <c r="J227" s="2">
        <f t="shared" si="31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1"/>
        <v>0</v>
      </c>
      <c r="I228" s="2">
        <f t="shared" si="31"/>
        <v>0</v>
      </c>
      <c r="J228" s="2">
        <f t="shared" si="31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4" si="32">+SUMIF($A$250:$A$500,$B229,H$250:H$500)</f>
        <v>0</v>
      </c>
      <c r="I229" s="2">
        <f t="shared" si="32"/>
        <v>0</v>
      </c>
      <c r="J229" s="2">
        <f t="shared" si="32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2"/>
        <v>0</v>
      </c>
      <c r="I230" s="2">
        <f t="shared" si="32"/>
        <v>0</v>
      </c>
      <c r="J230" s="2">
        <f t="shared" si="32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32"/>
        <v>0</v>
      </c>
      <c r="I231" s="2">
        <f t="shared" si="32"/>
        <v>0</v>
      </c>
      <c r="J231" s="2">
        <f t="shared" si="32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2"/>
        <v>0</v>
      </c>
      <c r="I232" s="2">
        <f t="shared" si="32"/>
        <v>0</v>
      </c>
      <c r="J232" s="2">
        <f t="shared" si="32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2"/>
        <v>0</v>
      </c>
      <c r="I233" s="2">
        <f t="shared" si="32"/>
        <v>0</v>
      </c>
      <c r="J233" s="2">
        <f t="shared" si="32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2"/>
        <v>0</v>
      </c>
      <c r="I234" s="2">
        <f t="shared" si="32"/>
        <v>0</v>
      </c>
      <c r="J234" s="2">
        <f t="shared" si="32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2"/>
        <v>0</v>
      </c>
      <c r="I235" s="2">
        <f t="shared" si="32"/>
        <v>0</v>
      </c>
      <c r="J235" s="2">
        <f t="shared" si="32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2"/>
        <v>0</v>
      </c>
      <c r="I236" s="2">
        <f t="shared" si="32"/>
        <v>0</v>
      </c>
      <c r="J236" s="2">
        <f t="shared" si="32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2"/>
        <v>0</v>
      </c>
      <c r="I237" s="2">
        <f t="shared" si="32"/>
        <v>0</v>
      </c>
      <c r="J237" s="2">
        <f t="shared" si="32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2"/>
        <v>0</v>
      </c>
      <c r="I238" s="2">
        <f t="shared" si="32"/>
        <v>0</v>
      </c>
      <c r="J238" s="2">
        <f t="shared" si="32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2"/>
        <v>0</v>
      </c>
      <c r="I239" s="2">
        <f t="shared" si="32"/>
        <v>0</v>
      </c>
      <c r="J239" s="2">
        <f t="shared" si="32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2"/>
        <v>0</v>
      </c>
      <c r="I240" s="2">
        <f t="shared" si="32"/>
        <v>0</v>
      </c>
      <c r="J240" s="2">
        <f t="shared" si="32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32"/>
        <v>0</v>
      </c>
      <c r="I241" s="2">
        <f t="shared" si="32"/>
        <v>0</v>
      </c>
      <c r="J241" s="2">
        <f t="shared" si="32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2"/>
        <v>0</v>
      </c>
      <c r="I242" s="2">
        <f t="shared" si="32"/>
        <v>0</v>
      </c>
      <c r="J242" s="2">
        <f t="shared" si="32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2"/>
        <v>0</v>
      </c>
      <c r="I243" s="2">
        <f t="shared" si="32"/>
        <v>0</v>
      </c>
      <c r="J243" s="2">
        <f t="shared" si="32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2"/>
        <v>49</v>
      </c>
      <c r="I244" s="2">
        <f t="shared" si="32"/>
        <v>52</v>
      </c>
      <c r="J244" s="2">
        <f t="shared" si="32"/>
        <v>54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ref="H245:J246" si="33">+SUMIF($A$250:$A$500,$B245,H$250:H$500)</f>
        <v>0</v>
      </c>
      <c r="I245" s="2">
        <f t="shared" si="33"/>
        <v>0</v>
      </c>
      <c r="J245" s="2">
        <f t="shared" si="33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3"/>
        <v>0</v>
      </c>
      <c r="I246" s="2">
        <f t="shared" si="33"/>
        <v>0</v>
      </c>
      <c r="J246" s="2">
        <f t="shared" si="33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4</v>
      </c>
      <c r="B250" s="1" t="s">
        <v>20</v>
      </c>
      <c r="C250" s="1">
        <v>187</v>
      </c>
      <c r="D250" s="1" t="s">
        <v>692</v>
      </c>
      <c r="E250" s="1">
        <v>5312</v>
      </c>
      <c r="F250" s="1" t="s">
        <v>598</v>
      </c>
      <c r="G250" s="1" t="s">
        <v>599</v>
      </c>
      <c r="H250" s="1">
        <v>11342</v>
      </c>
      <c r="I250" s="1">
        <v>11213</v>
      </c>
      <c r="J250" s="1">
        <v>7687</v>
      </c>
    </row>
    <row r="251" spans="1:10" ht="15" customHeight="1" x14ac:dyDescent="0.2">
      <c r="A251" s="1">
        <v>9</v>
      </c>
      <c r="B251" s="1" t="s">
        <v>24</v>
      </c>
      <c r="C251" s="1">
        <v>187</v>
      </c>
      <c r="D251" s="1" t="s">
        <v>692</v>
      </c>
      <c r="E251" s="1">
        <v>5312</v>
      </c>
      <c r="F251" s="1" t="s">
        <v>598</v>
      </c>
      <c r="G251" s="1" t="s">
        <v>599</v>
      </c>
      <c r="H251" s="1">
        <v>48150</v>
      </c>
      <c r="I251" s="1">
        <v>49363</v>
      </c>
      <c r="J251" s="1">
        <v>51019</v>
      </c>
    </row>
    <row r="252" spans="1:10" ht="15" customHeight="1" x14ac:dyDescent="0.2">
      <c r="A252" s="1">
        <v>1</v>
      </c>
      <c r="B252" s="1" t="s">
        <v>25</v>
      </c>
      <c r="C252" s="1">
        <v>187</v>
      </c>
      <c r="D252" s="1" t="s">
        <v>692</v>
      </c>
      <c r="E252" s="1">
        <v>5312</v>
      </c>
      <c r="F252" s="1" t="s">
        <v>598</v>
      </c>
      <c r="G252" s="1" t="s">
        <v>599</v>
      </c>
      <c r="H252" s="1">
        <v>42</v>
      </c>
      <c r="I252" s="1">
        <v>25</v>
      </c>
      <c r="J252" s="1">
        <v>32</v>
      </c>
    </row>
    <row r="253" spans="1:10" ht="15" customHeight="1" x14ac:dyDescent="0.2">
      <c r="A253" s="1">
        <v>10</v>
      </c>
      <c r="B253" s="1" t="s">
        <v>26</v>
      </c>
      <c r="C253" s="1">
        <v>187</v>
      </c>
      <c r="D253" s="1" t="s">
        <v>692</v>
      </c>
      <c r="E253" s="1">
        <v>5312</v>
      </c>
      <c r="F253" s="1" t="s">
        <v>598</v>
      </c>
      <c r="G253" s="1" t="s">
        <v>599</v>
      </c>
      <c r="H253" s="1">
        <v>244500</v>
      </c>
      <c r="I253" s="1">
        <v>237000</v>
      </c>
      <c r="J253" s="1">
        <v>271752</v>
      </c>
    </row>
    <row r="254" spans="1:10" ht="15" customHeight="1" x14ac:dyDescent="0.2">
      <c r="A254" s="1">
        <v>11</v>
      </c>
      <c r="B254" s="1" t="s">
        <v>27</v>
      </c>
      <c r="C254" s="1">
        <v>187</v>
      </c>
      <c r="D254" s="1" t="s">
        <v>692</v>
      </c>
      <c r="E254" s="1">
        <v>5312</v>
      </c>
      <c r="F254" s="1" t="s">
        <v>598</v>
      </c>
      <c r="G254" s="1" t="s">
        <v>599</v>
      </c>
      <c r="H254" s="1">
        <v>6863</v>
      </c>
      <c r="I254" s="1">
        <v>7274</v>
      </c>
      <c r="J254" s="1">
        <v>7733</v>
      </c>
    </row>
    <row r="255" spans="1:10" ht="15" customHeight="1" x14ac:dyDescent="0.2">
      <c r="A255" s="1">
        <v>52</v>
      </c>
      <c r="B255" s="1" t="s">
        <v>28</v>
      </c>
      <c r="C255" s="1">
        <v>187</v>
      </c>
      <c r="D255" s="1" t="s">
        <v>692</v>
      </c>
      <c r="E255" s="1">
        <v>5312</v>
      </c>
      <c r="F255" s="1" t="s">
        <v>598</v>
      </c>
      <c r="G255" s="1" t="s">
        <v>599</v>
      </c>
      <c r="H255" s="1">
        <v>6023</v>
      </c>
      <c r="I255" s="1">
        <v>4987</v>
      </c>
      <c r="J255" s="1">
        <v>4515</v>
      </c>
    </row>
    <row r="256" spans="1:10" ht="15" customHeight="1" x14ac:dyDescent="0.2">
      <c r="A256" s="1">
        <v>16</v>
      </c>
      <c r="B256" s="1" t="s">
        <v>31</v>
      </c>
      <c r="C256" s="1">
        <v>187</v>
      </c>
      <c r="D256" s="1" t="s">
        <v>692</v>
      </c>
      <c r="E256" s="1">
        <v>5312</v>
      </c>
      <c r="F256" s="1" t="s">
        <v>598</v>
      </c>
      <c r="G256" s="1" t="s">
        <v>599</v>
      </c>
      <c r="H256" s="1">
        <v>11226</v>
      </c>
      <c r="I256" s="1">
        <v>10556</v>
      </c>
      <c r="J256" s="1">
        <v>10317</v>
      </c>
    </row>
    <row r="257" spans="1:10" ht="15" customHeight="1" x14ac:dyDescent="0.2">
      <c r="A257" s="1">
        <v>57</v>
      </c>
      <c r="B257" s="1" t="s">
        <v>33</v>
      </c>
      <c r="C257" s="1">
        <v>187</v>
      </c>
      <c r="D257" s="1" t="s">
        <v>692</v>
      </c>
      <c r="E257" s="1">
        <v>5312</v>
      </c>
      <c r="F257" s="1" t="s">
        <v>598</v>
      </c>
      <c r="G257" s="1" t="s">
        <v>599</v>
      </c>
      <c r="H257" s="1">
        <v>22307</v>
      </c>
      <c r="I257" s="1">
        <v>17455</v>
      </c>
      <c r="J257" s="1">
        <v>21283</v>
      </c>
    </row>
    <row r="258" spans="1:10" ht="15" customHeight="1" x14ac:dyDescent="0.2">
      <c r="A258" s="1">
        <v>255</v>
      </c>
      <c r="B258" s="1" t="s">
        <v>34</v>
      </c>
      <c r="C258" s="1">
        <v>187</v>
      </c>
      <c r="D258" s="1" t="s">
        <v>692</v>
      </c>
      <c r="E258" s="1">
        <v>5312</v>
      </c>
      <c r="F258" s="1" t="s">
        <v>598</v>
      </c>
      <c r="G258" s="1" t="s">
        <v>599</v>
      </c>
      <c r="H258" s="1">
        <v>600</v>
      </c>
      <c r="I258" s="1">
        <v>550</v>
      </c>
      <c r="J258" s="1">
        <v>870</v>
      </c>
    </row>
    <row r="259" spans="1:10" ht="15" customHeight="1" x14ac:dyDescent="0.2">
      <c r="A259" s="1">
        <v>15</v>
      </c>
      <c r="B259" s="1" t="s">
        <v>35</v>
      </c>
      <c r="C259" s="1">
        <v>187</v>
      </c>
      <c r="D259" s="1" t="s">
        <v>692</v>
      </c>
      <c r="E259" s="1">
        <v>5312</v>
      </c>
      <c r="F259" s="1" t="s">
        <v>598</v>
      </c>
      <c r="G259" s="1" t="s">
        <v>599</v>
      </c>
    </row>
    <row r="260" spans="1:10" ht="15" customHeight="1" x14ac:dyDescent="0.2">
      <c r="A260" s="1">
        <v>23</v>
      </c>
      <c r="B260" s="1" t="s">
        <v>36</v>
      </c>
      <c r="C260" s="1">
        <v>187</v>
      </c>
      <c r="D260" s="1" t="s">
        <v>692</v>
      </c>
      <c r="E260" s="1">
        <v>5312</v>
      </c>
      <c r="F260" s="1" t="s">
        <v>598</v>
      </c>
      <c r="G260" s="1" t="s">
        <v>599</v>
      </c>
      <c r="H260" s="1">
        <v>2149</v>
      </c>
      <c r="I260" s="1">
        <v>2261</v>
      </c>
      <c r="J260" s="1">
        <v>2935</v>
      </c>
    </row>
    <row r="261" spans="1:10" ht="15" customHeight="1" x14ac:dyDescent="0.2">
      <c r="A261" s="1">
        <v>18</v>
      </c>
      <c r="B261" s="1" t="s">
        <v>39</v>
      </c>
      <c r="C261" s="1">
        <v>187</v>
      </c>
      <c r="D261" s="1" t="s">
        <v>692</v>
      </c>
      <c r="E261" s="1">
        <v>5312</v>
      </c>
      <c r="F261" s="1" t="s">
        <v>598</v>
      </c>
      <c r="G261" s="1" t="s">
        <v>599</v>
      </c>
      <c r="H261" s="1">
        <v>551</v>
      </c>
      <c r="I261" s="1">
        <v>627</v>
      </c>
      <c r="J261" s="1">
        <v>700</v>
      </c>
    </row>
    <row r="262" spans="1:10" ht="15" customHeight="1" x14ac:dyDescent="0.2">
      <c r="A262" s="1">
        <v>19</v>
      </c>
      <c r="B262" s="1" t="s">
        <v>40</v>
      </c>
      <c r="C262" s="1">
        <v>187</v>
      </c>
      <c r="D262" s="1" t="s">
        <v>692</v>
      </c>
      <c r="E262" s="1">
        <v>5312</v>
      </c>
      <c r="F262" s="1" t="s">
        <v>598</v>
      </c>
      <c r="G262" s="1" t="s">
        <v>599</v>
      </c>
      <c r="H262" s="1">
        <v>4026</v>
      </c>
      <c r="I262" s="1">
        <v>4047</v>
      </c>
      <c r="J262" s="1">
        <v>4069</v>
      </c>
    </row>
    <row r="263" spans="1:10" ht="15" customHeight="1" x14ac:dyDescent="0.2">
      <c r="A263" s="1">
        <v>80</v>
      </c>
      <c r="B263" s="1" t="s">
        <v>41</v>
      </c>
      <c r="C263" s="1">
        <v>187</v>
      </c>
      <c r="D263" s="1" t="s">
        <v>692</v>
      </c>
      <c r="E263" s="1">
        <v>5312</v>
      </c>
      <c r="F263" s="1" t="s">
        <v>598</v>
      </c>
      <c r="G263" s="1" t="s">
        <v>599</v>
      </c>
      <c r="H263" s="1">
        <v>1100</v>
      </c>
      <c r="I263" s="1">
        <v>1001</v>
      </c>
      <c r="J263" s="1">
        <v>1050</v>
      </c>
    </row>
    <row r="264" spans="1:10" ht="15" customHeight="1" x14ac:dyDescent="0.2">
      <c r="A264" s="1">
        <v>21</v>
      </c>
      <c r="B264" s="1" t="s">
        <v>43</v>
      </c>
      <c r="C264" s="1">
        <v>187</v>
      </c>
      <c r="D264" s="1" t="s">
        <v>692</v>
      </c>
      <c r="E264" s="1">
        <v>5312</v>
      </c>
      <c r="F264" s="1" t="s">
        <v>598</v>
      </c>
      <c r="G264" s="1" t="s">
        <v>599</v>
      </c>
      <c r="H264" s="1">
        <v>1848</v>
      </c>
      <c r="I264" s="1">
        <v>1373</v>
      </c>
      <c r="J264" s="1">
        <v>1052</v>
      </c>
    </row>
    <row r="265" spans="1:10" ht="15" customHeight="1" x14ac:dyDescent="0.2">
      <c r="A265" s="1">
        <v>27</v>
      </c>
      <c r="B265" s="1" t="s">
        <v>46</v>
      </c>
      <c r="C265" s="1">
        <v>187</v>
      </c>
      <c r="D265" s="1" t="s">
        <v>692</v>
      </c>
      <c r="E265" s="1">
        <v>5312</v>
      </c>
      <c r="F265" s="1" t="s">
        <v>598</v>
      </c>
      <c r="G265" s="1" t="s">
        <v>599</v>
      </c>
      <c r="H265" s="1">
        <v>882</v>
      </c>
      <c r="I265" s="1">
        <v>9252</v>
      </c>
      <c r="J265" s="1">
        <v>18701</v>
      </c>
    </row>
    <row r="266" spans="1:10" x14ac:dyDescent="0.2">
      <c r="A266" s="1">
        <v>29</v>
      </c>
      <c r="B266" s="1" t="s">
        <v>48</v>
      </c>
      <c r="C266" s="1">
        <v>187</v>
      </c>
      <c r="D266" s="1" t="s">
        <v>692</v>
      </c>
      <c r="E266" s="1">
        <v>5312</v>
      </c>
      <c r="F266" s="1" t="s">
        <v>598</v>
      </c>
      <c r="G266" s="1" t="s">
        <v>599</v>
      </c>
      <c r="H266" s="1">
        <v>6478</v>
      </c>
      <c r="I266" s="1">
        <v>1072</v>
      </c>
      <c r="J266" s="1">
        <v>1103</v>
      </c>
    </row>
    <row r="267" spans="1:10" x14ac:dyDescent="0.2">
      <c r="A267" s="1">
        <v>33</v>
      </c>
      <c r="B267" s="1" t="s">
        <v>51</v>
      </c>
      <c r="C267" s="1">
        <v>187</v>
      </c>
      <c r="D267" s="1" t="s">
        <v>692</v>
      </c>
      <c r="E267" s="1">
        <v>5312</v>
      </c>
      <c r="F267" s="1" t="s">
        <v>598</v>
      </c>
      <c r="G267" s="1" t="s">
        <v>599</v>
      </c>
      <c r="H267" s="1">
        <v>1587600</v>
      </c>
      <c r="I267" s="1">
        <v>1469800</v>
      </c>
      <c r="J267" s="1">
        <v>1697200</v>
      </c>
    </row>
    <row r="268" spans="1:10" x14ac:dyDescent="0.2">
      <c r="A268" s="1">
        <v>40</v>
      </c>
      <c r="B268" s="1" t="s">
        <v>56</v>
      </c>
      <c r="C268" s="1">
        <v>187</v>
      </c>
      <c r="D268" s="1" t="s">
        <v>692</v>
      </c>
      <c r="E268" s="1">
        <v>5312</v>
      </c>
      <c r="F268" s="1" t="s">
        <v>598</v>
      </c>
      <c r="G268" s="1" t="s">
        <v>599</v>
      </c>
      <c r="H268" s="1">
        <v>674</v>
      </c>
      <c r="I268" s="1">
        <v>564</v>
      </c>
      <c r="J268" s="1">
        <v>1281</v>
      </c>
    </row>
    <row r="269" spans="1:10" x14ac:dyDescent="0.2">
      <c r="A269" s="1">
        <v>351</v>
      </c>
      <c r="B269" s="1" t="s">
        <v>57</v>
      </c>
      <c r="C269" s="1">
        <v>187</v>
      </c>
      <c r="D269" s="1" t="s">
        <v>692</v>
      </c>
      <c r="E269" s="1">
        <v>5312</v>
      </c>
      <c r="F269" s="1" t="s">
        <v>598</v>
      </c>
      <c r="G269" s="1" t="s">
        <v>599</v>
      </c>
      <c r="H269" s="1">
        <v>950000</v>
      </c>
      <c r="I269" s="1">
        <v>850000</v>
      </c>
      <c r="J269" s="1">
        <v>833741</v>
      </c>
    </row>
    <row r="270" spans="1:10" x14ac:dyDescent="0.2">
      <c r="A270" s="1">
        <v>41</v>
      </c>
      <c r="B270" s="1" t="s">
        <v>568</v>
      </c>
      <c r="C270" s="1">
        <v>187</v>
      </c>
      <c r="D270" s="1" t="s">
        <v>692</v>
      </c>
      <c r="E270" s="1">
        <v>5312</v>
      </c>
      <c r="F270" s="1" t="s">
        <v>598</v>
      </c>
      <c r="G270" s="1" t="s">
        <v>599</v>
      </c>
      <c r="H270" s="1">
        <v>950000</v>
      </c>
      <c r="I270" s="1">
        <v>850000</v>
      </c>
      <c r="J270" s="1">
        <v>833741</v>
      </c>
    </row>
    <row r="271" spans="1:10" x14ac:dyDescent="0.2">
      <c r="A271" s="1">
        <v>44</v>
      </c>
      <c r="B271" s="1" t="s">
        <v>58</v>
      </c>
      <c r="C271" s="1">
        <v>187</v>
      </c>
      <c r="D271" s="1" t="s">
        <v>692</v>
      </c>
      <c r="E271" s="1">
        <v>5312</v>
      </c>
      <c r="F271" s="1" t="s">
        <v>598</v>
      </c>
      <c r="G271" s="1" t="s">
        <v>599</v>
      </c>
      <c r="H271" s="1">
        <v>29936</v>
      </c>
      <c r="I271" s="1">
        <v>29176</v>
      </c>
      <c r="J271" s="1">
        <v>28686</v>
      </c>
    </row>
    <row r="272" spans="1:10" x14ac:dyDescent="0.2">
      <c r="A272" s="1">
        <v>46</v>
      </c>
      <c r="B272" s="1" t="s">
        <v>60</v>
      </c>
      <c r="C272" s="1">
        <v>187</v>
      </c>
      <c r="D272" s="1" t="s">
        <v>692</v>
      </c>
      <c r="E272" s="1">
        <v>5312</v>
      </c>
      <c r="F272" s="1" t="s">
        <v>598</v>
      </c>
      <c r="G272" s="1" t="s">
        <v>599</v>
      </c>
      <c r="H272" s="1">
        <v>8947</v>
      </c>
      <c r="I272" s="1">
        <v>8818</v>
      </c>
      <c r="J272" s="1">
        <v>8900</v>
      </c>
    </row>
    <row r="273" spans="1:10" x14ac:dyDescent="0.2">
      <c r="A273" s="1">
        <v>98</v>
      </c>
      <c r="B273" s="1" t="s">
        <v>64</v>
      </c>
      <c r="C273" s="1">
        <v>187</v>
      </c>
      <c r="D273" s="1" t="s">
        <v>692</v>
      </c>
      <c r="E273" s="1">
        <v>5312</v>
      </c>
      <c r="F273" s="1" t="s">
        <v>598</v>
      </c>
      <c r="G273" s="1" t="s">
        <v>599</v>
      </c>
      <c r="H273" s="1">
        <v>219</v>
      </c>
      <c r="I273" s="1">
        <v>94</v>
      </c>
      <c r="J273" s="1">
        <v>71</v>
      </c>
    </row>
    <row r="274" spans="1:10" x14ac:dyDescent="0.2">
      <c r="A274" s="1">
        <v>167</v>
      </c>
      <c r="B274" s="1" t="s">
        <v>570</v>
      </c>
      <c r="C274" s="1">
        <v>187</v>
      </c>
      <c r="D274" s="1" t="s">
        <v>692</v>
      </c>
      <c r="E274" s="1">
        <v>5312</v>
      </c>
      <c r="F274" s="1" t="s">
        <v>598</v>
      </c>
      <c r="G274" s="1" t="s">
        <v>599</v>
      </c>
      <c r="H274" s="1">
        <v>14449</v>
      </c>
      <c r="I274" s="1">
        <v>23876</v>
      </c>
      <c r="J274" s="1">
        <v>26601</v>
      </c>
    </row>
    <row r="275" spans="1:10" x14ac:dyDescent="0.2">
      <c r="A275" s="1">
        <v>51</v>
      </c>
      <c r="B275" s="1" t="s">
        <v>68</v>
      </c>
      <c r="C275" s="1">
        <v>187</v>
      </c>
      <c r="D275" s="1" t="s">
        <v>692</v>
      </c>
      <c r="E275" s="1">
        <v>5312</v>
      </c>
      <c r="F275" s="1" t="s">
        <v>598</v>
      </c>
      <c r="G275" s="1" t="s">
        <v>599</v>
      </c>
    </row>
    <row r="276" spans="1:10" x14ac:dyDescent="0.2">
      <c r="A276" s="1">
        <v>250</v>
      </c>
      <c r="B276" s="1" t="s">
        <v>70</v>
      </c>
      <c r="C276" s="1">
        <v>187</v>
      </c>
      <c r="D276" s="1" t="s">
        <v>692</v>
      </c>
      <c r="E276" s="1">
        <v>5312</v>
      </c>
      <c r="F276" s="1" t="s">
        <v>598</v>
      </c>
      <c r="G276" s="1" t="s">
        <v>599</v>
      </c>
      <c r="H276" s="1">
        <v>3394</v>
      </c>
      <c r="I276" s="1">
        <v>3404</v>
      </c>
      <c r="J276" s="1">
        <v>3425</v>
      </c>
    </row>
    <row r="277" spans="1:10" x14ac:dyDescent="0.2">
      <c r="A277" s="1">
        <v>54</v>
      </c>
      <c r="B277" s="1" t="s">
        <v>71</v>
      </c>
      <c r="C277" s="1">
        <v>187</v>
      </c>
      <c r="D277" s="1" t="s">
        <v>692</v>
      </c>
      <c r="E277" s="1">
        <v>5312</v>
      </c>
      <c r="F277" s="1" t="s">
        <v>598</v>
      </c>
      <c r="G277" s="1" t="s">
        <v>599</v>
      </c>
      <c r="H277" s="1">
        <v>4200</v>
      </c>
      <c r="I277" s="1">
        <v>4700</v>
      </c>
      <c r="J277" s="1">
        <v>4800</v>
      </c>
    </row>
    <row r="278" spans="1:10" x14ac:dyDescent="0.2">
      <c r="A278" s="1">
        <v>56</v>
      </c>
      <c r="B278" s="1" t="s">
        <v>74</v>
      </c>
      <c r="C278" s="1">
        <v>187</v>
      </c>
      <c r="D278" s="1" t="s">
        <v>692</v>
      </c>
      <c r="E278" s="1">
        <v>5312</v>
      </c>
      <c r="F278" s="1" t="s">
        <v>598</v>
      </c>
      <c r="G278" s="1" t="s">
        <v>599</v>
      </c>
      <c r="H278" s="1">
        <v>432</v>
      </c>
      <c r="I278" s="1">
        <v>426</v>
      </c>
      <c r="J278" s="1">
        <v>440</v>
      </c>
    </row>
    <row r="279" spans="1:10" x14ac:dyDescent="0.2">
      <c r="A279" s="1">
        <v>58</v>
      </c>
      <c r="B279" s="1" t="s">
        <v>75</v>
      </c>
      <c r="C279" s="1">
        <v>187</v>
      </c>
      <c r="D279" s="1" t="s">
        <v>692</v>
      </c>
      <c r="E279" s="1">
        <v>5312</v>
      </c>
      <c r="F279" s="1" t="s">
        <v>598</v>
      </c>
      <c r="G279" s="1" t="s">
        <v>599</v>
      </c>
      <c r="H279" s="1">
        <v>2027</v>
      </c>
      <c r="I279" s="1">
        <v>1528</v>
      </c>
      <c r="J279" s="1">
        <v>2345</v>
      </c>
    </row>
    <row r="280" spans="1:10" x14ac:dyDescent="0.2">
      <c r="A280" s="1">
        <v>59</v>
      </c>
      <c r="B280" s="1" t="s">
        <v>76</v>
      </c>
      <c r="C280" s="1">
        <v>187</v>
      </c>
      <c r="D280" s="1" t="s">
        <v>692</v>
      </c>
      <c r="E280" s="1">
        <v>5312</v>
      </c>
      <c r="F280" s="1" t="s">
        <v>598</v>
      </c>
      <c r="G280" s="1" t="s">
        <v>599</v>
      </c>
      <c r="H280" s="1">
        <v>7</v>
      </c>
      <c r="I280" s="1">
        <v>150</v>
      </c>
      <c r="J280" s="1">
        <v>67</v>
      </c>
    </row>
    <row r="281" spans="1:10" x14ac:dyDescent="0.2">
      <c r="A281" s="1">
        <v>178</v>
      </c>
      <c r="B281" s="1" t="s">
        <v>79</v>
      </c>
      <c r="C281" s="1">
        <v>187</v>
      </c>
      <c r="D281" s="1" t="s">
        <v>692</v>
      </c>
      <c r="E281" s="1">
        <v>5312</v>
      </c>
      <c r="F281" s="1" t="s">
        <v>598</v>
      </c>
      <c r="G281" s="1" t="s">
        <v>599</v>
      </c>
      <c r="H281" s="1">
        <v>1590</v>
      </c>
      <c r="I281" s="1">
        <v>1504</v>
      </c>
      <c r="J281" s="1">
        <v>1418</v>
      </c>
    </row>
    <row r="282" spans="1:10" x14ac:dyDescent="0.2">
      <c r="A282" s="1">
        <v>63</v>
      </c>
      <c r="B282" s="1" t="s">
        <v>80</v>
      </c>
      <c r="C282" s="1">
        <v>187</v>
      </c>
      <c r="D282" s="1" t="s">
        <v>692</v>
      </c>
      <c r="E282" s="1">
        <v>5312</v>
      </c>
      <c r="F282" s="1" t="s">
        <v>598</v>
      </c>
      <c r="G282" s="1" t="s">
        <v>599</v>
      </c>
      <c r="H282" s="1">
        <v>16520</v>
      </c>
      <c r="I282" s="1">
        <v>22100</v>
      </c>
      <c r="J282" s="1">
        <v>38866</v>
      </c>
    </row>
    <row r="283" spans="1:10" x14ac:dyDescent="0.2">
      <c r="A283" s="1">
        <v>238</v>
      </c>
      <c r="B283" s="1" t="s">
        <v>81</v>
      </c>
      <c r="C283" s="1">
        <v>187</v>
      </c>
      <c r="D283" s="1" t="s">
        <v>692</v>
      </c>
      <c r="E283" s="1">
        <v>5312</v>
      </c>
      <c r="F283" s="1" t="s">
        <v>598</v>
      </c>
      <c r="G283" s="1" t="s">
        <v>599</v>
      </c>
      <c r="H283" s="1">
        <v>230667</v>
      </c>
      <c r="I283" s="1">
        <v>221416</v>
      </c>
      <c r="J283" s="1">
        <v>212531</v>
      </c>
    </row>
    <row r="284" spans="1:10" x14ac:dyDescent="0.2">
      <c r="A284" s="1">
        <v>62</v>
      </c>
      <c r="B284" s="1" t="s">
        <v>82</v>
      </c>
      <c r="C284" s="1">
        <v>187</v>
      </c>
      <c r="D284" s="1" t="s">
        <v>692</v>
      </c>
      <c r="E284" s="1">
        <v>5312</v>
      </c>
      <c r="F284" s="1" t="s">
        <v>598</v>
      </c>
      <c r="G284" s="1" t="s">
        <v>599</v>
      </c>
    </row>
    <row r="285" spans="1:10" x14ac:dyDescent="0.2">
      <c r="A285" s="1">
        <v>67</v>
      </c>
      <c r="B285" s="1" t="s">
        <v>85</v>
      </c>
      <c r="C285" s="1">
        <v>187</v>
      </c>
      <c r="D285" s="1" t="s">
        <v>692</v>
      </c>
      <c r="E285" s="1">
        <v>5312</v>
      </c>
      <c r="F285" s="1" t="s">
        <v>598</v>
      </c>
      <c r="G285" s="1" t="s">
        <v>599</v>
      </c>
      <c r="H285" s="1">
        <v>5600</v>
      </c>
      <c r="I285" s="1">
        <v>11900</v>
      </c>
      <c r="J285" s="1">
        <v>10200</v>
      </c>
    </row>
    <row r="286" spans="1:10" x14ac:dyDescent="0.2">
      <c r="A286" s="1">
        <v>68</v>
      </c>
      <c r="B286" s="1" t="s">
        <v>86</v>
      </c>
      <c r="C286" s="1">
        <v>187</v>
      </c>
      <c r="D286" s="1" t="s">
        <v>692</v>
      </c>
      <c r="E286" s="1">
        <v>5312</v>
      </c>
      <c r="F286" s="1" t="s">
        <v>598</v>
      </c>
      <c r="G286" s="1" t="s">
        <v>599</v>
      </c>
      <c r="H286" s="1">
        <v>145167</v>
      </c>
      <c r="I286" s="1">
        <v>181719</v>
      </c>
      <c r="J286" s="1">
        <v>216110</v>
      </c>
    </row>
    <row r="287" spans="1:10" x14ac:dyDescent="0.2">
      <c r="A287" s="1">
        <v>73</v>
      </c>
      <c r="B287" s="1" t="s">
        <v>91</v>
      </c>
      <c r="C287" s="1">
        <v>187</v>
      </c>
      <c r="D287" s="1" t="s">
        <v>692</v>
      </c>
      <c r="E287" s="1">
        <v>5312</v>
      </c>
      <c r="F287" s="1" t="s">
        <v>598</v>
      </c>
      <c r="G287" s="1" t="s">
        <v>599</v>
      </c>
      <c r="H287" s="1">
        <v>100</v>
      </c>
      <c r="I287" s="1">
        <v>40</v>
      </c>
      <c r="J287" s="1">
        <v>88</v>
      </c>
    </row>
    <row r="288" spans="1:10" x14ac:dyDescent="0.2">
      <c r="A288" s="1">
        <v>79</v>
      </c>
      <c r="B288" s="1" t="s">
        <v>92</v>
      </c>
      <c r="C288" s="1">
        <v>187</v>
      </c>
      <c r="D288" s="1" t="s">
        <v>692</v>
      </c>
      <c r="E288" s="1">
        <v>5312</v>
      </c>
      <c r="F288" s="1" t="s">
        <v>598</v>
      </c>
      <c r="G288" s="1" t="s">
        <v>599</v>
      </c>
      <c r="H288" s="1">
        <v>41700</v>
      </c>
      <c r="I288" s="1">
        <v>79100</v>
      </c>
      <c r="J288" s="1">
        <v>87500</v>
      </c>
    </row>
    <row r="289" spans="1:10" x14ac:dyDescent="0.2">
      <c r="A289" s="1">
        <v>84</v>
      </c>
      <c r="B289" s="1" t="s">
        <v>94</v>
      </c>
      <c r="C289" s="1">
        <v>187</v>
      </c>
      <c r="D289" s="1" t="s">
        <v>692</v>
      </c>
      <c r="E289" s="1">
        <v>5312</v>
      </c>
      <c r="F289" s="1" t="s">
        <v>598</v>
      </c>
      <c r="G289" s="1" t="s">
        <v>599</v>
      </c>
      <c r="H289" s="1">
        <v>75</v>
      </c>
      <c r="I289" s="1">
        <v>117</v>
      </c>
      <c r="J289" s="1">
        <v>91</v>
      </c>
    </row>
    <row r="290" spans="1:10" x14ac:dyDescent="0.2">
      <c r="A290" s="1">
        <v>91</v>
      </c>
      <c r="B290" s="1" t="s">
        <v>101</v>
      </c>
      <c r="C290" s="1">
        <v>187</v>
      </c>
      <c r="D290" s="1" t="s">
        <v>692</v>
      </c>
      <c r="E290" s="1">
        <v>5312</v>
      </c>
      <c r="F290" s="1" t="s">
        <v>598</v>
      </c>
      <c r="G290" s="1" t="s">
        <v>599</v>
      </c>
      <c r="H290" s="1">
        <v>900</v>
      </c>
      <c r="I290" s="1">
        <v>745</v>
      </c>
      <c r="J290" s="1">
        <v>703</v>
      </c>
    </row>
    <row r="291" spans="1:10" x14ac:dyDescent="0.2">
      <c r="A291" s="1">
        <v>97</v>
      </c>
      <c r="B291" s="1" t="s">
        <v>104</v>
      </c>
      <c r="C291" s="1">
        <v>187</v>
      </c>
      <c r="D291" s="1" t="s">
        <v>692</v>
      </c>
      <c r="E291" s="1">
        <v>5312</v>
      </c>
      <c r="F291" s="1" t="s">
        <v>598</v>
      </c>
      <c r="G291" s="1" t="s">
        <v>599</v>
      </c>
      <c r="H291" s="1">
        <v>19180</v>
      </c>
      <c r="I291" s="1">
        <v>23214</v>
      </c>
      <c r="J291" s="1">
        <v>28672</v>
      </c>
    </row>
    <row r="292" spans="1:10" x14ac:dyDescent="0.2">
      <c r="A292" s="1">
        <v>100</v>
      </c>
      <c r="B292" s="1" t="s">
        <v>106</v>
      </c>
      <c r="C292" s="1">
        <v>187</v>
      </c>
      <c r="D292" s="1" t="s">
        <v>692</v>
      </c>
      <c r="E292" s="1">
        <v>5312</v>
      </c>
      <c r="F292" s="1" t="s">
        <v>598</v>
      </c>
      <c r="G292" s="1" t="s">
        <v>599</v>
      </c>
      <c r="H292" s="1">
        <v>944700</v>
      </c>
      <c r="I292" s="1">
        <v>1118400</v>
      </c>
      <c r="J292" s="1">
        <v>1100452</v>
      </c>
    </row>
    <row r="293" spans="1:10" x14ac:dyDescent="0.2">
      <c r="A293" s="1">
        <v>102</v>
      </c>
      <c r="B293" s="1" t="s">
        <v>108</v>
      </c>
      <c r="C293" s="1">
        <v>187</v>
      </c>
      <c r="D293" s="1" t="s">
        <v>692</v>
      </c>
      <c r="E293" s="1">
        <v>5312</v>
      </c>
      <c r="F293" s="1" t="s">
        <v>598</v>
      </c>
      <c r="G293" s="1" t="s">
        <v>599</v>
      </c>
      <c r="H293" s="1">
        <v>0</v>
      </c>
      <c r="I293" s="1">
        <v>0</v>
      </c>
      <c r="J293" s="1">
        <v>0</v>
      </c>
    </row>
    <row r="294" spans="1:10" x14ac:dyDescent="0.2">
      <c r="A294" s="1">
        <v>104</v>
      </c>
      <c r="B294" s="1" t="s">
        <v>110</v>
      </c>
      <c r="C294" s="1">
        <v>187</v>
      </c>
      <c r="D294" s="1" t="s">
        <v>692</v>
      </c>
      <c r="E294" s="1">
        <v>5312</v>
      </c>
      <c r="F294" s="1" t="s">
        <v>598</v>
      </c>
      <c r="G294" s="1" t="s">
        <v>599</v>
      </c>
      <c r="H294" s="1">
        <v>600</v>
      </c>
      <c r="I294" s="1">
        <v>800</v>
      </c>
      <c r="J294" s="1">
        <v>1000</v>
      </c>
    </row>
    <row r="295" spans="1:10" x14ac:dyDescent="0.2">
      <c r="A295" s="1">
        <v>105</v>
      </c>
      <c r="B295" s="1" t="s">
        <v>111</v>
      </c>
      <c r="C295" s="1">
        <v>187</v>
      </c>
      <c r="D295" s="1" t="s">
        <v>692</v>
      </c>
      <c r="E295" s="1">
        <v>5312</v>
      </c>
      <c r="F295" s="1" t="s">
        <v>598</v>
      </c>
      <c r="G295" s="1" t="s">
        <v>599</v>
      </c>
      <c r="H295" s="1">
        <v>671</v>
      </c>
      <c r="I295" s="1">
        <v>499</v>
      </c>
      <c r="J295" s="1">
        <v>472</v>
      </c>
    </row>
    <row r="296" spans="1:10" x14ac:dyDescent="0.2">
      <c r="A296" s="1">
        <v>106</v>
      </c>
      <c r="B296" s="1" t="s">
        <v>112</v>
      </c>
      <c r="C296" s="1">
        <v>187</v>
      </c>
      <c r="D296" s="1" t="s">
        <v>692</v>
      </c>
      <c r="E296" s="1">
        <v>5312</v>
      </c>
      <c r="F296" s="1" t="s">
        <v>598</v>
      </c>
      <c r="G296" s="1" t="s">
        <v>599</v>
      </c>
      <c r="H296" s="1">
        <v>9970</v>
      </c>
      <c r="I296" s="1">
        <v>11181</v>
      </c>
      <c r="J296" s="1">
        <v>14113</v>
      </c>
    </row>
    <row r="297" spans="1:10" x14ac:dyDescent="0.2">
      <c r="A297" s="1">
        <v>109</v>
      </c>
      <c r="B297" s="1" t="s">
        <v>113</v>
      </c>
      <c r="C297" s="1">
        <v>187</v>
      </c>
      <c r="D297" s="1" t="s">
        <v>692</v>
      </c>
      <c r="E297" s="1">
        <v>5312</v>
      </c>
      <c r="F297" s="1" t="s">
        <v>598</v>
      </c>
      <c r="G297" s="1" t="s">
        <v>599</v>
      </c>
      <c r="H297" s="1">
        <v>848</v>
      </c>
      <c r="I297" s="1">
        <v>897</v>
      </c>
      <c r="J297" s="1">
        <v>937</v>
      </c>
    </row>
    <row r="298" spans="1:10" x14ac:dyDescent="0.2">
      <c r="A298" s="1">
        <v>110</v>
      </c>
      <c r="B298" s="1" t="s">
        <v>114</v>
      </c>
      <c r="C298" s="1">
        <v>187</v>
      </c>
      <c r="D298" s="1" t="s">
        <v>692</v>
      </c>
      <c r="E298" s="1">
        <v>5312</v>
      </c>
      <c r="F298" s="1" t="s">
        <v>598</v>
      </c>
      <c r="G298" s="1" t="s">
        <v>599</v>
      </c>
      <c r="H298" s="1">
        <v>478</v>
      </c>
      <c r="I298" s="1">
        <v>477</v>
      </c>
      <c r="J298" s="1">
        <v>477</v>
      </c>
    </row>
    <row r="299" spans="1:10" x14ac:dyDescent="0.2">
      <c r="A299" s="1">
        <v>108</v>
      </c>
      <c r="B299" s="1" t="s">
        <v>116</v>
      </c>
      <c r="C299" s="1">
        <v>187</v>
      </c>
      <c r="D299" s="1" t="s">
        <v>692</v>
      </c>
      <c r="E299" s="1">
        <v>5312</v>
      </c>
      <c r="F299" s="1" t="s">
        <v>598</v>
      </c>
      <c r="G299" s="1" t="s">
        <v>599</v>
      </c>
      <c r="H299" s="1">
        <v>43506</v>
      </c>
      <c r="I299" s="1">
        <v>44782</v>
      </c>
      <c r="J299" s="1">
        <v>60558</v>
      </c>
    </row>
    <row r="300" spans="1:10" x14ac:dyDescent="0.2">
      <c r="A300" s="1">
        <v>113</v>
      </c>
      <c r="B300" s="1" t="s">
        <v>120</v>
      </c>
      <c r="C300" s="1">
        <v>187</v>
      </c>
      <c r="D300" s="1" t="s">
        <v>692</v>
      </c>
      <c r="E300" s="1">
        <v>5312</v>
      </c>
      <c r="F300" s="1" t="s">
        <v>598</v>
      </c>
      <c r="G300" s="1" t="s">
        <v>599</v>
      </c>
      <c r="H300" s="1">
        <v>1291</v>
      </c>
      <c r="I300" s="1">
        <v>1256</v>
      </c>
      <c r="J300" s="1">
        <v>1220</v>
      </c>
    </row>
    <row r="301" spans="1:10" x14ac:dyDescent="0.2">
      <c r="A301" s="1">
        <v>119</v>
      </c>
      <c r="B301" s="1" t="s">
        <v>122</v>
      </c>
      <c r="C301" s="1">
        <v>187</v>
      </c>
      <c r="D301" s="1" t="s">
        <v>692</v>
      </c>
      <c r="E301" s="1">
        <v>5312</v>
      </c>
      <c r="F301" s="1" t="s">
        <v>598</v>
      </c>
      <c r="G301" s="1" t="s">
        <v>599</v>
      </c>
      <c r="H301" s="1">
        <v>2900</v>
      </c>
      <c r="I301" s="1">
        <v>3900</v>
      </c>
      <c r="J301" s="1">
        <v>8600</v>
      </c>
    </row>
    <row r="302" spans="1:10" x14ac:dyDescent="0.2">
      <c r="A302" s="1">
        <v>121</v>
      </c>
      <c r="B302" s="1" t="s">
        <v>123</v>
      </c>
      <c r="C302" s="1">
        <v>187</v>
      </c>
      <c r="D302" s="1" t="s">
        <v>692</v>
      </c>
      <c r="E302" s="1">
        <v>5312</v>
      </c>
      <c r="F302" s="1" t="s">
        <v>598</v>
      </c>
      <c r="G302" s="1" t="s">
        <v>599</v>
      </c>
      <c r="H302" s="1">
        <v>730</v>
      </c>
      <c r="I302" s="1">
        <v>920</v>
      </c>
      <c r="J302" s="1">
        <v>927</v>
      </c>
    </row>
    <row r="303" spans="1:10" x14ac:dyDescent="0.2">
      <c r="A303" s="1">
        <v>122</v>
      </c>
      <c r="B303" s="1" t="s">
        <v>124</v>
      </c>
      <c r="C303" s="1">
        <v>187</v>
      </c>
      <c r="D303" s="1" t="s">
        <v>692</v>
      </c>
      <c r="E303" s="1">
        <v>5312</v>
      </c>
      <c r="F303" s="1" t="s">
        <v>598</v>
      </c>
      <c r="G303" s="1" t="s">
        <v>599</v>
      </c>
      <c r="H303" s="1">
        <v>1100</v>
      </c>
      <c r="I303" s="1">
        <v>1028</v>
      </c>
      <c r="J303" s="1">
        <v>974</v>
      </c>
    </row>
    <row r="304" spans="1:10" x14ac:dyDescent="0.2">
      <c r="A304" s="1">
        <v>124</v>
      </c>
      <c r="B304" s="1" t="s">
        <v>126</v>
      </c>
      <c r="C304" s="1">
        <v>187</v>
      </c>
      <c r="D304" s="1" t="s">
        <v>692</v>
      </c>
      <c r="E304" s="1">
        <v>5312</v>
      </c>
      <c r="F304" s="1" t="s">
        <v>598</v>
      </c>
      <c r="G304" s="1" t="s">
        <v>599</v>
      </c>
      <c r="H304" s="1">
        <v>3513</v>
      </c>
      <c r="I304" s="1">
        <v>3537</v>
      </c>
      <c r="J304" s="1">
        <v>3562</v>
      </c>
    </row>
    <row r="305" spans="1:10" x14ac:dyDescent="0.2">
      <c r="A305" s="1">
        <v>126</v>
      </c>
      <c r="B305" s="1" t="s">
        <v>128</v>
      </c>
      <c r="C305" s="1">
        <v>187</v>
      </c>
      <c r="D305" s="1" t="s">
        <v>692</v>
      </c>
      <c r="E305" s="1">
        <v>5312</v>
      </c>
      <c r="F305" s="1" t="s">
        <v>598</v>
      </c>
      <c r="G305" s="1" t="s">
        <v>599</v>
      </c>
      <c r="H305" s="1">
        <v>40900</v>
      </c>
      <c r="I305" s="1">
        <v>79432</v>
      </c>
      <c r="J305" s="1">
        <v>149677</v>
      </c>
    </row>
    <row r="306" spans="1:10" x14ac:dyDescent="0.2">
      <c r="A306" s="1">
        <v>256</v>
      </c>
      <c r="B306" s="1" t="s">
        <v>129</v>
      </c>
      <c r="C306" s="1">
        <v>187</v>
      </c>
      <c r="D306" s="1" t="s">
        <v>692</v>
      </c>
      <c r="E306" s="1">
        <v>5312</v>
      </c>
      <c r="F306" s="1" t="s">
        <v>598</v>
      </c>
      <c r="G306" s="1" t="s">
        <v>599</v>
      </c>
      <c r="H306" s="1">
        <v>269</v>
      </c>
      <c r="I306" s="1">
        <v>400</v>
      </c>
      <c r="J306" s="1">
        <v>495</v>
      </c>
    </row>
    <row r="307" spans="1:10" x14ac:dyDescent="0.2">
      <c r="A307" s="1">
        <v>129</v>
      </c>
      <c r="B307" s="1" t="s">
        <v>130</v>
      </c>
      <c r="C307" s="1">
        <v>187</v>
      </c>
      <c r="D307" s="1" t="s">
        <v>692</v>
      </c>
      <c r="E307" s="1">
        <v>5312</v>
      </c>
      <c r="F307" s="1" t="s">
        <v>598</v>
      </c>
      <c r="G307" s="1" t="s">
        <v>599</v>
      </c>
      <c r="H307" s="1">
        <v>16132</v>
      </c>
      <c r="I307" s="1">
        <v>16804</v>
      </c>
      <c r="J307" s="1">
        <v>17494</v>
      </c>
    </row>
    <row r="308" spans="1:10" x14ac:dyDescent="0.2">
      <c r="A308" s="1">
        <v>130</v>
      </c>
      <c r="B308" s="1" t="s">
        <v>131</v>
      </c>
      <c r="C308" s="1">
        <v>187</v>
      </c>
      <c r="D308" s="1" t="s">
        <v>692</v>
      </c>
      <c r="E308" s="1">
        <v>5312</v>
      </c>
      <c r="F308" s="1" t="s">
        <v>598</v>
      </c>
      <c r="G308" s="1" t="s">
        <v>599</v>
      </c>
      <c r="H308" s="1">
        <v>49362</v>
      </c>
      <c r="I308" s="1">
        <v>55547</v>
      </c>
      <c r="J308" s="1">
        <v>53362</v>
      </c>
    </row>
    <row r="309" spans="1:10" x14ac:dyDescent="0.2">
      <c r="A309" s="1">
        <v>136</v>
      </c>
      <c r="B309" s="1" t="s">
        <v>138</v>
      </c>
      <c r="C309" s="1">
        <v>187</v>
      </c>
      <c r="D309" s="1" t="s">
        <v>692</v>
      </c>
      <c r="E309" s="1">
        <v>5312</v>
      </c>
      <c r="F309" s="1" t="s">
        <v>598</v>
      </c>
      <c r="G309" s="1" t="s">
        <v>599</v>
      </c>
      <c r="H309" s="1">
        <v>31230</v>
      </c>
      <c r="I309" s="1">
        <v>32021</v>
      </c>
      <c r="J309" s="1">
        <v>31449</v>
      </c>
    </row>
    <row r="310" spans="1:10" x14ac:dyDescent="0.2">
      <c r="A310" s="1">
        <v>138</v>
      </c>
      <c r="B310" s="1" t="s">
        <v>140</v>
      </c>
      <c r="C310" s="1">
        <v>187</v>
      </c>
      <c r="D310" s="1" t="s">
        <v>692</v>
      </c>
      <c r="E310" s="1">
        <v>5312</v>
      </c>
      <c r="F310" s="1" t="s">
        <v>598</v>
      </c>
      <c r="G310" s="1" t="s">
        <v>599</v>
      </c>
      <c r="H310" s="1">
        <v>2340</v>
      </c>
      <c r="I310" s="1">
        <v>2283</v>
      </c>
      <c r="J310" s="1">
        <v>1901</v>
      </c>
    </row>
    <row r="311" spans="1:10" x14ac:dyDescent="0.2">
      <c r="A311" s="1">
        <v>273</v>
      </c>
      <c r="B311" s="1" t="s">
        <v>143</v>
      </c>
      <c r="C311" s="1">
        <v>187</v>
      </c>
      <c r="D311" s="1" t="s">
        <v>692</v>
      </c>
      <c r="E311" s="1">
        <v>5312</v>
      </c>
      <c r="F311" s="1" t="s">
        <v>598</v>
      </c>
      <c r="G311" s="1" t="s">
        <v>599</v>
      </c>
      <c r="H311" s="1">
        <v>500</v>
      </c>
      <c r="I311" s="1">
        <v>501</v>
      </c>
      <c r="J311" s="1">
        <v>509</v>
      </c>
    </row>
    <row r="312" spans="1:10" x14ac:dyDescent="0.2">
      <c r="A312" s="1">
        <v>143</v>
      </c>
      <c r="B312" s="1" t="s">
        <v>145</v>
      </c>
      <c r="C312" s="1">
        <v>187</v>
      </c>
      <c r="D312" s="1" t="s">
        <v>692</v>
      </c>
      <c r="E312" s="1">
        <v>5312</v>
      </c>
      <c r="F312" s="1" t="s">
        <v>598</v>
      </c>
      <c r="G312" s="1" t="s">
        <v>599</v>
      </c>
      <c r="H312" s="1">
        <v>41487</v>
      </c>
      <c r="I312" s="1">
        <v>49792</v>
      </c>
      <c r="J312" s="1">
        <v>15060</v>
      </c>
    </row>
    <row r="313" spans="1:10" x14ac:dyDescent="0.2">
      <c r="A313" s="1">
        <v>28</v>
      </c>
      <c r="B313" s="1" t="s">
        <v>147</v>
      </c>
      <c r="C313" s="1">
        <v>187</v>
      </c>
      <c r="D313" s="1" t="s">
        <v>692</v>
      </c>
      <c r="E313" s="1">
        <v>5312</v>
      </c>
      <c r="F313" s="1" t="s">
        <v>598</v>
      </c>
      <c r="G313" s="1" t="s">
        <v>599</v>
      </c>
      <c r="H313" s="1">
        <v>57070</v>
      </c>
      <c r="I313" s="1">
        <v>57936</v>
      </c>
      <c r="J313" s="1">
        <v>58765</v>
      </c>
    </row>
    <row r="314" spans="1:10" x14ac:dyDescent="0.2">
      <c r="A314" s="1">
        <v>150</v>
      </c>
      <c r="B314" s="1" t="s">
        <v>151</v>
      </c>
      <c r="C314" s="1">
        <v>187</v>
      </c>
      <c r="D314" s="1" t="s">
        <v>692</v>
      </c>
      <c r="E314" s="1">
        <v>5312</v>
      </c>
      <c r="F314" s="1" t="s">
        <v>598</v>
      </c>
      <c r="G314" s="1" t="s">
        <v>599</v>
      </c>
      <c r="H314" s="1">
        <v>665</v>
      </c>
      <c r="I314" s="1">
        <v>541</v>
      </c>
      <c r="J314" s="1">
        <v>543</v>
      </c>
    </row>
    <row r="315" spans="1:10" x14ac:dyDescent="0.2">
      <c r="A315" s="1">
        <v>156</v>
      </c>
      <c r="B315" s="1" t="s">
        <v>153</v>
      </c>
      <c r="C315" s="1">
        <v>187</v>
      </c>
      <c r="D315" s="1" t="s">
        <v>692</v>
      </c>
      <c r="E315" s="1">
        <v>5312</v>
      </c>
      <c r="F315" s="1" t="s">
        <v>598</v>
      </c>
      <c r="G315" s="1" t="s">
        <v>599</v>
      </c>
      <c r="H315" s="1">
        <v>7578</v>
      </c>
      <c r="I315" s="1">
        <v>7283</v>
      </c>
      <c r="J315" s="1">
        <v>6278</v>
      </c>
    </row>
    <row r="316" spans="1:10" x14ac:dyDescent="0.2">
      <c r="A316" s="1">
        <v>158</v>
      </c>
      <c r="B316" s="1" t="s">
        <v>155</v>
      </c>
      <c r="C316" s="1">
        <v>187</v>
      </c>
      <c r="D316" s="1" t="s">
        <v>692</v>
      </c>
      <c r="E316" s="1">
        <v>5312</v>
      </c>
      <c r="F316" s="1" t="s">
        <v>598</v>
      </c>
      <c r="G316" s="1" t="s">
        <v>599</v>
      </c>
      <c r="H316" s="1">
        <v>2466</v>
      </c>
      <c r="I316" s="1">
        <v>3029</v>
      </c>
      <c r="J316" s="1">
        <v>3085</v>
      </c>
    </row>
    <row r="317" spans="1:10" x14ac:dyDescent="0.2">
      <c r="A317" s="1">
        <v>162</v>
      </c>
      <c r="B317" s="1" t="s">
        <v>158</v>
      </c>
      <c r="C317" s="1">
        <v>187</v>
      </c>
      <c r="D317" s="1" t="s">
        <v>692</v>
      </c>
      <c r="E317" s="1">
        <v>5312</v>
      </c>
      <c r="F317" s="1" t="s">
        <v>598</v>
      </c>
      <c r="G317" s="1" t="s">
        <v>599</v>
      </c>
      <c r="H317" s="1">
        <v>1663</v>
      </c>
      <c r="I317" s="1">
        <v>2096</v>
      </c>
      <c r="J317" s="1">
        <v>2460</v>
      </c>
    </row>
    <row r="318" spans="1:10" x14ac:dyDescent="0.2">
      <c r="A318" s="1">
        <v>299</v>
      </c>
      <c r="B318" s="1" t="s">
        <v>159</v>
      </c>
      <c r="C318" s="1">
        <v>187</v>
      </c>
      <c r="D318" s="1" t="s">
        <v>692</v>
      </c>
      <c r="E318" s="1">
        <v>5312</v>
      </c>
      <c r="F318" s="1" t="s">
        <v>598</v>
      </c>
      <c r="G318" s="1" t="s">
        <v>599</v>
      </c>
      <c r="H318" s="1">
        <v>49</v>
      </c>
      <c r="I318" s="1">
        <v>52</v>
      </c>
      <c r="J318" s="1">
        <v>54</v>
      </c>
    </row>
    <row r="319" spans="1:10" x14ac:dyDescent="0.2">
      <c r="A319" s="1">
        <v>165</v>
      </c>
      <c r="B319" s="1" t="s">
        <v>162</v>
      </c>
      <c r="C319" s="1">
        <v>187</v>
      </c>
      <c r="D319" s="1" t="s">
        <v>692</v>
      </c>
      <c r="E319" s="1">
        <v>5312</v>
      </c>
      <c r="F319" s="1" t="s">
        <v>598</v>
      </c>
      <c r="G319" s="1" t="s">
        <v>599</v>
      </c>
      <c r="H319" s="1">
        <v>45593</v>
      </c>
      <c r="I319" s="1">
        <v>46479</v>
      </c>
      <c r="J319" s="1">
        <v>47785</v>
      </c>
    </row>
    <row r="320" spans="1:10" x14ac:dyDescent="0.2">
      <c r="A320" s="1">
        <v>169</v>
      </c>
      <c r="B320" s="1" t="s">
        <v>165</v>
      </c>
      <c r="C320" s="1">
        <v>187</v>
      </c>
      <c r="D320" s="1" t="s">
        <v>692</v>
      </c>
      <c r="E320" s="1">
        <v>5312</v>
      </c>
      <c r="F320" s="1" t="s">
        <v>598</v>
      </c>
      <c r="G320" s="1" t="s">
        <v>599</v>
      </c>
      <c r="H320" s="1">
        <v>5919</v>
      </c>
      <c r="I320" s="1">
        <v>6082</v>
      </c>
      <c r="J320" s="1">
        <v>6245</v>
      </c>
    </row>
    <row r="321" spans="1:10" x14ac:dyDescent="0.2">
      <c r="A321" s="1">
        <v>170</v>
      </c>
      <c r="B321" s="1" t="s">
        <v>166</v>
      </c>
      <c r="C321" s="1">
        <v>187</v>
      </c>
      <c r="D321" s="1" t="s">
        <v>692</v>
      </c>
      <c r="E321" s="1">
        <v>5312</v>
      </c>
      <c r="F321" s="1" t="s">
        <v>598</v>
      </c>
      <c r="G321" s="1" t="s">
        <v>599</v>
      </c>
      <c r="H321" s="1">
        <v>49397</v>
      </c>
      <c r="I321" s="1">
        <v>50534</v>
      </c>
      <c r="J321" s="1">
        <v>48152</v>
      </c>
    </row>
    <row r="322" spans="1:10" x14ac:dyDescent="0.2">
      <c r="A322" s="1">
        <v>171</v>
      </c>
      <c r="B322" s="1" t="s">
        <v>167</v>
      </c>
      <c r="C322" s="1">
        <v>187</v>
      </c>
      <c r="D322" s="1" t="s">
        <v>692</v>
      </c>
      <c r="E322" s="1">
        <v>5312</v>
      </c>
      <c r="F322" s="1" t="s">
        <v>598</v>
      </c>
      <c r="G322" s="1" t="s">
        <v>599</v>
      </c>
      <c r="H322" s="1">
        <v>0</v>
      </c>
      <c r="I322" s="1">
        <v>0</v>
      </c>
      <c r="J322" s="1">
        <v>0</v>
      </c>
    </row>
    <row r="323" spans="1:10" x14ac:dyDescent="0.2">
      <c r="A323" s="1">
        <v>173</v>
      </c>
      <c r="B323" s="1" t="s">
        <v>168</v>
      </c>
      <c r="C323" s="1">
        <v>187</v>
      </c>
      <c r="D323" s="1" t="s">
        <v>692</v>
      </c>
      <c r="E323" s="1">
        <v>5312</v>
      </c>
      <c r="F323" s="1" t="s">
        <v>598</v>
      </c>
      <c r="G323" s="1" t="s">
        <v>599</v>
      </c>
      <c r="H323" s="1">
        <v>16352</v>
      </c>
      <c r="I323" s="1">
        <v>37983</v>
      </c>
      <c r="J323" s="1">
        <v>37590</v>
      </c>
    </row>
    <row r="324" spans="1:10" x14ac:dyDescent="0.2">
      <c r="A324" s="1">
        <v>117</v>
      </c>
      <c r="B324" s="1" t="s">
        <v>172</v>
      </c>
      <c r="C324" s="1">
        <v>187</v>
      </c>
      <c r="D324" s="1" t="s">
        <v>692</v>
      </c>
      <c r="E324" s="1">
        <v>5312</v>
      </c>
      <c r="F324" s="1" t="s">
        <v>598</v>
      </c>
      <c r="G324" s="1" t="s">
        <v>599</v>
      </c>
      <c r="H324" s="1">
        <v>4</v>
      </c>
      <c r="I324" s="1">
        <v>4</v>
      </c>
      <c r="J324" s="1">
        <v>4</v>
      </c>
    </row>
    <row r="325" spans="1:10" x14ac:dyDescent="0.2">
      <c r="A325" s="1">
        <v>146</v>
      </c>
      <c r="B325" s="1" t="s">
        <v>173</v>
      </c>
      <c r="C325" s="1">
        <v>187</v>
      </c>
      <c r="D325" s="1" t="s">
        <v>692</v>
      </c>
      <c r="E325" s="1">
        <v>5312</v>
      </c>
      <c r="F325" s="1" t="s">
        <v>598</v>
      </c>
      <c r="G325" s="1" t="s">
        <v>599</v>
      </c>
      <c r="H325" s="1">
        <v>6812</v>
      </c>
      <c r="I325" s="1">
        <v>7785</v>
      </c>
      <c r="J325" s="1">
        <v>9281</v>
      </c>
    </row>
    <row r="326" spans="1:10" x14ac:dyDescent="0.2">
      <c r="A326" s="1">
        <v>183</v>
      </c>
      <c r="B326" s="1" t="s">
        <v>175</v>
      </c>
      <c r="C326" s="1">
        <v>187</v>
      </c>
      <c r="D326" s="1" t="s">
        <v>692</v>
      </c>
      <c r="E326" s="1">
        <v>5312</v>
      </c>
      <c r="F326" s="1" t="s">
        <v>598</v>
      </c>
      <c r="G326" s="1" t="s">
        <v>599</v>
      </c>
      <c r="H326" s="1">
        <v>27025</v>
      </c>
      <c r="I326" s="1">
        <v>31056</v>
      </c>
      <c r="J326" s="1">
        <v>42581</v>
      </c>
    </row>
    <row r="327" spans="1:10" x14ac:dyDescent="0.2">
      <c r="A327" s="1">
        <v>185</v>
      </c>
      <c r="B327" s="1" t="s">
        <v>176</v>
      </c>
      <c r="C327" s="1">
        <v>187</v>
      </c>
      <c r="D327" s="1" t="s">
        <v>692</v>
      </c>
      <c r="E327" s="1">
        <v>5312</v>
      </c>
      <c r="F327" s="1" t="s">
        <v>598</v>
      </c>
      <c r="G327" s="1" t="s">
        <v>599</v>
      </c>
      <c r="H327" s="1">
        <v>896923</v>
      </c>
      <c r="I327" s="1">
        <v>921093</v>
      </c>
      <c r="J327" s="1">
        <v>1039938</v>
      </c>
    </row>
    <row r="328" spans="1:10" x14ac:dyDescent="0.2">
      <c r="A328" s="1">
        <v>184</v>
      </c>
      <c r="B328" s="1" t="s">
        <v>177</v>
      </c>
      <c r="C328" s="1">
        <v>187</v>
      </c>
      <c r="D328" s="1" t="s">
        <v>692</v>
      </c>
      <c r="E328" s="1">
        <v>5312</v>
      </c>
      <c r="F328" s="1" t="s">
        <v>598</v>
      </c>
      <c r="G328" s="1" t="s">
        <v>599</v>
      </c>
      <c r="H328" s="1">
        <v>37082</v>
      </c>
      <c r="I328" s="1">
        <v>31853</v>
      </c>
      <c r="J328" s="1">
        <v>26147</v>
      </c>
    </row>
    <row r="329" spans="1:10" x14ac:dyDescent="0.2">
      <c r="A329" s="1">
        <v>272</v>
      </c>
      <c r="B329" s="1" t="s">
        <v>186</v>
      </c>
      <c r="C329" s="1">
        <v>187</v>
      </c>
      <c r="D329" s="1" t="s">
        <v>692</v>
      </c>
      <c r="E329" s="1">
        <v>5312</v>
      </c>
      <c r="F329" s="1" t="s">
        <v>598</v>
      </c>
      <c r="G329" s="1" t="s">
        <v>599</v>
      </c>
    </row>
    <row r="330" spans="1:10" x14ac:dyDescent="0.2">
      <c r="A330" s="1">
        <v>186</v>
      </c>
      <c r="B330" s="1" t="s">
        <v>187</v>
      </c>
      <c r="C330" s="1">
        <v>187</v>
      </c>
      <c r="D330" s="1" t="s">
        <v>692</v>
      </c>
      <c r="E330" s="1">
        <v>5312</v>
      </c>
      <c r="F330" s="1" t="s">
        <v>598</v>
      </c>
      <c r="G330" s="1" t="s">
        <v>599</v>
      </c>
    </row>
    <row r="331" spans="1:10" x14ac:dyDescent="0.2">
      <c r="A331" s="1">
        <v>197</v>
      </c>
      <c r="B331" s="1" t="s">
        <v>189</v>
      </c>
      <c r="C331" s="1">
        <v>187</v>
      </c>
      <c r="D331" s="1" t="s">
        <v>692</v>
      </c>
      <c r="E331" s="1">
        <v>5312</v>
      </c>
      <c r="F331" s="1" t="s">
        <v>598</v>
      </c>
      <c r="G331" s="1" t="s">
        <v>599</v>
      </c>
      <c r="H331" s="1">
        <v>3545</v>
      </c>
      <c r="I331" s="1">
        <v>3860</v>
      </c>
      <c r="J331" s="1">
        <v>4069</v>
      </c>
    </row>
    <row r="332" spans="1:10" x14ac:dyDescent="0.2">
      <c r="A332" s="1">
        <v>199</v>
      </c>
      <c r="B332" s="1" t="s">
        <v>191</v>
      </c>
      <c r="C332" s="1">
        <v>187</v>
      </c>
      <c r="D332" s="1" t="s">
        <v>692</v>
      </c>
      <c r="E332" s="1">
        <v>5312</v>
      </c>
      <c r="F332" s="1" t="s">
        <v>598</v>
      </c>
      <c r="G332" s="1" t="s">
        <v>599</v>
      </c>
      <c r="H332" s="1">
        <v>4497</v>
      </c>
      <c r="I332" s="1">
        <v>7469</v>
      </c>
      <c r="J332" s="1">
        <v>8686</v>
      </c>
    </row>
    <row r="333" spans="1:10" x14ac:dyDescent="0.2">
      <c r="A333" s="1">
        <v>198</v>
      </c>
      <c r="B333" s="1" t="s">
        <v>192</v>
      </c>
      <c r="C333" s="1">
        <v>187</v>
      </c>
      <c r="D333" s="1" t="s">
        <v>692</v>
      </c>
      <c r="E333" s="1">
        <v>5312</v>
      </c>
      <c r="F333" s="1" t="s">
        <v>598</v>
      </c>
      <c r="G333" s="1" t="s">
        <v>599</v>
      </c>
      <c r="H333" s="1">
        <v>221</v>
      </c>
      <c r="I333" s="1">
        <v>447</v>
      </c>
      <c r="J333" s="1">
        <v>611</v>
      </c>
    </row>
    <row r="334" spans="1:10" x14ac:dyDescent="0.2">
      <c r="A334" s="1">
        <v>202</v>
      </c>
      <c r="B334" s="1" t="s">
        <v>195</v>
      </c>
      <c r="C334" s="1">
        <v>187</v>
      </c>
      <c r="D334" s="1" t="s">
        <v>692</v>
      </c>
      <c r="E334" s="1">
        <v>5312</v>
      </c>
      <c r="F334" s="1" t="s">
        <v>598</v>
      </c>
      <c r="G334" s="1" t="s">
        <v>599</v>
      </c>
      <c r="H334" s="1">
        <v>768</v>
      </c>
      <c r="I334" s="1">
        <v>693</v>
      </c>
      <c r="J334" s="1">
        <v>730</v>
      </c>
    </row>
    <row r="335" spans="1:10" x14ac:dyDescent="0.2">
      <c r="A335" s="1">
        <v>203</v>
      </c>
      <c r="B335" s="1" t="s">
        <v>196</v>
      </c>
      <c r="C335" s="1">
        <v>187</v>
      </c>
      <c r="D335" s="1" t="s">
        <v>692</v>
      </c>
      <c r="E335" s="1">
        <v>5312</v>
      </c>
      <c r="F335" s="1" t="s">
        <v>598</v>
      </c>
      <c r="G335" s="1" t="s">
        <v>599</v>
      </c>
      <c r="H335" s="1">
        <v>139395</v>
      </c>
      <c r="I335" s="1">
        <v>161746</v>
      </c>
      <c r="J335" s="1">
        <v>174034</v>
      </c>
    </row>
    <row r="336" spans="1:10" x14ac:dyDescent="0.2">
      <c r="A336" s="1">
        <v>210</v>
      </c>
      <c r="B336" s="1" t="s">
        <v>201</v>
      </c>
      <c r="C336" s="1">
        <v>187</v>
      </c>
      <c r="D336" s="1" t="s">
        <v>692</v>
      </c>
      <c r="E336" s="1">
        <v>5312</v>
      </c>
      <c r="F336" s="1" t="s">
        <v>598</v>
      </c>
      <c r="G336" s="1" t="s">
        <v>599</v>
      </c>
      <c r="H336" s="1">
        <v>14450</v>
      </c>
      <c r="I336" s="1">
        <v>21071</v>
      </c>
      <c r="J336" s="1">
        <v>25280</v>
      </c>
    </row>
    <row r="337" spans="1:10" x14ac:dyDescent="0.2">
      <c r="A337" s="1">
        <v>211</v>
      </c>
      <c r="B337" s="1" t="s">
        <v>202</v>
      </c>
      <c r="C337" s="1">
        <v>187</v>
      </c>
      <c r="D337" s="1" t="s">
        <v>692</v>
      </c>
      <c r="E337" s="1">
        <v>5312</v>
      </c>
      <c r="F337" s="1" t="s">
        <v>598</v>
      </c>
      <c r="G337" s="1" t="s">
        <v>599</v>
      </c>
      <c r="H337" s="1">
        <v>3759</v>
      </c>
      <c r="I337" s="1">
        <v>4355</v>
      </c>
      <c r="J337" s="1">
        <v>4553</v>
      </c>
    </row>
    <row r="338" spans="1:10" x14ac:dyDescent="0.2">
      <c r="A338" s="1">
        <v>212</v>
      </c>
      <c r="B338" s="1" t="s">
        <v>203</v>
      </c>
      <c r="C338" s="1">
        <v>187</v>
      </c>
      <c r="D338" s="1" t="s">
        <v>692</v>
      </c>
      <c r="E338" s="1">
        <v>5312</v>
      </c>
      <c r="F338" s="1" t="s">
        <v>598</v>
      </c>
      <c r="G338" s="1" t="s">
        <v>599</v>
      </c>
      <c r="H338" s="1">
        <v>3548</v>
      </c>
      <c r="I338" s="1">
        <v>2868</v>
      </c>
      <c r="J338" s="1">
        <v>3390</v>
      </c>
    </row>
    <row r="339" spans="1:10" x14ac:dyDescent="0.2">
      <c r="A339" s="1">
        <v>208</v>
      </c>
      <c r="B339" s="1" t="s">
        <v>204</v>
      </c>
      <c r="C339" s="1">
        <v>187</v>
      </c>
      <c r="D339" s="1" t="s">
        <v>692</v>
      </c>
      <c r="E339" s="1">
        <v>5312</v>
      </c>
      <c r="F339" s="1" t="s">
        <v>598</v>
      </c>
      <c r="G339" s="1" t="s">
        <v>599</v>
      </c>
      <c r="H339" s="1">
        <v>7868</v>
      </c>
      <c r="I339" s="1">
        <v>7630</v>
      </c>
      <c r="J339" s="1">
        <v>7458</v>
      </c>
    </row>
    <row r="340" spans="1:10" x14ac:dyDescent="0.2">
      <c r="A340" s="1">
        <v>154</v>
      </c>
      <c r="B340" s="1" t="s">
        <v>206</v>
      </c>
      <c r="C340" s="1">
        <v>187</v>
      </c>
      <c r="D340" s="1" t="s">
        <v>692</v>
      </c>
      <c r="E340" s="1">
        <v>5312</v>
      </c>
      <c r="F340" s="1" t="s">
        <v>598</v>
      </c>
      <c r="G340" s="1" t="s">
        <v>599</v>
      </c>
      <c r="H340" s="1">
        <v>1084</v>
      </c>
      <c r="I340" s="1">
        <v>1101</v>
      </c>
      <c r="J340" s="1">
        <v>1080</v>
      </c>
    </row>
    <row r="341" spans="1:10" x14ac:dyDescent="0.2">
      <c r="A341" s="1">
        <v>222</v>
      </c>
      <c r="B341" s="1" t="s">
        <v>212</v>
      </c>
      <c r="C341" s="1">
        <v>187</v>
      </c>
      <c r="D341" s="1" t="s">
        <v>692</v>
      </c>
      <c r="E341" s="1">
        <v>5312</v>
      </c>
      <c r="F341" s="1" t="s">
        <v>598</v>
      </c>
      <c r="G341" s="1" t="s">
        <v>599</v>
      </c>
      <c r="H341" s="1">
        <v>7385</v>
      </c>
      <c r="I341" s="1">
        <v>5701</v>
      </c>
      <c r="J341" s="1">
        <v>6100</v>
      </c>
    </row>
    <row r="342" spans="1:10" x14ac:dyDescent="0.2">
      <c r="A342" s="1">
        <v>223</v>
      </c>
      <c r="B342" s="1" t="s">
        <v>213</v>
      </c>
      <c r="C342" s="1">
        <v>187</v>
      </c>
      <c r="D342" s="1" t="s">
        <v>692</v>
      </c>
      <c r="E342" s="1">
        <v>5312</v>
      </c>
      <c r="F342" s="1" t="s">
        <v>598</v>
      </c>
      <c r="G342" s="1" t="s">
        <v>599</v>
      </c>
      <c r="H342" s="1">
        <v>1149</v>
      </c>
      <c r="I342" s="1">
        <v>1112</v>
      </c>
      <c r="J342" s="1">
        <v>1088</v>
      </c>
    </row>
    <row r="343" spans="1:10" x14ac:dyDescent="0.2">
      <c r="A343" s="1">
        <v>213</v>
      </c>
      <c r="B343" s="1" t="s">
        <v>214</v>
      </c>
      <c r="C343" s="1">
        <v>187</v>
      </c>
      <c r="D343" s="1" t="s">
        <v>692</v>
      </c>
      <c r="E343" s="1">
        <v>5312</v>
      </c>
      <c r="F343" s="1" t="s">
        <v>598</v>
      </c>
      <c r="G343" s="1" t="s">
        <v>599</v>
      </c>
      <c r="H343" s="1">
        <v>6588</v>
      </c>
      <c r="I343" s="1">
        <v>7108</v>
      </c>
      <c r="J343" s="1">
        <v>7105</v>
      </c>
    </row>
    <row r="344" spans="1:10" x14ac:dyDescent="0.2">
      <c r="A344" s="1">
        <v>226</v>
      </c>
      <c r="B344" s="1" t="s">
        <v>216</v>
      </c>
      <c r="C344" s="1">
        <v>187</v>
      </c>
      <c r="D344" s="1" t="s">
        <v>692</v>
      </c>
      <c r="E344" s="1">
        <v>5312</v>
      </c>
      <c r="F344" s="1" t="s">
        <v>598</v>
      </c>
      <c r="G344" s="1" t="s">
        <v>599</v>
      </c>
      <c r="H344" s="1">
        <v>28880</v>
      </c>
      <c r="I344" s="1">
        <v>28995</v>
      </c>
      <c r="J344" s="1">
        <v>28712</v>
      </c>
    </row>
    <row r="345" spans="1:10" x14ac:dyDescent="0.2">
      <c r="A345" s="1">
        <v>230</v>
      </c>
      <c r="B345" s="1" t="s">
        <v>217</v>
      </c>
      <c r="C345" s="1">
        <v>187</v>
      </c>
      <c r="D345" s="1" t="s">
        <v>692</v>
      </c>
      <c r="E345" s="1">
        <v>5312</v>
      </c>
      <c r="F345" s="1" t="s">
        <v>598</v>
      </c>
      <c r="G345" s="1" t="s">
        <v>599</v>
      </c>
      <c r="H345" s="1">
        <v>153500</v>
      </c>
      <c r="I345" s="1">
        <v>168700</v>
      </c>
      <c r="J345" s="1">
        <v>238700</v>
      </c>
    </row>
    <row r="346" spans="1:10" x14ac:dyDescent="0.2">
      <c r="A346" s="1">
        <v>229</v>
      </c>
      <c r="B346" s="1" t="s">
        <v>219</v>
      </c>
      <c r="C346" s="1">
        <v>187</v>
      </c>
      <c r="D346" s="1" t="s">
        <v>692</v>
      </c>
      <c r="E346" s="1">
        <v>5312</v>
      </c>
      <c r="F346" s="1" t="s">
        <v>598</v>
      </c>
      <c r="G346" s="1" t="s">
        <v>599</v>
      </c>
      <c r="H346" s="1">
        <v>32000</v>
      </c>
      <c r="I346" s="1">
        <v>44000</v>
      </c>
      <c r="J346" s="1">
        <v>51600</v>
      </c>
    </row>
    <row r="347" spans="1:10" x14ac:dyDescent="0.2">
      <c r="A347" s="1">
        <v>215</v>
      </c>
      <c r="B347" s="1" t="s">
        <v>220</v>
      </c>
      <c r="C347" s="1">
        <v>187</v>
      </c>
      <c r="D347" s="1" t="s">
        <v>692</v>
      </c>
      <c r="E347" s="1">
        <v>5312</v>
      </c>
      <c r="F347" s="1" t="s">
        <v>598</v>
      </c>
      <c r="G347" s="1" t="s">
        <v>599</v>
      </c>
      <c r="H347" s="1">
        <v>237287</v>
      </c>
      <c r="I347" s="1">
        <v>233804</v>
      </c>
      <c r="J347" s="1">
        <v>255193</v>
      </c>
    </row>
    <row r="348" spans="1:10" x14ac:dyDescent="0.2">
      <c r="A348" s="1">
        <v>231</v>
      </c>
      <c r="B348" s="1" t="s">
        <v>221</v>
      </c>
      <c r="C348" s="1">
        <v>187</v>
      </c>
      <c r="D348" s="1" t="s">
        <v>692</v>
      </c>
      <c r="E348" s="1">
        <v>5312</v>
      </c>
      <c r="F348" s="1" t="s">
        <v>598</v>
      </c>
      <c r="G348" s="1" t="s">
        <v>599</v>
      </c>
      <c r="H348" s="1">
        <v>364020</v>
      </c>
      <c r="I348" s="1">
        <v>438430</v>
      </c>
      <c r="J348" s="1">
        <v>402488</v>
      </c>
    </row>
    <row r="349" spans="1:10" x14ac:dyDescent="0.2">
      <c r="A349" s="1">
        <v>234</v>
      </c>
      <c r="B349" s="1" t="s">
        <v>223</v>
      </c>
      <c r="C349" s="1">
        <v>187</v>
      </c>
      <c r="D349" s="1" t="s">
        <v>692</v>
      </c>
      <c r="E349" s="1">
        <v>5312</v>
      </c>
      <c r="F349" s="1" t="s">
        <v>598</v>
      </c>
      <c r="G349" s="1" t="s">
        <v>599</v>
      </c>
      <c r="H349" s="1">
        <v>1250</v>
      </c>
      <c r="I349" s="1">
        <v>1270</v>
      </c>
      <c r="J349" s="1">
        <v>1272</v>
      </c>
    </row>
    <row r="350" spans="1:10" x14ac:dyDescent="0.2">
      <c r="A350" s="1">
        <v>228</v>
      </c>
      <c r="B350" s="1" t="s">
        <v>224</v>
      </c>
      <c r="C350" s="1">
        <v>187</v>
      </c>
      <c r="D350" s="1" t="s">
        <v>692</v>
      </c>
      <c r="E350" s="1">
        <v>5312</v>
      </c>
      <c r="F350" s="1" t="s">
        <v>598</v>
      </c>
      <c r="G350" s="1" t="s">
        <v>599</v>
      </c>
    </row>
    <row r="351" spans="1:10" x14ac:dyDescent="0.2">
      <c r="A351" s="1">
        <v>235</v>
      </c>
      <c r="B351" s="1" t="s">
        <v>225</v>
      </c>
      <c r="C351" s="1">
        <v>187</v>
      </c>
      <c r="D351" s="1" t="s">
        <v>692</v>
      </c>
      <c r="E351" s="1">
        <v>5312</v>
      </c>
      <c r="F351" s="1" t="s">
        <v>598</v>
      </c>
      <c r="G351" s="1" t="s">
        <v>599</v>
      </c>
      <c r="H351" s="1">
        <v>1300</v>
      </c>
      <c r="I351" s="1">
        <v>1200</v>
      </c>
      <c r="J351" s="1">
        <v>1193</v>
      </c>
    </row>
    <row r="352" spans="1:10" x14ac:dyDescent="0.2">
      <c r="A352" s="1">
        <v>236</v>
      </c>
      <c r="B352" s="1" t="s">
        <v>227</v>
      </c>
      <c r="C352" s="1">
        <v>187</v>
      </c>
      <c r="D352" s="1" t="s">
        <v>692</v>
      </c>
      <c r="E352" s="1">
        <v>5312</v>
      </c>
      <c r="F352" s="1" t="s">
        <v>598</v>
      </c>
      <c r="G352" s="1" t="s">
        <v>599</v>
      </c>
      <c r="H352" s="1">
        <v>99</v>
      </c>
      <c r="I352" s="1">
        <v>104</v>
      </c>
      <c r="J352" s="1">
        <v>120</v>
      </c>
    </row>
    <row r="353" spans="1:10" x14ac:dyDescent="0.2">
      <c r="A353" s="1">
        <v>5000</v>
      </c>
      <c r="B353" s="1" t="s">
        <v>461</v>
      </c>
      <c r="C353" s="1">
        <v>187</v>
      </c>
      <c r="D353" s="1" t="s">
        <v>692</v>
      </c>
      <c r="E353" s="1">
        <v>5312</v>
      </c>
      <c r="F353" s="1" t="s">
        <v>598</v>
      </c>
      <c r="G353" s="1" t="s">
        <v>599</v>
      </c>
      <c r="H353" s="1">
        <v>6792889</v>
      </c>
      <c r="I353" s="1">
        <v>7063940</v>
      </c>
      <c r="J353" s="1">
        <v>7625705</v>
      </c>
    </row>
    <row r="354" spans="1:10" x14ac:dyDescent="0.2">
      <c r="A354" s="1">
        <v>249</v>
      </c>
      <c r="B354" s="1" t="s">
        <v>231</v>
      </c>
      <c r="C354" s="1">
        <v>187</v>
      </c>
      <c r="D354" s="1" t="s">
        <v>692</v>
      </c>
      <c r="E354" s="1">
        <v>5312</v>
      </c>
      <c r="F354" s="1" t="s">
        <v>598</v>
      </c>
      <c r="G354" s="1" t="s">
        <v>599</v>
      </c>
      <c r="H354" s="1">
        <v>1700</v>
      </c>
      <c r="I354" s="1">
        <v>1563</v>
      </c>
      <c r="J354" s="1">
        <v>1540</v>
      </c>
    </row>
    <row r="355" spans="1:10" x14ac:dyDescent="0.2">
      <c r="A355" s="1">
        <v>248</v>
      </c>
      <c r="B355" s="1" t="s">
        <v>232</v>
      </c>
      <c r="C355" s="1">
        <v>187</v>
      </c>
      <c r="D355" s="1" t="s">
        <v>692</v>
      </c>
      <c r="E355" s="1">
        <v>5312</v>
      </c>
      <c r="F355" s="1" t="s">
        <v>598</v>
      </c>
      <c r="G355" s="1" t="s">
        <v>599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730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+Prices!G13</f>
        <v>354.34131964406834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0.13146062958794935</v>
      </c>
      <c r="I5" s="2">
        <f t="shared" si="0"/>
        <v>0.13394101882545784</v>
      </c>
      <c r="J5" s="2">
        <f t="shared" si="0"/>
        <v>0.12898024035044087</v>
      </c>
      <c r="L5" s="2">
        <f t="shared" ref="L5:W5" si="2">+$E$2*L48/1000000</f>
        <v>3.155055110110784E-2</v>
      </c>
      <c r="M5" s="2">
        <f t="shared" si="2"/>
        <v>3.2145844518109881E-2</v>
      </c>
      <c r="N5" s="2">
        <f t="shared" si="2"/>
        <v>3.095525768410581E-2</v>
      </c>
      <c r="O5" s="2">
        <f t="shared" si="2"/>
        <v>2.429392434785304E-3</v>
      </c>
      <c r="P5" s="2">
        <f t="shared" si="2"/>
        <v>2.4752300278944603E-3</v>
      </c>
      <c r="Q5" s="2">
        <f t="shared" si="2"/>
        <v>2.3835548416761476E-3</v>
      </c>
      <c r="R5" s="2">
        <f t="shared" si="2"/>
        <v>5.9157283314577216E-2</v>
      </c>
      <c r="S5" s="2">
        <f t="shared" si="2"/>
        <v>6.0273458471456022E-2</v>
      </c>
      <c r="T5" s="2">
        <f t="shared" si="2"/>
        <v>5.8041108157698397E-2</v>
      </c>
      <c r="U5" s="2">
        <f t="shared" si="2"/>
        <v>1.1121569263140516E-2</v>
      </c>
      <c r="V5" s="2">
        <f t="shared" si="2"/>
        <v>1.1331410192633732E-2</v>
      </c>
      <c r="W5" s="2">
        <f t="shared" si="2"/>
        <v>1.09117283336473E-2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338.35379364304765</v>
      </c>
      <c r="I6" s="2">
        <f t="shared" si="0"/>
        <v>369.29239728513016</v>
      </c>
      <c r="J6" s="2">
        <f t="shared" si="0"/>
        <v>354.24812787700193</v>
      </c>
      <c r="L6" s="2">
        <f t="shared" ref="L6:W6" si="3">+$E$2*L49/1000000</f>
        <v>105.72763832739845</v>
      </c>
      <c r="M6" s="2">
        <f t="shared" si="3"/>
        <v>116.7017147879437</v>
      </c>
      <c r="N6" s="2">
        <f t="shared" si="3"/>
        <v>110.67116321487927</v>
      </c>
      <c r="O6" s="2">
        <f t="shared" si="3"/>
        <v>9.2102424228770552</v>
      </c>
      <c r="P6" s="2">
        <f t="shared" si="3"/>
        <v>10.2223278505161</v>
      </c>
      <c r="Q6" s="2">
        <f t="shared" si="3"/>
        <v>9.6398960914994731</v>
      </c>
      <c r="R6" s="2">
        <f t="shared" si="3"/>
        <v>233.97959245938321</v>
      </c>
      <c r="S6" s="2">
        <f t="shared" si="3"/>
        <v>257.66422797113222</v>
      </c>
      <c r="T6" s="2">
        <f t="shared" si="3"/>
        <v>244.93044149208444</v>
      </c>
      <c r="U6" s="2">
        <f t="shared" si="3"/>
        <v>63.124770459008637</v>
      </c>
      <c r="V6" s="2">
        <f t="shared" si="3"/>
        <v>69.947621370593538</v>
      </c>
      <c r="W6" s="2">
        <f t="shared" si="3"/>
        <v>66.071522084091171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0</v>
      </c>
      <c r="I8" s="2">
        <f t="shared" si="5"/>
        <v>0</v>
      </c>
      <c r="J8" s="2">
        <f t="shared" si="5"/>
        <v>0</v>
      </c>
      <c r="L8" s="2">
        <f t="shared" ref="L8:W8" si="6">+$E$2*L51/1000000</f>
        <v>0</v>
      </c>
      <c r="M8" s="2">
        <f t="shared" si="6"/>
        <v>0</v>
      </c>
      <c r="N8" s="2">
        <f t="shared" si="6"/>
        <v>0</v>
      </c>
      <c r="O8" s="2">
        <f t="shared" si="6"/>
        <v>0</v>
      </c>
      <c r="P8" s="2">
        <f t="shared" si="6"/>
        <v>0</v>
      </c>
      <c r="Q8" s="2">
        <f t="shared" si="6"/>
        <v>0</v>
      </c>
      <c r="R8" s="2">
        <f t="shared" si="6"/>
        <v>0</v>
      </c>
      <c r="S8" s="2">
        <f t="shared" si="6"/>
        <v>0</v>
      </c>
      <c r="T8" s="2">
        <f t="shared" si="6"/>
        <v>0</v>
      </c>
      <c r="U8" s="2">
        <f t="shared" si="6"/>
        <v>0</v>
      </c>
      <c r="V8" s="2">
        <f t="shared" si="6"/>
        <v>0</v>
      </c>
      <c r="W8" s="2">
        <f t="shared" si="6"/>
        <v>0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0.47552605096233969</v>
      </c>
      <c r="I10" s="2">
        <f t="shared" si="9"/>
        <v>0.51237754820532277</v>
      </c>
      <c r="J10" s="2">
        <f t="shared" si="9"/>
        <v>0.50387335653386511</v>
      </c>
      <c r="L10" s="2">
        <f t="shared" ref="L10:W10" si="10">+$E$2*L53/1000000</f>
        <v>0.24870012465330366</v>
      </c>
      <c r="M10" s="2">
        <f t="shared" si="10"/>
        <v>0.26797345771138381</v>
      </c>
      <c r="N10" s="2">
        <f t="shared" si="10"/>
        <v>0.26352576546721151</v>
      </c>
      <c r="O10" s="2">
        <f t="shared" si="10"/>
        <v>4.1532920817101707E-2</v>
      </c>
      <c r="P10" s="2">
        <f t="shared" si="10"/>
        <v>4.4751567437801093E-2</v>
      </c>
      <c r="Q10" s="2">
        <f t="shared" si="10"/>
        <v>4.4008802833024316E-2</v>
      </c>
      <c r="R10" s="2">
        <f t="shared" si="10"/>
        <v>0.38660267943238213</v>
      </c>
      <c r="S10" s="2">
        <f t="shared" si="10"/>
        <v>0.41656294669092742</v>
      </c>
      <c r="T10" s="2">
        <f t="shared" si="10"/>
        <v>0.40964903886203241</v>
      </c>
      <c r="U10" s="2">
        <f t="shared" si="10"/>
        <v>0.14729562086373757</v>
      </c>
      <c r="V10" s="2">
        <f t="shared" si="10"/>
        <v>0.15871048268924334</v>
      </c>
      <c r="W10" s="2">
        <f t="shared" si="10"/>
        <v>0.15607628380643435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338.96078032359793</v>
      </c>
      <c r="I11" s="3">
        <f t="shared" si="11"/>
        <v>369.93871585216095</v>
      </c>
      <c r="J11" s="3">
        <f t="shared" si="11"/>
        <v>354.88098147388627</v>
      </c>
      <c r="K11" s="22"/>
      <c r="L11" s="3">
        <f t="shared" ref="L11:W11" si="12">+$E$2*L54/1000000</f>
        <v>106.00788900315284</v>
      </c>
      <c r="M11" s="3">
        <f t="shared" si="12"/>
        <v>117.00183409017319</v>
      </c>
      <c r="N11" s="3">
        <f t="shared" si="12"/>
        <v>110.96564423803059</v>
      </c>
      <c r="O11" s="3">
        <f t="shared" si="12"/>
        <v>9.2542047361289406</v>
      </c>
      <c r="P11" s="3">
        <f t="shared" si="12"/>
        <v>10.269554647981794</v>
      </c>
      <c r="Q11" s="3">
        <f t="shared" si="12"/>
        <v>9.6862884491741745</v>
      </c>
      <c r="R11" s="3">
        <f t="shared" si="12"/>
        <v>234.42535242213015</v>
      </c>
      <c r="S11" s="3">
        <f t="shared" si="12"/>
        <v>258.14106437629459</v>
      </c>
      <c r="T11" s="3">
        <f t="shared" si="12"/>
        <v>245.39813163910418</v>
      </c>
      <c r="U11" s="3">
        <f t="shared" si="12"/>
        <v>63.283187649135513</v>
      </c>
      <c r="V11" s="3">
        <f t="shared" si="12"/>
        <v>70.117663263475421</v>
      </c>
      <c r="W11" s="3">
        <f t="shared" si="12"/>
        <v>66.238510096231266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4.5968699397424979</v>
      </c>
      <c r="I12" s="2">
        <f t="shared" si="13"/>
        <v>4.6245085626747358</v>
      </c>
      <c r="J12" s="2">
        <f t="shared" si="13"/>
        <v>4.6602970359587861</v>
      </c>
      <c r="L12" s="2">
        <f t="shared" ref="L12:W12" si="14">+$E$2*L55/1000000</f>
        <v>8.587957959421498E-2</v>
      </c>
      <c r="M12" s="2">
        <f t="shared" si="14"/>
        <v>8.639798094485425E-2</v>
      </c>
      <c r="N12" s="2">
        <f t="shared" si="14"/>
        <v>8.6788465079102012E-2</v>
      </c>
      <c r="O12" s="2">
        <f t="shared" si="14"/>
        <v>4.2939789797107492E-4</v>
      </c>
      <c r="P12" s="2">
        <f t="shared" si="14"/>
        <v>4.3198990472427128E-4</v>
      </c>
      <c r="Q12" s="2">
        <f t="shared" si="14"/>
        <v>4.3394232539551006E-4</v>
      </c>
      <c r="R12" s="2">
        <f t="shared" si="14"/>
        <v>0.31187847326320178</v>
      </c>
      <c r="S12" s="2">
        <f t="shared" si="14"/>
        <v>0.31376108869447072</v>
      </c>
      <c r="T12" s="2">
        <f t="shared" si="14"/>
        <v>0.31517916265568624</v>
      </c>
      <c r="U12" s="2">
        <f t="shared" si="14"/>
        <v>6.2375694652640357E-3</v>
      </c>
      <c r="V12" s="2">
        <f t="shared" si="14"/>
        <v>6.2752217738894145E-3</v>
      </c>
      <c r="W12" s="2">
        <f t="shared" si="14"/>
        <v>6.3035832531137259E-3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21.06452842888093</v>
      </c>
      <c r="I13" s="2">
        <f t="shared" si="15"/>
        <v>21.970933524530455</v>
      </c>
      <c r="J13" s="2">
        <f t="shared" si="15"/>
        <v>22.91702484798012</v>
      </c>
      <c r="L13" s="2">
        <f t="shared" ref="L13:W13" si="16">+$E$2*L56/1000000</f>
        <v>1.2394327849170046</v>
      </c>
      <c r="M13" s="2">
        <f t="shared" si="16"/>
        <v>1.2812503757547991</v>
      </c>
      <c r="N13" s="2">
        <f t="shared" si="16"/>
        <v>1.3256174523874329</v>
      </c>
      <c r="O13" s="2">
        <f t="shared" si="16"/>
        <v>2.7673064908506736E-2</v>
      </c>
      <c r="P13" s="2">
        <f t="shared" si="16"/>
        <v>2.8435118437359661E-2</v>
      </c>
      <c r="Q13" s="2">
        <f t="shared" si="16"/>
        <v>2.9257289514503394E-2</v>
      </c>
      <c r="R13" s="2">
        <f t="shared" si="16"/>
        <v>3.7473387519437624</v>
      </c>
      <c r="S13" s="2">
        <f t="shared" si="16"/>
        <v>3.8846704628568949</v>
      </c>
      <c r="T13" s="2">
        <f t="shared" si="16"/>
        <v>4.0295074772614079</v>
      </c>
      <c r="U13" s="2">
        <f t="shared" si="16"/>
        <v>0.25134868782452841</v>
      </c>
      <c r="V13" s="2">
        <f t="shared" si="16"/>
        <v>0.25895467633886238</v>
      </c>
      <c r="W13" s="2">
        <f t="shared" si="16"/>
        <v>0.26709395952384152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36.270731820086482</v>
      </c>
      <c r="I14" s="2">
        <f t="shared" si="17"/>
        <v>35.755873882643648</v>
      </c>
      <c r="J14" s="2">
        <f t="shared" si="17"/>
        <v>32.350653800864151</v>
      </c>
      <c r="L14" s="2">
        <f t="shared" ref="L14:W14" si="18">+$E$2*L57/1000000</f>
        <v>1.3370814571018776</v>
      </c>
      <c r="M14" s="2">
        <f t="shared" si="18"/>
        <v>1.32200635999894</v>
      </c>
      <c r="N14" s="2">
        <f t="shared" si="18"/>
        <v>1.2133341293599402</v>
      </c>
      <c r="O14" s="2">
        <f t="shared" si="18"/>
        <v>2.1110989662712659E-2</v>
      </c>
      <c r="P14" s="2">
        <f t="shared" si="18"/>
        <v>2.105154394556389E-2</v>
      </c>
      <c r="Q14" s="2">
        <f t="shared" si="18"/>
        <v>1.9948319255235426E-2</v>
      </c>
      <c r="R14" s="2">
        <f t="shared" si="18"/>
        <v>3.6317837955119963</v>
      </c>
      <c r="S14" s="2">
        <f t="shared" si="18"/>
        <v>3.5803752481753963</v>
      </c>
      <c r="T14" s="2">
        <f t="shared" si="18"/>
        <v>3.2543376501205366</v>
      </c>
      <c r="U14" s="2">
        <f t="shared" si="18"/>
        <v>0.13356307057841643</v>
      </c>
      <c r="V14" s="2">
        <f t="shared" si="18"/>
        <v>0.13206954069620661</v>
      </c>
      <c r="W14" s="2">
        <f t="shared" si="18"/>
        <v>0.12164058044141256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3.1245817566213949</v>
      </c>
      <c r="I15" s="2">
        <f t="shared" si="19"/>
        <v>1.7139489631183584</v>
      </c>
      <c r="J15" s="2">
        <f t="shared" si="19"/>
        <v>1.3787420747350698</v>
      </c>
      <c r="L15" s="2">
        <f t="shared" ref="L15:W15" si="20">+$E$2*L58/1000000</f>
        <v>0.11701767739925711</v>
      </c>
      <c r="M15" s="2">
        <f t="shared" si="20"/>
        <v>6.1678067462525105E-2</v>
      </c>
      <c r="N15" s="2">
        <f t="shared" si="20"/>
        <v>5.5415793320455486E-2</v>
      </c>
      <c r="O15" s="2">
        <f t="shared" si="20"/>
        <v>2.3403535479851419E-3</v>
      </c>
      <c r="P15" s="2">
        <f t="shared" si="20"/>
        <v>1.2335613492505022E-3</v>
      </c>
      <c r="Q15" s="2">
        <f t="shared" si="20"/>
        <v>1.1083158664091097E-3</v>
      </c>
      <c r="R15" s="2">
        <f t="shared" si="20"/>
        <v>0.25308474414257942</v>
      </c>
      <c r="S15" s="2">
        <f t="shared" si="20"/>
        <v>0.13339675055848454</v>
      </c>
      <c r="T15" s="2">
        <f t="shared" si="20"/>
        <v>0.11985276229772934</v>
      </c>
      <c r="U15" s="2">
        <f t="shared" si="20"/>
        <v>9.8703050215605964E-3</v>
      </c>
      <c r="V15" s="2">
        <f t="shared" si="20"/>
        <v>5.2024732717808973E-3</v>
      </c>
      <c r="W15" s="2">
        <f t="shared" si="20"/>
        <v>4.6742577296114444E-3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11.129506508700542</v>
      </c>
      <c r="I16" s="2">
        <f t="shared" si="21"/>
        <v>11.391719085237153</v>
      </c>
      <c r="J16" s="2">
        <f t="shared" si="21"/>
        <v>11.541959804766238</v>
      </c>
      <c r="L16" s="2">
        <f t="shared" ref="L16:W16" si="22">+$E$2*L59/1000000</f>
        <v>0.22715865280818182</v>
      </c>
      <c r="M16" s="2">
        <f t="shared" si="22"/>
        <v>0.2326587387716971</v>
      </c>
      <c r="N16" s="2">
        <f t="shared" si="22"/>
        <v>0.23640908729880991</v>
      </c>
      <c r="O16" s="2">
        <f t="shared" si="22"/>
        <v>1.8753656078690174E-3</v>
      </c>
      <c r="P16" s="2">
        <f t="shared" si="22"/>
        <v>1.9197521732742314E-3</v>
      </c>
      <c r="Q16" s="2">
        <f t="shared" si="22"/>
        <v>1.9469379479999638E-3</v>
      </c>
      <c r="R16" s="2">
        <f t="shared" si="22"/>
        <v>0.64346080428785124</v>
      </c>
      <c r="S16" s="2">
        <f t="shared" si="22"/>
        <v>0.65914430543661739</v>
      </c>
      <c r="T16" s="2">
        <f t="shared" si="22"/>
        <v>0.67012959502822289</v>
      </c>
      <c r="U16" s="2">
        <f t="shared" si="22"/>
        <v>1.3837138377909959E-2</v>
      </c>
      <c r="V16" s="2">
        <f t="shared" si="22"/>
        <v>1.4180386688201249E-2</v>
      </c>
      <c r="W16" s="2">
        <f t="shared" si="22"/>
        <v>1.4441220168321809E-2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76.186218454031845</v>
      </c>
      <c r="I17" s="3">
        <f t="shared" si="21"/>
        <v>75.456984018204352</v>
      </c>
      <c r="J17" s="3">
        <f t="shared" si="21"/>
        <v>72.848677564304367</v>
      </c>
      <c r="K17" s="22"/>
      <c r="L17" s="3">
        <f t="shared" ref="L17:W17" si="23">+$E$2*L60/1000000</f>
        <v>3.0065701518205357</v>
      </c>
      <c r="M17" s="3">
        <f t="shared" si="23"/>
        <v>2.9839915229328153</v>
      </c>
      <c r="N17" s="3">
        <f t="shared" si="23"/>
        <v>2.9175649274457407</v>
      </c>
      <c r="O17" s="3">
        <f t="shared" si="23"/>
        <v>5.3429171625044625E-2</v>
      </c>
      <c r="P17" s="3">
        <f t="shared" si="23"/>
        <v>5.3071965810172553E-2</v>
      </c>
      <c r="Q17" s="3">
        <f t="shared" si="23"/>
        <v>5.2694804909543411E-2</v>
      </c>
      <c r="R17" s="3">
        <f t="shared" si="23"/>
        <v>8.5875465691493922</v>
      </c>
      <c r="S17" s="3">
        <f t="shared" si="23"/>
        <v>8.5713478557218625</v>
      </c>
      <c r="T17" s="3">
        <f t="shared" si="23"/>
        <v>8.3890066473635851</v>
      </c>
      <c r="U17" s="3">
        <f t="shared" si="23"/>
        <v>0.41485677126767945</v>
      </c>
      <c r="V17" s="3">
        <f t="shared" si="23"/>
        <v>0.41668229876894053</v>
      </c>
      <c r="W17" s="3">
        <f t="shared" si="23"/>
        <v>0.41415360111630101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0</v>
      </c>
      <c r="I18" s="3">
        <f t="shared" si="21"/>
        <v>0</v>
      </c>
      <c r="J18" s="3">
        <f t="shared" si="21"/>
        <v>0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4.1457934398355996E-2</v>
      </c>
      <c r="I19" s="2">
        <f t="shared" si="21"/>
        <v>4.1457934398355996E-2</v>
      </c>
      <c r="J19" s="2">
        <f t="shared" si="21"/>
        <v>4.1457934398355996E-2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506.24744337548043</v>
      </c>
      <c r="I20" s="2">
        <f t="shared" si="26"/>
        <v>531.5119794661025</v>
      </c>
      <c r="J20" s="2">
        <f t="shared" si="26"/>
        <v>570.10081219930055</v>
      </c>
      <c r="L20" s="2">
        <f t="shared" si="25"/>
        <v>9.6187014241341284</v>
      </c>
      <c r="M20" s="2">
        <f t="shared" si="25"/>
        <v>10.098727609855947</v>
      </c>
      <c r="N20" s="2">
        <f t="shared" si="25"/>
        <v>10.831915431786708</v>
      </c>
      <c r="O20" s="2">
        <f t="shared" si="25"/>
        <v>2.8856104272402386E-2</v>
      </c>
      <c r="P20" s="2">
        <f t="shared" si="25"/>
        <v>3.0296182829567843E-2</v>
      </c>
      <c r="Q20" s="2">
        <f t="shared" si="25"/>
        <v>3.2495746295360131E-2</v>
      </c>
      <c r="R20" s="2">
        <f t="shared" si="25"/>
        <v>61.255940648433125</v>
      </c>
      <c r="S20" s="2">
        <f t="shared" si="25"/>
        <v>64.312949515398401</v>
      </c>
      <c r="T20" s="2">
        <f t="shared" si="25"/>
        <v>68.982198276115355</v>
      </c>
      <c r="U20" s="2">
        <f t="shared" si="25"/>
        <v>1.7151663381561273</v>
      </c>
      <c r="V20" s="2">
        <f t="shared" si="25"/>
        <v>1.8007625864311549</v>
      </c>
      <c r="W20" s="2">
        <f t="shared" si="25"/>
        <v>1.9315015517312297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0</v>
      </c>
      <c r="I21" s="2">
        <f t="shared" si="26"/>
        <v>0</v>
      </c>
      <c r="J21" s="2">
        <f t="shared" si="26"/>
        <v>0</v>
      </c>
      <c r="L21" s="2">
        <f t="shared" si="25"/>
        <v>0</v>
      </c>
      <c r="M21" s="2">
        <f t="shared" si="25"/>
        <v>0</v>
      </c>
      <c r="N21" s="2">
        <f t="shared" si="25"/>
        <v>0</v>
      </c>
      <c r="O21" s="2">
        <f t="shared" si="25"/>
        <v>0</v>
      </c>
      <c r="P21" s="2">
        <f t="shared" si="25"/>
        <v>0</v>
      </c>
      <c r="Q21" s="2">
        <f t="shared" si="25"/>
        <v>0</v>
      </c>
      <c r="R21" s="2">
        <f t="shared" si="25"/>
        <v>0</v>
      </c>
      <c r="S21" s="2">
        <f t="shared" si="25"/>
        <v>0</v>
      </c>
      <c r="T21" s="2">
        <f t="shared" si="25"/>
        <v>0</v>
      </c>
      <c r="U21" s="2">
        <f t="shared" si="25"/>
        <v>0</v>
      </c>
      <c r="V21" s="2">
        <f t="shared" si="25"/>
        <v>0</v>
      </c>
      <c r="W21" s="2">
        <f t="shared" si="25"/>
        <v>0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3.0905649899355638</v>
      </c>
      <c r="I23" s="2">
        <f t="shared" si="26"/>
        <v>2.9768214263298183</v>
      </c>
      <c r="J23" s="2">
        <f t="shared" si="26"/>
        <v>3.2528533143325471</v>
      </c>
      <c r="L23" s="2">
        <f t="shared" si="25"/>
        <v>0.50153470382421439</v>
      </c>
      <c r="M23" s="2">
        <f t="shared" si="25"/>
        <v>0.48128586911315402</v>
      </c>
      <c r="N23" s="2">
        <f t="shared" si="25"/>
        <v>0.53257500342503472</v>
      </c>
      <c r="O23" s="2">
        <f t="shared" si="25"/>
        <v>1.564781897787795E-2</v>
      </c>
      <c r="P23" s="2">
        <f t="shared" si="25"/>
        <v>1.4989812462418709E-2</v>
      </c>
      <c r="Q23" s="2">
        <f t="shared" si="25"/>
        <v>1.668522405939989E-2</v>
      </c>
      <c r="R23" s="2">
        <f t="shared" si="25"/>
        <v>1.6630931882404025</v>
      </c>
      <c r="S23" s="2">
        <f t="shared" si="25"/>
        <v>1.5976392596757503</v>
      </c>
      <c r="T23" s="2">
        <f t="shared" si="25"/>
        <v>1.7615795233049141</v>
      </c>
      <c r="U23" s="2">
        <f t="shared" si="25"/>
        <v>0.27817423703866256</v>
      </c>
      <c r="V23" s="2">
        <f t="shared" si="25"/>
        <v>0.26653865458778525</v>
      </c>
      <c r="W23" s="2">
        <f t="shared" si="25"/>
        <v>0.29645369797238702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509.37946629981434</v>
      </c>
      <c r="I24" s="3">
        <f t="shared" si="26"/>
        <v>534.53025882683073</v>
      </c>
      <c r="J24" s="3">
        <f t="shared" si="26"/>
        <v>573.39512344803143</v>
      </c>
      <c r="K24" s="22"/>
      <c r="L24" s="3">
        <f t="shared" si="25"/>
        <v>10.120236127958343</v>
      </c>
      <c r="M24" s="3">
        <f t="shared" si="25"/>
        <v>10.580013478969104</v>
      </c>
      <c r="N24" s="3">
        <f t="shared" si="25"/>
        <v>11.364490435211744</v>
      </c>
      <c r="O24" s="3">
        <f t="shared" si="25"/>
        <v>4.4503923250280346E-2</v>
      </c>
      <c r="P24" s="3">
        <f t="shared" si="25"/>
        <v>4.5285995291986555E-2</v>
      </c>
      <c r="Q24" s="3">
        <f t="shared" si="25"/>
        <v>4.9180970354760017E-2</v>
      </c>
      <c r="R24" s="3">
        <f t="shared" si="25"/>
        <v>62.919033836673528</v>
      </c>
      <c r="S24" s="3">
        <f t="shared" si="25"/>
        <v>65.91058877507416</v>
      </c>
      <c r="T24" s="3">
        <f t="shared" si="25"/>
        <v>70.743777799420286</v>
      </c>
      <c r="U24" s="3">
        <f t="shared" si="25"/>
        <v>1.9933405751947897</v>
      </c>
      <c r="V24" s="3">
        <f t="shared" si="25"/>
        <v>2.0673012410189404</v>
      </c>
      <c r="W24" s="3">
        <f t="shared" si="25"/>
        <v>2.227955249703617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237.0444212849317</v>
      </c>
      <c r="I25" s="2">
        <f t="shared" si="26"/>
        <v>243.69859692652764</v>
      </c>
      <c r="J25" s="2">
        <f t="shared" si="26"/>
        <v>239.41709076126838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42.774312400833708</v>
      </c>
      <c r="I26" s="2">
        <f t="shared" si="26"/>
        <v>53.879369358478812</v>
      </c>
      <c r="J26" s="2">
        <f t="shared" si="26"/>
        <v>62.260250250700317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1.322047463592019</v>
      </c>
      <c r="I27" s="2">
        <f t="shared" si="26"/>
        <v>1.4056720150280189</v>
      </c>
      <c r="J27" s="2">
        <f t="shared" si="26"/>
        <v>1.3762616854975616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281.14078114935745</v>
      </c>
      <c r="I28" s="3">
        <f t="shared" si="27"/>
        <v>298.98363830003444</v>
      </c>
      <c r="J28" s="3">
        <f t="shared" si="27"/>
        <v>303.05360269746626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140.4279453641818</v>
      </c>
      <c r="I29" s="2">
        <f t="shared" si="28"/>
        <v>105.28968840167775</v>
      </c>
      <c r="J29" s="2">
        <f t="shared" si="28"/>
        <v>88.785532756615979</v>
      </c>
      <c r="L29" s="2">
        <f t="shared" si="25"/>
        <v>1.1199577504660156</v>
      </c>
      <c r="M29" s="2">
        <f t="shared" si="25"/>
        <v>0.97092391747163831</v>
      </c>
      <c r="N29" s="2">
        <f t="shared" si="25"/>
        <v>1.1322785524913597</v>
      </c>
      <c r="O29" s="2">
        <f t="shared" si="25"/>
        <v>2.9286186049120376E-3</v>
      </c>
      <c r="P29" s="2">
        <f t="shared" si="25"/>
        <v>2.4564524183425624E-3</v>
      </c>
      <c r="Q29" s="2">
        <f t="shared" si="25"/>
        <v>3.1475792169489347E-3</v>
      </c>
      <c r="R29" s="2">
        <f t="shared" si="25"/>
        <v>9.9601340895035619</v>
      </c>
      <c r="S29" s="2">
        <f t="shared" si="25"/>
        <v>8.8077877707154819</v>
      </c>
      <c r="T29" s="2">
        <f t="shared" si="25"/>
        <v>9.4747559324898383</v>
      </c>
      <c r="U29" s="2">
        <f t="shared" si="25"/>
        <v>0.27408537420128887</v>
      </c>
      <c r="V29" s="2">
        <f t="shared" si="25"/>
        <v>0.2411519097194311</v>
      </c>
      <c r="W29" s="2">
        <f t="shared" si="25"/>
        <v>0.25768901839853714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29.508482075999076</v>
      </c>
      <c r="I30" s="2">
        <f t="shared" si="28"/>
        <v>27.790989699684282</v>
      </c>
      <c r="J30" s="2">
        <f t="shared" si="28"/>
        <v>28.405417547947096</v>
      </c>
      <c r="L30" s="2">
        <f t="shared" si="25"/>
        <v>0.556749231275112</v>
      </c>
      <c r="M30" s="2">
        <f t="shared" si="25"/>
        <v>0.53484278787075679</v>
      </c>
      <c r="N30" s="2">
        <f t="shared" si="25"/>
        <v>0.54742119603548189</v>
      </c>
      <c r="O30" s="2">
        <f t="shared" si="25"/>
        <v>2.1565017471470872E-2</v>
      </c>
      <c r="P30" s="2">
        <f t="shared" si="25"/>
        <v>2.1079475254426158E-2</v>
      </c>
      <c r="Q30" s="2">
        <f t="shared" si="25"/>
        <v>2.1666114593378524E-2</v>
      </c>
      <c r="R30" s="2">
        <f t="shared" si="25"/>
        <v>1.9468008179092617</v>
      </c>
      <c r="S30" s="2">
        <f t="shared" si="25"/>
        <v>1.8274661026208519</v>
      </c>
      <c r="T30" s="2">
        <f t="shared" si="25"/>
        <v>1.8595913953424223</v>
      </c>
      <c r="U30" s="2">
        <f t="shared" si="25"/>
        <v>0.24125548652189371</v>
      </c>
      <c r="V30" s="2">
        <f t="shared" si="25"/>
        <v>0.23459977729106626</v>
      </c>
      <c r="W30" s="2">
        <f t="shared" si="25"/>
        <v>0.24085095027393277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169.93642744018086</v>
      </c>
      <c r="I31" s="3">
        <f t="shared" si="28"/>
        <v>133.08067810136203</v>
      </c>
      <c r="J31" s="3">
        <f t="shared" si="28"/>
        <v>117.19095030456307</v>
      </c>
      <c r="K31" s="22"/>
      <c r="L31" s="3">
        <f t="shared" si="25"/>
        <v>1.6767069817411278</v>
      </c>
      <c r="M31" s="3">
        <f t="shared" si="25"/>
        <v>1.5057667053423951</v>
      </c>
      <c r="N31" s="3">
        <f t="shared" si="25"/>
        <v>1.6796997485268415</v>
      </c>
      <c r="O31" s="3">
        <f t="shared" si="25"/>
        <v>2.4493636076382906E-2</v>
      </c>
      <c r="P31" s="3">
        <f t="shared" si="25"/>
        <v>2.3535927672768717E-2</v>
      </c>
      <c r="Q31" s="3">
        <f t="shared" si="25"/>
        <v>2.4813693810327456E-2</v>
      </c>
      <c r="R31" s="3">
        <f t="shared" si="25"/>
        <v>11.906934907412824</v>
      </c>
      <c r="S31" s="3">
        <f t="shared" si="25"/>
        <v>10.635253873336335</v>
      </c>
      <c r="T31" s="3">
        <f t="shared" si="25"/>
        <v>11.334347327832264</v>
      </c>
      <c r="U31" s="3">
        <f t="shared" si="25"/>
        <v>0.51534086072318253</v>
      </c>
      <c r="V31" s="3">
        <f t="shared" si="25"/>
        <v>0.47575168701049736</v>
      </c>
      <c r="W31" s="3">
        <f t="shared" si="25"/>
        <v>0.49853996867246991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116.11765044736119</v>
      </c>
      <c r="I32" s="3">
        <f t="shared" si="28"/>
        <v>100.56206651498658</v>
      </c>
      <c r="J32" s="3">
        <f t="shared" si="28"/>
        <v>150.07311608489331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0.81817410705815385</v>
      </c>
      <c r="I33" s="2">
        <f t="shared" si="29"/>
        <v>0.46064371553728883</v>
      </c>
      <c r="J33" s="2">
        <f t="shared" si="29"/>
        <v>0.77565314870086555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5.4586280291168725</v>
      </c>
      <c r="I34" s="2">
        <f t="shared" si="29"/>
        <v>5.8884440498451278</v>
      </c>
      <c r="J34" s="2">
        <f t="shared" si="29"/>
        <v>5.6428855153317876</v>
      </c>
      <c r="L34" s="2">
        <f t="shared" si="25"/>
        <v>1.8602919281313589E-4</v>
      </c>
      <c r="M34" s="2">
        <f t="shared" si="25"/>
        <v>2.0906137859000033E-4</v>
      </c>
      <c r="N34" s="2">
        <f t="shared" si="25"/>
        <v>1.8780089941135622E-4</v>
      </c>
      <c r="O34" s="2">
        <f t="shared" si="25"/>
        <v>3.7205838562627178E-7</v>
      </c>
      <c r="P34" s="2">
        <f t="shared" si="25"/>
        <v>4.1812275718000063E-7</v>
      </c>
      <c r="Q34" s="2">
        <f t="shared" si="25"/>
        <v>3.7560179882271247E-7</v>
      </c>
      <c r="R34" s="2">
        <f t="shared" si="25"/>
        <v>1.0045576411909338E-3</v>
      </c>
      <c r="S34" s="2">
        <f t="shared" si="25"/>
        <v>1.1289314443860019E-3</v>
      </c>
      <c r="T34" s="2">
        <f t="shared" si="25"/>
        <v>1.0141248568213237E-3</v>
      </c>
      <c r="U34" s="2">
        <f t="shared" si="25"/>
        <v>7.0319034883365367E-6</v>
      </c>
      <c r="V34" s="2">
        <f t="shared" si="25"/>
        <v>7.9025201107020112E-6</v>
      </c>
      <c r="W34" s="2">
        <f t="shared" si="25"/>
        <v>7.0988739977492662E-6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5.4001617113756017</v>
      </c>
      <c r="I35" s="2">
        <f t="shared" si="29"/>
        <v>5.4873296760080423</v>
      </c>
      <c r="J35" s="2">
        <f t="shared" si="29"/>
        <v>3.5777843044461579</v>
      </c>
      <c r="L35" s="2">
        <f t="shared" ref="L35:W35" si="30">+$E$2*L78/1000000</f>
        <v>2.1614820498288174E-3</v>
      </c>
      <c r="M35" s="2">
        <f t="shared" si="30"/>
        <v>2.2890449249006817E-3</v>
      </c>
      <c r="N35" s="2">
        <f t="shared" si="30"/>
        <v>1.1232619832716967E-3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2.0523449233784439E-2</v>
      </c>
      <c r="S35" s="2">
        <f t="shared" si="30"/>
        <v>2.104007887782549E-2</v>
      </c>
      <c r="T35" s="2">
        <f t="shared" si="30"/>
        <v>1.2979876879881867E-2</v>
      </c>
      <c r="U35" s="2">
        <f t="shared" si="30"/>
        <v>2.0523449233784436E-5</v>
      </c>
      <c r="V35" s="2">
        <f t="shared" si="30"/>
        <v>2.104007887782549E-5</v>
      </c>
      <c r="W35" s="2">
        <f t="shared" si="30"/>
        <v>1.2979876879881866E-5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11.676963847550629</v>
      </c>
      <c r="I36" s="3">
        <f t="shared" si="29"/>
        <v>11.836417441390459</v>
      </c>
      <c r="J36" s="3">
        <f t="shared" si="29"/>
        <v>9.9963229684788111</v>
      </c>
      <c r="K36" s="22"/>
      <c r="L36" s="3">
        <f>+SUM(L33:L35)</f>
        <v>2.3475112426419534E-3</v>
      </c>
      <c r="M36" s="3">
        <f t="shared" ref="M36:Q36" si="31">+SUM(M33:M35)</f>
        <v>2.4981063034906822E-3</v>
      </c>
      <c r="N36" s="3">
        <f t="shared" si="31"/>
        <v>1.3110628826830529E-3</v>
      </c>
      <c r="O36" s="3">
        <f t="shared" si="31"/>
        <v>3.7205838562627178E-7</v>
      </c>
      <c r="P36" s="3">
        <f t="shared" si="31"/>
        <v>4.1812275718000063E-7</v>
      </c>
      <c r="Q36" s="3">
        <f t="shared" si="31"/>
        <v>3.7560179882271247E-7</v>
      </c>
      <c r="R36" s="3">
        <f>+SUM(R33:R35)</f>
        <v>2.1528006874975372E-2</v>
      </c>
      <c r="S36" s="3">
        <f t="shared" ref="S36:W36" si="32">+SUM(S33:S35)</f>
        <v>2.2169010322211493E-2</v>
      </c>
      <c r="T36" s="3">
        <f t="shared" si="32"/>
        <v>1.399400173670319E-2</v>
      </c>
      <c r="U36" s="3">
        <f t="shared" si="32"/>
        <v>2.7555352722120971E-5</v>
      </c>
      <c r="V36" s="3">
        <f t="shared" si="32"/>
        <v>2.8942598988527501E-5</v>
      </c>
      <c r="W36" s="3">
        <f t="shared" si="32"/>
        <v>2.0078750877631133E-5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395.97784206752499</v>
      </c>
      <c r="I38" s="2">
        <f t="shared" si="33"/>
        <v>398.18149073439139</v>
      </c>
      <c r="J38" s="2">
        <f t="shared" si="33"/>
        <v>451.79191503126037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12.999011311142647</v>
      </c>
      <c r="I39" s="2">
        <f t="shared" si="33"/>
        <v>13.242089456418476</v>
      </c>
      <c r="J39" s="2">
        <f t="shared" si="33"/>
        <v>11.372584653976373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1094.4214345832268</v>
      </c>
      <c r="I40" s="2">
        <f t="shared" si="33"/>
        <v>1112.9651788641595</v>
      </c>
      <c r="J40" s="2">
        <f t="shared" si="33"/>
        <v>1118.2742748563867</v>
      </c>
      <c r="L40" s="2">
        <f t="shared" si="34"/>
        <v>120.81140226467285</v>
      </c>
      <c r="M40" s="2">
        <f t="shared" si="34"/>
        <v>132.0716057974175</v>
      </c>
      <c r="N40" s="2">
        <f t="shared" si="34"/>
        <v>126.92739934921492</v>
      </c>
      <c r="O40" s="2">
        <f t="shared" si="34"/>
        <v>9.3766314670806494</v>
      </c>
      <c r="P40" s="2">
        <f t="shared" si="34"/>
        <v>10.391448536756725</v>
      </c>
      <c r="Q40" s="2">
        <f t="shared" si="34"/>
        <v>9.8129779182488068</v>
      </c>
      <c r="R40" s="2">
        <f t="shared" si="34"/>
        <v>317.83886773536585</v>
      </c>
      <c r="S40" s="2">
        <f t="shared" si="34"/>
        <v>343.25825488042693</v>
      </c>
      <c r="T40" s="2">
        <f t="shared" si="34"/>
        <v>335.86526341372036</v>
      </c>
      <c r="U40" s="2">
        <f t="shared" si="34"/>
        <v>66.206725856321157</v>
      </c>
      <c r="V40" s="2">
        <f t="shared" si="34"/>
        <v>73.077398490273808</v>
      </c>
      <c r="W40" s="2">
        <f t="shared" si="34"/>
        <v>69.379158915723636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1099.8800626123436</v>
      </c>
      <c r="I41" s="2">
        <f t="shared" si="33"/>
        <v>1118.8536229140047</v>
      </c>
      <c r="J41" s="2">
        <f t="shared" si="33"/>
        <v>1123.9171603717184</v>
      </c>
      <c r="L41" s="2">
        <f t="shared" si="34"/>
        <v>120.81158829386567</v>
      </c>
      <c r="M41" s="2">
        <f t="shared" si="34"/>
        <v>132.0718148587961</v>
      </c>
      <c r="N41" s="2">
        <f t="shared" si="34"/>
        <v>126.92758715011435</v>
      </c>
      <c r="O41" s="2">
        <f t="shared" si="34"/>
        <v>9.3766318391390353</v>
      </c>
      <c r="P41" s="2">
        <f t="shared" si="34"/>
        <v>10.391448954879481</v>
      </c>
      <c r="Q41" s="2">
        <f t="shared" si="34"/>
        <v>9.8129782938506036</v>
      </c>
      <c r="R41" s="2">
        <f t="shared" si="34"/>
        <v>317.83987229300703</v>
      </c>
      <c r="S41" s="2">
        <f t="shared" si="34"/>
        <v>343.25938381187132</v>
      </c>
      <c r="T41" s="2">
        <f t="shared" si="34"/>
        <v>335.86627753857721</v>
      </c>
      <c r="U41" s="2">
        <f t="shared" si="34"/>
        <v>66.20673288822465</v>
      </c>
      <c r="V41" s="2">
        <f t="shared" si="34"/>
        <v>73.077406392793904</v>
      </c>
      <c r="W41" s="2">
        <f t="shared" si="34"/>
        <v>69.379166014597644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1503.3982879618943</v>
      </c>
      <c r="I42" s="2">
        <f t="shared" si="35"/>
        <v>1524.3887590549696</v>
      </c>
      <c r="J42" s="2">
        <f t="shared" si="35"/>
        <v>1581.4387745416234</v>
      </c>
      <c r="L42" s="2">
        <f t="shared" si="34"/>
        <v>120.81140226467285</v>
      </c>
      <c r="M42" s="2">
        <f t="shared" si="34"/>
        <v>132.0716057974175</v>
      </c>
      <c r="N42" s="2">
        <f t="shared" si="34"/>
        <v>126.92739934921492</v>
      </c>
      <c r="O42" s="2">
        <f t="shared" si="34"/>
        <v>9.3766314670806494</v>
      </c>
      <c r="P42" s="2">
        <f t="shared" si="34"/>
        <v>10.391448536756725</v>
      </c>
      <c r="Q42" s="2">
        <f t="shared" si="34"/>
        <v>9.8129779182488068</v>
      </c>
      <c r="R42" s="2">
        <f t="shared" si="34"/>
        <v>317.83886773536585</v>
      </c>
      <c r="S42" s="2">
        <f t="shared" si="34"/>
        <v>343.25825488042693</v>
      </c>
      <c r="T42" s="2">
        <f t="shared" si="34"/>
        <v>335.86526341372036</v>
      </c>
      <c r="U42" s="2">
        <f t="shared" si="34"/>
        <v>66.206725856321157</v>
      </c>
      <c r="V42" s="2">
        <f t="shared" si="34"/>
        <v>73.077398490273808</v>
      </c>
      <c r="W42" s="2">
        <f t="shared" si="34"/>
        <v>69.379158915723636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579.37853097154118</v>
      </c>
      <c r="I43" s="53">
        <f t="shared" si="36"/>
        <v>574.23597539954676</v>
      </c>
      <c r="J43" s="53">
        <f t="shared" si="36"/>
        <v>540.89564629291681</v>
      </c>
      <c r="L43" s="53">
        <f t="shared" si="34"/>
        <v>110.84871053952412</v>
      </c>
      <c r="M43" s="53">
        <f t="shared" si="34"/>
        <v>121.67875044270593</v>
      </c>
      <c r="N43" s="53">
        <f t="shared" si="34"/>
        <v>115.80384683770836</v>
      </c>
      <c r="O43" s="53">
        <f t="shared" si="34"/>
        <v>9.3435600157107785</v>
      </c>
      <c r="P43" s="53">
        <f t="shared" si="34"/>
        <v>10.357999458527388</v>
      </c>
      <c r="Q43" s="53">
        <f t="shared" si="34"/>
        <v>9.7774272937408355</v>
      </c>
      <c r="R43" s="53">
        <f t="shared" si="34"/>
        <v>255.68738609614348</v>
      </c>
      <c r="S43" s="53">
        <f t="shared" si="34"/>
        <v>278.15389324047783</v>
      </c>
      <c r="T43" s="53">
        <f t="shared" si="34"/>
        <v>266.09409690513581</v>
      </c>
      <c r="U43" s="53">
        <f t="shared" si="34"/>
        <v>64.467859106669067</v>
      </c>
      <c r="V43" s="53">
        <f t="shared" si="34"/>
        <v>71.257260946402766</v>
      </c>
      <c r="W43" s="53">
        <f t="shared" si="34"/>
        <v>67.428548984968472</v>
      </c>
    </row>
    <row r="44" spans="1:23" ht="13.5" customHeight="1" x14ac:dyDescent="0.35">
      <c r="D44" s="4" t="s">
        <v>689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+SUMIF('Broad Bean Prod'!$F$4:$F$176,$E47,'Broad Bean Prod'!H$4:H$176)</f>
        <v>0</v>
      </c>
      <c r="I47" s="2">
        <f>+SUMIF('Broad Bean Prod'!$F$4:$F$176,$E47,'Broad Bean Prod'!I$4:I$176)</f>
        <v>0</v>
      </c>
      <c r="J47" s="2">
        <f>+SUMIF('Broad Bean Prod'!$F$4:$F$176,$E47,'Broad Bean Prod'!J$4:J$176)</f>
        <v>0</v>
      </c>
      <c r="L47" s="2">
        <f>+SUMIF('Broad Bean Prod'!$F$4:$F$176,$E47,'Broad Bean Prod'!L$4:L$176)</f>
        <v>0</v>
      </c>
      <c r="M47" s="2">
        <f>+SUMIF('Broad Bean Prod'!$F$4:$F$176,$E47,'Broad Bean Prod'!M$4:M$176)</f>
        <v>0</v>
      </c>
      <c r="N47" s="2">
        <f>+SUMIF('Broad Bean Prod'!$F$4:$F$176,$E47,'Broad Bean Prod'!N$4:N$176)</f>
        <v>0</v>
      </c>
      <c r="O47" s="2">
        <f>+SUMIF('Broad Bean Prod'!$F$4:$F$176,$E47,'Broad Bean Prod'!O$4:O$176)</f>
        <v>0</v>
      </c>
      <c r="P47" s="2">
        <f>+SUMIF('Broad Bean Prod'!$F$4:$F$176,$E47,'Broad Bean Prod'!P$4:P$176)</f>
        <v>0</v>
      </c>
      <c r="Q47" s="2">
        <f>+SUMIF('Broad Bean Prod'!$F$4:$F$176,$E47,'Broad Bean Prod'!Q$4:Q$176)</f>
        <v>0</v>
      </c>
      <c r="R47" s="2">
        <f>+SUMIF('Broad Bean Prod'!$F$4:$F$176,$E47,'Broad Bean Prod'!R$4:R$176)</f>
        <v>0</v>
      </c>
      <c r="S47" s="2">
        <f>+SUMIF('Broad Bean Prod'!$F$4:$F$176,$E47,'Broad Bean Prod'!S$4:S$176)</f>
        <v>0</v>
      </c>
      <c r="T47" s="2">
        <f>+SUMIF('Broad Bean Prod'!$F$4:$F$176,$E47,'Broad Bean Prod'!T$4:T$176)</f>
        <v>0</v>
      </c>
      <c r="U47" s="2">
        <f>+SUMIF('Broad Bean Prod'!$F$4:$F$176,$E47,'Broad Bean Prod'!U$4:U$176)</f>
        <v>0</v>
      </c>
      <c r="V47" s="2">
        <f>+SUMIF('Broad Bean Prod'!$F$4:$F$176,$E47,'Broad Bean Prod'!V$4:V$176)</f>
        <v>0</v>
      </c>
      <c r="W47" s="2">
        <f>+SUMIF('Broad Bean Prod'!$F$4:$F$176,$E47,'Broad Bean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+SUMIF('Broad Bean Prod'!$F$4:$F$176,$E48,'Broad Bean Prod'!H$4:H$176)</f>
        <v>371</v>
      </c>
      <c r="I48" s="2">
        <f>+SUMIF('Broad Bean Prod'!$F$4:$F$176,$E48,'Broad Bean Prod'!I$4:I$176)</f>
        <v>378</v>
      </c>
      <c r="J48" s="2">
        <f>+SUMIF('Broad Bean Prod'!$F$4:$F$176,$E48,'Broad Bean Prod'!J$4:J$176)</f>
        <v>364</v>
      </c>
      <c r="L48" s="2">
        <f>+SUMIF('Broad Bean Prod'!$F$4:$F$176,$E48,'Broad Bean Prod'!L$4:L$176)</f>
        <v>89.039999999999992</v>
      </c>
      <c r="M48" s="2">
        <f>+SUMIF('Broad Bean Prod'!$F$4:$F$176,$E48,'Broad Bean Prod'!M$4:M$176)</f>
        <v>90.72</v>
      </c>
      <c r="N48" s="2">
        <f>+SUMIF('Broad Bean Prod'!$F$4:$F$176,$E48,'Broad Bean Prod'!N$4:N$176)</f>
        <v>87.36</v>
      </c>
      <c r="O48" s="2">
        <f>+SUMIF('Broad Bean Prod'!$F$4:$F$176,$E48,'Broad Bean Prod'!O$4:O$176)</f>
        <v>6.8560799999999995</v>
      </c>
      <c r="P48" s="2">
        <f>+SUMIF('Broad Bean Prod'!$F$4:$F$176,$E48,'Broad Bean Prod'!P$4:P$176)</f>
        <v>6.9854399999999996</v>
      </c>
      <c r="Q48" s="2">
        <f>+SUMIF('Broad Bean Prod'!$F$4:$F$176,$E48,'Broad Bean Prod'!Q$4:Q$176)</f>
        <v>6.7267200000000003</v>
      </c>
      <c r="R48" s="2">
        <f>+SUMIF('Broad Bean Prod'!$F$4:$F$176,$E48,'Broad Bean Prod'!R$4:R$176)</f>
        <v>166.95000000000002</v>
      </c>
      <c r="S48" s="2">
        <f>+SUMIF('Broad Bean Prod'!$F$4:$F$176,$E48,'Broad Bean Prod'!S$4:S$176)</f>
        <v>170.1</v>
      </c>
      <c r="T48" s="2">
        <f>+SUMIF('Broad Bean Prod'!$F$4:$F$176,$E48,'Broad Bean Prod'!T$4:T$176)</f>
        <v>163.80000000000001</v>
      </c>
      <c r="U48" s="2">
        <f>+SUMIF('Broad Bean Prod'!$F$4:$F$176,$E48,'Broad Bean Prod'!U$4:U$176)</f>
        <v>31.386600000000005</v>
      </c>
      <c r="V48" s="2">
        <f>+SUMIF('Broad Bean Prod'!$F$4:$F$176,$E48,'Broad Bean Prod'!V$4:V$176)</f>
        <v>31.9788</v>
      </c>
      <c r="W48" s="2">
        <f>+SUMIF('Broad Bean Prod'!$F$4:$F$176,$E48,'Broad Bean Prod'!W$4:W$176)</f>
        <v>30.794400000000003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+SUMIF('Broad Bean Prod'!$F$4:$F$176,$E49,'Broad Bean Prod'!H$4:H$176)</f>
        <v>954881</v>
      </c>
      <c r="I49" s="2">
        <f>+SUMIF('Broad Bean Prod'!$F$4:$F$176,$E49,'Broad Bean Prod'!I$4:I$176)</f>
        <v>1042194</v>
      </c>
      <c r="J49" s="2">
        <f>+SUMIF('Broad Bean Prod'!$F$4:$F$176,$E49,'Broad Bean Prod'!J$4:J$176)</f>
        <v>999737</v>
      </c>
      <c r="L49" s="2">
        <f>+SUMIF('Broad Bean Prod'!$F$4:$F$176,$E49,'Broad Bean Prod'!L$4:L$176)</f>
        <v>298377.95500000002</v>
      </c>
      <c r="M49" s="2">
        <f>+SUMIF('Broad Bean Prod'!$F$4:$F$176,$E49,'Broad Bean Prod'!M$4:M$176)</f>
        <v>329348.31</v>
      </c>
      <c r="N49" s="2">
        <f>+SUMIF('Broad Bean Prod'!$F$4:$F$176,$E49,'Broad Bean Prod'!N$4:N$176)</f>
        <v>312329.26299999998</v>
      </c>
      <c r="O49" s="2">
        <f>+SUMIF('Broad Bean Prod'!$F$4:$F$176,$E49,'Broad Bean Prod'!O$4:O$176)</f>
        <v>25992.57245</v>
      </c>
      <c r="P49" s="2">
        <f>+SUMIF('Broad Bean Prod'!$F$4:$F$176,$E49,'Broad Bean Prod'!P$4:P$176)</f>
        <v>28848.816899999998</v>
      </c>
      <c r="Q49" s="2">
        <f>+SUMIF('Broad Bean Prod'!$F$4:$F$176,$E49,'Broad Bean Prod'!Q$4:Q$176)</f>
        <v>27205.114269999998</v>
      </c>
      <c r="R49" s="2">
        <f>+SUMIF('Broad Bean Prod'!$F$4:$F$176,$E49,'Broad Bean Prod'!R$4:R$176)</f>
        <v>660322.63100000005</v>
      </c>
      <c r="S49" s="2">
        <f>+SUMIF('Broad Bean Prod'!$F$4:$F$176,$E49,'Broad Bean Prod'!S$4:S$176)</f>
        <v>727163.93400000001</v>
      </c>
      <c r="T49" s="2">
        <f>+SUMIF('Broad Bean Prod'!$F$4:$F$176,$E49,'Broad Bean Prod'!T$4:T$176)</f>
        <v>691227.43499999994</v>
      </c>
      <c r="U49" s="2">
        <f>+SUMIF('Broad Bean Prod'!$F$4:$F$176,$E49,'Broad Bean Prod'!U$4:U$176)</f>
        <v>178146.79508000004</v>
      </c>
      <c r="V49" s="2">
        <f>+SUMIF('Broad Bean Prod'!$F$4:$F$176,$E49,'Broad Bean Prod'!V$4:V$176)</f>
        <v>197401.81992000001</v>
      </c>
      <c r="W49" s="2">
        <f>+SUMIF('Broad Bean Prod'!$F$4:$F$176,$E49,'Broad Bean Prod'!W$4:W$176)</f>
        <v>186462.93396000002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+SUMIF('Broad Bean Prod'!$F$4:$F$176,$E50,'Broad Bean Prod'!H$4:H$176)</f>
        <v>0</v>
      </c>
      <c r="I50" s="2">
        <f>+SUMIF('Broad Bean Prod'!$F$4:$F$176,$E50,'Broad Bean Prod'!I$4:I$176)</f>
        <v>0</v>
      </c>
      <c r="J50" s="2">
        <f>+SUMIF('Broad Bean Prod'!$F$4:$F$176,$E50,'Broad Bean Prod'!J$4:J$176)</f>
        <v>0</v>
      </c>
      <c r="L50" s="2">
        <f>+SUMIF('Broad Bean Prod'!$F$4:$F$176,$E50,'Broad Bean Prod'!L$4:L$176)</f>
        <v>0</v>
      </c>
      <c r="M50" s="2">
        <f>+SUMIF('Broad Bean Prod'!$F$4:$F$176,$E50,'Broad Bean Prod'!M$4:M$176)</f>
        <v>0</v>
      </c>
      <c r="N50" s="2">
        <f>+SUMIF('Broad Bean Prod'!$F$4:$F$176,$E50,'Broad Bean Prod'!N$4:N$176)</f>
        <v>0</v>
      </c>
      <c r="O50" s="2">
        <f>+SUMIF('Broad Bean Prod'!$F$4:$F$176,$E50,'Broad Bean Prod'!O$4:O$176)</f>
        <v>0</v>
      </c>
      <c r="P50" s="2">
        <f>+SUMIF('Broad Bean Prod'!$F$4:$F$176,$E50,'Broad Bean Prod'!P$4:P$176)</f>
        <v>0</v>
      </c>
      <c r="Q50" s="2">
        <f>+SUMIF('Broad Bean Prod'!$F$4:$F$176,$E50,'Broad Bean Prod'!Q$4:Q$176)</f>
        <v>0</v>
      </c>
      <c r="R50" s="2">
        <f>+SUMIF('Broad Bean Prod'!$F$4:$F$176,$E50,'Broad Bean Prod'!R$4:R$176)</f>
        <v>0</v>
      </c>
      <c r="S50" s="2">
        <f>+SUMIF('Broad Bean Prod'!$F$4:$F$176,$E50,'Broad Bean Prod'!S$4:S$176)</f>
        <v>0</v>
      </c>
      <c r="T50" s="2">
        <f>+SUMIF('Broad Bean Prod'!$F$4:$F$176,$E50,'Broad Bean Prod'!T$4:T$176)</f>
        <v>0</v>
      </c>
      <c r="U50" s="2">
        <f>+SUMIF('Broad Bean Prod'!$F$4:$F$176,$E50,'Broad Bean Prod'!U$4:U$176)</f>
        <v>0</v>
      </c>
      <c r="V50" s="2">
        <f>+SUMIF('Broad Bean Prod'!$F$4:$F$176,$E50,'Broad Bean Prod'!V$4:V$176)</f>
        <v>0</v>
      </c>
      <c r="W50" s="2">
        <f>+SUMIF('Broad Bean Prod'!$F$4:$F$176,$E50,'Broad Bean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+SUMIF('Broad Bean Prod'!$F$4:$F$176,$E51,'Broad Bean Prod'!H$4:H$176)</f>
        <v>0</v>
      </c>
      <c r="I51" s="2">
        <f>+SUMIF('Broad Bean Prod'!$F$4:$F$176,$E51,'Broad Bean Prod'!I$4:I$176)</f>
        <v>0</v>
      </c>
      <c r="J51" s="2">
        <f>+SUMIF('Broad Bean Prod'!$F$4:$F$176,$E51,'Broad Bean Prod'!J$4:J$176)</f>
        <v>0</v>
      </c>
      <c r="L51" s="2">
        <f>+SUMIF('Broad Bean Prod'!$F$4:$F$176,$E51,'Broad Bean Prod'!L$4:L$176)</f>
        <v>0</v>
      </c>
      <c r="M51" s="2">
        <f>+SUMIF('Broad Bean Prod'!$F$4:$F$176,$E51,'Broad Bean Prod'!M$4:M$176)</f>
        <v>0</v>
      </c>
      <c r="N51" s="2">
        <f>+SUMIF('Broad Bean Prod'!$F$4:$F$176,$E51,'Broad Bean Prod'!N$4:N$176)</f>
        <v>0</v>
      </c>
      <c r="O51" s="2">
        <f>+SUMIF('Broad Bean Prod'!$F$4:$F$176,$E51,'Broad Bean Prod'!O$4:O$176)</f>
        <v>0</v>
      </c>
      <c r="P51" s="2">
        <f>+SUMIF('Broad Bean Prod'!$F$4:$F$176,$E51,'Broad Bean Prod'!P$4:P$176)</f>
        <v>0</v>
      </c>
      <c r="Q51" s="2">
        <f>+SUMIF('Broad Bean Prod'!$F$4:$F$176,$E51,'Broad Bean Prod'!Q$4:Q$176)</f>
        <v>0</v>
      </c>
      <c r="R51" s="2">
        <f>+SUMIF('Broad Bean Prod'!$F$4:$F$176,$E51,'Broad Bean Prod'!R$4:R$176)</f>
        <v>0</v>
      </c>
      <c r="S51" s="2">
        <f>+SUMIF('Broad Bean Prod'!$F$4:$F$176,$E51,'Broad Bean Prod'!S$4:S$176)</f>
        <v>0</v>
      </c>
      <c r="T51" s="2">
        <f>+SUMIF('Broad Bean Prod'!$F$4:$F$176,$E51,'Broad Bean Prod'!T$4:T$176)</f>
        <v>0</v>
      </c>
      <c r="U51" s="2">
        <f>+SUMIF('Broad Bean Prod'!$F$4:$F$176,$E51,'Broad Bean Prod'!U$4:U$176)</f>
        <v>0</v>
      </c>
      <c r="V51" s="2">
        <f>+SUMIF('Broad Bean Prod'!$F$4:$F$176,$E51,'Broad Bean Prod'!V$4:V$176)</f>
        <v>0</v>
      </c>
      <c r="W51" s="2">
        <f>+SUMIF('Broad Bean Prod'!$F$4:$F$176,$E51,'Broad Bean Prod'!W$4:W$176)</f>
        <v>0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+SUMIF('Broad Bean Prod'!$F$4:$F$176,$E52,'Broad Bean Prod'!H$4:H$176)</f>
        <v>0</v>
      </c>
      <c r="I52" s="2">
        <f>+SUMIF('Broad Bean Prod'!$F$4:$F$176,$E52,'Broad Bean Prod'!I$4:I$176)</f>
        <v>0</v>
      </c>
      <c r="J52" s="2">
        <f>+SUMIF('Broad Bean Prod'!$F$4:$F$176,$E52,'Broad Bean Prod'!J$4:J$176)</f>
        <v>0</v>
      </c>
      <c r="L52" s="2">
        <f>+SUMIF('Broad Bean Prod'!$F$4:$F$176,$E52,'Broad Bean Prod'!L$4:L$176)</f>
        <v>0</v>
      </c>
      <c r="M52" s="2">
        <f>+SUMIF('Broad Bean Prod'!$F$4:$F$176,$E52,'Broad Bean Prod'!M$4:M$176)</f>
        <v>0</v>
      </c>
      <c r="N52" s="2">
        <f>+SUMIF('Broad Bean Prod'!$F$4:$F$176,$E52,'Broad Bean Prod'!N$4:N$176)</f>
        <v>0</v>
      </c>
      <c r="O52" s="2">
        <f>+SUMIF('Broad Bean Prod'!$F$4:$F$176,$E52,'Broad Bean Prod'!O$4:O$176)</f>
        <v>0</v>
      </c>
      <c r="P52" s="2">
        <f>+SUMIF('Broad Bean Prod'!$F$4:$F$176,$E52,'Broad Bean Prod'!P$4:P$176)</f>
        <v>0</v>
      </c>
      <c r="Q52" s="2">
        <f>+SUMIF('Broad Bean Prod'!$F$4:$F$176,$E52,'Broad Bean Prod'!Q$4:Q$176)</f>
        <v>0</v>
      </c>
      <c r="R52" s="2">
        <f>+SUMIF('Broad Bean Prod'!$F$4:$F$176,$E52,'Broad Bean Prod'!R$4:R$176)</f>
        <v>0</v>
      </c>
      <c r="S52" s="2">
        <f>+SUMIF('Broad Bean Prod'!$F$4:$F$176,$E52,'Broad Bean Prod'!S$4:S$176)</f>
        <v>0</v>
      </c>
      <c r="T52" s="2">
        <f>+SUMIF('Broad Bean Prod'!$F$4:$F$176,$E52,'Broad Bean Prod'!T$4:T$176)</f>
        <v>0</v>
      </c>
      <c r="U52" s="2">
        <f>+SUMIF('Broad Bean Prod'!$F$4:$F$176,$E52,'Broad Bean Prod'!U$4:U$176)</f>
        <v>0</v>
      </c>
      <c r="V52" s="2">
        <f>+SUMIF('Broad Bean Prod'!$F$4:$F$176,$E52,'Broad Bean Prod'!V$4:V$176)</f>
        <v>0</v>
      </c>
      <c r="W52" s="2">
        <f>+SUMIF('Broad Bean Prod'!$F$4:$F$176,$E52,'Broad Bean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+SUMIF('Broad Bean Prod'!$F$4:$F$176,$E53,'Broad Bean Prod'!H$4:H$176)</f>
        <v>1342</v>
      </c>
      <c r="I53" s="2">
        <f>+SUMIF('Broad Bean Prod'!$F$4:$F$176,$E53,'Broad Bean Prod'!I$4:I$176)</f>
        <v>1446</v>
      </c>
      <c r="J53" s="2">
        <f>+SUMIF('Broad Bean Prod'!$F$4:$F$176,$E53,'Broad Bean Prod'!J$4:J$176)</f>
        <v>1422</v>
      </c>
      <c r="L53" s="2">
        <f>+SUMIF('Broad Bean Prod'!$F$4:$F$176,$E53,'Broad Bean Prod'!L$4:L$176)</f>
        <v>701.86599999999999</v>
      </c>
      <c r="M53" s="2">
        <f>+SUMIF('Broad Bean Prod'!$F$4:$F$176,$E53,'Broad Bean Prod'!M$4:M$176)</f>
        <v>756.25800000000004</v>
      </c>
      <c r="N53" s="2">
        <f>+SUMIF('Broad Bean Prod'!$F$4:$F$176,$E53,'Broad Bean Prod'!N$4:N$176)</f>
        <v>743.70600000000002</v>
      </c>
      <c r="O53" s="2">
        <f>+SUMIF('Broad Bean Prod'!$F$4:$F$176,$E53,'Broad Bean Prod'!O$4:O$176)</f>
        <v>117.21162199999999</v>
      </c>
      <c r="P53" s="2">
        <f>+SUMIF('Broad Bean Prod'!$F$4:$F$176,$E53,'Broad Bean Prod'!P$4:P$176)</f>
        <v>126.295086</v>
      </c>
      <c r="Q53" s="2">
        <f>+SUMIF('Broad Bean Prod'!$F$4:$F$176,$E53,'Broad Bean Prod'!Q$4:Q$176)</f>
        <v>124.19890199999999</v>
      </c>
      <c r="R53" s="2">
        <f>+SUMIF('Broad Bean Prod'!$F$4:$F$176,$E53,'Broad Bean Prod'!R$4:R$176)</f>
        <v>1091.0459999999998</v>
      </c>
      <c r="S53" s="2">
        <f>+SUMIF('Broad Bean Prod'!$F$4:$F$176,$E53,'Broad Bean Prod'!S$4:S$176)</f>
        <v>1175.598</v>
      </c>
      <c r="T53" s="2">
        <f>+SUMIF('Broad Bean Prod'!$F$4:$F$176,$E53,'Broad Bean Prod'!T$4:T$176)</f>
        <v>1156.086</v>
      </c>
      <c r="U53" s="2">
        <f>+SUMIF('Broad Bean Prod'!$F$4:$F$176,$E53,'Broad Bean Prod'!U$4:U$176)</f>
        <v>415.68852599999991</v>
      </c>
      <c r="V53" s="2">
        <f>+SUMIF('Broad Bean Prod'!$F$4:$F$176,$E53,'Broad Bean Prod'!V$4:V$176)</f>
        <v>447.90283799999997</v>
      </c>
      <c r="W53" s="2">
        <f>+SUMIF('Broad Bean Prod'!$F$4:$F$176,$E53,'Broad Bean Prod'!W$4:W$176)</f>
        <v>440.46876600000002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956594</v>
      </c>
      <c r="I54" s="3">
        <f t="shared" si="37"/>
        <v>1044018</v>
      </c>
      <c r="J54" s="3">
        <f t="shared" si="37"/>
        <v>1001523</v>
      </c>
      <c r="L54" s="3">
        <f t="shared" ref="L54:W54" si="38">+SUM(L48:L53)</f>
        <v>299168.86099999998</v>
      </c>
      <c r="M54" s="3">
        <f t="shared" si="38"/>
        <v>330195.28799999994</v>
      </c>
      <c r="N54" s="3">
        <f t="shared" si="38"/>
        <v>313160.32899999997</v>
      </c>
      <c r="O54" s="3">
        <f t="shared" si="38"/>
        <v>26116.640152</v>
      </c>
      <c r="P54" s="3">
        <f t="shared" si="38"/>
        <v>28982.097425999997</v>
      </c>
      <c r="Q54" s="3">
        <f t="shared" si="38"/>
        <v>27336.039891999997</v>
      </c>
      <c r="R54" s="3">
        <f t="shared" si="38"/>
        <v>661580.62699999998</v>
      </c>
      <c r="S54" s="3">
        <f t="shared" si="38"/>
        <v>728509.63199999998</v>
      </c>
      <c r="T54" s="3">
        <f t="shared" si="38"/>
        <v>692547.321</v>
      </c>
      <c r="U54" s="3">
        <f t="shared" si="38"/>
        <v>178593.87020600005</v>
      </c>
      <c r="V54" s="3">
        <f t="shared" si="38"/>
        <v>197881.70155800003</v>
      </c>
      <c r="W54" s="3">
        <f t="shared" si="38"/>
        <v>186934.19712600004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+SUMIF('Broad Bean Prod'!$F$4:$F$176,$E55,'Broad Bean Prod'!H$4:H$176)</f>
        <v>12973</v>
      </c>
      <c r="I55" s="2">
        <f>+SUMIF('Broad Bean Prod'!$F$4:$F$176,$E55,'Broad Bean Prod'!I$4:I$176)</f>
        <v>13051</v>
      </c>
      <c r="J55" s="2">
        <f>+SUMIF('Broad Bean Prod'!$F$4:$F$176,$E55,'Broad Bean Prod'!J$4:J$176)</f>
        <v>13152</v>
      </c>
      <c r="L55" s="2">
        <f>+SUMIF('Broad Bean Prod'!$F$4:$F$176,$E55,'Broad Bean Prod'!L$4:L$176)</f>
        <v>242.364</v>
      </c>
      <c r="M55" s="2">
        <f>+SUMIF('Broad Bean Prod'!$F$4:$F$176,$E55,'Broad Bean Prod'!M$4:M$176)</f>
        <v>243.827</v>
      </c>
      <c r="N55" s="2">
        <f>+SUMIF('Broad Bean Prod'!$F$4:$F$176,$E55,'Broad Bean Prod'!N$4:N$176)</f>
        <v>244.929</v>
      </c>
      <c r="O55" s="2">
        <f>+SUMIF('Broad Bean Prod'!$F$4:$F$176,$E55,'Broad Bean Prod'!O$4:O$176)</f>
        <v>1.2118200000000001</v>
      </c>
      <c r="P55" s="2">
        <f>+SUMIF('Broad Bean Prod'!$F$4:$F$176,$E55,'Broad Bean Prod'!P$4:P$176)</f>
        <v>1.2191350000000001</v>
      </c>
      <c r="Q55" s="2">
        <f>+SUMIF('Broad Bean Prod'!$F$4:$F$176,$E55,'Broad Bean Prod'!Q$4:Q$176)</f>
        <v>1.224645</v>
      </c>
      <c r="R55" s="2">
        <f>+SUMIF('Broad Bean Prod'!$F$4:$F$176,$E55,'Broad Bean Prod'!R$4:R$176)</f>
        <v>880.1640000000001</v>
      </c>
      <c r="S55" s="2">
        <f>+SUMIF('Broad Bean Prod'!$F$4:$F$176,$E55,'Broad Bean Prod'!S$4:S$176)</f>
        <v>885.47700000000009</v>
      </c>
      <c r="T55" s="2">
        <f>+SUMIF('Broad Bean Prod'!$F$4:$F$176,$E55,'Broad Bean Prod'!T$4:T$176)</f>
        <v>889.47900000000004</v>
      </c>
      <c r="U55" s="2">
        <f>+SUMIF('Broad Bean Prod'!$F$4:$F$176,$E55,'Broad Bean Prod'!U$4:U$176)</f>
        <v>17.603280000000002</v>
      </c>
      <c r="V55" s="2">
        <f>+SUMIF('Broad Bean Prod'!$F$4:$F$176,$E55,'Broad Bean Prod'!V$4:V$176)</f>
        <v>17.709540000000001</v>
      </c>
      <c r="W55" s="2">
        <f>+SUMIF('Broad Bean Prod'!$F$4:$F$176,$E55,'Broad Bean Prod'!W$4:W$176)</f>
        <v>17.789580000000001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+SUMIF('Broad Bean Prod'!$F$4:$F$176,$E56,'Broad Bean Prod'!H$4:H$176)</f>
        <v>59447</v>
      </c>
      <c r="I56" s="2">
        <f>+SUMIF('Broad Bean Prod'!$F$4:$F$176,$E56,'Broad Bean Prod'!I$4:I$176)</f>
        <v>62005</v>
      </c>
      <c r="J56" s="2">
        <f>+SUMIF('Broad Bean Prod'!$F$4:$F$176,$E56,'Broad Bean Prod'!J$4:J$176)</f>
        <v>64675</v>
      </c>
      <c r="L56" s="2">
        <f>+SUMIF('Broad Bean Prod'!$F$4:$F$176,$E56,'Broad Bean Prod'!L$4:L$176)</f>
        <v>3497.8500000000004</v>
      </c>
      <c r="M56" s="2">
        <f>+SUMIF('Broad Bean Prod'!$F$4:$F$176,$E56,'Broad Bean Prod'!M$4:M$176)</f>
        <v>3615.8649999999998</v>
      </c>
      <c r="N56" s="2">
        <f>+SUMIF('Broad Bean Prod'!$F$4:$F$176,$E56,'Broad Bean Prod'!N$4:N$176)</f>
        <v>3741.0749999999998</v>
      </c>
      <c r="O56" s="2">
        <f>+SUMIF('Broad Bean Prod'!$F$4:$F$176,$E56,'Broad Bean Prod'!O$4:O$176)</f>
        <v>78.097200000000001</v>
      </c>
      <c r="P56" s="2">
        <f>+SUMIF('Broad Bean Prod'!$F$4:$F$176,$E56,'Broad Bean Prod'!P$4:P$176)</f>
        <v>80.247820000000004</v>
      </c>
      <c r="Q56" s="2">
        <f>+SUMIF('Broad Bean Prod'!$F$4:$F$176,$E56,'Broad Bean Prod'!Q$4:Q$176)</f>
        <v>82.568099999999987</v>
      </c>
      <c r="R56" s="2">
        <f>+SUMIF('Broad Bean Prod'!$F$4:$F$176,$E56,'Broad Bean Prod'!R$4:R$176)</f>
        <v>10575.505999999999</v>
      </c>
      <c r="S56" s="2">
        <f>+SUMIF('Broad Bean Prod'!$F$4:$F$176,$E56,'Broad Bean Prod'!S$4:S$176)</f>
        <v>10963.075000000001</v>
      </c>
      <c r="T56" s="2">
        <f>+SUMIF('Broad Bean Prod'!$F$4:$F$176,$E56,'Broad Bean Prod'!T$4:T$176)</f>
        <v>11371.825000000001</v>
      </c>
      <c r="U56" s="2">
        <f>+SUMIF('Broad Bean Prod'!$F$4:$F$176,$E56,'Broad Bean Prod'!U$4:U$176)</f>
        <v>709.34060999999997</v>
      </c>
      <c r="V56" s="2">
        <f>+SUMIF('Broad Bean Prod'!$F$4:$F$176,$E56,'Broad Bean Prod'!V$4:V$176)</f>
        <v>730.80575700000009</v>
      </c>
      <c r="W56" s="2">
        <f>+SUMIF('Broad Bean Prod'!$F$4:$F$176,$E56,'Broad Bean Prod'!W$4:W$176)</f>
        <v>753.775935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+SUMIF('Broad Bean Prod'!$F$4:$F$176,$E57,'Broad Bean Prod'!H$4:H$176)</f>
        <v>102361</v>
      </c>
      <c r="I57" s="2">
        <f>+SUMIF('Broad Bean Prod'!$F$4:$F$176,$E57,'Broad Bean Prod'!I$4:I$176)</f>
        <v>100908</v>
      </c>
      <c r="J57" s="2">
        <f>+SUMIF('Broad Bean Prod'!$F$4:$F$176,$E57,'Broad Bean Prod'!J$4:J$176)</f>
        <v>91298</v>
      </c>
      <c r="L57" s="2">
        <f>+SUMIF('Broad Bean Prod'!$F$4:$F$176,$E57,'Broad Bean Prod'!L$4:L$176)</f>
        <v>3773.4279999999999</v>
      </c>
      <c r="M57" s="2">
        <f>+SUMIF('Broad Bean Prod'!$F$4:$F$176,$E57,'Broad Bean Prod'!M$4:M$176)</f>
        <v>3730.8839999999996</v>
      </c>
      <c r="N57" s="2">
        <f>+SUMIF('Broad Bean Prod'!$F$4:$F$176,$E57,'Broad Bean Prod'!N$4:N$176)</f>
        <v>3424.1959999999999</v>
      </c>
      <c r="O57" s="2">
        <f>+SUMIF('Broad Bean Prod'!$F$4:$F$176,$E57,'Broad Bean Prod'!O$4:O$176)</f>
        <v>59.578119999999998</v>
      </c>
      <c r="P57" s="2">
        <f>+SUMIF('Broad Bean Prod'!$F$4:$F$176,$E57,'Broad Bean Prod'!P$4:P$176)</f>
        <v>59.410356</v>
      </c>
      <c r="Q57" s="2">
        <f>+SUMIF('Broad Bean Prod'!$F$4:$F$176,$E57,'Broad Bean Prod'!Q$4:Q$176)</f>
        <v>56.296903999999998</v>
      </c>
      <c r="R57" s="2">
        <f>+SUMIF('Broad Bean Prod'!$F$4:$F$176,$E57,'Broad Bean Prod'!R$4:R$176)</f>
        <v>10249.394</v>
      </c>
      <c r="S57" s="2">
        <f>+SUMIF('Broad Bean Prod'!$F$4:$F$176,$E57,'Broad Bean Prod'!S$4:S$176)</f>
        <v>10104.312000000002</v>
      </c>
      <c r="T57" s="2">
        <f>+SUMIF('Broad Bean Prod'!$F$4:$F$176,$E57,'Broad Bean Prod'!T$4:T$176)</f>
        <v>9184.1890000000003</v>
      </c>
      <c r="U57" s="2">
        <f>+SUMIF('Broad Bean Prod'!$F$4:$F$176,$E57,'Broad Bean Prod'!U$4:U$176)</f>
        <v>376.933378</v>
      </c>
      <c r="V57" s="2">
        <f>+SUMIF('Broad Bean Prod'!$F$4:$F$176,$E57,'Broad Bean Prod'!V$4:V$176)</f>
        <v>372.71843100000001</v>
      </c>
      <c r="W57" s="2">
        <f>+SUMIF('Broad Bean Prod'!$F$4:$F$176,$E57,'Broad Bean Prod'!W$4:W$176)</f>
        <v>343.28646900000001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+SUMIF('Broad Bean Prod'!$F$4:$F$176,$E58,'Broad Bean Prod'!H$4:H$176)</f>
        <v>8818</v>
      </c>
      <c r="I58" s="2">
        <f>+SUMIF('Broad Bean Prod'!$F$4:$F$176,$E58,'Broad Bean Prod'!I$4:I$176)</f>
        <v>4837</v>
      </c>
      <c r="J58" s="2">
        <f>+SUMIF('Broad Bean Prod'!$F$4:$F$176,$E58,'Broad Bean Prod'!J$4:J$176)</f>
        <v>3891</v>
      </c>
      <c r="L58" s="2">
        <f>+SUMIF('Broad Bean Prod'!$F$4:$F$176,$E58,'Broad Bean Prod'!L$4:L$176)</f>
        <v>330.23999999999995</v>
      </c>
      <c r="M58" s="2">
        <f>+SUMIF('Broad Bean Prod'!$F$4:$F$176,$E58,'Broad Bean Prod'!M$4:M$176)</f>
        <v>174.06399999999999</v>
      </c>
      <c r="N58" s="2">
        <f>+SUMIF('Broad Bean Prod'!$F$4:$F$176,$E58,'Broad Bean Prod'!N$4:N$176)</f>
        <v>156.39099999999999</v>
      </c>
      <c r="O58" s="2">
        <f>+SUMIF('Broad Bean Prod'!$F$4:$F$176,$E58,'Broad Bean Prod'!O$4:O$176)</f>
        <v>6.6047999999999991</v>
      </c>
      <c r="P58" s="2">
        <f>+SUMIF('Broad Bean Prod'!$F$4:$F$176,$E58,'Broad Bean Prod'!P$4:P$176)</f>
        <v>3.4812799999999999</v>
      </c>
      <c r="Q58" s="2">
        <f>+SUMIF('Broad Bean Prod'!$F$4:$F$176,$E58,'Broad Bean Prod'!Q$4:Q$176)</f>
        <v>3.1278199999999998</v>
      </c>
      <c r="R58" s="2">
        <f>+SUMIF('Broad Bean Prod'!$F$4:$F$176,$E58,'Broad Bean Prod'!R$4:R$176)</f>
        <v>714.24000000000012</v>
      </c>
      <c r="S58" s="2">
        <f>+SUMIF('Broad Bean Prod'!$F$4:$F$176,$E58,'Broad Bean Prod'!S$4:S$176)</f>
        <v>376.46400000000006</v>
      </c>
      <c r="T58" s="2">
        <f>+SUMIF('Broad Bean Prod'!$F$4:$F$176,$E58,'Broad Bean Prod'!T$4:T$176)</f>
        <v>338.24100000000004</v>
      </c>
      <c r="U58" s="2">
        <f>+SUMIF('Broad Bean Prod'!$F$4:$F$176,$E58,'Broad Bean Prod'!U$4:U$176)</f>
        <v>27.855360000000005</v>
      </c>
      <c r="V58" s="2">
        <f>+SUMIF('Broad Bean Prod'!$F$4:$F$176,$E58,'Broad Bean Prod'!V$4:V$176)</f>
        <v>14.682096000000001</v>
      </c>
      <c r="W58" s="2">
        <f>+SUMIF('Broad Bean Prod'!$F$4:$F$176,$E58,'Broad Bean Prod'!W$4:W$176)</f>
        <v>13.191399000000002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+SUMIF('Broad Bean Prod'!$F$4:$F$176,$E59,'Broad Bean Prod'!H$4:H$176)</f>
        <v>31409</v>
      </c>
      <c r="I59" s="2">
        <f>+SUMIF('Broad Bean Prod'!$F$4:$F$176,$E59,'Broad Bean Prod'!I$4:I$176)</f>
        <v>32149</v>
      </c>
      <c r="J59" s="2">
        <f>+SUMIF('Broad Bean Prod'!$F$4:$F$176,$E59,'Broad Bean Prod'!J$4:J$176)</f>
        <v>32573</v>
      </c>
      <c r="L59" s="2">
        <f>+SUMIF('Broad Bean Prod'!$F$4:$F$176,$E59,'Broad Bean Prod'!L$4:L$176)</f>
        <v>641.07299999999998</v>
      </c>
      <c r="M59" s="2">
        <f>+SUMIF('Broad Bean Prod'!$F$4:$F$176,$E59,'Broad Bean Prod'!M$4:M$176)</f>
        <v>656.59500000000014</v>
      </c>
      <c r="N59" s="2">
        <f>+SUMIF('Broad Bean Prod'!$F$4:$F$176,$E59,'Broad Bean Prod'!N$4:N$176)</f>
        <v>667.17900000000009</v>
      </c>
      <c r="O59" s="2">
        <f>+SUMIF('Broad Bean Prod'!$F$4:$F$176,$E59,'Broad Bean Prod'!O$4:O$176)</f>
        <v>5.2925399999999998</v>
      </c>
      <c r="P59" s="2">
        <f>+SUMIF('Broad Bean Prod'!$F$4:$F$176,$E59,'Broad Bean Prod'!P$4:P$176)</f>
        <v>5.4178049999999995</v>
      </c>
      <c r="Q59" s="2">
        <f>+SUMIF('Broad Bean Prod'!$F$4:$F$176,$E59,'Broad Bean Prod'!Q$4:Q$176)</f>
        <v>5.4945269999999997</v>
      </c>
      <c r="R59" s="2">
        <f>+SUMIF('Broad Bean Prod'!$F$4:$F$176,$E59,'Broad Bean Prod'!R$4:R$176)</f>
        <v>1815.9349999999999</v>
      </c>
      <c r="S59" s="2">
        <f>+SUMIF('Broad Bean Prod'!$F$4:$F$176,$E59,'Broad Bean Prod'!S$4:S$176)</f>
        <v>1860.1959999999999</v>
      </c>
      <c r="T59" s="2">
        <f>+SUMIF('Broad Bean Prod'!$F$4:$F$176,$E59,'Broad Bean Prod'!T$4:T$176)</f>
        <v>1891.1980000000003</v>
      </c>
      <c r="U59" s="2">
        <f>+SUMIF('Broad Bean Prod'!$F$4:$F$176,$E59,'Broad Bean Prod'!U$4:U$176)</f>
        <v>39.050310000000003</v>
      </c>
      <c r="V59" s="2">
        <f>+SUMIF('Broad Bean Prod'!$F$4:$F$176,$E59,'Broad Bean Prod'!V$4:V$176)</f>
        <v>40.019004000000002</v>
      </c>
      <c r="W59" s="2">
        <f>+SUMIF('Broad Bean Prod'!$F$4:$F$176,$E59,'Broad Bean Prod'!W$4:W$176)</f>
        <v>40.755112000000011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215008</v>
      </c>
      <c r="I60" s="3">
        <f t="shared" si="39"/>
        <v>212950</v>
      </c>
      <c r="J60" s="3">
        <f t="shared" si="39"/>
        <v>205589</v>
      </c>
      <c r="L60" s="3">
        <f t="shared" ref="L60:W60" si="40">+SUM(L55:L59)</f>
        <v>8484.9549999999999</v>
      </c>
      <c r="M60" s="3">
        <f t="shared" si="40"/>
        <v>8421.2349999999988</v>
      </c>
      <c r="N60" s="3">
        <f t="shared" si="40"/>
        <v>8233.77</v>
      </c>
      <c r="O60" s="3">
        <f t="shared" si="40"/>
        <v>150.78448</v>
      </c>
      <c r="P60" s="3">
        <f t="shared" si="40"/>
        <v>149.77639599999998</v>
      </c>
      <c r="Q60" s="3">
        <f t="shared" si="40"/>
        <v>148.711996</v>
      </c>
      <c r="R60" s="3">
        <f t="shared" si="40"/>
        <v>24235.239000000001</v>
      </c>
      <c r="S60" s="3">
        <f t="shared" si="40"/>
        <v>24189.524000000001</v>
      </c>
      <c r="T60" s="3">
        <f t="shared" si="40"/>
        <v>23674.932000000004</v>
      </c>
      <c r="U60" s="3">
        <f t="shared" si="40"/>
        <v>1170.7829380000001</v>
      </c>
      <c r="V60" s="3">
        <f t="shared" si="40"/>
        <v>1175.9348280000002</v>
      </c>
      <c r="W60" s="3">
        <f t="shared" si="40"/>
        <v>1168.798495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+SUMIF('Broad Bean Prod'!$F$4:$F$176,$E61,'Broad Bean Prod'!H$4:H$176)</f>
        <v>0</v>
      </c>
      <c r="I61" s="3">
        <f>+SUMIF('Broad Bean Prod'!$F$4:$F$176,$E61,'Broad Bean Prod'!I$4:I$176)</f>
        <v>0</v>
      </c>
      <c r="J61" s="3">
        <f>+SUMIF('Broad Bean Prod'!$F$4:$F$176,$E61,'Broad Bean Prod'!J$4:J$176)</f>
        <v>0</v>
      </c>
      <c r="L61" s="3">
        <f>+SUMIF('Broad Bean Prod'!$F$4:$F$176,$E61,'Broad Bean Prod'!L$4:L$176)</f>
        <v>0</v>
      </c>
      <c r="M61" s="3">
        <f>+SUMIF('Broad Bean Prod'!$F$4:$F$176,$E61,'Broad Bean Prod'!M$4:M$176)</f>
        <v>0</v>
      </c>
      <c r="N61" s="3">
        <f>+SUMIF('Broad Bean Prod'!$F$4:$F$176,$E61,'Broad Bean Prod'!N$4:N$176)</f>
        <v>0</v>
      </c>
      <c r="O61" s="3">
        <f>+SUMIF('Broad Bean Prod'!$F$4:$F$176,$E61,'Broad Bean Prod'!O$4:O$176)</f>
        <v>0</v>
      </c>
      <c r="P61" s="3">
        <f>+SUMIF('Broad Bean Prod'!$F$4:$F$176,$E61,'Broad Bean Prod'!P$4:P$176)</f>
        <v>0</v>
      </c>
      <c r="Q61" s="3">
        <f>+SUMIF('Broad Bean Prod'!$F$4:$F$176,$E61,'Broad Bean Prod'!Q$4:Q$176)</f>
        <v>0</v>
      </c>
      <c r="R61" s="3">
        <f>+SUMIF('Broad Bean Prod'!$F$4:$F$176,$E61,'Broad Bean Prod'!R$4:R$176)</f>
        <v>0</v>
      </c>
      <c r="S61" s="3">
        <f>+SUMIF('Broad Bean Prod'!$F$4:$F$176,$E61,'Broad Bean Prod'!S$4:S$176)</f>
        <v>0</v>
      </c>
      <c r="T61" s="3">
        <f>+SUMIF('Broad Bean Prod'!$F$4:$F$176,$E61,'Broad Bean Prod'!T$4:T$176)</f>
        <v>0</v>
      </c>
      <c r="U61" s="3">
        <f>+SUMIF('Broad Bean Prod'!$F$4:$F$176,$E61,'Broad Bean Prod'!U$4:U$176)</f>
        <v>0</v>
      </c>
      <c r="V61" s="3">
        <f>+SUMIF('Broad Bean Prod'!$F$4:$F$176,$E61,'Broad Bean Prod'!V$4:V$176)</f>
        <v>0</v>
      </c>
      <c r="W61" s="3">
        <f>+SUMIF('Broad Bean Prod'!$F$4:$F$176,$E61,'Broad Bean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+SUMIF('Broad Bean Prod'!$F$4:$F$176,$E62,'Broad Bean Prod'!H$4:H$176)</f>
        <v>117</v>
      </c>
      <c r="I62" s="2">
        <f>+SUMIF('Broad Bean Prod'!$F$4:$F$176,$E62,'Broad Bean Prod'!I$4:I$176)</f>
        <v>117</v>
      </c>
      <c r="J62" s="2">
        <f>+SUMIF('Broad Bean Prod'!$F$4:$F$176,$E62,'Broad Bean Prod'!J$4:J$176)</f>
        <v>117</v>
      </c>
      <c r="L62" s="2">
        <f>+SUMIF('Broad Bean Prod'!$F$4:$F$176,$E62,'Broad Bean Prod'!L$4:L$176)</f>
        <v>0</v>
      </c>
      <c r="M62" s="2">
        <f>+SUMIF('Broad Bean Prod'!$F$4:$F$176,$E62,'Broad Bean Prod'!M$4:M$176)</f>
        <v>0</v>
      </c>
      <c r="N62" s="2">
        <f>+SUMIF('Broad Bean Prod'!$F$4:$F$176,$E62,'Broad Bean Prod'!N$4:N$176)</f>
        <v>0</v>
      </c>
      <c r="O62" s="2">
        <f>+SUMIF('Broad Bean Prod'!$F$4:$F$176,$E62,'Broad Bean Prod'!O$4:O$176)</f>
        <v>0</v>
      </c>
      <c r="P62" s="2">
        <f>+SUMIF('Broad Bean Prod'!$F$4:$F$176,$E62,'Broad Bean Prod'!P$4:P$176)</f>
        <v>0</v>
      </c>
      <c r="Q62" s="2">
        <f>+SUMIF('Broad Bean Prod'!$F$4:$F$176,$E62,'Broad Bean Prod'!Q$4:Q$176)</f>
        <v>0</v>
      </c>
      <c r="R62" s="2">
        <f>+SUMIF('Broad Bean Prod'!$F$4:$F$176,$E62,'Broad Bean Prod'!R$4:R$176)</f>
        <v>0</v>
      </c>
      <c r="S62" s="2">
        <f>+SUMIF('Broad Bean Prod'!$F$4:$F$176,$E62,'Broad Bean Prod'!S$4:S$176)</f>
        <v>0</v>
      </c>
      <c r="T62" s="2">
        <f>+SUMIF('Broad Bean Prod'!$F$4:$F$176,$E62,'Broad Bean Prod'!T$4:T$176)</f>
        <v>0</v>
      </c>
      <c r="U62" s="2">
        <f>+SUMIF('Broad Bean Prod'!$F$4:$F$176,$E62,'Broad Bean Prod'!U$4:U$176)</f>
        <v>0</v>
      </c>
      <c r="V62" s="2">
        <f>+SUMIF('Broad Bean Prod'!$F$4:$F$176,$E62,'Broad Bean Prod'!V$4:V$176)</f>
        <v>0</v>
      </c>
      <c r="W62" s="2">
        <f>+SUMIF('Broad Bean Prod'!$F$4:$F$176,$E62,'Broad Bean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+SUMIF('Broad Bean Prod'!$F$4:$F$176,$E63,'Broad Bean Prod'!H$4:H$176)</f>
        <v>1428700</v>
      </c>
      <c r="I63" s="2">
        <f>+SUMIF('Broad Bean Prod'!$F$4:$F$176,$E63,'Broad Bean Prod'!I$4:I$176)</f>
        <v>1500000</v>
      </c>
      <c r="J63" s="2">
        <f>+SUMIF('Broad Bean Prod'!$F$4:$F$176,$E63,'Broad Bean Prod'!J$4:J$176)</f>
        <v>1608903</v>
      </c>
      <c r="L63" s="2">
        <f>+SUMIF('Broad Bean Prod'!$F$4:$F$176,$E63,'Broad Bean Prod'!L$4:L$176)</f>
        <v>27145.3</v>
      </c>
      <c r="M63" s="2">
        <f>+SUMIF('Broad Bean Prod'!$F$4:$F$176,$E63,'Broad Bean Prod'!M$4:M$176)</f>
        <v>28500</v>
      </c>
      <c r="N63" s="2">
        <f>+SUMIF('Broad Bean Prod'!$F$4:$F$176,$E63,'Broad Bean Prod'!N$4:N$176)</f>
        <v>30569.156999999999</v>
      </c>
      <c r="O63" s="2">
        <f>+SUMIF('Broad Bean Prod'!$F$4:$F$176,$E63,'Broad Bean Prod'!O$4:O$176)</f>
        <v>81.435900000000004</v>
      </c>
      <c r="P63" s="2">
        <f>+SUMIF('Broad Bean Prod'!$F$4:$F$176,$E63,'Broad Bean Prod'!P$4:P$176)</f>
        <v>85.5</v>
      </c>
      <c r="Q63" s="2">
        <f>+SUMIF('Broad Bean Prod'!$F$4:$F$176,$E63,'Broad Bean Prod'!Q$4:Q$176)</f>
        <v>91.707470999999998</v>
      </c>
      <c r="R63" s="2">
        <f>+SUMIF('Broad Bean Prod'!$F$4:$F$176,$E63,'Broad Bean Prod'!R$4:R$176)</f>
        <v>172872.69999999998</v>
      </c>
      <c r="S63" s="2">
        <f>+SUMIF('Broad Bean Prod'!$F$4:$F$176,$E63,'Broad Bean Prod'!S$4:S$176)</f>
        <v>181500</v>
      </c>
      <c r="T63" s="2">
        <f>+SUMIF('Broad Bean Prod'!$F$4:$F$176,$E63,'Broad Bean Prod'!T$4:T$176)</f>
        <v>194677.26300000001</v>
      </c>
      <c r="U63" s="2">
        <f>+SUMIF('Broad Bean Prod'!$F$4:$F$176,$E63,'Broad Bean Prod'!U$4:U$176)</f>
        <v>4840.4355999999989</v>
      </c>
      <c r="V63" s="2">
        <f>+SUMIF('Broad Bean Prod'!$F$4:$F$176,$E63,'Broad Bean Prod'!V$4:V$176)</f>
        <v>5081.9999999999991</v>
      </c>
      <c r="W63" s="2">
        <f>+SUMIF('Broad Bean Prod'!$F$4:$F$176,$E63,'Broad Bean Prod'!W$4:W$176)</f>
        <v>5450.9633639999993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+SUMIF('Broad Bean Prod'!$F$4:$F$176,$E64,'Broad Bean Prod'!H$4:H$176)</f>
        <v>0</v>
      </c>
      <c r="I64" s="2">
        <f>+SUMIF('Broad Bean Prod'!$F$4:$F$176,$E64,'Broad Bean Prod'!I$4:I$176)</f>
        <v>0</v>
      </c>
      <c r="J64" s="2">
        <f>+SUMIF('Broad Bean Prod'!$F$4:$F$176,$E64,'Broad Bean Prod'!J$4:J$176)</f>
        <v>0</v>
      </c>
      <c r="L64" s="2">
        <f>+SUMIF('Broad Bean Prod'!$F$4:$F$176,$E64,'Broad Bean Prod'!L$4:L$176)</f>
        <v>0</v>
      </c>
      <c r="M64" s="2">
        <f>+SUMIF('Broad Bean Prod'!$F$4:$F$176,$E64,'Broad Bean Prod'!M$4:M$176)</f>
        <v>0</v>
      </c>
      <c r="N64" s="2">
        <f>+SUMIF('Broad Bean Prod'!$F$4:$F$176,$E64,'Broad Bean Prod'!N$4:N$176)</f>
        <v>0</v>
      </c>
      <c r="O64" s="2">
        <f>+SUMIF('Broad Bean Prod'!$F$4:$F$176,$E64,'Broad Bean Prod'!O$4:O$176)</f>
        <v>0</v>
      </c>
      <c r="P64" s="2">
        <f>+SUMIF('Broad Bean Prod'!$F$4:$F$176,$E64,'Broad Bean Prod'!P$4:P$176)</f>
        <v>0</v>
      </c>
      <c r="Q64" s="2">
        <f>+SUMIF('Broad Bean Prod'!$F$4:$F$176,$E64,'Broad Bean Prod'!Q$4:Q$176)</f>
        <v>0</v>
      </c>
      <c r="R64" s="2">
        <f>+SUMIF('Broad Bean Prod'!$F$4:$F$176,$E64,'Broad Bean Prod'!R$4:R$176)</f>
        <v>0</v>
      </c>
      <c r="S64" s="2">
        <f>+SUMIF('Broad Bean Prod'!$F$4:$F$176,$E64,'Broad Bean Prod'!S$4:S$176)</f>
        <v>0</v>
      </c>
      <c r="T64" s="2">
        <f>+SUMIF('Broad Bean Prod'!$F$4:$F$176,$E64,'Broad Bean Prod'!T$4:T$176)</f>
        <v>0</v>
      </c>
      <c r="U64" s="2">
        <f>+SUMIF('Broad Bean Prod'!$F$4:$F$176,$E64,'Broad Bean Prod'!U$4:U$176)</f>
        <v>0</v>
      </c>
      <c r="V64" s="2">
        <f>+SUMIF('Broad Bean Prod'!$F$4:$F$176,$E64,'Broad Bean Prod'!V$4:V$176)</f>
        <v>0</v>
      </c>
      <c r="W64" s="2">
        <f>+SUMIF('Broad Bean Prod'!$F$4:$F$176,$E64,'Broad Bean Prod'!W$4:W$176)</f>
        <v>0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+SUMIF('Broad Bean Prod'!$F$4:$F$176,$E65,'Broad Bean Prod'!H$4:H$176)</f>
        <v>0</v>
      </c>
      <c r="I65" s="2">
        <f>+SUMIF('Broad Bean Prod'!$F$4:$F$176,$E65,'Broad Bean Prod'!I$4:I$176)</f>
        <v>0</v>
      </c>
      <c r="J65" s="2">
        <f>+SUMIF('Broad Bean Prod'!$F$4:$F$176,$E65,'Broad Bean Prod'!J$4:J$176)</f>
        <v>0</v>
      </c>
      <c r="L65" s="2">
        <f>+SUMIF('Broad Bean Prod'!$F$4:$F$176,$E65,'Broad Bean Prod'!L$4:L$176)</f>
        <v>0</v>
      </c>
      <c r="M65" s="2">
        <f>+SUMIF('Broad Bean Prod'!$F$4:$F$176,$E65,'Broad Bean Prod'!M$4:M$176)</f>
        <v>0</v>
      </c>
      <c r="N65" s="2">
        <f>+SUMIF('Broad Bean Prod'!$F$4:$F$176,$E65,'Broad Bean Prod'!N$4:N$176)</f>
        <v>0</v>
      </c>
      <c r="O65" s="2">
        <f>+SUMIF('Broad Bean Prod'!$F$4:$F$176,$E65,'Broad Bean Prod'!O$4:O$176)</f>
        <v>0</v>
      </c>
      <c r="P65" s="2">
        <f>+SUMIF('Broad Bean Prod'!$F$4:$F$176,$E65,'Broad Bean Prod'!P$4:P$176)</f>
        <v>0</v>
      </c>
      <c r="Q65" s="2">
        <f>+SUMIF('Broad Bean Prod'!$F$4:$F$176,$E65,'Broad Bean Prod'!Q$4:Q$176)</f>
        <v>0</v>
      </c>
      <c r="R65" s="2">
        <f>+SUMIF('Broad Bean Prod'!$F$4:$F$176,$E65,'Broad Bean Prod'!R$4:R$176)</f>
        <v>0</v>
      </c>
      <c r="S65" s="2">
        <f>+SUMIF('Broad Bean Prod'!$F$4:$F$176,$E65,'Broad Bean Prod'!S$4:S$176)</f>
        <v>0</v>
      </c>
      <c r="T65" s="2">
        <f>+SUMIF('Broad Bean Prod'!$F$4:$F$176,$E65,'Broad Bean Prod'!T$4:T$176)</f>
        <v>0</v>
      </c>
      <c r="U65" s="2">
        <f>+SUMIF('Broad Bean Prod'!$F$4:$F$176,$E65,'Broad Bean Prod'!U$4:U$176)</f>
        <v>0</v>
      </c>
      <c r="V65" s="2">
        <f>+SUMIF('Broad Bean Prod'!$F$4:$F$176,$E65,'Broad Bean Prod'!V$4:V$176)</f>
        <v>0</v>
      </c>
      <c r="W65" s="2">
        <f>+SUMIF('Broad Bean Prod'!$F$4:$F$176,$E65,'Broad Bean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+SUMIF('Broad Bean Prod'!$F$4:$F$176,$E66,'Broad Bean Prod'!H$4:H$176)</f>
        <v>8722</v>
      </c>
      <c r="I66" s="2">
        <f>+SUMIF('Broad Bean Prod'!$F$4:$F$176,$E66,'Broad Bean Prod'!I$4:I$176)</f>
        <v>8401</v>
      </c>
      <c r="J66" s="2">
        <f>+SUMIF('Broad Bean Prod'!$F$4:$F$176,$E66,'Broad Bean Prod'!J$4:J$176)</f>
        <v>9180</v>
      </c>
      <c r="L66" s="2">
        <f>+SUMIF('Broad Bean Prod'!$F$4:$F$176,$E66,'Broad Bean Prod'!L$4:L$176)</f>
        <v>1415.4</v>
      </c>
      <c r="M66" s="2">
        <f>+SUMIF('Broad Bean Prod'!$F$4:$F$176,$E66,'Broad Bean Prod'!M$4:M$176)</f>
        <v>1358.2549999999999</v>
      </c>
      <c r="N66" s="2">
        <f>+SUMIF('Broad Bean Prod'!$F$4:$F$176,$E66,'Broad Bean Prod'!N$4:N$176)</f>
        <v>1503</v>
      </c>
      <c r="O66" s="2">
        <f>+SUMIF('Broad Bean Prod'!$F$4:$F$176,$E66,'Broad Bean Prod'!O$4:O$176)</f>
        <v>44.160299999999999</v>
      </c>
      <c r="P66" s="2">
        <f>+SUMIF('Broad Bean Prod'!$F$4:$F$176,$E66,'Broad Bean Prod'!P$4:P$176)</f>
        <v>42.303314999999998</v>
      </c>
      <c r="Q66" s="2">
        <f>+SUMIF('Broad Bean Prod'!$F$4:$F$176,$E66,'Broad Bean Prod'!Q$4:Q$176)</f>
        <v>47.088000000000001</v>
      </c>
      <c r="R66" s="2">
        <f>+SUMIF('Broad Bean Prod'!$F$4:$F$176,$E66,'Broad Bean Prod'!R$4:R$176)</f>
        <v>4693.4780000000001</v>
      </c>
      <c r="S66" s="2">
        <f>+SUMIF('Broad Bean Prod'!$F$4:$F$176,$E66,'Broad Bean Prod'!S$4:S$176)</f>
        <v>4508.7579999999998</v>
      </c>
      <c r="T66" s="2">
        <f>+SUMIF('Broad Bean Prod'!$F$4:$F$176,$E66,'Broad Bean Prod'!T$4:T$176)</f>
        <v>4971.42</v>
      </c>
      <c r="U66" s="2">
        <f>+SUMIF('Broad Bean Prod'!$F$4:$F$176,$E66,'Broad Bean Prod'!U$4:U$176)</f>
        <v>785.04600400000004</v>
      </c>
      <c r="V66" s="2">
        <f>+SUMIF('Broad Bean Prod'!$F$4:$F$176,$E66,'Broad Bean Prod'!V$4:V$176)</f>
        <v>752.20878800000003</v>
      </c>
      <c r="W66" s="2">
        <f>+SUMIF('Broad Bean Prod'!$F$4:$F$176,$E66,'Broad Bean Prod'!W$4:W$176)</f>
        <v>836.63316000000009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1437539</v>
      </c>
      <c r="I67" s="3">
        <f t="shared" si="41"/>
        <v>1508518</v>
      </c>
      <c r="J67" s="3">
        <f t="shared" si="41"/>
        <v>1618200</v>
      </c>
      <c r="L67" s="3">
        <f t="shared" ref="L67:W67" si="42">+SUM(L62:L66)</f>
        <v>28560.7</v>
      </c>
      <c r="M67" s="3">
        <f t="shared" si="42"/>
        <v>29858.255000000001</v>
      </c>
      <c r="N67" s="3">
        <f t="shared" si="42"/>
        <v>32072.156999999999</v>
      </c>
      <c r="O67" s="3">
        <f t="shared" si="42"/>
        <v>125.59620000000001</v>
      </c>
      <c r="P67" s="3">
        <f t="shared" si="42"/>
        <v>127.803315</v>
      </c>
      <c r="Q67" s="3">
        <f t="shared" si="42"/>
        <v>138.79547099999999</v>
      </c>
      <c r="R67" s="3">
        <f t="shared" si="42"/>
        <v>177566.17799999999</v>
      </c>
      <c r="S67" s="3">
        <f t="shared" si="42"/>
        <v>186008.758</v>
      </c>
      <c r="T67" s="3">
        <f t="shared" si="42"/>
        <v>199648.68300000002</v>
      </c>
      <c r="U67" s="3">
        <f t="shared" si="42"/>
        <v>5625.4816039999987</v>
      </c>
      <c r="V67" s="3">
        <f t="shared" si="42"/>
        <v>5834.208787999999</v>
      </c>
      <c r="W67" s="3">
        <f t="shared" si="42"/>
        <v>6287.5965239999996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+SUMIF('Broad Bean Prod'!$F$4:$F$176,$E68,'Broad Bean Prod'!H$4:H$176)</f>
        <v>668972</v>
      </c>
      <c r="I68" s="2">
        <f>+SUMIF('Broad Bean Prod'!$F$4:$F$176,$E68,'Broad Bean Prod'!I$4:I$176)</f>
        <v>687751</v>
      </c>
      <c r="J68" s="2">
        <f>+SUMIF('Broad Bean Prod'!$F$4:$F$176,$E68,'Broad Bean Prod'!J$4:J$176)</f>
        <v>675668</v>
      </c>
      <c r="L68" s="2">
        <f>+SUMIF('Broad Bean Prod'!$F$4:$F$176,$E68,'Broad Bean Prod'!L$4:L$176)</f>
        <v>0</v>
      </c>
      <c r="M68" s="2">
        <f>+SUMIF('Broad Bean Prod'!$F$4:$F$176,$E68,'Broad Bean Prod'!M$4:M$176)</f>
        <v>0</v>
      </c>
      <c r="N68" s="2">
        <f>+SUMIF('Broad Bean Prod'!$F$4:$F$176,$E68,'Broad Bean Prod'!N$4:N$176)</f>
        <v>0</v>
      </c>
      <c r="O68" s="2">
        <f>+SUMIF('Broad Bean Prod'!$F$4:$F$176,$E68,'Broad Bean Prod'!O$4:O$176)</f>
        <v>0</v>
      </c>
      <c r="P68" s="2">
        <f>+SUMIF('Broad Bean Prod'!$F$4:$F$176,$E68,'Broad Bean Prod'!P$4:P$176)</f>
        <v>0</v>
      </c>
      <c r="Q68" s="2">
        <f>+SUMIF('Broad Bean Prod'!$F$4:$F$176,$E68,'Broad Bean Prod'!Q$4:Q$176)</f>
        <v>0</v>
      </c>
      <c r="R68" s="2">
        <f>+SUMIF('Broad Bean Prod'!$F$4:$F$176,$E68,'Broad Bean Prod'!R$4:R$176)</f>
        <v>0</v>
      </c>
      <c r="S68" s="2">
        <f>+SUMIF('Broad Bean Prod'!$F$4:$F$176,$E68,'Broad Bean Prod'!S$4:S$176)</f>
        <v>0</v>
      </c>
      <c r="T68" s="2">
        <f>+SUMIF('Broad Bean Prod'!$F$4:$F$176,$E68,'Broad Bean Prod'!T$4:T$176)</f>
        <v>0</v>
      </c>
      <c r="U68" s="2">
        <f>+SUMIF('Broad Bean Prod'!$F$4:$F$176,$E68,'Broad Bean Prod'!U$4:U$176)</f>
        <v>0</v>
      </c>
      <c r="V68" s="2">
        <f>+SUMIF('Broad Bean Prod'!$F$4:$F$176,$E68,'Broad Bean Prod'!V$4:V$176)</f>
        <v>0</v>
      </c>
      <c r="W68" s="2">
        <f>+SUMIF('Broad Bean Prod'!$F$4:$F$176,$E68,'Broad Bean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+SUMIF('Broad Bean Prod'!$F$4:$F$176,$E69,'Broad Bean Prod'!H$4:H$176)</f>
        <v>120715</v>
      </c>
      <c r="I69" s="2">
        <f>+SUMIF('Broad Bean Prod'!$F$4:$F$176,$E69,'Broad Bean Prod'!I$4:I$176)</f>
        <v>152055</v>
      </c>
      <c r="J69" s="2">
        <f>+SUMIF('Broad Bean Prod'!$F$4:$F$176,$E69,'Broad Bean Prod'!J$4:J$176)</f>
        <v>175707</v>
      </c>
      <c r="L69" s="2">
        <f>+SUMIF('Broad Bean Prod'!$F$4:$F$176,$E69,'Broad Bean Prod'!L$4:L$176)</f>
        <v>0</v>
      </c>
      <c r="M69" s="2">
        <f>+SUMIF('Broad Bean Prod'!$F$4:$F$176,$E69,'Broad Bean Prod'!M$4:M$176)</f>
        <v>0</v>
      </c>
      <c r="N69" s="2">
        <f>+SUMIF('Broad Bean Prod'!$F$4:$F$176,$E69,'Broad Bean Prod'!N$4:N$176)</f>
        <v>0</v>
      </c>
      <c r="O69" s="2">
        <f>+SUMIF('Broad Bean Prod'!$F$4:$F$176,$E69,'Broad Bean Prod'!O$4:O$176)</f>
        <v>0</v>
      </c>
      <c r="P69" s="2">
        <f>+SUMIF('Broad Bean Prod'!$F$4:$F$176,$E69,'Broad Bean Prod'!P$4:P$176)</f>
        <v>0</v>
      </c>
      <c r="Q69" s="2">
        <f>+SUMIF('Broad Bean Prod'!$F$4:$F$176,$E69,'Broad Bean Prod'!Q$4:Q$176)</f>
        <v>0</v>
      </c>
      <c r="R69" s="2">
        <f>+SUMIF('Broad Bean Prod'!$F$4:$F$176,$E69,'Broad Bean Prod'!R$4:R$176)</f>
        <v>0</v>
      </c>
      <c r="S69" s="2">
        <f>+SUMIF('Broad Bean Prod'!$F$4:$F$176,$E69,'Broad Bean Prod'!S$4:S$176)</f>
        <v>0</v>
      </c>
      <c r="T69" s="2">
        <f>+SUMIF('Broad Bean Prod'!$F$4:$F$176,$E69,'Broad Bean Prod'!T$4:T$176)</f>
        <v>0</v>
      </c>
      <c r="U69" s="2">
        <f>+SUMIF('Broad Bean Prod'!$F$4:$F$176,$E69,'Broad Bean Prod'!U$4:U$176)</f>
        <v>0</v>
      </c>
      <c r="V69" s="2">
        <f>+SUMIF('Broad Bean Prod'!$F$4:$F$176,$E69,'Broad Bean Prod'!V$4:V$176)</f>
        <v>0</v>
      </c>
      <c r="W69" s="2">
        <f>+SUMIF('Broad Bean Prod'!$F$4:$F$176,$E69,'Broad Bean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+SUMIF('Broad Bean Prod'!$F$4:$F$176,$E70,'Broad Bean Prod'!H$4:H$176)</f>
        <v>3731</v>
      </c>
      <c r="I70" s="2">
        <f>+SUMIF('Broad Bean Prod'!$F$4:$F$176,$E70,'Broad Bean Prod'!I$4:I$176)</f>
        <v>3967</v>
      </c>
      <c r="J70" s="2">
        <f>+SUMIF('Broad Bean Prod'!$F$4:$F$176,$E70,'Broad Bean Prod'!J$4:J$176)</f>
        <v>3884</v>
      </c>
      <c r="L70" s="2">
        <f>+SUMIF('Broad Bean Prod'!$F$4:$F$176,$E70,'Broad Bean Prod'!L$4:L$176)</f>
        <v>0</v>
      </c>
      <c r="M70" s="2">
        <f>+SUMIF('Broad Bean Prod'!$F$4:$F$176,$E70,'Broad Bean Prod'!M$4:M$176)</f>
        <v>0</v>
      </c>
      <c r="N70" s="2">
        <f>+SUMIF('Broad Bean Prod'!$F$4:$F$176,$E70,'Broad Bean Prod'!N$4:N$176)</f>
        <v>0</v>
      </c>
      <c r="O70" s="2">
        <f>+SUMIF('Broad Bean Prod'!$F$4:$F$176,$E70,'Broad Bean Prod'!O$4:O$176)</f>
        <v>0</v>
      </c>
      <c r="P70" s="2">
        <f>+SUMIF('Broad Bean Prod'!$F$4:$F$176,$E70,'Broad Bean Prod'!P$4:P$176)</f>
        <v>0</v>
      </c>
      <c r="Q70" s="2">
        <f>+SUMIF('Broad Bean Prod'!$F$4:$F$176,$E70,'Broad Bean Prod'!Q$4:Q$176)</f>
        <v>0</v>
      </c>
      <c r="R70" s="2">
        <f>+SUMIF('Broad Bean Prod'!$F$4:$F$176,$E70,'Broad Bean Prod'!R$4:R$176)</f>
        <v>0</v>
      </c>
      <c r="S70" s="2">
        <f>+SUMIF('Broad Bean Prod'!$F$4:$F$176,$E70,'Broad Bean Prod'!S$4:S$176)</f>
        <v>0</v>
      </c>
      <c r="T70" s="2">
        <f>+SUMIF('Broad Bean Prod'!$F$4:$F$176,$E70,'Broad Bean Prod'!T$4:T$176)</f>
        <v>0</v>
      </c>
      <c r="U70" s="2">
        <f>+SUMIF('Broad Bean Prod'!$F$4:$F$176,$E70,'Broad Bean Prod'!U$4:U$176)</f>
        <v>0</v>
      </c>
      <c r="V70" s="2">
        <f>+SUMIF('Broad Bean Prod'!$F$4:$F$176,$E70,'Broad Bean Prod'!V$4:V$176)</f>
        <v>0</v>
      </c>
      <c r="W70" s="2">
        <f>+SUMIF('Broad Bean Prod'!$F$4:$F$176,$E70,'Broad Bean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793418</v>
      </c>
      <c r="I71" s="3">
        <f t="shared" si="43"/>
        <v>843773</v>
      </c>
      <c r="J71" s="3">
        <f t="shared" si="43"/>
        <v>855259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+SUMIF('Broad Bean Prod'!$F$4:$F$176,$E72,'Broad Bean Prod'!H$4:H$176)</f>
        <v>396307</v>
      </c>
      <c r="I72" s="2">
        <f>+SUMIF('Broad Bean Prod'!$F$4:$F$176,$E72,'Broad Bean Prod'!I$4:I$176)</f>
        <v>297142</v>
      </c>
      <c r="J72" s="2">
        <f>+SUMIF('Broad Bean Prod'!$F$4:$F$176,$E72,'Broad Bean Prod'!J$4:J$176)</f>
        <v>250565</v>
      </c>
      <c r="L72" s="2">
        <f>+SUMIF('Broad Bean Prod'!$F$4:$F$176,$E72,'Broad Bean Prod'!L$4:L$176)</f>
        <v>3160.6750000000002</v>
      </c>
      <c r="M72" s="2">
        <f>+SUMIF('Broad Bean Prod'!$F$4:$F$176,$E72,'Broad Bean Prod'!M$4:M$176)</f>
        <v>2740.0809999999997</v>
      </c>
      <c r="N72" s="2">
        <f>+SUMIF('Broad Bean Prod'!$F$4:$F$176,$E72,'Broad Bean Prod'!N$4:N$176)</f>
        <v>3195.4459999999999</v>
      </c>
      <c r="O72" s="2">
        <f>+SUMIF('Broad Bean Prod'!$F$4:$F$176,$E72,'Broad Bean Prod'!O$4:O$176)</f>
        <v>8.2649650000000001</v>
      </c>
      <c r="P72" s="2">
        <f>+SUMIF('Broad Bean Prod'!$F$4:$F$176,$E72,'Broad Bean Prod'!P$4:P$176)</f>
        <v>6.9324469999999998</v>
      </c>
      <c r="Q72" s="2">
        <f>+SUMIF('Broad Bean Prod'!$F$4:$F$176,$E72,'Broad Bean Prod'!Q$4:Q$176)</f>
        <v>8.8829020000000014</v>
      </c>
      <c r="R72" s="2">
        <f>+SUMIF('Broad Bean Prod'!$F$4:$F$176,$E72,'Broad Bean Prod'!R$4:R$176)</f>
        <v>28108.869999999995</v>
      </c>
      <c r="S72" s="2">
        <f>+SUMIF('Broad Bean Prod'!$F$4:$F$176,$E72,'Broad Bean Prod'!S$4:S$176)</f>
        <v>24856.790000000005</v>
      </c>
      <c r="T72" s="2">
        <f>+SUMIF('Broad Bean Prod'!$F$4:$F$176,$E72,'Broad Bean Prod'!T$4:T$176)</f>
        <v>26739.065999999999</v>
      </c>
      <c r="U72" s="2">
        <f>+SUMIF('Broad Bean Prod'!$F$4:$F$176,$E72,'Broad Bean Prod'!U$4:U$176)</f>
        <v>773.50666999999999</v>
      </c>
      <c r="V72" s="2">
        <f>+SUMIF('Broad Bean Prod'!$F$4:$F$176,$E72,'Broad Bean Prod'!V$4:V$176)</f>
        <v>680.56389799999999</v>
      </c>
      <c r="W72" s="2">
        <f>+SUMIF('Broad Bean Prod'!$F$4:$F$176,$E72,'Broad Bean Prod'!W$4:W$176)</f>
        <v>727.23389599999996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+SUMIF('Broad Bean Prod'!$F$4:$F$176,$E73,'Broad Bean Prod'!H$4:H$176)</f>
        <v>83277</v>
      </c>
      <c r="I73" s="2">
        <f>+SUMIF('Broad Bean Prod'!$F$4:$F$176,$E73,'Broad Bean Prod'!I$4:I$176)</f>
        <v>78430</v>
      </c>
      <c r="J73" s="2">
        <f>+SUMIF('Broad Bean Prod'!$F$4:$F$176,$E73,'Broad Bean Prod'!J$4:J$176)</f>
        <v>80164</v>
      </c>
      <c r="L73" s="2">
        <f>+SUMIF('Broad Bean Prod'!$F$4:$F$176,$E73,'Broad Bean Prod'!L$4:L$176)</f>
        <v>1571.223</v>
      </c>
      <c r="M73" s="2">
        <f>+SUMIF('Broad Bean Prod'!$F$4:$F$176,$E73,'Broad Bean Prod'!M$4:M$176)</f>
        <v>1509.4</v>
      </c>
      <c r="N73" s="2">
        <f>+SUMIF('Broad Bean Prod'!$F$4:$F$176,$E73,'Broad Bean Prod'!N$4:N$176)</f>
        <v>1544.8979999999999</v>
      </c>
      <c r="O73" s="2">
        <f>+SUMIF('Broad Bean Prod'!$F$4:$F$176,$E73,'Broad Bean Prod'!O$4:O$176)</f>
        <v>60.859448999999991</v>
      </c>
      <c r="P73" s="2">
        <f>+SUMIF('Broad Bean Prod'!$F$4:$F$176,$E73,'Broad Bean Prod'!P$4:P$176)</f>
        <v>59.489182</v>
      </c>
      <c r="Q73" s="2">
        <f>+SUMIF('Broad Bean Prod'!$F$4:$F$176,$E73,'Broad Bean Prod'!Q$4:Q$176)</f>
        <v>61.144759000000001</v>
      </c>
      <c r="R73" s="2">
        <f>+SUMIF('Broad Bean Prod'!$F$4:$F$176,$E73,'Broad Bean Prod'!R$4:R$176)</f>
        <v>5494.14</v>
      </c>
      <c r="S73" s="2">
        <f>+SUMIF('Broad Bean Prod'!$F$4:$F$176,$E73,'Broad Bean Prod'!S$4:S$176)</f>
        <v>5157.3609999999999</v>
      </c>
      <c r="T73" s="2">
        <f>+SUMIF('Broad Bean Prod'!$F$4:$F$176,$E73,'Broad Bean Prod'!T$4:T$176)</f>
        <v>5248.0230000000001</v>
      </c>
      <c r="U73" s="2">
        <f>+SUMIF('Broad Bean Prod'!$F$4:$F$176,$E73,'Broad Bean Prod'!U$4:U$176)</f>
        <v>680.85620600000016</v>
      </c>
      <c r="V73" s="2">
        <f>+SUMIF('Broad Bean Prod'!$F$4:$F$176,$E73,'Broad Bean Prod'!V$4:V$176)</f>
        <v>662.07287800000006</v>
      </c>
      <c r="W73" s="2">
        <f>+SUMIF('Broad Bean Prod'!$F$4:$F$176,$E73,'Broad Bean Prod'!W$4:W$176)</f>
        <v>679.71454900000003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479584</v>
      </c>
      <c r="I74" s="3">
        <f t="shared" si="45"/>
        <v>375572</v>
      </c>
      <c r="J74" s="3">
        <f t="shared" si="45"/>
        <v>330729</v>
      </c>
      <c r="L74" s="3">
        <f t="shared" ref="L74:W74" si="46">+SUM(L72:L73)</f>
        <v>4731.8980000000001</v>
      </c>
      <c r="M74" s="3">
        <f t="shared" si="46"/>
        <v>4249.4809999999998</v>
      </c>
      <c r="N74" s="3">
        <f t="shared" si="46"/>
        <v>4740.3440000000001</v>
      </c>
      <c r="O74" s="3">
        <f t="shared" si="46"/>
        <v>69.124413999999987</v>
      </c>
      <c r="P74" s="3">
        <f t="shared" si="46"/>
        <v>66.421628999999996</v>
      </c>
      <c r="Q74" s="3">
        <f t="shared" si="46"/>
        <v>70.027660999999995</v>
      </c>
      <c r="R74" s="3">
        <f t="shared" si="46"/>
        <v>33603.009999999995</v>
      </c>
      <c r="S74" s="3">
        <f t="shared" si="46"/>
        <v>30014.151000000005</v>
      </c>
      <c r="T74" s="3">
        <f t="shared" si="46"/>
        <v>31987.089</v>
      </c>
      <c r="U74" s="3">
        <f t="shared" si="46"/>
        <v>1454.3628760000001</v>
      </c>
      <c r="V74" s="3">
        <f t="shared" si="46"/>
        <v>1342.6367760000001</v>
      </c>
      <c r="W74" s="3">
        <f t="shared" si="46"/>
        <v>1406.948445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+SUMIF('Broad Bean Prod'!$F$4:$F$176,$E75,'Broad Bean Prod'!H$4:H$176)</f>
        <v>327700</v>
      </c>
      <c r="I75" s="3">
        <f>+SUMIF('Broad Bean Prod'!$F$4:$F$176,$E75,'Broad Bean Prod'!I$4:I$176)</f>
        <v>283800</v>
      </c>
      <c r="J75" s="3">
        <f>+SUMIF('Broad Bean Prod'!$F$4:$F$176,$E75,'Broad Bean Prod'!J$4:J$176)</f>
        <v>423527</v>
      </c>
      <c r="K75" s="22"/>
      <c r="L75" s="3">
        <f>+SUMIF('Broad Bean Prod'!$F$4:$F$176,$E75,'Broad Bean Prod'!L$4:L$176)</f>
        <v>0</v>
      </c>
      <c r="M75" s="3">
        <f>+SUMIF('Broad Bean Prod'!$F$4:$F$176,$E75,'Broad Bean Prod'!M$4:M$176)</f>
        <v>0</v>
      </c>
      <c r="N75" s="3">
        <f>+SUMIF('Broad Bean Prod'!$F$4:$F$176,$E75,'Broad Bean Prod'!N$4:N$176)</f>
        <v>0</v>
      </c>
      <c r="O75" s="3">
        <f>+SUMIF('Broad Bean Prod'!$F$4:$F$176,$E75,'Broad Bean Prod'!O$4:O$176)</f>
        <v>0</v>
      </c>
      <c r="P75" s="3">
        <f>+SUMIF('Broad Bean Prod'!$F$4:$F$176,$E75,'Broad Bean Prod'!P$4:P$176)</f>
        <v>0</v>
      </c>
      <c r="Q75" s="3">
        <f>+SUMIF('Broad Bean Prod'!$F$4:$F$176,$E75,'Broad Bean Prod'!Q$4:Q$176)</f>
        <v>0</v>
      </c>
      <c r="R75" s="3">
        <f>+SUMIF('Broad Bean Prod'!$F$4:$F$176,$E75,'Broad Bean Prod'!R$4:R$176)</f>
        <v>0</v>
      </c>
      <c r="S75" s="3">
        <f>+SUMIF('Broad Bean Prod'!$F$4:$F$176,$E75,'Broad Bean Prod'!S$4:S$176)</f>
        <v>0</v>
      </c>
      <c r="T75" s="3">
        <f>+SUMIF('Broad Bean Prod'!$F$4:$F$176,$E75,'Broad Bean Prod'!T$4:T$176)</f>
        <v>0</v>
      </c>
      <c r="U75" s="3">
        <f>+SUMIF('Broad Bean Prod'!$F$4:$F$176,$E75,'Broad Bean Prod'!U$4:U$176)</f>
        <v>0</v>
      </c>
      <c r="V75" s="3">
        <f>+SUMIF('Broad Bean Prod'!$F$4:$F$176,$E75,'Broad Bean Prod'!V$4:V$176)</f>
        <v>0</v>
      </c>
      <c r="W75" s="3">
        <f>+SUMIF('Broad Bean Prod'!$F$4:$F$176,$E75,'Broad Bean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+SUMIF('Broad Bean Prod'!$F$4:$F$176,$E76,'Broad Bean Prod'!H$4:H$176)</f>
        <v>2309</v>
      </c>
      <c r="I76" s="2">
        <f>+SUMIF('Broad Bean Prod'!$F$4:$F$176,$E76,'Broad Bean Prod'!I$4:I$176)</f>
        <v>1300</v>
      </c>
      <c r="J76" s="2">
        <f>+SUMIF('Broad Bean Prod'!$F$4:$F$176,$E76,'Broad Bean Prod'!J$4:J$176)</f>
        <v>2189</v>
      </c>
      <c r="L76" s="2">
        <f>+SUMIF('Broad Bean Prod'!$F$4:$F$176,$E76,'Broad Bean Prod'!L$4:L$176)</f>
        <v>0</v>
      </c>
      <c r="M76" s="2">
        <f>+SUMIF('Broad Bean Prod'!$F$4:$F$176,$E76,'Broad Bean Prod'!M$4:M$176)</f>
        <v>0</v>
      </c>
      <c r="N76" s="2">
        <f>+SUMIF('Broad Bean Prod'!$F$4:$F$176,$E76,'Broad Bean Prod'!N$4:N$176)</f>
        <v>0</v>
      </c>
      <c r="O76" s="2">
        <f>+SUMIF('Broad Bean Prod'!$F$4:$F$176,$E76,'Broad Bean Prod'!O$4:O$176)</f>
        <v>0</v>
      </c>
      <c r="P76" s="2">
        <f>+SUMIF('Broad Bean Prod'!$F$4:$F$176,$E76,'Broad Bean Prod'!P$4:P$176)</f>
        <v>0</v>
      </c>
      <c r="Q76" s="2">
        <f>+SUMIF('Broad Bean Prod'!$F$4:$F$176,$E76,'Broad Bean Prod'!Q$4:Q$176)</f>
        <v>0</v>
      </c>
      <c r="R76" s="2">
        <f>+SUMIF('Broad Bean Prod'!$F$4:$F$176,$E76,'Broad Bean Prod'!R$4:R$176)</f>
        <v>0</v>
      </c>
      <c r="S76" s="2">
        <f>+SUMIF('Broad Bean Prod'!$F$4:$F$176,$E76,'Broad Bean Prod'!S$4:S$176)</f>
        <v>0</v>
      </c>
      <c r="T76" s="2">
        <f>+SUMIF('Broad Bean Prod'!$F$4:$F$176,$E76,'Broad Bean Prod'!T$4:T$176)</f>
        <v>0</v>
      </c>
      <c r="U76" s="2">
        <f>+SUMIF('Broad Bean Prod'!$F$4:$F$176,$E76,'Broad Bean Prod'!U$4:U$176)</f>
        <v>0</v>
      </c>
      <c r="V76" s="2">
        <f>+SUMIF('Broad Bean Prod'!$F$4:$F$176,$E76,'Broad Bean Prod'!V$4:V$176)</f>
        <v>0</v>
      </c>
      <c r="W76" s="2">
        <f>+SUMIF('Broad Bean Prod'!$F$4:$F$176,$E76,'Broad Bean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+SUMIF('Broad Bean Prod'!$F$4:$F$176,$E77,'Broad Bean Prod'!H$4:H$176)</f>
        <v>15405</v>
      </c>
      <c r="I77" s="2">
        <f>+SUMIF('Broad Bean Prod'!$F$4:$F$176,$E77,'Broad Bean Prod'!I$4:I$176)</f>
        <v>16618</v>
      </c>
      <c r="J77" s="2">
        <f>+SUMIF('Broad Bean Prod'!$F$4:$F$176,$E77,'Broad Bean Prod'!J$4:J$176)</f>
        <v>15925</v>
      </c>
      <c r="L77" s="2">
        <f>+SUMIF('Broad Bean Prod'!$F$4:$F$176,$E77,'Broad Bean Prod'!L$4:L$176)</f>
        <v>0.52500000000000002</v>
      </c>
      <c r="M77" s="2">
        <f>+SUMIF('Broad Bean Prod'!$F$4:$F$176,$E77,'Broad Bean Prod'!M$4:M$176)</f>
        <v>0.59</v>
      </c>
      <c r="N77" s="2">
        <f>+SUMIF('Broad Bean Prod'!$F$4:$F$176,$E77,'Broad Bean Prod'!N$4:N$176)</f>
        <v>0.53</v>
      </c>
      <c r="O77" s="2">
        <f>+SUMIF('Broad Bean Prod'!$F$4:$F$176,$E77,'Broad Bean Prod'!O$4:O$176)</f>
        <v>1.0500000000000002E-3</v>
      </c>
      <c r="P77" s="2">
        <f>+SUMIF('Broad Bean Prod'!$F$4:$F$176,$E77,'Broad Bean Prod'!P$4:P$176)</f>
        <v>1.1800000000000001E-3</v>
      </c>
      <c r="Q77" s="2">
        <f>+SUMIF('Broad Bean Prod'!$F$4:$F$176,$E77,'Broad Bean Prod'!Q$4:Q$176)</f>
        <v>1.0600000000000002E-3</v>
      </c>
      <c r="R77" s="2">
        <f>+SUMIF('Broad Bean Prod'!$F$4:$F$176,$E77,'Broad Bean Prod'!R$4:R$176)</f>
        <v>2.8350000000000004</v>
      </c>
      <c r="S77" s="2">
        <f>+SUMIF('Broad Bean Prod'!$F$4:$F$176,$E77,'Broad Bean Prod'!S$4:S$176)</f>
        <v>3.1860000000000004</v>
      </c>
      <c r="T77" s="2">
        <f>+SUMIF('Broad Bean Prod'!$F$4:$F$176,$E77,'Broad Bean Prod'!T$4:T$176)</f>
        <v>2.8620000000000005</v>
      </c>
      <c r="U77" s="2">
        <f>+SUMIF('Broad Bean Prod'!$F$4:$F$176,$E77,'Broad Bean Prod'!U$4:U$176)</f>
        <v>1.9845000000000002E-2</v>
      </c>
      <c r="V77" s="2">
        <f>+SUMIF('Broad Bean Prod'!$F$4:$F$176,$E77,'Broad Bean Prod'!V$4:V$176)</f>
        <v>2.2301999999999999E-2</v>
      </c>
      <c r="W77" s="2">
        <f>+SUMIF('Broad Bean Prod'!$F$4:$F$176,$E77,'Broad Bean Prod'!W$4:W$176)</f>
        <v>2.0034000000000003E-2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+SUMIF('Broad Bean Prod'!$F$4:$F$176,$E78,'Broad Bean Prod'!H$4:H$176)</f>
        <v>15240</v>
      </c>
      <c r="I78" s="2">
        <f>+SUMIF('Broad Bean Prod'!$F$4:$F$176,$E78,'Broad Bean Prod'!I$4:I$176)</f>
        <v>15486</v>
      </c>
      <c r="J78" s="2">
        <f>+SUMIF('Broad Bean Prod'!$F$4:$F$176,$E78,'Broad Bean Prod'!J$4:J$176)</f>
        <v>10097</v>
      </c>
      <c r="L78" s="2">
        <f>+SUMIF('Broad Bean Prod'!$F$4:$F$176,$E78,'Broad Bean Prod'!L$4:L$176)</f>
        <v>6.1000000000000005</v>
      </c>
      <c r="M78" s="2">
        <f>+SUMIF('Broad Bean Prod'!$F$4:$F$176,$E78,'Broad Bean Prod'!M$4:M$176)</f>
        <v>6.46</v>
      </c>
      <c r="N78" s="2">
        <f>+SUMIF('Broad Bean Prod'!$F$4:$F$176,$E78,'Broad Bean Prod'!N$4:N$176)</f>
        <v>3.17</v>
      </c>
      <c r="O78" s="2">
        <f>+SUMIF('Broad Bean Prod'!$F$4:$F$176,$E78,'Broad Bean Prod'!O$4:O$176)</f>
        <v>0</v>
      </c>
      <c r="P78" s="2">
        <f>+SUMIF('Broad Bean Prod'!$F$4:$F$176,$E78,'Broad Bean Prod'!P$4:P$176)</f>
        <v>0</v>
      </c>
      <c r="Q78" s="2">
        <f>+SUMIF('Broad Bean Prod'!$F$4:$F$176,$E78,'Broad Bean Prod'!Q$4:Q$176)</f>
        <v>0</v>
      </c>
      <c r="R78" s="2">
        <f>+SUMIF('Broad Bean Prod'!$F$4:$F$176,$E78,'Broad Bean Prod'!R$4:R$176)</f>
        <v>57.92</v>
      </c>
      <c r="S78" s="2">
        <f>+SUMIF('Broad Bean Prod'!$F$4:$F$176,$E78,'Broad Bean Prod'!S$4:S$176)</f>
        <v>59.378</v>
      </c>
      <c r="T78" s="2">
        <f>+SUMIF('Broad Bean Prod'!$F$4:$F$176,$E78,'Broad Bean Prod'!T$4:T$176)</f>
        <v>36.631</v>
      </c>
      <c r="U78" s="2">
        <f>+SUMIF('Broad Bean Prod'!$F$4:$F$176,$E78,'Broad Bean Prod'!U$4:U$176)</f>
        <v>5.7919999999999999E-2</v>
      </c>
      <c r="V78" s="2">
        <f>+SUMIF('Broad Bean Prod'!$F$4:$F$176,$E78,'Broad Bean Prod'!V$4:V$176)</f>
        <v>5.9378E-2</v>
      </c>
      <c r="W78" s="2">
        <f>+SUMIF('Broad Bean Prod'!$F$4:$F$176,$E78,'Broad Bean Prod'!W$4:W$176)</f>
        <v>3.6630999999999997E-2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+SUMIF('Broad Bean Prod'!$F$4:$F$176,$E79,'Broad Bean Prod'!H$4:H$176)</f>
        <v>32954</v>
      </c>
      <c r="I79" s="3">
        <f>+SUMIF('Broad Bean Prod'!$F$4:$F$176,$E79,'Broad Bean Prod'!I$4:I$176)</f>
        <v>33404</v>
      </c>
      <c r="J79" s="3">
        <f>+SUMIF('Broad Bean Prod'!$F$4:$F$176,$E79,'Broad Bean Prod'!J$4:J$176)</f>
        <v>28211</v>
      </c>
      <c r="K79" s="22"/>
      <c r="L79" s="3">
        <f>+SUMIF('Broad Bean Prod'!$F$4:$F$176,$E79,'Broad Bean Prod'!L$4:L$176)</f>
        <v>0</v>
      </c>
      <c r="M79" s="3">
        <f>+SUMIF('Broad Bean Prod'!$F$4:$F$176,$E79,'Broad Bean Prod'!M$4:M$176)</f>
        <v>0</v>
      </c>
      <c r="N79" s="3">
        <f>+SUMIF('Broad Bean Prod'!$F$4:$F$176,$E79,'Broad Bean Prod'!N$4:N$176)</f>
        <v>0</v>
      </c>
      <c r="O79" s="3">
        <f>+SUMIF('Broad Bean Prod'!$F$4:$F$176,$E79,'Broad Bean Prod'!O$4:O$176)</f>
        <v>0</v>
      </c>
      <c r="P79" s="3">
        <f>+SUMIF('Broad Bean Prod'!$F$4:$F$176,$E79,'Broad Bean Prod'!P$4:P$176)</f>
        <v>0</v>
      </c>
      <c r="Q79" s="3">
        <f>+SUMIF('Broad Bean Prod'!$F$4:$F$176,$E79,'Broad Bean Prod'!Q$4:Q$176)</f>
        <v>0</v>
      </c>
      <c r="R79" s="3">
        <f>+SUMIF('Broad Bean Prod'!$F$4:$F$176,$E79,'Broad Bean Prod'!R$4:R$176)</f>
        <v>0</v>
      </c>
      <c r="S79" s="3">
        <f>+SUMIF('Broad Bean Prod'!$F$4:$F$176,$E79,'Broad Bean Prod'!S$4:S$176)</f>
        <v>0</v>
      </c>
      <c r="T79" s="3">
        <f>+SUMIF('Broad Bean Prod'!$F$4:$F$176,$E79,'Broad Bean Prod'!T$4:T$176)</f>
        <v>0</v>
      </c>
      <c r="U79" s="3">
        <f>+SUMIF('Broad Bean Prod'!$F$4:$F$176,$E79,'Broad Bean Prod'!U$4:U$176)</f>
        <v>0</v>
      </c>
      <c r="V79" s="3">
        <f>+SUMIF('Broad Bean Prod'!$F$4:$F$176,$E79,'Broad Bean Prod'!V$4:V$176)</f>
        <v>0</v>
      </c>
      <c r="W79" s="3">
        <f>+SUMIF('Broad Bean Prod'!$F$4:$F$176,$E79,'Broad Bean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1117504</v>
      </c>
      <c r="I81" s="2">
        <f t="shared" si="47"/>
        <v>1123723</v>
      </c>
      <c r="J81" s="2">
        <f t="shared" si="47"/>
        <v>1275019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36685</v>
      </c>
      <c r="I82" s="2">
        <f t="shared" si="49"/>
        <v>37371</v>
      </c>
      <c r="J82" s="2">
        <f t="shared" si="49"/>
        <v>32095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3088608</v>
      </c>
      <c r="I83" s="2">
        <f t="shared" si="51"/>
        <v>3140941</v>
      </c>
      <c r="J83" s="2">
        <f t="shared" si="51"/>
        <v>3155924</v>
      </c>
      <c r="L83" s="2">
        <f t="shared" ref="L83:W83" si="52">+SUM(L54,L60,L63,L64,L65,L66,L74)</f>
        <v>340946.41399999999</v>
      </c>
      <c r="M83" s="2">
        <f t="shared" si="52"/>
        <v>372724.25899999996</v>
      </c>
      <c r="N83" s="2">
        <f t="shared" si="52"/>
        <v>358206.6</v>
      </c>
      <c r="O83" s="2">
        <f t="shared" si="52"/>
        <v>26462.145246</v>
      </c>
      <c r="P83" s="2">
        <f t="shared" si="52"/>
        <v>29326.098765999999</v>
      </c>
      <c r="Q83" s="2">
        <f t="shared" si="52"/>
        <v>27693.57502</v>
      </c>
      <c r="R83" s="2">
        <f t="shared" si="52"/>
        <v>896985.05399999989</v>
      </c>
      <c r="S83" s="2">
        <f t="shared" si="52"/>
        <v>968722.06499999994</v>
      </c>
      <c r="T83" s="2">
        <f t="shared" si="52"/>
        <v>947858.02500000014</v>
      </c>
      <c r="U83" s="2">
        <f t="shared" si="52"/>
        <v>186844.49762400004</v>
      </c>
      <c r="V83" s="2">
        <f t="shared" si="52"/>
        <v>206234.48195000002</v>
      </c>
      <c r="W83" s="2">
        <f t="shared" si="52"/>
        <v>195797.54059000002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3104013</v>
      </c>
      <c r="I84" s="2">
        <f t="shared" si="53"/>
        <v>3157559</v>
      </c>
      <c r="J84" s="2">
        <f t="shared" si="53"/>
        <v>3171849</v>
      </c>
      <c r="L84" s="2">
        <f t="shared" ref="L84:W84" si="54">+L83+L77+L47</f>
        <v>340946.93900000001</v>
      </c>
      <c r="M84" s="2">
        <f t="shared" si="54"/>
        <v>372724.84899999999</v>
      </c>
      <c r="N84" s="2">
        <f t="shared" si="54"/>
        <v>358207.13</v>
      </c>
      <c r="O84" s="2">
        <f t="shared" si="54"/>
        <v>26462.146295999999</v>
      </c>
      <c r="P84" s="2">
        <f t="shared" si="54"/>
        <v>29326.099945999998</v>
      </c>
      <c r="Q84" s="2">
        <f t="shared" si="54"/>
        <v>27693.576079999999</v>
      </c>
      <c r="R84" s="2">
        <f t="shared" si="54"/>
        <v>896987.88899999985</v>
      </c>
      <c r="S84" s="2">
        <f t="shared" si="54"/>
        <v>968725.25099999993</v>
      </c>
      <c r="T84" s="2">
        <f t="shared" si="54"/>
        <v>947860.8870000001</v>
      </c>
      <c r="U84" s="2">
        <f t="shared" si="54"/>
        <v>186844.51746900004</v>
      </c>
      <c r="V84" s="2">
        <f t="shared" si="54"/>
        <v>206234.50425200001</v>
      </c>
      <c r="W84" s="2">
        <f t="shared" si="54"/>
        <v>195797.56062400001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4242797</v>
      </c>
      <c r="I85" s="2">
        <f t="shared" si="55"/>
        <v>4302035</v>
      </c>
      <c r="J85" s="2">
        <f t="shared" si="55"/>
        <v>4463038</v>
      </c>
      <c r="L85" s="2">
        <f t="shared" ref="L85:W85" si="56">+SUM(L81:L83)</f>
        <v>340946.41399999999</v>
      </c>
      <c r="M85" s="2">
        <f t="shared" si="56"/>
        <v>372724.25899999996</v>
      </c>
      <c r="N85" s="2">
        <f t="shared" si="56"/>
        <v>358206.6</v>
      </c>
      <c r="O85" s="2">
        <f t="shared" si="56"/>
        <v>26462.145246</v>
      </c>
      <c r="P85" s="2">
        <f t="shared" si="56"/>
        <v>29326.098765999999</v>
      </c>
      <c r="Q85" s="2">
        <f t="shared" si="56"/>
        <v>27693.57502</v>
      </c>
      <c r="R85" s="2">
        <f t="shared" si="56"/>
        <v>896985.05399999989</v>
      </c>
      <c r="S85" s="2">
        <f t="shared" si="56"/>
        <v>968722.06499999994</v>
      </c>
      <c r="T85" s="2">
        <f t="shared" si="56"/>
        <v>947858.02500000014</v>
      </c>
      <c r="U85" s="2">
        <f t="shared" si="56"/>
        <v>186844.49762400004</v>
      </c>
      <c r="V85" s="2">
        <f t="shared" si="56"/>
        <v>206234.48195000002</v>
      </c>
      <c r="W85" s="2">
        <f t="shared" si="56"/>
        <v>195797.54059000002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1635086</v>
      </c>
      <c r="I86" s="52">
        <f t="shared" si="57"/>
        <v>1620573</v>
      </c>
      <c r="J86" s="52">
        <f t="shared" si="57"/>
        <v>1526482</v>
      </c>
      <c r="L86" s="61">
        <f t="shared" ref="L86:W86" si="58">+L84-L63-L58-L59</f>
        <v>312830.32600000006</v>
      </c>
      <c r="M86" s="61">
        <f t="shared" si="58"/>
        <v>343394.19</v>
      </c>
      <c r="N86" s="61">
        <f t="shared" si="58"/>
        <v>326814.40299999999</v>
      </c>
      <c r="O86" s="61">
        <f t="shared" si="58"/>
        <v>26368.813055999999</v>
      </c>
      <c r="P86" s="61">
        <f t="shared" si="58"/>
        <v>29231.700860999998</v>
      </c>
      <c r="Q86" s="61">
        <f t="shared" si="58"/>
        <v>27593.246261999997</v>
      </c>
      <c r="R86" s="61">
        <f t="shared" si="58"/>
        <v>721585.01399999985</v>
      </c>
      <c r="S86" s="61">
        <f t="shared" si="58"/>
        <v>784988.5909999999</v>
      </c>
      <c r="T86" s="61">
        <f t="shared" si="58"/>
        <v>750954.18500000006</v>
      </c>
      <c r="U86" s="61">
        <f t="shared" si="58"/>
        <v>181937.17619900007</v>
      </c>
      <c r="V86" s="61">
        <f t="shared" si="58"/>
        <v>201097.80315200001</v>
      </c>
      <c r="W86" s="61">
        <f t="shared" si="58"/>
        <v>190292.65074899999</v>
      </c>
    </row>
    <row r="87" spans="4:23" ht="13.5" customHeight="1" x14ac:dyDescent="0.35">
      <c r="D87" s="4" t="s">
        <v>689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+SUMIF('Broad Bean Area'!$F$4:$F$176,$E90,'Broad Bean Area'!H$4:H$176)</f>
        <v>0</v>
      </c>
      <c r="I90" s="2">
        <f>+SUMIF('Broad Bean Area'!$F$4:$F$176,$E90,'Broad Bean Area'!I$4:I$176)</f>
        <v>0</v>
      </c>
      <c r="J90" s="2">
        <f>+SUMIF('Broad Bean Area'!$F$4:$F$176,$E90,'Broad Bean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+SUMIF('Broad Bean Area'!$F$4:$F$176,$E91,'Broad Bean Area'!H$4:H$176)</f>
        <v>260</v>
      </c>
      <c r="I91" s="2">
        <f>+SUMIF('Broad Bean Area'!$F$4:$F$176,$E91,'Broad Bean Area'!I$4:I$176)</f>
        <v>260</v>
      </c>
      <c r="J91" s="2">
        <f>+SUMIF('Broad Bean Area'!$F$4:$F$176,$E91,'Broad Bean Area'!J$4:J$176)</f>
        <v>249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+SUMIF('Broad Bean Area'!$F$4:$F$176,$E92,'Broad Bean Area'!H$4:H$176)</f>
        <v>511138</v>
      </c>
      <c r="I92" s="2">
        <f>+SUMIF('Broad Bean Area'!$F$4:$F$176,$E92,'Broad Bean Area'!I$4:I$176)</f>
        <v>505276</v>
      </c>
      <c r="J92" s="2">
        <f>+SUMIF('Broad Bean Area'!$F$4:$F$176,$E92,'Broad Bean Area'!J$4:J$176)</f>
        <v>499117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+SUMIF('Broad Bean Area'!$F$4:$F$176,$E93,'Broad Bean Area'!H$4:H$176)</f>
        <v>0</v>
      </c>
      <c r="I93" s="2">
        <f>+SUMIF('Broad Bean Area'!$F$4:$F$176,$E93,'Broad Bean Area'!I$4:I$176)</f>
        <v>0</v>
      </c>
      <c r="J93" s="2">
        <f>+SUMIF('Broad Bean Area'!$F$4:$F$176,$E93,'Broad Bean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+SUMIF('Broad Bean Area'!$F$4:$F$176,$E94,'Broad Bean Area'!H$4:H$176)</f>
        <v>0</v>
      </c>
      <c r="I94" s="2">
        <f>+SUMIF('Broad Bean Area'!$F$4:$F$176,$E94,'Broad Bean Area'!I$4:I$176)</f>
        <v>0</v>
      </c>
      <c r="J94" s="2">
        <f>+SUMIF('Broad Bean Area'!$F$4:$F$176,$E94,'Broad Bean Area'!J$4:J$176)</f>
        <v>0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+SUMIF('Broad Bean Area'!$F$4:$F$176,$E95,'Broad Bean Area'!H$4:H$176)</f>
        <v>0</v>
      </c>
      <c r="I95" s="2">
        <f>+SUMIF('Broad Bean Area'!$F$4:$F$176,$E95,'Broad Bean Area'!I$4:I$176)</f>
        <v>0</v>
      </c>
      <c r="J95" s="2">
        <f>+SUMIF('Broad Bean Area'!$F$4:$F$176,$E95,'Broad Bean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+SUMIF('Broad Bean Area'!$F$4:$F$176,$E96,'Broad Bean Area'!H$4:H$176)</f>
        <v>1406</v>
      </c>
      <c r="I96" s="2">
        <f>+SUMIF('Broad Bean Area'!$F$4:$F$176,$E96,'Broad Bean Area'!I$4:I$176)</f>
        <v>1421</v>
      </c>
      <c r="J96" s="2">
        <f>+SUMIF('Broad Bean Area'!$F$4:$F$176,$E96,'Broad Bean Area'!J$4:J$176)</f>
        <v>1427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512804</v>
      </c>
      <c r="I97" s="3">
        <f t="shared" si="59"/>
        <v>506957</v>
      </c>
      <c r="J97" s="3">
        <f t="shared" si="59"/>
        <v>500793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+SUMIF('Broad Bean Area'!$F$4:$F$176,$E98,'Broad Bean Area'!H$4:H$176)</f>
        <v>9709</v>
      </c>
      <c r="I98" s="2">
        <f>+SUMIF('Broad Bean Area'!$F$4:$F$176,$E98,'Broad Bean Area'!I$4:I$176)</f>
        <v>9767</v>
      </c>
      <c r="J98" s="2">
        <f>+SUMIF('Broad Bean Area'!$F$4:$F$176,$E98,'Broad Bean Area'!J$4:J$176)</f>
        <v>9844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+SUMIF('Broad Bean Area'!$F$4:$F$176,$E99,'Broad Bean Area'!H$4:H$176)</f>
        <v>47993</v>
      </c>
      <c r="I99" s="2">
        <f>+SUMIF('Broad Bean Area'!$F$4:$F$176,$E99,'Broad Bean Area'!I$4:I$176)</f>
        <v>48427</v>
      </c>
      <c r="J99" s="2">
        <f>+SUMIF('Broad Bean Area'!$F$4:$F$176,$E99,'Broad Bean Area'!J$4:J$176)</f>
        <v>45866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+SUMIF('Broad Bean Area'!$F$4:$F$176,$E100,'Broad Bean Area'!H$4:H$176)</f>
        <v>79220</v>
      </c>
      <c r="I100" s="2">
        <f>+SUMIF('Broad Bean Area'!$F$4:$F$176,$E100,'Broad Bean Area'!I$4:I$176)</f>
        <v>76294</v>
      </c>
      <c r="J100" s="2">
        <f>+SUMIF('Broad Bean Area'!$F$4:$F$176,$E100,'Broad Bean Area'!J$4:J$176)</f>
        <v>70560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+SUMIF('Broad Bean Area'!$F$4:$F$176,$E101,'Broad Bean Area'!H$4:H$176)</f>
        <v>22561</v>
      </c>
      <c r="I101" s="2">
        <f>+SUMIF('Broad Bean Area'!$F$4:$F$176,$E101,'Broad Bean Area'!I$4:I$176)</f>
        <v>19761</v>
      </c>
      <c r="J101" s="2">
        <f>+SUMIF('Broad Bean Area'!$F$4:$F$176,$E101,'Broad Bean Area'!J$4:J$176)</f>
        <v>16738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+SUMIF('Broad Bean Area'!$F$4:$F$176,$E102,'Broad Bean Area'!H$4:H$176)</f>
        <v>25101</v>
      </c>
      <c r="I102" s="2">
        <f>+SUMIF('Broad Bean Area'!$F$4:$F$176,$E102,'Broad Bean Area'!I$4:I$176)</f>
        <v>26517</v>
      </c>
      <c r="J102" s="2">
        <f>+SUMIF('Broad Bean Area'!$F$4:$F$176,$E102,'Broad Bean Area'!J$4:J$176)</f>
        <v>27805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184584</v>
      </c>
      <c r="I103" s="3">
        <f t="shared" si="60"/>
        <v>180766</v>
      </c>
      <c r="J103" s="3">
        <f t="shared" si="60"/>
        <v>170813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+SUMIF('Broad Bean Area'!$F$4:$F$176,$E104,'Broad Bean Area'!H$4:H$176)</f>
        <v>0</v>
      </c>
      <c r="I104" s="3">
        <f>+SUMIF('Broad Bean Area'!$F$4:$F$176,$E104,'Broad Bean Area'!I$4:I$176)</f>
        <v>0</v>
      </c>
      <c r="J104" s="3">
        <f>+SUMIF('Broad Bean Area'!$F$4:$F$176,$E104,'Broad Bean Area'!J$4:J$176)</f>
        <v>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+SUMIF('Broad Bean Area'!$F$4:$F$176,$E105,'Broad Bean Area'!H$4:H$176)</f>
        <v>115</v>
      </c>
      <c r="I105" s="2">
        <f>+SUMIF('Broad Bean Area'!$F$4:$F$176,$E105,'Broad Bean Area'!I$4:I$176)</f>
        <v>116</v>
      </c>
      <c r="J105" s="2">
        <f>+SUMIF('Broad Bean Area'!$F$4:$F$176,$E105,'Broad Bean Area'!J$4:J$176)</f>
        <v>116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+SUMIF('Broad Bean Area'!$F$4:$F$176,$E106,'Broad Bean Area'!H$4:H$176)</f>
        <v>701600</v>
      </c>
      <c r="I106" s="2">
        <f>+SUMIF('Broad Bean Area'!$F$4:$F$176,$E106,'Broad Bean Area'!I$4:I$176)</f>
        <v>750000</v>
      </c>
      <c r="J106" s="2">
        <f>+SUMIF('Broad Bean Area'!$F$4:$F$176,$E106,'Broad Bean Area'!J$4:J$176)</f>
        <v>806858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+SUMIF('Broad Bean Area'!$F$4:$F$176,$E107,'Broad Bean Area'!H$4:H$176)</f>
        <v>0</v>
      </c>
      <c r="I107" s="2">
        <f>+SUMIF('Broad Bean Area'!$F$4:$F$176,$E107,'Broad Bean Area'!I$4:I$176)</f>
        <v>0</v>
      </c>
      <c r="J107" s="2">
        <f>+SUMIF('Broad Bean Area'!$F$4:$F$176,$E107,'Broad Bean Area'!J$4:J$176)</f>
        <v>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+SUMIF('Broad Bean Area'!$F$4:$F$176,$E108,'Broad Bean Area'!H$4:H$176)</f>
        <v>0</v>
      </c>
      <c r="I108" s="2">
        <f>+SUMIF('Broad Bean Area'!$F$4:$F$176,$E108,'Broad Bean Area'!I$4:I$176)</f>
        <v>0</v>
      </c>
      <c r="J108" s="2">
        <f>+SUMIF('Broad Bean Area'!$F$4:$F$176,$E108,'Broad Bean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+SUMIF('Broad Bean Area'!$F$4:$F$176,$E109,'Broad Bean Area'!H$4:H$176)</f>
        <v>6930</v>
      </c>
      <c r="I109" s="2">
        <f>+SUMIF('Broad Bean Area'!$F$4:$F$176,$E109,'Broad Bean Area'!I$4:I$176)</f>
        <v>7122</v>
      </c>
      <c r="J109" s="2">
        <f>+SUMIF('Broad Bean Area'!$F$4:$F$176,$E109,'Broad Bean Area'!J$4:J$176)</f>
        <v>7235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708645</v>
      </c>
      <c r="I110" s="3">
        <f t="shared" si="61"/>
        <v>757238</v>
      </c>
      <c r="J110" s="3">
        <f t="shared" si="61"/>
        <v>814209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+SUMIF('Broad Bean Area'!$F$4:$F$176,$E111,'Broad Bean Area'!H$4:H$176)</f>
        <v>177508</v>
      </c>
      <c r="I111" s="2">
        <f>+SUMIF('Broad Bean Area'!$F$4:$F$176,$E111,'Broad Bean Area'!I$4:I$176)</f>
        <v>207277</v>
      </c>
      <c r="J111" s="2">
        <f>+SUMIF('Broad Bean Area'!$F$4:$F$176,$E111,'Broad Bean Area'!J$4:J$176)</f>
        <v>204812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+SUMIF('Broad Bean Area'!$F$4:$F$176,$E112,'Broad Bean Area'!H$4:H$176)</f>
        <v>66752</v>
      </c>
      <c r="I112" s="2">
        <f>+SUMIF('Broad Bean Area'!$F$4:$F$176,$E112,'Broad Bean Area'!I$4:I$176)</f>
        <v>94664</v>
      </c>
      <c r="J112" s="2">
        <f>+SUMIF('Broad Bean Area'!$F$4:$F$176,$E112,'Broad Bean Area'!J$4:J$176)</f>
        <v>101364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+SUMIF('Broad Bean Area'!$F$4:$F$176,$E113,'Broad Bean Area'!H$4:H$176)</f>
        <v>2690</v>
      </c>
      <c r="I113" s="2">
        <f>+SUMIF('Broad Bean Area'!$F$4:$F$176,$E113,'Broad Bean Area'!I$4:I$176)</f>
        <v>3162</v>
      </c>
      <c r="J113" s="2">
        <f>+SUMIF('Broad Bean Area'!$F$4:$F$176,$E113,'Broad Bean Area'!J$4:J$176)</f>
        <v>3061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246950</v>
      </c>
      <c r="I114" s="3">
        <f t="shared" si="62"/>
        <v>305103</v>
      </c>
      <c r="J114" s="3">
        <f t="shared" si="62"/>
        <v>309237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+SUMIF('Broad Bean Area'!$F$4:$F$176,$E115,'Broad Bean Area'!H$4:H$176)</f>
        <v>324060</v>
      </c>
      <c r="I115" s="2">
        <f>+SUMIF('Broad Bean Area'!$F$4:$F$176,$E115,'Broad Bean Area'!I$4:I$176)</f>
        <v>317553</v>
      </c>
      <c r="J115" s="2">
        <f>+SUMIF('Broad Bean Area'!$F$4:$F$176,$E115,'Broad Bean Area'!J$4:J$176)</f>
        <v>209748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+SUMIF('Broad Bean Area'!$F$4:$F$176,$E116,'Broad Bean Area'!H$4:H$176)</f>
        <v>40414</v>
      </c>
      <c r="I116" s="2">
        <f>+SUMIF('Broad Bean Area'!$F$4:$F$176,$E116,'Broad Bean Area'!I$4:I$176)</f>
        <v>39125</v>
      </c>
      <c r="J116" s="2">
        <f>+SUMIF('Broad Bean Area'!$F$4:$F$176,$E116,'Broad Bean Area'!J$4:J$176)</f>
        <v>37701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364474</v>
      </c>
      <c r="I117" s="3">
        <f t="shared" si="63"/>
        <v>356678</v>
      </c>
      <c r="J117" s="3">
        <f t="shared" si="63"/>
        <v>247449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+SUMIF('Broad Bean Area'!$F$4:$F$176,$E118,'Broad Bean Area'!H$4:H$176)</f>
        <v>152100</v>
      </c>
      <c r="I118" s="2">
        <f>+SUMIF('Broad Bean Area'!$F$4:$F$176,$E118,'Broad Bean Area'!I$4:I$176)</f>
        <v>163900</v>
      </c>
      <c r="J118" s="2">
        <f>+SUMIF('Broad Bean Area'!$F$4:$F$176,$E118,'Broad Bean Area'!J$4:J$176)</f>
        <v>350457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+SUMIF('Broad Bean Area'!$F$4:$F$176,$E119,'Broad Bean Area'!H$4:H$176)</f>
        <v>1384</v>
      </c>
      <c r="I119" s="2">
        <f>+SUMIF('Broad Bean Area'!$F$4:$F$176,$E119,'Broad Bean Area'!I$4:I$176)</f>
        <v>800</v>
      </c>
      <c r="J119" s="2">
        <f>+SUMIF('Broad Bean Area'!$F$4:$F$176,$E119,'Broad Bean Area'!J$4:J$176)</f>
        <v>1276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+SUMIF('Broad Bean Area'!$F$4:$F$176,$E120,'Broad Bean Area'!H$4:H$176)</f>
        <v>2757</v>
      </c>
      <c r="I120" s="2">
        <f>+SUMIF('Broad Bean Area'!$F$4:$F$176,$E120,'Broad Bean Area'!I$4:I$176)</f>
        <v>2973</v>
      </c>
      <c r="J120" s="2">
        <f>+SUMIF('Broad Bean Area'!$F$4:$F$176,$E120,'Broad Bean Area'!J$4:J$176)</f>
        <v>2673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+SUMIF('Broad Bean Area'!$F$4:$F$176,$E121,'Broad Bean Area'!H$4:H$176)</f>
        <v>8291</v>
      </c>
      <c r="I121" s="2">
        <f>+SUMIF('Broad Bean Area'!$F$4:$F$176,$E121,'Broad Bean Area'!I$4:I$176)</f>
        <v>8438</v>
      </c>
      <c r="J121" s="2">
        <f>+SUMIF('Broad Bean Area'!$F$4:$F$176,$E121,'Broad Bean Area'!J$4:J$176)</f>
        <v>7454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+SUMIF('Broad Bean Area'!$F$4:$F$176,$E122,'Broad Bean Area'!H$4:H$176)</f>
        <v>12432</v>
      </c>
      <c r="I122" s="2">
        <f>+SUMIF('Broad Bean Area'!$F$4:$F$176,$E122,'Broad Bean Area'!I$4:I$176)</f>
        <v>12211</v>
      </c>
      <c r="J122" s="2">
        <f>+SUMIF('Broad Bean Area'!$F$4:$F$176,$E122,'Broad Bean Area'!J$4:J$176)</f>
        <v>11403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396475</v>
      </c>
      <c r="I124" s="2">
        <f t="shared" si="64"/>
        <v>465957</v>
      </c>
      <c r="J124" s="2">
        <f t="shared" si="64"/>
        <v>656749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15122</v>
      </c>
      <c r="I125" s="2">
        <f t="shared" si="65"/>
        <v>15373</v>
      </c>
      <c r="J125" s="2">
        <f t="shared" si="65"/>
        <v>14464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1770392</v>
      </c>
      <c r="I126" s="2">
        <f t="shared" si="66"/>
        <v>1801523</v>
      </c>
      <c r="J126" s="2">
        <f t="shared" si="66"/>
        <v>1733148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1773149</v>
      </c>
      <c r="I127" s="2">
        <f t="shared" si="67"/>
        <v>1804496</v>
      </c>
      <c r="J127" s="2">
        <f t="shared" si="67"/>
        <v>1735821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2181989</v>
      </c>
      <c r="I128" s="2">
        <f t="shared" si="69"/>
        <v>2282853</v>
      </c>
      <c r="J128" s="2">
        <f t="shared" si="69"/>
        <v>2404361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1023887</v>
      </c>
      <c r="I129" s="52">
        <f t="shared" si="71"/>
        <v>1008218</v>
      </c>
      <c r="J129" s="52">
        <f t="shared" si="71"/>
        <v>884420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689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1426.9230769230769</v>
      </c>
      <c r="I134" s="2">
        <f t="shared" si="74"/>
        <v>1453.8461538461538</v>
      </c>
      <c r="J134" s="2">
        <f t="shared" si="74"/>
        <v>1461.8473895582329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1868.1471539975505</v>
      </c>
      <c r="I135" s="2">
        <f t="shared" si="75"/>
        <v>2062.6231999936667</v>
      </c>
      <c r="J135" s="2">
        <f t="shared" si="75"/>
        <v>2003.0113179875661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 t="e">
        <f t="shared" ref="H137:J137" si="77">+H51*1000/H94</f>
        <v>#DIV/0!</v>
      </c>
      <c r="I137" s="2" t="e">
        <f t="shared" si="77"/>
        <v>#DIV/0!</v>
      </c>
      <c r="J137" s="2" t="e">
        <f t="shared" si="77"/>
        <v>#DIV/0!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954.4807965860598</v>
      </c>
      <c r="I139" s="2">
        <f t="shared" si="79"/>
        <v>1017.5932441942294</v>
      </c>
      <c r="J139" s="2">
        <f t="shared" si="79"/>
        <v>996.49614576033639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1865.4183664714003</v>
      </c>
      <c r="I140" s="2">
        <f t="shared" si="80"/>
        <v>2059.381762161288</v>
      </c>
      <c r="J140" s="2">
        <f t="shared" si="80"/>
        <v>1999.8741995195619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1336.1829230610774</v>
      </c>
      <c r="I141" s="2">
        <f t="shared" si="81"/>
        <v>1336.2342582164431</v>
      </c>
      <c r="J141" s="2">
        <f t="shared" si="81"/>
        <v>1336.0422592442096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1238.659804554831</v>
      </c>
      <c r="I142" s="2">
        <f t="shared" si="82"/>
        <v>1280.380779317323</v>
      </c>
      <c r="J142" s="2">
        <f t="shared" si="82"/>
        <v>1410.0859024113722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1292.1105781368342</v>
      </c>
      <c r="I143" s="2">
        <f t="shared" si="83"/>
        <v>1322.6203895457047</v>
      </c>
      <c r="J143" s="2">
        <f t="shared" si="83"/>
        <v>1293.9058956916099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390.85146934976285</v>
      </c>
      <c r="I144" s="2">
        <f t="shared" si="84"/>
        <v>244.77506199078994</v>
      </c>
      <c r="J144" s="2">
        <f t="shared" si="84"/>
        <v>232.46504958776436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1251.3047288952632</v>
      </c>
      <c r="I145" s="2">
        <f t="shared" si="85"/>
        <v>1212.3920503827733</v>
      </c>
      <c r="J145" s="2">
        <f t="shared" si="85"/>
        <v>1171.4799496493436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1164.8246868634335</v>
      </c>
      <c r="I146" s="2">
        <f t="shared" si="86"/>
        <v>1178.0423309693194</v>
      </c>
      <c r="J146" s="2">
        <f t="shared" si="86"/>
        <v>1203.5910615702551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 t="e">
        <f t="shared" ref="H147:J147" si="87">+H61*1000/H104</f>
        <v>#DIV/0!</v>
      </c>
      <c r="I147" s="2" t="e">
        <f t="shared" si="87"/>
        <v>#DIV/0!</v>
      </c>
      <c r="J147" s="2" t="e">
        <f t="shared" si="87"/>
        <v>#DIV/0!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1017.3913043478261</v>
      </c>
      <c r="I148" s="2">
        <f t="shared" si="88"/>
        <v>1008.6206896551724</v>
      </c>
      <c r="J148" s="2">
        <f t="shared" si="88"/>
        <v>1008.6206896551724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2036.3454960091219</v>
      </c>
      <c r="I149" s="2">
        <f t="shared" si="89"/>
        <v>2000</v>
      </c>
      <c r="J149" s="2">
        <f t="shared" si="89"/>
        <v>1994.034885940277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 t="e">
        <f t="shared" ref="H150:J150" si="90">+H64*1000/H107</f>
        <v>#DIV/0!</v>
      </c>
      <c r="I150" s="2" t="e">
        <f t="shared" si="90"/>
        <v>#DIV/0!</v>
      </c>
      <c r="J150" s="2" t="e">
        <f t="shared" si="90"/>
        <v>#DIV/0!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1258.5858585858587</v>
      </c>
      <c r="I152" s="2">
        <f t="shared" si="92"/>
        <v>1179.5843864083122</v>
      </c>
      <c r="J152" s="2">
        <f t="shared" si="92"/>
        <v>1268.8320663441602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2028.5742508590338</v>
      </c>
      <c r="I153" s="2">
        <f t="shared" si="93"/>
        <v>1992.1319321006076</v>
      </c>
      <c r="J153" s="2">
        <f t="shared" si="93"/>
        <v>1987.4503966426312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3768.6864817360342</v>
      </c>
      <c r="I154" s="2">
        <f t="shared" si="94"/>
        <v>3318.0285318679835</v>
      </c>
      <c r="J154" s="2">
        <f t="shared" si="94"/>
        <v>3298.9668574106986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1808.4102348993288</v>
      </c>
      <c r="I155" s="2">
        <f t="shared" si="95"/>
        <v>1606.2600354939575</v>
      </c>
      <c r="J155" s="2">
        <f t="shared" si="95"/>
        <v>1733.4260684266603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1386.9888475836431</v>
      </c>
      <c r="I156" s="2">
        <f t="shared" si="96"/>
        <v>1254.5857052498418</v>
      </c>
      <c r="J156" s="2">
        <f t="shared" si="96"/>
        <v>1268.8663835347925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3212.8690018222314</v>
      </c>
      <c r="I157" s="2">
        <f t="shared" si="97"/>
        <v>2765.5349177163121</v>
      </c>
      <c r="J157" s="2">
        <f t="shared" si="97"/>
        <v>2765.7072083870949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1222.9432821082517</v>
      </c>
      <c r="I158" s="2">
        <f t="shared" si="98"/>
        <v>935.72411534452522</v>
      </c>
      <c r="J158" s="2">
        <f t="shared" si="98"/>
        <v>1194.6001868909359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2060.5978126391847</v>
      </c>
      <c r="I159" s="2">
        <f t="shared" si="99"/>
        <v>2004.6006389776358</v>
      </c>
      <c r="J159" s="2">
        <f t="shared" si="99"/>
        <v>2126.3096469589668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1315.824997119136</v>
      </c>
      <c r="I160" s="2">
        <f t="shared" si="100"/>
        <v>1052.9721485485509</v>
      </c>
      <c r="J160" s="2">
        <f t="shared" si="100"/>
        <v>1336.5541990470763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2154.5036160420777</v>
      </c>
      <c r="I161" s="2">
        <f t="shared" si="101"/>
        <v>1731.5436241610739</v>
      </c>
      <c r="J161" s="2">
        <f t="shared" si="101"/>
        <v>1208.4991882028323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>
        <f t="shared" ref="H162:J162" si="102">+H76*1000/H119</f>
        <v>1668.3526011560693</v>
      </c>
      <c r="I162" s="2">
        <f t="shared" si="102"/>
        <v>1625</v>
      </c>
      <c r="J162" s="2">
        <f t="shared" si="102"/>
        <v>1715.5172413793102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5587.5952121871596</v>
      </c>
      <c r="I163" s="2">
        <f t="shared" si="103"/>
        <v>5589.6400941809616</v>
      </c>
      <c r="J163" s="2">
        <f t="shared" si="103"/>
        <v>5957.7254021698463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1838.1377397177662</v>
      </c>
      <c r="I164" s="2">
        <f t="shared" si="104"/>
        <v>1835.2690210950461</v>
      </c>
      <c r="J164" s="2">
        <f t="shared" si="104"/>
        <v>1354.5747249798765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2650.7400257400259</v>
      </c>
      <c r="I165" s="2">
        <f t="shared" si="105"/>
        <v>2735.5662926869218</v>
      </c>
      <c r="J165" s="2">
        <f t="shared" si="105"/>
        <v>2473.9980706831534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2818.5989028312001</v>
      </c>
      <c r="I167" s="2">
        <f t="shared" si="106"/>
        <v>2411.6452805731001</v>
      </c>
      <c r="J167" s="2">
        <f t="shared" si="106"/>
        <v>1941.40988414143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2425.9357227879909</v>
      </c>
      <c r="I168" s="2">
        <f t="shared" si="107"/>
        <v>2430.9503675274832</v>
      </c>
      <c r="J168" s="2">
        <f t="shared" si="107"/>
        <v>2218.9574115044247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1744.5898987342916</v>
      </c>
      <c r="I169" s="2">
        <f t="shared" si="108"/>
        <v>1743.4920342399182</v>
      </c>
      <c r="J169" s="2">
        <f t="shared" si="108"/>
        <v>1820.9200829934894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1750.5652373263613</v>
      </c>
      <c r="I170" s="2">
        <f t="shared" si="109"/>
        <v>1749.8287610501768</v>
      </c>
      <c r="J170" s="2">
        <f t="shared" si="109"/>
        <v>1827.2903715302441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1944.4630564132083</v>
      </c>
      <c r="I171" s="2">
        <f t="shared" si="111"/>
        <v>1884.499352345508</v>
      </c>
      <c r="J171" s="2">
        <f t="shared" si="111"/>
        <v>1856.2262488869185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1596.9398966878182</v>
      </c>
      <c r="I172" s="53">
        <f t="shared" si="112"/>
        <v>1607.3636852347408</v>
      </c>
      <c r="J172" s="53">
        <f t="shared" si="112"/>
        <v>1725.9695619728184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W321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3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689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371</v>
      </c>
      <c r="I5" s="2">
        <f t="shared" si="0"/>
        <v>378</v>
      </c>
      <c r="J5" s="2">
        <f t="shared" si="0"/>
        <v>364</v>
      </c>
      <c r="K5" s="27"/>
      <c r="L5" s="2">
        <f>+IFERROR(('Regions &amp; Poverty'!$G3/100)*H5,0)</f>
        <v>89.039999999999992</v>
      </c>
      <c r="M5" s="2">
        <f>+IFERROR(('Regions &amp; Poverty'!$G3/100)*I5,0)</f>
        <v>90.72</v>
      </c>
      <c r="N5" s="2">
        <f>+IFERROR(('Regions &amp; Poverty'!$G3/100)*J5,0)</f>
        <v>87.36</v>
      </c>
      <c r="O5" s="2">
        <f>+IFERROR(L5*('Regions &amp; Poverty'!$I3/100),0)</f>
        <v>6.8560799999999995</v>
      </c>
      <c r="P5" s="2">
        <f>+IFERROR(M5*('Regions &amp; Poverty'!$I3/100),0)</f>
        <v>6.9854399999999996</v>
      </c>
      <c r="Q5" s="2">
        <f>+IFERROR(N5*('Regions &amp; Poverty'!$I3/100),0)</f>
        <v>6.7267200000000003</v>
      </c>
      <c r="R5" s="2">
        <f>+IFERROR(('Regions &amp; Poverty'!$K3/100)*H5,0)</f>
        <v>166.95000000000002</v>
      </c>
      <c r="S5" s="2">
        <f>+IFERROR(('Regions &amp; Poverty'!$K3/100)*I5,0)</f>
        <v>170.1</v>
      </c>
      <c r="T5" s="2">
        <f>+IFERROR(('Regions &amp; Poverty'!$K3/100)*J5,0)</f>
        <v>163.80000000000001</v>
      </c>
      <c r="U5" s="2">
        <f>+IFERROR(R5*('Regions &amp; Poverty'!$M3/100),0)</f>
        <v>31.386600000000005</v>
      </c>
      <c r="V5" s="2">
        <f>+IFERROR(S5*('Regions &amp; Poverty'!$M3/100),0)</f>
        <v>31.9788</v>
      </c>
      <c r="W5" s="2">
        <f>+IFERROR(T5*('Regions &amp; Poverty'!$M3/100),0)</f>
        <v>30.794400000000003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7"/>
      <c r="L8" s="2">
        <f>+IFERROR(('Regions &amp; Poverty'!$G6/100)*H8,0)</f>
        <v>0</v>
      </c>
      <c r="M8" s="2">
        <f>+IFERROR(('Regions &amp; Poverty'!$G6/100)*I8,0)</f>
        <v>0</v>
      </c>
      <c r="N8" s="2">
        <f>+IFERROR(('Regions &amp; Poverty'!$G6/100)*J8,0)</f>
        <v>0</v>
      </c>
      <c r="O8" s="2">
        <f>+IFERROR(L8*('Regions &amp; Poverty'!$I6/100),0)</f>
        <v>0</v>
      </c>
      <c r="P8" s="2">
        <f>+IFERROR(M8*('Regions &amp; Poverty'!$I6/100),0)</f>
        <v>0</v>
      </c>
      <c r="Q8" s="2">
        <f>+IFERROR(N8*('Regions &amp; Poverty'!$I6/100),0)</f>
        <v>0</v>
      </c>
      <c r="R8" s="2">
        <f>+IFERROR(('Regions &amp; Poverty'!$K6/100)*H8,0)</f>
        <v>0</v>
      </c>
      <c r="S8" s="2">
        <f>+IFERROR(('Regions &amp; Poverty'!$K6/100)*I8,0)</f>
        <v>0</v>
      </c>
      <c r="T8" s="2">
        <f>+IFERROR(('Regions &amp; Poverty'!$K6/100)*J8,0)</f>
        <v>0</v>
      </c>
      <c r="U8" s="2">
        <f>+IFERROR(R8*('Regions &amp; Poverty'!$M6/100),0)</f>
        <v>0</v>
      </c>
      <c r="V8" s="2">
        <f>+IFERROR(S8*('Regions &amp; Poverty'!$M6/100),0)</f>
        <v>0</v>
      </c>
      <c r="W8" s="2">
        <f>+IFERROR(T8*('Regions &amp; Poverty'!$M6/100),0)</f>
        <v>0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0</v>
      </c>
      <c r="I13" s="2">
        <f t="shared" si="0"/>
        <v>0</v>
      </c>
      <c r="J13" s="2">
        <f t="shared" si="0"/>
        <v>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0</v>
      </c>
      <c r="I16" s="2">
        <f t="shared" si="0"/>
        <v>0</v>
      </c>
      <c r="J16" s="2">
        <f t="shared" si="0"/>
        <v>0</v>
      </c>
      <c r="K16" s="27"/>
      <c r="L16" s="2">
        <f>+IFERROR(('Regions &amp; Poverty'!$G14/100)*H16,0)</f>
        <v>0</v>
      </c>
      <c r="M16" s="2">
        <f>+IFERROR(('Regions &amp; Poverty'!$G14/100)*I16,0)</f>
        <v>0</v>
      </c>
      <c r="N16" s="2">
        <f>+IFERROR(('Regions &amp; Poverty'!$G14/100)*J16,0)</f>
        <v>0</v>
      </c>
      <c r="O16" s="2">
        <f>+IFERROR(L16*('Regions &amp; Poverty'!$I14/100),0)</f>
        <v>0</v>
      </c>
      <c r="P16" s="2">
        <f>+IFERROR(M16*('Regions &amp; Poverty'!$I14/100),0)</f>
        <v>0</v>
      </c>
      <c r="Q16" s="2">
        <f>+IFERROR(N16*('Regions &amp; Poverty'!$I14/100),0)</f>
        <v>0</v>
      </c>
      <c r="R16" s="2">
        <f>+IFERROR(('Regions &amp; Poverty'!$K14/100)*H16,0)</f>
        <v>0</v>
      </c>
      <c r="S16" s="2">
        <f>+IFERROR(('Regions &amp; Poverty'!$K14/100)*I16,0)</f>
        <v>0</v>
      </c>
      <c r="T16" s="2">
        <f>+IFERROR(('Regions &amp; Poverty'!$K14/100)*J16,0)</f>
        <v>0</v>
      </c>
      <c r="U16" s="2">
        <f>+IFERROR(R16*('Regions &amp; Poverty'!$M14/100),0)</f>
        <v>0</v>
      </c>
      <c r="V16" s="2">
        <f>+IFERROR(S16*('Regions &amp; Poverty'!$M14/100),0)</f>
        <v>0</v>
      </c>
      <c r="W16" s="2">
        <f>+IFERROR(T16*('Regions &amp; Poverty'!$M14/100),0)</f>
        <v>0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  <c r="K17" s="27"/>
      <c r="L17" s="2">
        <f>+IFERROR(('Regions &amp; Poverty'!$G15/100)*H17,0)</f>
        <v>0</v>
      </c>
      <c r="M17" s="2">
        <f>+IFERROR(('Regions &amp; Poverty'!$G15/100)*I17,0)</f>
        <v>0</v>
      </c>
      <c r="N17" s="2">
        <f>+IFERROR(('Regions &amp; Poverty'!$G15/100)*J17,0)</f>
        <v>0</v>
      </c>
      <c r="O17" s="2">
        <f>+IFERROR(L17*('Regions &amp; Poverty'!$I15/100),0)</f>
        <v>0</v>
      </c>
      <c r="P17" s="2">
        <f>+IFERROR(M17*('Regions &amp; Poverty'!$I15/100),0)</f>
        <v>0</v>
      </c>
      <c r="Q17" s="2">
        <f>+IFERROR(N17*('Regions &amp; Poverty'!$I15/100),0)</f>
        <v>0</v>
      </c>
      <c r="R17" s="2">
        <f>+IFERROR(('Regions &amp; Poverty'!$K15/100)*H17,0)</f>
        <v>0</v>
      </c>
      <c r="S17" s="2">
        <f>+IFERROR(('Regions &amp; Poverty'!$K15/100)*I17,0)</f>
        <v>0</v>
      </c>
      <c r="T17" s="2">
        <f>+IFERROR(('Regions &amp; Poverty'!$K15/100)*J17,0)</f>
        <v>0</v>
      </c>
      <c r="U17" s="2">
        <f>+IFERROR(R17*('Regions &amp; Poverty'!$M15/100),0)</f>
        <v>0</v>
      </c>
      <c r="V17" s="2">
        <f>+IFERROR(S17*('Regions &amp; Poverty'!$M15/100),0)</f>
        <v>0</v>
      </c>
      <c r="W17" s="2">
        <f>+IFERROR(T17*('Regions &amp; Poverty'!$M15/100),0)</f>
        <v>0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839251</v>
      </c>
      <c r="I19" s="9">
        <f t="shared" si="1"/>
        <v>935814</v>
      </c>
      <c r="J19" s="9">
        <f t="shared" si="1"/>
        <v>878325</v>
      </c>
      <c r="K19" s="27"/>
      <c r="L19" s="2">
        <f>+IFERROR(('Regions &amp; Poverty'!$G17/100)*H19,0)</f>
        <v>281149.08500000002</v>
      </c>
      <c r="M19" s="2">
        <f>+IFERROR(('Regions &amp; Poverty'!$G17/100)*I19,0)</f>
        <v>313497.69</v>
      </c>
      <c r="N19" s="2">
        <f>+IFERROR(('Regions &amp; Poverty'!$G17/100)*J19,0)</f>
        <v>294238.875</v>
      </c>
      <c r="O19" s="2">
        <f>+IFERROR(L19*('Regions &amp; Poverty'!$I17/100),0)</f>
        <v>25303.417649999999</v>
      </c>
      <c r="P19" s="2">
        <f>+IFERROR(M19*('Regions &amp; Poverty'!$I17/100),0)</f>
        <v>28214.792099999999</v>
      </c>
      <c r="Q19" s="2">
        <f>+IFERROR(N19*('Regions &amp; Poverty'!$I17/100),0)</f>
        <v>26481.498749999999</v>
      </c>
      <c r="R19" s="2">
        <f>+IFERROR(('Regions &amp; Poverty'!$K17/100)*H19,0)</f>
        <v>613492.48100000003</v>
      </c>
      <c r="S19" s="2">
        <f>+IFERROR(('Regions &amp; Poverty'!$K17/100)*I19,0)</f>
        <v>684080.03399999999</v>
      </c>
      <c r="T19" s="2">
        <f>+IFERROR(('Regions &amp; Poverty'!$K17/100)*J19,0)</f>
        <v>642055.57499999995</v>
      </c>
      <c r="U19" s="2">
        <f>+IFERROR(R19*('Regions &amp; Poverty'!$M17/100),0)</f>
        <v>171777.89468000003</v>
      </c>
      <c r="V19" s="2">
        <f>+IFERROR(S19*('Regions &amp; Poverty'!$M17/100),0)</f>
        <v>191542.40952000002</v>
      </c>
      <c r="W19" s="2">
        <f>+IFERROR(T19*('Regions &amp; Poverty'!$M17/100),0)</f>
        <v>179775.56100000002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115630</v>
      </c>
      <c r="I21" s="9">
        <f t="shared" si="3"/>
        <v>106380</v>
      </c>
      <c r="J21" s="9">
        <f t="shared" si="3"/>
        <v>121412</v>
      </c>
      <c r="K21" s="27"/>
      <c r="L21" s="2">
        <f>+IFERROR(('Regions &amp; Poverty'!$G19/100)*H21,0)</f>
        <v>17228.87</v>
      </c>
      <c r="M21" s="2">
        <f>+IFERROR(('Regions &amp; Poverty'!$G19/100)*I21,0)</f>
        <v>15850.619999999999</v>
      </c>
      <c r="N21" s="2">
        <f>+IFERROR(('Regions &amp; Poverty'!$G19/100)*J21,0)</f>
        <v>18090.387999999999</v>
      </c>
      <c r="O21" s="2">
        <f>+IFERROR(L21*('Regions &amp; Poverty'!$I19/100),0)</f>
        <v>689.15480000000002</v>
      </c>
      <c r="P21" s="2">
        <f>+IFERROR(M21*('Regions &amp; Poverty'!$I19/100),0)</f>
        <v>634.02480000000003</v>
      </c>
      <c r="Q21" s="2">
        <f>+IFERROR(N21*('Regions &amp; Poverty'!$I19/100),0)</f>
        <v>723.61551999999995</v>
      </c>
      <c r="R21" s="2">
        <f>+IFERROR(('Regions &amp; Poverty'!$K19/100)*H21,0)</f>
        <v>46830.15</v>
      </c>
      <c r="S21" s="2">
        <f>+IFERROR(('Regions &amp; Poverty'!$K19/100)*I21,0)</f>
        <v>43083.9</v>
      </c>
      <c r="T21" s="2">
        <f>+IFERROR(('Regions &amp; Poverty'!$K19/100)*J21,0)</f>
        <v>49171.86</v>
      </c>
      <c r="U21" s="2">
        <f>+IFERROR(R21*('Regions &amp; Poverty'!$M19/100),0)</f>
        <v>6368.9004000000004</v>
      </c>
      <c r="V21" s="2">
        <f>+IFERROR(S21*('Regions &amp; Poverty'!$M19/100),0)</f>
        <v>5859.4104000000007</v>
      </c>
      <c r="W21" s="2">
        <f>+IFERROR(T21*('Regions &amp; Poverty'!$M19/100),0)</f>
        <v>6687.3729600000006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0</v>
      </c>
      <c r="I22" s="2">
        <f t="shared" si="4"/>
        <v>0</v>
      </c>
      <c r="J22" s="2">
        <f t="shared" si="4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0</v>
      </c>
      <c r="I26" s="2">
        <f t="shared" si="4"/>
        <v>0</v>
      </c>
      <c r="J26" s="2">
        <f t="shared" si="4"/>
        <v>0</v>
      </c>
      <c r="K26" s="27"/>
      <c r="L26" s="2">
        <f>+IFERROR(('Regions &amp; Poverty'!$G24/100)*H26,0)</f>
        <v>0</v>
      </c>
      <c r="M26" s="2">
        <f>+IFERROR(('Regions &amp; Poverty'!$G24/100)*I26,0)</f>
        <v>0</v>
      </c>
      <c r="N26" s="2">
        <f>+IFERROR(('Regions &amp; Poverty'!$G24/100)*J26,0)</f>
        <v>0</v>
      </c>
      <c r="O26" s="2">
        <f>+IFERROR(L26*('Regions &amp; Poverty'!$I24/100),0)</f>
        <v>0</v>
      </c>
      <c r="P26" s="2">
        <f>+IFERROR(M26*('Regions &amp; Poverty'!$I24/100),0)</f>
        <v>0</v>
      </c>
      <c r="Q26" s="2">
        <f>+IFERROR(N26*('Regions &amp; Poverty'!$I24/100),0)</f>
        <v>0</v>
      </c>
      <c r="R26" s="2">
        <f>+IFERROR(('Regions &amp; Poverty'!$K24/100)*H26,0)</f>
        <v>0</v>
      </c>
      <c r="S26" s="2">
        <f>+IFERROR(('Regions &amp; Poverty'!$K24/100)*I26,0)</f>
        <v>0</v>
      </c>
      <c r="T26" s="2">
        <f>+IFERROR(('Regions &amp; Poverty'!$K24/100)*J26,0)</f>
        <v>0</v>
      </c>
      <c r="U26" s="2">
        <f>+IFERROR(R26*('Regions &amp; Poverty'!$M24/100),0)</f>
        <v>0</v>
      </c>
      <c r="V26" s="2">
        <f>+IFERROR(S26*('Regions &amp; Poverty'!$M24/100),0)</f>
        <v>0</v>
      </c>
      <c r="W26" s="2">
        <f>+IFERROR(T26*('Regions &amp; Poverty'!$M24/100),0)</f>
        <v>0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0</v>
      </c>
      <c r="I35" s="2">
        <f t="shared" si="5"/>
        <v>0</v>
      </c>
      <c r="J35" s="2">
        <f t="shared" si="5"/>
        <v>0</v>
      </c>
      <c r="K35" s="27"/>
      <c r="L35" s="2">
        <f>+IFERROR(('Regions &amp; Poverty'!$G33/100)*H35,0)</f>
        <v>0</v>
      </c>
      <c r="M35" s="2">
        <f>+IFERROR(('Regions &amp; Poverty'!$G33/100)*I35,0)</f>
        <v>0</v>
      </c>
      <c r="N35" s="2">
        <f>+IFERROR(('Regions &amp; Poverty'!$G33/100)*J35,0)</f>
        <v>0</v>
      </c>
      <c r="O35" s="2">
        <f>+IFERROR(L35*('Regions &amp; Poverty'!$I33/100),0)</f>
        <v>0</v>
      </c>
      <c r="P35" s="2">
        <f>+IFERROR(M35*('Regions &amp; Poverty'!$I33/100),0)</f>
        <v>0</v>
      </c>
      <c r="Q35" s="2">
        <f>+IFERROR(N35*('Regions &amp; Poverty'!$I33/100),0)</f>
        <v>0</v>
      </c>
      <c r="R35" s="2">
        <f>+IFERROR(('Regions &amp; Poverty'!$K33/100)*H35,0)</f>
        <v>0</v>
      </c>
      <c r="S35" s="2">
        <f>+IFERROR(('Regions &amp; Poverty'!$K33/100)*I35,0)</f>
        <v>0</v>
      </c>
      <c r="T35" s="2">
        <f>+IFERROR(('Regions &amp; Poverty'!$K33/100)*J35,0)</f>
        <v>0</v>
      </c>
      <c r="U35" s="2">
        <f>+IFERROR(R35*('Regions &amp; Poverty'!$M33/100),0)</f>
        <v>0</v>
      </c>
      <c r="V35" s="2">
        <f>+IFERROR(S35*('Regions &amp; Poverty'!$M33/100),0)</f>
        <v>0</v>
      </c>
      <c r="W35" s="2">
        <f>+IFERROR(T35*('Regions &amp; Poverty'!$M33/100),0)</f>
        <v>0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1342</v>
      </c>
      <c r="I50" s="2">
        <f t="shared" si="6"/>
        <v>1446</v>
      </c>
      <c r="J50" s="2">
        <f t="shared" si="6"/>
        <v>1422</v>
      </c>
      <c r="K50" s="27"/>
      <c r="L50" s="2">
        <f>+IFERROR(('Regions &amp; Poverty'!$G48/100)*H50,0)</f>
        <v>701.86599999999999</v>
      </c>
      <c r="M50" s="2">
        <f>+IFERROR(('Regions &amp; Poverty'!$G48/100)*I50,0)</f>
        <v>756.25800000000004</v>
      </c>
      <c r="N50" s="2">
        <f>+IFERROR(('Regions &amp; Poverty'!$G48/100)*J50,0)</f>
        <v>743.70600000000002</v>
      </c>
      <c r="O50" s="2">
        <f>+IFERROR(L50*('Regions &amp; Poverty'!$I48/100),0)</f>
        <v>117.21162199999999</v>
      </c>
      <c r="P50" s="2">
        <f>+IFERROR(M50*('Regions &amp; Poverty'!$I48/100),0)</f>
        <v>126.295086</v>
      </c>
      <c r="Q50" s="2">
        <f>+IFERROR(N50*('Regions &amp; Poverty'!$I48/100),0)</f>
        <v>124.19890199999999</v>
      </c>
      <c r="R50" s="2">
        <f>+IFERROR(('Regions &amp; Poverty'!$K48/100)*H50,0)</f>
        <v>1091.0459999999998</v>
      </c>
      <c r="S50" s="2">
        <f>+IFERROR(('Regions &amp; Poverty'!$K48/100)*I50,0)</f>
        <v>1175.598</v>
      </c>
      <c r="T50" s="2">
        <f>+IFERROR(('Regions &amp; Poverty'!$K48/100)*J50,0)</f>
        <v>1156.086</v>
      </c>
      <c r="U50" s="2">
        <f>+IFERROR(R50*('Regions &amp; Poverty'!$M48/100),0)</f>
        <v>415.68852599999991</v>
      </c>
      <c r="V50" s="2">
        <f>+IFERROR(S50*('Regions &amp; Poverty'!$M48/100),0)</f>
        <v>447.90283799999997</v>
      </c>
      <c r="W50" s="2">
        <f>+IFERROR(T50*('Regions &amp; Poverty'!$M48/100),0)</f>
        <v>440.46876600000002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12756</v>
      </c>
      <c r="I54" s="2">
        <f t="shared" si="6"/>
        <v>12833</v>
      </c>
      <c r="J54" s="2">
        <f t="shared" si="6"/>
        <v>12891</v>
      </c>
      <c r="K54" s="27"/>
      <c r="L54" s="2">
        <f>+IFERROR(('Regions &amp; Poverty'!$G52/100)*H54,0)</f>
        <v>242.364</v>
      </c>
      <c r="M54" s="2">
        <f>+IFERROR(('Regions &amp; Poverty'!$G52/100)*I54,0)</f>
        <v>243.827</v>
      </c>
      <c r="N54" s="2">
        <f>+IFERROR(('Regions &amp; Poverty'!$G52/100)*J54,0)</f>
        <v>244.929</v>
      </c>
      <c r="O54" s="2">
        <f>+IFERROR(L54*('Regions &amp; Poverty'!$I52/100),0)</f>
        <v>1.2118200000000001</v>
      </c>
      <c r="P54" s="2">
        <f>+IFERROR(M54*('Regions &amp; Poverty'!$I52/100),0)</f>
        <v>1.2191350000000001</v>
      </c>
      <c r="Q54" s="2">
        <f>+IFERROR(N54*('Regions &amp; Poverty'!$I52/100),0)</f>
        <v>1.224645</v>
      </c>
      <c r="R54" s="2">
        <f>+IFERROR(('Regions &amp; Poverty'!$K52/100)*H54,0)</f>
        <v>880.1640000000001</v>
      </c>
      <c r="S54" s="2">
        <f>+IFERROR(('Regions &amp; Poverty'!$K52/100)*I54,0)</f>
        <v>885.47700000000009</v>
      </c>
      <c r="T54" s="2">
        <f>+IFERROR(('Regions &amp; Poverty'!$K52/100)*J54,0)</f>
        <v>889.47900000000004</v>
      </c>
      <c r="U54" s="2">
        <f>+IFERROR(R54*('Regions &amp; Poverty'!$M52/100),0)</f>
        <v>17.603280000000002</v>
      </c>
      <c r="V54" s="2">
        <f>+IFERROR(S54*('Regions &amp; Poverty'!$M52/100),0)</f>
        <v>17.709540000000001</v>
      </c>
      <c r="W54" s="2">
        <f>+IFERROR(T54*('Regions &amp; Poverty'!$M52/100),0)</f>
        <v>17.789580000000001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217</v>
      </c>
      <c r="I56" s="2">
        <f t="shared" si="6"/>
        <v>218</v>
      </c>
      <c r="J56" s="2">
        <f t="shared" si="6"/>
        <v>261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26376</v>
      </c>
      <c r="I63" s="2">
        <f t="shared" si="8"/>
        <v>27011</v>
      </c>
      <c r="J63" s="2">
        <f t="shared" si="8"/>
        <v>27705</v>
      </c>
      <c r="K63" s="27"/>
      <c r="L63" s="2">
        <f>+IFERROR(('Regions &amp; Poverty'!$G61/100)*H63,0)</f>
        <v>2505.7200000000003</v>
      </c>
      <c r="M63" s="2">
        <f>+IFERROR(('Regions &amp; Poverty'!$G61/100)*I63,0)</f>
        <v>2566.0450000000001</v>
      </c>
      <c r="N63" s="2">
        <f>+IFERROR(('Regions &amp; Poverty'!$G61/100)*J63,0)</f>
        <v>2631.9749999999999</v>
      </c>
      <c r="O63" s="2">
        <f>+IFERROR(L63*('Regions &amp; Poverty'!$I61/100),0)</f>
        <v>70.160160000000005</v>
      </c>
      <c r="P63" s="2">
        <f>+IFERROR(M63*('Regions &amp; Poverty'!$I61/100),0)</f>
        <v>71.849260000000001</v>
      </c>
      <c r="Q63" s="2">
        <f>+IFERROR(N63*('Regions &amp; Poverty'!$I61/100),0)</f>
        <v>73.695299999999989</v>
      </c>
      <c r="R63" s="2">
        <f>+IFERROR(('Regions &amp; Poverty'!$K61/100)*H63,0)</f>
        <v>6673.1279999999997</v>
      </c>
      <c r="S63" s="2">
        <f>+IFERROR(('Regions &amp; Poverty'!$K61/100)*I63,0)</f>
        <v>6833.7830000000004</v>
      </c>
      <c r="T63" s="2">
        <f>+IFERROR(('Regions &amp; Poverty'!$K61/100)*J63,0)</f>
        <v>7009.3649999999998</v>
      </c>
      <c r="U63" s="2">
        <f>+IFERROR(R63*('Regions &amp; Poverty'!$M61/100),0)</f>
        <v>580.5621359999999</v>
      </c>
      <c r="V63" s="2">
        <f>+IFERROR(S63*('Regions &amp; Poverty'!$M61/100),0)</f>
        <v>594.53912100000002</v>
      </c>
      <c r="W63" s="2">
        <f>+IFERROR(T63*('Regions &amp; Poverty'!$M61/100),0)</f>
        <v>609.81475499999999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33071</v>
      </c>
      <c r="I65" s="2">
        <f t="shared" si="8"/>
        <v>34994</v>
      </c>
      <c r="J65" s="2">
        <f t="shared" si="8"/>
        <v>36970</v>
      </c>
      <c r="K65" s="27"/>
      <c r="L65" s="2">
        <f>+IFERROR(('Regions &amp; Poverty'!$G63/100)*H65,0)</f>
        <v>992.13</v>
      </c>
      <c r="M65" s="2">
        <f>+IFERROR(('Regions &amp; Poverty'!$G63/100)*I65,0)</f>
        <v>1049.82</v>
      </c>
      <c r="N65" s="2">
        <f>+IFERROR(('Regions &amp; Poverty'!$G63/100)*J65,0)</f>
        <v>1109.0999999999999</v>
      </c>
      <c r="O65" s="2">
        <f>+IFERROR(L65*('Regions &amp; Poverty'!$I63/100),0)</f>
        <v>7.9370400000000005</v>
      </c>
      <c r="P65" s="2">
        <f>+IFERROR(M65*('Regions &amp; Poverty'!$I63/100),0)</f>
        <v>8.3985599999999998</v>
      </c>
      <c r="Q65" s="2">
        <f>+IFERROR(N65*('Regions &amp; Poverty'!$I63/100),0)</f>
        <v>8.8727999999999998</v>
      </c>
      <c r="R65" s="2">
        <f>+IFERROR(('Regions &amp; Poverty'!$K63/100)*H65,0)</f>
        <v>3902.3780000000002</v>
      </c>
      <c r="S65" s="2">
        <f>+IFERROR(('Regions &amp; Poverty'!$K63/100)*I65,0)</f>
        <v>4129.2920000000004</v>
      </c>
      <c r="T65" s="2">
        <f>+IFERROR(('Regions &amp; Poverty'!$K63/100)*J65,0)</f>
        <v>4362.46</v>
      </c>
      <c r="U65" s="2">
        <f>+IFERROR(R65*('Regions &amp; Poverty'!$M63/100),0)</f>
        <v>128.77847400000002</v>
      </c>
      <c r="V65" s="2">
        <f>+IFERROR(S65*('Regions &amp; Poverty'!$M63/100),0)</f>
        <v>136.26663600000001</v>
      </c>
      <c r="W65" s="2">
        <f>+IFERROR(T65*('Regions &amp; Poverty'!$M63/100),0)</f>
        <v>143.96118000000001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12492</v>
      </c>
      <c r="I68" s="2">
        <f t="shared" si="9"/>
        <v>13089</v>
      </c>
      <c r="J68" s="2">
        <f t="shared" si="9"/>
        <v>13111</v>
      </c>
      <c r="K68" s="27"/>
      <c r="L68" s="2">
        <f>+IFERROR(('Regions &amp; Poverty'!$G66/100)*H68,0)</f>
        <v>886.9319999999999</v>
      </c>
      <c r="M68" s="2">
        <f>+IFERROR(('Regions &amp; Poverty'!$G66/100)*I68,0)</f>
        <v>929.31899999999996</v>
      </c>
      <c r="N68" s="2">
        <f>+IFERROR(('Regions &amp; Poverty'!$G66/100)*J68,0)</f>
        <v>930.88099999999997</v>
      </c>
      <c r="O68" s="2">
        <f>+IFERROR(L68*('Regions &amp; Poverty'!$I66/100),0)</f>
        <v>30.155687999999998</v>
      </c>
      <c r="P68" s="2">
        <f>+IFERROR(M68*('Regions &amp; Poverty'!$I66/100),0)</f>
        <v>31.596845999999999</v>
      </c>
      <c r="Q68" s="2">
        <f>+IFERROR(N68*('Regions &amp; Poverty'!$I66/100),0)</f>
        <v>31.649954000000001</v>
      </c>
      <c r="R68" s="2">
        <f>+IFERROR(('Regions &amp; Poverty'!$K66/100)*H68,0)</f>
        <v>1611.4680000000001</v>
      </c>
      <c r="S68" s="2">
        <f>+IFERROR(('Regions &amp; Poverty'!$K66/100)*I68,0)</f>
        <v>1688.481</v>
      </c>
      <c r="T68" s="2">
        <f>+IFERROR(('Regions &amp; Poverty'!$K66/100)*J68,0)</f>
        <v>1691.319</v>
      </c>
      <c r="U68" s="2">
        <f>+IFERROR(R68*('Regions &amp; Poverty'!$M66/100),0)</f>
        <v>98.299548000000001</v>
      </c>
      <c r="V68" s="2">
        <f>+IFERROR(S68*('Regions &amp; Poverty'!$M66/100),0)</f>
        <v>102.99734099999999</v>
      </c>
      <c r="W68" s="2">
        <f>+IFERROR(T68*('Regions &amp; Poverty'!$M66/100),0)</f>
        <v>103.17045899999999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4768</v>
      </c>
      <c r="I69" s="2">
        <f t="shared" si="9"/>
        <v>5103</v>
      </c>
      <c r="J69" s="2">
        <f t="shared" si="9"/>
        <v>4983</v>
      </c>
      <c r="K69" s="27"/>
      <c r="L69" s="2">
        <f>+IFERROR(('Regions &amp; Poverty'!$G67/100)*H69,0)</f>
        <v>262.24</v>
      </c>
      <c r="M69" s="2">
        <f>+IFERROR(('Regions &amp; Poverty'!$G67/100)*I69,0)</f>
        <v>280.66500000000002</v>
      </c>
      <c r="N69" s="2">
        <f>+IFERROR(('Regions &amp; Poverty'!$G67/100)*J69,0)</f>
        <v>274.065</v>
      </c>
      <c r="O69" s="2">
        <f>+IFERROR(L69*('Regions &amp; Poverty'!$I67/100),0)</f>
        <v>5.7692800000000011</v>
      </c>
      <c r="P69" s="2">
        <f>+IFERROR(M69*('Regions &amp; Poverty'!$I67/100),0)</f>
        <v>6.1746300000000014</v>
      </c>
      <c r="Q69" s="2">
        <f>+IFERROR(N69*('Regions &amp; Poverty'!$I67/100),0)</f>
        <v>6.0294300000000005</v>
      </c>
      <c r="R69" s="2">
        <f>+IFERROR(('Regions &amp; Poverty'!$K67/100)*H69,0)</f>
        <v>624.60800000000006</v>
      </c>
      <c r="S69" s="2">
        <f>+IFERROR(('Regions &amp; Poverty'!$K67/100)*I69,0)</f>
        <v>668.49300000000005</v>
      </c>
      <c r="T69" s="2">
        <f>+IFERROR(('Regions &amp; Poverty'!$K67/100)*J69,0)</f>
        <v>652.77300000000002</v>
      </c>
      <c r="U69" s="2">
        <f>+IFERROR(R69*('Regions &amp; Poverty'!$M67/100),0)</f>
        <v>31.230400000000003</v>
      </c>
      <c r="V69" s="2">
        <f>+IFERROR(S69*('Regions &amp; Poverty'!$M67/100),0)</f>
        <v>33.424650000000007</v>
      </c>
      <c r="W69" s="2">
        <f>+IFERROR(T69*('Regions &amp; Poverty'!$M67/100),0)</f>
        <v>32.638650000000005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3957</v>
      </c>
      <c r="I70" s="2">
        <f t="shared" si="9"/>
        <v>2190</v>
      </c>
      <c r="J70" s="2">
        <f t="shared" si="9"/>
        <v>1285</v>
      </c>
      <c r="K70" s="27"/>
      <c r="L70" s="2">
        <f>+IFERROR(('Regions &amp; Poverty'!$G68/100)*H70,0)</f>
        <v>189.93600000000001</v>
      </c>
      <c r="M70" s="2">
        <f>+IFERROR(('Regions &amp; Poverty'!$G68/100)*I70,0)</f>
        <v>105.12</v>
      </c>
      <c r="N70" s="2">
        <f>+IFERROR(('Regions &amp; Poverty'!$G68/100)*J70,0)</f>
        <v>61.68</v>
      </c>
      <c r="O70" s="2">
        <f>+IFERROR(L70*('Regions &amp; Poverty'!$I68/100),0)</f>
        <v>4.178592000000001</v>
      </c>
      <c r="P70" s="2">
        <f>+IFERROR(M70*('Regions &amp; Poverty'!$I68/100),0)</f>
        <v>2.3126400000000005</v>
      </c>
      <c r="Q70" s="2">
        <f>+IFERROR(N70*('Regions &amp; Poverty'!$I68/100),0)</f>
        <v>1.3569600000000002</v>
      </c>
      <c r="R70" s="2">
        <f>+IFERROR(('Regions &amp; Poverty'!$K68/100)*H70,0)</f>
        <v>466.92600000000004</v>
      </c>
      <c r="S70" s="2">
        <f>+IFERROR(('Regions &amp; Poverty'!$K68/100)*I70,0)</f>
        <v>258.42</v>
      </c>
      <c r="T70" s="2">
        <f>+IFERROR(('Regions &amp; Poverty'!$K68/100)*J70,0)</f>
        <v>151.63000000000002</v>
      </c>
      <c r="U70" s="2">
        <f>+IFERROR(R70*('Regions &amp; Poverty'!$M68/100),0)</f>
        <v>21.011670000000002</v>
      </c>
      <c r="V70" s="2">
        <f>+IFERROR(S70*('Regions &amp; Poverty'!$M68/100),0)</f>
        <v>11.6289</v>
      </c>
      <c r="W70" s="2">
        <f>+IFERROR(T70*('Regions &amp; Poverty'!$M68/100),0)</f>
        <v>6.8233500000000005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81144</v>
      </c>
      <c r="I71" s="2">
        <f t="shared" si="9"/>
        <v>80526</v>
      </c>
      <c r="J71" s="2">
        <f t="shared" si="9"/>
        <v>71919</v>
      </c>
      <c r="K71" s="27"/>
      <c r="L71" s="2">
        <f>+IFERROR(('Regions &amp; Poverty'!$G69/100)*H71,0)</f>
        <v>2434.3199999999997</v>
      </c>
      <c r="M71" s="2">
        <f>+IFERROR(('Regions &amp; Poverty'!$G69/100)*I71,0)</f>
        <v>2415.7799999999997</v>
      </c>
      <c r="N71" s="2">
        <f>+IFERROR(('Regions &amp; Poverty'!$G69/100)*J71,0)</f>
        <v>2157.5699999999997</v>
      </c>
      <c r="O71" s="2">
        <f>+IFERROR(L71*('Regions &amp; Poverty'!$I69/100),0)</f>
        <v>19.474559999999997</v>
      </c>
      <c r="P71" s="2">
        <f>+IFERROR(M71*('Regions &amp; Poverty'!$I69/100),0)</f>
        <v>19.326239999999999</v>
      </c>
      <c r="Q71" s="2">
        <f>+IFERROR(N71*('Regions &amp; Poverty'!$I69/100),0)</f>
        <v>17.260559999999998</v>
      </c>
      <c r="R71" s="2">
        <f>+IFERROR(('Regions &amp; Poverty'!$K69/100)*H71,0)</f>
        <v>7546.3920000000007</v>
      </c>
      <c r="S71" s="2">
        <f>+IFERROR(('Regions &amp; Poverty'!$K69/100)*I71,0)</f>
        <v>7488.9180000000015</v>
      </c>
      <c r="T71" s="2">
        <f>+IFERROR(('Regions &amp; Poverty'!$K69/100)*J71,0)</f>
        <v>6688.4670000000006</v>
      </c>
      <c r="U71" s="2">
        <f>+IFERROR(R71*('Regions &amp; Poverty'!$M69/100),0)</f>
        <v>226.39176</v>
      </c>
      <c r="V71" s="2">
        <f>+IFERROR(S71*('Regions &amp; Poverty'!$M69/100),0)</f>
        <v>224.66754000000003</v>
      </c>
      <c r="W71" s="2">
        <f>+IFERROR(T71*('Regions &amp; Poverty'!$M69/100),0)</f>
        <v>200.65401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0</v>
      </c>
      <c r="I72" s="2">
        <f t="shared" si="9"/>
        <v>0</v>
      </c>
      <c r="J72" s="2">
        <f t="shared" si="9"/>
        <v>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7680</v>
      </c>
      <c r="I73" s="2">
        <f t="shared" si="9"/>
        <v>4048</v>
      </c>
      <c r="J73" s="2">
        <f t="shared" si="9"/>
        <v>3637</v>
      </c>
      <c r="K73" s="27"/>
      <c r="L73" s="2">
        <f>+IFERROR(('Regions &amp; Poverty'!$G71/100)*H73,0)</f>
        <v>330.23999999999995</v>
      </c>
      <c r="M73" s="2">
        <f>+IFERROR(('Regions &amp; Poverty'!$G71/100)*I73,0)</f>
        <v>174.06399999999999</v>
      </c>
      <c r="N73" s="2">
        <f>+IFERROR(('Regions &amp; Poverty'!$G71/100)*J73,0)</f>
        <v>156.39099999999999</v>
      </c>
      <c r="O73" s="2">
        <f>+IFERROR(L73*('Regions &amp; Poverty'!$I71/100),0)</f>
        <v>6.6047999999999991</v>
      </c>
      <c r="P73" s="2">
        <f>+IFERROR(M73*('Regions &amp; Poverty'!$I71/100),0)</f>
        <v>3.4812799999999999</v>
      </c>
      <c r="Q73" s="2">
        <f>+IFERROR(N73*('Regions &amp; Poverty'!$I71/100),0)</f>
        <v>3.1278199999999998</v>
      </c>
      <c r="R73" s="2">
        <f>+IFERROR(('Regions &amp; Poverty'!$K71/100)*H73,0)</f>
        <v>714.24000000000012</v>
      </c>
      <c r="S73" s="2">
        <f>+IFERROR(('Regions &amp; Poverty'!$K71/100)*I73,0)</f>
        <v>376.46400000000006</v>
      </c>
      <c r="T73" s="2">
        <f>+IFERROR(('Regions &amp; Poverty'!$K71/100)*J73,0)</f>
        <v>338.24100000000004</v>
      </c>
      <c r="U73" s="2">
        <f>+IFERROR(R73*('Regions &amp; Poverty'!$M71/100),0)</f>
        <v>27.855360000000005</v>
      </c>
      <c r="V73" s="2">
        <f>+IFERROR(S73*('Regions &amp; Poverty'!$M71/100),0)</f>
        <v>14.682096000000001</v>
      </c>
      <c r="W73" s="2">
        <f>+IFERROR(T73*('Regions &amp; Poverty'!$M71/100),0)</f>
        <v>13.191399000000002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1138</v>
      </c>
      <c r="I75" s="2">
        <f t="shared" si="9"/>
        <v>789</v>
      </c>
      <c r="J75" s="2">
        <f t="shared" si="9"/>
        <v>254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16039</v>
      </c>
      <c r="I77" s="2">
        <f t="shared" si="9"/>
        <v>16370</v>
      </c>
      <c r="J77" s="2">
        <f t="shared" si="9"/>
        <v>16416</v>
      </c>
      <c r="K77" s="27"/>
      <c r="L77" s="2">
        <f>+IFERROR(('Regions &amp; Poverty'!$G75/100)*H77,0)</f>
        <v>272.66300000000001</v>
      </c>
      <c r="M77" s="2">
        <f>+IFERROR(('Regions &amp; Poverty'!$G75/100)*I77,0)</f>
        <v>278.29000000000002</v>
      </c>
      <c r="N77" s="2">
        <f>+IFERROR(('Regions &amp; Poverty'!$G75/100)*J77,0)</f>
        <v>279.072</v>
      </c>
      <c r="O77" s="2">
        <f>+IFERROR(L77*('Regions &amp; Poverty'!$I75/100),0)</f>
        <v>2.7266300000000001</v>
      </c>
      <c r="P77" s="2">
        <f>+IFERROR(M77*('Regions &amp; Poverty'!$I75/100),0)</f>
        <v>2.7829000000000002</v>
      </c>
      <c r="Q77" s="2">
        <f>+IFERROR(N77*('Regions &amp; Poverty'!$I75/100),0)</f>
        <v>2.7907199999999999</v>
      </c>
      <c r="R77" s="2">
        <f>+IFERROR(('Regions &amp; Poverty'!$K75/100)*H77,0)</f>
        <v>721.755</v>
      </c>
      <c r="S77" s="2">
        <f>+IFERROR(('Regions &amp; Poverty'!$K75/100)*I77,0)</f>
        <v>736.65</v>
      </c>
      <c r="T77" s="2">
        <f>+IFERROR(('Regions &amp; Poverty'!$K75/100)*J77,0)</f>
        <v>738.72</v>
      </c>
      <c r="U77" s="2">
        <f>+IFERROR(R77*('Regions &amp; Poverty'!$M75/100),0)</f>
        <v>12.991590000000002</v>
      </c>
      <c r="V77" s="2">
        <f>+IFERROR(S77*('Regions &amp; Poverty'!$M75/100),0)</f>
        <v>13.2597</v>
      </c>
      <c r="W77" s="2">
        <f>+IFERROR(T77*('Regions &amp; Poverty'!$M75/100),0)</f>
        <v>13.296960000000002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14650</v>
      </c>
      <c r="I79" s="2">
        <f t="shared" si="10"/>
        <v>15044</v>
      </c>
      <c r="J79" s="2">
        <f t="shared" si="10"/>
        <v>15438</v>
      </c>
      <c r="K79" s="27"/>
      <c r="L79" s="2">
        <f>+IFERROR(('Regions &amp; Poverty'!$G77/100)*H79,0)</f>
        <v>366.25</v>
      </c>
      <c r="M79" s="2">
        <f>+IFERROR(('Regions &amp; Poverty'!$G77/100)*I79,0)</f>
        <v>376.1</v>
      </c>
      <c r="N79" s="2">
        <f>+IFERROR(('Regions &amp; Poverty'!$G77/100)*J79,0)</f>
        <v>385.95000000000005</v>
      </c>
      <c r="O79" s="2">
        <f>+IFERROR(L79*('Regions &amp; Poverty'!$I77/100),0)</f>
        <v>2.5637499999999998</v>
      </c>
      <c r="P79" s="2">
        <f>+IFERROR(M79*('Regions &amp; Poverty'!$I77/100),0)</f>
        <v>2.6326999999999998</v>
      </c>
      <c r="Q79" s="2">
        <f>+IFERROR(N79*('Regions &amp; Poverty'!$I77/100),0)</f>
        <v>2.7016499999999999</v>
      </c>
      <c r="R79" s="2">
        <f>+IFERROR(('Regions &amp; Poverty'!$K77/100)*H79,0)</f>
        <v>1084.1000000000001</v>
      </c>
      <c r="S79" s="2">
        <f>+IFERROR(('Regions &amp; Poverty'!$K77/100)*I79,0)</f>
        <v>1113.2560000000001</v>
      </c>
      <c r="T79" s="2">
        <f>+IFERROR(('Regions &amp; Poverty'!$K77/100)*J79,0)</f>
        <v>1142.4120000000003</v>
      </c>
      <c r="U79" s="2">
        <f>+IFERROR(R79*('Regions &amp; Poverty'!$M77/100),0)</f>
        <v>26.018400000000003</v>
      </c>
      <c r="V79" s="2">
        <f>+IFERROR(S79*('Regions &amp; Poverty'!$M77/100),0)</f>
        <v>26.718144000000002</v>
      </c>
      <c r="W79" s="2">
        <f>+IFERROR(T79*('Regions &amp; Poverty'!$M77/100),0)</f>
        <v>27.417888000000008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720</v>
      </c>
      <c r="I80" s="2">
        <f t="shared" si="10"/>
        <v>735</v>
      </c>
      <c r="J80" s="2">
        <f t="shared" si="10"/>
        <v>719</v>
      </c>
      <c r="K80" s="27"/>
      <c r="L80" s="2">
        <f>+IFERROR(('Regions &amp; Poverty'!$G78/100)*H80,0)</f>
        <v>2.16</v>
      </c>
      <c r="M80" s="2">
        <f>+IFERROR(('Regions &amp; Poverty'!$G78/100)*I80,0)</f>
        <v>2.2050000000000001</v>
      </c>
      <c r="N80" s="2">
        <f>+IFERROR(('Regions &amp; Poverty'!$G78/100)*J80,0)</f>
        <v>2.157</v>
      </c>
      <c r="O80" s="2">
        <f>+IFERROR(L80*('Regions &amp; Poverty'!$I78/100),0)</f>
        <v>2.16E-3</v>
      </c>
      <c r="P80" s="2">
        <f>+IFERROR(M80*('Regions &amp; Poverty'!$I78/100),0)</f>
        <v>2.2049999999999999E-3</v>
      </c>
      <c r="Q80" s="2">
        <f>+IFERROR(N80*('Regions &amp; Poverty'!$I78/100),0)</f>
        <v>2.1570000000000001E-3</v>
      </c>
      <c r="R80" s="2">
        <f>+IFERROR(('Regions &amp; Poverty'!$K78/100)*H80,0)</f>
        <v>10.079999999999998</v>
      </c>
      <c r="S80" s="2">
        <f>+IFERROR(('Regions &amp; Poverty'!$K78/100)*I80,0)</f>
        <v>10.29</v>
      </c>
      <c r="T80" s="2">
        <f>+IFERROR(('Regions &amp; Poverty'!$K78/100)*J80,0)</f>
        <v>10.065999999999999</v>
      </c>
      <c r="U80" s="2">
        <f>+IFERROR(R80*('Regions &amp; Poverty'!$M78/100),0)</f>
        <v>4.0319999999999995E-2</v>
      </c>
      <c r="V80" s="2">
        <f>+IFERROR(S80*('Regions &amp; Poverty'!$M78/100),0)</f>
        <v>4.1159999999999995E-2</v>
      </c>
      <c r="W80" s="2">
        <f>+IFERROR(T80*('Regions &amp; Poverty'!$M78/100),0)</f>
        <v>4.0263999999999994E-2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117</v>
      </c>
      <c r="I83" s="2">
        <f t="shared" si="10"/>
        <v>117</v>
      </c>
      <c r="J83" s="2">
        <f t="shared" si="10"/>
        <v>117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1428700</v>
      </c>
      <c r="I87" s="2">
        <f t="shared" si="10"/>
        <v>1500000</v>
      </c>
      <c r="J87" s="2">
        <f t="shared" si="10"/>
        <v>1608903</v>
      </c>
      <c r="K87" s="27"/>
      <c r="L87" s="2">
        <f>+IFERROR(('Regions &amp; Poverty'!$G85/100)*H87,0)</f>
        <v>27145.3</v>
      </c>
      <c r="M87" s="2">
        <f>+IFERROR(('Regions &amp; Poverty'!$G85/100)*I87,0)</f>
        <v>28500</v>
      </c>
      <c r="N87" s="2">
        <f>+IFERROR(('Regions &amp; Poverty'!$G85/100)*J87,0)</f>
        <v>30569.156999999999</v>
      </c>
      <c r="O87" s="2">
        <f>+IFERROR(L87*('Regions &amp; Poverty'!$I85/100),0)</f>
        <v>81.435900000000004</v>
      </c>
      <c r="P87" s="2">
        <f>+IFERROR(M87*('Regions &amp; Poverty'!$I85/100),0)</f>
        <v>85.5</v>
      </c>
      <c r="Q87" s="2">
        <f>+IFERROR(N87*('Regions &amp; Poverty'!$I85/100),0)</f>
        <v>91.707470999999998</v>
      </c>
      <c r="R87" s="2">
        <f>+IFERROR(('Regions &amp; Poverty'!$K85/100)*H87,0)</f>
        <v>172872.69999999998</v>
      </c>
      <c r="S87" s="2">
        <f>+IFERROR(('Regions &amp; Poverty'!$K85/100)*I87,0)</f>
        <v>181500</v>
      </c>
      <c r="T87" s="2">
        <f>+IFERROR(('Regions &amp; Poverty'!$K85/100)*J87,0)</f>
        <v>194677.26300000001</v>
      </c>
      <c r="U87" s="2">
        <f>+IFERROR(R87*('Regions &amp; Poverty'!$M85/100),0)</f>
        <v>4840.4355999999989</v>
      </c>
      <c r="V87" s="2">
        <f>+IFERROR(S87*('Regions &amp; Poverty'!$M85/100),0)</f>
        <v>5081.9999999999991</v>
      </c>
      <c r="W87" s="2">
        <f>+IFERROR(T87*('Regions &amp; Poverty'!$M85/100),0)</f>
        <v>5450.9633639999993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0</v>
      </c>
      <c r="I95" s="2">
        <f t="shared" si="11"/>
        <v>0</v>
      </c>
      <c r="J95" s="2">
        <f t="shared" si="11"/>
        <v>0</v>
      </c>
      <c r="K95" s="27"/>
      <c r="L95" s="2">
        <f>+IFERROR(('Regions &amp; Poverty'!$G93/100)*H95,0)</f>
        <v>0</v>
      </c>
      <c r="M95" s="2">
        <f>+IFERROR(('Regions &amp; Poverty'!$G93/100)*I95,0)</f>
        <v>0</v>
      </c>
      <c r="N95" s="2">
        <f>+IFERROR(('Regions &amp; Poverty'!$G93/100)*J95,0)</f>
        <v>0</v>
      </c>
      <c r="O95" s="2">
        <f>+IFERROR(L95*('Regions &amp; Poverty'!$I93/100),0)</f>
        <v>0</v>
      </c>
      <c r="P95" s="2">
        <f>+IFERROR(M95*('Regions &amp; Poverty'!$I93/100),0)</f>
        <v>0</v>
      </c>
      <c r="Q95" s="2">
        <f>+IFERROR(N95*('Regions &amp; Poverty'!$I93/100),0)</f>
        <v>0</v>
      </c>
      <c r="R95" s="2">
        <f>+IFERROR(('Regions &amp; Poverty'!$K93/100)*H95,0)</f>
        <v>0</v>
      </c>
      <c r="S95" s="2">
        <f>+IFERROR(('Regions &amp; Poverty'!$K93/100)*I95,0)</f>
        <v>0</v>
      </c>
      <c r="T95" s="2">
        <f>+IFERROR(('Regions &amp; Poverty'!$K93/100)*J95,0)</f>
        <v>0</v>
      </c>
      <c r="U95" s="2">
        <f>+IFERROR(R95*('Regions &amp; Poverty'!$M93/100),0)</f>
        <v>0</v>
      </c>
      <c r="V95" s="2">
        <f>+IFERROR(S95*('Regions &amp; Poverty'!$M93/100),0)</f>
        <v>0</v>
      </c>
      <c r="W95" s="2">
        <f>+IFERROR(T95*('Regions &amp; Poverty'!$M93/100),0)</f>
        <v>0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0</v>
      </c>
      <c r="I96" s="2">
        <f t="shared" si="11"/>
        <v>0</v>
      </c>
      <c r="J96" s="2">
        <f t="shared" si="11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3060</v>
      </c>
      <c r="I108" s="9">
        <f t="shared" si="16"/>
        <v>2803</v>
      </c>
      <c r="J108" s="9">
        <f t="shared" si="16"/>
        <v>3600</v>
      </c>
      <c r="K108" s="27"/>
      <c r="L108" s="2">
        <f>+IFERROR(('Regions &amp; Poverty'!$G106/100)*H108,0)</f>
        <v>566.1</v>
      </c>
      <c r="M108" s="2">
        <f>+IFERROR(('Regions &amp; Poverty'!$G106/100)*I108,0)</f>
        <v>518.55499999999995</v>
      </c>
      <c r="N108" s="2">
        <f>+IFERROR(('Regions &amp; Poverty'!$G106/100)*J108,0)</f>
        <v>666</v>
      </c>
      <c r="O108" s="2">
        <f>+IFERROR(L108*('Regions &amp; Poverty'!$I106/100),0)</f>
        <v>18.6813</v>
      </c>
      <c r="P108" s="2">
        <f>+IFERROR(M108*('Regions &amp; Poverty'!$I106/100),0)</f>
        <v>17.112314999999999</v>
      </c>
      <c r="Q108" s="2">
        <f>+IFERROR(N108*('Regions &amp; Poverty'!$I106/100),0)</f>
        <v>21.978000000000002</v>
      </c>
      <c r="R108" s="2">
        <f>+IFERROR(('Regions &amp; Poverty'!$K106/100)*H108,0)</f>
        <v>1811.5200000000002</v>
      </c>
      <c r="S108" s="2">
        <f>+IFERROR(('Regions &amp; Poverty'!$K106/100)*I108,0)</f>
        <v>1659.3760000000002</v>
      </c>
      <c r="T108" s="2">
        <f>+IFERROR(('Regions &amp; Poverty'!$K106/100)*J108,0)</f>
        <v>2131.2000000000003</v>
      </c>
      <c r="U108" s="2">
        <f>+IFERROR(R108*('Regions &amp; Poverty'!$M106/100),0)</f>
        <v>329.69664</v>
      </c>
      <c r="V108" s="2">
        <f>+IFERROR(S108*('Regions &amp; Poverty'!$M106/100),0)</f>
        <v>302.00643200000002</v>
      </c>
      <c r="W108" s="2">
        <f>+IFERROR(T108*('Regions &amp; Poverty'!$M106/100),0)</f>
        <v>387.87840000000006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0</v>
      </c>
      <c r="I110" s="2">
        <f t="shared" si="17"/>
        <v>0</v>
      </c>
      <c r="J110" s="2">
        <f t="shared" si="17"/>
        <v>0</v>
      </c>
      <c r="K110" s="27"/>
      <c r="L110" s="2">
        <f>+IFERROR(('Regions &amp; Poverty'!$G108/100)*H110,0)</f>
        <v>0</v>
      </c>
      <c r="M110" s="2">
        <f>+IFERROR(('Regions &amp; Poverty'!$G108/100)*I110,0)</f>
        <v>0</v>
      </c>
      <c r="N110" s="2">
        <f>+IFERROR(('Regions &amp; Poverty'!$G108/100)*J110,0)</f>
        <v>0</v>
      </c>
      <c r="O110" s="2">
        <f>+IFERROR(L110*('Regions &amp; Poverty'!$I108/100),0)</f>
        <v>0</v>
      </c>
      <c r="P110" s="2">
        <f>+IFERROR(M110*('Regions &amp; Poverty'!$I108/100),0)</f>
        <v>0</v>
      </c>
      <c r="Q110" s="2">
        <f>+IFERROR(N110*('Regions &amp; Poverty'!$I108/100),0)</f>
        <v>0</v>
      </c>
      <c r="R110" s="2">
        <f>+IFERROR(('Regions &amp; Poverty'!$K108/100)*H110,0)</f>
        <v>0</v>
      </c>
      <c r="S110" s="2">
        <f>+IFERROR(('Regions &amp; Poverty'!$K108/100)*I110,0)</f>
        <v>0</v>
      </c>
      <c r="T110" s="2">
        <f>+IFERROR(('Regions &amp; Poverty'!$K108/100)*J110,0)</f>
        <v>0</v>
      </c>
      <c r="U110" s="2">
        <f>+IFERROR(R110*('Regions &amp; Poverty'!$M108/100),0)</f>
        <v>0</v>
      </c>
      <c r="V110" s="2">
        <f>+IFERROR(S110*('Regions &amp; Poverty'!$M108/100),0)</f>
        <v>0</v>
      </c>
      <c r="W110" s="2">
        <f>+IFERROR(T110*('Regions &amp; Poverty'!$M108/100),0)</f>
        <v>0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5662</v>
      </c>
      <c r="I111" s="2">
        <f t="shared" si="17"/>
        <v>5598</v>
      </c>
      <c r="J111" s="2">
        <f t="shared" si="17"/>
        <v>5580</v>
      </c>
      <c r="K111" s="27"/>
      <c r="L111" s="2">
        <f>+IFERROR(('Regions &amp; Poverty'!$G109/100)*H111,0)</f>
        <v>849.3</v>
      </c>
      <c r="M111" s="2">
        <f>+IFERROR(('Regions &amp; Poverty'!$G109/100)*I111,0)</f>
        <v>839.69999999999993</v>
      </c>
      <c r="N111" s="2">
        <f>+IFERROR(('Regions &amp; Poverty'!$G109/100)*J111,0)</f>
        <v>837</v>
      </c>
      <c r="O111" s="2">
        <f>+IFERROR(L111*('Regions &amp; Poverty'!$I109/100),0)</f>
        <v>25.478999999999999</v>
      </c>
      <c r="P111" s="2">
        <f>+IFERROR(M111*('Regions &amp; Poverty'!$I109/100),0)</f>
        <v>25.190999999999995</v>
      </c>
      <c r="Q111" s="2">
        <f>+IFERROR(N111*('Regions &amp; Poverty'!$I109/100),0)</f>
        <v>25.11</v>
      </c>
      <c r="R111" s="2">
        <f>+IFERROR(('Regions &amp; Poverty'!$K109/100)*H111,0)</f>
        <v>2881.9580000000001</v>
      </c>
      <c r="S111" s="2">
        <f>+IFERROR(('Regions &amp; Poverty'!$K109/100)*I111,0)</f>
        <v>2849.3820000000001</v>
      </c>
      <c r="T111" s="2">
        <f>+IFERROR(('Regions &amp; Poverty'!$K109/100)*J111,0)</f>
        <v>2840.2200000000003</v>
      </c>
      <c r="U111" s="2">
        <f>+IFERROR(R111*('Regions &amp; Poverty'!$M109/100),0)</f>
        <v>455.34936400000004</v>
      </c>
      <c r="V111" s="2">
        <f>+IFERROR(S111*('Regions &amp; Poverty'!$M109/100),0)</f>
        <v>450.20235600000001</v>
      </c>
      <c r="W111" s="2">
        <f>+IFERROR(T111*('Regions &amp; Poverty'!$M109/100),0)</f>
        <v>448.75476000000003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0</v>
      </c>
      <c r="I112" s="2">
        <f t="shared" si="17"/>
        <v>0</v>
      </c>
      <c r="J112" s="2">
        <f t="shared" si="17"/>
        <v>0</v>
      </c>
      <c r="K112" s="27"/>
      <c r="L112" s="2">
        <f>+IFERROR(('Regions &amp; Poverty'!$G110/100)*H112,0)</f>
        <v>0</v>
      </c>
      <c r="M112" s="2">
        <f>+IFERROR(('Regions &amp; Poverty'!$G110/100)*I112,0)</f>
        <v>0</v>
      </c>
      <c r="N112" s="2">
        <f>+IFERROR(('Regions &amp; Poverty'!$G110/100)*J112,0)</f>
        <v>0</v>
      </c>
      <c r="O112" s="2">
        <f>+IFERROR(L112*('Regions &amp; Poverty'!$I110/100),0)</f>
        <v>0</v>
      </c>
      <c r="P112" s="2">
        <f>+IFERROR(M112*('Regions &amp; Poverty'!$I110/100),0)</f>
        <v>0</v>
      </c>
      <c r="Q112" s="2">
        <f>+IFERROR(N112*('Regions &amp; Poverty'!$I110/100),0)</f>
        <v>0</v>
      </c>
      <c r="R112" s="2">
        <f>+IFERROR(('Regions &amp; Poverty'!$K110/100)*H112,0)</f>
        <v>0</v>
      </c>
      <c r="S112" s="2">
        <f>+IFERROR(('Regions &amp; Poverty'!$K110/100)*I112,0)</f>
        <v>0</v>
      </c>
      <c r="T112" s="2">
        <f>+IFERROR(('Regions &amp; Poverty'!$K110/100)*J112,0)</f>
        <v>0</v>
      </c>
      <c r="U112" s="2">
        <f>+IFERROR(R112*('Regions &amp; Poverty'!$M110/100),0)</f>
        <v>0</v>
      </c>
      <c r="V112" s="2">
        <f>+IFERROR(S112*('Regions &amp; Poverty'!$M110/100),0)</f>
        <v>0</v>
      </c>
      <c r="W112" s="2">
        <f>+IFERROR(T112*('Regions &amp; Poverty'!$M110/100),0)</f>
        <v>0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21459</v>
      </c>
      <c r="I114" s="2">
        <f t="shared" si="17"/>
        <v>24641</v>
      </c>
      <c r="J114" s="2">
        <f t="shared" si="17"/>
        <v>27695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3060</v>
      </c>
      <c r="I115" s="9">
        <f t="shared" si="18"/>
        <v>2803</v>
      </c>
      <c r="J115" s="9">
        <f t="shared" si="18"/>
        <v>3600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278545</v>
      </c>
      <c r="I118" s="2">
        <f t="shared" si="19"/>
        <v>253017</v>
      </c>
      <c r="J118" s="2">
        <f t="shared" si="19"/>
        <v>198246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87600</v>
      </c>
      <c r="I119" s="2">
        <f t="shared" si="19"/>
        <v>133200</v>
      </c>
      <c r="J119" s="2">
        <f t="shared" si="19"/>
        <v>153700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1229</v>
      </c>
      <c r="I122" s="2">
        <f t="shared" si="19"/>
        <v>1770</v>
      </c>
      <c r="J122" s="2">
        <f t="shared" si="19"/>
        <v>1781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1430</v>
      </c>
      <c r="I125" s="2">
        <f t="shared" si="19"/>
        <v>1472</v>
      </c>
      <c r="J125" s="2">
        <f t="shared" si="19"/>
        <v>1691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275649</v>
      </c>
      <c r="I126" s="2">
        <f t="shared" si="20"/>
        <v>270848</v>
      </c>
      <c r="J126" s="2">
        <f t="shared" si="20"/>
        <v>288955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238</v>
      </c>
      <c r="I127" s="2">
        <f t="shared" si="20"/>
        <v>266</v>
      </c>
      <c r="J127" s="2">
        <f t="shared" si="20"/>
        <v>221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2470</v>
      </c>
      <c r="I128" s="2">
        <f t="shared" si="20"/>
        <v>2460</v>
      </c>
      <c r="J128" s="2">
        <f t="shared" si="20"/>
        <v>2320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74736</v>
      </c>
      <c r="I129" s="2">
        <f t="shared" si="20"/>
        <v>79972</v>
      </c>
      <c r="J129" s="2">
        <f t="shared" si="20"/>
        <v>100013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724</v>
      </c>
      <c r="I130" s="2">
        <f t="shared" si="20"/>
        <v>776</v>
      </c>
      <c r="J130" s="2">
        <f t="shared" si="20"/>
        <v>770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3613</v>
      </c>
      <c r="I131" s="2">
        <f t="shared" si="20"/>
        <v>3049</v>
      </c>
      <c r="J131" s="2">
        <f t="shared" si="20"/>
        <v>2814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38934</v>
      </c>
      <c r="I132" s="2">
        <f t="shared" si="20"/>
        <v>65532</v>
      </c>
      <c r="J132" s="2">
        <f t="shared" si="20"/>
        <v>69569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207</v>
      </c>
      <c r="I133" s="2">
        <f t="shared" si="20"/>
        <v>208</v>
      </c>
      <c r="J133" s="2">
        <f t="shared" si="20"/>
        <v>207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20</v>
      </c>
      <c r="I134" s="2">
        <f t="shared" si="20"/>
        <v>35</v>
      </c>
      <c r="J134" s="2">
        <f t="shared" si="20"/>
        <v>111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2958</v>
      </c>
      <c r="I135" s="9">
        <f t="shared" si="21"/>
        <v>3278</v>
      </c>
      <c r="J135" s="9">
        <f t="shared" si="21"/>
        <v>3166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260</v>
      </c>
      <c r="I136" s="2">
        <f t="shared" si="22"/>
        <v>166</v>
      </c>
      <c r="J136" s="2">
        <f t="shared" si="22"/>
        <v>120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286</v>
      </c>
      <c r="I137" s="2">
        <f t="shared" si="22"/>
        <v>280</v>
      </c>
      <c r="J137" s="2">
        <f t="shared" si="22"/>
        <v>280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41389</v>
      </c>
      <c r="I140" s="2">
        <f t="shared" si="24"/>
        <v>44807</v>
      </c>
      <c r="J140" s="2">
        <f t="shared" si="24"/>
        <v>37598</v>
      </c>
      <c r="K140" s="27"/>
      <c r="L140" s="2">
        <f>+IFERROR(('Regions &amp; Poverty'!$G138/100)*H140,0)</f>
        <v>206.94499999999999</v>
      </c>
      <c r="M140" s="2">
        <f>+IFERROR(('Regions &amp; Poverty'!$G138/100)*I140,0)</f>
        <v>224.035</v>
      </c>
      <c r="N140" s="2">
        <f>+IFERROR(('Regions &amp; Poverty'!$G138/100)*J140,0)</f>
        <v>187.99</v>
      </c>
      <c r="O140" s="2">
        <f>+IFERROR(L140*('Regions &amp; Poverty'!$I138/100),0)</f>
        <v>0.20694499999999999</v>
      </c>
      <c r="P140" s="2">
        <f>+IFERROR(M140*('Regions &amp; Poverty'!$I138/100),0)</f>
        <v>0.22403500000000001</v>
      </c>
      <c r="Q140" s="2">
        <f>+IFERROR(N140*('Regions &amp; Poverty'!$I138/100),0)</f>
        <v>0.18799000000000002</v>
      </c>
      <c r="R140" s="2">
        <f>+IFERROR(('Regions &amp; Poverty'!$K138/100)*H140,0)</f>
        <v>1614.171</v>
      </c>
      <c r="S140" s="2">
        <f>+IFERROR(('Regions &amp; Poverty'!$K138/100)*I140,0)</f>
        <v>1747.473</v>
      </c>
      <c r="T140" s="2">
        <f>+IFERROR(('Regions &amp; Poverty'!$K138/100)*J140,0)</f>
        <v>1466.3219999999999</v>
      </c>
      <c r="U140" s="2">
        <f>+IFERROR(R140*('Regions &amp; Poverty'!$M138/100),0)</f>
        <v>12.913368</v>
      </c>
      <c r="V140" s="2">
        <f>+IFERROR(S140*('Regions &amp; Poverty'!$M138/100),0)</f>
        <v>13.979784</v>
      </c>
      <c r="W140" s="2">
        <f>+IFERROR(T140*('Regions &amp; Poverty'!$M138/100),0)</f>
        <v>11.730575999999999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134175</v>
      </c>
      <c r="I141" s="2">
        <f t="shared" si="24"/>
        <v>119849</v>
      </c>
      <c r="J141" s="2">
        <f t="shared" si="24"/>
        <v>119104</v>
      </c>
      <c r="K141" s="27"/>
      <c r="L141" s="2">
        <f>+IFERROR(('Regions &amp; Poverty'!$G139/100)*H141,0)</f>
        <v>1878.4499999999998</v>
      </c>
      <c r="M141" s="2">
        <f>+IFERROR(('Regions &amp; Poverty'!$G139/100)*I141,0)</f>
        <v>1677.8859999999997</v>
      </c>
      <c r="N141" s="2">
        <f>+IFERROR(('Regions &amp; Poverty'!$G139/100)*J141,0)</f>
        <v>1667.4559999999999</v>
      </c>
      <c r="O141" s="2">
        <f>+IFERROR(L141*('Regions &amp; Poverty'!$I139/100),0)</f>
        <v>3.7568999999999999</v>
      </c>
      <c r="P141" s="2">
        <f>+IFERROR(M141*('Regions &amp; Poverty'!$I139/100),0)</f>
        <v>3.3557719999999995</v>
      </c>
      <c r="Q141" s="2">
        <f>+IFERROR(N141*('Regions &amp; Poverty'!$I139/100),0)</f>
        <v>3.3349120000000001</v>
      </c>
      <c r="R141" s="2">
        <f>+IFERROR(('Regions &amp; Poverty'!$K139/100)*H141,0)</f>
        <v>21602.174999999999</v>
      </c>
      <c r="S141" s="2">
        <f>+IFERROR(('Regions &amp; Poverty'!$K139/100)*I141,0)</f>
        <v>19295.689000000002</v>
      </c>
      <c r="T141" s="2">
        <f>+IFERROR(('Regions &amp; Poverty'!$K139/100)*J141,0)</f>
        <v>19175.743999999999</v>
      </c>
      <c r="U141" s="2">
        <f>+IFERROR(R141*('Regions &amp; Poverty'!$M139/100),0)</f>
        <v>648.06524999999999</v>
      </c>
      <c r="V141" s="2">
        <f>+IFERROR(S141*('Regions &amp; Poverty'!$M139/100),0)</f>
        <v>578.87067000000002</v>
      </c>
      <c r="W141" s="2">
        <f>+IFERROR(T141*('Regions &amp; Poverty'!$M139/100),0)</f>
        <v>575.27231999999992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299</v>
      </c>
      <c r="I142" s="2">
        <f t="shared" si="24"/>
        <v>299</v>
      </c>
      <c r="J142" s="2">
        <f t="shared" si="24"/>
        <v>299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166680</v>
      </c>
      <c r="I143" s="2">
        <f t="shared" si="24"/>
        <v>90279</v>
      </c>
      <c r="J143" s="2">
        <f t="shared" si="24"/>
        <v>26564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53764</v>
      </c>
      <c r="I144" s="2">
        <f t="shared" si="24"/>
        <v>41908</v>
      </c>
      <c r="J144" s="2">
        <f t="shared" si="24"/>
        <v>67000</v>
      </c>
      <c r="K144" s="27"/>
      <c r="L144" s="2">
        <f>+IFERROR(('Regions &amp; Poverty'!$G142/100)*H144,0)</f>
        <v>1075.28</v>
      </c>
      <c r="M144" s="2">
        <f>+IFERROR(('Regions &amp; Poverty'!$G142/100)*I144,0)</f>
        <v>838.16</v>
      </c>
      <c r="N144" s="2">
        <f>+IFERROR(('Regions &amp; Poverty'!$G142/100)*J144,0)</f>
        <v>1340</v>
      </c>
      <c r="O144" s="2">
        <f>+IFERROR(L144*('Regions &amp; Poverty'!$I142/100),0)</f>
        <v>4.3011200000000001</v>
      </c>
      <c r="P144" s="2">
        <f>+IFERROR(M144*('Regions &amp; Poverty'!$I142/100),0)</f>
        <v>3.3526400000000001</v>
      </c>
      <c r="Q144" s="2">
        <f>+IFERROR(N144*('Regions &amp; Poverty'!$I142/100),0)</f>
        <v>5.36</v>
      </c>
      <c r="R144" s="2">
        <f>+IFERROR(('Regions &amp; Poverty'!$K142/100)*H144,0)</f>
        <v>4892.5239999999994</v>
      </c>
      <c r="S144" s="2">
        <f>+IFERROR(('Regions &amp; Poverty'!$K142/100)*I144,0)</f>
        <v>3813.6279999999997</v>
      </c>
      <c r="T144" s="2">
        <f>+IFERROR(('Regions &amp; Poverty'!$K142/100)*J144,0)</f>
        <v>6097</v>
      </c>
      <c r="U144" s="2">
        <f>+IFERROR(R144*('Regions &amp; Poverty'!$M142/100),0)</f>
        <v>112.52805199999999</v>
      </c>
      <c r="V144" s="2">
        <f>+IFERROR(S144*('Regions &amp; Poverty'!$M142/100),0)</f>
        <v>87.713443999999996</v>
      </c>
      <c r="W144" s="2">
        <f>+IFERROR(T144*('Regions &amp; Poverty'!$M142/100),0)</f>
        <v>140.23099999999999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23563</v>
      </c>
      <c r="I146" s="2">
        <f t="shared" si="24"/>
        <v>18434</v>
      </c>
      <c r="J146" s="2">
        <f t="shared" si="24"/>
        <v>17573</v>
      </c>
      <c r="K146" s="27"/>
      <c r="L146" s="2">
        <f>+IFERROR(('Regions &amp; Poverty'!$G144/100)*H146,0)</f>
        <v>70.689000000000007</v>
      </c>
      <c r="M146" s="2">
        <f>+IFERROR(('Regions &amp; Poverty'!$G144/100)*I146,0)</f>
        <v>55.302</v>
      </c>
      <c r="N146" s="2">
        <f>+IFERROR(('Regions &amp; Poverty'!$G144/100)*J146,0)</f>
        <v>52.719000000000001</v>
      </c>
      <c r="O146" s="2">
        <f>+IFERROR(L146*('Regions &amp; Poverty'!$I144/100),0)</f>
        <v>7.0689000000000002E-2</v>
      </c>
      <c r="P146" s="2">
        <f>+IFERROR(M146*('Regions &amp; Poverty'!$I144/100),0)</f>
        <v>5.5302000000000004E-2</v>
      </c>
      <c r="Q146" s="2">
        <f>+IFERROR(N146*('Regions &amp; Poverty'!$I144/100),0)</f>
        <v>5.2719000000000002E-2</v>
      </c>
      <c r="R146" s="2">
        <f>+IFERROR(('Regions &amp; Poverty'!$K144/100)*H146,0)</f>
        <v>589.07500000000005</v>
      </c>
      <c r="S146" s="2">
        <f>+IFERROR(('Regions &amp; Poverty'!$K144/100)*I146,0)</f>
        <v>460.85</v>
      </c>
      <c r="T146" s="2">
        <f>+IFERROR(('Regions &amp; Poverty'!$K144/100)*J146,0)</f>
        <v>439.32500000000005</v>
      </c>
      <c r="U146" s="2">
        <f>+IFERROR(R146*('Regions &amp; Poverty'!$M144/100),0)</f>
        <v>2.9453750000000003</v>
      </c>
      <c r="V146" s="2">
        <f>+IFERROR(S146*('Regions &amp; Poverty'!$M144/100),0)</f>
        <v>2.3042500000000001</v>
      </c>
      <c r="W146" s="2">
        <f>+IFERROR(T146*('Regions &amp; Poverty'!$M144/100),0)</f>
        <v>2.1966250000000005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4605</v>
      </c>
      <c r="I147" s="2">
        <f t="shared" si="24"/>
        <v>4000</v>
      </c>
      <c r="J147" s="2">
        <f t="shared" si="24"/>
        <v>4000</v>
      </c>
      <c r="K147" s="27"/>
      <c r="L147" s="2">
        <f>+IFERROR(('Regions &amp; Poverty'!$G145/100)*H147,0)</f>
        <v>115.125</v>
      </c>
      <c r="M147" s="2">
        <f>+IFERROR(('Regions &amp; Poverty'!$G145/100)*I147,0)</f>
        <v>100</v>
      </c>
      <c r="N147" s="2">
        <f>+IFERROR(('Regions &amp; Poverty'!$G145/100)*J147,0)</f>
        <v>100</v>
      </c>
      <c r="O147" s="2">
        <f>+IFERROR(L147*('Regions &amp; Poverty'!$I145/100),0)</f>
        <v>0.46050000000000002</v>
      </c>
      <c r="P147" s="2">
        <f>+IFERROR(M147*('Regions &amp; Poverty'!$I145/100),0)</f>
        <v>0.4</v>
      </c>
      <c r="Q147" s="2">
        <f>+IFERROR(N147*('Regions &amp; Poverty'!$I145/100),0)</f>
        <v>0.4</v>
      </c>
      <c r="R147" s="2">
        <f>+IFERROR(('Regions &amp; Poverty'!$K145/100)*H147,0)</f>
        <v>824.29499999999996</v>
      </c>
      <c r="S147" s="2">
        <f>+IFERROR(('Regions &amp; Poverty'!$K145/100)*I147,0)</f>
        <v>716</v>
      </c>
      <c r="T147" s="2">
        <f>+IFERROR(('Regions &amp; Poverty'!$K145/100)*J147,0)</f>
        <v>716</v>
      </c>
      <c r="U147" s="2">
        <f>+IFERROR(R147*('Regions &amp; Poverty'!$M145/100),0)</f>
        <v>32.147504999999995</v>
      </c>
      <c r="V147" s="2">
        <f>+IFERROR(S147*('Regions &amp; Poverty'!$M145/100),0)</f>
        <v>27.923999999999999</v>
      </c>
      <c r="W147" s="2">
        <f>+IFERROR(T147*('Regions &amp; Poverty'!$M145/100),0)</f>
        <v>27.923999999999999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140</v>
      </c>
      <c r="I151" s="2">
        <f t="shared" si="25"/>
        <v>123</v>
      </c>
      <c r="J151" s="2">
        <f t="shared" si="25"/>
        <v>134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0.14000000000000001</v>
      </c>
      <c r="S151" s="2">
        <f>+IFERROR(('Regions &amp; Poverty'!$K149/100)*I151,0)</f>
        <v>0.123</v>
      </c>
      <c r="T151" s="2">
        <f>+IFERROR(('Regions &amp; Poverty'!$K149/100)*J151,0)</f>
        <v>0.13400000000000001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32911</v>
      </c>
      <c r="I155" s="2">
        <f t="shared" si="25"/>
        <v>34817</v>
      </c>
      <c r="J155" s="2">
        <f t="shared" si="25"/>
        <v>36794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14927</v>
      </c>
      <c r="I156" s="2">
        <f t="shared" si="25"/>
        <v>14078</v>
      </c>
      <c r="J156" s="2">
        <f t="shared" si="25"/>
        <v>14489</v>
      </c>
      <c r="K156" s="27"/>
      <c r="L156" s="2">
        <f>+IFERROR(('Regions &amp; Poverty'!$G154/100)*H156,0)</f>
        <v>44.780999999999999</v>
      </c>
      <c r="M156" s="2">
        <f>+IFERROR(('Regions &amp; Poverty'!$G154/100)*I156,0)</f>
        <v>42.234000000000002</v>
      </c>
      <c r="N156" s="2">
        <f>+IFERROR(('Regions &amp; Poverty'!$G154/100)*J156,0)</f>
        <v>43.466999999999999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358.24799999999999</v>
      </c>
      <c r="S156" s="2">
        <f>+IFERROR(('Regions &amp; Poverty'!$K154/100)*I156,0)</f>
        <v>337.87200000000001</v>
      </c>
      <c r="T156" s="2">
        <f>+IFERROR(('Regions &amp; Poverty'!$K154/100)*J156,0)</f>
        <v>347.73599999999999</v>
      </c>
      <c r="U156" s="2">
        <f>+IFERROR(R156*('Regions &amp; Poverty'!$M154/100),0)</f>
        <v>1.7912399999999999</v>
      </c>
      <c r="V156" s="2">
        <f>+IFERROR(S156*('Regions &amp; Poverty'!$M154/100),0)</f>
        <v>1.6893600000000002</v>
      </c>
      <c r="W156" s="2">
        <f>+IFERROR(T156*('Regions &amp; Poverty'!$M154/100),0)</f>
        <v>1.73868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7131</v>
      </c>
      <c r="I158" s="2">
        <f t="shared" si="25"/>
        <v>6978</v>
      </c>
      <c r="J158" s="2">
        <f t="shared" si="25"/>
        <v>7174</v>
      </c>
      <c r="K158" s="27"/>
      <c r="L158" s="2">
        <f>+IFERROR(('Regions &amp; Poverty'!$G156/100)*H158,0)</f>
        <v>1340.6279999999999</v>
      </c>
      <c r="M158" s="2">
        <f>+IFERROR(('Regions &amp; Poverty'!$G156/100)*I158,0)</f>
        <v>1311.864</v>
      </c>
      <c r="N158" s="2">
        <f>+IFERROR(('Regions &amp; Poverty'!$G156/100)*J158,0)</f>
        <v>1348.712</v>
      </c>
      <c r="O158" s="2">
        <f>+IFERROR(L158*('Regions &amp; Poverty'!$I156/100),0)</f>
        <v>60.328259999999993</v>
      </c>
      <c r="P158" s="2">
        <f>+IFERROR(M158*('Regions &amp; Poverty'!$I156/100),0)</f>
        <v>59.033879999999996</v>
      </c>
      <c r="Q158" s="2">
        <f>+IFERROR(N158*('Regions &amp; Poverty'!$I156/100),0)</f>
        <v>60.692039999999999</v>
      </c>
      <c r="R158" s="2">
        <f>+IFERROR(('Regions &amp; Poverty'!$K156/100)*H158,0)</f>
        <v>3722.3820000000001</v>
      </c>
      <c r="S158" s="2">
        <f>+IFERROR(('Regions &amp; Poverty'!$K156/100)*I158,0)</f>
        <v>3642.5160000000001</v>
      </c>
      <c r="T158" s="2">
        <f>+IFERROR(('Regions &amp; Poverty'!$K156/100)*J158,0)</f>
        <v>3744.828</v>
      </c>
      <c r="U158" s="2">
        <f>+IFERROR(R158*('Regions &amp; Poverty'!$M156/100),0)</f>
        <v>643.9720860000001</v>
      </c>
      <c r="V158" s="2">
        <f>+IFERROR(S158*('Regions &amp; Poverty'!$M156/100),0)</f>
        <v>630.15526800000009</v>
      </c>
      <c r="W158" s="2">
        <f>+IFERROR(T158*('Regions &amp; Poverty'!$M156/100),0)</f>
        <v>647.85524400000008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327700</v>
      </c>
      <c r="I159" s="2">
        <f t="shared" si="25"/>
        <v>283800</v>
      </c>
      <c r="J159" s="2">
        <f t="shared" si="25"/>
        <v>423527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2309</v>
      </c>
      <c r="I163" s="2">
        <f t="shared" si="26"/>
        <v>1300</v>
      </c>
      <c r="J163" s="2">
        <f t="shared" si="26"/>
        <v>2189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105</v>
      </c>
      <c r="I165" s="2">
        <f t="shared" si="26"/>
        <v>118</v>
      </c>
      <c r="J165" s="2">
        <f t="shared" si="26"/>
        <v>106</v>
      </c>
      <c r="K165" s="27"/>
      <c r="L165" s="2">
        <f>+IFERROR(('Regions &amp; Poverty'!$G163/100)*H165,0)</f>
        <v>0.52500000000000002</v>
      </c>
      <c r="M165" s="2">
        <f>+IFERROR(('Regions &amp; Poverty'!$G163/100)*I165,0)</f>
        <v>0.59</v>
      </c>
      <c r="N165" s="2">
        <f>+IFERROR(('Regions &amp; Poverty'!$G163/100)*J165,0)</f>
        <v>0.53</v>
      </c>
      <c r="O165" s="2">
        <f>+IFERROR(L165*('Regions &amp; Poverty'!$I163/100),0)</f>
        <v>1.0500000000000002E-3</v>
      </c>
      <c r="P165" s="2">
        <f>+IFERROR(M165*('Regions &amp; Poverty'!$I163/100),0)</f>
        <v>1.1800000000000001E-3</v>
      </c>
      <c r="Q165" s="2">
        <f>+IFERROR(N165*('Regions &amp; Poverty'!$I163/100),0)</f>
        <v>1.0600000000000002E-3</v>
      </c>
      <c r="R165" s="2">
        <f>+IFERROR(('Regions &amp; Poverty'!$K163/100)*H165,0)</f>
        <v>2.8350000000000004</v>
      </c>
      <c r="S165" s="2">
        <f>+IFERROR(('Regions &amp; Poverty'!$K163/100)*I165,0)</f>
        <v>3.1860000000000004</v>
      </c>
      <c r="T165" s="2">
        <f>+IFERROR(('Regions &amp; Poverty'!$K163/100)*J165,0)</f>
        <v>2.8620000000000005</v>
      </c>
      <c r="U165" s="2">
        <f>+IFERROR(R165*('Regions &amp; Poverty'!$M163/100),0)</f>
        <v>1.9845000000000002E-2</v>
      </c>
      <c r="V165" s="2">
        <f>+IFERROR(S165*('Regions &amp; Poverty'!$M163/100),0)</f>
        <v>2.2301999999999999E-2</v>
      </c>
      <c r="W165" s="2">
        <f>+IFERROR(T165*('Regions &amp; Poverty'!$M163/100),0)</f>
        <v>2.0034000000000003E-2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15300</v>
      </c>
      <c r="I170" s="2">
        <f t="shared" si="27"/>
        <v>16500</v>
      </c>
      <c r="J170" s="2">
        <f t="shared" si="27"/>
        <v>15819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9140</v>
      </c>
      <c r="I174" s="2">
        <f t="shared" si="27"/>
        <v>9026</v>
      </c>
      <c r="J174" s="2">
        <f t="shared" si="27"/>
        <v>6927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27.42</v>
      </c>
      <c r="S174" s="2">
        <f>+IFERROR(('Regions &amp; Poverty'!$K172/100)*I174,0)</f>
        <v>27.077999999999999</v>
      </c>
      <c r="T174" s="2">
        <f>+IFERROR(('Regions &amp; Poverty'!$K172/100)*J174,0)</f>
        <v>20.780999999999999</v>
      </c>
      <c r="U174" s="2">
        <f>+IFERROR(R174*('Regions &amp; Poverty'!$M172/100),0)</f>
        <v>2.7420000000000003E-2</v>
      </c>
      <c r="V174" s="2">
        <f>+IFERROR(S174*('Regions &amp; Poverty'!$M172/100),0)</f>
        <v>2.7078000000000001E-2</v>
      </c>
      <c r="W174" s="2">
        <f>+IFERROR(T174*('Regions &amp; Poverty'!$M172/100),0)</f>
        <v>2.0781000000000001E-2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6100</v>
      </c>
      <c r="I175" s="2">
        <f t="shared" si="27"/>
        <v>6460</v>
      </c>
      <c r="J175" s="2">
        <f t="shared" si="27"/>
        <v>3170</v>
      </c>
      <c r="K175" s="27"/>
      <c r="L175" s="2">
        <f>+IFERROR(('Regions &amp; Poverty'!$G173/100)*H175,0)</f>
        <v>6.1000000000000005</v>
      </c>
      <c r="M175" s="2">
        <f>+IFERROR(('Regions &amp; Poverty'!$G173/100)*I175,0)</f>
        <v>6.46</v>
      </c>
      <c r="N175" s="2">
        <f>+IFERROR(('Regions &amp; Poverty'!$G173/100)*J175,0)</f>
        <v>3.17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30.5</v>
      </c>
      <c r="S175" s="2">
        <f>+IFERROR(('Regions &amp; Poverty'!$K173/100)*I175,0)</f>
        <v>32.299999999999997</v>
      </c>
      <c r="T175" s="2">
        <f>+IFERROR(('Regions &amp; Poverty'!$K173/100)*J175,0)</f>
        <v>15.85</v>
      </c>
      <c r="U175" s="2">
        <f>+IFERROR(R175*('Regions &amp; Poverty'!$M173/100),0)</f>
        <v>3.0499999999999999E-2</v>
      </c>
      <c r="V175" s="2">
        <f>+IFERROR(S175*('Regions &amp; Poverty'!$M173/100),0)</f>
        <v>3.2299999999999995E-2</v>
      </c>
      <c r="W175" s="2">
        <f>+IFERROR(T175*('Regions &amp; Poverty'!$M173/100),0)</f>
        <v>1.585E-2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32954</v>
      </c>
      <c r="I176" s="9">
        <f t="shared" si="28"/>
        <v>33404</v>
      </c>
      <c r="J176" s="9">
        <f t="shared" si="28"/>
        <v>28211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4242797</v>
      </c>
      <c r="I178" s="9">
        <f t="shared" si="29"/>
        <v>4302035</v>
      </c>
      <c r="J178" s="9">
        <f t="shared" si="29"/>
        <v>4463038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307</v>
      </c>
      <c r="I182" s="2">
        <f t="shared" si="30"/>
        <v>333</v>
      </c>
      <c r="J182" s="2">
        <f t="shared" si="30"/>
        <v>315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838944</v>
      </c>
      <c r="I183" s="2">
        <f t="shared" si="30"/>
        <v>935481</v>
      </c>
      <c r="J183" s="2">
        <f t="shared" si="30"/>
        <v>878010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2794</v>
      </c>
      <c r="I199" s="2">
        <f t="shared" si="31"/>
        <v>2640</v>
      </c>
      <c r="J199" s="2">
        <f t="shared" si="31"/>
        <v>3442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266</v>
      </c>
      <c r="I200" s="2">
        <f t="shared" si="31"/>
        <v>163</v>
      </c>
      <c r="J200" s="2">
        <f t="shared" si="31"/>
        <v>158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2351</v>
      </c>
      <c r="I201" s="2">
        <f t="shared" si="32"/>
        <v>2357</v>
      </c>
      <c r="J201" s="2">
        <f t="shared" si="32"/>
        <v>2355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607</v>
      </c>
      <c r="I202" s="2">
        <f t="shared" si="32"/>
        <v>921</v>
      </c>
      <c r="J202" s="2">
        <f t="shared" si="32"/>
        <v>811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220</v>
      </c>
      <c r="I244" s="2">
        <f t="shared" si="36"/>
        <v>220</v>
      </c>
      <c r="J244" s="2">
        <f t="shared" si="36"/>
        <v>220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115630</v>
      </c>
      <c r="I245" s="2">
        <f t="shared" si="36"/>
        <v>106380</v>
      </c>
      <c r="J245" s="2">
        <f t="shared" si="36"/>
        <v>121412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3</v>
      </c>
      <c r="B250" s="1" t="s">
        <v>19</v>
      </c>
      <c r="C250" s="1">
        <v>181</v>
      </c>
      <c r="D250" s="1" t="s">
        <v>690</v>
      </c>
      <c r="E250" s="1">
        <v>5510</v>
      </c>
      <c r="F250" s="1" t="s">
        <v>581</v>
      </c>
      <c r="G250" s="1" t="s">
        <v>4</v>
      </c>
      <c r="H250" s="1">
        <v>207</v>
      </c>
      <c r="I250" s="1">
        <v>208</v>
      </c>
      <c r="J250" s="1">
        <v>207</v>
      </c>
    </row>
    <row r="251" spans="1:11" ht="15" customHeight="1" x14ac:dyDescent="0.2">
      <c r="A251" s="1">
        <v>4</v>
      </c>
      <c r="B251" s="1" t="s">
        <v>20</v>
      </c>
      <c r="C251" s="1">
        <v>181</v>
      </c>
      <c r="D251" s="1" t="s">
        <v>690</v>
      </c>
      <c r="E251" s="1">
        <v>5510</v>
      </c>
      <c r="F251" s="1" t="s">
        <v>581</v>
      </c>
      <c r="G251" s="1" t="s">
        <v>4</v>
      </c>
      <c r="H251" s="1">
        <v>41389</v>
      </c>
      <c r="I251" s="1">
        <v>44807</v>
      </c>
      <c r="J251" s="1">
        <v>37598</v>
      </c>
    </row>
    <row r="252" spans="1:11" ht="15" customHeight="1" x14ac:dyDescent="0.2">
      <c r="A252" s="1">
        <v>9</v>
      </c>
      <c r="B252" s="1" t="s">
        <v>24</v>
      </c>
      <c r="C252" s="1">
        <v>181</v>
      </c>
      <c r="D252" s="1" t="s">
        <v>690</v>
      </c>
      <c r="E252" s="1">
        <v>5510</v>
      </c>
      <c r="F252" s="1" t="s">
        <v>581</v>
      </c>
      <c r="G252" s="1" t="s">
        <v>4</v>
      </c>
      <c r="H252" s="1">
        <v>16039</v>
      </c>
      <c r="I252" s="1">
        <v>16370</v>
      </c>
      <c r="J252" s="1">
        <v>16416</v>
      </c>
    </row>
    <row r="253" spans="1:11" ht="15" customHeight="1" x14ac:dyDescent="0.2">
      <c r="A253" s="1">
        <v>10</v>
      </c>
      <c r="B253" s="1" t="s">
        <v>26</v>
      </c>
      <c r="C253" s="1">
        <v>181</v>
      </c>
      <c r="D253" s="1" t="s">
        <v>690</v>
      </c>
      <c r="E253" s="1">
        <v>5510</v>
      </c>
      <c r="F253" s="1" t="s">
        <v>581</v>
      </c>
      <c r="G253" s="1" t="s">
        <v>4</v>
      </c>
      <c r="H253" s="1">
        <v>327700</v>
      </c>
      <c r="I253" s="1">
        <v>283800</v>
      </c>
      <c r="J253" s="1">
        <v>423527</v>
      </c>
    </row>
    <row r="254" spans="1:11" ht="15" customHeight="1" x14ac:dyDescent="0.2">
      <c r="A254" s="1">
        <v>11</v>
      </c>
      <c r="B254" s="1" t="s">
        <v>27</v>
      </c>
      <c r="C254" s="1">
        <v>181</v>
      </c>
      <c r="D254" s="1" t="s">
        <v>690</v>
      </c>
      <c r="E254" s="1">
        <v>5510</v>
      </c>
      <c r="F254" s="1" t="s">
        <v>581</v>
      </c>
      <c r="G254" s="1" t="s">
        <v>4</v>
      </c>
      <c r="H254" s="1">
        <v>21459</v>
      </c>
      <c r="I254" s="1">
        <v>24641</v>
      </c>
      <c r="J254" s="1">
        <v>27695</v>
      </c>
    </row>
    <row r="255" spans="1:11" ht="15" customHeight="1" x14ac:dyDescent="0.2">
      <c r="A255" s="1">
        <v>52</v>
      </c>
      <c r="B255" s="1" t="s">
        <v>28</v>
      </c>
      <c r="C255" s="1">
        <v>181</v>
      </c>
      <c r="D255" s="1" t="s">
        <v>690</v>
      </c>
      <c r="E255" s="1">
        <v>5510</v>
      </c>
      <c r="F255" s="1" t="s">
        <v>581</v>
      </c>
      <c r="G255" s="1" t="s">
        <v>4</v>
      </c>
      <c r="H255" s="1">
        <v>105</v>
      </c>
      <c r="I255" s="1">
        <v>118</v>
      </c>
      <c r="J255" s="1">
        <v>106</v>
      </c>
    </row>
    <row r="256" spans="1:11" ht="15" customHeight="1" x14ac:dyDescent="0.2">
      <c r="A256" s="1">
        <v>255</v>
      </c>
      <c r="B256" s="1" t="s">
        <v>34</v>
      </c>
      <c r="C256" s="1">
        <v>181</v>
      </c>
      <c r="D256" s="1" t="s">
        <v>690</v>
      </c>
      <c r="E256" s="1">
        <v>5510</v>
      </c>
      <c r="F256" s="1" t="s">
        <v>581</v>
      </c>
      <c r="G256" s="1" t="s">
        <v>4</v>
      </c>
      <c r="H256" s="1">
        <v>2794</v>
      </c>
      <c r="I256" s="1">
        <v>2640</v>
      </c>
      <c r="J256" s="1">
        <v>3442</v>
      </c>
    </row>
    <row r="257" spans="1:10" ht="15" customHeight="1" x14ac:dyDescent="0.2">
      <c r="A257" s="1">
        <v>15</v>
      </c>
      <c r="B257" s="1" t="s">
        <v>35</v>
      </c>
      <c r="C257" s="1">
        <v>181</v>
      </c>
      <c r="D257" s="1" t="s">
        <v>690</v>
      </c>
      <c r="E257" s="1">
        <v>5510</v>
      </c>
      <c r="F257" s="1" t="s">
        <v>581</v>
      </c>
      <c r="G257" s="1" t="s">
        <v>4</v>
      </c>
    </row>
    <row r="258" spans="1:10" ht="15" customHeight="1" x14ac:dyDescent="0.2">
      <c r="A258" s="1">
        <v>19</v>
      </c>
      <c r="B258" s="1" t="s">
        <v>40</v>
      </c>
      <c r="C258" s="1">
        <v>181</v>
      </c>
      <c r="D258" s="1" t="s">
        <v>690</v>
      </c>
      <c r="E258" s="1">
        <v>5510</v>
      </c>
      <c r="F258" s="1" t="s">
        <v>581</v>
      </c>
      <c r="G258" s="1" t="s">
        <v>4</v>
      </c>
      <c r="H258" s="1">
        <v>12492</v>
      </c>
      <c r="I258" s="1">
        <v>13089</v>
      </c>
      <c r="J258" s="1">
        <v>13111</v>
      </c>
    </row>
    <row r="259" spans="1:10" ht="15" customHeight="1" x14ac:dyDescent="0.2">
      <c r="A259" s="1">
        <v>21</v>
      </c>
      <c r="B259" s="1" t="s">
        <v>43</v>
      </c>
      <c r="C259" s="1">
        <v>181</v>
      </c>
      <c r="D259" s="1" t="s">
        <v>690</v>
      </c>
      <c r="E259" s="1">
        <v>5510</v>
      </c>
      <c r="F259" s="1" t="s">
        <v>581</v>
      </c>
      <c r="G259" s="1" t="s">
        <v>4</v>
      </c>
      <c r="H259" s="1">
        <v>7680</v>
      </c>
      <c r="I259" s="1">
        <v>4048</v>
      </c>
      <c r="J259" s="1">
        <v>3637</v>
      </c>
    </row>
    <row r="260" spans="1:10" ht="15" customHeight="1" x14ac:dyDescent="0.2">
      <c r="A260" s="1">
        <v>27</v>
      </c>
      <c r="B260" s="1" t="s">
        <v>46</v>
      </c>
      <c r="C260" s="1">
        <v>181</v>
      </c>
      <c r="D260" s="1" t="s">
        <v>690</v>
      </c>
      <c r="E260" s="1">
        <v>5510</v>
      </c>
      <c r="F260" s="1" t="s">
        <v>581</v>
      </c>
      <c r="G260" s="1" t="s">
        <v>4</v>
      </c>
      <c r="H260" s="1">
        <v>20</v>
      </c>
      <c r="I260" s="1">
        <v>35</v>
      </c>
      <c r="J260" s="1">
        <v>111</v>
      </c>
    </row>
    <row r="261" spans="1:10" ht="15" customHeight="1" x14ac:dyDescent="0.2">
      <c r="A261" s="1">
        <v>32</v>
      </c>
      <c r="B261" s="1" t="s">
        <v>50</v>
      </c>
      <c r="C261" s="1">
        <v>181</v>
      </c>
      <c r="D261" s="1" t="s">
        <v>690</v>
      </c>
      <c r="E261" s="1">
        <v>5510</v>
      </c>
      <c r="F261" s="1" t="s">
        <v>581</v>
      </c>
      <c r="G261" s="1" t="s">
        <v>4</v>
      </c>
      <c r="H261" s="1">
        <v>371</v>
      </c>
      <c r="I261" s="1">
        <v>378</v>
      </c>
      <c r="J261" s="1">
        <v>364</v>
      </c>
    </row>
    <row r="262" spans="1:10" ht="15" customHeight="1" x14ac:dyDescent="0.2">
      <c r="A262" s="1">
        <v>33</v>
      </c>
      <c r="B262" s="1" t="s">
        <v>51</v>
      </c>
      <c r="C262" s="1">
        <v>181</v>
      </c>
      <c r="D262" s="1" t="s">
        <v>690</v>
      </c>
      <c r="E262" s="1">
        <v>5510</v>
      </c>
      <c r="F262" s="1" t="s">
        <v>581</v>
      </c>
      <c r="G262" s="1" t="s">
        <v>4</v>
      </c>
    </row>
    <row r="263" spans="1:10" ht="15" customHeight="1" x14ac:dyDescent="0.2">
      <c r="A263" s="1">
        <v>351</v>
      </c>
      <c r="B263" s="1" t="s">
        <v>57</v>
      </c>
      <c r="C263" s="1">
        <v>181</v>
      </c>
      <c r="D263" s="1" t="s">
        <v>690</v>
      </c>
      <c r="E263" s="1">
        <v>5510</v>
      </c>
      <c r="F263" s="1" t="s">
        <v>581</v>
      </c>
      <c r="G263" s="1" t="s">
        <v>4</v>
      </c>
      <c r="H263" s="1">
        <v>1428700</v>
      </c>
      <c r="I263" s="1">
        <v>1500000</v>
      </c>
      <c r="J263" s="1">
        <v>1608903</v>
      </c>
    </row>
    <row r="264" spans="1:10" ht="15" customHeight="1" x14ac:dyDescent="0.2">
      <c r="A264" s="1">
        <v>41</v>
      </c>
      <c r="B264" s="1" t="s">
        <v>568</v>
      </c>
      <c r="C264" s="1">
        <v>181</v>
      </c>
      <c r="D264" s="1" t="s">
        <v>690</v>
      </c>
      <c r="E264" s="1">
        <v>5510</v>
      </c>
      <c r="F264" s="1" t="s">
        <v>581</v>
      </c>
      <c r="G264" s="1" t="s">
        <v>4</v>
      </c>
      <c r="H264" s="1">
        <v>1428700</v>
      </c>
      <c r="I264" s="1">
        <v>1500000</v>
      </c>
      <c r="J264" s="1">
        <v>1608903</v>
      </c>
    </row>
    <row r="265" spans="1:10" ht="15" customHeight="1" x14ac:dyDescent="0.2">
      <c r="A265" s="1">
        <v>44</v>
      </c>
      <c r="B265" s="1" t="s">
        <v>58</v>
      </c>
      <c r="C265" s="1">
        <v>181</v>
      </c>
      <c r="D265" s="1" t="s">
        <v>690</v>
      </c>
      <c r="E265" s="1">
        <v>5510</v>
      </c>
      <c r="F265" s="1" t="s">
        <v>581</v>
      </c>
      <c r="G265" s="1" t="s">
        <v>4</v>
      </c>
      <c r="H265" s="1">
        <v>4768</v>
      </c>
      <c r="I265" s="1">
        <v>5103</v>
      </c>
      <c r="J265" s="1">
        <v>4983</v>
      </c>
    </row>
    <row r="266" spans="1:10" x14ac:dyDescent="0.2">
      <c r="A266" s="1">
        <v>50</v>
      </c>
      <c r="B266" s="1" t="s">
        <v>66</v>
      </c>
      <c r="C266" s="1">
        <v>181</v>
      </c>
      <c r="D266" s="1" t="s">
        <v>690</v>
      </c>
      <c r="E266" s="1">
        <v>5510</v>
      </c>
      <c r="F266" s="1" t="s">
        <v>581</v>
      </c>
      <c r="G266" s="1" t="s">
        <v>4</v>
      </c>
      <c r="H266" s="1">
        <v>238</v>
      </c>
      <c r="I266" s="1">
        <v>266</v>
      </c>
      <c r="J266" s="1">
        <v>221</v>
      </c>
    </row>
    <row r="267" spans="1:10" x14ac:dyDescent="0.2">
      <c r="A267" s="1">
        <v>167</v>
      </c>
      <c r="B267" s="1" t="s">
        <v>570</v>
      </c>
      <c r="C267" s="1">
        <v>181</v>
      </c>
      <c r="D267" s="1" t="s">
        <v>690</v>
      </c>
      <c r="E267" s="1">
        <v>5510</v>
      </c>
      <c r="F267" s="1" t="s">
        <v>581</v>
      </c>
      <c r="G267" s="1" t="s">
        <v>4</v>
      </c>
      <c r="H267" s="1">
        <v>2351</v>
      </c>
      <c r="I267" s="1">
        <v>2357</v>
      </c>
      <c r="J267" s="1">
        <v>2355</v>
      </c>
    </row>
    <row r="268" spans="1:10" x14ac:dyDescent="0.2">
      <c r="A268" s="1">
        <v>51</v>
      </c>
      <c r="B268" s="1" t="s">
        <v>68</v>
      </c>
      <c r="C268" s="1">
        <v>181</v>
      </c>
      <c r="D268" s="1" t="s">
        <v>690</v>
      </c>
      <c r="E268" s="1">
        <v>5510</v>
      </c>
      <c r="F268" s="1" t="s">
        <v>581</v>
      </c>
      <c r="G268" s="1" t="s">
        <v>4</v>
      </c>
    </row>
    <row r="269" spans="1:10" x14ac:dyDescent="0.2">
      <c r="A269" s="1">
        <v>54</v>
      </c>
      <c r="B269" s="1" t="s">
        <v>71</v>
      </c>
      <c r="C269" s="1">
        <v>181</v>
      </c>
      <c r="D269" s="1" t="s">
        <v>690</v>
      </c>
      <c r="E269" s="1">
        <v>5510</v>
      </c>
      <c r="F269" s="1" t="s">
        <v>581</v>
      </c>
      <c r="G269" s="1" t="s">
        <v>4</v>
      </c>
    </row>
    <row r="270" spans="1:10" x14ac:dyDescent="0.2">
      <c r="A270" s="1">
        <v>56</v>
      </c>
      <c r="B270" s="1" t="s">
        <v>74</v>
      </c>
      <c r="C270" s="1">
        <v>181</v>
      </c>
      <c r="D270" s="1" t="s">
        <v>690</v>
      </c>
      <c r="E270" s="1">
        <v>5510</v>
      </c>
      <c r="F270" s="1" t="s">
        <v>581</v>
      </c>
      <c r="G270" s="1" t="s">
        <v>4</v>
      </c>
      <c r="H270" s="1">
        <v>12756</v>
      </c>
      <c r="I270" s="1">
        <v>12833</v>
      </c>
      <c r="J270" s="1">
        <v>12891</v>
      </c>
    </row>
    <row r="271" spans="1:10" x14ac:dyDescent="0.2">
      <c r="A271" s="1">
        <v>58</v>
      </c>
      <c r="B271" s="1" t="s">
        <v>75</v>
      </c>
      <c r="C271" s="1">
        <v>181</v>
      </c>
      <c r="D271" s="1" t="s">
        <v>690</v>
      </c>
      <c r="E271" s="1">
        <v>5510</v>
      </c>
      <c r="F271" s="1" t="s">
        <v>581</v>
      </c>
      <c r="G271" s="1" t="s">
        <v>4</v>
      </c>
      <c r="H271" s="1">
        <v>3957</v>
      </c>
      <c r="I271" s="1">
        <v>2190</v>
      </c>
      <c r="J271" s="1">
        <v>1285</v>
      </c>
    </row>
    <row r="272" spans="1:10" x14ac:dyDescent="0.2">
      <c r="A272" s="1">
        <v>59</v>
      </c>
      <c r="B272" s="1" t="s">
        <v>76</v>
      </c>
      <c r="C272" s="1">
        <v>181</v>
      </c>
      <c r="D272" s="1" t="s">
        <v>690</v>
      </c>
      <c r="E272" s="1">
        <v>5510</v>
      </c>
      <c r="F272" s="1" t="s">
        <v>581</v>
      </c>
      <c r="G272" s="1" t="s">
        <v>4</v>
      </c>
      <c r="H272" s="1">
        <v>134175</v>
      </c>
      <c r="I272" s="1">
        <v>119849</v>
      </c>
      <c r="J272" s="1">
        <v>119104</v>
      </c>
    </row>
    <row r="273" spans="1:10" x14ac:dyDescent="0.2">
      <c r="A273" s="1">
        <v>178</v>
      </c>
      <c r="B273" s="1" t="s">
        <v>79</v>
      </c>
      <c r="C273" s="1">
        <v>181</v>
      </c>
      <c r="D273" s="1" t="s">
        <v>690</v>
      </c>
      <c r="E273" s="1">
        <v>5510</v>
      </c>
      <c r="F273" s="1" t="s">
        <v>581</v>
      </c>
      <c r="G273" s="1" t="s">
        <v>4</v>
      </c>
      <c r="H273" s="1">
        <v>307</v>
      </c>
      <c r="I273" s="1">
        <v>333</v>
      </c>
      <c r="J273" s="1">
        <v>315</v>
      </c>
    </row>
    <row r="274" spans="1:10" x14ac:dyDescent="0.2">
      <c r="A274" s="1">
        <v>238</v>
      </c>
      <c r="B274" s="1" t="s">
        <v>81</v>
      </c>
      <c r="C274" s="1">
        <v>181</v>
      </c>
      <c r="D274" s="1" t="s">
        <v>690</v>
      </c>
      <c r="E274" s="1">
        <v>5510</v>
      </c>
      <c r="F274" s="1" t="s">
        <v>581</v>
      </c>
      <c r="G274" s="1" t="s">
        <v>4</v>
      </c>
      <c r="H274" s="1">
        <v>838944</v>
      </c>
      <c r="I274" s="1">
        <v>935481</v>
      </c>
      <c r="J274" s="1">
        <v>878010</v>
      </c>
    </row>
    <row r="275" spans="1:10" x14ac:dyDescent="0.2">
      <c r="A275" s="1">
        <v>62</v>
      </c>
      <c r="B275" s="1" t="s">
        <v>82</v>
      </c>
      <c r="C275" s="1">
        <v>181</v>
      </c>
      <c r="D275" s="1" t="s">
        <v>690</v>
      </c>
      <c r="E275" s="1">
        <v>5510</v>
      </c>
      <c r="F275" s="1" t="s">
        <v>581</v>
      </c>
      <c r="G275" s="1" t="s">
        <v>4</v>
      </c>
    </row>
    <row r="276" spans="1:10" x14ac:dyDescent="0.2">
      <c r="A276" s="1">
        <v>68</v>
      </c>
      <c r="B276" s="1" t="s">
        <v>86</v>
      </c>
      <c r="C276" s="1">
        <v>181</v>
      </c>
      <c r="D276" s="1" t="s">
        <v>690</v>
      </c>
      <c r="E276" s="1">
        <v>5510</v>
      </c>
      <c r="F276" s="1" t="s">
        <v>581</v>
      </c>
      <c r="G276" s="1" t="s">
        <v>4</v>
      </c>
      <c r="H276" s="1">
        <v>278545</v>
      </c>
      <c r="I276" s="1">
        <v>253017</v>
      </c>
      <c r="J276" s="1">
        <v>198246</v>
      </c>
    </row>
    <row r="277" spans="1:10" x14ac:dyDescent="0.2">
      <c r="A277" s="1">
        <v>79</v>
      </c>
      <c r="B277" s="1" t="s">
        <v>92</v>
      </c>
      <c r="C277" s="1">
        <v>181</v>
      </c>
      <c r="D277" s="1" t="s">
        <v>690</v>
      </c>
      <c r="E277" s="1">
        <v>5510</v>
      </c>
      <c r="F277" s="1" t="s">
        <v>581</v>
      </c>
      <c r="G277" s="1" t="s">
        <v>4</v>
      </c>
      <c r="H277" s="1">
        <v>87600</v>
      </c>
      <c r="I277" s="1">
        <v>133200</v>
      </c>
      <c r="J277" s="1">
        <v>153700</v>
      </c>
    </row>
    <row r="278" spans="1:10" x14ac:dyDescent="0.2">
      <c r="A278" s="1">
        <v>84</v>
      </c>
      <c r="B278" s="1" t="s">
        <v>94</v>
      </c>
      <c r="C278" s="1">
        <v>181</v>
      </c>
      <c r="D278" s="1" t="s">
        <v>690</v>
      </c>
      <c r="E278" s="1">
        <v>5510</v>
      </c>
      <c r="F278" s="1" t="s">
        <v>581</v>
      </c>
      <c r="G278" s="1" t="s">
        <v>4</v>
      </c>
      <c r="H278" s="1">
        <v>2470</v>
      </c>
      <c r="I278" s="1">
        <v>2460</v>
      </c>
      <c r="J278" s="1">
        <v>2320</v>
      </c>
    </row>
    <row r="279" spans="1:10" x14ac:dyDescent="0.2">
      <c r="A279" s="1">
        <v>89</v>
      </c>
      <c r="B279" s="1" t="s">
        <v>98</v>
      </c>
      <c r="C279" s="1">
        <v>181</v>
      </c>
      <c r="D279" s="1" t="s">
        <v>690</v>
      </c>
      <c r="E279" s="1">
        <v>5510</v>
      </c>
      <c r="F279" s="1" t="s">
        <v>581</v>
      </c>
      <c r="G279" s="1" t="s">
        <v>4</v>
      </c>
      <c r="H279" s="1">
        <v>26376</v>
      </c>
      <c r="I279" s="1">
        <v>27011</v>
      </c>
      <c r="J279" s="1">
        <v>27705</v>
      </c>
    </row>
    <row r="280" spans="1:10" x14ac:dyDescent="0.2">
      <c r="A280" s="1">
        <v>91</v>
      </c>
      <c r="B280" s="1" t="s">
        <v>101</v>
      </c>
      <c r="C280" s="1">
        <v>181</v>
      </c>
      <c r="D280" s="1" t="s">
        <v>690</v>
      </c>
      <c r="E280" s="1">
        <v>5510</v>
      </c>
      <c r="F280" s="1" t="s">
        <v>581</v>
      </c>
      <c r="G280" s="1" t="s">
        <v>4</v>
      </c>
      <c r="H280" s="1">
        <v>1138</v>
      </c>
      <c r="I280" s="1">
        <v>789</v>
      </c>
      <c r="J280" s="1">
        <v>254</v>
      </c>
    </row>
    <row r="281" spans="1:10" x14ac:dyDescent="0.2">
      <c r="A281" s="1">
        <v>97</v>
      </c>
      <c r="B281" s="1" t="s">
        <v>104</v>
      </c>
      <c r="C281" s="1">
        <v>181</v>
      </c>
      <c r="D281" s="1" t="s">
        <v>690</v>
      </c>
      <c r="E281" s="1">
        <v>5510</v>
      </c>
      <c r="F281" s="1" t="s">
        <v>581</v>
      </c>
      <c r="G281" s="1" t="s">
        <v>4</v>
      </c>
      <c r="H281" s="1">
        <v>260</v>
      </c>
      <c r="I281" s="1">
        <v>166</v>
      </c>
      <c r="J281" s="1">
        <v>120</v>
      </c>
    </row>
    <row r="282" spans="1:10" x14ac:dyDescent="0.2">
      <c r="A282" s="1">
        <v>102</v>
      </c>
      <c r="B282" s="1" t="s">
        <v>108</v>
      </c>
      <c r="C282" s="1">
        <v>181</v>
      </c>
      <c r="D282" s="1" t="s">
        <v>690</v>
      </c>
      <c r="E282" s="1">
        <v>5510</v>
      </c>
      <c r="F282" s="1" t="s">
        <v>581</v>
      </c>
      <c r="G282" s="1" t="s">
        <v>4</v>
      </c>
      <c r="H282" s="1">
        <v>23563</v>
      </c>
      <c r="I282" s="1">
        <v>18434</v>
      </c>
      <c r="J282" s="1">
        <v>17573</v>
      </c>
    </row>
    <row r="283" spans="1:10" x14ac:dyDescent="0.2">
      <c r="A283" s="1">
        <v>103</v>
      </c>
      <c r="B283" s="1" t="s">
        <v>109</v>
      </c>
      <c r="C283" s="1">
        <v>181</v>
      </c>
      <c r="D283" s="1" t="s">
        <v>690</v>
      </c>
      <c r="E283" s="1">
        <v>5510</v>
      </c>
      <c r="F283" s="1" t="s">
        <v>581</v>
      </c>
      <c r="G283" s="1" t="s">
        <v>4</v>
      </c>
      <c r="H283" s="1">
        <v>4605</v>
      </c>
      <c r="I283" s="1">
        <v>4000</v>
      </c>
      <c r="J283" s="1">
        <v>4000</v>
      </c>
    </row>
    <row r="284" spans="1:10" x14ac:dyDescent="0.2">
      <c r="A284" s="1">
        <v>105</v>
      </c>
      <c r="B284" s="1" t="s">
        <v>111</v>
      </c>
      <c r="C284" s="1">
        <v>181</v>
      </c>
      <c r="D284" s="1" t="s">
        <v>690</v>
      </c>
      <c r="E284" s="1">
        <v>5510</v>
      </c>
      <c r="F284" s="1" t="s">
        <v>581</v>
      </c>
      <c r="G284" s="1" t="s">
        <v>4</v>
      </c>
      <c r="H284" s="1">
        <v>0</v>
      </c>
      <c r="I284" s="1">
        <v>0</v>
      </c>
      <c r="J284" s="1">
        <v>0</v>
      </c>
    </row>
    <row r="285" spans="1:10" x14ac:dyDescent="0.2">
      <c r="A285" s="1">
        <v>106</v>
      </c>
      <c r="B285" s="1" t="s">
        <v>112</v>
      </c>
      <c r="C285" s="1">
        <v>181</v>
      </c>
      <c r="D285" s="1" t="s">
        <v>690</v>
      </c>
      <c r="E285" s="1">
        <v>5510</v>
      </c>
      <c r="F285" s="1" t="s">
        <v>581</v>
      </c>
      <c r="G285" s="1" t="s">
        <v>4</v>
      </c>
      <c r="H285" s="1">
        <v>74736</v>
      </c>
      <c r="I285" s="1">
        <v>79972</v>
      </c>
      <c r="J285" s="1">
        <v>100013</v>
      </c>
    </row>
    <row r="286" spans="1:10" x14ac:dyDescent="0.2">
      <c r="A286" s="1">
        <v>109</v>
      </c>
      <c r="B286" s="1" t="s">
        <v>113</v>
      </c>
      <c r="C286" s="1">
        <v>181</v>
      </c>
      <c r="D286" s="1" t="s">
        <v>690</v>
      </c>
      <c r="E286" s="1">
        <v>5510</v>
      </c>
      <c r="F286" s="1" t="s">
        <v>581</v>
      </c>
      <c r="G286" s="1" t="s">
        <v>4</v>
      </c>
      <c r="H286" s="1">
        <v>217</v>
      </c>
      <c r="I286" s="1">
        <v>218</v>
      </c>
      <c r="J286" s="1">
        <v>261</v>
      </c>
    </row>
    <row r="287" spans="1:10" x14ac:dyDescent="0.2">
      <c r="A287" s="1">
        <v>110</v>
      </c>
      <c r="B287" s="1" t="s">
        <v>114</v>
      </c>
      <c r="C287" s="1">
        <v>181</v>
      </c>
      <c r="D287" s="1" t="s">
        <v>690</v>
      </c>
      <c r="E287" s="1">
        <v>5510</v>
      </c>
      <c r="F287" s="1" t="s">
        <v>581</v>
      </c>
      <c r="G287" s="1" t="s">
        <v>4</v>
      </c>
      <c r="H287" s="1">
        <v>117</v>
      </c>
      <c r="I287" s="1">
        <v>117</v>
      </c>
      <c r="J287" s="1">
        <v>117</v>
      </c>
    </row>
    <row r="288" spans="1:10" x14ac:dyDescent="0.2">
      <c r="A288" s="1">
        <v>112</v>
      </c>
      <c r="B288" s="1" t="s">
        <v>115</v>
      </c>
      <c r="C288" s="1">
        <v>181</v>
      </c>
      <c r="D288" s="1" t="s">
        <v>690</v>
      </c>
      <c r="E288" s="1">
        <v>5510</v>
      </c>
      <c r="F288" s="1" t="s">
        <v>581</v>
      </c>
      <c r="G288" s="1" t="s">
        <v>4</v>
      </c>
      <c r="H288" s="1">
        <v>0</v>
      </c>
      <c r="I288" s="1">
        <v>0</v>
      </c>
    </row>
    <row r="289" spans="1:10" x14ac:dyDescent="0.2">
      <c r="A289" s="1">
        <v>113</v>
      </c>
      <c r="B289" s="1" t="s">
        <v>120</v>
      </c>
      <c r="C289" s="1">
        <v>181</v>
      </c>
      <c r="D289" s="1" t="s">
        <v>690</v>
      </c>
      <c r="E289" s="1">
        <v>5510</v>
      </c>
      <c r="F289" s="1" t="s">
        <v>581</v>
      </c>
      <c r="G289" s="1" t="s">
        <v>4</v>
      </c>
    </row>
    <row r="290" spans="1:10" x14ac:dyDescent="0.2">
      <c r="A290" s="1">
        <v>121</v>
      </c>
      <c r="B290" s="1" t="s">
        <v>123</v>
      </c>
      <c r="C290" s="1">
        <v>181</v>
      </c>
      <c r="D290" s="1" t="s">
        <v>690</v>
      </c>
      <c r="E290" s="1">
        <v>5510</v>
      </c>
      <c r="F290" s="1" t="s">
        <v>581</v>
      </c>
      <c r="G290" s="1" t="s">
        <v>4</v>
      </c>
      <c r="H290" s="1">
        <v>140</v>
      </c>
      <c r="I290" s="1">
        <v>123</v>
      </c>
      <c r="J290" s="1">
        <v>134</v>
      </c>
    </row>
    <row r="291" spans="1:10" x14ac:dyDescent="0.2">
      <c r="A291" s="1">
        <v>124</v>
      </c>
      <c r="B291" s="1" t="s">
        <v>126</v>
      </c>
      <c r="C291" s="1">
        <v>181</v>
      </c>
      <c r="D291" s="1" t="s">
        <v>690</v>
      </c>
      <c r="E291" s="1">
        <v>5510</v>
      </c>
      <c r="F291" s="1" t="s">
        <v>581</v>
      </c>
      <c r="G291" s="1" t="s">
        <v>4</v>
      </c>
      <c r="H291" s="1">
        <v>299</v>
      </c>
      <c r="I291" s="1">
        <v>299</v>
      </c>
      <c r="J291" s="1">
        <v>299</v>
      </c>
    </row>
    <row r="292" spans="1:10" x14ac:dyDescent="0.2">
      <c r="A292" s="1">
        <v>126</v>
      </c>
      <c r="B292" s="1" t="s">
        <v>128</v>
      </c>
      <c r="C292" s="1">
        <v>181</v>
      </c>
      <c r="D292" s="1" t="s">
        <v>690</v>
      </c>
      <c r="E292" s="1">
        <v>5510</v>
      </c>
      <c r="F292" s="1" t="s">
        <v>581</v>
      </c>
      <c r="G292" s="1" t="s">
        <v>4</v>
      </c>
      <c r="H292" s="1">
        <v>2309</v>
      </c>
      <c r="I292" s="1">
        <v>1300</v>
      </c>
      <c r="J292" s="1">
        <v>2189</v>
      </c>
    </row>
    <row r="293" spans="1:10" x14ac:dyDescent="0.2">
      <c r="A293" s="1">
        <v>256</v>
      </c>
      <c r="B293" s="1" t="s">
        <v>129</v>
      </c>
      <c r="C293" s="1">
        <v>181</v>
      </c>
      <c r="D293" s="1" t="s">
        <v>690</v>
      </c>
      <c r="E293" s="1">
        <v>5510</v>
      </c>
      <c r="F293" s="1" t="s">
        <v>581</v>
      </c>
      <c r="G293" s="1" t="s">
        <v>4</v>
      </c>
      <c r="H293" s="1">
        <v>266</v>
      </c>
      <c r="I293" s="1">
        <v>163</v>
      </c>
      <c r="J293" s="1">
        <v>158</v>
      </c>
    </row>
    <row r="294" spans="1:10" x14ac:dyDescent="0.2">
      <c r="A294" s="1">
        <v>134</v>
      </c>
      <c r="B294" s="1" t="s">
        <v>135</v>
      </c>
      <c r="C294" s="1">
        <v>181</v>
      </c>
      <c r="D294" s="1" t="s">
        <v>690</v>
      </c>
      <c r="E294" s="1">
        <v>5510</v>
      </c>
      <c r="F294" s="1" t="s">
        <v>581</v>
      </c>
      <c r="G294" s="1" t="s">
        <v>4</v>
      </c>
      <c r="H294" s="1">
        <v>724</v>
      </c>
      <c r="I294" s="1">
        <v>776</v>
      </c>
      <c r="J294" s="1">
        <v>770</v>
      </c>
    </row>
    <row r="295" spans="1:10" x14ac:dyDescent="0.2">
      <c r="A295" s="1">
        <v>138</v>
      </c>
      <c r="B295" s="1" t="s">
        <v>140</v>
      </c>
      <c r="C295" s="1">
        <v>181</v>
      </c>
      <c r="D295" s="1" t="s">
        <v>690</v>
      </c>
      <c r="E295" s="1">
        <v>5510</v>
      </c>
      <c r="F295" s="1" t="s">
        <v>581</v>
      </c>
      <c r="G295" s="1" t="s">
        <v>4</v>
      </c>
      <c r="H295" s="1">
        <v>33071</v>
      </c>
      <c r="I295" s="1">
        <v>34994</v>
      </c>
      <c r="J295" s="1">
        <v>36970</v>
      </c>
    </row>
    <row r="296" spans="1:10" x14ac:dyDescent="0.2">
      <c r="A296" s="1">
        <v>143</v>
      </c>
      <c r="B296" s="1" t="s">
        <v>145</v>
      </c>
      <c r="C296" s="1">
        <v>181</v>
      </c>
      <c r="D296" s="1" t="s">
        <v>690</v>
      </c>
      <c r="E296" s="1">
        <v>5510</v>
      </c>
      <c r="F296" s="1" t="s">
        <v>581</v>
      </c>
      <c r="G296" s="1" t="s">
        <v>4</v>
      </c>
      <c r="H296" s="1">
        <v>166680</v>
      </c>
      <c r="I296" s="1">
        <v>90279</v>
      </c>
      <c r="J296" s="1">
        <v>26564</v>
      </c>
    </row>
    <row r="297" spans="1:10" x14ac:dyDescent="0.2">
      <c r="A297" s="1">
        <v>149</v>
      </c>
      <c r="B297" s="1" t="s">
        <v>150</v>
      </c>
      <c r="C297" s="1">
        <v>181</v>
      </c>
      <c r="D297" s="1" t="s">
        <v>690</v>
      </c>
      <c r="E297" s="1">
        <v>5510</v>
      </c>
      <c r="F297" s="1" t="s">
        <v>581</v>
      </c>
      <c r="G297" s="1" t="s">
        <v>4</v>
      </c>
      <c r="H297" s="1">
        <v>5662</v>
      </c>
      <c r="I297" s="1">
        <v>5598</v>
      </c>
      <c r="J297" s="1">
        <v>5580</v>
      </c>
    </row>
    <row r="298" spans="1:10" x14ac:dyDescent="0.2">
      <c r="A298" s="1">
        <v>150</v>
      </c>
      <c r="B298" s="1" t="s">
        <v>151</v>
      </c>
      <c r="C298" s="1">
        <v>181</v>
      </c>
      <c r="D298" s="1" t="s">
        <v>690</v>
      </c>
      <c r="E298" s="1">
        <v>5510</v>
      </c>
      <c r="F298" s="1" t="s">
        <v>581</v>
      </c>
      <c r="G298" s="1" t="s">
        <v>4</v>
      </c>
      <c r="H298" s="1">
        <v>1229</v>
      </c>
      <c r="I298" s="1">
        <v>1770</v>
      </c>
      <c r="J298" s="1">
        <v>1781</v>
      </c>
    </row>
    <row r="299" spans="1:10" x14ac:dyDescent="0.2">
      <c r="A299" s="1">
        <v>299</v>
      </c>
      <c r="B299" s="1" t="s">
        <v>159</v>
      </c>
      <c r="C299" s="1">
        <v>181</v>
      </c>
      <c r="D299" s="1" t="s">
        <v>690</v>
      </c>
      <c r="E299" s="1">
        <v>5510</v>
      </c>
      <c r="F299" s="1" t="s">
        <v>581</v>
      </c>
      <c r="G299" s="1" t="s">
        <v>4</v>
      </c>
      <c r="H299" s="1">
        <v>220</v>
      </c>
      <c r="I299" s="1">
        <v>220</v>
      </c>
      <c r="J299" s="1">
        <v>220</v>
      </c>
    </row>
    <row r="300" spans="1:10" x14ac:dyDescent="0.2">
      <c r="A300" s="1">
        <v>169</v>
      </c>
      <c r="B300" s="1" t="s">
        <v>165</v>
      </c>
      <c r="C300" s="1">
        <v>181</v>
      </c>
      <c r="D300" s="1" t="s">
        <v>690</v>
      </c>
      <c r="E300" s="1">
        <v>5510</v>
      </c>
      <c r="F300" s="1" t="s">
        <v>581</v>
      </c>
      <c r="G300" s="1" t="s">
        <v>4</v>
      </c>
      <c r="H300" s="1">
        <v>14650</v>
      </c>
      <c r="I300" s="1">
        <v>15044</v>
      </c>
      <c r="J300" s="1">
        <v>15438</v>
      </c>
    </row>
    <row r="301" spans="1:10" x14ac:dyDescent="0.2">
      <c r="A301" s="1">
        <v>170</v>
      </c>
      <c r="B301" s="1" t="s">
        <v>166</v>
      </c>
      <c r="C301" s="1">
        <v>181</v>
      </c>
      <c r="D301" s="1" t="s">
        <v>690</v>
      </c>
      <c r="E301" s="1">
        <v>5510</v>
      </c>
      <c r="F301" s="1" t="s">
        <v>581</v>
      </c>
      <c r="G301" s="1" t="s">
        <v>4</v>
      </c>
      <c r="H301" s="1">
        <v>81144</v>
      </c>
      <c r="I301" s="1">
        <v>80526</v>
      </c>
      <c r="J301" s="1">
        <v>71919</v>
      </c>
    </row>
    <row r="302" spans="1:10" x14ac:dyDescent="0.2">
      <c r="A302" s="1">
        <v>173</v>
      </c>
      <c r="B302" s="1" t="s">
        <v>168</v>
      </c>
      <c r="C302" s="1">
        <v>181</v>
      </c>
      <c r="D302" s="1" t="s">
        <v>690</v>
      </c>
      <c r="E302" s="1">
        <v>5510</v>
      </c>
      <c r="F302" s="1" t="s">
        <v>581</v>
      </c>
      <c r="G302" s="1" t="s">
        <v>4</v>
      </c>
      <c r="H302" s="1">
        <v>286</v>
      </c>
      <c r="I302" s="1">
        <v>280</v>
      </c>
      <c r="J302" s="1">
        <v>280</v>
      </c>
    </row>
    <row r="303" spans="1:10" x14ac:dyDescent="0.2">
      <c r="A303" s="1">
        <v>174</v>
      </c>
      <c r="B303" s="1" t="s">
        <v>169</v>
      </c>
      <c r="C303" s="1">
        <v>181</v>
      </c>
      <c r="D303" s="1" t="s">
        <v>690</v>
      </c>
      <c r="E303" s="1">
        <v>5510</v>
      </c>
      <c r="F303" s="1" t="s">
        <v>581</v>
      </c>
      <c r="G303" s="1" t="s">
        <v>4</v>
      </c>
      <c r="H303" s="1">
        <v>3613</v>
      </c>
      <c r="I303" s="1">
        <v>3049</v>
      </c>
      <c r="J303" s="1">
        <v>2814</v>
      </c>
    </row>
    <row r="304" spans="1:10" x14ac:dyDescent="0.2">
      <c r="A304" s="1">
        <v>185</v>
      </c>
      <c r="B304" s="1" t="s">
        <v>176</v>
      </c>
      <c r="C304" s="1">
        <v>181</v>
      </c>
      <c r="D304" s="1" t="s">
        <v>690</v>
      </c>
      <c r="E304" s="1">
        <v>5510</v>
      </c>
      <c r="F304" s="1" t="s">
        <v>581</v>
      </c>
      <c r="G304" s="1" t="s">
        <v>4</v>
      </c>
      <c r="H304" s="1">
        <v>9140</v>
      </c>
      <c r="I304" s="1">
        <v>9026</v>
      </c>
      <c r="J304" s="1">
        <v>6927</v>
      </c>
    </row>
    <row r="305" spans="1:10" x14ac:dyDescent="0.2">
      <c r="A305" s="1">
        <v>197</v>
      </c>
      <c r="B305" s="1" t="s">
        <v>189</v>
      </c>
      <c r="C305" s="1">
        <v>181</v>
      </c>
      <c r="D305" s="1" t="s">
        <v>690</v>
      </c>
      <c r="E305" s="1">
        <v>5510</v>
      </c>
      <c r="F305" s="1" t="s">
        <v>581</v>
      </c>
      <c r="G305" s="1" t="s">
        <v>4</v>
      </c>
      <c r="H305" s="1">
        <v>1342</v>
      </c>
      <c r="I305" s="1">
        <v>1446</v>
      </c>
      <c r="J305" s="1">
        <v>1422</v>
      </c>
    </row>
    <row r="306" spans="1:10" x14ac:dyDescent="0.2">
      <c r="A306" s="1">
        <v>199</v>
      </c>
      <c r="B306" s="1" t="s">
        <v>191</v>
      </c>
      <c r="C306" s="1">
        <v>181</v>
      </c>
      <c r="D306" s="1" t="s">
        <v>690</v>
      </c>
      <c r="E306" s="1">
        <v>5510</v>
      </c>
      <c r="F306" s="1" t="s">
        <v>581</v>
      </c>
      <c r="G306" s="1" t="s">
        <v>4</v>
      </c>
      <c r="H306" s="1">
        <v>607</v>
      </c>
      <c r="I306" s="1">
        <v>921</v>
      </c>
      <c r="J306" s="1">
        <v>811</v>
      </c>
    </row>
    <row r="307" spans="1:10" x14ac:dyDescent="0.2">
      <c r="A307" s="1">
        <v>198</v>
      </c>
      <c r="B307" s="1" t="s">
        <v>192</v>
      </c>
      <c r="C307" s="1">
        <v>181</v>
      </c>
      <c r="D307" s="1" t="s">
        <v>690</v>
      </c>
      <c r="E307" s="1">
        <v>5510</v>
      </c>
      <c r="F307" s="1" t="s">
        <v>581</v>
      </c>
      <c r="G307" s="1" t="s">
        <v>4</v>
      </c>
      <c r="H307" s="1">
        <v>0</v>
      </c>
      <c r="I307" s="1">
        <v>0</v>
      </c>
      <c r="J307" s="1">
        <v>0</v>
      </c>
    </row>
    <row r="308" spans="1:10" x14ac:dyDescent="0.2">
      <c r="A308" s="1">
        <v>277</v>
      </c>
      <c r="B308" s="1" t="s">
        <v>571</v>
      </c>
      <c r="C308" s="1">
        <v>181</v>
      </c>
      <c r="D308" s="1" t="s">
        <v>690</v>
      </c>
      <c r="E308" s="1">
        <v>5510</v>
      </c>
      <c r="F308" s="1" t="s">
        <v>581</v>
      </c>
      <c r="G308" s="1" t="s">
        <v>4</v>
      </c>
    </row>
    <row r="309" spans="1:10" x14ac:dyDescent="0.2">
      <c r="A309" s="1">
        <v>203</v>
      </c>
      <c r="B309" s="1" t="s">
        <v>196</v>
      </c>
      <c r="C309" s="1">
        <v>181</v>
      </c>
      <c r="D309" s="1" t="s">
        <v>690</v>
      </c>
      <c r="E309" s="1">
        <v>5510</v>
      </c>
      <c r="F309" s="1" t="s">
        <v>581</v>
      </c>
      <c r="G309" s="1" t="s">
        <v>4</v>
      </c>
      <c r="H309" s="1">
        <v>38934</v>
      </c>
      <c r="I309" s="1">
        <v>65532</v>
      </c>
      <c r="J309" s="1">
        <v>69569</v>
      </c>
    </row>
    <row r="310" spans="1:10" x14ac:dyDescent="0.2">
      <c r="A310" s="1">
        <v>276</v>
      </c>
      <c r="B310" s="1" t="s">
        <v>198</v>
      </c>
      <c r="C310" s="1">
        <v>181</v>
      </c>
      <c r="D310" s="1" t="s">
        <v>690</v>
      </c>
      <c r="E310" s="1">
        <v>5510</v>
      </c>
      <c r="F310" s="1" t="s">
        <v>581</v>
      </c>
      <c r="G310" s="1" t="s">
        <v>4</v>
      </c>
      <c r="H310" s="1">
        <v>115630</v>
      </c>
      <c r="I310" s="1">
        <v>106380</v>
      </c>
      <c r="J310" s="1">
        <v>121412</v>
      </c>
    </row>
    <row r="311" spans="1:10" x14ac:dyDescent="0.2">
      <c r="A311" s="1">
        <v>206</v>
      </c>
      <c r="B311" s="1" t="s">
        <v>572</v>
      </c>
      <c r="C311" s="1">
        <v>181</v>
      </c>
      <c r="D311" s="1" t="s">
        <v>690</v>
      </c>
      <c r="E311" s="1">
        <v>5510</v>
      </c>
      <c r="F311" s="1" t="s">
        <v>581</v>
      </c>
      <c r="G311" s="1" t="s">
        <v>4</v>
      </c>
    </row>
    <row r="312" spans="1:10" x14ac:dyDescent="0.2">
      <c r="A312" s="1">
        <v>211</v>
      </c>
      <c r="B312" s="1" t="s">
        <v>202</v>
      </c>
      <c r="C312" s="1">
        <v>181</v>
      </c>
      <c r="D312" s="1" t="s">
        <v>690</v>
      </c>
      <c r="E312" s="1">
        <v>5510</v>
      </c>
      <c r="F312" s="1" t="s">
        <v>581</v>
      </c>
      <c r="G312" s="1" t="s">
        <v>4</v>
      </c>
      <c r="H312" s="1">
        <v>1430</v>
      </c>
      <c r="I312" s="1">
        <v>1472</v>
      </c>
      <c r="J312" s="1">
        <v>1691</v>
      </c>
    </row>
    <row r="313" spans="1:10" x14ac:dyDescent="0.2">
      <c r="A313" s="1">
        <v>212</v>
      </c>
      <c r="B313" s="1" t="s">
        <v>203</v>
      </c>
      <c r="C313" s="1">
        <v>181</v>
      </c>
      <c r="D313" s="1" t="s">
        <v>690</v>
      </c>
      <c r="E313" s="1">
        <v>5510</v>
      </c>
      <c r="F313" s="1" t="s">
        <v>581</v>
      </c>
      <c r="G313" s="1" t="s">
        <v>4</v>
      </c>
      <c r="H313" s="1">
        <v>32911</v>
      </c>
      <c r="I313" s="1">
        <v>34817</v>
      </c>
      <c r="J313" s="1">
        <v>36794</v>
      </c>
    </row>
    <row r="314" spans="1:10" x14ac:dyDescent="0.2">
      <c r="A314" s="1">
        <v>222</v>
      </c>
      <c r="B314" s="1" t="s">
        <v>212</v>
      </c>
      <c r="C314" s="1">
        <v>181</v>
      </c>
      <c r="D314" s="1" t="s">
        <v>690</v>
      </c>
      <c r="E314" s="1">
        <v>5510</v>
      </c>
      <c r="F314" s="1" t="s">
        <v>581</v>
      </c>
      <c r="G314" s="1" t="s">
        <v>4</v>
      </c>
      <c r="H314" s="1">
        <v>53764</v>
      </c>
      <c r="I314" s="1">
        <v>41908</v>
      </c>
      <c r="J314" s="1">
        <v>67000</v>
      </c>
    </row>
    <row r="315" spans="1:10" x14ac:dyDescent="0.2">
      <c r="A315" s="1">
        <v>223</v>
      </c>
      <c r="B315" s="1" t="s">
        <v>213</v>
      </c>
      <c r="C315" s="1">
        <v>181</v>
      </c>
      <c r="D315" s="1" t="s">
        <v>690</v>
      </c>
      <c r="E315" s="1">
        <v>5510</v>
      </c>
      <c r="F315" s="1" t="s">
        <v>581</v>
      </c>
      <c r="G315" s="1" t="s">
        <v>4</v>
      </c>
      <c r="H315" s="1">
        <v>14927</v>
      </c>
      <c r="I315" s="1">
        <v>14078</v>
      </c>
      <c r="J315" s="1">
        <v>14489</v>
      </c>
    </row>
    <row r="316" spans="1:10" x14ac:dyDescent="0.2">
      <c r="A316" s="1">
        <v>230</v>
      </c>
      <c r="B316" s="1" t="s">
        <v>217</v>
      </c>
      <c r="C316" s="1">
        <v>181</v>
      </c>
      <c r="D316" s="1" t="s">
        <v>690</v>
      </c>
      <c r="E316" s="1">
        <v>5510</v>
      </c>
      <c r="F316" s="1" t="s">
        <v>581</v>
      </c>
      <c r="G316" s="1" t="s">
        <v>4</v>
      </c>
      <c r="H316" s="1">
        <v>6100</v>
      </c>
      <c r="I316" s="1">
        <v>6460</v>
      </c>
      <c r="J316" s="1">
        <v>3170</v>
      </c>
    </row>
    <row r="317" spans="1:10" x14ac:dyDescent="0.2">
      <c r="A317" s="1">
        <v>229</v>
      </c>
      <c r="B317" s="1" t="s">
        <v>219</v>
      </c>
      <c r="C317" s="1">
        <v>181</v>
      </c>
      <c r="D317" s="1" t="s">
        <v>690</v>
      </c>
      <c r="E317" s="1">
        <v>5510</v>
      </c>
      <c r="F317" s="1" t="s">
        <v>581</v>
      </c>
      <c r="G317" s="1" t="s">
        <v>4</v>
      </c>
      <c r="H317" s="1">
        <v>275649</v>
      </c>
      <c r="I317" s="1">
        <v>270848</v>
      </c>
      <c r="J317" s="1">
        <v>288955</v>
      </c>
    </row>
    <row r="318" spans="1:10" x14ac:dyDescent="0.2">
      <c r="A318" s="1">
        <v>234</v>
      </c>
      <c r="B318" s="1" t="s">
        <v>223</v>
      </c>
      <c r="C318" s="1">
        <v>181</v>
      </c>
      <c r="D318" s="1" t="s">
        <v>690</v>
      </c>
      <c r="E318" s="1">
        <v>5510</v>
      </c>
      <c r="F318" s="1" t="s">
        <v>581</v>
      </c>
      <c r="G318" s="1" t="s">
        <v>4</v>
      </c>
      <c r="H318" s="1">
        <v>720</v>
      </c>
      <c r="I318" s="1">
        <v>735</v>
      </c>
      <c r="J318" s="1">
        <v>719</v>
      </c>
    </row>
    <row r="319" spans="1:10" x14ac:dyDescent="0.2">
      <c r="A319" s="1">
        <v>235</v>
      </c>
      <c r="B319" s="1" t="s">
        <v>225</v>
      </c>
      <c r="C319" s="1">
        <v>181</v>
      </c>
      <c r="D319" s="1" t="s">
        <v>690</v>
      </c>
      <c r="E319" s="1">
        <v>5510</v>
      </c>
      <c r="F319" s="1" t="s">
        <v>581</v>
      </c>
      <c r="G319" s="1" t="s">
        <v>4</v>
      </c>
      <c r="H319" s="1">
        <v>15300</v>
      </c>
      <c r="I319" s="1">
        <v>16500</v>
      </c>
      <c r="J319" s="1">
        <v>15819</v>
      </c>
    </row>
    <row r="320" spans="1:10" x14ac:dyDescent="0.2">
      <c r="A320" s="1">
        <v>5000</v>
      </c>
      <c r="B320" s="1" t="s">
        <v>461</v>
      </c>
      <c r="C320" s="1">
        <v>181</v>
      </c>
      <c r="D320" s="1" t="s">
        <v>690</v>
      </c>
      <c r="E320" s="1">
        <v>5510</v>
      </c>
      <c r="F320" s="1" t="s">
        <v>581</v>
      </c>
      <c r="G320" s="1" t="s">
        <v>4</v>
      </c>
      <c r="H320" s="1">
        <v>4239956</v>
      </c>
      <c r="I320" s="1">
        <v>4299451</v>
      </c>
      <c r="J320" s="1">
        <v>4459655</v>
      </c>
    </row>
    <row r="321" spans="1:10" x14ac:dyDescent="0.2">
      <c r="A321" s="1">
        <v>249</v>
      </c>
      <c r="B321" s="1" t="s">
        <v>231</v>
      </c>
      <c r="C321" s="1">
        <v>181</v>
      </c>
      <c r="D321" s="1" t="s">
        <v>690</v>
      </c>
      <c r="E321" s="1">
        <v>5510</v>
      </c>
      <c r="F321" s="1" t="s">
        <v>581</v>
      </c>
      <c r="G321" s="1" t="s">
        <v>4</v>
      </c>
      <c r="H321" s="1">
        <v>7131</v>
      </c>
      <c r="I321" s="1">
        <v>6978</v>
      </c>
      <c r="J321" s="1">
        <v>7174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J321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689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260</v>
      </c>
      <c r="I5" s="2">
        <f t="shared" si="0"/>
        <v>260</v>
      </c>
      <c r="J5" s="2">
        <f t="shared" si="0"/>
        <v>249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0</v>
      </c>
      <c r="I8" s="2">
        <f t="shared" si="0"/>
        <v>0</v>
      </c>
      <c r="J8" s="2">
        <f t="shared" si="0"/>
        <v>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0</v>
      </c>
      <c r="I13" s="2">
        <f t="shared" si="0"/>
        <v>0</v>
      </c>
      <c r="J13" s="2">
        <f t="shared" si="0"/>
        <v>0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0</v>
      </c>
      <c r="I16" s="2">
        <f t="shared" si="0"/>
        <v>0</v>
      </c>
      <c r="J16" s="2">
        <f t="shared" si="0"/>
        <v>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443602</v>
      </c>
      <c r="I19" s="9">
        <f t="shared" si="1"/>
        <v>444494</v>
      </c>
      <c r="J19" s="9">
        <f t="shared" si="1"/>
        <v>428204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4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67536</v>
      </c>
      <c r="I21" s="9">
        <f t="shared" si="3"/>
        <v>60782</v>
      </c>
      <c r="J21" s="9">
        <f t="shared" si="3"/>
        <v>70913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ref="H34:J49" si="4">+SUMIF($A$250:$A$500,$B34,I$250:I$500)</f>
        <v>0</v>
      </c>
      <c r="J34" s="2">
        <f t="shared" si="4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4"/>
        <v>0</v>
      </c>
      <c r="I35" s="2">
        <f t="shared" si="4"/>
        <v>0</v>
      </c>
      <c r="J35" s="2">
        <f t="shared" si="4"/>
        <v>0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4"/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0</v>
      </c>
      <c r="I42" s="2">
        <f t="shared" si="4"/>
        <v>0</v>
      </c>
      <c r="J42" s="2">
        <f t="shared" si="4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ref="H50:J50" si="5">+SUMIF($A$250:$A$500,$B50,H$250:H$500)</f>
        <v>1406</v>
      </c>
      <c r="I50" s="2">
        <f t="shared" si="5"/>
        <v>1421</v>
      </c>
      <c r="J50" s="2">
        <f t="shared" si="5"/>
        <v>1427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ref="H51:J56" si="6">+SUMIF($A$250:$A$500,$B51,H$250:H$500)</f>
        <v>0</v>
      </c>
      <c r="I51" s="2">
        <f t="shared" si="6"/>
        <v>0</v>
      </c>
      <c r="J51" s="2">
        <f t="shared" si="6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9501</v>
      </c>
      <c r="I54" s="2">
        <f t="shared" si="6"/>
        <v>9557</v>
      </c>
      <c r="J54" s="2">
        <f t="shared" si="6"/>
        <v>9600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208</v>
      </c>
      <c r="I56" s="2">
        <f t="shared" si="6"/>
        <v>210</v>
      </c>
      <c r="J56" s="2">
        <f t="shared" si="6"/>
        <v>244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8">+SUMIF($A$250:$A$500,$B58,H$250:H$500)</f>
        <v>0</v>
      </c>
      <c r="I58" s="2">
        <f t="shared" si="8"/>
        <v>0</v>
      </c>
      <c r="J58" s="2">
        <f t="shared" si="8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21526</v>
      </c>
      <c r="I63" s="2">
        <f t="shared" si="8"/>
        <v>21596</v>
      </c>
      <c r="J63" s="2">
        <f t="shared" si="8"/>
        <v>22085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26467</v>
      </c>
      <c r="I65" s="2">
        <f t="shared" si="8"/>
        <v>26831</v>
      </c>
      <c r="J65" s="2">
        <f t="shared" si="8"/>
        <v>23781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8"/>
        <v>13213</v>
      </c>
      <c r="I68" s="2">
        <f t="shared" si="8"/>
        <v>13383</v>
      </c>
      <c r="J68" s="2">
        <f t="shared" si="8"/>
        <v>13418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8"/>
        <v>1029</v>
      </c>
      <c r="I69" s="2">
        <f t="shared" si="8"/>
        <v>1059</v>
      </c>
      <c r="J69" s="2">
        <f t="shared" si="8"/>
        <v>1081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8"/>
        <v>6717</v>
      </c>
      <c r="I70" s="2">
        <f t="shared" si="8"/>
        <v>3979</v>
      </c>
      <c r="J70" s="2">
        <f t="shared" si="8"/>
        <v>2150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8"/>
        <v>58261</v>
      </c>
      <c r="I71" s="2">
        <f t="shared" si="8"/>
        <v>57873</v>
      </c>
      <c r="J71" s="2">
        <f t="shared" si="8"/>
        <v>53911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8"/>
        <v>0</v>
      </c>
      <c r="I72" s="2">
        <f t="shared" si="8"/>
        <v>0</v>
      </c>
      <c r="J72" s="2">
        <f t="shared" si="8"/>
        <v>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8"/>
        <v>21591</v>
      </c>
      <c r="I73" s="2">
        <f t="shared" si="8"/>
        <v>18621</v>
      </c>
      <c r="J73" s="2">
        <f t="shared" si="8"/>
        <v>16503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9">+SUMIF($A$250:$A$500,$B74,H$250:H$500)</f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970</v>
      </c>
      <c r="I75" s="2">
        <f t="shared" si="9"/>
        <v>1140</v>
      </c>
      <c r="J75" s="2">
        <f t="shared" si="9"/>
        <v>235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1803</v>
      </c>
      <c r="I77" s="2">
        <f t="shared" si="9"/>
        <v>1822</v>
      </c>
      <c r="J77" s="2">
        <f t="shared" si="9"/>
        <v>1829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9"/>
        <v>0</v>
      </c>
      <c r="I78" s="2">
        <f t="shared" si="9"/>
        <v>0</v>
      </c>
      <c r="J78" s="2">
        <f t="shared" si="9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9"/>
        <v>22938</v>
      </c>
      <c r="I79" s="2">
        <f t="shared" si="9"/>
        <v>24317</v>
      </c>
      <c r="J79" s="2">
        <f t="shared" si="9"/>
        <v>25602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9"/>
        <v>360</v>
      </c>
      <c r="I80" s="2">
        <f t="shared" si="9"/>
        <v>378</v>
      </c>
      <c r="J80" s="2">
        <f t="shared" si="9"/>
        <v>374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9"/>
        <v>0</v>
      </c>
      <c r="I81" s="2">
        <f t="shared" si="9"/>
        <v>0</v>
      </c>
      <c r="J81" s="2">
        <f t="shared" si="9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9"/>
        <v>0</v>
      </c>
      <c r="I82" s="2">
        <f t="shared" si="9"/>
        <v>0</v>
      </c>
      <c r="J82" s="2">
        <f t="shared" si="9"/>
        <v>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9"/>
        <v>115</v>
      </c>
      <c r="I83" s="2">
        <f t="shared" si="9"/>
        <v>116</v>
      </c>
      <c r="J83" s="2">
        <f t="shared" si="9"/>
        <v>116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9"/>
        <v>0</v>
      </c>
      <c r="I84" s="2">
        <f t="shared" si="9"/>
        <v>0</v>
      </c>
      <c r="J84" s="2">
        <f t="shared" si="9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9"/>
        <v>0</v>
      </c>
      <c r="I85" s="2">
        <f t="shared" si="9"/>
        <v>0</v>
      </c>
      <c r="J85" s="2">
        <f t="shared" si="9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9"/>
        <v>0</v>
      </c>
      <c r="I86" s="2">
        <f t="shared" si="9"/>
        <v>0</v>
      </c>
      <c r="J86" s="2">
        <f t="shared" si="9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9"/>
        <v>701600</v>
      </c>
      <c r="I87" s="2">
        <f t="shared" si="9"/>
        <v>750000</v>
      </c>
      <c r="J87" s="2">
        <f t="shared" si="9"/>
        <v>806858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9"/>
        <v>0</v>
      </c>
      <c r="I88" s="2">
        <f t="shared" si="9"/>
        <v>0</v>
      </c>
      <c r="J88" s="2">
        <f t="shared" si="9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9"/>
        <v>0</v>
      </c>
      <c r="I89" s="2">
        <f t="shared" si="9"/>
        <v>0</v>
      </c>
      <c r="J89" s="2">
        <f t="shared" si="9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0" si="10">+SUMIF($A$250:$A$500,$B90,H$250:H$500)</f>
        <v>0</v>
      </c>
      <c r="I90" s="2">
        <f t="shared" si="10"/>
        <v>0</v>
      </c>
      <c r="J90" s="2">
        <f t="shared" si="10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0"/>
        <v>0</v>
      </c>
      <c r="I91" s="2">
        <f t="shared" si="10"/>
        <v>0</v>
      </c>
      <c r="J91" s="2">
        <f t="shared" si="10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0"/>
        <v>0</v>
      </c>
      <c r="I92" s="2">
        <f t="shared" si="10"/>
        <v>0</v>
      </c>
      <c r="J92" s="2">
        <f t="shared" si="10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0"/>
        <v>0</v>
      </c>
      <c r="I93" s="2">
        <f t="shared" si="10"/>
        <v>0</v>
      </c>
      <c r="J93" s="2">
        <f t="shared" si="10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0"/>
        <v>0</v>
      </c>
      <c r="I94" s="2">
        <f t="shared" si="10"/>
        <v>0</v>
      </c>
      <c r="J94" s="2">
        <f t="shared" si="10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0"/>
        <v>0</v>
      </c>
      <c r="I95" s="2">
        <f t="shared" si="10"/>
        <v>0</v>
      </c>
      <c r="J95" s="2">
        <f t="shared" si="10"/>
        <v>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0"/>
        <v>0</v>
      </c>
      <c r="I96" s="2">
        <f t="shared" si="10"/>
        <v>0</v>
      </c>
      <c r="J96" s="2">
        <f t="shared" si="10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0"/>
        <v>0</v>
      </c>
      <c r="I97" s="2">
        <f t="shared" si="10"/>
        <v>0</v>
      </c>
      <c r="J97" s="2">
        <f t="shared" si="10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0"/>
        <v>0</v>
      </c>
      <c r="I98" s="2">
        <f t="shared" si="10"/>
        <v>0</v>
      </c>
      <c r="J98" s="2">
        <f t="shared" si="10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0"/>
        <v>0</v>
      </c>
      <c r="I99" s="2">
        <f t="shared" si="10"/>
        <v>0</v>
      </c>
      <c r="J99" s="2">
        <f t="shared" si="10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0"/>
        <v>0</v>
      </c>
      <c r="I100" s="2">
        <f t="shared" si="10"/>
        <v>0</v>
      </c>
      <c r="J100" s="2">
        <f t="shared" si="10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1">+SUM(H210:H217)</f>
        <v>0</v>
      </c>
      <c r="I101" s="9">
        <f t="shared" si="11"/>
        <v>0</v>
      </c>
      <c r="J101" s="9">
        <f t="shared" si="11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2">+SUMIF($A$250:$A$500,$B102,H$250:H$500)</f>
        <v>0</v>
      </c>
      <c r="I102" s="2">
        <f t="shared" si="12"/>
        <v>0</v>
      </c>
      <c r="J102" s="2">
        <f t="shared" si="12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2"/>
        <v>0</v>
      </c>
      <c r="I103" s="2">
        <f t="shared" si="12"/>
        <v>0</v>
      </c>
      <c r="J103" s="2">
        <f t="shared" si="12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3">+SUM(H218:H226)</f>
        <v>0</v>
      </c>
      <c r="I104" s="9">
        <f t="shared" si="13"/>
        <v>0</v>
      </c>
      <c r="J104" s="9">
        <f t="shared" si="13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4">+SUMIF($A$250:$A$500,$B105,H$250:H$500)</f>
        <v>0</v>
      </c>
      <c r="I105" s="2">
        <f t="shared" si="14"/>
        <v>0</v>
      </c>
      <c r="J105" s="2">
        <f t="shared" si="14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4"/>
        <v>0</v>
      </c>
      <c r="I106" s="2">
        <f t="shared" si="14"/>
        <v>0</v>
      </c>
      <c r="J106" s="2">
        <f t="shared" si="14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4"/>
        <v>0</v>
      </c>
      <c r="I107" s="2">
        <f t="shared" si="14"/>
        <v>0</v>
      </c>
      <c r="J107" s="2">
        <f t="shared" si="14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5">+SUM(H199:H200)</f>
        <v>697</v>
      </c>
      <c r="I108" s="9">
        <f t="shared" si="15"/>
        <v>841</v>
      </c>
      <c r="J108" s="9">
        <f t="shared" si="15"/>
        <v>853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6">+SUMIF($A$250:$A$500,$B109,H$250:H$500)</f>
        <v>0</v>
      </c>
      <c r="I109" s="2">
        <f t="shared" si="16"/>
        <v>0</v>
      </c>
      <c r="J109" s="2">
        <f t="shared" si="16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6"/>
        <v>0</v>
      </c>
      <c r="I110" s="2">
        <f t="shared" si="16"/>
        <v>0</v>
      </c>
      <c r="J110" s="2">
        <f t="shared" si="16"/>
        <v>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6"/>
        <v>6233</v>
      </c>
      <c r="I111" s="2">
        <f t="shared" si="16"/>
        <v>6281</v>
      </c>
      <c r="J111" s="2">
        <f t="shared" si="16"/>
        <v>6382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6"/>
        <v>0</v>
      </c>
      <c r="I112" s="2">
        <f t="shared" si="16"/>
        <v>0</v>
      </c>
      <c r="J112" s="2">
        <f t="shared" si="16"/>
        <v>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6"/>
        <v>0</v>
      </c>
      <c r="I113" s="2">
        <f t="shared" si="16"/>
        <v>0</v>
      </c>
      <c r="J113" s="2">
        <f t="shared" si="16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6"/>
        <v>7661</v>
      </c>
      <c r="I114" s="2">
        <f t="shared" si="16"/>
        <v>10780</v>
      </c>
      <c r="J114" s="2">
        <f t="shared" si="16"/>
        <v>10823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7">+SUM(H199:H200)</f>
        <v>697</v>
      </c>
      <c r="I115" s="9">
        <f t="shared" si="17"/>
        <v>841</v>
      </c>
      <c r="J115" s="9">
        <f t="shared" si="17"/>
        <v>853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31" si="18">+SUMIF($A$250:$A$500,$B116,H$250:H$500)</f>
        <v>0</v>
      </c>
      <c r="I116" s="2">
        <f t="shared" si="18"/>
        <v>0</v>
      </c>
      <c r="J116" s="2">
        <f t="shared" si="18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8"/>
        <v>0</v>
      </c>
      <c r="I117" s="2">
        <f t="shared" si="18"/>
        <v>0</v>
      </c>
      <c r="J117" s="2">
        <f t="shared" si="18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8"/>
        <v>74884</v>
      </c>
      <c r="I118" s="2">
        <f t="shared" si="18"/>
        <v>86805</v>
      </c>
      <c r="J118" s="2">
        <f t="shared" si="18"/>
        <v>78000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8"/>
        <v>20500</v>
      </c>
      <c r="I119" s="2">
        <f t="shared" si="18"/>
        <v>37600</v>
      </c>
      <c r="J119" s="2">
        <f t="shared" si="18"/>
        <v>38800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8"/>
        <v>0</v>
      </c>
      <c r="I120" s="2">
        <f t="shared" si="18"/>
        <v>0</v>
      </c>
      <c r="J120" s="2">
        <f t="shared" si="18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8"/>
        <v>0</v>
      </c>
      <c r="I121" s="2">
        <f t="shared" si="18"/>
        <v>0</v>
      </c>
      <c r="J121" s="2">
        <f t="shared" si="18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8"/>
        <v>235</v>
      </c>
      <c r="I122" s="2">
        <f t="shared" si="18"/>
        <v>337</v>
      </c>
      <c r="J122" s="2">
        <f t="shared" si="18"/>
        <v>339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8"/>
        <v>0</v>
      </c>
      <c r="I123" s="2">
        <f t="shared" si="18"/>
        <v>0</v>
      </c>
      <c r="J123" s="2">
        <f t="shared" si="18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8"/>
        <v>0</v>
      </c>
      <c r="I124" s="2">
        <f t="shared" si="18"/>
        <v>0</v>
      </c>
      <c r="J124" s="2">
        <f t="shared" si="18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8"/>
        <v>493</v>
      </c>
      <c r="I125" s="2">
        <f t="shared" si="18"/>
        <v>556</v>
      </c>
      <c r="J125" s="2">
        <f t="shared" si="18"/>
        <v>646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8"/>
        <v>73038</v>
      </c>
      <c r="I126" s="2">
        <f t="shared" si="18"/>
        <v>70358</v>
      </c>
      <c r="J126" s="2">
        <f t="shared" si="18"/>
        <v>75351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8"/>
        <v>87</v>
      </c>
      <c r="I127" s="2">
        <f t="shared" si="18"/>
        <v>72</v>
      </c>
      <c r="J127" s="2">
        <f t="shared" si="18"/>
        <v>73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8"/>
        <v>1760</v>
      </c>
      <c r="I128" s="2">
        <f t="shared" si="18"/>
        <v>1700</v>
      </c>
      <c r="J128" s="2">
        <f t="shared" si="18"/>
        <v>1398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8"/>
        <v>41074</v>
      </c>
      <c r="I129" s="2">
        <f t="shared" si="18"/>
        <v>42157</v>
      </c>
      <c r="J129" s="2">
        <f t="shared" si="18"/>
        <v>50167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8"/>
        <v>254</v>
      </c>
      <c r="I130" s="2">
        <f t="shared" si="18"/>
        <v>271</v>
      </c>
      <c r="J130" s="2">
        <f t="shared" si="18"/>
        <v>268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8"/>
        <v>422</v>
      </c>
      <c r="I131" s="2">
        <f t="shared" si="18"/>
        <v>392</v>
      </c>
      <c r="J131" s="2">
        <f t="shared" si="18"/>
        <v>305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ref="H132:I134" si="19">+SUMIF($A$250:$A$500,$B132,H$250:H$500)</f>
        <v>23155</v>
      </c>
      <c r="I132" s="2">
        <f t="shared" si="19"/>
        <v>50072</v>
      </c>
      <c r="J132" s="2">
        <f t="shared" ref="J132:J134" si="20">+SUMIF($A$250:$A$500,$B132,J$250:J$500)</f>
        <v>49153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9"/>
        <v>163</v>
      </c>
      <c r="I133" s="2">
        <f t="shared" si="19"/>
        <v>165</v>
      </c>
      <c r="J133" s="2">
        <f t="shared" si="20"/>
        <v>164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19"/>
        <v>2</v>
      </c>
      <c r="I134" s="2">
        <f t="shared" si="19"/>
        <v>35</v>
      </c>
      <c r="J134" s="2">
        <f t="shared" si="20"/>
        <v>77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2106</v>
      </c>
      <c r="I135" s="9">
        <f t="shared" si="21"/>
        <v>2614</v>
      </c>
      <c r="J135" s="9">
        <f t="shared" si="21"/>
        <v>2506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220</v>
      </c>
      <c r="I136" s="2">
        <f t="shared" si="22"/>
        <v>149</v>
      </c>
      <c r="J136" s="2">
        <f t="shared" si="22"/>
        <v>115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199</v>
      </c>
      <c r="I137" s="2">
        <f t="shared" si="22"/>
        <v>199</v>
      </c>
      <c r="J137" s="2">
        <f t="shared" si="22"/>
        <v>199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55" si="24">+SUMIF($A$250:$A$500,$B140,H$250:H$500)</f>
        <v>37499</v>
      </c>
      <c r="I140" s="2">
        <f t="shared" si="24"/>
        <v>39977</v>
      </c>
      <c r="J140" s="2">
        <f t="shared" si="24"/>
        <v>35147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37677</v>
      </c>
      <c r="I141" s="2">
        <f t="shared" si="24"/>
        <v>34412</v>
      </c>
      <c r="J141" s="2">
        <f t="shared" si="24"/>
        <v>34314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182</v>
      </c>
      <c r="I142" s="2">
        <f t="shared" si="24"/>
        <v>180</v>
      </c>
      <c r="J142" s="2">
        <f t="shared" si="24"/>
        <v>178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190966</v>
      </c>
      <c r="I143" s="2">
        <f t="shared" si="24"/>
        <v>191300</v>
      </c>
      <c r="J143" s="2">
        <f t="shared" si="24"/>
        <v>82774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57736</v>
      </c>
      <c r="I144" s="2">
        <f t="shared" si="24"/>
        <v>51684</v>
      </c>
      <c r="J144" s="2">
        <f t="shared" si="24"/>
        <v>57335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9544</v>
      </c>
      <c r="I146" s="2">
        <f t="shared" si="24"/>
        <v>8321</v>
      </c>
      <c r="J146" s="2">
        <f t="shared" si="24"/>
        <v>8133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1209</v>
      </c>
      <c r="I147" s="2">
        <f t="shared" si="24"/>
        <v>1000</v>
      </c>
      <c r="J147" s="2">
        <f t="shared" si="24"/>
        <v>2000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4"/>
        <v>0</v>
      </c>
      <c r="I150" s="2">
        <f t="shared" si="24"/>
        <v>0</v>
      </c>
      <c r="J150" s="2">
        <f t="shared" si="24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4"/>
        <v>167</v>
      </c>
      <c r="I151" s="2">
        <f t="shared" si="24"/>
        <v>163</v>
      </c>
      <c r="J151" s="2">
        <f t="shared" si="24"/>
        <v>197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4"/>
        <v>0</v>
      </c>
      <c r="I152" s="2">
        <f t="shared" si="24"/>
        <v>0</v>
      </c>
      <c r="J152" s="2">
        <f t="shared" si="24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4"/>
        <v>0</v>
      </c>
      <c r="I153" s="2">
        <f t="shared" si="24"/>
        <v>0</v>
      </c>
      <c r="J153" s="2">
        <f t="shared" si="24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4"/>
        <v>0</v>
      </c>
      <c r="I154" s="2">
        <f t="shared" si="24"/>
        <v>0</v>
      </c>
      <c r="J154" s="2">
        <f t="shared" si="24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4"/>
        <v>19558</v>
      </c>
      <c r="I155" s="2">
        <f t="shared" si="24"/>
        <v>20318</v>
      </c>
      <c r="J155" s="2">
        <f t="shared" si="24"/>
        <v>18093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ref="H156:J171" si="25">+SUMIF($A$250:$A$500,$B156,H$250:H$500)</f>
        <v>5911</v>
      </c>
      <c r="I156" s="2">
        <f t="shared" si="25"/>
        <v>5414</v>
      </c>
      <c r="J156" s="2">
        <f t="shared" si="25"/>
        <v>5292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4025</v>
      </c>
      <c r="I158" s="2">
        <f t="shared" si="25"/>
        <v>3909</v>
      </c>
      <c r="J158" s="2">
        <f t="shared" si="25"/>
        <v>3986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152100</v>
      </c>
      <c r="I159" s="2">
        <f t="shared" si="25"/>
        <v>163900</v>
      </c>
      <c r="J159" s="2">
        <f t="shared" si="25"/>
        <v>350457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5"/>
        <v>0</v>
      </c>
      <c r="I160" s="2">
        <f t="shared" si="25"/>
        <v>0</v>
      </c>
      <c r="J160" s="2">
        <f t="shared" si="25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5"/>
        <v>0</v>
      </c>
      <c r="I161" s="2">
        <f t="shared" si="25"/>
        <v>0</v>
      </c>
      <c r="J161" s="2">
        <f t="shared" si="25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5"/>
        <v>0</v>
      </c>
      <c r="I162" s="2">
        <f t="shared" si="25"/>
        <v>0</v>
      </c>
      <c r="J162" s="2">
        <f t="shared" si="25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5"/>
        <v>1384</v>
      </c>
      <c r="I163" s="2">
        <f t="shared" si="25"/>
        <v>800</v>
      </c>
      <c r="J163" s="2">
        <f t="shared" si="25"/>
        <v>1276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5"/>
        <v>0</v>
      </c>
      <c r="I164" s="2">
        <f t="shared" si="25"/>
        <v>0</v>
      </c>
      <c r="J164" s="2">
        <f t="shared" si="25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5"/>
        <v>57</v>
      </c>
      <c r="I165" s="2">
        <f t="shared" si="25"/>
        <v>73</v>
      </c>
      <c r="J165" s="2">
        <f t="shared" si="25"/>
        <v>51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5"/>
        <v>0</v>
      </c>
      <c r="I166" s="2">
        <f t="shared" si="25"/>
        <v>0</v>
      </c>
      <c r="J166" s="2">
        <f t="shared" si="25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5"/>
        <v>0</v>
      </c>
      <c r="I167" s="2">
        <f t="shared" si="25"/>
        <v>0</v>
      </c>
      <c r="J167" s="2">
        <f t="shared" si="25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5"/>
        <v>0</v>
      </c>
      <c r="I168" s="2">
        <f t="shared" si="25"/>
        <v>0</v>
      </c>
      <c r="J168" s="2">
        <f t="shared" si="25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5"/>
        <v>0</v>
      </c>
      <c r="I169" s="2">
        <f t="shared" si="25"/>
        <v>0</v>
      </c>
      <c r="J169" s="2">
        <f t="shared" si="25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5"/>
        <v>2700</v>
      </c>
      <c r="I170" s="2">
        <f t="shared" si="25"/>
        <v>2900</v>
      </c>
      <c r="J170" s="2">
        <f t="shared" si="25"/>
        <v>2622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5"/>
        <v>0</v>
      </c>
      <c r="I171" s="2">
        <f t="shared" si="25"/>
        <v>0</v>
      </c>
      <c r="J171" s="2">
        <f t="shared" si="25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ref="H172:J175" si="26">+SUMIF($A$250:$A$500,$B172,H$250:H$500)</f>
        <v>0</v>
      </c>
      <c r="I172" s="2">
        <f t="shared" si="26"/>
        <v>0</v>
      </c>
      <c r="J172" s="2">
        <f t="shared" si="26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6"/>
        <v>0</v>
      </c>
      <c r="I173" s="2">
        <f t="shared" si="26"/>
        <v>0</v>
      </c>
      <c r="J173" s="2">
        <f t="shared" si="26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6"/>
        <v>6091</v>
      </c>
      <c r="I174" s="2">
        <f t="shared" si="26"/>
        <v>5238</v>
      </c>
      <c r="J174" s="2">
        <f t="shared" si="26"/>
        <v>6054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6"/>
        <v>2200</v>
      </c>
      <c r="I175" s="2">
        <f t="shared" si="26"/>
        <v>3200</v>
      </c>
      <c r="J175" s="2">
        <f t="shared" si="26"/>
        <v>1400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7">+SUM(H161:H175)</f>
        <v>12432</v>
      </c>
      <c r="I176" s="9">
        <f t="shared" si="27"/>
        <v>12211</v>
      </c>
      <c r="J176" s="9">
        <f t="shared" si="27"/>
        <v>11403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8">+SUM(H4:H176)-SUM(H161:H175)</f>
        <v>2181989</v>
      </c>
      <c r="I178" s="9">
        <f t="shared" si="28"/>
        <v>2282853</v>
      </c>
      <c r="J178" s="9">
        <f t="shared" si="28"/>
        <v>2404361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9">+SUMIF($A$250:$A$500,$B181,H$250:H$500)</f>
        <v>0</v>
      </c>
      <c r="I181" s="2">
        <f t="shared" si="29"/>
        <v>0</v>
      </c>
      <c r="J181" s="2">
        <f t="shared" si="29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9"/>
        <v>495</v>
      </c>
      <c r="I182" s="2">
        <f t="shared" si="29"/>
        <v>528</v>
      </c>
      <c r="J182" s="2">
        <f t="shared" si="29"/>
        <v>507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9"/>
        <v>443107</v>
      </c>
      <c r="I183" s="2">
        <f t="shared" si="29"/>
        <v>443966</v>
      </c>
      <c r="J183" s="2">
        <f t="shared" si="29"/>
        <v>427697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9"/>
        <v>0</v>
      </c>
      <c r="I184" s="2">
        <f t="shared" si="29"/>
        <v>0</v>
      </c>
      <c r="J184" s="2">
        <f t="shared" si="29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9"/>
        <v>0</v>
      </c>
      <c r="I185" s="2">
        <f t="shared" si="29"/>
        <v>0</v>
      </c>
      <c r="J185" s="2">
        <f t="shared" si="29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9"/>
        <v>0</v>
      </c>
      <c r="I186" s="2">
        <f t="shared" si="29"/>
        <v>0</v>
      </c>
      <c r="J186" s="2">
        <f t="shared" si="29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9"/>
        <v>0</v>
      </c>
      <c r="I187" s="2">
        <f t="shared" si="29"/>
        <v>0</v>
      </c>
      <c r="J187" s="2">
        <f t="shared" si="29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9"/>
        <v>0</v>
      </c>
      <c r="I188" s="2">
        <f t="shared" si="29"/>
        <v>0</v>
      </c>
      <c r="J188" s="2">
        <f t="shared" si="29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9"/>
        <v>0</v>
      </c>
      <c r="I189" s="2">
        <f t="shared" si="29"/>
        <v>0</v>
      </c>
      <c r="J189" s="2">
        <f t="shared" si="29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9"/>
        <v>0</v>
      </c>
      <c r="I190" s="2">
        <f t="shared" si="29"/>
        <v>0</v>
      </c>
      <c r="J190" s="2">
        <f t="shared" si="29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9"/>
        <v>0</v>
      </c>
      <c r="I191" s="2">
        <f t="shared" si="29"/>
        <v>0</v>
      </c>
      <c r="J191" s="2">
        <f t="shared" si="29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9"/>
        <v>0</v>
      </c>
      <c r="I192" s="2">
        <f t="shared" si="29"/>
        <v>0</v>
      </c>
      <c r="J192" s="2">
        <f t="shared" si="29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9"/>
        <v>0</v>
      </c>
      <c r="I193" s="2">
        <f t="shared" si="29"/>
        <v>0</v>
      </c>
      <c r="J193" s="2">
        <f t="shared" si="29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9"/>
        <v>0</v>
      </c>
      <c r="I194" s="2">
        <f t="shared" si="29"/>
        <v>0</v>
      </c>
      <c r="J194" s="2">
        <f t="shared" si="29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9"/>
        <v>0</v>
      </c>
      <c r="I195" s="2">
        <f t="shared" si="29"/>
        <v>0</v>
      </c>
      <c r="J195" s="2">
        <f t="shared" si="29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9"/>
        <v>0</v>
      </c>
      <c r="I196" s="2">
        <f t="shared" si="29"/>
        <v>0</v>
      </c>
      <c r="J196" s="2">
        <f t="shared" si="29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30">+SUMIF($A$250:$A$500,$B197,H$250:H$500)</f>
        <v>0</v>
      </c>
      <c r="I197" s="2">
        <f t="shared" si="30"/>
        <v>0</v>
      </c>
      <c r="J197" s="2">
        <f t="shared" si="30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0"/>
        <v>0</v>
      </c>
      <c r="I198" s="2">
        <f t="shared" si="30"/>
        <v>0</v>
      </c>
      <c r="J198" s="2">
        <f t="shared" si="30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0"/>
        <v>600</v>
      </c>
      <c r="I199" s="2">
        <f t="shared" si="30"/>
        <v>740</v>
      </c>
      <c r="J199" s="2">
        <f t="shared" si="30"/>
        <v>749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0"/>
        <v>97</v>
      </c>
      <c r="I200" s="2">
        <f t="shared" si="30"/>
        <v>101</v>
      </c>
      <c r="J200" s="2">
        <f t="shared" si="30"/>
        <v>104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30"/>
        <v>1837</v>
      </c>
      <c r="I201" s="2">
        <f t="shared" si="30"/>
        <v>1869</v>
      </c>
      <c r="J201" s="2">
        <f t="shared" si="30"/>
        <v>1894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0"/>
        <v>269</v>
      </c>
      <c r="I202" s="2">
        <f t="shared" si="30"/>
        <v>745</v>
      </c>
      <c r="J202" s="2">
        <f t="shared" si="30"/>
        <v>612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0"/>
        <v>0</v>
      </c>
      <c r="I203" s="2">
        <f t="shared" si="30"/>
        <v>0</v>
      </c>
      <c r="J203" s="2">
        <f t="shared" si="30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0"/>
        <v>0</v>
      </c>
      <c r="I204" s="2">
        <f t="shared" si="30"/>
        <v>0</v>
      </c>
      <c r="J204" s="2">
        <f t="shared" si="30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0"/>
        <v>0</v>
      </c>
      <c r="I205" s="2">
        <f t="shared" si="30"/>
        <v>0</v>
      </c>
      <c r="J205" s="2">
        <f t="shared" si="30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0"/>
        <v>0</v>
      </c>
      <c r="I206" s="2">
        <f t="shared" si="30"/>
        <v>0</v>
      </c>
      <c r="J206" s="2">
        <f t="shared" si="30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0"/>
        <v>0</v>
      </c>
      <c r="I207" s="2">
        <f t="shared" si="30"/>
        <v>0</v>
      </c>
      <c r="J207" s="2">
        <f t="shared" si="30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0"/>
        <v>0</v>
      </c>
      <c r="I208" s="2">
        <f t="shared" si="30"/>
        <v>0</v>
      </c>
      <c r="J208" s="2">
        <f t="shared" si="30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0"/>
        <v>0</v>
      </c>
      <c r="I209" s="2">
        <f t="shared" si="30"/>
        <v>0</v>
      </c>
      <c r="J209" s="2">
        <f t="shared" si="30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0"/>
        <v>0</v>
      </c>
      <c r="I210" s="2">
        <f t="shared" si="30"/>
        <v>0</v>
      </c>
      <c r="J210" s="2">
        <f t="shared" si="30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30"/>
        <v>0</v>
      </c>
      <c r="I211" s="2">
        <f t="shared" si="30"/>
        <v>0</v>
      </c>
      <c r="J211" s="2">
        <f t="shared" si="30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0"/>
        <v>0</v>
      </c>
      <c r="I212" s="2">
        <f t="shared" si="30"/>
        <v>0</v>
      </c>
      <c r="J212" s="2">
        <f t="shared" si="30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31">+SUMIF($A$250:$A$500,$B213,H$250:H$500)</f>
        <v>0</v>
      </c>
      <c r="I213" s="2">
        <f t="shared" si="31"/>
        <v>0</v>
      </c>
      <c r="J213" s="2">
        <f t="shared" si="31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1"/>
        <v>0</v>
      </c>
      <c r="I214" s="2">
        <f t="shared" si="31"/>
        <v>0</v>
      </c>
      <c r="J214" s="2">
        <f t="shared" si="31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1"/>
        <v>0</v>
      </c>
      <c r="I215" s="2">
        <f t="shared" si="31"/>
        <v>0</v>
      </c>
      <c r="J215" s="2">
        <f t="shared" si="31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1"/>
        <v>0</v>
      </c>
      <c r="I216" s="2">
        <f t="shared" si="31"/>
        <v>0</v>
      </c>
      <c r="J216" s="2">
        <f t="shared" si="31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1"/>
        <v>0</v>
      </c>
      <c r="I217" s="2">
        <f t="shared" si="31"/>
        <v>0</v>
      </c>
      <c r="J217" s="2">
        <f t="shared" si="31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1"/>
        <v>0</v>
      </c>
      <c r="I218" s="2">
        <f t="shared" si="31"/>
        <v>0</v>
      </c>
      <c r="J218" s="2">
        <f t="shared" si="31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1"/>
        <v>0</v>
      </c>
      <c r="I219" s="2">
        <f t="shared" si="31"/>
        <v>0</v>
      </c>
      <c r="J219" s="2">
        <f t="shared" si="31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1"/>
        <v>0</v>
      </c>
      <c r="I220" s="2">
        <f t="shared" si="31"/>
        <v>0</v>
      </c>
      <c r="J220" s="2">
        <f t="shared" si="31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31"/>
        <v>0</v>
      </c>
      <c r="I221" s="2">
        <f t="shared" si="31"/>
        <v>0</v>
      </c>
      <c r="J221" s="2">
        <f t="shared" si="31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1"/>
        <v>0</v>
      </c>
      <c r="I222" s="2">
        <f t="shared" si="31"/>
        <v>0</v>
      </c>
      <c r="J222" s="2">
        <f t="shared" si="31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1"/>
        <v>0</v>
      </c>
      <c r="I223" s="2">
        <f t="shared" si="31"/>
        <v>0</v>
      </c>
      <c r="J223" s="2">
        <f t="shared" si="31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1"/>
        <v>0</v>
      </c>
      <c r="I224" s="2">
        <f t="shared" si="31"/>
        <v>0</v>
      </c>
      <c r="J224" s="2">
        <f t="shared" si="31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1"/>
        <v>0</v>
      </c>
      <c r="I225" s="2">
        <f t="shared" si="31"/>
        <v>0</v>
      </c>
      <c r="J225" s="2">
        <f t="shared" si="31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1"/>
        <v>0</v>
      </c>
      <c r="I226" s="2">
        <f t="shared" si="31"/>
        <v>0</v>
      </c>
      <c r="J226" s="2">
        <f t="shared" si="31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1"/>
        <v>0</v>
      </c>
      <c r="I227" s="2">
        <f t="shared" si="31"/>
        <v>0</v>
      </c>
      <c r="J227" s="2">
        <f t="shared" si="31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1"/>
        <v>0</v>
      </c>
      <c r="I228" s="2">
        <f t="shared" si="31"/>
        <v>0</v>
      </c>
      <c r="J228" s="2">
        <f t="shared" si="31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4" si="32">+SUMIF($A$250:$A$500,$B229,H$250:H$500)</f>
        <v>0</v>
      </c>
      <c r="I229" s="2">
        <f t="shared" si="32"/>
        <v>0</v>
      </c>
      <c r="J229" s="2">
        <f t="shared" si="32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2"/>
        <v>0</v>
      </c>
      <c r="I230" s="2">
        <f t="shared" si="32"/>
        <v>0</v>
      </c>
      <c r="J230" s="2">
        <f t="shared" si="32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32"/>
        <v>0</v>
      </c>
      <c r="I231" s="2">
        <f t="shared" si="32"/>
        <v>0</v>
      </c>
      <c r="J231" s="2">
        <f t="shared" si="32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2"/>
        <v>0</v>
      </c>
      <c r="I232" s="2">
        <f t="shared" si="32"/>
        <v>0</v>
      </c>
      <c r="J232" s="2">
        <f t="shared" si="32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2"/>
        <v>0</v>
      </c>
      <c r="I233" s="2">
        <f t="shared" si="32"/>
        <v>0</v>
      </c>
      <c r="J233" s="2">
        <f t="shared" si="32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2"/>
        <v>0</v>
      </c>
      <c r="I234" s="2">
        <f t="shared" si="32"/>
        <v>0</v>
      </c>
      <c r="J234" s="2">
        <f t="shared" si="32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2"/>
        <v>0</v>
      </c>
      <c r="I235" s="2">
        <f t="shared" si="32"/>
        <v>0</v>
      </c>
      <c r="J235" s="2">
        <f t="shared" si="32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2"/>
        <v>0</v>
      </c>
      <c r="I236" s="2">
        <f t="shared" si="32"/>
        <v>0</v>
      </c>
      <c r="J236" s="2">
        <f t="shared" si="32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2"/>
        <v>0</v>
      </c>
      <c r="I237" s="2">
        <f t="shared" si="32"/>
        <v>0</v>
      </c>
      <c r="J237" s="2">
        <f t="shared" si="32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2"/>
        <v>0</v>
      </c>
      <c r="I238" s="2">
        <f t="shared" si="32"/>
        <v>0</v>
      </c>
      <c r="J238" s="2">
        <f t="shared" si="32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2"/>
        <v>0</v>
      </c>
      <c r="I239" s="2">
        <f t="shared" si="32"/>
        <v>0</v>
      </c>
      <c r="J239" s="2">
        <f t="shared" si="32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2"/>
        <v>0</v>
      </c>
      <c r="I240" s="2">
        <f t="shared" si="32"/>
        <v>0</v>
      </c>
      <c r="J240" s="2">
        <f t="shared" si="32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32"/>
        <v>0</v>
      </c>
      <c r="I241" s="2">
        <f t="shared" si="32"/>
        <v>0</v>
      </c>
      <c r="J241" s="2">
        <f t="shared" si="32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2"/>
        <v>0</v>
      </c>
      <c r="I242" s="2">
        <f t="shared" si="32"/>
        <v>0</v>
      </c>
      <c r="J242" s="2">
        <f t="shared" si="32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2"/>
        <v>0</v>
      </c>
      <c r="I243" s="2">
        <f t="shared" si="32"/>
        <v>0</v>
      </c>
      <c r="J243" s="2">
        <f t="shared" si="32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2"/>
        <v>227</v>
      </c>
      <c r="I244" s="2">
        <f t="shared" si="32"/>
        <v>232</v>
      </c>
      <c r="J244" s="2">
        <f t="shared" si="32"/>
        <v>236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ref="H245:J246" si="33">+SUMIF($A$250:$A$500,$B245,H$250:H$500)</f>
        <v>67536</v>
      </c>
      <c r="I245" s="2">
        <f t="shared" si="33"/>
        <v>60782</v>
      </c>
      <c r="J245" s="2">
        <f t="shared" si="33"/>
        <v>70913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3"/>
        <v>0</v>
      </c>
      <c r="I246" s="2">
        <f t="shared" si="33"/>
        <v>0</v>
      </c>
      <c r="J246" s="2">
        <f t="shared" si="33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3</v>
      </c>
      <c r="B250" s="1" t="s">
        <v>19</v>
      </c>
      <c r="C250" s="1">
        <v>181</v>
      </c>
      <c r="D250" s="1" t="s">
        <v>690</v>
      </c>
      <c r="E250" s="1">
        <v>5312</v>
      </c>
      <c r="F250" s="1" t="s">
        <v>598</v>
      </c>
      <c r="G250" s="1" t="s">
        <v>599</v>
      </c>
      <c r="H250" s="1">
        <v>163</v>
      </c>
      <c r="I250" s="1">
        <v>165</v>
      </c>
      <c r="J250" s="1">
        <v>164</v>
      </c>
    </row>
    <row r="251" spans="1:10" ht="15" customHeight="1" x14ac:dyDescent="0.2">
      <c r="A251" s="1">
        <v>4</v>
      </c>
      <c r="B251" s="1" t="s">
        <v>20</v>
      </c>
      <c r="C251" s="1">
        <v>181</v>
      </c>
      <c r="D251" s="1" t="s">
        <v>690</v>
      </c>
      <c r="E251" s="1">
        <v>5312</v>
      </c>
      <c r="F251" s="1" t="s">
        <v>598</v>
      </c>
      <c r="G251" s="1" t="s">
        <v>599</v>
      </c>
      <c r="H251" s="1">
        <v>37499</v>
      </c>
      <c r="I251" s="1">
        <v>39977</v>
      </c>
      <c r="J251" s="1">
        <v>35147</v>
      </c>
    </row>
    <row r="252" spans="1:10" ht="15" customHeight="1" x14ac:dyDescent="0.2">
      <c r="A252" s="1">
        <v>9</v>
      </c>
      <c r="B252" s="1" t="s">
        <v>24</v>
      </c>
      <c r="C252" s="1">
        <v>181</v>
      </c>
      <c r="D252" s="1" t="s">
        <v>690</v>
      </c>
      <c r="E252" s="1">
        <v>5312</v>
      </c>
      <c r="F252" s="1" t="s">
        <v>598</v>
      </c>
      <c r="G252" s="1" t="s">
        <v>599</v>
      </c>
      <c r="H252" s="1">
        <v>1803</v>
      </c>
      <c r="I252" s="1">
        <v>1822</v>
      </c>
      <c r="J252" s="1">
        <v>1829</v>
      </c>
    </row>
    <row r="253" spans="1:10" ht="15" customHeight="1" x14ac:dyDescent="0.2">
      <c r="A253" s="1">
        <v>10</v>
      </c>
      <c r="B253" s="1" t="s">
        <v>26</v>
      </c>
      <c r="C253" s="1">
        <v>181</v>
      </c>
      <c r="D253" s="1" t="s">
        <v>690</v>
      </c>
      <c r="E253" s="1">
        <v>5312</v>
      </c>
      <c r="F253" s="1" t="s">
        <v>598</v>
      </c>
      <c r="G253" s="1" t="s">
        <v>599</v>
      </c>
      <c r="H253" s="1">
        <v>152100</v>
      </c>
      <c r="I253" s="1">
        <v>163900</v>
      </c>
      <c r="J253" s="1">
        <v>350457</v>
      </c>
    </row>
    <row r="254" spans="1:10" ht="15" customHeight="1" x14ac:dyDescent="0.2">
      <c r="A254" s="1">
        <v>11</v>
      </c>
      <c r="B254" s="1" t="s">
        <v>27</v>
      </c>
      <c r="C254" s="1">
        <v>181</v>
      </c>
      <c r="D254" s="1" t="s">
        <v>690</v>
      </c>
      <c r="E254" s="1">
        <v>5312</v>
      </c>
      <c r="F254" s="1" t="s">
        <v>598</v>
      </c>
      <c r="G254" s="1" t="s">
        <v>599</v>
      </c>
      <c r="H254" s="1">
        <v>7661</v>
      </c>
      <c r="I254" s="1">
        <v>10780</v>
      </c>
      <c r="J254" s="1">
        <v>10823</v>
      </c>
    </row>
    <row r="255" spans="1:10" ht="15" customHeight="1" x14ac:dyDescent="0.2">
      <c r="A255" s="1">
        <v>52</v>
      </c>
      <c r="B255" s="1" t="s">
        <v>28</v>
      </c>
      <c r="C255" s="1">
        <v>181</v>
      </c>
      <c r="D255" s="1" t="s">
        <v>690</v>
      </c>
      <c r="E255" s="1">
        <v>5312</v>
      </c>
      <c r="F255" s="1" t="s">
        <v>598</v>
      </c>
      <c r="G255" s="1" t="s">
        <v>599</v>
      </c>
      <c r="H255" s="1">
        <v>57</v>
      </c>
      <c r="I255" s="1">
        <v>73</v>
      </c>
      <c r="J255" s="1">
        <v>51</v>
      </c>
    </row>
    <row r="256" spans="1:10" ht="15" customHeight="1" x14ac:dyDescent="0.2">
      <c r="A256" s="1">
        <v>255</v>
      </c>
      <c r="B256" s="1" t="s">
        <v>34</v>
      </c>
      <c r="C256" s="1">
        <v>181</v>
      </c>
      <c r="D256" s="1" t="s">
        <v>690</v>
      </c>
      <c r="E256" s="1">
        <v>5312</v>
      </c>
      <c r="F256" s="1" t="s">
        <v>598</v>
      </c>
      <c r="G256" s="1" t="s">
        <v>599</v>
      </c>
      <c r="H256" s="1">
        <v>600</v>
      </c>
      <c r="I256" s="1">
        <v>740</v>
      </c>
      <c r="J256" s="1">
        <v>749</v>
      </c>
    </row>
    <row r="257" spans="1:10" ht="15" customHeight="1" x14ac:dyDescent="0.2">
      <c r="A257" s="1">
        <v>15</v>
      </c>
      <c r="B257" s="1" t="s">
        <v>35</v>
      </c>
      <c r="C257" s="1">
        <v>181</v>
      </c>
      <c r="D257" s="1" t="s">
        <v>690</v>
      </c>
      <c r="E257" s="1">
        <v>5312</v>
      </c>
      <c r="F257" s="1" t="s">
        <v>598</v>
      </c>
      <c r="G257" s="1" t="s">
        <v>599</v>
      </c>
    </row>
    <row r="258" spans="1:10" ht="15" customHeight="1" x14ac:dyDescent="0.2">
      <c r="A258" s="1">
        <v>19</v>
      </c>
      <c r="B258" s="1" t="s">
        <v>40</v>
      </c>
      <c r="C258" s="1">
        <v>181</v>
      </c>
      <c r="D258" s="1" t="s">
        <v>690</v>
      </c>
      <c r="E258" s="1">
        <v>5312</v>
      </c>
      <c r="F258" s="1" t="s">
        <v>598</v>
      </c>
      <c r="G258" s="1" t="s">
        <v>599</v>
      </c>
      <c r="H258" s="1">
        <v>13213</v>
      </c>
      <c r="I258" s="1">
        <v>13383</v>
      </c>
      <c r="J258" s="1">
        <v>13418</v>
      </c>
    </row>
    <row r="259" spans="1:10" ht="15" customHeight="1" x14ac:dyDescent="0.2">
      <c r="A259" s="1">
        <v>21</v>
      </c>
      <c r="B259" s="1" t="s">
        <v>43</v>
      </c>
      <c r="C259" s="1">
        <v>181</v>
      </c>
      <c r="D259" s="1" t="s">
        <v>690</v>
      </c>
      <c r="E259" s="1">
        <v>5312</v>
      </c>
      <c r="F259" s="1" t="s">
        <v>598</v>
      </c>
      <c r="G259" s="1" t="s">
        <v>599</v>
      </c>
      <c r="H259" s="1">
        <v>21591</v>
      </c>
      <c r="I259" s="1">
        <v>18621</v>
      </c>
      <c r="J259" s="1">
        <v>16503</v>
      </c>
    </row>
    <row r="260" spans="1:10" ht="15" customHeight="1" x14ac:dyDescent="0.2">
      <c r="A260" s="1">
        <v>27</v>
      </c>
      <c r="B260" s="1" t="s">
        <v>46</v>
      </c>
      <c r="C260" s="1">
        <v>181</v>
      </c>
      <c r="D260" s="1" t="s">
        <v>690</v>
      </c>
      <c r="E260" s="1">
        <v>5312</v>
      </c>
      <c r="F260" s="1" t="s">
        <v>598</v>
      </c>
      <c r="G260" s="1" t="s">
        <v>599</v>
      </c>
      <c r="H260" s="1">
        <v>2</v>
      </c>
      <c r="I260" s="1">
        <v>35</v>
      </c>
      <c r="J260" s="1">
        <v>77</v>
      </c>
    </row>
    <row r="261" spans="1:10" ht="15" customHeight="1" x14ac:dyDescent="0.2">
      <c r="A261" s="1">
        <v>32</v>
      </c>
      <c r="B261" s="1" t="s">
        <v>50</v>
      </c>
      <c r="C261" s="1">
        <v>181</v>
      </c>
      <c r="D261" s="1" t="s">
        <v>690</v>
      </c>
      <c r="E261" s="1">
        <v>5312</v>
      </c>
      <c r="F261" s="1" t="s">
        <v>598</v>
      </c>
      <c r="G261" s="1" t="s">
        <v>599</v>
      </c>
      <c r="H261" s="1">
        <v>260</v>
      </c>
      <c r="I261" s="1">
        <v>260</v>
      </c>
      <c r="J261" s="1">
        <v>249</v>
      </c>
    </row>
    <row r="262" spans="1:10" ht="15" customHeight="1" x14ac:dyDescent="0.2">
      <c r="A262" s="1">
        <v>33</v>
      </c>
      <c r="B262" s="1" t="s">
        <v>51</v>
      </c>
      <c r="C262" s="1">
        <v>181</v>
      </c>
      <c r="D262" s="1" t="s">
        <v>690</v>
      </c>
      <c r="E262" s="1">
        <v>5312</v>
      </c>
      <c r="F262" s="1" t="s">
        <v>598</v>
      </c>
      <c r="G262" s="1" t="s">
        <v>599</v>
      </c>
    </row>
    <row r="263" spans="1:10" ht="15" customHeight="1" x14ac:dyDescent="0.2">
      <c r="A263" s="1">
        <v>351</v>
      </c>
      <c r="B263" s="1" t="s">
        <v>57</v>
      </c>
      <c r="C263" s="1">
        <v>181</v>
      </c>
      <c r="D263" s="1" t="s">
        <v>690</v>
      </c>
      <c r="E263" s="1">
        <v>5312</v>
      </c>
      <c r="F263" s="1" t="s">
        <v>598</v>
      </c>
      <c r="G263" s="1" t="s">
        <v>599</v>
      </c>
      <c r="H263" s="1">
        <v>701600</v>
      </c>
      <c r="I263" s="1">
        <v>750000</v>
      </c>
      <c r="J263" s="1">
        <v>806858</v>
      </c>
    </row>
    <row r="264" spans="1:10" ht="15" customHeight="1" x14ac:dyDescent="0.2">
      <c r="A264" s="1">
        <v>41</v>
      </c>
      <c r="B264" s="1" t="s">
        <v>568</v>
      </c>
      <c r="C264" s="1">
        <v>181</v>
      </c>
      <c r="D264" s="1" t="s">
        <v>690</v>
      </c>
      <c r="E264" s="1">
        <v>5312</v>
      </c>
      <c r="F264" s="1" t="s">
        <v>598</v>
      </c>
      <c r="G264" s="1" t="s">
        <v>599</v>
      </c>
      <c r="H264" s="1">
        <v>701600</v>
      </c>
      <c r="I264" s="1">
        <v>750000</v>
      </c>
      <c r="J264" s="1">
        <v>806858</v>
      </c>
    </row>
    <row r="265" spans="1:10" ht="15" customHeight="1" x14ac:dyDescent="0.2">
      <c r="A265" s="1">
        <v>44</v>
      </c>
      <c r="B265" s="1" t="s">
        <v>58</v>
      </c>
      <c r="C265" s="1">
        <v>181</v>
      </c>
      <c r="D265" s="1" t="s">
        <v>690</v>
      </c>
      <c r="E265" s="1">
        <v>5312</v>
      </c>
      <c r="F265" s="1" t="s">
        <v>598</v>
      </c>
      <c r="G265" s="1" t="s">
        <v>599</v>
      </c>
      <c r="H265" s="1">
        <v>1029</v>
      </c>
      <c r="I265" s="1">
        <v>1059</v>
      </c>
      <c r="J265" s="1">
        <v>1081</v>
      </c>
    </row>
    <row r="266" spans="1:10" x14ac:dyDescent="0.2">
      <c r="A266" s="1">
        <v>50</v>
      </c>
      <c r="B266" s="1" t="s">
        <v>66</v>
      </c>
      <c r="C266" s="1">
        <v>181</v>
      </c>
      <c r="D266" s="1" t="s">
        <v>690</v>
      </c>
      <c r="E266" s="1">
        <v>5312</v>
      </c>
      <c r="F266" s="1" t="s">
        <v>598</v>
      </c>
      <c r="G266" s="1" t="s">
        <v>599</v>
      </c>
      <c r="H266" s="1">
        <v>87</v>
      </c>
      <c r="I266" s="1">
        <v>72</v>
      </c>
      <c r="J266" s="1">
        <v>73</v>
      </c>
    </row>
    <row r="267" spans="1:10" x14ac:dyDescent="0.2">
      <c r="A267" s="1">
        <v>167</v>
      </c>
      <c r="B267" s="1" t="s">
        <v>570</v>
      </c>
      <c r="C267" s="1">
        <v>181</v>
      </c>
      <c r="D267" s="1" t="s">
        <v>690</v>
      </c>
      <c r="E267" s="1">
        <v>5312</v>
      </c>
      <c r="F267" s="1" t="s">
        <v>598</v>
      </c>
      <c r="G267" s="1" t="s">
        <v>599</v>
      </c>
      <c r="H267" s="1">
        <v>1837</v>
      </c>
      <c r="I267" s="1">
        <v>1869</v>
      </c>
      <c r="J267" s="1">
        <v>1894</v>
      </c>
    </row>
    <row r="268" spans="1:10" x14ac:dyDescent="0.2">
      <c r="A268" s="1">
        <v>51</v>
      </c>
      <c r="B268" s="1" t="s">
        <v>68</v>
      </c>
      <c r="C268" s="1">
        <v>181</v>
      </c>
      <c r="D268" s="1" t="s">
        <v>690</v>
      </c>
      <c r="E268" s="1">
        <v>5312</v>
      </c>
      <c r="F268" s="1" t="s">
        <v>598</v>
      </c>
      <c r="G268" s="1" t="s">
        <v>599</v>
      </c>
    </row>
    <row r="269" spans="1:10" x14ac:dyDescent="0.2">
      <c r="A269" s="1">
        <v>54</v>
      </c>
      <c r="B269" s="1" t="s">
        <v>71</v>
      </c>
      <c r="C269" s="1">
        <v>181</v>
      </c>
      <c r="D269" s="1" t="s">
        <v>690</v>
      </c>
      <c r="E269" s="1">
        <v>5312</v>
      </c>
      <c r="F269" s="1" t="s">
        <v>598</v>
      </c>
      <c r="G269" s="1" t="s">
        <v>599</v>
      </c>
    </row>
    <row r="270" spans="1:10" x14ac:dyDescent="0.2">
      <c r="A270" s="1">
        <v>56</v>
      </c>
      <c r="B270" s="1" t="s">
        <v>74</v>
      </c>
      <c r="C270" s="1">
        <v>181</v>
      </c>
      <c r="D270" s="1" t="s">
        <v>690</v>
      </c>
      <c r="E270" s="1">
        <v>5312</v>
      </c>
      <c r="F270" s="1" t="s">
        <v>598</v>
      </c>
      <c r="G270" s="1" t="s">
        <v>599</v>
      </c>
      <c r="H270" s="1">
        <v>9501</v>
      </c>
      <c r="I270" s="1">
        <v>9557</v>
      </c>
      <c r="J270" s="1">
        <v>9600</v>
      </c>
    </row>
    <row r="271" spans="1:10" x14ac:dyDescent="0.2">
      <c r="A271" s="1">
        <v>58</v>
      </c>
      <c r="B271" s="1" t="s">
        <v>75</v>
      </c>
      <c r="C271" s="1">
        <v>181</v>
      </c>
      <c r="D271" s="1" t="s">
        <v>690</v>
      </c>
      <c r="E271" s="1">
        <v>5312</v>
      </c>
      <c r="F271" s="1" t="s">
        <v>598</v>
      </c>
      <c r="G271" s="1" t="s">
        <v>599</v>
      </c>
      <c r="H271" s="1">
        <v>6717</v>
      </c>
      <c r="I271" s="1">
        <v>3979</v>
      </c>
      <c r="J271" s="1">
        <v>2150</v>
      </c>
    </row>
    <row r="272" spans="1:10" x14ac:dyDescent="0.2">
      <c r="A272" s="1">
        <v>59</v>
      </c>
      <c r="B272" s="1" t="s">
        <v>76</v>
      </c>
      <c r="C272" s="1">
        <v>181</v>
      </c>
      <c r="D272" s="1" t="s">
        <v>690</v>
      </c>
      <c r="E272" s="1">
        <v>5312</v>
      </c>
      <c r="F272" s="1" t="s">
        <v>598</v>
      </c>
      <c r="G272" s="1" t="s">
        <v>599</v>
      </c>
      <c r="H272" s="1">
        <v>37677</v>
      </c>
      <c r="I272" s="1">
        <v>34412</v>
      </c>
      <c r="J272" s="1">
        <v>34314</v>
      </c>
    </row>
    <row r="273" spans="1:10" x14ac:dyDescent="0.2">
      <c r="A273" s="1">
        <v>178</v>
      </c>
      <c r="B273" s="1" t="s">
        <v>79</v>
      </c>
      <c r="C273" s="1">
        <v>181</v>
      </c>
      <c r="D273" s="1" t="s">
        <v>690</v>
      </c>
      <c r="E273" s="1">
        <v>5312</v>
      </c>
      <c r="F273" s="1" t="s">
        <v>598</v>
      </c>
      <c r="G273" s="1" t="s">
        <v>599</v>
      </c>
      <c r="H273" s="1">
        <v>495</v>
      </c>
      <c r="I273" s="1">
        <v>528</v>
      </c>
      <c r="J273" s="1">
        <v>507</v>
      </c>
    </row>
    <row r="274" spans="1:10" x14ac:dyDescent="0.2">
      <c r="A274" s="1">
        <v>238</v>
      </c>
      <c r="B274" s="1" t="s">
        <v>81</v>
      </c>
      <c r="C274" s="1">
        <v>181</v>
      </c>
      <c r="D274" s="1" t="s">
        <v>690</v>
      </c>
      <c r="E274" s="1">
        <v>5312</v>
      </c>
      <c r="F274" s="1" t="s">
        <v>598</v>
      </c>
      <c r="G274" s="1" t="s">
        <v>599</v>
      </c>
      <c r="H274" s="1">
        <v>443107</v>
      </c>
      <c r="I274" s="1">
        <v>443966</v>
      </c>
      <c r="J274" s="1">
        <v>427697</v>
      </c>
    </row>
    <row r="275" spans="1:10" x14ac:dyDescent="0.2">
      <c r="A275" s="1">
        <v>62</v>
      </c>
      <c r="B275" s="1" t="s">
        <v>82</v>
      </c>
      <c r="C275" s="1">
        <v>181</v>
      </c>
      <c r="D275" s="1" t="s">
        <v>690</v>
      </c>
      <c r="E275" s="1">
        <v>5312</v>
      </c>
      <c r="F275" s="1" t="s">
        <v>598</v>
      </c>
      <c r="G275" s="1" t="s">
        <v>599</v>
      </c>
    </row>
    <row r="276" spans="1:10" x14ac:dyDescent="0.2">
      <c r="A276" s="1">
        <v>68</v>
      </c>
      <c r="B276" s="1" t="s">
        <v>86</v>
      </c>
      <c r="C276" s="1">
        <v>181</v>
      </c>
      <c r="D276" s="1" t="s">
        <v>690</v>
      </c>
      <c r="E276" s="1">
        <v>5312</v>
      </c>
      <c r="F276" s="1" t="s">
        <v>598</v>
      </c>
      <c r="G276" s="1" t="s">
        <v>599</v>
      </c>
      <c r="H276" s="1">
        <v>74884</v>
      </c>
      <c r="I276" s="1">
        <v>86805</v>
      </c>
      <c r="J276" s="1">
        <v>78000</v>
      </c>
    </row>
    <row r="277" spans="1:10" x14ac:dyDescent="0.2">
      <c r="A277" s="1">
        <v>79</v>
      </c>
      <c r="B277" s="1" t="s">
        <v>92</v>
      </c>
      <c r="C277" s="1">
        <v>181</v>
      </c>
      <c r="D277" s="1" t="s">
        <v>690</v>
      </c>
      <c r="E277" s="1">
        <v>5312</v>
      </c>
      <c r="F277" s="1" t="s">
        <v>598</v>
      </c>
      <c r="G277" s="1" t="s">
        <v>599</v>
      </c>
      <c r="H277" s="1">
        <v>20500</v>
      </c>
      <c r="I277" s="1">
        <v>37600</v>
      </c>
      <c r="J277" s="1">
        <v>38800</v>
      </c>
    </row>
    <row r="278" spans="1:10" x14ac:dyDescent="0.2">
      <c r="A278" s="1">
        <v>84</v>
      </c>
      <c r="B278" s="1" t="s">
        <v>94</v>
      </c>
      <c r="C278" s="1">
        <v>181</v>
      </c>
      <c r="D278" s="1" t="s">
        <v>690</v>
      </c>
      <c r="E278" s="1">
        <v>5312</v>
      </c>
      <c r="F278" s="1" t="s">
        <v>598</v>
      </c>
      <c r="G278" s="1" t="s">
        <v>599</v>
      </c>
      <c r="H278" s="1">
        <v>1760</v>
      </c>
      <c r="I278" s="1">
        <v>1700</v>
      </c>
      <c r="J278" s="1">
        <v>1398</v>
      </c>
    </row>
    <row r="279" spans="1:10" x14ac:dyDescent="0.2">
      <c r="A279" s="1">
        <v>89</v>
      </c>
      <c r="B279" s="1" t="s">
        <v>98</v>
      </c>
      <c r="C279" s="1">
        <v>181</v>
      </c>
      <c r="D279" s="1" t="s">
        <v>690</v>
      </c>
      <c r="E279" s="1">
        <v>5312</v>
      </c>
      <c r="F279" s="1" t="s">
        <v>598</v>
      </c>
      <c r="G279" s="1" t="s">
        <v>599</v>
      </c>
      <c r="H279" s="1">
        <v>21526</v>
      </c>
      <c r="I279" s="1">
        <v>21596</v>
      </c>
      <c r="J279" s="1">
        <v>22085</v>
      </c>
    </row>
    <row r="280" spans="1:10" x14ac:dyDescent="0.2">
      <c r="A280" s="1">
        <v>91</v>
      </c>
      <c r="B280" s="1" t="s">
        <v>101</v>
      </c>
      <c r="C280" s="1">
        <v>181</v>
      </c>
      <c r="D280" s="1" t="s">
        <v>690</v>
      </c>
      <c r="E280" s="1">
        <v>5312</v>
      </c>
      <c r="F280" s="1" t="s">
        <v>598</v>
      </c>
      <c r="G280" s="1" t="s">
        <v>599</v>
      </c>
      <c r="H280" s="1">
        <v>970</v>
      </c>
      <c r="I280" s="1">
        <v>1140</v>
      </c>
      <c r="J280" s="1">
        <v>235</v>
      </c>
    </row>
    <row r="281" spans="1:10" x14ac:dyDescent="0.2">
      <c r="A281" s="1">
        <v>97</v>
      </c>
      <c r="B281" s="1" t="s">
        <v>104</v>
      </c>
      <c r="C281" s="1">
        <v>181</v>
      </c>
      <c r="D281" s="1" t="s">
        <v>690</v>
      </c>
      <c r="E281" s="1">
        <v>5312</v>
      </c>
      <c r="F281" s="1" t="s">
        <v>598</v>
      </c>
      <c r="G281" s="1" t="s">
        <v>599</v>
      </c>
      <c r="H281" s="1">
        <v>220</v>
      </c>
      <c r="I281" s="1">
        <v>149</v>
      </c>
      <c r="J281" s="1">
        <v>115</v>
      </c>
    </row>
    <row r="282" spans="1:10" x14ac:dyDescent="0.2">
      <c r="A282" s="1">
        <v>102</v>
      </c>
      <c r="B282" s="1" t="s">
        <v>108</v>
      </c>
      <c r="C282" s="1">
        <v>181</v>
      </c>
      <c r="D282" s="1" t="s">
        <v>690</v>
      </c>
      <c r="E282" s="1">
        <v>5312</v>
      </c>
      <c r="F282" s="1" t="s">
        <v>598</v>
      </c>
      <c r="G282" s="1" t="s">
        <v>599</v>
      </c>
      <c r="H282" s="1">
        <v>9544</v>
      </c>
      <c r="I282" s="1">
        <v>8321</v>
      </c>
      <c r="J282" s="1">
        <v>8133</v>
      </c>
    </row>
    <row r="283" spans="1:10" x14ac:dyDescent="0.2">
      <c r="A283" s="1">
        <v>103</v>
      </c>
      <c r="B283" s="1" t="s">
        <v>109</v>
      </c>
      <c r="C283" s="1">
        <v>181</v>
      </c>
      <c r="D283" s="1" t="s">
        <v>690</v>
      </c>
      <c r="E283" s="1">
        <v>5312</v>
      </c>
      <c r="F283" s="1" t="s">
        <v>598</v>
      </c>
      <c r="G283" s="1" t="s">
        <v>599</v>
      </c>
      <c r="H283" s="1">
        <v>1209</v>
      </c>
      <c r="I283" s="1">
        <v>1000</v>
      </c>
      <c r="J283" s="1">
        <v>2000</v>
      </c>
    </row>
    <row r="284" spans="1:10" x14ac:dyDescent="0.2">
      <c r="A284" s="1">
        <v>105</v>
      </c>
      <c r="B284" s="1" t="s">
        <v>111</v>
      </c>
      <c r="C284" s="1">
        <v>181</v>
      </c>
      <c r="D284" s="1" t="s">
        <v>690</v>
      </c>
      <c r="E284" s="1">
        <v>5312</v>
      </c>
      <c r="F284" s="1" t="s">
        <v>598</v>
      </c>
      <c r="G284" s="1" t="s">
        <v>599</v>
      </c>
      <c r="H284" s="1">
        <v>0</v>
      </c>
      <c r="I284" s="1">
        <v>0</v>
      </c>
    </row>
    <row r="285" spans="1:10" x14ac:dyDescent="0.2">
      <c r="A285" s="1">
        <v>106</v>
      </c>
      <c r="B285" s="1" t="s">
        <v>112</v>
      </c>
      <c r="C285" s="1">
        <v>181</v>
      </c>
      <c r="D285" s="1" t="s">
        <v>690</v>
      </c>
      <c r="E285" s="1">
        <v>5312</v>
      </c>
      <c r="F285" s="1" t="s">
        <v>598</v>
      </c>
      <c r="G285" s="1" t="s">
        <v>599</v>
      </c>
      <c r="H285" s="1">
        <v>41074</v>
      </c>
      <c r="I285" s="1">
        <v>42157</v>
      </c>
      <c r="J285" s="1">
        <v>50167</v>
      </c>
    </row>
    <row r="286" spans="1:10" x14ac:dyDescent="0.2">
      <c r="A286" s="1">
        <v>109</v>
      </c>
      <c r="B286" s="1" t="s">
        <v>113</v>
      </c>
      <c r="C286" s="1">
        <v>181</v>
      </c>
      <c r="D286" s="1" t="s">
        <v>690</v>
      </c>
      <c r="E286" s="1">
        <v>5312</v>
      </c>
      <c r="F286" s="1" t="s">
        <v>598</v>
      </c>
      <c r="G286" s="1" t="s">
        <v>599</v>
      </c>
      <c r="H286" s="1">
        <v>208</v>
      </c>
      <c r="I286" s="1">
        <v>210</v>
      </c>
      <c r="J286" s="1">
        <v>244</v>
      </c>
    </row>
    <row r="287" spans="1:10" x14ac:dyDescent="0.2">
      <c r="A287" s="1">
        <v>110</v>
      </c>
      <c r="B287" s="1" t="s">
        <v>114</v>
      </c>
      <c r="C287" s="1">
        <v>181</v>
      </c>
      <c r="D287" s="1" t="s">
        <v>690</v>
      </c>
      <c r="E287" s="1">
        <v>5312</v>
      </c>
      <c r="F287" s="1" t="s">
        <v>598</v>
      </c>
      <c r="G287" s="1" t="s">
        <v>599</v>
      </c>
      <c r="H287" s="1">
        <v>115</v>
      </c>
      <c r="I287" s="1">
        <v>116</v>
      </c>
      <c r="J287" s="1">
        <v>116</v>
      </c>
    </row>
    <row r="288" spans="1:10" x14ac:dyDescent="0.2">
      <c r="A288" s="1">
        <v>112</v>
      </c>
      <c r="B288" s="1" t="s">
        <v>115</v>
      </c>
      <c r="C288" s="1">
        <v>181</v>
      </c>
      <c r="D288" s="1" t="s">
        <v>690</v>
      </c>
      <c r="E288" s="1">
        <v>5312</v>
      </c>
      <c r="F288" s="1" t="s">
        <v>598</v>
      </c>
      <c r="G288" s="1" t="s">
        <v>599</v>
      </c>
      <c r="H288" s="1">
        <v>0</v>
      </c>
      <c r="I288" s="1">
        <v>0</v>
      </c>
    </row>
    <row r="289" spans="1:10" x14ac:dyDescent="0.2">
      <c r="A289" s="1">
        <v>113</v>
      </c>
      <c r="B289" s="1" t="s">
        <v>120</v>
      </c>
      <c r="C289" s="1">
        <v>181</v>
      </c>
      <c r="D289" s="1" t="s">
        <v>690</v>
      </c>
      <c r="E289" s="1">
        <v>5312</v>
      </c>
      <c r="F289" s="1" t="s">
        <v>598</v>
      </c>
      <c r="G289" s="1" t="s">
        <v>599</v>
      </c>
    </row>
    <row r="290" spans="1:10" x14ac:dyDescent="0.2">
      <c r="A290" s="1">
        <v>121</v>
      </c>
      <c r="B290" s="1" t="s">
        <v>123</v>
      </c>
      <c r="C290" s="1">
        <v>181</v>
      </c>
      <c r="D290" s="1" t="s">
        <v>690</v>
      </c>
      <c r="E290" s="1">
        <v>5312</v>
      </c>
      <c r="F290" s="1" t="s">
        <v>598</v>
      </c>
      <c r="G290" s="1" t="s">
        <v>599</v>
      </c>
      <c r="H290" s="1">
        <v>167</v>
      </c>
      <c r="I290" s="1">
        <v>163</v>
      </c>
      <c r="J290" s="1">
        <v>197</v>
      </c>
    </row>
    <row r="291" spans="1:10" x14ac:dyDescent="0.2">
      <c r="A291" s="1">
        <v>124</v>
      </c>
      <c r="B291" s="1" t="s">
        <v>126</v>
      </c>
      <c r="C291" s="1">
        <v>181</v>
      </c>
      <c r="D291" s="1" t="s">
        <v>690</v>
      </c>
      <c r="E291" s="1">
        <v>5312</v>
      </c>
      <c r="F291" s="1" t="s">
        <v>598</v>
      </c>
      <c r="G291" s="1" t="s">
        <v>599</v>
      </c>
      <c r="H291" s="1">
        <v>182</v>
      </c>
      <c r="I291" s="1">
        <v>180</v>
      </c>
      <c r="J291" s="1">
        <v>178</v>
      </c>
    </row>
    <row r="292" spans="1:10" x14ac:dyDescent="0.2">
      <c r="A292" s="1">
        <v>126</v>
      </c>
      <c r="B292" s="1" t="s">
        <v>128</v>
      </c>
      <c r="C292" s="1">
        <v>181</v>
      </c>
      <c r="D292" s="1" t="s">
        <v>690</v>
      </c>
      <c r="E292" s="1">
        <v>5312</v>
      </c>
      <c r="F292" s="1" t="s">
        <v>598</v>
      </c>
      <c r="G292" s="1" t="s">
        <v>599</v>
      </c>
      <c r="H292" s="1">
        <v>1384</v>
      </c>
      <c r="I292" s="1">
        <v>800</v>
      </c>
      <c r="J292" s="1">
        <v>1276</v>
      </c>
    </row>
    <row r="293" spans="1:10" x14ac:dyDescent="0.2">
      <c r="A293" s="1">
        <v>256</v>
      </c>
      <c r="B293" s="1" t="s">
        <v>129</v>
      </c>
      <c r="C293" s="1">
        <v>181</v>
      </c>
      <c r="D293" s="1" t="s">
        <v>690</v>
      </c>
      <c r="E293" s="1">
        <v>5312</v>
      </c>
      <c r="F293" s="1" t="s">
        <v>598</v>
      </c>
      <c r="G293" s="1" t="s">
        <v>599</v>
      </c>
      <c r="H293" s="1">
        <v>97</v>
      </c>
      <c r="I293" s="1">
        <v>101</v>
      </c>
      <c r="J293" s="1">
        <v>104</v>
      </c>
    </row>
    <row r="294" spans="1:10" x14ac:dyDescent="0.2">
      <c r="A294" s="1">
        <v>134</v>
      </c>
      <c r="B294" s="1" t="s">
        <v>135</v>
      </c>
      <c r="C294" s="1">
        <v>181</v>
      </c>
      <c r="D294" s="1" t="s">
        <v>690</v>
      </c>
      <c r="E294" s="1">
        <v>5312</v>
      </c>
      <c r="F294" s="1" t="s">
        <v>598</v>
      </c>
      <c r="G294" s="1" t="s">
        <v>599</v>
      </c>
      <c r="H294" s="1">
        <v>254</v>
      </c>
      <c r="I294" s="1">
        <v>271</v>
      </c>
      <c r="J294" s="1">
        <v>268</v>
      </c>
    </row>
    <row r="295" spans="1:10" x14ac:dyDescent="0.2">
      <c r="A295" s="1">
        <v>138</v>
      </c>
      <c r="B295" s="1" t="s">
        <v>140</v>
      </c>
      <c r="C295" s="1">
        <v>181</v>
      </c>
      <c r="D295" s="1" t="s">
        <v>690</v>
      </c>
      <c r="E295" s="1">
        <v>5312</v>
      </c>
      <c r="F295" s="1" t="s">
        <v>598</v>
      </c>
      <c r="G295" s="1" t="s">
        <v>599</v>
      </c>
      <c r="H295" s="1">
        <v>26467</v>
      </c>
      <c r="I295" s="1">
        <v>26831</v>
      </c>
      <c r="J295" s="1">
        <v>23781</v>
      </c>
    </row>
    <row r="296" spans="1:10" x14ac:dyDescent="0.2">
      <c r="A296" s="1">
        <v>143</v>
      </c>
      <c r="B296" s="1" t="s">
        <v>145</v>
      </c>
      <c r="C296" s="1">
        <v>181</v>
      </c>
      <c r="D296" s="1" t="s">
        <v>690</v>
      </c>
      <c r="E296" s="1">
        <v>5312</v>
      </c>
      <c r="F296" s="1" t="s">
        <v>598</v>
      </c>
      <c r="G296" s="1" t="s">
        <v>599</v>
      </c>
      <c r="H296" s="1">
        <v>190966</v>
      </c>
      <c r="I296" s="1">
        <v>191300</v>
      </c>
      <c r="J296" s="1">
        <v>82774</v>
      </c>
    </row>
    <row r="297" spans="1:10" x14ac:dyDescent="0.2">
      <c r="A297" s="1">
        <v>149</v>
      </c>
      <c r="B297" s="1" t="s">
        <v>150</v>
      </c>
      <c r="C297" s="1">
        <v>181</v>
      </c>
      <c r="D297" s="1" t="s">
        <v>690</v>
      </c>
      <c r="E297" s="1">
        <v>5312</v>
      </c>
      <c r="F297" s="1" t="s">
        <v>598</v>
      </c>
      <c r="G297" s="1" t="s">
        <v>599</v>
      </c>
      <c r="H297" s="1">
        <v>6233</v>
      </c>
      <c r="I297" s="1">
        <v>6281</v>
      </c>
      <c r="J297" s="1">
        <v>6382</v>
      </c>
    </row>
    <row r="298" spans="1:10" x14ac:dyDescent="0.2">
      <c r="A298" s="1">
        <v>150</v>
      </c>
      <c r="B298" s="1" t="s">
        <v>151</v>
      </c>
      <c r="C298" s="1">
        <v>181</v>
      </c>
      <c r="D298" s="1" t="s">
        <v>690</v>
      </c>
      <c r="E298" s="1">
        <v>5312</v>
      </c>
      <c r="F298" s="1" t="s">
        <v>598</v>
      </c>
      <c r="G298" s="1" t="s">
        <v>599</v>
      </c>
      <c r="H298" s="1">
        <v>235</v>
      </c>
      <c r="I298" s="1">
        <v>337</v>
      </c>
      <c r="J298" s="1">
        <v>339</v>
      </c>
    </row>
    <row r="299" spans="1:10" x14ac:dyDescent="0.2">
      <c r="A299" s="1">
        <v>299</v>
      </c>
      <c r="B299" s="1" t="s">
        <v>159</v>
      </c>
      <c r="C299" s="1">
        <v>181</v>
      </c>
      <c r="D299" s="1" t="s">
        <v>690</v>
      </c>
      <c r="E299" s="1">
        <v>5312</v>
      </c>
      <c r="F299" s="1" t="s">
        <v>598</v>
      </c>
      <c r="G299" s="1" t="s">
        <v>599</v>
      </c>
      <c r="H299" s="1">
        <v>227</v>
      </c>
      <c r="I299" s="1">
        <v>232</v>
      </c>
      <c r="J299" s="1">
        <v>236</v>
      </c>
    </row>
    <row r="300" spans="1:10" x14ac:dyDescent="0.2">
      <c r="A300" s="1">
        <v>169</v>
      </c>
      <c r="B300" s="1" t="s">
        <v>165</v>
      </c>
      <c r="C300" s="1">
        <v>181</v>
      </c>
      <c r="D300" s="1" t="s">
        <v>690</v>
      </c>
      <c r="E300" s="1">
        <v>5312</v>
      </c>
      <c r="F300" s="1" t="s">
        <v>598</v>
      </c>
      <c r="G300" s="1" t="s">
        <v>599</v>
      </c>
      <c r="H300" s="1">
        <v>22938</v>
      </c>
      <c r="I300" s="1">
        <v>24317</v>
      </c>
      <c r="J300" s="1">
        <v>25602</v>
      </c>
    </row>
    <row r="301" spans="1:10" x14ac:dyDescent="0.2">
      <c r="A301" s="1">
        <v>170</v>
      </c>
      <c r="B301" s="1" t="s">
        <v>166</v>
      </c>
      <c r="C301" s="1">
        <v>181</v>
      </c>
      <c r="D301" s="1" t="s">
        <v>690</v>
      </c>
      <c r="E301" s="1">
        <v>5312</v>
      </c>
      <c r="F301" s="1" t="s">
        <v>598</v>
      </c>
      <c r="G301" s="1" t="s">
        <v>599</v>
      </c>
      <c r="H301" s="1">
        <v>58261</v>
      </c>
      <c r="I301" s="1">
        <v>57873</v>
      </c>
      <c r="J301" s="1">
        <v>53911</v>
      </c>
    </row>
    <row r="302" spans="1:10" x14ac:dyDescent="0.2">
      <c r="A302" s="1">
        <v>173</v>
      </c>
      <c r="B302" s="1" t="s">
        <v>168</v>
      </c>
      <c r="C302" s="1">
        <v>181</v>
      </c>
      <c r="D302" s="1" t="s">
        <v>690</v>
      </c>
      <c r="E302" s="1">
        <v>5312</v>
      </c>
      <c r="F302" s="1" t="s">
        <v>598</v>
      </c>
      <c r="G302" s="1" t="s">
        <v>599</v>
      </c>
      <c r="H302" s="1">
        <v>199</v>
      </c>
      <c r="I302" s="1">
        <v>199</v>
      </c>
      <c r="J302" s="1">
        <v>199</v>
      </c>
    </row>
    <row r="303" spans="1:10" x14ac:dyDescent="0.2">
      <c r="A303" s="1">
        <v>174</v>
      </c>
      <c r="B303" s="1" t="s">
        <v>169</v>
      </c>
      <c r="C303" s="1">
        <v>181</v>
      </c>
      <c r="D303" s="1" t="s">
        <v>690</v>
      </c>
      <c r="E303" s="1">
        <v>5312</v>
      </c>
      <c r="F303" s="1" t="s">
        <v>598</v>
      </c>
      <c r="G303" s="1" t="s">
        <v>599</v>
      </c>
      <c r="H303" s="1">
        <v>422</v>
      </c>
      <c r="I303" s="1">
        <v>392</v>
      </c>
      <c r="J303" s="1">
        <v>305</v>
      </c>
    </row>
    <row r="304" spans="1:10" x14ac:dyDescent="0.2">
      <c r="A304" s="1">
        <v>185</v>
      </c>
      <c r="B304" s="1" t="s">
        <v>176</v>
      </c>
      <c r="C304" s="1">
        <v>181</v>
      </c>
      <c r="D304" s="1" t="s">
        <v>690</v>
      </c>
      <c r="E304" s="1">
        <v>5312</v>
      </c>
      <c r="F304" s="1" t="s">
        <v>598</v>
      </c>
      <c r="G304" s="1" t="s">
        <v>599</v>
      </c>
      <c r="H304" s="1">
        <v>6091</v>
      </c>
      <c r="I304" s="1">
        <v>5238</v>
      </c>
      <c r="J304" s="1">
        <v>6054</v>
      </c>
    </row>
    <row r="305" spans="1:10" x14ac:dyDescent="0.2">
      <c r="A305" s="1">
        <v>197</v>
      </c>
      <c r="B305" s="1" t="s">
        <v>189</v>
      </c>
      <c r="C305" s="1">
        <v>181</v>
      </c>
      <c r="D305" s="1" t="s">
        <v>690</v>
      </c>
      <c r="E305" s="1">
        <v>5312</v>
      </c>
      <c r="F305" s="1" t="s">
        <v>598</v>
      </c>
      <c r="G305" s="1" t="s">
        <v>599</v>
      </c>
      <c r="H305" s="1">
        <v>1406</v>
      </c>
      <c r="I305" s="1">
        <v>1421</v>
      </c>
      <c r="J305" s="1">
        <v>1427</v>
      </c>
    </row>
    <row r="306" spans="1:10" x14ac:dyDescent="0.2">
      <c r="A306" s="1">
        <v>199</v>
      </c>
      <c r="B306" s="1" t="s">
        <v>191</v>
      </c>
      <c r="C306" s="1">
        <v>181</v>
      </c>
      <c r="D306" s="1" t="s">
        <v>690</v>
      </c>
      <c r="E306" s="1">
        <v>5312</v>
      </c>
      <c r="F306" s="1" t="s">
        <v>598</v>
      </c>
      <c r="G306" s="1" t="s">
        <v>599</v>
      </c>
      <c r="H306" s="1">
        <v>269</v>
      </c>
      <c r="I306" s="1">
        <v>745</v>
      </c>
      <c r="J306" s="1">
        <v>612</v>
      </c>
    </row>
    <row r="307" spans="1:10" x14ac:dyDescent="0.2">
      <c r="A307" s="1">
        <v>198</v>
      </c>
      <c r="B307" s="1" t="s">
        <v>192</v>
      </c>
      <c r="C307" s="1">
        <v>181</v>
      </c>
      <c r="D307" s="1" t="s">
        <v>690</v>
      </c>
      <c r="E307" s="1">
        <v>5312</v>
      </c>
      <c r="F307" s="1" t="s">
        <v>598</v>
      </c>
      <c r="G307" s="1" t="s">
        <v>599</v>
      </c>
      <c r="H307" s="1">
        <v>0</v>
      </c>
      <c r="I307" s="1">
        <v>0</v>
      </c>
      <c r="J307" s="1">
        <v>0</v>
      </c>
    </row>
    <row r="308" spans="1:10" x14ac:dyDescent="0.2">
      <c r="A308" s="1">
        <v>277</v>
      </c>
      <c r="B308" s="1" t="s">
        <v>571</v>
      </c>
      <c r="C308" s="1">
        <v>181</v>
      </c>
      <c r="D308" s="1" t="s">
        <v>690</v>
      </c>
      <c r="E308" s="1">
        <v>5312</v>
      </c>
      <c r="F308" s="1" t="s">
        <v>598</v>
      </c>
      <c r="G308" s="1" t="s">
        <v>599</v>
      </c>
    </row>
    <row r="309" spans="1:10" x14ac:dyDescent="0.2">
      <c r="A309" s="1">
        <v>203</v>
      </c>
      <c r="B309" s="1" t="s">
        <v>196</v>
      </c>
      <c r="C309" s="1">
        <v>181</v>
      </c>
      <c r="D309" s="1" t="s">
        <v>690</v>
      </c>
      <c r="E309" s="1">
        <v>5312</v>
      </c>
      <c r="F309" s="1" t="s">
        <v>598</v>
      </c>
      <c r="G309" s="1" t="s">
        <v>599</v>
      </c>
      <c r="H309" s="1">
        <v>23155</v>
      </c>
      <c r="I309" s="1">
        <v>50072</v>
      </c>
      <c r="J309" s="1">
        <v>49153</v>
      </c>
    </row>
    <row r="310" spans="1:10" x14ac:dyDescent="0.2">
      <c r="A310" s="1">
        <v>276</v>
      </c>
      <c r="B310" s="1" t="s">
        <v>198</v>
      </c>
      <c r="C310" s="1">
        <v>181</v>
      </c>
      <c r="D310" s="1" t="s">
        <v>690</v>
      </c>
      <c r="E310" s="1">
        <v>5312</v>
      </c>
      <c r="F310" s="1" t="s">
        <v>598</v>
      </c>
      <c r="G310" s="1" t="s">
        <v>599</v>
      </c>
      <c r="H310" s="1">
        <v>67536</v>
      </c>
      <c r="I310" s="1">
        <v>60782</v>
      </c>
      <c r="J310" s="1">
        <v>70913</v>
      </c>
    </row>
    <row r="311" spans="1:10" x14ac:dyDescent="0.2">
      <c r="A311" s="1">
        <v>206</v>
      </c>
      <c r="B311" s="1" t="s">
        <v>572</v>
      </c>
      <c r="C311" s="1">
        <v>181</v>
      </c>
      <c r="D311" s="1" t="s">
        <v>690</v>
      </c>
      <c r="E311" s="1">
        <v>5312</v>
      </c>
      <c r="F311" s="1" t="s">
        <v>598</v>
      </c>
      <c r="G311" s="1" t="s">
        <v>599</v>
      </c>
    </row>
    <row r="312" spans="1:10" x14ac:dyDescent="0.2">
      <c r="A312" s="1">
        <v>211</v>
      </c>
      <c r="B312" s="1" t="s">
        <v>202</v>
      </c>
      <c r="C312" s="1">
        <v>181</v>
      </c>
      <c r="D312" s="1" t="s">
        <v>690</v>
      </c>
      <c r="E312" s="1">
        <v>5312</v>
      </c>
      <c r="F312" s="1" t="s">
        <v>598</v>
      </c>
      <c r="G312" s="1" t="s">
        <v>599</v>
      </c>
      <c r="H312" s="1">
        <v>493</v>
      </c>
      <c r="I312" s="1">
        <v>556</v>
      </c>
      <c r="J312" s="1">
        <v>646</v>
      </c>
    </row>
    <row r="313" spans="1:10" x14ac:dyDescent="0.2">
      <c r="A313" s="1">
        <v>212</v>
      </c>
      <c r="B313" s="1" t="s">
        <v>203</v>
      </c>
      <c r="C313" s="1">
        <v>181</v>
      </c>
      <c r="D313" s="1" t="s">
        <v>690</v>
      </c>
      <c r="E313" s="1">
        <v>5312</v>
      </c>
      <c r="F313" s="1" t="s">
        <v>598</v>
      </c>
      <c r="G313" s="1" t="s">
        <v>599</v>
      </c>
      <c r="H313" s="1">
        <v>19558</v>
      </c>
      <c r="I313" s="1">
        <v>20318</v>
      </c>
      <c r="J313" s="1">
        <v>18093</v>
      </c>
    </row>
    <row r="314" spans="1:10" x14ac:dyDescent="0.2">
      <c r="A314" s="1">
        <v>222</v>
      </c>
      <c r="B314" s="1" t="s">
        <v>212</v>
      </c>
      <c r="C314" s="1">
        <v>181</v>
      </c>
      <c r="D314" s="1" t="s">
        <v>690</v>
      </c>
      <c r="E314" s="1">
        <v>5312</v>
      </c>
      <c r="F314" s="1" t="s">
        <v>598</v>
      </c>
      <c r="G314" s="1" t="s">
        <v>599</v>
      </c>
      <c r="H314" s="1">
        <v>57736</v>
      </c>
      <c r="I314" s="1">
        <v>51684</v>
      </c>
      <c r="J314" s="1">
        <v>57335</v>
      </c>
    </row>
    <row r="315" spans="1:10" x14ac:dyDescent="0.2">
      <c r="A315" s="1">
        <v>223</v>
      </c>
      <c r="B315" s="1" t="s">
        <v>213</v>
      </c>
      <c r="C315" s="1">
        <v>181</v>
      </c>
      <c r="D315" s="1" t="s">
        <v>690</v>
      </c>
      <c r="E315" s="1">
        <v>5312</v>
      </c>
      <c r="F315" s="1" t="s">
        <v>598</v>
      </c>
      <c r="G315" s="1" t="s">
        <v>599</v>
      </c>
      <c r="H315" s="1">
        <v>5911</v>
      </c>
      <c r="I315" s="1">
        <v>5414</v>
      </c>
      <c r="J315" s="1">
        <v>5292</v>
      </c>
    </row>
    <row r="316" spans="1:10" x14ac:dyDescent="0.2">
      <c r="A316" s="1">
        <v>230</v>
      </c>
      <c r="B316" s="1" t="s">
        <v>217</v>
      </c>
      <c r="C316" s="1">
        <v>181</v>
      </c>
      <c r="D316" s="1" t="s">
        <v>690</v>
      </c>
      <c r="E316" s="1">
        <v>5312</v>
      </c>
      <c r="F316" s="1" t="s">
        <v>598</v>
      </c>
      <c r="G316" s="1" t="s">
        <v>599</v>
      </c>
      <c r="H316" s="1">
        <v>2200</v>
      </c>
      <c r="I316" s="1">
        <v>3200</v>
      </c>
      <c r="J316" s="1">
        <v>1400</v>
      </c>
    </row>
    <row r="317" spans="1:10" x14ac:dyDescent="0.2">
      <c r="A317" s="1">
        <v>229</v>
      </c>
      <c r="B317" s="1" t="s">
        <v>219</v>
      </c>
      <c r="C317" s="1">
        <v>181</v>
      </c>
      <c r="D317" s="1" t="s">
        <v>690</v>
      </c>
      <c r="E317" s="1">
        <v>5312</v>
      </c>
      <c r="F317" s="1" t="s">
        <v>598</v>
      </c>
      <c r="G317" s="1" t="s">
        <v>599</v>
      </c>
      <c r="H317" s="1">
        <v>73038</v>
      </c>
      <c r="I317" s="1">
        <v>70358</v>
      </c>
      <c r="J317" s="1">
        <v>75351</v>
      </c>
    </row>
    <row r="318" spans="1:10" x14ac:dyDescent="0.2">
      <c r="A318" s="1">
        <v>234</v>
      </c>
      <c r="B318" s="1" t="s">
        <v>223</v>
      </c>
      <c r="C318" s="1">
        <v>181</v>
      </c>
      <c r="D318" s="1" t="s">
        <v>690</v>
      </c>
      <c r="E318" s="1">
        <v>5312</v>
      </c>
      <c r="F318" s="1" t="s">
        <v>598</v>
      </c>
      <c r="G318" s="1" t="s">
        <v>599</v>
      </c>
      <c r="H318" s="1">
        <v>360</v>
      </c>
      <c r="I318" s="1">
        <v>378</v>
      </c>
      <c r="J318" s="1">
        <v>374</v>
      </c>
    </row>
    <row r="319" spans="1:10" x14ac:dyDescent="0.2">
      <c r="A319" s="1">
        <v>235</v>
      </c>
      <c r="B319" s="1" t="s">
        <v>225</v>
      </c>
      <c r="C319" s="1">
        <v>181</v>
      </c>
      <c r="D319" s="1" t="s">
        <v>690</v>
      </c>
      <c r="E319" s="1">
        <v>5312</v>
      </c>
      <c r="F319" s="1" t="s">
        <v>598</v>
      </c>
      <c r="G319" s="1" t="s">
        <v>599</v>
      </c>
      <c r="H319" s="1">
        <v>2700</v>
      </c>
      <c r="I319" s="1">
        <v>2900</v>
      </c>
      <c r="J319" s="1">
        <v>2622</v>
      </c>
    </row>
    <row r="320" spans="1:10" x14ac:dyDescent="0.2">
      <c r="A320" s="1">
        <v>5000</v>
      </c>
      <c r="B320" s="1" t="s">
        <v>461</v>
      </c>
      <c r="C320" s="1">
        <v>181</v>
      </c>
      <c r="D320" s="1" t="s">
        <v>690</v>
      </c>
      <c r="E320" s="1">
        <v>5312</v>
      </c>
      <c r="F320" s="1" t="s">
        <v>598</v>
      </c>
      <c r="G320" s="1" t="s">
        <v>599</v>
      </c>
      <c r="H320" s="1">
        <v>2181516</v>
      </c>
      <c r="I320" s="1">
        <v>2282245</v>
      </c>
      <c r="J320" s="1">
        <v>2403746</v>
      </c>
    </row>
    <row r="321" spans="1:10" x14ac:dyDescent="0.2">
      <c r="A321" s="1">
        <v>249</v>
      </c>
      <c r="B321" s="1" t="s">
        <v>231</v>
      </c>
      <c r="C321" s="1">
        <v>181</v>
      </c>
      <c r="D321" s="1" t="s">
        <v>690</v>
      </c>
      <c r="E321" s="1">
        <v>5312</v>
      </c>
      <c r="F321" s="1" t="s">
        <v>598</v>
      </c>
      <c r="G321" s="1" t="s">
        <v>599</v>
      </c>
      <c r="H321" s="1">
        <v>4025</v>
      </c>
      <c r="I321" s="1">
        <v>3909</v>
      </c>
      <c r="J321" s="1">
        <v>3986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710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+Prices!G19</f>
        <v>190.48288020123297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9.3367088559436358</v>
      </c>
      <c r="I5" s="2">
        <f t="shared" si="0"/>
        <v>9.6990072940863801</v>
      </c>
      <c r="J5" s="2">
        <f t="shared" si="0"/>
        <v>10.068925047437174</v>
      </c>
      <c r="L5" s="2">
        <f t="shared" ref="L5:W5" si="2">+$E$2*L48/1000000</f>
        <v>3.3272237086506795</v>
      </c>
      <c r="M5" s="2">
        <f t="shared" si="2"/>
        <v>3.4148833586706453</v>
      </c>
      <c r="N5" s="2">
        <f t="shared" si="2"/>
        <v>3.5108450145413022</v>
      </c>
      <c r="O5" s="2">
        <f t="shared" si="2"/>
        <v>0.7530923364695804</v>
      </c>
      <c r="P5" s="2">
        <f t="shared" si="2"/>
        <v>0.76016596089401833</v>
      </c>
      <c r="Q5" s="2">
        <f t="shared" si="2"/>
        <v>0.77083958374976402</v>
      </c>
      <c r="R5" s="2">
        <f t="shared" si="2"/>
        <v>5.1488061584944242</v>
      </c>
      <c r="S5" s="2">
        <f t="shared" si="2"/>
        <v>5.3124578106733917</v>
      </c>
      <c r="T5" s="2">
        <f t="shared" si="2"/>
        <v>5.4851825434021046</v>
      </c>
      <c r="U5" s="2">
        <f t="shared" si="2"/>
        <v>1.7002224048432992</v>
      </c>
      <c r="V5" s="2">
        <f t="shared" si="2"/>
        <v>1.7314661268791927</v>
      </c>
      <c r="W5" s="2">
        <f t="shared" si="2"/>
        <v>1.7687786639555581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0</v>
      </c>
      <c r="I6" s="2">
        <f t="shared" si="0"/>
        <v>0</v>
      </c>
      <c r="J6" s="2">
        <f t="shared" si="0"/>
        <v>0</v>
      </c>
      <c r="L6" s="2">
        <f t="shared" ref="L6:W6" si="3">+$E$2*L49/1000000</f>
        <v>0</v>
      </c>
      <c r="M6" s="2">
        <f t="shared" si="3"/>
        <v>0</v>
      </c>
      <c r="N6" s="2">
        <f t="shared" si="3"/>
        <v>0</v>
      </c>
      <c r="O6" s="2">
        <f t="shared" si="3"/>
        <v>0</v>
      </c>
      <c r="P6" s="2">
        <f t="shared" si="3"/>
        <v>0</v>
      </c>
      <c r="Q6" s="2">
        <f t="shared" si="3"/>
        <v>0</v>
      </c>
      <c r="R6" s="2">
        <f t="shared" si="3"/>
        <v>0</v>
      </c>
      <c r="S6" s="2">
        <f t="shared" si="3"/>
        <v>0</v>
      </c>
      <c r="T6" s="2">
        <f t="shared" si="3"/>
        <v>0</v>
      </c>
      <c r="U6" s="2">
        <f t="shared" si="3"/>
        <v>0</v>
      </c>
      <c r="V6" s="2">
        <f t="shared" si="3"/>
        <v>0</v>
      </c>
      <c r="W6" s="2">
        <f t="shared" si="3"/>
        <v>0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0</v>
      </c>
      <c r="I8" s="2">
        <f t="shared" si="5"/>
        <v>0</v>
      </c>
      <c r="J8" s="2">
        <f t="shared" si="5"/>
        <v>0</v>
      </c>
      <c r="L8" s="2">
        <f t="shared" ref="L8:W8" si="6">+$E$2*L51/1000000</f>
        <v>0</v>
      </c>
      <c r="M8" s="2">
        <f t="shared" si="6"/>
        <v>0</v>
      </c>
      <c r="N8" s="2">
        <f t="shared" si="6"/>
        <v>0</v>
      </c>
      <c r="O8" s="2">
        <f t="shared" si="6"/>
        <v>0</v>
      </c>
      <c r="P8" s="2">
        <f t="shared" si="6"/>
        <v>0</v>
      </c>
      <c r="Q8" s="2">
        <f t="shared" si="6"/>
        <v>0</v>
      </c>
      <c r="R8" s="2">
        <f t="shared" si="6"/>
        <v>0</v>
      </c>
      <c r="S8" s="2">
        <f t="shared" si="6"/>
        <v>0</v>
      </c>
      <c r="T8" s="2">
        <f t="shared" si="6"/>
        <v>0</v>
      </c>
      <c r="U8" s="2">
        <f t="shared" si="6"/>
        <v>0</v>
      </c>
      <c r="V8" s="2">
        <f t="shared" si="6"/>
        <v>0</v>
      </c>
      <c r="W8" s="2">
        <f t="shared" si="6"/>
        <v>0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20.268330867812193</v>
      </c>
      <c r="I10" s="2">
        <f t="shared" si="9"/>
        <v>21.314843811637768</v>
      </c>
      <c r="J10" s="2">
        <f t="shared" si="9"/>
        <v>21.282461722003561</v>
      </c>
      <c r="L10" s="2">
        <f t="shared" ref="L10:W10" si="10">+$E$2*L53/1000000</f>
        <v>9.2128906027065902</v>
      </c>
      <c r="M10" s="2">
        <f t="shared" si="10"/>
        <v>9.7379677099883413</v>
      </c>
      <c r="N10" s="2">
        <f t="shared" si="10"/>
        <v>9.6892452369589481</v>
      </c>
      <c r="O10" s="2">
        <f t="shared" si="10"/>
        <v>1.1810844389050468</v>
      </c>
      <c r="P10" s="2">
        <f t="shared" si="10"/>
        <v>1.2684199882093206</v>
      </c>
      <c r="Q10" s="2">
        <f t="shared" si="10"/>
        <v>1.2461597372903905</v>
      </c>
      <c r="R10" s="2">
        <f t="shared" si="10"/>
        <v>15.666421440043694</v>
      </c>
      <c r="S10" s="2">
        <f t="shared" si="10"/>
        <v>16.499904045138614</v>
      </c>
      <c r="T10" s="2">
        <f t="shared" si="10"/>
        <v>16.456743481728218</v>
      </c>
      <c r="U10" s="2">
        <f t="shared" si="10"/>
        <v>5.2535289654837296</v>
      </c>
      <c r="V10" s="2">
        <f t="shared" si="10"/>
        <v>5.5608362894911361</v>
      </c>
      <c r="W10" s="2">
        <f t="shared" si="10"/>
        <v>5.5255046610315484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29.60503972375583</v>
      </c>
      <c r="I11" s="3">
        <f t="shared" si="11"/>
        <v>31.01385110572415</v>
      </c>
      <c r="J11" s="3">
        <f t="shared" si="11"/>
        <v>31.351386769440733</v>
      </c>
      <c r="K11" s="22"/>
      <c r="L11" s="3">
        <f t="shared" ref="L11:W11" si="12">+$E$2*L54/1000000</f>
        <v>12.54011431135727</v>
      </c>
      <c r="M11" s="3">
        <f t="shared" si="12"/>
        <v>13.152851068658988</v>
      </c>
      <c r="N11" s="3">
        <f t="shared" si="12"/>
        <v>13.200090251500253</v>
      </c>
      <c r="O11" s="3">
        <f t="shared" si="12"/>
        <v>1.9341767753746273</v>
      </c>
      <c r="P11" s="3">
        <f t="shared" si="12"/>
        <v>2.0285859491033387</v>
      </c>
      <c r="Q11" s="3">
        <f t="shared" si="12"/>
        <v>2.0169993210401542</v>
      </c>
      <c r="R11" s="3">
        <f t="shared" si="12"/>
        <v>20.815227598538115</v>
      </c>
      <c r="S11" s="3">
        <f t="shared" si="12"/>
        <v>21.812361855812007</v>
      </c>
      <c r="T11" s="3">
        <f t="shared" si="12"/>
        <v>21.941926025130321</v>
      </c>
      <c r="U11" s="3">
        <f t="shared" si="12"/>
        <v>6.9537513703270291</v>
      </c>
      <c r="V11" s="3">
        <f t="shared" si="12"/>
        <v>7.2923024163703296</v>
      </c>
      <c r="W11" s="3">
        <f t="shared" si="12"/>
        <v>7.2942833249871057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0</v>
      </c>
      <c r="I12" s="2">
        <f t="shared" si="13"/>
        <v>0</v>
      </c>
      <c r="J12" s="2">
        <f t="shared" si="13"/>
        <v>0</v>
      </c>
      <c r="L12" s="2">
        <f t="shared" ref="L12:W12" si="14">+$E$2*L55/1000000</f>
        <v>0</v>
      </c>
      <c r="M12" s="2">
        <f t="shared" si="14"/>
        <v>0</v>
      </c>
      <c r="N12" s="2">
        <f t="shared" si="14"/>
        <v>0</v>
      </c>
      <c r="O12" s="2">
        <f t="shared" si="14"/>
        <v>0</v>
      </c>
      <c r="P12" s="2">
        <f t="shared" si="14"/>
        <v>0</v>
      </c>
      <c r="Q12" s="2">
        <f t="shared" si="14"/>
        <v>0</v>
      </c>
      <c r="R12" s="2">
        <f t="shared" si="14"/>
        <v>0</v>
      </c>
      <c r="S12" s="2">
        <f t="shared" si="14"/>
        <v>0</v>
      </c>
      <c r="T12" s="2">
        <f t="shared" si="14"/>
        <v>0</v>
      </c>
      <c r="U12" s="2">
        <f t="shared" si="14"/>
        <v>0</v>
      </c>
      <c r="V12" s="2">
        <f t="shared" si="14"/>
        <v>0</v>
      </c>
      <c r="W12" s="2">
        <f t="shared" si="14"/>
        <v>0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0</v>
      </c>
      <c r="I13" s="2">
        <f t="shared" si="15"/>
        <v>0</v>
      </c>
      <c r="J13" s="2">
        <f t="shared" si="15"/>
        <v>0</v>
      </c>
      <c r="L13" s="2">
        <f t="shared" ref="L13:W13" si="16">+$E$2*L56/1000000</f>
        <v>0</v>
      </c>
      <c r="M13" s="2">
        <f t="shared" si="16"/>
        <v>0</v>
      </c>
      <c r="N13" s="2">
        <f t="shared" si="16"/>
        <v>0</v>
      </c>
      <c r="O13" s="2">
        <f t="shared" si="16"/>
        <v>0</v>
      </c>
      <c r="P13" s="2">
        <f t="shared" si="16"/>
        <v>0</v>
      </c>
      <c r="Q13" s="2">
        <f t="shared" si="16"/>
        <v>0</v>
      </c>
      <c r="R13" s="2">
        <f t="shared" si="16"/>
        <v>0</v>
      </c>
      <c r="S13" s="2">
        <f t="shared" si="16"/>
        <v>0</v>
      </c>
      <c r="T13" s="2">
        <f t="shared" si="16"/>
        <v>0</v>
      </c>
      <c r="U13" s="2">
        <f t="shared" si="16"/>
        <v>0</v>
      </c>
      <c r="V13" s="2">
        <f t="shared" si="16"/>
        <v>0</v>
      </c>
      <c r="W13" s="2">
        <f t="shared" si="16"/>
        <v>0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0</v>
      </c>
      <c r="I14" s="2">
        <f t="shared" si="17"/>
        <v>0</v>
      </c>
      <c r="J14" s="2">
        <f t="shared" si="17"/>
        <v>0</v>
      </c>
      <c r="L14" s="2">
        <f t="shared" ref="L14:W14" si="18">+$E$2*L57/1000000</f>
        <v>0</v>
      </c>
      <c r="M14" s="2">
        <f t="shared" si="18"/>
        <v>0</v>
      </c>
      <c r="N14" s="2">
        <f t="shared" si="18"/>
        <v>0</v>
      </c>
      <c r="O14" s="2">
        <f t="shared" si="18"/>
        <v>0</v>
      </c>
      <c r="P14" s="2">
        <f t="shared" si="18"/>
        <v>0</v>
      </c>
      <c r="Q14" s="2">
        <f t="shared" si="18"/>
        <v>0</v>
      </c>
      <c r="R14" s="2">
        <f t="shared" si="18"/>
        <v>0</v>
      </c>
      <c r="S14" s="2">
        <f t="shared" si="18"/>
        <v>0</v>
      </c>
      <c r="T14" s="2">
        <f t="shared" si="18"/>
        <v>0</v>
      </c>
      <c r="U14" s="2">
        <f t="shared" si="18"/>
        <v>0</v>
      </c>
      <c r="V14" s="2">
        <f t="shared" si="18"/>
        <v>0</v>
      </c>
      <c r="W14" s="2">
        <f t="shared" si="18"/>
        <v>0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0</v>
      </c>
      <c r="I15" s="2">
        <f t="shared" si="19"/>
        <v>0</v>
      </c>
      <c r="J15" s="2">
        <f t="shared" si="19"/>
        <v>0</v>
      </c>
      <c r="L15" s="2">
        <f t="shared" ref="L15:W15" si="20">+$E$2*L58/1000000</f>
        <v>0</v>
      </c>
      <c r="M15" s="2">
        <f t="shared" si="20"/>
        <v>0</v>
      </c>
      <c r="N15" s="2">
        <f t="shared" si="20"/>
        <v>0</v>
      </c>
      <c r="O15" s="2">
        <f t="shared" si="20"/>
        <v>0</v>
      </c>
      <c r="P15" s="2">
        <f t="shared" si="20"/>
        <v>0</v>
      </c>
      <c r="Q15" s="2">
        <f t="shared" si="20"/>
        <v>0</v>
      </c>
      <c r="R15" s="2">
        <f t="shared" si="20"/>
        <v>0</v>
      </c>
      <c r="S15" s="2">
        <f t="shared" si="20"/>
        <v>0</v>
      </c>
      <c r="T15" s="2">
        <f t="shared" si="20"/>
        <v>0</v>
      </c>
      <c r="U15" s="2">
        <f t="shared" si="20"/>
        <v>0</v>
      </c>
      <c r="V15" s="2">
        <f t="shared" si="20"/>
        <v>0</v>
      </c>
      <c r="W15" s="2">
        <f t="shared" si="20"/>
        <v>0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0</v>
      </c>
      <c r="I16" s="2">
        <f t="shared" si="21"/>
        <v>0</v>
      </c>
      <c r="J16" s="2">
        <f t="shared" si="21"/>
        <v>0</v>
      </c>
      <c r="L16" s="2">
        <f t="shared" ref="L16:W16" si="22">+$E$2*L59/1000000</f>
        <v>0</v>
      </c>
      <c r="M16" s="2">
        <f t="shared" si="22"/>
        <v>0</v>
      </c>
      <c r="N16" s="2">
        <f t="shared" si="22"/>
        <v>0</v>
      </c>
      <c r="O16" s="2">
        <f t="shared" si="22"/>
        <v>0</v>
      </c>
      <c r="P16" s="2">
        <f t="shared" si="22"/>
        <v>0</v>
      </c>
      <c r="Q16" s="2">
        <f t="shared" si="22"/>
        <v>0</v>
      </c>
      <c r="R16" s="2">
        <f t="shared" si="22"/>
        <v>0</v>
      </c>
      <c r="S16" s="2">
        <f t="shared" si="22"/>
        <v>0</v>
      </c>
      <c r="T16" s="2">
        <f t="shared" si="22"/>
        <v>0</v>
      </c>
      <c r="U16" s="2">
        <f t="shared" si="22"/>
        <v>0</v>
      </c>
      <c r="V16" s="2">
        <f t="shared" si="22"/>
        <v>0</v>
      </c>
      <c r="W16" s="2">
        <f t="shared" si="22"/>
        <v>0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0</v>
      </c>
      <c r="I17" s="3">
        <f t="shared" si="21"/>
        <v>0</v>
      </c>
      <c r="J17" s="3">
        <f t="shared" si="21"/>
        <v>0</v>
      </c>
      <c r="K17" s="22"/>
      <c r="L17" s="3">
        <f t="shared" ref="L17:W17" si="23">+$E$2*L60/1000000</f>
        <v>0</v>
      </c>
      <c r="M17" s="3">
        <f t="shared" si="23"/>
        <v>0</v>
      </c>
      <c r="N17" s="3">
        <f t="shared" si="23"/>
        <v>0</v>
      </c>
      <c r="O17" s="3">
        <f t="shared" si="23"/>
        <v>0</v>
      </c>
      <c r="P17" s="3">
        <f t="shared" si="23"/>
        <v>0</v>
      </c>
      <c r="Q17" s="3">
        <f t="shared" si="23"/>
        <v>0</v>
      </c>
      <c r="R17" s="3">
        <f t="shared" si="23"/>
        <v>0</v>
      </c>
      <c r="S17" s="3">
        <f t="shared" si="23"/>
        <v>0</v>
      </c>
      <c r="T17" s="3">
        <f t="shared" si="23"/>
        <v>0</v>
      </c>
      <c r="U17" s="3">
        <f t="shared" si="23"/>
        <v>0</v>
      </c>
      <c r="V17" s="3">
        <f t="shared" si="23"/>
        <v>0</v>
      </c>
      <c r="W17" s="3">
        <f t="shared" si="23"/>
        <v>0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0</v>
      </c>
      <c r="I18" s="3">
        <f t="shared" si="21"/>
        <v>0</v>
      </c>
      <c r="J18" s="3">
        <f t="shared" si="21"/>
        <v>0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</v>
      </c>
      <c r="I19" s="2">
        <f t="shared" si="21"/>
        <v>0</v>
      </c>
      <c r="J19" s="2">
        <f t="shared" si="21"/>
        <v>0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0</v>
      </c>
      <c r="I20" s="2">
        <f t="shared" si="26"/>
        <v>0</v>
      </c>
      <c r="J20" s="2">
        <f t="shared" si="26"/>
        <v>0</v>
      </c>
      <c r="L20" s="2">
        <f t="shared" si="25"/>
        <v>0</v>
      </c>
      <c r="M20" s="2">
        <f t="shared" si="25"/>
        <v>0</v>
      </c>
      <c r="N20" s="2">
        <f t="shared" si="25"/>
        <v>0</v>
      </c>
      <c r="O20" s="2">
        <f t="shared" si="25"/>
        <v>0</v>
      </c>
      <c r="P20" s="2">
        <f t="shared" si="25"/>
        <v>0</v>
      </c>
      <c r="Q20" s="2">
        <f t="shared" si="25"/>
        <v>0</v>
      </c>
      <c r="R20" s="2">
        <f t="shared" si="25"/>
        <v>0</v>
      </c>
      <c r="S20" s="2">
        <f t="shared" si="25"/>
        <v>0</v>
      </c>
      <c r="T20" s="2">
        <f t="shared" si="25"/>
        <v>0</v>
      </c>
      <c r="U20" s="2">
        <f t="shared" si="25"/>
        <v>0</v>
      </c>
      <c r="V20" s="2">
        <f t="shared" si="25"/>
        <v>0</v>
      </c>
      <c r="W20" s="2">
        <f t="shared" si="25"/>
        <v>0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0</v>
      </c>
      <c r="I21" s="2">
        <f t="shared" si="26"/>
        <v>0</v>
      </c>
      <c r="J21" s="2">
        <f t="shared" si="26"/>
        <v>0</v>
      </c>
      <c r="L21" s="2">
        <f t="shared" si="25"/>
        <v>0</v>
      </c>
      <c r="M21" s="2">
        <f t="shared" si="25"/>
        <v>0</v>
      </c>
      <c r="N21" s="2">
        <f t="shared" si="25"/>
        <v>0</v>
      </c>
      <c r="O21" s="2">
        <f t="shared" si="25"/>
        <v>0</v>
      </c>
      <c r="P21" s="2">
        <f t="shared" si="25"/>
        <v>0</v>
      </c>
      <c r="Q21" s="2">
        <f t="shared" si="25"/>
        <v>0</v>
      </c>
      <c r="R21" s="2">
        <f t="shared" si="25"/>
        <v>0</v>
      </c>
      <c r="S21" s="2">
        <f t="shared" si="25"/>
        <v>0</v>
      </c>
      <c r="T21" s="2">
        <f t="shared" si="25"/>
        <v>0</v>
      </c>
      <c r="U21" s="2">
        <f t="shared" si="25"/>
        <v>0</v>
      </c>
      <c r="V21" s="2">
        <f t="shared" si="25"/>
        <v>0</v>
      </c>
      <c r="W21" s="2">
        <f t="shared" si="25"/>
        <v>0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0</v>
      </c>
      <c r="I23" s="2">
        <f t="shared" si="26"/>
        <v>0</v>
      </c>
      <c r="J23" s="2">
        <f t="shared" si="26"/>
        <v>0</v>
      </c>
      <c r="L23" s="2">
        <f t="shared" si="25"/>
        <v>0</v>
      </c>
      <c r="M23" s="2">
        <f t="shared" si="25"/>
        <v>0</v>
      </c>
      <c r="N23" s="2">
        <f t="shared" si="25"/>
        <v>0</v>
      </c>
      <c r="O23" s="2">
        <f t="shared" si="25"/>
        <v>0</v>
      </c>
      <c r="P23" s="2">
        <f t="shared" si="25"/>
        <v>0</v>
      </c>
      <c r="Q23" s="2">
        <f t="shared" si="25"/>
        <v>0</v>
      </c>
      <c r="R23" s="2">
        <f t="shared" si="25"/>
        <v>0</v>
      </c>
      <c r="S23" s="2">
        <f t="shared" si="25"/>
        <v>0</v>
      </c>
      <c r="T23" s="2">
        <f t="shared" si="25"/>
        <v>0</v>
      </c>
      <c r="U23" s="2">
        <f t="shared" si="25"/>
        <v>0</v>
      </c>
      <c r="V23" s="2">
        <f t="shared" si="25"/>
        <v>0</v>
      </c>
      <c r="W23" s="2">
        <f t="shared" si="25"/>
        <v>0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0</v>
      </c>
      <c r="I24" s="3">
        <f t="shared" si="26"/>
        <v>0</v>
      </c>
      <c r="J24" s="3">
        <f t="shared" si="26"/>
        <v>0</v>
      </c>
      <c r="K24" s="22"/>
      <c r="L24" s="3">
        <f t="shared" si="25"/>
        <v>0</v>
      </c>
      <c r="M24" s="3">
        <f t="shared" si="25"/>
        <v>0</v>
      </c>
      <c r="N24" s="3">
        <f t="shared" si="25"/>
        <v>0</v>
      </c>
      <c r="O24" s="3">
        <f t="shared" si="25"/>
        <v>0</v>
      </c>
      <c r="P24" s="3">
        <f t="shared" si="25"/>
        <v>0</v>
      </c>
      <c r="Q24" s="3">
        <f t="shared" si="25"/>
        <v>0</v>
      </c>
      <c r="R24" s="3">
        <f t="shared" si="25"/>
        <v>0</v>
      </c>
      <c r="S24" s="3">
        <f t="shared" si="25"/>
        <v>0</v>
      </c>
      <c r="T24" s="3">
        <f t="shared" si="25"/>
        <v>0</v>
      </c>
      <c r="U24" s="3">
        <f t="shared" si="25"/>
        <v>0</v>
      </c>
      <c r="V24" s="3">
        <f t="shared" si="25"/>
        <v>0</v>
      </c>
      <c r="W24" s="3">
        <f t="shared" si="25"/>
        <v>0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0</v>
      </c>
      <c r="I26" s="2">
        <f t="shared" si="26"/>
        <v>0</v>
      </c>
      <c r="J26" s="2">
        <f t="shared" si="26"/>
        <v>0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</v>
      </c>
      <c r="I27" s="2">
        <f t="shared" si="26"/>
        <v>0</v>
      </c>
      <c r="J27" s="2">
        <f t="shared" si="26"/>
        <v>0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0</v>
      </c>
      <c r="I28" s="3">
        <f t="shared" si="27"/>
        <v>0</v>
      </c>
      <c r="J28" s="3">
        <f t="shared" si="27"/>
        <v>0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0</v>
      </c>
      <c r="I29" s="2">
        <f t="shared" si="28"/>
        <v>0</v>
      </c>
      <c r="J29" s="2">
        <f t="shared" si="28"/>
        <v>0</v>
      </c>
      <c r="L29" s="2">
        <f t="shared" si="25"/>
        <v>0</v>
      </c>
      <c r="M29" s="2">
        <f t="shared" si="25"/>
        <v>0</v>
      </c>
      <c r="N29" s="2">
        <f t="shared" si="25"/>
        <v>0</v>
      </c>
      <c r="O29" s="2">
        <f t="shared" si="25"/>
        <v>0</v>
      </c>
      <c r="P29" s="2">
        <f t="shared" si="25"/>
        <v>0</v>
      </c>
      <c r="Q29" s="2">
        <f t="shared" si="25"/>
        <v>0</v>
      </c>
      <c r="R29" s="2">
        <f t="shared" si="25"/>
        <v>0</v>
      </c>
      <c r="S29" s="2">
        <f t="shared" si="25"/>
        <v>0</v>
      </c>
      <c r="T29" s="2">
        <f t="shared" si="25"/>
        <v>0</v>
      </c>
      <c r="U29" s="2">
        <f t="shared" si="25"/>
        <v>0</v>
      </c>
      <c r="V29" s="2">
        <f t="shared" si="25"/>
        <v>0</v>
      </c>
      <c r="W29" s="2">
        <f t="shared" si="25"/>
        <v>0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0</v>
      </c>
      <c r="I30" s="2">
        <f t="shared" si="28"/>
        <v>0</v>
      </c>
      <c r="J30" s="2">
        <f t="shared" si="28"/>
        <v>0</v>
      </c>
      <c r="L30" s="2">
        <f t="shared" si="25"/>
        <v>0</v>
      </c>
      <c r="M30" s="2">
        <f t="shared" si="25"/>
        <v>0</v>
      </c>
      <c r="N30" s="2">
        <f t="shared" si="25"/>
        <v>0</v>
      </c>
      <c r="O30" s="2">
        <f t="shared" si="25"/>
        <v>0</v>
      </c>
      <c r="P30" s="2">
        <f t="shared" si="25"/>
        <v>0</v>
      </c>
      <c r="Q30" s="2">
        <f t="shared" si="25"/>
        <v>0</v>
      </c>
      <c r="R30" s="2">
        <f t="shared" si="25"/>
        <v>0</v>
      </c>
      <c r="S30" s="2">
        <f t="shared" si="25"/>
        <v>0</v>
      </c>
      <c r="T30" s="2">
        <f t="shared" si="25"/>
        <v>0</v>
      </c>
      <c r="U30" s="2">
        <f t="shared" si="25"/>
        <v>0</v>
      </c>
      <c r="V30" s="2">
        <f t="shared" si="25"/>
        <v>0</v>
      </c>
      <c r="W30" s="2">
        <f t="shared" si="25"/>
        <v>0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0</v>
      </c>
      <c r="I31" s="3">
        <f t="shared" si="28"/>
        <v>0</v>
      </c>
      <c r="J31" s="3">
        <f t="shared" si="28"/>
        <v>0</v>
      </c>
      <c r="K31" s="22"/>
      <c r="L31" s="3">
        <f t="shared" si="25"/>
        <v>0</v>
      </c>
      <c r="M31" s="3">
        <f t="shared" si="25"/>
        <v>0</v>
      </c>
      <c r="N31" s="3">
        <f t="shared" si="25"/>
        <v>0</v>
      </c>
      <c r="O31" s="3">
        <f t="shared" si="25"/>
        <v>0</v>
      </c>
      <c r="P31" s="3">
        <f t="shared" si="25"/>
        <v>0</v>
      </c>
      <c r="Q31" s="3">
        <f t="shared" si="25"/>
        <v>0</v>
      </c>
      <c r="R31" s="3">
        <f t="shared" si="25"/>
        <v>0</v>
      </c>
      <c r="S31" s="3">
        <f t="shared" si="25"/>
        <v>0</v>
      </c>
      <c r="T31" s="3">
        <f t="shared" si="25"/>
        <v>0</v>
      </c>
      <c r="U31" s="3">
        <f t="shared" si="25"/>
        <v>0</v>
      </c>
      <c r="V31" s="3">
        <f t="shared" si="25"/>
        <v>0</v>
      </c>
      <c r="W31" s="3">
        <f t="shared" si="25"/>
        <v>0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0</v>
      </c>
      <c r="I32" s="3">
        <f t="shared" si="28"/>
        <v>0</v>
      </c>
      <c r="J32" s="3">
        <f t="shared" si="28"/>
        <v>0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</v>
      </c>
      <c r="I34" s="2">
        <f t="shared" si="29"/>
        <v>0</v>
      </c>
      <c r="J34" s="2">
        <f t="shared" si="29"/>
        <v>0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0</v>
      </c>
      <c r="I36" s="3">
        <f t="shared" si="29"/>
        <v>0</v>
      </c>
      <c r="J36" s="3">
        <f t="shared" si="29"/>
        <v>0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</v>
      </c>
      <c r="S36" s="3">
        <f t="shared" ref="S36:W36" si="32">+SUM(S33:S35)</f>
        <v>0</v>
      </c>
      <c r="T36" s="3">
        <f t="shared" si="32"/>
        <v>0</v>
      </c>
      <c r="U36" s="3">
        <f t="shared" si="32"/>
        <v>0</v>
      </c>
      <c r="V36" s="3">
        <f t="shared" si="32"/>
        <v>0</v>
      </c>
      <c r="W36" s="3">
        <f t="shared" si="32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0</v>
      </c>
      <c r="I38" s="2">
        <f t="shared" si="33"/>
        <v>0</v>
      </c>
      <c r="J38" s="2">
        <f t="shared" si="33"/>
        <v>0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0</v>
      </c>
      <c r="I39" s="2">
        <f t="shared" si="33"/>
        <v>0</v>
      </c>
      <c r="J39" s="2">
        <f t="shared" si="33"/>
        <v>0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29.60503972375583</v>
      </c>
      <c r="I40" s="2">
        <f t="shared" si="33"/>
        <v>31.01385110572415</v>
      </c>
      <c r="J40" s="2">
        <f t="shared" si="33"/>
        <v>31.351386769440733</v>
      </c>
      <c r="L40" s="2">
        <f t="shared" si="34"/>
        <v>12.54011431135727</v>
      </c>
      <c r="M40" s="2">
        <f t="shared" si="34"/>
        <v>13.152851068658988</v>
      </c>
      <c r="N40" s="2">
        <f t="shared" si="34"/>
        <v>13.200090251500253</v>
      </c>
      <c r="O40" s="2">
        <f t="shared" si="34"/>
        <v>1.9341767753746273</v>
      </c>
      <c r="P40" s="2">
        <f t="shared" si="34"/>
        <v>2.0285859491033387</v>
      </c>
      <c r="Q40" s="2">
        <f t="shared" si="34"/>
        <v>2.0169993210401542</v>
      </c>
      <c r="R40" s="2">
        <f t="shared" si="34"/>
        <v>20.815227598538115</v>
      </c>
      <c r="S40" s="2">
        <f t="shared" si="34"/>
        <v>21.812361855812007</v>
      </c>
      <c r="T40" s="2">
        <f t="shared" si="34"/>
        <v>21.941926025130321</v>
      </c>
      <c r="U40" s="2">
        <f t="shared" si="34"/>
        <v>6.9537513703270291</v>
      </c>
      <c r="V40" s="2">
        <f t="shared" si="34"/>
        <v>7.2923024163703296</v>
      </c>
      <c r="W40" s="2">
        <f t="shared" si="34"/>
        <v>7.2942833249871057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29.60503972375583</v>
      </c>
      <c r="I41" s="2">
        <f t="shared" si="33"/>
        <v>31.01385110572415</v>
      </c>
      <c r="J41" s="2">
        <f t="shared" si="33"/>
        <v>31.351386769440733</v>
      </c>
      <c r="L41" s="2">
        <f t="shared" si="34"/>
        <v>12.54011431135727</v>
      </c>
      <c r="M41" s="2">
        <f t="shared" si="34"/>
        <v>13.152851068658988</v>
      </c>
      <c r="N41" s="2">
        <f t="shared" si="34"/>
        <v>13.200090251500253</v>
      </c>
      <c r="O41" s="2">
        <f t="shared" si="34"/>
        <v>1.9341767753746273</v>
      </c>
      <c r="P41" s="2">
        <f t="shared" si="34"/>
        <v>2.0285859491033387</v>
      </c>
      <c r="Q41" s="2">
        <f t="shared" si="34"/>
        <v>2.0169993210401542</v>
      </c>
      <c r="R41" s="2">
        <f t="shared" si="34"/>
        <v>20.815227598538115</v>
      </c>
      <c r="S41" s="2">
        <f t="shared" si="34"/>
        <v>21.812361855812007</v>
      </c>
      <c r="T41" s="2">
        <f t="shared" si="34"/>
        <v>21.941926025130321</v>
      </c>
      <c r="U41" s="2">
        <f t="shared" si="34"/>
        <v>6.9537513703270291</v>
      </c>
      <c r="V41" s="2">
        <f t="shared" si="34"/>
        <v>7.2923024163703296</v>
      </c>
      <c r="W41" s="2">
        <f t="shared" si="34"/>
        <v>7.2942833249871057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29.60503972375583</v>
      </c>
      <c r="I42" s="2">
        <f t="shared" si="35"/>
        <v>31.01385110572415</v>
      </c>
      <c r="J42" s="2">
        <f t="shared" si="35"/>
        <v>31.351386769440733</v>
      </c>
      <c r="L42" s="2">
        <f t="shared" si="34"/>
        <v>12.54011431135727</v>
      </c>
      <c r="M42" s="2">
        <f t="shared" si="34"/>
        <v>13.152851068658988</v>
      </c>
      <c r="N42" s="2">
        <f t="shared" si="34"/>
        <v>13.200090251500253</v>
      </c>
      <c r="O42" s="2">
        <f t="shared" si="34"/>
        <v>1.9341767753746273</v>
      </c>
      <c r="P42" s="2">
        <f t="shared" si="34"/>
        <v>2.0285859491033387</v>
      </c>
      <c r="Q42" s="2">
        <f t="shared" si="34"/>
        <v>2.0169993210401542</v>
      </c>
      <c r="R42" s="2">
        <f t="shared" si="34"/>
        <v>20.815227598538115</v>
      </c>
      <c r="S42" s="2">
        <f t="shared" si="34"/>
        <v>21.812361855812007</v>
      </c>
      <c r="T42" s="2">
        <f t="shared" si="34"/>
        <v>21.941926025130321</v>
      </c>
      <c r="U42" s="2">
        <f t="shared" si="34"/>
        <v>6.9537513703270291</v>
      </c>
      <c r="V42" s="2">
        <f t="shared" si="34"/>
        <v>7.2923024163703296</v>
      </c>
      <c r="W42" s="2">
        <f t="shared" si="34"/>
        <v>7.2942833249871057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29.60503972375583</v>
      </c>
      <c r="I43" s="53">
        <f t="shared" si="36"/>
        <v>31.01385110572415</v>
      </c>
      <c r="J43" s="53">
        <f t="shared" si="36"/>
        <v>31.351386769440733</v>
      </c>
      <c r="L43" s="53">
        <f t="shared" si="34"/>
        <v>12.54011431135727</v>
      </c>
      <c r="M43" s="53">
        <f t="shared" si="34"/>
        <v>13.152851068658988</v>
      </c>
      <c r="N43" s="53">
        <f t="shared" si="34"/>
        <v>13.200090251500253</v>
      </c>
      <c r="O43" s="53">
        <f t="shared" si="34"/>
        <v>1.9341767753746273</v>
      </c>
      <c r="P43" s="53">
        <f t="shared" si="34"/>
        <v>2.0285859491033387</v>
      </c>
      <c r="Q43" s="53">
        <f t="shared" si="34"/>
        <v>2.0169993210401542</v>
      </c>
      <c r="R43" s="53">
        <f t="shared" si="34"/>
        <v>20.815227598538115</v>
      </c>
      <c r="S43" s="53">
        <f t="shared" si="34"/>
        <v>21.812361855812007</v>
      </c>
      <c r="T43" s="53">
        <f t="shared" si="34"/>
        <v>21.941926025130321</v>
      </c>
      <c r="U43" s="53">
        <f t="shared" si="34"/>
        <v>6.9537513703270291</v>
      </c>
      <c r="V43" s="53">
        <f t="shared" si="34"/>
        <v>7.2923024163703296</v>
      </c>
      <c r="W43" s="53">
        <f t="shared" si="34"/>
        <v>7.2942833249871057</v>
      </c>
    </row>
    <row r="44" spans="1:23" ht="13.5" customHeight="1" x14ac:dyDescent="0.35">
      <c r="D44" s="4" t="s">
        <v>711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+SUMIF('Bambara Prod'!$F$4:$F$176,$E47,'Bambara Prod'!H$4:H$176)</f>
        <v>0</v>
      </c>
      <c r="I47" s="2">
        <f>+SUMIF('Bambara Prod'!$F$4:$F$176,$E47,'Bambara Prod'!I$4:I$176)</f>
        <v>0</v>
      </c>
      <c r="J47" s="2">
        <f>+SUMIF('Bambara Prod'!$F$4:$F$176,$E47,'Bambara Prod'!J$4:J$176)</f>
        <v>0</v>
      </c>
      <c r="L47" s="2">
        <f>+SUMIF('Bambara Prod'!$F$4:$F$176,$E47,'Bambara Prod'!L$4:L$176)</f>
        <v>0</v>
      </c>
      <c r="M47" s="2">
        <f>+SUMIF('Bambara Prod'!$F$4:$F$176,$E47,'Bambara Prod'!M$4:M$176)</f>
        <v>0</v>
      </c>
      <c r="N47" s="2">
        <f>+SUMIF('Bambara Prod'!$F$4:$F$176,$E47,'Bambara Prod'!N$4:N$176)</f>
        <v>0</v>
      </c>
      <c r="O47" s="2">
        <f>+SUMIF('Bambara Prod'!$F$4:$F$176,$E47,'Bambara Prod'!O$4:O$176)</f>
        <v>0</v>
      </c>
      <c r="P47" s="2">
        <f>+SUMIF('Bambara Prod'!$F$4:$F$176,$E47,'Bambara Prod'!P$4:P$176)</f>
        <v>0</v>
      </c>
      <c r="Q47" s="2">
        <f>+SUMIF('Bambara Prod'!$F$4:$F$176,$E47,'Bambara Prod'!Q$4:Q$176)</f>
        <v>0</v>
      </c>
      <c r="R47" s="2">
        <f>+SUMIF('Bambara Prod'!$F$4:$F$176,$E47,'Bambara Prod'!R$4:R$176)</f>
        <v>0</v>
      </c>
      <c r="S47" s="2">
        <f>+SUMIF('Bambara Prod'!$F$4:$F$176,$E47,'Bambara Prod'!S$4:S$176)</f>
        <v>0</v>
      </c>
      <c r="T47" s="2">
        <f>+SUMIF('Bambara Prod'!$F$4:$F$176,$E47,'Bambara Prod'!T$4:T$176)</f>
        <v>0</v>
      </c>
      <c r="U47" s="2">
        <f>+SUMIF('Bambara Prod'!$F$4:$F$176,$E47,'Bambara Prod'!U$4:U$176)</f>
        <v>0</v>
      </c>
      <c r="V47" s="2">
        <f>+SUMIF('Bambara Prod'!$F$4:$F$176,$E47,'Bambara Prod'!V$4:V$176)</f>
        <v>0</v>
      </c>
      <c r="W47" s="2">
        <f>+SUMIF('Bambara Prod'!$F$4:$F$176,$E47,'Bambara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+SUMIF('Bambara Prod'!$F$4:$F$176,$E48,'Bambara Prod'!H$4:H$176)</f>
        <v>49016</v>
      </c>
      <c r="I48" s="2">
        <f>+SUMIF('Bambara Prod'!$F$4:$F$176,$E48,'Bambara Prod'!I$4:I$176)</f>
        <v>50918</v>
      </c>
      <c r="J48" s="2">
        <f>+SUMIF('Bambara Prod'!$F$4:$F$176,$E48,'Bambara Prod'!J$4:J$176)</f>
        <v>52860</v>
      </c>
      <c r="L48" s="2">
        <f>+SUMIF('Bambara Prod'!$F$4:$F$176,$E48,'Bambara Prod'!L$4:L$176)</f>
        <v>17467.311000000002</v>
      </c>
      <c r="M48" s="2">
        <f>+SUMIF('Bambara Prod'!$F$4:$F$176,$E48,'Bambara Prod'!M$4:M$176)</f>
        <v>17927.507999999998</v>
      </c>
      <c r="N48" s="2">
        <f>+SUMIF('Bambara Prod'!$F$4:$F$176,$E48,'Bambara Prod'!N$4:N$176)</f>
        <v>18431.288999999997</v>
      </c>
      <c r="O48" s="2">
        <f>+SUMIF('Bambara Prod'!$F$4:$F$176,$E48,'Bambara Prod'!O$4:O$176)</f>
        <v>3953.5959120000002</v>
      </c>
      <c r="P48" s="2">
        <f>+SUMIF('Bambara Prod'!$F$4:$F$176,$E48,'Bambara Prod'!P$4:P$176)</f>
        <v>3990.7311359999994</v>
      </c>
      <c r="Q48" s="2">
        <f>+SUMIF('Bambara Prod'!$F$4:$F$176,$E48,'Bambara Prod'!Q$4:Q$176)</f>
        <v>4046.7656879999995</v>
      </c>
      <c r="R48" s="2">
        <f>+SUMIF('Bambara Prod'!$F$4:$F$176,$E48,'Bambara Prod'!R$4:R$176)</f>
        <v>27030.282999999999</v>
      </c>
      <c r="S48" s="2">
        <f>+SUMIF('Bambara Prod'!$F$4:$F$176,$E48,'Bambara Prod'!S$4:S$176)</f>
        <v>27889.423999999999</v>
      </c>
      <c r="T48" s="2">
        <f>+SUMIF('Bambara Prod'!$F$4:$F$176,$E48,'Bambara Prod'!T$4:T$176)</f>
        <v>28796.197</v>
      </c>
      <c r="U48" s="2">
        <f>+SUMIF('Bambara Prod'!$F$4:$F$176,$E48,'Bambara Prod'!U$4:U$176)</f>
        <v>8925.8541399999995</v>
      </c>
      <c r="V48" s="2">
        <f>+SUMIF('Bambara Prod'!$F$4:$F$176,$E48,'Bambara Prod'!V$4:V$176)</f>
        <v>9089.877919999999</v>
      </c>
      <c r="W48" s="2">
        <f>+SUMIF('Bambara Prod'!$F$4:$F$176,$E48,'Bambara Prod'!W$4:W$176)</f>
        <v>9285.7618599999987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+SUMIF('Bambara Prod'!$F$4:$F$176,$E49,'Bambara Prod'!H$4:H$176)</f>
        <v>0</v>
      </c>
      <c r="I49" s="2">
        <f>+SUMIF('Bambara Prod'!$F$4:$F$176,$E49,'Bambara Prod'!I$4:I$176)</f>
        <v>0</v>
      </c>
      <c r="J49" s="2">
        <f>+SUMIF('Bambara Prod'!$F$4:$F$176,$E49,'Bambara Prod'!J$4:J$176)</f>
        <v>0</v>
      </c>
      <c r="L49" s="2">
        <f>+SUMIF('Bambara Prod'!$F$4:$F$176,$E49,'Bambara Prod'!L$4:L$176)</f>
        <v>0</v>
      </c>
      <c r="M49" s="2">
        <f>+SUMIF('Bambara Prod'!$F$4:$F$176,$E49,'Bambara Prod'!M$4:M$176)</f>
        <v>0</v>
      </c>
      <c r="N49" s="2">
        <f>+SUMIF('Bambara Prod'!$F$4:$F$176,$E49,'Bambara Prod'!N$4:N$176)</f>
        <v>0</v>
      </c>
      <c r="O49" s="2">
        <f>+SUMIF('Bambara Prod'!$F$4:$F$176,$E49,'Bambara Prod'!O$4:O$176)</f>
        <v>0</v>
      </c>
      <c r="P49" s="2">
        <f>+SUMIF('Bambara Prod'!$F$4:$F$176,$E49,'Bambara Prod'!P$4:P$176)</f>
        <v>0</v>
      </c>
      <c r="Q49" s="2">
        <f>+SUMIF('Bambara Prod'!$F$4:$F$176,$E49,'Bambara Prod'!Q$4:Q$176)</f>
        <v>0</v>
      </c>
      <c r="R49" s="2">
        <f>+SUMIF('Bambara Prod'!$F$4:$F$176,$E49,'Bambara Prod'!R$4:R$176)</f>
        <v>0</v>
      </c>
      <c r="S49" s="2">
        <f>+SUMIF('Bambara Prod'!$F$4:$F$176,$E49,'Bambara Prod'!S$4:S$176)</f>
        <v>0</v>
      </c>
      <c r="T49" s="2">
        <f>+SUMIF('Bambara Prod'!$F$4:$F$176,$E49,'Bambara Prod'!T$4:T$176)</f>
        <v>0</v>
      </c>
      <c r="U49" s="2">
        <f>+SUMIF('Bambara Prod'!$F$4:$F$176,$E49,'Bambara Prod'!U$4:U$176)</f>
        <v>0</v>
      </c>
      <c r="V49" s="2">
        <f>+SUMIF('Bambara Prod'!$F$4:$F$176,$E49,'Bambara Prod'!V$4:V$176)</f>
        <v>0</v>
      </c>
      <c r="W49" s="2">
        <f>+SUMIF('Bambara Prod'!$F$4:$F$176,$E49,'Bambara Prod'!W$4:W$176)</f>
        <v>0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+SUMIF('Bambara Prod'!$F$4:$F$176,$E50,'Bambara Prod'!H$4:H$176)</f>
        <v>0</v>
      </c>
      <c r="I50" s="2">
        <f>+SUMIF('Bambara Prod'!$F$4:$F$176,$E50,'Bambara Prod'!I$4:I$176)</f>
        <v>0</v>
      </c>
      <c r="J50" s="2">
        <f>+SUMIF('Bambara Prod'!$F$4:$F$176,$E50,'Bambara Prod'!J$4:J$176)</f>
        <v>0</v>
      </c>
      <c r="L50" s="2">
        <f>+SUMIF('Bambara Prod'!$F$4:$F$176,$E50,'Bambara Prod'!L$4:L$176)</f>
        <v>0</v>
      </c>
      <c r="M50" s="2">
        <f>+SUMIF('Bambara Prod'!$F$4:$F$176,$E50,'Bambara Prod'!M$4:M$176)</f>
        <v>0</v>
      </c>
      <c r="N50" s="2">
        <f>+SUMIF('Bambara Prod'!$F$4:$F$176,$E50,'Bambara Prod'!N$4:N$176)</f>
        <v>0</v>
      </c>
      <c r="O50" s="2">
        <f>+SUMIF('Bambara Prod'!$F$4:$F$176,$E50,'Bambara Prod'!O$4:O$176)</f>
        <v>0</v>
      </c>
      <c r="P50" s="2">
        <f>+SUMIF('Bambara Prod'!$F$4:$F$176,$E50,'Bambara Prod'!P$4:P$176)</f>
        <v>0</v>
      </c>
      <c r="Q50" s="2">
        <f>+SUMIF('Bambara Prod'!$F$4:$F$176,$E50,'Bambara Prod'!Q$4:Q$176)</f>
        <v>0</v>
      </c>
      <c r="R50" s="2">
        <f>+SUMIF('Bambara Prod'!$F$4:$F$176,$E50,'Bambara Prod'!R$4:R$176)</f>
        <v>0</v>
      </c>
      <c r="S50" s="2">
        <f>+SUMIF('Bambara Prod'!$F$4:$F$176,$E50,'Bambara Prod'!S$4:S$176)</f>
        <v>0</v>
      </c>
      <c r="T50" s="2">
        <f>+SUMIF('Bambara Prod'!$F$4:$F$176,$E50,'Bambara Prod'!T$4:T$176)</f>
        <v>0</v>
      </c>
      <c r="U50" s="2">
        <f>+SUMIF('Bambara Prod'!$F$4:$F$176,$E50,'Bambara Prod'!U$4:U$176)</f>
        <v>0</v>
      </c>
      <c r="V50" s="2">
        <f>+SUMIF('Bambara Prod'!$F$4:$F$176,$E50,'Bambara Prod'!V$4:V$176)</f>
        <v>0</v>
      </c>
      <c r="W50" s="2">
        <f>+SUMIF('Bambara Prod'!$F$4:$F$176,$E50,'Bambara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+SUMIF('Bambara Prod'!$F$4:$F$176,$E51,'Bambara Prod'!H$4:H$176)</f>
        <v>0</v>
      </c>
      <c r="I51" s="2">
        <f>+SUMIF('Bambara Prod'!$F$4:$F$176,$E51,'Bambara Prod'!I$4:I$176)</f>
        <v>0</v>
      </c>
      <c r="J51" s="2">
        <f>+SUMIF('Bambara Prod'!$F$4:$F$176,$E51,'Bambara Prod'!J$4:J$176)</f>
        <v>0</v>
      </c>
      <c r="L51" s="2">
        <f>+SUMIF('Bambara Prod'!$F$4:$F$176,$E51,'Bambara Prod'!L$4:L$176)</f>
        <v>0</v>
      </c>
      <c r="M51" s="2">
        <f>+SUMIF('Bambara Prod'!$F$4:$F$176,$E51,'Bambara Prod'!M$4:M$176)</f>
        <v>0</v>
      </c>
      <c r="N51" s="2">
        <f>+SUMIF('Bambara Prod'!$F$4:$F$176,$E51,'Bambara Prod'!N$4:N$176)</f>
        <v>0</v>
      </c>
      <c r="O51" s="2">
        <f>+SUMIF('Bambara Prod'!$F$4:$F$176,$E51,'Bambara Prod'!O$4:O$176)</f>
        <v>0</v>
      </c>
      <c r="P51" s="2">
        <f>+SUMIF('Bambara Prod'!$F$4:$F$176,$E51,'Bambara Prod'!P$4:P$176)</f>
        <v>0</v>
      </c>
      <c r="Q51" s="2">
        <f>+SUMIF('Bambara Prod'!$F$4:$F$176,$E51,'Bambara Prod'!Q$4:Q$176)</f>
        <v>0</v>
      </c>
      <c r="R51" s="2">
        <f>+SUMIF('Bambara Prod'!$F$4:$F$176,$E51,'Bambara Prod'!R$4:R$176)</f>
        <v>0</v>
      </c>
      <c r="S51" s="2">
        <f>+SUMIF('Bambara Prod'!$F$4:$F$176,$E51,'Bambara Prod'!S$4:S$176)</f>
        <v>0</v>
      </c>
      <c r="T51" s="2">
        <f>+SUMIF('Bambara Prod'!$F$4:$F$176,$E51,'Bambara Prod'!T$4:T$176)</f>
        <v>0</v>
      </c>
      <c r="U51" s="2">
        <f>+SUMIF('Bambara Prod'!$F$4:$F$176,$E51,'Bambara Prod'!U$4:U$176)</f>
        <v>0</v>
      </c>
      <c r="V51" s="2">
        <f>+SUMIF('Bambara Prod'!$F$4:$F$176,$E51,'Bambara Prod'!V$4:V$176)</f>
        <v>0</v>
      </c>
      <c r="W51" s="2">
        <f>+SUMIF('Bambara Prod'!$F$4:$F$176,$E51,'Bambara Prod'!W$4:W$176)</f>
        <v>0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+SUMIF('Bambara Prod'!$F$4:$F$176,$E52,'Bambara Prod'!H$4:H$176)</f>
        <v>0</v>
      </c>
      <c r="I52" s="2">
        <f>+SUMIF('Bambara Prod'!$F$4:$F$176,$E52,'Bambara Prod'!I$4:I$176)</f>
        <v>0</v>
      </c>
      <c r="J52" s="2">
        <f>+SUMIF('Bambara Prod'!$F$4:$F$176,$E52,'Bambara Prod'!J$4:J$176)</f>
        <v>0</v>
      </c>
      <c r="L52" s="2">
        <f>+SUMIF('Bambara Prod'!$F$4:$F$176,$E52,'Bambara Prod'!L$4:L$176)</f>
        <v>0</v>
      </c>
      <c r="M52" s="2">
        <f>+SUMIF('Bambara Prod'!$F$4:$F$176,$E52,'Bambara Prod'!M$4:M$176)</f>
        <v>0</v>
      </c>
      <c r="N52" s="2">
        <f>+SUMIF('Bambara Prod'!$F$4:$F$176,$E52,'Bambara Prod'!N$4:N$176)</f>
        <v>0</v>
      </c>
      <c r="O52" s="2">
        <f>+SUMIF('Bambara Prod'!$F$4:$F$176,$E52,'Bambara Prod'!O$4:O$176)</f>
        <v>0</v>
      </c>
      <c r="P52" s="2">
        <f>+SUMIF('Bambara Prod'!$F$4:$F$176,$E52,'Bambara Prod'!P$4:P$176)</f>
        <v>0</v>
      </c>
      <c r="Q52" s="2">
        <f>+SUMIF('Bambara Prod'!$F$4:$F$176,$E52,'Bambara Prod'!Q$4:Q$176)</f>
        <v>0</v>
      </c>
      <c r="R52" s="2">
        <f>+SUMIF('Bambara Prod'!$F$4:$F$176,$E52,'Bambara Prod'!R$4:R$176)</f>
        <v>0</v>
      </c>
      <c r="S52" s="2">
        <f>+SUMIF('Bambara Prod'!$F$4:$F$176,$E52,'Bambara Prod'!S$4:S$176)</f>
        <v>0</v>
      </c>
      <c r="T52" s="2">
        <f>+SUMIF('Bambara Prod'!$F$4:$F$176,$E52,'Bambara Prod'!T$4:T$176)</f>
        <v>0</v>
      </c>
      <c r="U52" s="2">
        <f>+SUMIF('Bambara Prod'!$F$4:$F$176,$E52,'Bambara Prod'!U$4:U$176)</f>
        <v>0</v>
      </c>
      <c r="V52" s="2">
        <f>+SUMIF('Bambara Prod'!$F$4:$F$176,$E52,'Bambara Prod'!V$4:V$176)</f>
        <v>0</v>
      </c>
      <c r="W52" s="2">
        <f>+SUMIF('Bambara Prod'!$F$4:$F$176,$E52,'Bambara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+SUMIF('Bambara Prod'!$F$4:$F$176,$E53,'Bambara Prod'!H$4:H$176)</f>
        <v>106405</v>
      </c>
      <c r="I53" s="2">
        <f>+SUMIF('Bambara Prod'!$F$4:$F$176,$E53,'Bambara Prod'!I$4:I$176)</f>
        <v>111899</v>
      </c>
      <c r="J53" s="2">
        <f>+SUMIF('Bambara Prod'!$F$4:$F$176,$E53,'Bambara Prod'!J$4:J$176)</f>
        <v>111729</v>
      </c>
      <c r="L53" s="2">
        <f>+SUMIF('Bambara Prod'!$F$4:$F$176,$E53,'Bambara Prod'!L$4:L$176)</f>
        <v>48365.977000000006</v>
      </c>
      <c r="M53" s="2">
        <f>+SUMIF('Bambara Prod'!$F$4:$F$176,$E53,'Bambara Prod'!M$4:M$176)</f>
        <v>51122.535000000003</v>
      </c>
      <c r="N53" s="2">
        <f>+SUMIF('Bambara Prod'!$F$4:$F$176,$E53,'Bambara Prod'!N$4:N$176)</f>
        <v>50866.751000000004</v>
      </c>
      <c r="O53" s="2">
        <f>+SUMIF('Bambara Prod'!$F$4:$F$176,$E53,'Bambara Prod'!O$4:O$176)</f>
        <v>6200.4755370000003</v>
      </c>
      <c r="P53" s="2">
        <f>+SUMIF('Bambara Prod'!$F$4:$F$176,$E53,'Bambara Prod'!P$4:P$176)</f>
        <v>6658.9710680000007</v>
      </c>
      <c r="Q53" s="2">
        <f>+SUMIF('Bambara Prod'!$F$4:$F$176,$E53,'Bambara Prod'!Q$4:Q$176)</f>
        <v>6542.1088550000004</v>
      </c>
      <c r="R53" s="2">
        <f>+SUMIF('Bambara Prod'!$F$4:$F$176,$E53,'Bambara Prod'!R$4:R$176)</f>
        <v>82245.824000000008</v>
      </c>
      <c r="S53" s="2">
        <f>+SUMIF('Bambara Prod'!$F$4:$F$176,$E53,'Bambara Prod'!S$4:S$176)</f>
        <v>86621.453999999998</v>
      </c>
      <c r="T53" s="2">
        <f>+SUMIF('Bambara Prod'!$F$4:$F$176,$E53,'Bambara Prod'!T$4:T$176)</f>
        <v>86394.869000000006</v>
      </c>
      <c r="U53" s="2">
        <f>+SUMIF('Bambara Prod'!$F$4:$F$176,$E53,'Bambara Prod'!U$4:U$176)</f>
        <v>27580.058428</v>
      </c>
      <c r="V53" s="2">
        <f>+SUMIF('Bambara Prod'!$F$4:$F$176,$E53,'Bambara Prod'!V$4:V$176)</f>
        <v>29193.365218000003</v>
      </c>
      <c r="W53" s="2">
        <f>+SUMIF('Bambara Prod'!$F$4:$F$176,$E53,'Bambara Prod'!W$4:W$176)</f>
        <v>29007.880682999996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155421</v>
      </c>
      <c r="I54" s="3">
        <f t="shared" si="37"/>
        <v>162817</v>
      </c>
      <c r="J54" s="3">
        <f t="shared" si="37"/>
        <v>164589</v>
      </c>
      <c r="L54" s="3">
        <f t="shared" ref="L54:W54" si="38">+SUM(L48:L53)</f>
        <v>65833.288</v>
      </c>
      <c r="M54" s="3">
        <f t="shared" si="38"/>
        <v>69050.043000000005</v>
      </c>
      <c r="N54" s="3">
        <f t="shared" si="38"/>
        <v>69298.040000000008</v>
      </c>
      <c r="O54" s="3">
        <f t="shared" si="38"/>
        <v>10154.071449000001</v>
      </c>
      <c r="P54" s="3">
        <f t="shared" si="38"/>
        <v>10649.702204000001</v>
      </c>
      <c r="Q54" s="3">
        <f t="shared" si="38"/>
        <v>10588.874543</v>
      </c>
      <c r="R54" s="3">
        <f t="shared" si="38"/>
        <v>109276.107</v>
      </c>
      <c r="S54" s="3">
        <f t="shared" si="38"/>
        <v>114510.878</v>
      </c>
      <c r="T54" s="3">
        <f t="shared" si="38"/>
        <v>115191.06600000001</v>
      </c>
      <c r="U54" s="3">
        <f t="shared" si="38"/>
        <v>36505.912568</v>
      </c>
      <c r="V54" s="3">
        <f t="shared" si="38"/>
        <v>38283.243138000005</v>
      </c>
      <c r="W54" s="3">
        <f t="shared" si="38"/>
        <v>38293.642542999994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+SUMIF('Bambara Prod'!$F$4:$F$176,$E55,'Bambara Prod'!H$4:H$176)</f>
        <v>0</v>
      </c>
      <c r="I55" s="2">
        <f>+SUMIF('Bambara Prod'!$F$4:$F$176,$E55,'Bambara Prod'!I$4:I$176)</f>
        <v>0</v>
      </c>
      <c r="J55" s="2">
        <f>+SUMIF('Bambara Prod'!$F$4:$F$176,$E55,'Bambara Prod'!J$4:J$176)</f>
        <v>0</v>
      </c>
      <c r="L55" s="2">
        <f>+SUMIF('Bambara Prod'!$F$4:$F$176,$E55,'Bambara Prod'!L$4:L$176)</f>
        <v>0</v>
      </c>
      <c r="M55" s="2">
        <f>+SUMIF('Bambara Prod'!$F$4:$F$176,$E55,'Bambara Prod'!M$4:M$176)</f>
        <v>0</v>
      </c>
      <c r="N55" s="2">
        <f>+SUMIF('Bambara Prod'!$F$4:$F$176,$E55,'Bambara Prod'!N$4:N$176)</f>
        <v>0</v>
      </c>
      <c r="O55" s="2">
        <f>+SUMIF('Bambara Prod'!$F$4:$F$176,$E55,'Bambara Prod'!O$4:O$176)</f>
        <v>0</v>
      </c>
      <c r="P55" s="2">
        <f>+SUMIF('Bambara Prod'!$F$4:$F$176,$E55,'Bambara Prod'!P$4:P$176)</f>
        <v>0</v>
      </c>
      <c r="Q55" s="2">
        <f>+SUMIF('Bambara Prod'!$F$4:$F$176,$E55,'Bambara Prod'!Q$4:Q$176)</f>
        <v>0</v>
      </c>
      <c r="R55" s="2">
        <f>+SUMIF('Bambara Prod'!$F$4:$F$176,$E55,'Bambara Prod'!R$4:R$176)</f>
        <v>0</v>
      </c>
      <c r="S55" s="2">
        <f>+SUMIF('Bambara Prod'!$F$4:$F$176,$E55,'Bambara Prod'!S$4:S$176)</f>
        <v>0</v>
      </c>
      <c r="T55" s="2">
        <f>+SUMIF('Bambara Prod'!$F$4:$F$176,$E55,'Bambara Prod'!T$4:T$176)</f>
        <v>0</v>
      </c>
      <c r="U55" s="2">
        <f>+SUMIF('Bambara Prod'!$F$4:$F$176,$E55,'Bambara Prod'!U$4:U$176)</f>
        <v>0</v>
      </c>
      <c r="V55" s="2">
        <f>+SUMIF('Bambara Prod'!$F$4:$F$176,$E55,'Bambara Prod'!V$4:V$176)</f>
        <v>0</v>
      </c>
      <c r="W55" s="2">
        <f>+SUMIF('Bambara Prod'!$F$4:$F$176,$E55,'Bambara Prod'!W$4:W$176)</f>
        <v>0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+SUMIF('Bambara Prod'!$F$4:$F$176,$E56,'Bambara Prod'!H$4:H$176)</f>
        <v>0</v>
      </c>
      <c r="I56" s="2">
        <f>+SUMIF('Bambara Prod'!$F$4:$F$176,$E56,'Bambara Prod'!I$4:I$176)</f>
        <v>0</v>
      </c>
      <c r="J56" s="2">
        <f>+SUMIF('Bambara Prod'!$F$4:$F$176,$E56,'Bambara Prod'!J$4:J$176)</f>
        <v>0</v>
      </c>
      <c r="L56" s="2">
        <f>+SUMIF('Bambara Prod'!$F$4:$F$176,$E56,'Bambara Prod'!L$4:L$176)</f>
        <v>0</v>
      </c>
      <c r="M56" s="2">
        <f>+SUMIF('Bambara Prod'!$F$4:$F$176,$E56,'Bambara Prod'!M$4:M$176)</f>
        <v>0</v>
      </c>
      <c r="N56" s="2">
        <f>+SUMIF('Bambara Prod'!$F$4:$F$176,$E56,'Bambara Prod'!N$4:N$176)</f>
        <v>0</v>
      </c>
      <c r="O56" s="2">
        <f>+SUMIF('Bambara Prod'!$F$4:$F$176,$E56,'Bambara Prod'!O$4:O$176)</f>
        <v>0</v>
      </c>
      <c r="P56" s="2">
        <f>+SUMIF('Bambara Prod'!$F$4:$F$176,$E56,'Bambara Prod'!P$4:P$176)</f>
        <v>0</v>
      </c>
      <c r="Q56" s="2">
        <f>+SUMIF('Bambara Prod'!$F$4:$F$176,$E56,'Bambara Prod'!Q$4:Q$176)</f>
        <v>0</v>
      </c>
      <c r="R56" s="2">
        <f>+SUMIF('Bambara Prod'!$F$4:$F$176,$E56,'Bambara Prod'!R$4:R$176)</f>
        <v>0</v>
      </c>
      <c r="S56" s="2">
        <f>+SUMIF('Bambara Prod'!$F$4:$F$176,$E56,'Bambara Prod'!S$4:S$176)</f>
        <v>0</v>
      </c>
      <c r="T56" s="2">
        <f>+SUMIF('Bambara Prod'!$F$4:$F$176,$E56,'Bambara Prod'!T$4:T$176)</f>
        <v>0</v>
      </c>
      <c r="U56" s="2">
        <f>+SUMIF('Bambara Prod'!$F$4:$F$176,$E56,'Bambara Prod'!U$4:U$176)</f>
        <v>0</v>
      </c>
      <c r="V56" s="2">
        <f>+SUMIF('Bambara Prod'!$F$4:$F$176,$E56,'Bambara Prod'!V$4:V$176)</f>
        <v>0</v>
      </c>
      <c r="W56" s="2">
        <f>+SUMIF('Bambara Prod'!$F$4:$F$176,$E56,'Bambara Prod'!W$4:W$176)</f>
        <v>0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+SUMIF('Bambara Prod'!$F$4:$F$176,$E57,'Bambara Prod'!H$4:H$176)</f>
        <v>0</v>
      </c>
      <c r="I57" s="2">
        <f>+SUMIF('Bambara Prod'!$F$4:$F$176,$E57,'Bambara Prod'!I$4:I$176)</f>
        <v>0</v>
      </c>
      <c r="J57" s="2">
        <f>+SUMIF('Bambara Prod'!$F$4:$F$176,$E57,'Bambara Prod'!J$4:J$176)</f>
        <v>0</v>
      </c>
      <c r="L57" s="2">
        <f>+SUMIF('Bambara Prod'!$F$4:$F$176,$E57,'Bambara Prod'!L$4:L$176)</f>
        <v>0</v>
      </c>
      <c r="M57" s="2">
        <f>+SUMIF('Bambara Prod'!$F$4:$F$176,$E57,'Bambara Prod'!M$4:M$176)</f>
        <v>0</v>
      </c>
      <c r="N57" s="2">
        <f>+SUMIF('Bambara Prod'!$F$4:$F$176,$E57,'Bambara Prod'!N$4:N$176)</f>
        <v>0</v>
      </c>
      <c r="O57" s="2">
        <f>+SUMIF('Bambara Prod'!$F$4:$F$176,$E57,'Bambara Prod'!O$4:O$176)</f>
        <v>0</v>
      </c>
      <c r="P57" s="2">
        <f>+SUMIF('Bambara Prod'!$F$4:$F$176,$E57,'Bambara Prod'!P$4:P$176)</f>
        <v>0</v>
      </c>
      <c r="Q57" s="2">
        <f>+SUMIF('Bambara Prod'!$F$4:$F$176,$E57,'Bambara Prod'!Q$4:Q$176)</f>
        <v>0</v>
      </c>
      <c r="R57" s="2">
        <f>+SUMIF('Bambara Prod'!$F$4:$F$176,$E57,'Bambara Prod'!R$4:R$176)</f>
        <v>0</v>
      </c>
      <c r="S57" s="2">
        <f>+SUMIF('Bambara Prod'!$F$4:$F$176,$E57,'Bambara Prod'!S$4:S$176)</f>
        <v>0</v>
      </c>
      <c r="T57" s="2">
        <f>+SUMIF('Bambara Prod'!$F$4:$F$176,$E57,'Bambara Prod'!T$4:T$176)</f>
        <v>0</v>
      </c>
      <c r="U57" s="2">
        <f>+SUMIF('Bambara Prod'!$F$4:$F$176,$E57,'Bambara Prod'!U$4:U$176)</f>
        <v>0</v>
      </c>
      <c r="V57" s="2">
        <f>+SUMIF('Bambara Prod'!$F$4:$F$176,$E57,'Bambara Prod'!V$4:V$176)</f>
        <v>0</v>
      </c>
      <c r="W57" s="2">
        <f>+SUMIF('Bambara Prod'!$F$4:$F$176,$E57,'Bambara Prod'!W$4:W$176)</f>
        <v>0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+SUMIF('Bambara Prod'!$F$4:$F$176,$E58,'Bambara Prod'!H$4:H$176)</f>
        <v>0</v>
      </c>
      <c r="I58" s="2">
        <f>+SUMIF('Bambara Prod'!$F$4:$F$176,$E58,'Bambara Prod'!I$4:I$176)</f>
        <v>0</v>
      </c>
      <c r="J58" s="2">
        <f>+SUMIF('Bambara Prod'!$F$4:$F$176,$E58,'Bambara Prod'!J$4:J$176)</f>
        <v>0</v>
      </c>
      <c r="L58" s="2">
        <f>+SUMIF('Bambara Prod'!$F$4:$F$176,$E58,'Bambara Prod'!L$4:L$176)</f>
        <v>0</v>
      </c>
      <c r="M58" s="2">
        <f>+SUMIF('Bambara Prod'!$F$4:$F$176,$E58,'Bambara Prod'!M$4:M$176)</f>
        <v>0</v>
      </c>
      <c r="N58" s="2">
        <f>+SUMIF('Bambara Prod'!$F$4:$F$176,$E58,'Bambara Prod'!N$4:N$176)</f>
        <v>0</v>
      </c>
      <c r="O58" s="2">
        <f>+SUMIF('Bambara Prod'!$F$4:$F$176,$E58,'Bambara Prod'!O$4:O$176)</f>
        <v>0</v>
      </c>
      <c r="P58" s="2">
        <f>+SUMIF('Bambara Prod'!$F$4:$F$176,$E58,'Bambara Prod'!P$4:P$176)</f>
        <v>0</v>
      </c>
      <c r="Q58" s="2">
        <f>+SUMIF('Bambara Prod'!$F$4:$F$176,$E58,'Bambara Prod'!Q$4:Q$176)</f>
        <v>0</v>
      </c>
      <c r="R58" s="2">
        <f>+SUMIF('Bambara Prod'!$F$4:$F$176,$E58,'Bambara Prod'!R$4:R$176)</f>
        <v>0</v>
      </c>
      <c r="S58" s="2">
        <f>+SUMIF('Bambara Prod'!$F$4:$F$176,$E58,'Bambara Prod'!S$4:S$176)</f>
        <v>0</v>
      </c>
      <c r="T58" s="2">
        <f>+SUMIF('Bambara Prod'!$F$4:$F$176,$E58,'Bambara Prod'!T$4:T$176)</f>
        <v>0</v>
      </c>
      <c r="U58" s="2">
        <f>+SUMIF('Bambara Prod'!$F$4:$F$176,$E58,'Bambara Prod'!U$4:U$176)</f>
        <v>0</v>
      </c>
      <c r="V58" s="2">
        <f>+SUMIF('Bambara Prod'!$F$4:$F$176,$E58,'Bambara Prod'!V$4:V$176)</f>
        <v>0</v>
      </c>
      <c r="W58" s="2">
        <f>+SUMIF('Bambara Prod'!$F$4:$F$176,$E58,'Bambara Prod'!W$4:W$176)</f>
        <v>0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+SUMIF('Bambara Prod'!$F$4:$F$176,$E59,'Bambara Prod'!H$4:H$176)</f>
        <v>0</v>
      </c>
      <c r="I59" s="2">
        <f>+SUMIF('Bambara Prod'!$F$4:$F$176,$E59,'Bambara Prod'!I$4:I$176)</f>
        <v>0</v>
      </c>
      <c r="J59" s="2">
        <f>+SUMIF('Bambara Prod'!$F$4:$F$176,$E59,'Bambara Prod'!J$4:J$176)</f>
        <v>0</v>
      </c>
      <c r="L59" s="2">
        <f>+SUMIF('Bambara Prod'!$F$4:$F$176,$E59,'Bambara Prod'!L$4:L$176)</f>
        <v>0</v>
      </c>
      <c r="M59" s="2">
        <f>+SUMIF('Bambara Prod'!$F$4:$F$176,$E59,'Bambara Prod'!M$4:M$176)</f>
        <v>0</v>
      </c>
      <c r="N59" s="2">
        <f>+SUMIF('Bambara Prod'!$F$4:$F$176,$E59,'Bambara Prod'!N$4:N$176)</f>
        <v>0</v>
      </c>
      <c r="O59" s="2">
        <f>+SUMIF('Bambara Prod'!$F$4:$F$176,$E59,'Bambara Prod'!O$4:O$176)</f>
        <v>0</v>
      </c>
      <c r="P59" s="2">
        <f>+SUMIF('Bambara Prod'!$F$4:$F$176,$E59,'Bambara Prod'!P$4:P$176)</f>
        <v>0</v>
      </c>
      <c r="Q59" s="2">
        <f>+SUMIF('Bambara Prod'!$F$4:$F$176,$E59,'Bambara Prod'!Q$4:Q$176)</f>
        <v>0</v>
      </c>
      <c r="R59" s="2">
        <f>+SUMIF('Bambara Prod'!$F$4:$F$176,$E59,'Bambara Prod'!R$4:R$176)</f>
        <v>0</v>
      </c>
      <c r="S59" s="2">
        <f>+SUMIF('Bambara Prod'!$F$4:$F$176,$E59,'Bambara Prod'!S$4:S$176)</f>
        <v>0</v>
      </c>
      <c r="T59" s="2">
        <f>+SUMIF('Bambara Prod'!$F$4:$F$176,$E59,'Bambara Prod'!T$4:T$176)</f>
        <v>0</v>
      </c>
      <c r="U59" s="2">
        <f>+SUMIF('Bambara Prod'!$F$4:$F$176,$E59,'Bambara Prod'!U$4:U$176)</f>
        <v>0</v>
      </c>
      <c r="V59" s="2">
        <f>+SUMIF('Bambara Prod'!$F$4:$F$176,$E59,'Bambara Prod'!V$4:V$176)</f>
        <v>0</v>
      </c>
      <c r="W59" s="2">
        <f>+SUMIF('Bambara Prod'!$F$4:$F$176,$E59,'Bambara Prod'!W$4:W$176)</f>
        <v>0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0</v>
      </c>
      <c r="I60" s="3">
        <f t="shared" si="39"/>
        <v>0</v>
      </c>
      <c r="J60" s="3">
        <f t="shared" si="39"/>
        <v>0</v>
      </c>
      <c r="L60" s="3">
        <f t="shared" ref="L60:W60" si="40">+SUM(L55:L59)</f>
        <v>0</v>
      </c>
      <c r="M60" s="3">
        <f t="shared" si="40"/>
        <v>0</v>
      </c>
      <c r="N60" s="3">
        <f t="shared" si="40"/>
        <v>0</v>
      </c>
      <c r="O60" s="3">
        <f t="shared" si="40"/>
        <v>0</v>
      </c>
      <c r="P60" s="3">
        <f t="shared" si="40"/>
        <v>0</v>
      </c>
      <c r="Q60" s="3">
        <f t="shared" si="40"/>
        <v>0</v>
      </c>
      <c r="R60" s="3">
        <f t="shared" si="40"/>
        <v>0</v>
      </c>
      <c r="S60" s="3">
        <f t="shared" si="40"/>
        <v>0</v>
      </c>
      <c r="T60" s="3">
        <f t="shared" si="40"/>
        <v>0</v>
      </c>
      <c r="U60" s="3">
        <f t="shared" si="40"/>
        <v>0</v>
      </c>
      <c r="V60" s="3">
        <f t="shared" si="40"/>
        <v>0</v>
      </c>
      <c r="W60" s="3">
        <f t="shared" si="40"/>
        <v>0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+SUMIF('Bambara Prod'!$F$4:$F$176,$E61,'Bambara Prod'!H$4:H$176)</f>
        <v>0</v>
      </c>
      <c r="I61" s="3">
        <f>+SUMIF('Bambara Prod'!$F$4:$F$176,$E61,'Bambara Prod'!I$4:I$176)</f>
        <v>0</v>
      </c>
      <c r="J61" s="3">
        <f>+SUMIF('Bambara Prod'!$F$4:$F$176,$E61,'Bambara Prod'!J$4:J$176)</f>
        <v>0</v>
      </c>
      <c r="L61" s="3">
        <f>+SUMIF('Bambara Prod'!$F$4:$F$176,$E61,'Bambara Prod'!L$4:L$176)</f>
        <v>0</v>
      </c>
      <c r="M61" s="3">
        <f>+SUMIF('Bambara Prod'!$F$4:$F$176,$E61,'Bambara Prod'!M$4:M$176)</f>
        <v>0</v>
      </c>
      <c r="N61" s="3">
        <f>+SUMIF('Bambara Prod'!$F$4:$F$176,$E61,'Bambara Prod'!N$4:N$176)</f>
        <v>0</v>
      </c>
      <c r="O61" s="3">
        <f>+SUMIF('Bambara Prod'!$F$4:$F$176,$E61,'Bambara Prod'!O$4:O$176)</f>
        <v>0</v>
      </c>
      <c r="P61" s="3">
        <f>+SUMIF('Bambara Prod'!$F$4:$F$176,$E61,'Bambara Prod'!P$4:P$176)</f>
        <v>0</v>
      </c>
      <c r="Q61" s="3">
        <f>+SUMIF('Bambara Prod'!$F$4:$F$176,$E61,'Bambara Prod'!Q$4:Q$176)</f>
        <v>0</v>
      </c>
      <c r="R61" s="3">
        <f>+SUMIF('Bambara Prod'!$F$4:$F$176,$E61,'Bambara Prod'!R$4:R$176)</f>
        <v>0</v>
      </c>
      <c r="S61" s="3">
        <f>+SUMIF('Bambara Prod'!$F$4:$F$176,$E61,'Bambara Prod'!S$4:S$176)</f>
        <v>0</v>
      </c>
      <c r="T61" s="3">
        <f>+SUMIF('Bambara Prod'!$F$4:$F$176,$E61,'Bambara Prod'!T$4:T$176)</f>
        <v>0</v>
      </c>
      <c r="U61" s="3">
        <f>+SUMIF('Bambara Prod'!$F$4:$F$176,$E61,'Bambara Prod'!U$4:U$176)</f>
        <v>0</v>
      </c>
      <c r="V61" s="3">
        <f>+SUMIF('Bambara Prod'!$F$4:$F$176,$E61,'Bambara Prod'!V$4:V$176)</f>
        <v>0</v>
      </c>
      <c r="W61" s="3">
        <f>+SUMIF('Bambara Prod'!$F$4:$F$176,$E61,'Bambara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+SUMIF('Bambara Prod'!$F$4:$F$176,$E62,'Bambara Prod'!H$4:H$176)</f>
        <v>0</v>
      </c>
      <c r="I62" s="2">
        <f>+SUMIF('Bambara Prod'!$F$4:$F$176,$E62,'Bambara Prod'!I$4:I$176)</f>
        <v>0</v>
      </c>
      <c r="J62" s="2">
        <f>+SUMIF('Bambara Prod'!$F$4:$F$176,$E62,'Bambara Prod'!J$4:J$176)</f>
        <v>0</v>
      </c>
      <c r="L62" s="2">
        <f>+SUMIF('Bambara Prod'!$F$4:$F$176,$E62,'Bambara Prod'!L$4:L$176)</f>
        <v>0</v>
      </c>
      <c r="M62" s="2">
        <f>+SUMIF('Bambara Prod'!$F$4:$F$176,$E62,'Bambara Prod'!M$4:M$176)</f>
        <v>0</v>
      </c>
      <c r="N62" s="2">
        <f>+SUMIF('Bambara Prod'!$F$4:$F$176,$E62,'Bambara Prod'!N$4:N$176)</f>
        <v>0</v>
      </c>
      <c r="O62" s="2">
        <f>+SUMIF('Bambara Prod'!$F$4:$F$176,$E62,'Bambara Prod'!O$4:O$176)</f>
        <v>0</v>
      </c>
      <c r="P62" s="2">
        <f>+SUMIF('Bambara Prod'!$F$4:$F$176,$E62,'Bambara Prod'!P$4:P$176)</f>
        <v>0</v>
      </c>
      <c r="Q62" s="2">
        <f>+SUMIF('Bambara Prod'!$F$4:$F$176,$E62,'Bambara Prod'!Q$4:Q$176)</f>
        <v>0</v>
      </c>
      <c r="R62" s="2">
        <f>+SUMIF('Bambara Prod'!$F$4:$F$176,$E62,'Bambara Prod'!R$4:R$176)</f>
        <v>0</v>
      </c>
      <c r="S62" s="2">
        <f>+SUMIF('Bambara Prod'!$F$4:$F$176,$E62,'Bambara Prod'!S$4:S$176)</f>
        <v>0</v>
      </c>
      <c r="T62" s="2">
        <f>+SUMIF('Bambara Prod'!$F$4:$F$176,$E62,'Bambara Prod'!T$4:T$176)</f>
        <v>0</v>
      </c>
      <c r="U62" s="2">
        <f>+SUMIF('Bambara Prod'!$F$4:$F$176,$E62,'Bambara Prod'!U$4:U$176)</f>
        <v>0</v>
      </c>
      <c r="V62" s="2">
        <f>+SUMIF('Bambara Prod'!$F$4:$F$176,$E62,'Bambara Prod'!V$4:V$176)</f>
        <v>0</v>
      </c>
      <c r="W62" s="2">
        <f>+SUMIF('Bambara Prod'!$F$4:$F$176,$E62,'Bambara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+SUMIF('Bambara Prod'!$F$4:$F$176,$E63,'Bambara Prod'!H$4:H$176)</f>
        <v>0</v>
      </c>
      <c r="I63" s="2">
        <f>+SUMIF('Bambara Prod'!$F$4:$F$176,$E63,'Bambara Prod'!I$4:I$176)</f>
        <v>0</v>
      </c>
      <c r="J63" s="2">
        <f>+SUMIF('Bambara Prod'!$F$4:$F$176,$E63,'Bambara Prod'!J$4:J$176)</f>
        <v>0</v>
      </c>
      <c r="L63" s="2">
        <f>+SUMIF('Bambara Prod'!$F$4:$F$176,$E63,'Bambara Prod'!L$4:L$176)</f>
        <v>0</v>
      </c>
      <c r="M63" s="2">
        <f>+SUMIF('Bambara Prod'!$F$4:$F$176,$E63,'Bambara Prod'!M$4:M$176)</f>
        <v>0</v>
      </c>
      <c r="N63" s="2">
        <f>+SUMIF('Bambara Prod'!$F$4:$F$176,$E63,'Bambara Prod'!N$4:N$176)</f>
        <v>0</v>
      </c>
      <c r="O63" s="2">
        <f>+SUMIF('Bambara Prod'!$F$4:$F$176,$E63,'Bambara Prod'!O$4:O$176)</f>
        <v>0</v>
      </c>
      <c r="P63" s="2">
        <f>+SUMIF('Bambara Prod'!$F$4:$F$176,$E63,'Bambara Prod'!P$4:P$176)</f>
        <v>0</v>
      </c>
      <c r="Q63" s="2">
        <f>+SUMIF('Bambara Prod'!$F$4:$F$176,$E63,'Bambara Prod'!Q$4:Q$176)</f>
        <v>0</v>
      </c>
      <c r="R63" s="2">
        <f>+SUMIF('Bambara Prod'!$F$4:$F$176,$E63,'Bambara Prod'!R$4:R$176)</f>
        <v>0</v>
      </c>
      <c r="S63" s="2">
        <f>+SUMIF('Bambara Prod'!$F$4:$F$176,$E63,'Bambara Prod'!S$4:S$176)</f>
        <v>0</v>
      </c>
      <c r="T63" s="2">
        <f>+SUMIF('Bambara Prod'!$F$4:$F$176,$E63,'Bambara Prod'!T$4:T$176)</f>
        <v>0</v>
      </c>
      <c r="U63" s="2">
        <f>+SUMIF('Bambara Prod'!$F$4:$F$176,$E63,'Bambara Prod'!U$4:U$176)</f>
        <v>0</v>
      </c>
      <c r="V63" s="2">
        <f>+SUMIF('Bambara Prod'!$F$4:$F$176,$E63,'Bambara Prod'!V$4:V$176)</f>
        <v>0</v>
      </c>
      <c r="W63" s="2">
        <f>+SUMIF('Bambara Prod'!$F$4:$F$176,$E63,'Bambara Prod'!W$4:W$176)</f>
        <v>0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+SUMIF('Bambara Prod'!$F$4:$F$176,$E64,'Bambara Prod'!H$4:H$176)</f>
        <v>0</v>
      </c>
      <c r="I64" s="2">
        <f>+SUMIF('Bambara Prod'!$F$4:$F$176,$E64,'Bambara Prod'!I$4:I$176)</f>
        <v>0</v>
      </c>
      <c r="J64" s="2">
        <f>+SUMIF('Bambara Prod'!$F$4:$F$176,$E64,'Bambara Prod'!J$4:J$176)</f>
        <v>0</v>
      </c>
      <c r="L64" s="2">
        <f>+SUMIF('Bambara Prod'!$F$4:$F$176,$E64,'Bambara Prod'!L$4:L$176)</f>
        <v>0</v>
      </c>
      <c r="M64" s="2">
        <f>+SUMIF('Bambara Prod'!$F$4:$F$176,$E64,'Bambara Prod'!M$4:M$176)</f>
        <v>0</v>
      </c>
      <c r="N64" s="2">
        <f>+SUMIF('Bambara Prod'!$F$4:$F$176,$E64,'Bambara Prod'!N$4:N$176)</f>
        <v>0</v>
      </c>
      <c r="O64" s="2">
        <f>+SUMIF('Bambara Prod'!$F$4:$F$176,$E64,'Bambara Prod'!O$4:O$176)</f>
        <v>0</v>
      </c>
      <c r="P64" s="2">
        <f>+SUMIF('Bambara Prod'!$F$4:$F$176,$E64,'Bambara Prod'!P$4:P$176)</f>
        <v>0</v>
      </c>
      <c r="Q64" s="2">
        <f>+SUMIF('Bambara Prod'!$F$4:$F$176,$E64,'Bambara Prod'!Q$4:Q$176)</f>
        <v>0</v>
      </c>
      <c r="R64" s="2">
        <f>+SUMIF('Bambara Prod'!$F$4:$F$176,$E64,'Bambara Prod'!R$4:R$176)</f>
        <v>0</v>
      </c>
      <c r="S64" s="2">
        <f>+SUMIF('Bambara Prod'!$F$4:$F$176,$E64,'Bambara Prod'!S$4:S$176)</f>
        <v>0</v>
      </c>
      <c r="T64" s="2">
        <f>+SUMIF('Bambara Prod'!$F$4:$F$176,$E64,'Bambara Prod'!T$4:T$176)</f>
        <v>0</v>
      </c>
      <c r="U64" s="2">
        <f>+SUMIF('Bambara Prod'!$F$4:$F$176,$E64,'Bambara Prod'!U$4:U$176)</f>
        <v>0</v>
      </c>
      <c r="V64" s="2">
        <f>+SUMIF('Bambara Prod'!$F$4:$F$176,$E64,'Bambara Prod'!V$4:V$176)</f>
        <v>0</v>
      </c>
      <c r="W64" s="2">
        <f>+SUMIF('Bambara Prod'!$F$4:$F$176,$E64,'Bambara Prod'!W$4:W$176)</f>
        <v>0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+SUMIF('Bambara Prod'!$F$4:$F$176,$E65,'Bambara Prod'!H$4:H$176)</f>
        <v>0</v>
      </c>
      <c r="I65" s="2">
        <f>+SUMIF('Bambara Prod'!$F$4:$F$176,$E65,'Bambara Prod'!I$4:I$176)</f>
        <v>0</v>
      </c>
      <c r="J65" s="2">
        <f>+SUMIF('Bambara Prod'!$F$4:$F$176,$E65,'Bambara Prod'!J$4:J$176)</f>
        <v>0</v>
      </c>
      <c r="L65" s="2">
        <f>+SUMIF('Bambara Prod'!$F$4:$F$176,$E65,'Bambara Prod'!L$4:L$176)</f>
        <v>0</v>
      </c>
      <c r="M65" s="2">
        <f>+SUMIF('Bambara Prod'!$F$4:$F$176,$E65,'Bambara Prod'!M$4:M$176)</f>
        <v>0</v>
      </c>
      <c r="N65" s="2">
        <f>+SUMIF('Bambara Prod'!$F$4:$F$176,$E65,'Bambara Prod'!N$4:N$176)</f>
        <v>0</v>
      </c>
      <c r="O65" s="2">
        <f>+SUMIF('Bambara Prod'!$F$4:$F$176,$E65,'Bambara Prod'!O$4:O$176)</f>
        <v>0</v>
      </c>
      <c r="P65" s="2">
        <f>+SUMIF('Bambara Prod'!$F$4:$F$176,$E65,'Bambara Prod'!P$4:P$176)</f>
        <v>0</v>
      </c>
      <c r="Q65" s="2">
        <f>+SUMIF('Bambara Prod'!$F$4:$F$176,$E65,'Bambara Prod'!Q$4:Q$176)</f>
        <v>0</v>
      </c>
      <c r="R65" s="2">
        <f>+SUMIF('Bambara Prod'!$F$4:$F$176,$E65,'Bambara Prod'!R$4:R$176)</f>
        <v>0</v>
      </c>
      <c r="S65" s="2">
        <f>+SUMIF('Bambara Prod'!$F$4:$F$176,$E65,'Bambara Prod'!S$4:S$176)</f>
        <v>0</v>
      </c>
      <c r="T65" s="2">
        <f>+SUMIF('Bambara Prod'!$F$4:$F$176,$E65,'Bambara Prod'!T$4:T$176)</f>
        <v>0</v>
      </c>
      <c r="U65" s="2">
        <f>+SUMIF('Bambara Prod'!$F$4:$F$176,$E65,'Bambara Prod'!U$4:U$176)</f>
        <v>0</v>
      </c>
      <c r="V65" s="2">
        <f>+SUMIF('Bambara Prod'!$F$4:$F$176,$E65,'Bambara Prod'!V$4:V$176)</f>
        <v>0</v>
      </c>
      <c r="W65" s="2">
        <f>+SUMIF('Bambara Prod'!$F$4:$F$176,$E65,'Bambara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+SUMIF('Bambara Prod'!$F$4:$F$176,$E66,'Bambara Prod'!H$4:H$176)</f>
        <v>0</v>
      </c>
      <c r="I66" s="2">
        <f>+SUMIF('Bambara Prod'!$F$4:$F$176,$E66,'Bambara Prod'!I$4:I$176)</f>
        <v>0</v>
      </c>
      <c r="J66" s="2">
        <f>+SUMIF('Bambara Prod'!$F$4:$F$176,$E66,'Bambara Prod'!J$4:J$176)</f>
        <v>0</v>
      </c>
      <c r="L66" s="2">
        <f>+SUMIF('Bambara Prod'!$F$4:$F$176,$E66,'Bambara Prod'!L$4:L$176)</f>
        <v>0</v>
      </c>
      <c r="M66" s="2">
        <f>+SUMIF('Bambara Prod'!$F$4:$F$176,$E66,'Bambara Prod'!M$4:M$176)</f>
        <v>0</v>
      </c>
      <c r="N66" s="2">
        <f>+SUMIF('Bambara Prod'!$F$4:$F$176,$E66,'Bambara Prod'!N$4:N$176)</f>
        <v>0</v>
      </c>
      <c r="O66" s="2">
        <f>+SUMIF('Bambara Prod'!$F$4:$F$176,$E66,'Bambara Prod'!O$4:O$176)</f>
        <v>0</v>
      </c>
      <c r="P66" s="2">
        <f>+SUMIF('Bambara Prod'!$F$4:$F$176,$E66,'Bambara Prod'!P$4:P$176)</f>
        <v>0</v>
      </c>
      <c r="Q66" s="2">
        <f>+SUMIF('Bambara Prod'!$F$4:$F$176,$E66,'Bambara Prod'!Q$4:Q$176)</f>
        <v>0</v>
      </c>
      <c r="R66" s="2">
        <f>+SUMIF('Bambara Prod'!$F$4:$F$176,$E66,'Bambara Prod'!R$4:R$176)</f>
        <v>0</v>
      </c>
      <c r="S66" s="2">
        <f>+SUMIF('Bambara Prod'!$F$4:$F$176,$E66,'Bambara Prod'!S$4:S$176)</f>
        <v>0</v>
      </c>
      <c r="T66" s="2">
        <f>+SUMIF('Bambara Prod'!$F$4:$F$176,$E66,'Bambara Prod'!T$4:T$176)</f>
        <v>0</v>
      </c>
      <c r="U66" s="2">
        <f>+SUMIF('Bambara Prod'!$F$4:$F$176,$E66,'Bambara Prod'!U$4:U$176)</f>
        <v>0</v>
      </c>
      <c r="V66" s="2">
        <f>+SUMIF('Bambara Prod'!$F$4:$F$176,$E66,'Bambara Prod'!V$4:V$176)</f>
        <v>0</v>
      </c>
      <c r="W66" s="2">
        <f>+SUMIF('Bambara Prod'!$F$4:$F$176,$E66,'Bambara Prod'!W$4:W$176)</f>
        <v>0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0</v>
      </c>
      <c r="I67" s="3">
        <f t="shared" si="41"/>
        <v>0</v>
      </c>
      <c r="J67" s="3">
        <f t="shared" si="41"/>
        <v>0</v>
      </c>
      <c r="L67" s="3">
        <f t="shared" ref="L67:W67" si="42">+SUM(L62:L66)</f>
        <v>0</v>
      </c>
      <c r="M67" s="3">
        <f t="shared" si="42"/>
        <v>0</v>
      </c>
      <c r="N67" s="3">
        <f t="shared" si="42"/>
        <v>0</v>
      </c>
      <c r="O67" s="3">
        <f t="shared" si="42"/>
        <v>0</v>
      </c>
      <c r="P67" s="3">
        <f t="shared" si="42"/>
        <v>0</v>
      </c>
      <c r="Q67" s="3">
        <f t="shared" si="42"/>
        <v>0</v>
      </c>
      <c r="R67" s="3">
        <f t="shared" si="42"/>
        <v>0</v>
      </c>
      <c r="S67" s="3">
        <f t="shared" si="42"/>
        <v>0</v>
      </c>
      <c r="T67" s="3">
        <f t="shared" si="42"/>
        <v>0</v>
      </c>
      <c r="U67" s="3">
        <f t="shared" si="42"/>
        <v>0</v>
      </c>
      <c r="V67" s="3">
        <f t="shared" si="42"/>
        <v>0</v>
      </c>
      <c r="W67" s="3">
        <f t="shared" si="42"/>
        <v>0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+SUMIF('Bambara Prod'!$F$4:$F$176,$E68,'Bambara Prod'!H$4:H$176)</f>
        <v>0</v>
      </c>
      <c r="I68" s="2">
        <f>+SUMIF('Bambara Prod'!$F$4:$F$176,$E68,'Bambara Prod'!I$4:I$176)</f>
        <v>0</v>
      </c>
      <c r="J68" s="2">
        <f>+SUMIF('Bambara Prod'!$F$4:$F$176,$E68,'Bambara Prod'!J$4:J$176)</f>
        <v>0</v>
      </c>
      <c r="L68" s="2">
        <f>+SUMIF('Bambara Prod'!$F$4:$F$176,$E68,'Bambara Prod'!L$4:L$176)</f>
        <v>0</v>
      </c>
      <c r="M68" s="2">
        <f>+SUMIF('Bambara Prod'!$F$4:$F$176,$E68,'Bambara Prod'!M$4:M$176)</f>
        <v>0</v>
      </c>
      <c r="N68" s="2">
        <f>+SUMIF('Bambara Prod'!$F$4:$F$176,$E68,'Bambara Prod'!N$4:N$176)</f>
        <v>0</v>
      </c>
      <c r="O68" s="2">
        <f>+SUMIF('Bambara Prod'!$F$4:$F$176,$E68,'Bambara Prod'!O$4:O$176)</f>
        <v>0</v>
      </c>
      <c r="P68" s="2">
        <f>+SUMIF('Bambara Prod'!$F$4:$F$176,$E68,'Bambara Prod'!P$4:P$176)</f>
        <v>0</v>
      </c>
      <c r="Q68" s="2">
        <f>+SUMIF('Bambara Prod'!$F$4:$F$176,$E68,'Bambara Prod'!Q$4:Q$176)</f>
        <v>0</v>
      </c>
      <c r="R68" s="2">
        <f>+SUMIF('Bambara Prod'!$F$4:$F$176,$E68,'Bambara Prod'!R$4:R$176)</f>
        <v>0</v>
      </c>
      <c r="S68" s="2">
        <f>+SUMIF('Bambara Prod'!$F$4:$F$176,$E68,'Bambara Prod'!S$4:S$176)</f>
        <v>0</v>
      </c>
      <c r="T68" s="2">
        <f>+SUMIF('Bambara Prod'!$F$4:$F$176,$E68,'Bambara Prod'!T$4:T$176)</f>
        <v>0</v>
      </c>
      <c r="U68" s="2">
        <f>+SUMIF('Bambara Prod'!$F$4:$F$176,$E68,'Bambara Prod'!U$4:U$176)</f>
        <v>0</v>
      </c>
      <c r="V68" s="2">
        <f>+SUMIF('Bambara Prod'!$F$4:$F$176,$E68,'Bambara Prod'!V$4:V$176)</f>
        <v>0</v>
      </c>
      <c r="W68" s="2">
        <f>+SUMIF('Bambara Prod'!$F$4:$F$176,$E68,'Bambara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+SUMIF('Bambara Prod'!$F$4:$F$176,$E69,'Bambara Prod'!H$4:H$176)</f>
        <v>0</v>
      </c>
      <c r="I69" s="2">
        <f>+SUMIF('Bambara Prod'!$F$4:$F$176,$E69,'Bambara Prod'!I$4:I$176)</f>
        <v>0</v>
      </c>
      <c r="J69" s="2">
        <f>+SUMIF('Bambara Prod'!$F$4:$F$176,$E69,'Bambara Prod'!J$4:J$176)</f>
        <v>0</v>
      </c>
      <c r="L69" s="2">
        <f>+SUMIF('Bambara Prod'!$F$4:$F$176,$E69,'Bambara Prod'!L$4:L$176)</f>
        <v>0</v>
      </c>
      <c r="M69" s="2">
        <f>+SUMIF('Bambara Prod'!$F$4:$F$176,$E69,'Bambara Prod'!M$4:M$176)</f>
        <v>0</v>
      </c>
      <c r="N69" s="2">
        <f>+SUMIF('Bambara Prod'!$F$4:$F$176,$E69,'Bambara Prod'!N$4:N$176)</f>
        <v>0</v>
      </c>
      <c r="O69" s="2">
        <f>+SUMIF('Bambara Prod'!$F$4:$F$176,$E69,'Bambara Prod'!O$4:O$176)</f>
        <v>0</v>
      </c>
      <c r="P69" s="2">
        <f>+SUMIF('Bambara Prod'!$F$4:$F$176,$E69,'Bambara Prod'!P$4:P$176)</f>
        <v>0</v>
      </c>
      <c r="Q69" s="2">
        <f>+SUMIF('Bambara Prod'!$F$4:$F$176,$E69,'Bambara Prod'!Q$4:Q$176)</f>
        <v>0</v>
      </c>
      <c r="R69" s="2">
        <f>+SUMIF('Bambara Prod'!$F$4:$F$176,$E69,'Bambara Prod'!R$4:R$176)</f>
        <v>0</v>
      </c>
      <c r="S69" s="2">
        <f>+SUMIF('Bambara Prod'!$F$4:$F$176,$E69,'Bambara Prod'!S$4:S$176)</f>
        <v>0</v>
      </c>
      <c r="T69" s="2">
        <f>+SUMIF('Bambara Prod'!$F$4:$F$176,$E69,'Bambara Prod'!T$4:T$176)</f>
        <v>0</v>
      </c>
      <c r="U69" s="2">
        <f>+SUMIF('Bambara Prod'!$F$4:$F$176,$E69,'Bambara Prod'!U$4:U$176)</f>
        <v>0</v>
      </c>
      <c r="V69" s="2">
        <f>+SUMIF('Bambara Prod'!$F$4:$F$176,$E69,'Bambara Prod'!V$4:V$176)</f>
        <v>0</v>
      </c>
      <c r="W69" s="2">
        <f>+SUMIF('Bambara Prod'!$F$4:$F$176,$E69,'Bambara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+SUMIF('Bambara Prod'!$F$4:$F$176,$E70,'Bambara Prod'!H$4:H$176)</f>
        <v>0</v>
      </c>
      <c r="I70" s="2">
        <f>+SUMIF('Bambara Prod'!$F$4:$F$176,$E70,'Bambara Prod'!I$4:I$176)</f>
        <v>0</v>
      </c>
      <c r="J70" s="2">
        <f>+SUMIF('Bambara Prod'!$F$4:$F$176,$E70,'Bambara Prod'!J$4:J$176)</f>
        <v>0</v>
      </c>
      <c r="L70" s="2">
        <f>+SUMIF('Bambara Prod'!$F$4:$F$176,$E70,'Bambara Prod'!L$4:L$176)</f>
        <v>0</v>
      </c>
      <c r="M70" s="2">
        <f>+SUMIF('Bambara Prod'!$F$4:$F$176,$E70,'Bambara Prod'!M$4:M$176)</f>
        <v>0</v>
      </c>
      <c r="N70" s="2">
        <f>+SUMIF('Bambara Prod'!$F$4:$F$176,$E70,'Bambara Prod'!N$4:N$176)</f>
        <v>0</v>
      </c>
      <c r="O70" s="2">
        <f>+SUMIF('Bambara Prod'!$F$4:$F$176,$E70,'Bambara Prod'!O$4:O$176)</f>
        <v>0</v>
      </c>
      <c r="P70" s="2">
        <f>+SUMIF('Bambara Prod'!$F$4:$F$176,$E70,'Bambara Prod'!P$4:P$176)</f>
        <v>0</v>
      </c>
      <c r="Q70" s="2">
        <f>+SUMIF('Bambara Prod'!$F$4:$F$176,$E70,'Bambara Prod'!Q$4:Q$176)</f>
        <v>0</v>
      </c>
      <c r="R70" s="2">
        <f>+SUMIF('Bambara Prod'!$F$4:$F$176,$E70,'Bambara Prod'!R$4:R$176)</f>
        <v>0</v>
      </c>
      <c r="S70" s="2">
        <f>+SUMIF('Bambara Prod'!$F$4:$F$176,$E70,'Bambara Prod'!S$4:S$176)</f>
        <v>0</v>
      </c>
      <c r="T70" s="2">
        <f>+SUMIF('Bambara Prod'!$F$4:$F$176,$E70,'Bambara Prod'!T$4:T$176)</f>
        <v>0</v>
      </c>
      <c r="U70" s="2">
        <f>+SUMIF('Bambara Prod'!$F$4:$F$176,$E70,'Bambara Prod'!U$4:U$176)</f>
        <v>0</v>
      </c>
      <c r="V70" s="2">
        <f>+SUMIF('Bambara Prod'!$F$4:$F$176,$E70,'Bambara Prod'!V$4:V$176)</f>
        <v>0</v>
      </c>
      <c r="W70" s="2">
        <f>+SUMIF('Bambara Prod'!$F$4:$F$176,$E70,'Bambara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0</v>
      </c>
      <c r="I71" s="3">
        <f t="shared" si="43"/>
        <v>0</v>
      </c>
      <c r="J71" s="3">
        <f t="shared" si="43"/>
        <v>0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+SUMIF('Bambara Prod'!$F$4:$F$176,$E72,'Bambara Prod'!H$4:H$176)</f>
        <v>0</v>
      </c>
      <c r="I72" s="2">
        <f>+SUMIF('Bambara Prod'!$F$4:$F$176,$E72,'Bambara Prod'!I$4:I$176)</f>
        <v>0</v>
      </c>
      <c r="J72" s="2">
        <f>+SUMIF('Bambara Prod'!$F$4:$F$176,$E72,'Bambara Prod'!J$4:J$176)</f>
        <v>0</v>
      </c>
      <c r="L72" s="2">
        <f>+SUMIF('Bambara Prod'!$F$4:$F$176,$E72,'Bambara Prod'!L$4:L$176)</f>
        <v>0</v>
      </c>
      <c r="M72" s="2">
        <f>+SUMIF('Bambara Prod'!$F$4:$F$176,$E72,'Bambara Prod'!M$4:M$176)</f>
        <v>0</v>
      </c>
      <c r="N72" s="2">
        <f>+SUMIF('Bambara Prod'!$F$4:$F$176,$E72,'Bambara Prod'!N$4:N$176)</f>
        <v>0</v>
      </c>
      <c r="O72" s="2">
        <f>+SUMIF('Bambara Prod'!$F$4:$F$176,$E72,'Bambara Prod'!O$4:O$176)</f>
        <v>0</v>
      </c>
      <c r="P72" s="2">
        <f>+SUMIF('Bambara Prod'!$F$4:$F$176,$E72,'Bambara Prod'!P$4:P$176)</f>
        <v>0</v>
      </c>
      <c r="Q72" s="2">
        <f>+SUMIF('Bambara Prod'!$F$4:$F$176,$E72,'Bambara Prod'!Q$4:Q$176)</f>
        <v>0</v>
      </c>
      <c r="R72" s="2">
        <f>+SUMIF('Bambara Prod'!$F$4:$F$176,$E72,'Bambara Prod'!R$4:R$176)</f>
        <v>0</v>
      </c>
      <c r="S72" s="2">
        <f>+SUMIF('Bambara Prod'!$F$4:$F$176,$E72,'Bambara Prod'!S$4:S$176)</f>
        <v>0</v>
      </c>
      <c r="T72" s="2">
        <f>+SUMIF('Bambara Prod'!$F$4:$F$176,$E72,'Bambara Prod'!T$4:T$176)</f>
        <v>0</v>
      </c>
      <c r="U72" s="2">
        <f>+SUMIF('Bambara Prod'!$F$4:$F$176,$E72,'Bambara Prod'!U$4:U$176)</f>
        <v>0</v>
      </c>
      <c r="V72" s="2">
        <f>+SUMIF('Bambara Prod'!$F$4:$F$176,$E72,'Bambara Prod'!V$4:V$176)</f>
        <v>0</v>
      </c>
      <c r="W72" s="2">
        <f>+SUMIF('Bambara Prod'!$F$4:$F$176,$E72,'Bambara Prod'!W$4:W$176)</f>
        <v>0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+SUMIF('Bambara Prod'!$F$4:$F$176,$E73,'Bambara Prod'!H$4:H$176)</f>
        <v>0</v>
      </c>
      <c r="I73" s="2">
        <f>+SUMIF('Bambara Prod'!$F$4:$F$176,$E73,'Bambara Prod'!I$4:I$176)</f>
        <v>0</v>
      </c>
      <c r="J73" s="2">
        <f>+SUMIF('Bambara Prod'!$F$4:$F$176,$E73,'Bambara Prod'!J$4:J$176)</f>
        <v>0</v>
      </c>
      <c r="L73" s="2">
        <f>+SUMIF('Bambara Prod'!$F$4:$F$176,$E73,'Bambara Prod'!L$4:L$176)</f>
        <v>0</v>
      </c>
      <c r="M73" s="2">
        <f>+SUMIF('Bambara Prod'!$F$4:$F$176,$E73,'Bambara Prod'!M$4:M$176)</f>
        <v>0</v>
      </c>
      <c r="N73" s="2">
        <f>+SUMIF('Bambara Prod'!$F$4:$F$176,$E73,'Bambara Prod'!N$4:N$176)</f>
        <v>0</v>
      </c>
      <c r="O73" s="2">
        <f>+SUMIF('Bambara Prod'!$F$4:$F$176,$E73,'Bambara Prod'!O$4:O$176)</f>
        <v>0</v>
      </c>
      <c r="P73" s="2">
        <f>+SUMIF('Bambara Prod'!$F$4:$F$176,$E73,'Bambara Prod'!P$4:P$176)</f>
        <v>0</v>
      </c>
      <c r="Q73" s="2">
        <f>+SUMIF('Bambara Prod'!$F$4:$F$176,$E73,'Bambara Prod'!Q$4:Q$176)</f>
        <v>0</v>
      </c>
      <c r="R73" s="2">
        <f>+SUMIF('Bambara Prod'!$F$4:$F$176,$E73,'Bambara Prod'!R$4:R$176)</f>
        <v>0</v>
      </c>
      <c r="S73" s="2">
        <f>+SUMIF('Bambara Prod'!$F$4:$F$176,$E73,'Bambara Prod'!S$4:S$176)</f>
        <v>0</v>
      </c>
      <c r="T73" s="2">
        <f>+SUMIF('Bambara Prod'!$F$4:$F$176,$E73,'Bambara Prod'!T$4:T$176)</f>
        <v>0</v>
      </c>
      <c r="U73" s="2">
        <f>+SUMIF('Bambara Prod'!$F$4:$F$176,$E73,'Bambara Prod'!U$4:U$176)</f>
        <v>0</v>
      </c>
      <c r="V73" s="2">
        <f>+SUMIF('Bambara Prod'!$F$4:$F$176,$E73,'Bambara Prod'!V$4:V$176)</f>
        <v>0</v>
      </c>
      <c r="W73" s="2">
        <f>+SUMIF('Bambara Prod'!$F$4:$F$176,$E73,'Bambara Prod'!W$4:W$176)</f>
        <v>0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0</v>
      </c>
      <c r="I74" s="3">
        <f t="shared" si="45"/>
        <v>0</v>
      </c>
      <c r="J74" s="3">
        <f t="shared" si="45"/>
        <v>0</v>
      </c>
      <c r="L74" s="3">
        <f t="shared" ref="L74:W74" si="46">+SUM(L72:L73)</f>
        <v>0</v>
      </c>
      <c r="M74" s="3">
        <f t="shared" si="46"/>
        <v>0</v>
      </c>
      <c r="N74" s="3">
        <f t="shared" si="46"/>
        <v>0</v>
      </c>
      <c r="O74" s="3">
        <f t="shared" si="46"/>
        <v>0</v>
      </c>
      <c r="P74" s="3">
        <f t="shared" si="46"/>
        <v>0</v>
      </c>
      <c r="Q74" s="3">
        <f t="shared" si="46"/>
        <v>0</v>
      </c>
      <c r="R74" s="3">
        <f t="shared" si="46"/>
        <v>0</v>
      </c>
      <c r="S74" s="3">
        <f t="shared" si="46"/>
        <v>0</v>
      </c>
      <c r="T74" s="3">
        <f t="shared" si="46"/>
        <v>0</v>
      </c>
      <c r="U74" s="3">
        <f t="shared" si="46"/>
        <v>0</v>
      </c>
      <c r="V74" s="3">
        <f t="shared" si="46"/>
        <v>0</v>
      </c>
      <c r="W74" s="3">
        <f t="shared" si="46"/>
        <v>0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+SUMIF('Bambara Prod'!$F$4:$F$176,$E75,'Bambara Prod'!H$4:H$176)</f>
        <v>0</v>
      </c>
      <c r="I75" s="3">
        <f>+SUMIF('Bambara Prod'!$F$4:$F$176,$E75,'Bambara Prod'!I$4:I$176)</f>
        <v>0</v>
      </c>
      <c r="J75" s="3">
        <f>+SUMIF('Bambara Prod'!$F$4:$F$176,$E75,'Bambara Prod'!J$4:J$176)</f>
        <v>0</v>
      </c>
      <c r="K75" s="22"/>
      <c r="L75" s="3">
        <f>+SUMIF('Bambara Prod'!$F$4:$F$176,$E75,'Bambara Prod'!L$4:L$176)</f>
        <v>0</v>
      </c>
      <c r="M75" s="3">
        <f>+SUMIF('Bambara Prod'!$F$4:$F$176,$E75,'Bambara Prod'!M$4:M$176)</f>
        <v>0</v>
      </c>
      <c r="N75" s="3">
        <f>+SUMIF('Bambara Prod'!$F$4:$F$176,$E75,'Bambara Prod'!N$4:N$176)</f>
        <v>0</v>
      </c>
      <c r="O75" s="3">
        <f>+SUMIF('Bambara Prod'!$F$4:$F$176,$E75,'Bambara Prod'!O$4:O$176)</f>
        <v>0</v>
      </c>
      <c r="P75" s="3">
        <f>+SUMIF('Bambara Prod'!$F$4:$F$176,$E75,'Bambara Prod'!P$4:P$176)</f>
        <v>0</v>
      </c>
      <c r="Q75" s="3">
        <f>+SUMIF('Bambara Prod'!$F$4:$F$176,$E75,'Bambara Prod'!Q$4:Q$176)</f>
        <v>0</v>
      </c>
      <c r="R75" s="3">
        <f>+SUMIF('Bambara Prod'!$F$4:$F$176,$E75,'Bambara Prod'!R$4:R$176)</f>
        <v>0</v>
      </c>
      <c r="S75" s="3">
        <f>+SUMIF('Bambara Prod'!$F$4:$F$176,$E75,'Bambara Prod'!S$4:S$176)</f>
        <v>0</v>
      </c>
      <c r="T75" s="3">
        <f>+SUMIF('Bambara Prod'!$F$4:$F$176,$E75,'Bambara Prod'!T$4:T$176)</f>
        <v>0</v>
      </c>
      <c r="U75" s="3">
        <f>+SUMIF('Bambara Prod'!$F$4:$F$176,$E75,'Bambara Prod'!U$4:U$176)</f>
        <v>0</v>
      </c>
      <c r="V75" s="3">
        <f>+SUMIF('Bambara Prod'!$F$4:$F$176,$E75,'Bambara Prod'!V$4:V$176)</f>
        <v>0</v>
      </c>
      <c r="W75" s="3">
        <f>+SUMIF('Bambara Prod'!$F$4:$F$176,$E75,'Bambara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+SUMIF('Bambara Prod'!$F$4:$F$176,$E76,'Bambara Prod'!H$4:H$176)</f>
        <v>0</v>
      </c>
      <c r="I76" s="2">
        <f>+SUMIF('Bambara Prod'!$F$4:$F$176,$E76,'Bambara Prod'!I$4:I$176)</f>
        <v>0</v>
      </c>
      <c r="J76" s="2">
        <f>+SUMIF('Bambara Prod'!$F$4:$F$176,$E76,'Bambara Prod'!J$4:J$176)</f>
        <v>0</v>
      </c>
      <c r="L76" s="2">
        <f>+SUMIF('Bambara Prod'!$F$4:$F$176,$E76,'Bambara Prod'!L$4:L$176)</f>
        <v>0</v>
      </c>
      <c r="M76" s="2">
        <f>+SUMIF('Bambara Prod'!$F$4:$F$176,$E76,'Bambara Prod'!M$4:M$176)</f>
        <v>0</v>
      </c>
      <c r="N76" s="2">
        <f>+SUMIF('Bambara Prod'!$F$4:$F$176,$E76,'Bambara Prod'!N$4:N$176)</f>
        <v>0</v>
      </c>
      <c r="O76" s="2">
        <f>+SUMIF('Bambara Prod'!$F$4:$F$176,$E76,'Bambara Prod'!O$4:O$176)</f>
        <v>0</v>
      </c>
      <c r="P76" s="2">
        <f>+SUMIF('Bambara Prod'!$F$4:$F$176,$E76,'Bambara Prod'!P$4:P$176)</f>
        <v>0</v>
      </c>
      <c r="Q76" s="2">
        <f>+SUMIF('Bambara Prod'!$F$4:$F$176,$E76,'Bambara Prod'!Q$4:Q$176)</f>
        <v>0</v>
      </c>
      <c r="R76" s="2">
        <f>+SUMIF('Bambara Prod'!$F$4:$F$176,$E76,'Bambara Prod'!R$4:R$176)</f>
        <v>0</v>
      </c>
      <c r="S76" s="2">
        <f>+SUMIF('Bambara Prod'!$F$4:$F$176,$E76,'Bambara Prod'!S$4:S$176)</f>
        <v>0</v>
      </c>
      <c r="T76" s="2">
        <f>+SUMIF('Bambara Prod'!$F$4:$F$176,$E76,'Bambara Prod'!T$4:T$176)</f>
        <v>0</v>
      </c>
      <c r="U76" s="2">
        <f>+SUMIF('Bambara Prod'!$F$4:$F$176,$E76,'Bambara Prod'!U$4:U$176)</f>
        <v>0</v>
      </c>
      <c r="V76" s="2">
        <f>+SUMIF('Bambara Prod'!$F$4:$F$176,$E76,'Bambara Prod'!V$4:V$176)</f>
        <v>0</v>
      </c>
      <c r="W76" s="2">
        <f>+SUMIF('Bambara Prod'!$F$4:$F$176,$E76,'Bambara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+SUMIF('Bambara Prod'!$F$4:$F$176,$E77,'Bambara Prod'!H$4:H$176)</f>
        <v>0</v>
      </c>
      <c r="I77" s="2">
        <f>+SUMIF('Bambara Prod'!$F$4:$F$176,$E77,'Bambara Prod'!I$4:I$176)</f>
        <v>0</v>
      </c>
      <c r="J77" s="2">
        <f>+SUMIF('Bambara Prod'!$F$4:$F$176,$E77,'Bambara Prod'!J$4:J$176)</f>
        <v>0</v>
      </c>
      <c r="L77" s="2">
        <f>+SUMIF('Bambara Prod'!$F$4:$F$176,$E77,'Bambara Prod'!L$4:L$176)</f>
        <v>0</v>
      </c>
      <c r="M77" s="2">
        <f>+SUMIF('Bambara Prod'!$F$4:$F$176,$E77,'Bambara Prod'!M$4:M$176)</f>
        <v>0</v>
      </c>
      <c r="N77" s="2">
        <f>+SUMIF('Bambara Prod'!$F$4:$F$176,$E77,'Bambara Prod'!N$4:N$176)</f>
        <v>0</v>
      </c>
      <c r="O77" s="2">
        <f>+SUMIF('Bambara Prod'!$F$4:$F$176,$E77,'Bambara Prod'!O$4:O$176)</f>
        <v>0</v>
      </c>
      <c r="P77" s="2">
        <f>+SUMIF('Bambara Prod'!$F$4:$F$176,$E77,'Bambara Prod'!P$4:P$176)</f>
        <v>0</v>
      </c>
      <c r="Q77" s="2">
        <f>+SUMIF('Bambara Prod'!$F$4:$F$176,$E77,'Bambara Prod'!Q$4:Q$176)</f>
        <v>0</v>
      </c>
      <c r="R77" s="2">
        <f>+SUMIF('Bambara Prod'!$F$4:$F$176,$E77,'Bambara Prod'!R$4:R$176)</f>
        <v>0</v>
      </c>
      <c r="S77" s="2">
        <f>+SUMIF('Bambara Prod'!$F$4:$F$176,$E77,'Bambara Prod'!S$4:S$176)</f>
        <v>0</v>
      </c>
      <c r="T77" s="2">
        <f>+SUMIF('Bambara Prod'!$F$4:$F$176,$E77,'Bambara Prod'!T$4:T$176)</f>
        <v>0</v>
      </c>
      <c r="U77" s="2">
        <f>+SUMIF('Bambara Prod'!$F$4:$F$176,$E77,'Bambara Prod'!U$4:U$176)</f>
        <v>0</v>
      </c>
      <c r="V77" s="2">
        <f>+SUMIF('Bambara Prod'!$F$4:$F$176,$E77,'Bambara Prod'!V$4:V$176)</f>
        <v>0</v>
      </c>
      <c r="W77" s="2">
        <f>+SUMIF('Bambara Prod'!$F$4:$F$176,$E77,'Bambara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+SUMIF('Bambara Prod'!$F$4:$F$176,$E78,'Bambara Prod'!H$4:H$176)</f>
        <v>0</v>
      </c>
      <c r="I78" s="2">
        <f>+SUMIF('Bambara Prod'!$F$4:$F$176,$E78,'Bambara Prod'!I$4:I$176)</f>
        <v>0</v>
      </c>
      <c r="J78" s="2">
        <f>+SUMIF('Bambara Prod'!$F$4:$F$176,$E78,'Bambara Prod'!J$4:J$176)</f>
        <v>0</v>
      </c>
      <c r="L78" s="2">
        <f>+SUMIF('Bambara Prod'!$F$4:$F$176,$E78,'Bambara Prod'!L$4:L$176)</f>
        <v>0</v>
      </c>
      <c r="M78" s="2">
        <f>+SUMIF('Bambara Prod'!$F$4:$F$176,$E78,'Bambara Prod'!M$4:M$176)</f>
        <v>0</v>
      </c>
      <c r="N78" s="2">
        <f>+SUMIF('Bambara Prod'!$F$4:$F$176,$E78,'Bambara Prod'!N$4:N$176)</f>
        <v>0</v>
      </c>
      <c r="O78" s="2">
        <f>+SUMIF('Bambara Prod'!$F$4:$F$176,$E78,'Bambara Prod'!O$4:O$176)</f>
        <v>0</v>
      </c>
      <c r="P78" s="2">
        <f>+SUMIF('Bambara Prod'!$F$4:$F$176,$E78,'Bambara Prod'!P$4:P$176)</f>
        <v>0</v>
      </c>
      <c r="Q78" s="2">
        <f>+SUMIF('Bambara Prod'!$F$4:$F$176,$E78,'Bambara Prod'!Q$4:Q$176)</f>
        <v>0</v>
      </c>
      <c r="R78" s="2">
        <f>+SUMIF('Bambara Prod'!$F$4:$F$176,$E78,'Bambara Prod'!R$4:R$176)</f>
        <v>0</v>
      </c>
      <c r="S78" s="2">
        <f>+SUMIF('Bambara Prod'!$F$4:$F$176,$E78,'Bambara Prod'!S$4:S$176)</f>
        <v>0</v>
      </c>
      <c r="T78" s="2">
        <f>+SUMIF('Bambara Prod'!$F$4:$F$176,$E78,'Bambara Prod'!T$4:T$176)</f>
        <v>0</v>
      </c>
      <c r="U78" s="2">
        <f>+SUMIF('Bambara Prod'!$F$4:$F$176,$E78,'Bambara Prod'!U$4:U$176)</f>
        <v>0</v>
      </c>
      <c r="V78" s="2">
        <f>+SUMIF('Bambara Prod'!$F$4:$F$176,$E78,'Bambara Prod'!V$4:V$176)</f>
        <v>0</v>
      </c>
      <c r="W78" s="2">
        <f>+SUMIF('Bambara Prod'!$F$4:$F$176,$E78,'Bambara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+SUMIF('Bambara Prod'!$F$4:$F$176,$E79,'Bambara Prod'!H$4:H$176)</f>
        <v>0</v>
      </c>
      <c r="I79" s="3">
        <f>+SUMIF('Bambara Prod'!$F$4:$F$176,$E79,'Bambara Prod'!I$4:I$176)</f>
        <v>0</v>
      </c>
      <c r="J79" s="3">
        <f>+SUMIF('Bambara Prod'!$F$4:$F$176,$E79,'Bambara Prod'!J$4:J$176)</f>
        <v>0</v>
      </c>
      <c r="K79" s="22"/>
      <c r="L79" s="3">
        <f>+SUMIF('Bambara Prod'!$F$4:$F$176,$E79,'Bambara Prod'!L$4:L$176)</f>
        <v>0</v>
      </c>
      <c r="M79" s="3">
        <f>+SUMIF('Bambara Prod'!$F$4:$F$176,$E79,'Bambara Prod'!M$4:M$176)</f>
        <v>0</v>
      </c>
      <c r="N79" s="3">
        <f>+SUMIF('Bambara Prod'!$F$4:$F$176,$E79,'Bambara Prod'!N$4:N$176)</f>
        <v>0</v>
      </c>
      <c r="O79" s="3">
        <f>+SUMIF('Bambara Prod'!$F$4:$F$176,$E79,'Bambara Prod'!O$4:O$176)</f>
        <v>0</v>
      </c>
      <c r="P79" s="3">
        <f>+SUMIF('Bambara Prod'!$F$4:$F$176,$E79,'Bambara Prod'!P$4:P$176)</f>
        <v>0</v>
      </c>
      <c r="Q79" s="3">
        <f>+SUMIF('Bambara Prod'!$F$4:$F$176,$E79,'Bambara Prod'!Q$4:Q$176)</f>
        <v>0</v>
      </c>
      <c r="R79" s="3">
        <f>+SUMIF('Bambara Prod'!$F$4:$F$176,$E79,'Bambara Prod'!R$4:R$176)</f>
        <v>0</v>
      </c>
      <c r="S79" s="3">
        <f>+SUMIF('Bambara Prod'!$F$4:$F$176,$E79,'Bambara Prod'!S$4:S$176)</f>
        <v>0</v>
      </c>
      <c r="T79" s="3">
        <f>+SUMIF('Bambara Prod'!$F$4:$F$176,$E79,'Bambara Prod'!T$4:T$176)</f>
        <v>0</v>
      </c>
      <c r="U79" s="3">
        <f>+SUMIF('Bambara Prod'!$F$4:$F$176,$E79,'Bambara Prod'!U$4:U$176)</f>
        <v>0</v>
      </c>
      <c r="V79" s="3">
        <f>+SUMIF('Bambara Prod'!$F$4:$F$176,$E79,'Bambara Prod'!V$4:V$176)</f>
        <v>0</v>
      </c>
      <c r="W79" s="3">
        <f>+SUMIF('Bambara Prod'!$F$4:$F$176,$E79,'Bambara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0</v>
      </c>
      <c r="I81" s="2">
        <f t="shared" si="47"/>
        <v>0</v>
      </c>
      <c r="J81" s="2">
        <f t="shared" si="47"/>
        <v>0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0</v>
      </c>
      <c r="I82" s="2">
        <f t="shared" si="49"/>
        <v>0</v>
      </c>
      <c r="J82" s="2">
        <f t="shared" si="49"/>
        <v>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155421</v>
      </c>
      <c r="I83" s="2">
        <f t="shared" si="51"/>
        <v>162817</v>
      </c>
      <c r="J83" s="2">
        <f t="shared" si="51"/>
        <v>164589</v>
      </c>
      <c r="L83" s="2">
        <f t="shared" ref="L83:W83" si="52">+SUM(L54,L60,L63,L64,L65,L66,L74)</f>
        <v>65833.288</v>
      </c>
      <c r="M83" s="2">
        <f t="shared" si="52"/>
        <v>69050.043000000005</v>
      </c>
      <c r="N83" s="2">
        <f t="shared" si="52"/>
        <v>69298.040000000008</v>
      </c>
      <c r="O83" s="2">
        <f t="shared" si="52"/>
        <v>10154.071449000001</v>
      </c>
      <c r="P83" s="2">
        <f t="shared" si="52"/>
        <v>10649.702204000001</v>
      </c>
      <c r="Q83" s="2">
        <f t="shared" si="52"/>
        <v>10588.874543</v>
      </c>
      <c r="R83" s="2">
        <f t="shared" si="52"/>
        <v>109276.107</v>
      </c>
      <c r="S83" s="2">
        <f t="shared" si="52"/>
        <v>114510.878</v>
      </c>
      <c r="T83" s="2">
        <f t="shared" si="52"/>
        <v>115191.06600000001</v>
      </c>
      <c r="U83" s="2">
        <f t="shared" si="52"/>
        <v>36505.912568</v>
      </c>
      <c r="V83" s="2">
        <f t="shared" si="52"/>
        <v>38283.243138000005</v>
      </c>
      <c r="W83" s="2">
        <f t="shared" si="52"/>
        <v>38293.642542999994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155421</v>
      </c>
      <c r="I84" s="2">
        <f t="shared" si="53"/>
        <v>162817</v>
      </c>
      <c r="J84" s="2">
        <f t="shared" si="53"/>
        <v>164589</v>
      </c>
      <c r="L84" s="2">
        <f t="shared" ref="L84:W84" si="54">+L83+L77+L47</f>
        <v>65833.288</v>
      </c>
      <c r="M84" s="2">
        <f t="shared" si="54"/>
        <v>69050.043000000005</v>
      </c>
      <c r="N84" s="2">
        <f t="shared" si="54"/>
        <v>69298.040000000008</v>
      </c>
      <c r="O84" s="2">
        <f t="shared" si="54"/>
        <v>10154.071449000001</v>
      </c>
      <c r="P84" s="2">
        <f t="shared" si="54"/>
        <v>10649.702204000001</v>
      </c>
      <c r="Q84" s="2">
        <f t="shared" si="54"/>
        <v>10588.874543</v>
      </c>
      <c r="R84" s="2">
        <f t="shared" si="54"/>
        <v>109276.107</v>
      </c>
      <c r="S84" s="2">
        <f t="shared" si="54"/>
        <v>114510.878</v>
      </c>
      <c r="T84" s="2">
        <f t="shared" si="54"/>
        <v>115191.06600000001</v>
      </c>
      <c r="U84" s="2">
        <f t="shared" si="54"/>
        <v>36505.912568</v>
      </c>
      <c r="V84" s="2">
        <f t="shared" si="54"/>
        <v>38283.243138000005</v>
      </c>
      <c r="W84" s="2">
        <f t="shared" si="54"/>
        <v>38293.642542999994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155421</v>
      </c>
      <c r="I85" s="2">
        <f t="shared" si="55"/>
        <v>162817</v>
      </c>
      <c r="J85" s="2">
        <f t="shared" si="55"/>
        <v>164589</v>
      </c>
      <c r="L85" s="2">
        <f t="shared" ref="L85:W85" si="56">+SUM(L81:L83)</f>
        <v>65833.288</v>
      </c>
      <c r="M85" s="2">
        <f t="shared" si="56"/>
        <v>69050.043000000005</v>
      </c>
      <c r="N85" s="2">
        <f t="shared" si="56"/>
        <v>69298.040000000008</v>
      </c>
      <c r="O85" s="2">
        <f t="shared" si="56"/>
        <v>10154.071449000001</v>
      </c>
      <c r="P85" s="2">
        <f t="shared" si="56"/>
        <v>10649.702204000001</v>
      </c>
      <c r="Q85" s="2">
        <f t="shared" si="56"/>
        <v>10588.874543</v>
      </c>
      <c r="R85" s="2">
        <f t="shared" si="56"/>
        <v>109276.107</v>
      </c>
      <c r="S85" s="2">
        <f t="shared" si="56"/>
        <v>114510.878</v>
      </c>
      <c r="T85" s="2">
        <f t="shared" si="56"/>
        <v>115191.06600000001</v>
      </c>
      <c r="U85" s="2">
        <f t="shared" si="56"/>
        <v>36505.912568</v>
      </c>
      <c r="V85" s="2">
        <f t="shared" si="56"/>
        <v>38283.243138000005</v>
      </c>
      <c r="W85" s="2">
        <f t="shared" si="56"/>
        <v>38293.642542999994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155421</v>
      </c>
      <c r="I86" s="52">
        <f t="shared" si="57"/>
        <v>162817</v>
      </c>
      <c r="J86" s="52">
        <f t="shared" si="57"/>
        <v>164589</v>
      </c>
      <c r="L86" s="61">
        <f t="shared" ref="L86:W86" si="58">+L84-L63-L58-L59</f>
        <v>65833.288</v>
      </c>
      <c r="M86" s="61">
        <f t="shared" si="58"/>
        <v>69050.043000000005</v>
      </c>
      <c r="N86" s="61">
        <f t="shared" si="58"/>
        <v>69298.040000000008</v>
      </c>
      <c r="O86" s="61">
        <f t="shared" si="58"/>
        <v>10154.071449000001</v>
      </c>
      <c r="P86" s="61">
        <f t="shared" si="58"/>
        <v>10649.702204000001</v>
      </c>
      <c r="Q86" s="61">
        <f t="shared" si="58"/>
        <v>10588.874543</v>
      </c>
      <c r="R86" s="61">
        <f t="shared" si="58"/>
        <v>109276.107</v>
      </c>
      <c r="S86" s="61">
        <f t="shared" si="58"/>
        <v>114510.878</v>
      </c>
      <c r="T86" s="61">
        <f t="shared" si="58"/>
        <v>115191.06600000001</v>
      </c>
      <c r="U86" s="61">
        <f t="shared" si="58"/>
        <v>36505.912568</v>
      </c>
      <c r="V86" s="61">
        <f t="shared" si="58"/>
        <v>38283.243138000005</v>
      </c>
      <c r="W86" s="61">
        <f t="shared" si="58"/>
        <v>38293.642542999994</v>
      </c>
    </row>
    <row r="87" spans="4:23" ht="13.5" customHeight="1" x14ac:dyDescent="0.35">
      <c r="D87" s="4" t="s">
        <v>711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+SUMIF('Bambara Area'!$F$4:$F$176,$E90,'Bambara Area'!H$4:H$176)</f>
        <v>0</v>
      </c>
      <c r="I90" s="2">
        <f>+SUMIF('Bambara Area'!$F$4:$F$176,$E90,'Bambara Area'!I$4:I$176)</f>
        <v>0</v>
      </c>
      <c r="J90" s="2">
        <f>+SUMIF('Bambara Area'!$F$4:$F$176,$E90,'Bambara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+SUMIF('Bambara Area'!$F$4:$F$176,$E91,'Bambara Area'!H$4:H$176)</f>
        <v>68742</v>
      </c>
      <c r="I91" s="2">
        <f>+SUMIF('Bambara Area'!$F$4:$F$176,$E91,'Bambara Area'!I$4:I$176)</f>
        <v>72665</v>
      </c>
      <c r="J91" s="2">
        <f>+SUMIF('Bambara Area'!$F$4:$F$176,$E91,'Bambara Area'!J$4:J$176)</f>
        <v>77287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+SUMIF('Bambara Area'!$F$4:$F$176,$E92,'Bambara Area'!H$4:H$176)</f>
        <v>0</v>
      </c>
      <c r="I92" s="2">
        <f>+SUMIF('Bambara Area'!$F$4:$F$176,$E92,'Bambara Area'!I$4:I$176)</f>
        <v>0</v>
      </c>
      <c r="J92" s="2">
        <f>+SUMIF('Bambara Area'!$F$4:$F$176,$E92,'Bambara Area'!J$4:J$176)</f>
        <v>0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+SUMIF('Bambara Area'!$F$4:$F$176,$E93,'Bambara Area'!H$4:H$176)</f>
        <v>0</v>
      </c>
      <c r="I93" s="2">
        <f>+SUMIF('Bambara Area'!$F$4:$F$176,$E93,'Bambara Area'!I$4:I$176)</f>
        <v>0</v>
      </c>
      <c r="J93" s="2">
        <f>+SUMIF('Bambara Area'!$F$4:$F$176,$E93,'Bambara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+SUMIF('Bambara Area'!$F$4:$F$176,$E94,'Bambara Area'!H$4:H$176)</f>
        <v>0</v>
      </c>
      <c r="I94" s="2">
        <f>+SUMIF('Bambara Area'!$F$4:$F$176,$E94,'Bambara Area'!I$4:I$176)</f>
        <v>0</v>
      </c>
      <c r="J94" s="2">
        <f>+SUMIF('Bambara Area'!$F$4:$F$176,$E94,'Bambara Area'!J$4:J$176)</f>
        <v>0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+SUMIF('Bambara Area'!$F$4:$F$176,$E95,'Bambara Area'!H$4:H$176)</f>
        <v>0</v>
      </c>
      <c r="I95" s="2">
        <f>+SUMIF('Bambara Area'!$F$4:$F$176,$E95,'Bambara Area'!I$4:I$176)</f>
        <v>0</v>
      </c>
      <c r="J95" s="2">
        <f>+SUMIF('Bambara Area'!$F$4:$F$176,$E95,'Bambara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+SUMIF('Bambara Area'!$F$4:$F$176,$E96,'Bambara Area'!H$4:H$176)</f>
        <v>152820</v>
      </c>
      <c r="I96" s="2">
        <f>+SUMIF('Bambara Area'!$F$4:$F$176,$E96,'Bambara Area'!I$4:I$176)</f>
        <v>148909</v>
      </c>
      <c r="J96" s="2">
        <f>+SUMIF('Bambara Area'!$F$4:$F$176,$E96,'Bambara Area'!J$4:J$176)</f>
        <v>151477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221562</v>
      </c>
      <c r="I97" s="3">
        <f t="shared" si="59"/>
        <v>221574</v>
      </c>
      <c r="J97" s="3">
        <f t="shared" si="59"/>
        <v>228764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+SUMIF('Bambara Area'!$F$4:$F$176,$E98,'Bambara Area'!H$4:H$176)</f>
        <v>0</v>
      </c>
      <c r="I98" s="2">
        <f>+SUMIF('Bambara Area'!$F$4:$F$176,$E98,'Bambara Area'!I$4:I$176)</f>
        <v>0</v>
      </c>
      <c r="J98" s="2">
        <f>+SUMIF('Bambara Area'!$F$4:$F$176,$E98,'Bambara Area'!J$4:J$176)</f>
        <v>0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+SUMIF('Bambara Area'!$F$4:$F$176,$E99,'Bambara Area'!H$4:H$176)</f>
        <v>0</v>
      </c>
      <c r="I99" s="2">
        <f>+SUMIF('Bambara Area'!$F$4:$F$176,$E99,'Bambara Area'!I$4:I$176)</f>
        <v>0</v>
      </c>
      <c r="J99" s="2">
        <f>+SUMIF('Bambara Area'!$F$4:$F$176,$E99,'Bambara Area'!J$4:J$176)</f>
        <v>0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+SUMIF('Bambara Area'!$F$4:$F$176,$E100,'Bambara Area'!H$4:H$176)</f>
        <v>0</v>
      </c>
      <c r="I100" s="2">
        <f>+SUMIF('Bambara Area'!$F$4:$F$176,$E100,'Bambara Area'!I$4:I$176)</f>
        <v>0</v>
      </c>
      <c r="J100" s="2">
        <f>+SUMIF('Bambara Area'!$F$4:$F$176,$E100,'Bambara Area'!J$4:J$176)</f>
        <v>0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+SUMIF('Bambara Area'!$F$4:$F$176,$E101,'Bambara Area'!H$4:H$176)</f>
        <v>0</v>
      </c>
      <c r="I101" s="2">
        <f>+SUMIF('Bambara Area'!$F$4:$F$176,$E101,'Bambara Area'!I$4:I$176)</f>
        <v>0</v>
      </c>
      <c r="J101" s="2">
        <f>+SUMIF('Bambara Area'!$F$4:$F$176,$E101,'Bambara Area'!J$4:J$176)</f>
        <v>0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+SUMIF('Bambara Area'!$F$4:$F$176,$E102,'Bambara Area'!H$4:H$176)</f>
        <v>0</v>
      </c>
      <c r="I102" s="2">
        <f>+SUMIF('Bambara Area'!$F$4:$F$176,$E102,'Bambara Area'!I$4:I$176)</f>
        <v>0</v>
      </c>
      <c r="J102" s="2">
        <f>+SUMIF('Bambara Area'!$F$4:$F$176,$E102,'Bambara Area'!J$4:J$176)</f>
        <v>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0</v>
      </c>
      <c r="I103" s="3">
        <f t="shared" si="60"/>
        <v>0</v>
      </c>
      <c r="J103" s="3">
        <f t="shared" si="60"/>
        <v>0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+SUMIF('Bambara Area'!$F$4:$F$176,$E104,'Bambara Area'!H$4:H$176)</f>
        <v>0</v>
      </c>
      <c r="I104" s="3">
        <f>+SUMIF('Bambara Area'!$F$4:$F$176,$E104,'Bambara Area'!I$4:I$176)</f>
        <v>0</v>
      </c>
      <c r="J104" s="3">
        <f>+SUMIF('Bambara Area'!$F$4:$F$176,$E104,'Bambara Area'!J$4:J$176)</f>
        <v>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+SUMIF('Bambara Area'!$F$4:$F$176,$E105,'Bambara Area'!H$4:H$176)</f>
        <v>0</v>
      </c>
      <c r="I105" s="2">
        <f>+SUMIF('Bambara Area'!$F$4:$F$176,$E105,'Bambara Area'!I$4:I$176)</f>
        <v>0</v>
      </c>
      <c r="J105" s="2">
        <f>+SUMIF('Bambara Area'!$F$4:$F$176,$E105,'Bambara Area'!J$4:J$176)</f>
        <v>0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+SUMIF('Bambara Area'!$F$4:$F$176,$E106,'Bambara Area'!H$4:H$176)</f>
        <v>0</v>
      </c>
      <c r="I106" s="2">
        <f>+SUMIF('Bambara Area'!$F$4:$F$176,$E106,'Bambara Area'!I$4:I$176)</f>
        <v>0</v>
      </c>
      <c r="J106" s="2">
        <f>+SUMIF('Bambara Area'!$F$4:$F$176,$E106,'Bambara Area'!J$4:J$176)</f>
        <v>0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+SUMIF('Bambara Area'!$F$4:$F$176,$E107,'Bambara Area'!H$4:H$176)</f>
        <v>0</v>
      </c>
      <c r="I107" s="2">
        <f>+SUMIF('Bambara Area'!$F$4:$F$176,$E107,'Bambara Area'!I$4:I$176)</f>
        <v>0</v>
      </c>
      <c r="J107" s="2">
        <f>+SUMIF('Bambara Area'!$F$4:$F$176,$E107,'Bambara Area'!J$4:J$176)</f>
        <v>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+SUMIF('Bambara Area'!$F$4:$F$176,$E108,'Bambara Area'!H$4:H$176)</f>
        <v>0</v>
      </c>
      <c r="I108" s="2">
        <f>+SUMIF('Bambara Area'!$F$4:$F$176,$E108,'Bambara Area'!I$4:I$176)</f>
        <v>0</v>
      </c>
      <c r="J108" s="2">
        <f>+SUMIF('Bambara Area'!$F$4:$F$176,$E108,'Bambara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+SUMIF('Bambara Area'!$F$4:$F$176,$E109,'Bambara Area'!H$4:H$176)</f>
        <v>0</v>
      </c>
      <c r="I109" s="2">
        <f>+SUMIF('Bambara Area'!$F$4:$F$176,$E109,'Bambara Area'!I$4:I$176)</f>
        <v>0</v>
      </c>
      <c r="J109" s="2">
        <f>+SUMIF('Bambara Area'!$F$4:$F$176,$E109,'Bambara Area'!J$4:J$176)</f>
        <v>0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0</v>
      </c>
      <c r="I110" s="3">
        <f t="shared" si="61"/>
        <v>0</v>
      </c>
      <c r="J110" s="3">
        <f t="shared" si="61"/>
        <v>0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+SUMIF('Bambara Area'!$F$4:$F$176,$E111,'Bambara Area'!H$4:H$176)</f>
        <v>0</v>
      </c>
      <c r="I111" s="2">
        <f>+SUMIF('Bambara Area'!$F$4:$F$176,$E111,'Bambara Area'!I$4:I$176)</f>
        <v>0</v>
      </c>
      <c r="J111" s="2">
        <f>+SUMIF('Bambara Area'!$F$4:$F$176,$E111,'Bambara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+SUMIF('Bambara Area'!$F$4:$F$176,$E112,'Bambara Area'!H$4:H$176)</f>
        <v>0</v>
      </c>
      <c r="I112" s="2">
        <f>+SUMIF('Bambara Area'!$F$4:$F$176,$E112,'Bambara Area'!I$4:I$176)</f>
        <v>0</v>
      </c>
      <c r="J112" s="2">
        <f>+SUMIF('Bambara Area'!$F$4:$F$176,$E112,'Bambara Area'!J$4:J$176)</f>
        <v>0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+SUMIF('Bambara Area'!$F$4:$F$176,$E113,'Bambara Area'!H$4:H$176)</f>
        <v>0</v>
      </c>
      <c r="I113" s="2">
        <f>+SUMIF('Bambara Area'!$F$4:$F$176,$E113,'Bambara Area'!I$4:I$176)</f>
        <v>0</v>
      </c>
      <c r="J113" s="2">
        <f>+SUMIF('Bambara Area'!$F$4:$F$176,$E113,'Bambara Area'!J$4:J$176)</f>
        <v>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0</v>
      </c>
      <c r="I114" s="3">
        <f t="shared" si="62"/>
        <v>0</v>
      </c>
      <c r="J114" s="3">
        <f t="shared" si="62"/>
        <v>0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+SUMIF('Bambara Area'!$F$4:$F$176,$E115,'Bambara Area'!H$4:H$176)</f>
        <v>0</v>
      </c>
      <c r="I115" s="2">
        <f>+SUMIF('Bambara Area'!$F$4:$F$176,$E115,'Bambara Area'!I$4:I$176)</f>
        <v>0</v>
      </c>
      <c r="J115" s="2">
        <f>+SUMIF('Bambara Area'!$F$4:$F$176,$E115,'Bambara Area'!J$4:J$176)</f>
        <v>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+SUMIF('Bambara Area'!$F$4:$F$176,$E116,'Bambara Area'!H$4:H$176)</f>
        <v>0</v>
      </c>
      <c r="I116" s="2">
        <f>+SUMIF('Bambara Area'!$F$4:$F$176,$E116,'Bambara Area'!I$4:I$176)</f>
        <v>0</v>
      </c>
      <c r="J116" s="2">
        <f>+SUMIF('Bambara Area'!$F$4:$F$176,$E116,'Bambara Area'!J$4:J$176)</f>
        <v>0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0</v>
      </c>
      <c r="I117" s="3">
        <f t="shared" si="63"/>
        <v>0</v>
      </c>
      <c r="J117" s="3">
        <f t="shared" si="63"/>
        <v>0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+SUMIF('Bambara Area'!$F$4:$F$176,$E118,'Bambara Area'!H$4:H$176)</f>
        <v>0</v>
      </c>
      <c r="I118" s="2">
        <f>+SUMIF('Bambara Area'!$F$4:$F$176,$E118,'Bambara Area'!I$4:I$176)</f>
        <v>0</v>
      </c>
      <c r="J118" s="2">
        <f>+SUMIF('Bambara Area'!$F$4:$F$176,$E118,'Bambara Area'!J$4:J$176)</f>
        <v>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+SUMIF('Bambara Area'!$F$4:$F$176,$E119,'Bambara Area'!H$4:H$176)</f>
        <v>0</v>
      </c>
      <c r="I119" s="2">
        <f>+SUMIF('Bambara Area'!$F$4:$F$176,$E119,'Bambara Area'!I$4:I$176)</f>
        <v>0</v>
      </c>
      <c r="J119" s="2">
        <f>+SUMIF('Bambara Area'!$F$4:$F$176,$E119,'Bambara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+SUMIF('Bambara Area'!$F$4:$F$176,$E120,'Bambara Area'!H$4:H$176)</f>
        <v>0</v>
      </c>
      <c r="I120" s="2">
        <f>+SUMIF('Bambara Area'!$F$4:$F$176,$E120,'Bambara Area'!I$4:I$176)</f>
        <v>0</v>
      </c>
      <c r="J120" s="2">
        <f>+SUMIF('Bambara Area'!$F$4:$F$176,$E120,'Bambara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+SUMIF('Bambara Area'!$F$4:$F$176,$E121,'Bambara Area'!H$4:H$176)</f>
        <v>0</v>
      </c>
      <c r="I121" s="2">
        <f>+SUMIF('Bambara Area'!$F$4:$F$176,$E121,'Bambara Area'!I$4:I$176)</f>
        <v>0</v>
      </c>
      <c r="J121" s="2">
        <f>+SUMIF('Bambara Area'!$F$4:$F$176,$E121,'Bambara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+SUMIF('Bambara Area'!$F$4:$F$176,$E122,'Bambara Area'!H$4:H$176)</f>
        <v>0</v>
      </c>
      <c r="I122" s="2">
        <f>+SUMIF('Bambara Area'!$F$4:$F$176,$E122,'Bambara Area'!I$4:I$176)</f>
        <v>0</v>
      </c>
      <c r="J122" s="2">
        <f>+SUMIF('Bambara Area'!$F$4:$F$176,$E122,'Bambara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0</v>
      </c>
      <c r="I124" s="2">
        <f t="shared" si="64"/>
        <v>0</v>
      </c>
      <c r="J124" s="2">
        <f t="shared" si="64"/>
        <v>0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0</v>
      </c>
      <c r="I125" s="2">
        <f t="shared" si="65"/>
        <v>0</v>
      </c>
      <c r="J125" s="2">
        <f t="shared" si="65"/>
        <v>0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221562</v>
      </c>
      <c r="I126" s="2">
        <f t="shared" si="66"/>
        <v>221574</v>
      </c>
      <c r="J126" s="2">
        <f t="shared" si="66"/>
        <v>228764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221562</v>
      </c>
      <c r="I127" s="2">
        <f t="shared" si="67"/>
        <v>221574</v>
      </c>
      <c r="J127" s="2">
        <f t="shared" si="67"/>
        <v>228764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221562</v>
      </c>
      <c r="I128" s="2">
        <f t="shared" si="69"/>
        <v>221574</v>
      </c>
      <c r="J128" s="2">
        <f t="shared" si="69"/>
        <v>228764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221562</v>
      </c>
      <c r="I129" s="52">
        <f t="shared" si="71"/>
        <v>221574</v>
      </c>
      <c r="J129" s="52">
        <f t="shared" si="71"/>
        <v>228764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711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713.04297227313725</v>
      </c>
      <c r="I134" s="2">
        <f t="shared" si="74"/>
        <v>700.72249363517517</v>
      </c>
      <c r="J134" s="2">
        <f t="shared" si="74"/>
        <v>683.94425970732459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 t="e">
        <f t="shared" ref="H135:J135" si="75">+H49*1000/H92</f>
        <v>#DIV/0!</v>
      </c>
      <c r="I135" s="2" t="e">
        <f t="shared" si="75"/>
        <v>#DIV/0!</v>
      </c>
      <c r="J135" s="2" t="e">
        <f t="shared" si="75"/>
        <v>#DIV/0!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 t="e">
        <f t="shared" ref="H137:J137" si="77">+H51*1000/H94</f>
        <v>#DIV/0!</v>
      </c>
      <c r="I137" s="2" t="e">
        <f t="shared" si="77"/>
        <v>#DIV/0!</v>
      </c>
      <c r="J137" s="2" t="e">
        <f t="shared" si="77"/>
        <v>#DIV/0!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696.27666535793742</v>
      </c>
      <c r="I139" s="2">
        <f t="shared" si="79"/>
        <v>751.45894472463044</v>
      </c>
      <c r="J139" s="2">
        <f t="shared" si="79"/>
        <v>737.59712695656765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701.47859289950441</v>
      </c>
      <c r="I140" s="2">
        <f t="shared" si="80"/>
        <v>734.81996985205842</v>
      </c>
      <c r="J140" s="2">
        <f t="shared" si="80"/>
        <v>719.47072091762686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 t="e">
        <f t="shared" ref="H141:J141" si="81">+H55*1000/H98</f>
        <v>#DIV/0!</v>
      </c>
      <c r="I141" s="2" t="e">
        <f t="shared" si="81"/>
        <v>#DIV/0!</v>
      </c>
      <c r="J141" s="2" t="e">
        <f t="shared" si="81"/>
        <v>#DIV/0!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 t="e">
        <f t="shared" ref="H142:J142" si="82">+H56*1000/H99</f>
        <v>#DIV/0!</v>
      </c>
      <c r="I142" s="2" t="e">
        <f t="shared" si="82"/>
        <v>#DIV/0!</v>
      </c>
      <c r="J142" s="2" t="e">
        <f t="shared" si="82"/>
        <v>#DIV/0!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 t="e">
        <f t="shared" ref="H143:J143" si="83">+H57*1000/H100</f>
        <v>#DIV/0!</v>
      </c>
      <c r="I143" s="2" t="e">
        <f t="shared" si="83"/>
        <v>#DIV/0!</v>
      </c>
      <c r="J143" s="2" t="e">
        <f t="shared" si="83"/>
        <v>#DIV/0!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 t="e">
        <f t="shared" ref="H144:J144" si="84">+H58*1000/H101</f>
        <v>#DIV/0!</v>
      </c>
      <c r="I144" s="2" t="e">
        <f t="shared" si="84"/>
        <v>#DIV/0!</v>
      </c>
      <c r="J144" s="2" t="e">
        <f t="shared" si="84"/>
        <v>#DIV/0!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 t="e">
        <f t="shared" ref="H145:J145" si="85">+H59*1000/H102</f>
        <v>#DIV/0!</v>
      </c>
      <c r="I145" s="2" t="e">
        <f t="shared" si="85"/>
        <v>#DIV/0!</v>
      </c>
      <c r="J145" s="2" t="e">
        <f t="shared" si="85"/>
        <v>#DIV/0!</v>
      </c>
    </row>
    <row r="146" spans="4:10" ht="13.5" customHeight="1" x14ac:dyDescent="0.35">
      <c r="D146" s="19" t="s">
        <v>303</v>
      </c>
      <c r="E146" s="19"/>
      <c r="F146" s="5"/>
      <c r="G146" s="5"/>
      <c r="H146" s="2" t="e">
        <f t="shared" ref="H146:J146" si="86">+H60*1000/H103</f>
        <v>#DIV/0!</v>
      </c>
      <c r="I146" s="2" t="e">
        <f t="shared" si="86"/>
        <v>#DIV/0!</v>
      </c>
      <c r="J146" s="2" t="e">
        <f t="shared" si="86"/>
        <v>#DIV/0!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 t="e">
        <f t="shared" ref="H147:J147" si="87">+H61*1000/H104</f>
        <v>#DIV/0!</v>
      </c>
      <c r="I147" s="2" t="e">
        <f t="shared" si="87"/>
        <v>#DIV/0!</v>
      </c>
      <c r="J147" s="2" t="e">
        <f t="shared" si="87"/>
        <v>#DIV/0!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 t="e">
        <f t="shared" ref="H148:J148" si="88">+H62*1000/H105</f>
        <v>#DIV/0!</v>
      </c>
      <c r="I148" s="2" t="e">
        <f t="shared" si="88"/>
        <v>#DIV/0!</v>
      </c>
      <c r="J148" s="2" t="e">
        <f t="shared" si="88"/>
        <v>#DIV/0!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 t="e">
        <f t="shared" ref="H149:J149" si="89">+H63*1000/H106</f>
        <v>#DIV/0!</v>
      </c>
      <c r="I149" s="2" t="e">
        <f t="shared" si="89"/>
        <v>#DIV/0!</v>
      </c>
      <c r="J149" s="2" t="e">
        <f t="shared" si="89"/>
        <v>#DIV/0!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 t="e">
        <f t="shared" ref="H150:J150" si="90">+H64*1000/H107</f>
        <v>#DIV/0!</v>
      </c>
      <c r="I150" s="2" t="e">
        <f t="shared" si="90"/>
        <v>#DIV/0!</v>
      </c>
      <c r="J150" s="2" t="e">
        <f t="shared" si="90"/>
        <v>#DIV/0!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 t="e">
        <f t="shared" ref="H152:J152" si="92">+H66*1000/H109</f>
        <v>#DIV/0!</v>
      </c>
      <c r="I152" s="2" t="e">
        <f t="shared" si="92"/>
        <v>#DIV/0!</v>
      </c>
      <c r="J152" s="2" t="e">
        <f t="shared" si="92"/>
        <v>#DIV/0!</v>
      </c>
    </row>
    <row r="153" spans="4:10" ht="13.5" customHeight="1" x14ac:dyDescent="0.35">
      <c r="D153" s="19" t="s">
        <v>604</v>
      </c>
      <c r="E153" s="19"/>
      <c r="F153" s="5"/>
      <c r="G153" s="5"/>
      <c r="H153" s="2" t="e">
        <f t="shared" ref="H153:J153" si="93">+H67*1000/H110</f>
        <v>#DIV/0!</v>
      </c>
      <c r="I153" s="2" t="e">
        <f t="shared" si="93"/>
        <v>#DIV/0!</v>
      </c>
      <c r="J153" s="2" t="e">
        <f t="shared" si="93"/>
        <v>#DIV/0!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 t="e">
        <f t="shared" ref="H155:J155" si="95">+H69*1000/H112</f>
        <v>#DIV/0!</v>
      </c>
      <c r="I155" s="2" t="e">
        <f t="shared" si="95"/>
        <v>#DIV/0!</v>
      </c>
      <c r="J155" s="2" t="e">
        <f t="shared" si="95"/>
        <v>#DIV/0!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 t="e">
        <f t="shared" ref="H156:J156" si="96">+H70*1000/H113</f>
        <v>#DIV/0!</v>
      </c>
      <c r="I156" s="2" t="e">
        <f t="shared" si="96"/>
        <v>#DIV/0!</v>
      </c>
      <c r="J156" s="2" t="e">
        <f t="shared" si="96"/>
        <v>#DIV/0!</v>
      </c>
    </row>
    <row r="157" spans="4:10" ht="13.5" customHeight="1" x14ac:dyDescent="0.35">
      <c r="D157" s="19" t="s">
        <v>605</v>
      </c>
      <c r="E157" s="19"/>
      <c r="F157" s="5"/>
      <c r="G157" s="5"/>
      <c r="H157" s="2" t="e">
        <f t="shared" ref="H157:J157" si="97">+H71*1000/H114</f>
        <v>#DIV/0!</v>
      </c>
      <c r="I157" s="2" t="e">
        <f t="shared" si="97"/>
        <v>#DIV/0!</v>
      </c>
      <c r="J157" s="2" t="e">
        <f t="shared" si="97"/>
        <v>#DIV/0!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 t="e">
        <f t="shared" ref="H158:J158" si="98">+H72*1000/H115</f>
        <v>#DIV/0!</v>
      </c>
      <c r="I158" s="2" t="e">
        <f t="shared" si="98"/>
        <v>#DIV/0!</v>
      </c>
      <c r="J158" s="2" t="e">
        <f t="shared" si="98"/>
        <v>#DIV/0!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 t="e">
        <f t="shared" ref="H159:J159" si="99">+H73*1000/H116</f>
        <v>#DIV/0!</v>
      </c>
      <c r="I159" s="2" t="e">
        <f t="shared" si="99"/>
        <v>#DIV/0!</v>
      </c>
      <c r="J159" s="2" t="e">
        <f t="shared" si="99"/>
        <v>#DIV/0!</v>
      </c>
    </row>
    <row r="160" spans="4:10" ht="13.5" customHeight="1" x14ac:dyDescent="0.35">
      <c r="D160" s="19" t="s">
        <v>588</v>
      </c>
      <c r="E160" s="19"/>
      <c r="F160" s="5"/>
      <c r="G160" s="5"/>
      <c r="H160" s="2" t="e">
        <f t="shared" ref="H160:J160" si="100">+H74*1000/H117</f>
        <v>#DIV/0!</v>
      </c>
      <c r="I160" s="2" t="e">
        <f t="shared" si="100"/>
        <v>#DIV/0!</v>
      </c>
      <c r="J160" s="2" t="e">
        <f t="shared" si="100"/>
        <v>#DIV/0!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 t="e">
        <f t="shared" ref="H161:J161" si="101">+H75*1000/H118</f>
        <v>#DIV/0!</v>
      </c>
      <c r="I161" s="2" t="e">
        <f t="shared" si="101"/>
        <v>#DIV/0!</v>
      </c>
      <c r="J161" s="2" t="e">
        <f t="shared" si="101"/>
        <v>#DIV/0!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03">+H77*1000/H120</f>
        <v>#DIV/0!</v>
      </c>
      <c r="I163" s="2" t="e">
        <f t="shared" si="103"/>
        <v>#DIV/0!</v>
      </c>
      <c r="J163" s="2" t="e">
        <f t="shared" si="103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05">+H79*1000/H122</f>
        <v>#DIV/0!</v>
      </c>
      <c r="I165" s="2" t="e">
        <f t="shared" si="105"/>
        <v>#DIV/0!</v>
      </c>
      <c r="J165" s="2" t="e">
        <f t="shared" si="105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 t="e">
        <f t="shared" ref="H167:J167" si="106">+H81*1000/H124</f>
        <v>#DIV/0!</v>
      </c>
      <c r="I167" s="2" t="e">
        <f t="shared" si="106"/>
        <v>#DIV/0!</v>
      </c>
      <c r="J167" s="2" t="e">
        <f t="shared" si="106"/>
        <v>#DIV/0!</v>
      </c>
    </row>
    <row r="168" spans="4:17" ht="13.5" customHeight="1" x14ac:dyDescent="0.35">
      <c r="D168" s="6" t="s">
        <v>607</v>
      </c>
      <c r="E168" s="6"/>
      <c r="F168" s="6"/>
      <c r="G168" s="6"/>
      <c r="H168" s="2" t="e">
        <f t="shared" ref="H168:J168" si="107">+H82*1000/H125</f>
        <v>#DIV/0!</v>
      </c>
      <c r="I168" s="2" t="e">
        <f t="shared" si="107"/>
        <v>#DIV/0!</v>
      </c>
      <c r="J168" s="2" t="e">
        <f t="shared" si="107"/>
        <v>#DIV/0!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701.47859289950441</v>
      </c>
      <c r="I169" s="2">
        <f t="shared" si="108"/>
        <v>734.81996985205842</v>
      </c>
      <c r="J169" s="2">
        <f t="shared" si="108"/>
        <v>719.47072091762686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701.47859289950441</v>
      </c>
      <c r="I170" s="2">
        <f t="shared" si="109"/>
        <v>734.81996985205842</v>
      </c>
      <c r="J170" s="2">
        <f t="shared" si="109"/>
        <v>719.47072091762686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701.47859289950441</v>
      </c>
      <c r="I171" s="2">
        <f t="shared" si="111"/>
        <v>734.81996985205842</v>
      </c>
      <c r="J171" s="2">
        <f t="shared" si="111"/>
        <v>719.47072091762686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701.47859289950441</v>
      </c>
      <c r="I172" s="53">
        <f t="shared" si="112"/>
        <v>734.81996985205842</v>
      </c>
      <c r="J172" s="53">
        <f t="shared" si="112"/>
        <v>719.47072091762686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W265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699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38275</v>
      </c>
      <c r="I5" s="2">
        <f t="shared" si="0"/>
        <v>40170</v>
      </c>
      <c r="J5" s="2">
        <f t="shared" si="0"/>
        <v>42041</v>
      </c>
      <c r="K5" s="27"/>
      <c r="L5" s="2">
        <f>+IFERROR(('Regions &amp; Poverty'!$G3/100)*H5,0)</f>
        <v>9186</v>
      </c>
      <c r="M5" s="2">
        <f>+IFERROR(('Regions &amp; Poverty'!$G3/100)*I5,0)</f>
        <v>9640.7999999999993</v>
      </c>
      <c r="N5" s="2">
        <f>+IFERROR(('Regions &amp; Poverty'!$G3/100)*J5,0)</f>
        <v>10089.84</v>
      </c>
      <c r="O5" s="2">
        <f>+IFERROR(L5*('Regions &amp; Poverty'!$I3/100),0)</f>
        <v>707.322</v>
      </c>
      <c r="P5" s="2">
        <f>+IFERROR(M5*('Regions &amp; Poverty'!$I3/100),0)</f>
        <v>742.34159999999997</v>
      </c>
      <c r="Q5" s="2">
        <f>+IFERROR(N5*('Regions &amp; Poverty'!$I3/100),0)</f>
        <v>776.91768000000002</v>
      </c>
      <c r="R5" s="2">
        <f>+IFERROR(('Regions &amp; Poverty'!$K3/100)*H5,0)</f>
        <v>17223.75</v>
      </c>
      <c r="S5" s="2">
        <f>+IFERROR(('Regions &amp; Poverty'!$K3/100)*I5,0)</f>
        <v>18076.5</v>
      </c>
      <c r="T5" s="2">
        <f>+IFERROR(('Regions &amp; Poverty'!$K3/100)*J5,0)</f>
        <v>18918.45</v>
      </c>
      <c r="U5" s="2">
        <f>+IFERROR(R5*('Regions &amp; Poverty'!$M3/100),0)</f>
        <v>3238.0650000000001</v>
      </c>
      <c r="V5" s="2">
        <f>+IFERROR(S5*('Regions &amp; Poverty'!$M3/100),0)</f>
        <v>3398.3820000000001</v>
      </c>
      <c r="W5" s="2">
        <f>+IFERROR(T5*('Regions &amp; Poverty'!$M3/100),0)</f>
        <v>3556.6686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10741</v>
      </c>
      <c r="I8" s="2">
        <f t="shared" si="0"/>
        <v>10748</v>
      </c>
      <c r="J8" s="2">
        <f t="shared" si="0"/>
        <v>10819</v>
      </c>
      <c r="K8" s="27"/>
      <c r="L8" s="2">
        <f>+IFERROR(('Regions &amp; Poverty'!$G6/100)*H8,0)</f>
        <v>8281.3109999999997</v>
      </c>
      <c r="M8" s="2">
        <f>+IFERROR(('Regions &amp; Poverty'!$G6/100)*I8,0)</f>
        <v>8286.7079999999987</v>
      </c>
      <c r="N8" s="2">
        <f>+IFERROR(('Regions &amp; Poverty'!$G6/100)*J8,0)</f>
        <v>8341.4489999999987</v>
      </c>
      <c r="O8" s="2">
        <f>+IFERROR(L8*('Regions &amp; Poverty'!$I6/100),0)</f>
        <v>3246.2739120000001</v>
      </c>
      <c r="P8" s="2">
        <f>+IFERROR(M8*('Regions &amp; Poverty'!$I6/100),0)</f>
        <v>3248.3895359999997</v>
      </c>
      <c r="Q8" s="2">
        <f>+IFERROR(N8*('Regions &amp; Poverty'!$I6/100),0)</f>
        <v>3269.8480079999995</v>
      </c>
      <c r="R8" s="2">
        <f>+IFERROR(('Regions &amp; Poverty'!$K6/100)*H8,0)</f>
        <v>9806.5329999999994</v>
      </c>
      <c r="S8" s="2">
        <f>+IFERROR(('Regions &amp; Poverty'!$K6/100)*I8,0)</f>
        <v>9812.9239999999991</v>
      </c>
      <c r="T8" s="2">
        <f>+IFERROR(('Regions &amp; Poverty'!$K6/100)*J8,0)</f>
        <v>9877.7469999999994</v>
      </c>
      <c r="U8" s="2">
        <f>+IFERROR(R8*('Regions &amp; Poverty'!$M6/100),0)</f>
        <v>5687.789139999999</v>
      </c>
      <c r="V8" s="2">
        <f>+IFERROR(S8*('Regions &amp; Poverty'!$M6/100),0)</f>
        <v>5691.4959199999994</v>
      </c>
      <c r="W8" s="2">
        <f>+IFERROR(T8*('Regions &amp; Poverty'!$M6/100),0)</f>
        <v>5729.0932599999996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0</v>
      </c>
      <c r="I13" s="2">
        <f t="shared" si="0"/>
        <v>0</v>
      </c>
      <c r="J13" s="2">
        <f t="shared" si="0"/>
        <v>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0</v>
      </c>
      <c r="I16" s="2">
        <f t="shared" si="0"/>
        <v>0</v>
      </c>
      <c r="J16" s="2">
        <f t="shared" si="0"/>
        <v>0</v>
      </c>
      <c r="K16" s="27"/>
      <c r="L16" s="2">
        <f>+IFERROR(('Regions &amp; Poverty'!$G14/100)*H16,0)</f>
        <v>0</v>
      </c>
      <c r="M16" s="2">
        <f>+IFERROR(('Regions &amp; Poverty'!$G14/100)*I16,0)</f>
        <v>0</v>
      </c>
      <c r="N16" s="2">
        <f>+IFERROR(('Regions &amp; Poverty'!$G14/100)*J16,0)</f>
        <v>0</v>
      </c>
      <c r="O16" s="2">
        <f>+IFERROR(L16*('Regions &amp; Poverty'!$I14/100),0)</f>
        <v>0</v>
      </c>
      <c r="P16" s="2">
        <f>+IFERROR(M16*('Regions &amp; Poverty'!$I14/100),0)</f>
        <v>0</v>
      </c>
      <c r="Q16" s="2">
        <f>+IFERROR(N16*('Regions &amp; Poverty'!$I14/100),0)</f>
        <v>0</v>
      </c>
      <c r="R16" s="2">
        <f>+IFERROR(('Regions &amp; Poverty'!$K14/100)*H16,0)</f>
        <v>0</v>
      </c>
      <c r="S16" s="2">
        <f>+IFERROR(('Regions &amp; Poverty'!$K14/100)*I16,0)</f>
        <v>0</v>
      </c>
      <c r="T16" s="2">
        <f>+IFERROR(('Regions &amp; Poverty'!$K14/100)*J16,0)</f>
        <v>0</v>
      </c>
      <c r="U16" s="2">
        <f>+IFERROR(R16*('Regions &amp; Poverty'!$M14/100),0)</f>
        <v>0</v>
      </c>
      <c r="V16" s="2">
        <f>+IFERROR(S16*('Regions &amp; Poverty'!$M14/100),0)</f>
        <v>0</v>
      </c>
      <c r="W16" s="2">
        <f>+IFERROR(T16*('Regions &amp; Poverty'!$M14/100),0)</f>
        <v>0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  <c r="K17" s="27"/>
      <c r="L17" s="2">
        <f>+IFERROR(('Regions &amp; Poverty'!$G15/100)*H17,0)</f>
        <v>0</v>
      </c>
      <c r="M17" s="2">
        <f>+IFERROR(('Regions &amp; Poverty'!$G15/100)*I17,0)</f>
        <v>0</v>
      </c>
      <c r="N17" s="2">
        <f>+IFERROR(('Regions &amp; Poverty'!$G15/100)*J17,0)</f>
        <v>0</v>
      </c>
      <c r="O17" s="2">
        <f>+IFERROR(L17*('Regions &amp; Poverty'!$I15/100),0)</f>
        <v>0</v>
      </c>
      <c r="P17" s="2">
        <f>+IFERROR(M17*('Regions &amp; Poverty'!$I15/100),0)</f>
        <v>0</v>
      </c>
      <c r="Q17" s="2">
        <f>+IFERROR(N17*('Regions &amp; Poverty'!$I15/100),0)</f>
        <v>0</v>
      </c>
      <c r="R17" s="2">
        <f>+IFERROR(('Regions &amp; Poverty'!$K15/100)*H17,0)</f>
        <v>0</v>
      </c>
      <c r="S17" s="2">
        <f>+IFERROR(('Regions &amp; Poverty'!$K15/100)*I17,0)</f>
        <v>0</v>
      </c>
      <c r="T17" s="2">
        <f>+IFERROR(('Regions &amp; Poverty'!$K15/100)*J17,0)</f>
        <v>0</v>
      </c>
      <c r="U17" s="2">
        <f>+IFERROR(R17*('Regions &amp; Poverty'!$M15/100),0)</f>
        <v>0</v>
      </c>
      <c r="V17" s="2">
        <f>+IFERROR(S17*('Regions &amp; Poverty'!$M15/100),0)</f>
        <v>0</v>
      </c>
      <c r="W17" s="2">
        <f>+IFERROR(T17*('Regions &amp; Poverty'!$M15/100),0)</f>
        <v>0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  <c r="K19" s="27"/>
      <c r="L19" s="2">
        <f>+IFERROR(('Regions &amp; Poverty'!$G17/100)*H19,0)</f>
        <v>0</v>
      </c>
      <c r="M19" s="2">
        <f>+IFERROR(('Regions &amp; Poverty'!$G17/100)*I19,0)</f>
        <v>0</v>
      </c>
      <c r="N19" s="2">
        <f>+IFERROR(('Regions &amp; Poverty'!$G17/100)*J19,0)</f>
        <v>0</v>
      </c>
      <c r="O19" s="2">
        <f>+IFERROR(L19*('Regions &amp; Poverty'!$I17/100),0)</f>
        <v>0</v>
      </c>
      <c r="P19" s="2">
        <f>+IFERROR(M19*('Regions &amp; Poverty'!$I17/100),0)</f>
        <v>0</v>
      </c>
      <c r="Q19" s="2">
        <f>+IFERROR(N19*('Regions &amp; Poverty'!$I17/100),0)</f>
        <v>0</v>
      </c>
      <c r="R19" s="2">
        <f>+IFERROR(('Regions &amp; Poverty'!$K17/100)*H19,0)</f>
        <v>0</v>
      </c>
      <c r="S19" s="2">
        <f>+IFERROR(('Regions &amp; Poverty'!$K17/100)*I19,0)</f>
        <v>0</v>
      </c>
      <c r="T19" s="2">
        <f>+IFERROR(('Regions &amp; Poverty'!$K17/100)*J19,0)</f>
        <v>0</v>
      </c>
      <c r="U19" s="2">
        <f>+IFERROR(R19*('Regions &amp; Poverty'!$M17/100),0)</f>
        <v>0</v>
      </c>
      <c r="V19" s="2">
        <f>+IFERROR(S19*('Regions &amp; Poverty'!$M17/100),0)</f>
        <v>0</v>
      </c>
      <c r="W19" s="2">
        <f>+IFERROR(T19*('Regions &amp; Poverty'!$M17/100),0)</f>
        <v>0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  <c r="K21" s="27"/>
      <c r="L21" s="2">
        <f>+IFERROR(('Regions &amp; Poverty'!$G19/100)*H21,0)</f>
        <v>0</v>
      </c>
      <c r="M21" s="2">
        <f>+IFERROR(('Regions &amp; Poverty'!$G19/100)*I21,0)</f>
        <v>0</v>
      </c>
      <c r="N21" s="2">
        <f>+IFERROR(('Regions &amp; Poverty'!$G19/100)*J21,0)</f>
        <v>0</v>
      </c>
      <c r="O21" s="2">
        <f>+IFERROR(L21*('Regions &amp; Poverty'!$I19/100),0)</f>
        <v>0</v>
      </c>
      <c r="P21" s="2">
        <f>+IFERROR(M21*('Regions &amp; Poverty'!$I19/100),0)</f>
        <v>0</v>
      </c>
      <c r="Q21" s="2">
        <f>+IFERROR(N21*('Regions &amp; Poverty'!$I19/100),0)</f>
        <v>0</v>
      </c>
      <c r="R21" s="2">
        <f>+IFERROR(('Regions &amp; Poverty'!$K19/100)*H21,0)</f>
        <v>0</v>
      </c>
      <c r="S21" s="2">
        <f>+IFERROR(('Regions &amp; Poverty'!$K19/100)*I21,0)</f>
        <v>0</v>
      </c>
      <c r="T21" s="2">
        <f>+IFERROR(('Regions &amp; Poverty'!$K19/100)*J21,0)</f>
        <v>0</v>
      </c>
      <c r="U21" s="2">
        <f>+IFERROR(R21*('Regions &amp; Poverty'!$M19/100),0)</f>
        <v>0</v>
      </c>
      <c r="V21" s="2">
        <f>+IFERROR(S21*('Regions &amp; Poverty'!$M19/100),0)</f>
        <v>0</v>
      </c>
      <c r="W21" s="2">
        <f>+IFERROR(T21*('Regions &amp; Poverty'!$M19/100),0)</f>
        <v>0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51091</v>
      </c>
      <c r="I22" s="2">
        <f t="shared" si="4"/>
        <v>46876</v>
      </c>
      <c r="J22" s="2">
        <f t="shared" si="4"/>
        <v>53141</v>
      </c>
      <c r="K22" s="27"/>
      <c r="L22" s="2">
        <f>+IFERROR(('Regions &amp; Poverty'!$G20/100)*H22,0)</f>
        <v>22326.767000000003</v>
      </c>
      <c r="M22" s="2">
        <f>+IFERROR(('Regions &amp; Poverty'!$G20/100)*I22,0)</f>
        <v>20484.812000000002</v>
      </c>
      <c r="N22" s="2">
        <f>+IFERROR(('Regions &amp; Poverty'!$G20/100)*J22,0)</f>
        <v>23222.617000000002</v>
      </c>
      <c r="O22" s="2">
        <f>+IFERROR(L22*('Regions &amp; Poverty'!$I20/100),0)</f>
        <v>2478.2711370000006</v>
      </c>
      <c r="P22" s="2">
        <f>+IFERROR(M22*('Regions &amp; Poverty'!$I20/100),0)</f>
        <v>2273.8141320000004</v>
      </c>
      <c r="Q22" s="2">
        <f>+IFERROR(N22*('Regions &amp; Poverty'!$I20/100),0)</f>
        <v>2577.7104870000003</v>
      </c>
      <c r="R22" s="2">
        <f>+IFERROR(('Regions &amp; Poverty'!$K20/100)*H22,0)</f>
        <v>39033.523999999998</v>
      </c>
      <c r="S22" s="2">
        <f>+IFERROR(('Regions &amp; Poverty'!$K20/100)*I22,0)</f>
        <v>35813.264000000003</v>
      </c>
      <c r="T22" s="2">
        <f>+IFERROR(('Regions &amp; Poverty'!$K20/100)*J22,0)</f>
        <v>40599.724000000002</v>
      </c>
      <c r="U22" s="2">
        <f>+IFERROR(R22*('Regions &amp; Poverty'!$M20/100),0)</f>
        <v>12568.794727999999</v>
      </c>
      <c r="V22" s="2">
        <f>+IFERROR(S22*('Regions &amp; Poverty'!$M20/100),0)</f>
        <v>11531.871008000002</v>
      </c>
      <c r="W22" s="2">
        <f>+IFERROR(T22*('Regions &amp; Poverty'!$M20/100),0)</f>
        <v>13073.111128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22930</v>
      </c>
      <c r="I26" s="2">
        <f t="shared" si="4"/>
        <v>27691</v>
      </c>
      <c r="J26" s="2">
        <f t="shared" si="4"/>
        <v>25963</v>
      </c>
      <c r="K26" s="27"/>
      <c r="L26" s="2">
        <f>+IFERROR(('Regions &amp; Poverty'!$G24/100)*H26,0)</f>
        <v>11304.49</v>
      </c>
      <c r="M26" s="2">
        <f>+IFERROR(('Regions &amp; Poverty'!$G24/100)*I26,0)</f>
        <v>13651.663</v>
      </c>
      <c r="N26" s="2">
        <f>+IFERROR(('Regions &amp; Poverty'!$G24/100)*J26,0)</f>
        <v>12799.759</v>
      </c>
      <c r="O26" s="2">
        <f>+IFERROR(L26*('Regions &amp; Poverty'!$I24/100),0)</f>
        <v>1718.2824799999999</v>
      </c>
      <c r="P26" s="2">
        <f>+IFERROR(M26*('Regions &amp; Poverty'!$I24/100),0)</f>
        <v>2075.052776</v>
      </c>
      <c r="Q26" s="2">
        <f>+IFERROR(N26*('Regions &amp; Poverty'!$I24/100),0)</f>
        <v>1945.5633679999999</v>
      </c>
      <c r="R26" s="2">
        <f>+IFERROR(('Regions &amp; Poverty'!$K24/100)*H26,0)</f>
        <v>18114.7</v>
      </c>
      <c r="S26" s="2">
        <f>+IFERROR(('Regions &amp; Poverty'!$K24/100)*I26,0)</f>
        <v>21875.89</v>
      </c>
      <c r="T26" s="2">
        <f>+IFERROR(('Regions &amp; Poverty'!$K24/100)*J26,0)</f>
        <v>20510.77</v>
      </c>
      <c r="U26" s="2">
        <f>+IFERROR(R26*('Regions &amp; Poverty'!$M24/100),0)</f>
        <v>6503.1773000000003</v>
      </c>
      <c r="V26" s="2">
        <f>+IFERROR(S26*('Regions &amp; Poverty'!$M24/100),0)</f>
        <v>7853.4445099999994</v>
      </c>
      <c r="W26" s="2">
        <f>+IFERROR(T26*('Regions &amp; Poverty'!$M24/100),0)</f>
        <v>7363.36643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32384</v>
      </c>
      <c r="I28" s="2">
        <f t="shared" si="4"/>
        <v>37332</v>
      </c>
      <c r="J28" s="2">
        <f t="shared" si="4"/>
        <v>32625</v>
      </c>
      <c r="K28" s="27"/>
      <c r="L28" s="2">
        <f>+IFERROR(('Regions &amp; Poverty'!$G26/100)*H28,0)</f>
        <v>14734.720000000001</v>
      </c>
      <c r="M28" s="2">
        <f>+IFERROR(('Regions &amp; Poverty'!$G26/100)*I28,0)</f>
        <v>16986.060000000001</v>
      </c>
      <c r="N28" s="2">
        <f>+IFERROR(('Regions &amp; Poverty'!$G26/100)*J28,0)</f>
        <v>14844.375</v>
      </c>
      <c r="O28" s="2">
        <f>+IFERROR(L28*('Regions &amp; Poverty'!$I26/100),0)</f>
        <v>2003.9219200000002</v>
      </c>
      <c r="P28" s="2">
        <f>+IFERROR(M28*('Regions &amp; Poverty'!$I26/100),0)</f>
        <v>2310.1041600000003</v>
      </c>
      <c r="Q28" s="2">
        <f>+IFERROR(N28*('Regions &amp; Poverty'!$I26/100),0)</f>
        <v>2018.835</v>
      </c>
      <c r="R28" s="2">
        <f>+IFERROR(('Regions &amp; Poverty'!$K26/100)*H28,0)</f>
        <v>25097.600000000002</v>
      </c>
      <c r="S28" s="2">
        <f>+IFERROR(('Regions &amp; Poverty'!$K26/100)*I28,0)</f>
        <v>28932.3</v>
      </c>
      <c r="T28" s="2">
        <f>+IFERROR(('Regions &amp; Poverty'!$K26/100)*J28,0)</f>
        <v>25284.375</v>
      </c>
      <c r="U28" s="2">
        <f>+IFERROR(R28*('Regions &amp; Poverty'!$M26/100),0)</f>
        <v>8508.0864000000001</v>
      </c>
      <c r="V28" s="2">
        <f>+IFERROR(S28*('Regions &amp; Poverty'!$M26/100),0)</f>
        <v>9808.0496999999996</v>
      </c>
      <c r="W28" s="2">
        <f>+IFERROR(T28*('Regions &amp; Poverty'!$M26/100),0)</f>
        <v>8571.4031249999989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0</v>
      </c>
      <c r="I35" s="2">
        <f t="shared" si="5"/>
        <v>0</v>
      </c>
      <c r="J35" s="2">
        <f t="shared" si="5"/>
        <v>0</v>
      </c>
      <c r="K35" s="27"/>
      <c r="L35" s="2">
        <f>+IFERROR(('Regions &amp; Poverty'!$G33/100)*H35,0)</f>
        <v>0</v>
      </c>
      <c r="M35" s="2">
        <f>+IFERROR(('Regions &amp; Poverty'!$G33/100)*I35,0)</f>
        <v>0</v>
      </c>
      <c r="N35" s="2">
        <f>+IFERROR(('Regions &amp; Poverty'!$G33/100)*J35,0)</f>
        <v>0</v>
      </c>
      <c r="O35" s="2">
        <f>+IFERROR(L35*('Regions &amp; Poverty'!$I33/100),0)</f>
        <v>0</v>
      </c>
      <c r="P35" s="2">
        <f>+IFERROR(M35*('Regions &amp; Poverty'!$I33/100),0)</f>
        <v>0</v>
      </c>
      <c r="Q35" s="2">
        <f>+IFERROR(N35*('Regions &amp; Poverty'!$I33/100),0)</f>
        <v>0</v>
      </c>
      <c r="R35" s="2">
        <f>+IFERROR(('Regions &amp; Poverty'!$K33/100)*H35,0)</f>
        <v>0</v>
      </c>
      <c r="S35" s="2">
        <f>+IFERROR(('Regions &amp; Poverty'!$K33/100)*I35,0)</f>
        <v>0</v>
      </c>
      <c r="T35" s="2">
        <f>+IFERROR(('Regions &amp; Poverty'!$K33/100)*J35,0)</f>
        <v>0</v>
      </c>
      <c r="U35" s="2">
        <f>+IFERROR(R35*('Regions &amp; Poverty'!$M33/100),0)</f>
        <v>0</v>
      </c>
      <c r="V35" s="2">
        <f>+IFERROR(S35*('Regions &amp; Poverty'!$M33/100),0)</f>
        <v>0</v>
      </c>
      <c r="W35" s="2">
        <f>+IFERROR(T35*('Regions &amp; Poverty'!$M33/100),0)</f>
        <v>0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  <c r="K65" s="27"/>
      <c r="L65" s="2">
        <f>+IFERROR(('Regions &amp; Poverty'!$G63/100)*H65,0)</f>
        <v>0</v>
      </c>
      <c r="M65" s="2">
        <f>+IFERROR(('Regions &amp; Poverty'!$G63/100)*I65,0)</f>
        <v>0</v>
      </c>
      <c r="N65" s="2">
        <f>+IFERROR(('Regions &amp; Poverty'!$G63/100)*J65,0)</f>
        <v>0</v>
      </c>
      <c r="O65" s="2">
        <f>+IFERROR(L65*('Regions &amp; Poverty'!$I63/100),0)</f>
        <v>0</v>
      </c>
      <c r="P65" s="2">
        <f>+IFERROR(M65*('Regions &amp; Poverty'!$I63/100),0)</f>
        <v>0</v>
      </c>
      <c r="Q65" s="2">
        <f>+IFERROR(N65*('Regions &amp; Poverty'!$I63/100),0)</f>
        <v>0</v>
      </c>
      <c r="R65" s="2">
        <f>+IFERROR(('Regions &amp; Poverty'!$K63/100)*H65,0)</f>
        <v>0</v>
      </c>
      <c r="S65" s="2">
        <f>+IFERROR(('Regions &amp; Poverty'!$K63/100)*I65,0)</f>
        <v>0</v>
      </c>
      <c r="T65" s="2">
        <f>+IFERROR(('Regions &amp; Poverty'!$K63/100)*J65,0)</f>
        <v>0</v>
      </c>
      <c r="U65" s="2">
        <f>+IFERROR(R65*('Regions &amp; Poverty'!$M63/100),0)</f>
        <v>0</v>
      </c>
      <c r="V65" s="2">
        <f>+IFERROR(S65*('Regions &amp; Poverty'!$M63/100),0)</f>
        <v>0</v>
      </c>
      <c r="W65" s="2">
        <f>+IFERROR(T65*('Regions &amp; Poverty'!$M63/100),0)</f>
        <v>0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0</v>
      </c>
      <c r="I68" s="2">
        <f t="shared" si="9"/>
        <v>0</v>
      </c>
      <c r="J68" s="2">
        <f t="shared" si="9"/>
        <v>0</v>
      </c>
      <c r="K68" s="27"/>
      <c r="L68" s="2">
        <f>+IFERROR(('Regions &amp; Poverty'!$G66/100)*H68,0)</f>
        <v>0</v>
      </c>
      <c r="M68" s="2">
        <f>+IFERROR(('Regions &amp; Poverty'!$G66/100)*I68,0)</f>
        <v>0</v>
      </c>
      <c r="N68" s="2">
        <f>+IFERROR(('Regions &amp; Poverty'!$G66/100)*J68,0)</f>
        <v>0</v>
      </c>
      <c r="O68" s="2">
        <f>+IFERROR(L68*('Regions &amp; Poverty'!$I66/100),0)</f>
        <v>0</v>
      </c>
      <c r="P68" s="2">
        <f>+IFERROR(M68*('Regions &amp; Poverty'!$I66/100),0)</f>
        <v>0</v>
      </c>
      <c r="Q68" s="2">
        <f>+IFERROR(N68*('Regions &amp; Poverty'!$I66/100),0)</f>
        <v>0</v>
      </c>
      <c r="R68" s="2">
        <f>+IFERROR(('Regions &amp; Poverty'!$K66/100)*H68,0)</f>
        <v>0</v>
      </c>
      <c r="S68" s="2">
        <f>+IFERROR(('Regions &amp; Poverty'!$K66/100)*I68,0)</f>
        <v>0</v>
      </c>
      <c r="T68" s="2">
        <f>+IFERROR(('Regions &amp; Poverty'!$K66/100)*J68,0)</f>
        <v>0</v>
      </c>
      <c r="U68" s="2">
        <f>+IFERROR(R68*('Regions &amp; Poverty'!$M66/100),0)</f>
        <v>0</v>
      </c>
      <c r="V68" s="2">
        <f>+IFERROR(S68*('Regions &amp; Poverty'!$M66/100),0)</f>
        <v>0</v>
      </c>
      <c r="W68" s="2">
        <f>+IFERROR(T68*('Regions &amp; Poverty'!$M66/100),0)</f>
        <v>0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0</v>
      </c>
      <c r="I69" s="2">
        <f t="shared" si="9"/>
        <v>0</v>
      </c>
      <c r="J69" s="2">
        <f t="shared" si="9"/>
        <v>0</v>
      </c>
      <c r="K69" s="27"/>
      <c r="L69" s="2">
        <f>+IFERROR(('Regions &amp; Poverty'!$G67/100)*H69,0)</f>
        <v>0</v>
      </c>
      <c r="M69" s="2">
        <f>+IFERROR(('Regions &amp; Poverty'!$G67/100)*I69,0)</f>
        <v>0</v>
      </c>
      <c r="N69" s="2">
        <f>+IFERROR(('Regions &amp; Poverty'!$G67/100)*J69,0)</f>
        <v>0</v>
      </c>
      <c r="O69" s="2">
        <f>+IFERROR(L69*('Regions &amp; Poverty'!$I67/100),0)</f>
        <v>0</v>
      </c>
      <c r="P69" s="2">
        <f>+IFERROR(M69*('Regions &amp; Poverty'!$I67/100),0)</f>
        <v>0</v>
      </c>
      <c r="Q69" s="2">
        <f>+IFERROR(N69*('Regions &amp; Poverty'!$I67/100),0)</f>
        <v>0</v>
      </c>
      <c r="R69" s="2">
        <f>+IFERROR(('Regions &amp; Poverty'!$K67/100)*H69,0)</f>
        <v>0</v>
      </c>
      <c r="S69" s="2">
        <f>+IFERROR(('Regions &amp; Poverty'!$K67/100)*I69,0)</f>
        <v>0</v>
      </c>
      <c r="T69" s="2">
        <f>+IFERROR(('Regions &amp; Poverty'!$K67/100)*J69,0)</f>
        <v>0</v>
      </c>
      <c r="U69" s="2">
        <f>+IFERROR(R69*('Regions &amp; Poverty'!$M67/100),0)</f>
        <v>0</v>
      </c>
      <c r="V69" s="2">
        <f>+IFERROR(S69*('Regions &amp; Poverty'!$M67/100),0)</f>
        <v>0</v>
      </c>
      <c r="W69" s="2">
        <f>+IFERROR(T69*('Regions &amp; Poverty'!$M67/100),0)</f>
        <v>0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0</v>
      </c>
      <c r="I70" s="2">
        <f t="shared" si="9"/>
        <v>0</v>
      </c>
      <c r="J70" s="2">
        <f t="shared" si="9"/>
        <v>0</v>
      </c>
      <c r="K70" s="27"/>
      <c r="L70" s="2">
        <f>+IFERROR(('Regions &amp; Poverty'!$G68/100)*H70,0)</f>
        <v>0</v>
      </c>
      <c r="M70" s="2">
        <f>+IFERROR(('Regions &amp; Poverty'!$G68/100)*I70,0)</f>
        <v>0</v>
      </c>
      <c r="N70" s="2">
        <f>+IFERROR(('Regions &amp; Poverty'!$G68/100)*J70,0)</f>
        <v>0</v>
      </c>
      <c r="O70" s="2">
        <f>+IFERROR(L70*('Regions &amp; Poverty'!$I68/100),0)</f>
        <v>0</v>
      </c>
      <c r="P70" s="2">
        <f>+IFERROR(M70*('Regions &amp; Poverty'!$I68/100),0)</f>
        <v>0</v>
      </c>
      <c r="Q70" s="2">
        <f>+IFERROR(N70*('Regions &amp; Poverty'!$I68/100),0)</f>
        <v>0</v>
      </c>
      <c r="R70" s="2">
        <f>+IFERROR(('Regions &amp; Poverty'!$K68/100)*H70,0)</f>
        <v>0</v>
      </c>
      <c r="S70" s="2">
        <f>+IFERROR(('Regions &amp; Poverty'!$K68/100)*I70,0)</f>
        <v>0</v>
      </c>
      <c r="T70" s="2">
        <f>+IFERROR(('Regions &amp; Poverty'!$K68/100)*J70,0)</f>
        <v>0</v>
      </c>
      <c r="U70" s="2">
        <f>+IFERROR(R70*('Regions &amp; Poverty'!$M68/100),0)</f>
        <v>0</v>
      </c>
      <c r="V70" s="2">
        <f>+IFERROR(S70*('Regions &amp; Poverty'!$M68/100),0)</f>
        <v>0</v>
      </c>
      <c r="W70" s="2">
        <f>+IFERROR(T70*('Regions &amp; Poverty'!$M68/100),0)</f>
        <v>0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0</v>
      </c>
      <c r="I71" s="2">
        <f t="shared" si="9"/>
        <v>0</v>
      </c>
      <c r="J71" s="2">
        <f t="shared" si="9"/>
        <v>0</v>
      </c>
      <c r="K71" s="27"/>
      <c r="L71" s="2">
        <f>+IFERROR(('Regions &amp; Poverty'!$G69/100)*H71,0)</f>
        <v>0</v>
      </c>
      <c r="M71" s="2">
        <f>+IFERROR(('Regions &amp; Poverty'!$G69/100)*I71,0)</f>
        <v>0</v>
      </c>
      <c r="N71" s="2">
        <f>+IFERROR(('Regions &amp; Poverty'!$G69/100)*J71,0)</f>
        <v>0</v>
      </c>
      <c r="O71" s="2">
        <f>+IFERROR(L71*('Regions &amp; Poverty'!$I69/100),0)</f>
        <v>0</v>
      </c>
      <c r="P71" s="2">
        <f>+IFERROR(M71*('Regions &amp; Poverty'!$I69/100),0)</f>
        <v>0</v>
      </c>
      <c r="Q71" s="2">
        <f>+IFERROR(N71*('Regions &amp; Poverty'!$I69/100),0)</f>
        <v>0</v>
      </c>
      <c r="R71" s="2">
        <f>+IFERROR(('Regions &amp; Poverty'!$K69/100)*H71,0)</f>
        <v>0</v>
      </c>
      <c r="S71" s="2">
        <f>+IFERROR(('Regions &amp; Poverty'!$K69/100)*I71,0)</f>
        <v>0</v>
      </c>
      <c r="T71" s="2">
        <f>+IFERROR(('Regions &amp; Poverty'!$K69/100)*J71,0)</f>
        <v>0</v>
      </c>
      <c r="U71" s="2">
        <f>+IFERROR(R71*('Regions &amp; Poverty'!$M69/100),0)</f>
        <v>0</v>
      </c>
      <c r="V71" s="2">
        <f>+IFERROR(S71*('Regions &amp; Poverty'!$M69/100),0)</f>
        <v>0</v>
      </c>
      <c r="W71" s="2">
        <f>+IFERROR(T71*('Regions &amp; Poverty'!$M69/100),0)</f>
        <v>0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0</v>
      </c>
      <c r="I72" s="2">
        <f t="shared" si="9"/>
        <v>0</v>
      </c>
      <c r="J72" s="2">
        <f t="shared" si="9"/>
        <v>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  <c r="K73" s="27"/>
      <c r="L73" s="2">
        <f>+IFERROR(('Regions &amp; Poverty'!$G71/100)*H73,0)</f>
        <v>0</v>
      </c>
      <c r="M73" s="2">
        <f>+IFERROR(('Regions &amp; Poverty'!$G71/100)*I73,0)</f>
        <v>0</v>
      </c>
      <c r="N73" s="2">
        <f>+IFERROR(('Regions &amp; Poverty'!$G71/100)*J73,0)</f>
        <v>0</v>
      </c>
      <c r="O73" s="2">
        <f>+IFERROR(L73*('Regions &amp; Poverty'!$I71/100),0)</f>
        <v>0</v>
      </c>
      <c r="P73" s="2">
        <f>+IFERROR(M73*('Regions &amp; Poverty'!$I71/100),0)</f>
        <v>0</v>
      </c>
      <c r="Q73" s="2">
        <f>+IFERROR(N73*('Regions &amp; Poverty'!$I71/100),0)</f>
        <v>0</v>
      </c>
      <c r="R73" s="2">
        <f>+IFERROR(('Regions &amp; Poverty'!$K71/100)*H73,0)</f>
        <v>0</v>
      </c>
      <c r="S73" s="2">
        <f>+IFERROR(('Regions &amp; Poverty'!$K71/100)*I73,0)</f>
        <v>0</v>
      </c>
      <c r="T73" s="2">
        <f>+IFERROR(('Regions &amp; Poverty'!$K71/100)*J73,0)</f>
        <v>0</v>
      </c>
      <c r="U73" s="2">
        <f>+IFERROR(R73*('Regions &amp; Poverty'!$M71/100),0)</f>
        <v>0</v>
      </c>
      <c r="V73" s="2">
        <f>+IFERROR(S73*('Regions &amp; Poverty'!$M71/100),0)</f>
        <v>0</v>
      </c>
      <c r="W73" s="2">
        <f>+IFERROR(T73*('Regions &amp; Poverty'!$M71/100),0)</f>
        <v>0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  <c r="K77" s="27"/>
      <c r="L77" s="2">
        <f>+IFERROR(('Regions &amp; Poverty'!$G75/100)*H77,0)</f>
        <v>0</v>
      </c>
      <c r="M77" s="2">
        <f>+IFERROR(('Regions &amp; Poverty'!$G75/100)*I77,0)</f>
        <v>0</v>
      </c>
      <c r="N77" s="2">
        <f>+IFERROR(('Regions &amp; Poverty'!$G75/100)*J77,0)</f>
        <v>0</v>
      </c>
      <c r="O77" s="2">
        <f>+IFERROR(L77*('Regions &amp; Poverty'!$I75/100),0)</f>
        <v>0</v>
      </c>
      <c r="P77" s="2">
        <f>+IFERROR(M77*('Regions &amp; Poverty'!$I75/100),0)</f>
        <v>0</v>
      </c>
      <c r="Q77" s="2">
        <f>+IFERROR(N77*('Regions &amp; Poverty'!$I75/100),0)</f>
        <v>0</v>
      </c>
      <c r="R77" s="2">
        <f>+IFERROR(('Regions &amp; Poverty'!$K75/100)*H77,0)</f>
        <v>0</v>
      </c>
      <c r="S77" s="2">
        <f>+IFERROR(('Regions &amp; Poverty'!$K75/100)*I77,0)</f>
        <v>0</v>
      </c>
      <c r="T77" s="2">
        <f>+IFERROR(('Regions &amp; Poverty'!$K75/100)*J77,0)</f>
        <v>0</v>
      </c>
      <c r="U77" s="2">
        <f>+IFERROR(R77*('Regions &amp; Poverty'!$M75/100),0)</f>
        <v>0</v>
      </c>
      <c r="V77" s="2">
        <f>+IFERROR(S77*('Regions &amp; Poverty'!$M75/100),0)</f>
        <v>0</v>
      </c>
      <c r="W77" s="2">
        <f>+IFERROR(T77*('Regions &amp; Poverty'!$M75/100),0)</f>
        <v>0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0</v>
      </c>
      <c r="I83" s="2">
        <f t="shared" si="10"/>
        <v>0</v>
      </c>
      <c r="J83" s="2">
        <f t="shared" si="10"/>
        <v>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0</v>
      </c>
      <c r="I87" s="2">
        <f t="shared" si="10"/>
        <v>0</v>
      </c>
      <c r="J87" s="2">
        <f t="shared" si="10"/>
        <v>0</v>
      </c>
      <c r="K87" s="27"/>
      <c r="L87" s="2">
        <f>+IFERROR(('Regions &amp; Poverty'!$G85/100)*H87,0)</f>
        <v>0</v>
      </c>
      <c r="M87" s="2">
        <f>+IFERROR(('Regions &amp; Poverty'!$G85/100)*I87,0)</f>
        <v>0</v>
      </c>
      <c r="N87" s="2">
        <f>+IFERROR(('Regions &amp; Poverty'!$G85/100)*J87,0)</f>
        <v>0</v>
      </c>
      <c r="O87" s="2">
        <f>+IFERROR(L87*('Regions &amp; Poverty'!$I85/100),0)</f>
        <v>0</v>
      </c>
      <c r="P87" s="2">
        <f>+IFERROR(M87*('Regions &amp; Poverty'!$I85/100),0)</f>
        <v>0</v>
      </c>
      <c r="Q87" s="2">
        <f>+IFERROR(N87*('Regions &amp; Poverty'!$I85/100),0)</f>
        <v>0</v>
      </c>
      <c r="R87" s="2">
        <f>+IFERROR(('Regions &amp; Poverty'!$K85/100)*H87,0)</f>
        <v>0</v>
      </c>
      <c r="S87" s="2">
        <f>+IFERROR(('Regions &amp; Poverty'!$K85/100)*I87,0)</f>
        <v>0</v>
      </c>
      <c r="T87" s="2">
        <f>+IFERROR(('Regions &amp; Poverty'!$K85/100)*J87,0)</f>
        <v>0</v>
      </c>
      <c r="U87" s="2">
        <f>+IFERROR(R87*('Regions &amp; Poverty'!$M85/100),0)</f>
        <v>0</v>
      </c>
      <c r="V87" s="2">
        <f>+IFERROR(S87*('Regions &amp; Poverty'!$M85/100),0)</f>
        <v>0</v>
      </c>
      <c r="W87" s="2">
        <f>+IFERROR(T87*('Regions &amp; Poverty'!$M85/100),0)</f>
        <v>0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0</v>
      </c>
      <c r="I95" s="2">
        <f t="shared" si="11"/>
        <v>0</v>
      </c>
      <c r="J95" s="2">
        <f t="shared" si="11"/>
        <v>0</v>
      </c>
      <c r="K95" s="27"/>
      <c r="L95" s="2">
        <f>+IFERROR(('Regions &amp; Poverty'!$G93/100)*H95,0)</f>
        <v>0</v>
      </c>
      <c r="M95" s="2">
        <f>+IFERROR(('Regions &amp; Poverty'!$G93/100)*I95,0)</f>
        <v>0</v>
      </c>
      <c r="N95" s="2">
        <f>+IFERROR(('Regions &amp; Poverty'!$G93/100)*J95,0)</f>
        <v>0</v>
      </c>
      <c r="O95" s="2">
        <f>+IFERROR(L95*('Regions &amp; Poverty'!$I93/100),0)</f>
        <v>0</v>
      </c>
      <c r="P95" s="2">
        <f>+IFERROR(M95*('Regions &amp; Poverty'!$I93/100),0)</f>
        <v>0</v>
      </c>
      <c r="Q95" s="2">
        <f>+IFERROR(N95*('Regions &amp; Poverty'!$I93/100),0)</f>
        <v>0</v>
      </c>
      <c r="R95" s="2">
        <f>+IFERROR(('Regions &amp; Poverty'!$K93/100)*H95,0)</f>
        <v>0</v>
      </c>
      <c r="S95" s="2">
        <f>+IFERROR(('Regions &amp; Poverty'!$K93/100)*I95,0)</f>
        <v>0</v>
      </c>
      <c r="T95" s="2">
        <f>+IFERROR(('Regions &amp; Poverty'!$K93/100)*J95,0)</f>
        <v>0</v>
      </c>
      <c r="U95" s="2">
        <f>+IFERROR(R95*('Regions &amp; Poverty'!$M93/100),0)</f>
        <v>0</v>
      </c>
      <c r="V95" s="2">
        <f>+IFERROR(S95*('Regions &amp; Poverty'!$M93/100),0)</f>
        <v>0</v>
      </c>
      <c r="W95" s="2">
        <f>+IFERROR(T95*('Regions &amp; Poverty'!$M93/100),0)</f>
        <v>0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0</v>
      </c>
      <c r="I96" s="2">
        <f t="shared" si="11"/>
        <v>0</v>
      </c>
      <c r="J96" s="2">
        <f t="shared" si="11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0</v>
      </c>
      <c r="I110" s="2">
        <f t="shared" si="17"/>
        <v>0</v>
      </c>
      <c r="J110" s="2">
        <f t="shared" si="17"/>
        <v>0</v>
      </c>
      <c r="K110" s="27"/>
      <c r="L110" s="2">
        <f>+IFERROR(('Regions &amp; Poverty'!$G108/100)*H110,0)</f>
        <v>0</v>
      </c>
      <c r="M110" s="2">
        <f>+IFERROR(('Regions &amp; Poverty'!$G108/100)*I110,0)</f>
        <v>0</v>
      </c>
      <c r="N110" s="2">
        <f>+IFERROR(('Regions &amp; Poverty'!$G108/100)*J110,0)</f>
        <v>0</v>
      </c>
      <c r="O110" s="2">
        <f>+IFERROR(L110*('Regions &amp; Poverty'!$I108/100),0)</f>
        <v>0</v>
      </c>
      <c r="P110" s="2">
        <f>+IFERROR(M110*('Regions &amp; Poverty'!$I108/100),0)</f>
        <v>0</v>
      </c>
      <c r="Q110" s="2">
        <f>+IFERROR(N110*('Regions &amp; Poverty'!$I108/100),0)</f>
        <v>0</v>
      </c>
      <c r="R110" s="2">
        <f>+IFERROR(('Regions &amp; Poverty'!$K108/100)*H110,0)</f>
        <v>0</v>
      </c>
      <c r="S110" s="2">
        <f>+IFERROR(('Regions &amp; Poverty'!$K108/100)*I110,0)</f>
        <v>0</v>
      </c>
      <c r="T110" s="2">
        <f>+IFERROR(('Regions &amp; Poverty'!$K108/100)*J110,0)</f>
        <v>0</v>
      </c>
      <c r="U110" s="2">
        <f>+IFERROR(R110*('Regions &amp; Poverty'!$M108/100),0)</f>
        <v>0</v>
      </c>
      <c r="V110" s="2">
        <f>+IFERROR(S110*('Regions &amp; Poverty'!$M108/100),0)</f>
        <v>0</v>
      </c>
      <c r="W110" s="2">
        <f>+IFERROR(T110*('Regions &amp; Poverty'!$M108/100),0)</f>
        <v>0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0</v>
      </c>
      <c r="I112" s="2">
        <f t="shared" si="17"/>
        <v>0</v>
      </c>
      <c r="J112" s="2">
        <f t="shared" si="17"/>
        <v>0</v>
      </c>
      <c r="K112" s="27"/>
      <c r="L112" s="2">
        <f>+IFERROR(('Regions &amp; Poverty'!$G110/100)*H112,0)</f>
        <v>0</v>
      </c>
      <c r="M112" s="2">
        <f>+IFERROR(('Regions &amp; Poverty'!$G110/100)*I112,0)</f>
        <v>0</v>
      </c>
      <c r="N112" s="2">
        <f>+IFERROR(('Regions &amp; Poverty'!$G110/100)*J112,0)</f>
        <v>0</v>
      </c>
      <c r="O112" s="2">
        <f>+IFERROR(L112*('Regions &amp; Poverty'!$I110/100),0)</f>
        <v>0</v>
      </c>
      <c r="P112" s="2">
        <f>+IFERROR(M112*('Regions &amp; Poverty'!$I110/100),0)</f>
        <v>0</v>
      </c>
      <c r="Q112" s="2">
        <f>+IFERROR(N112*('Regions &amp; Poverty'!$I110/100),0)</f>
        <v>0</v>
      </c>
      <c r="R112" s="2">
        <f>+IFERROR(('Regions &amp; Poverty'!$K110/100)*H112,0)</f>
        <v>0</v>
      </c>
      <c r="S112" s="2">
        <f>+IFERROR(('Regions &amp; Poverty'!$K110/100)*I112,0)</f>
        <v>0</v>
      </c>
      <c r="T112" s="2">
        <f>+IFERROR(('Regions &amp; Poverty'!$K110/100)*J112,0)</f>
        <v>0</v>
      </c>
      <c r="U112" s="2">
        <f>+IFERROR(R112*('Regions &amp; Poverty'!$M110/100),0)</f>
        <v>0</v>
      </c>
      <c r="V112" s="2">
        <f>+IFERROR(S112*('Regions &amp; Poverty'!$M110/100),0)</f>
        <v>0</v>
      </c>
      <c r="W112" s="2">
        <f>+IFERROR(T112*('Regions &amp; Poverty'!$M110/100),0)</f>
        <v>0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0</v>
      </c>
      <c r="I127" s="2">
        <f t="shared" si="20"/>
        <v>0</v>
      </c>
      <c r="J127" s="2">
        <f t="shared" si="20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0</v>
      </c>
      <c r="I128" s="2">
        <f t="shared" si="20"/>
        <v>0</v>
      </c>
      <c r="J128" s="2">
        <f t="shared" si="20"/>
        <v>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0</v>
      </c>
      <c r="I129" s="2">
        <f t="shared" si="20"/>
        <v>0</v>
      </c>
      <c r="J129" s="2">
        <f t="shared" si="20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0</v>
      </c>
      <c r="I140" s="2">
        <f t="shared" si="24"/>
        <v>0</v>
      </c>
      <c r="J140" s="2">
        <f t="shared" si="24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0</v>
      </c>
      <c r="I141" s="2">
        <f t="shared" si="24"/>
        <v>0</v>
      </c>
      <c r="J141" s="2">
        <f t="shared" si="24"/>
        <v>0</v>
      </c>
      <c r="K141" s="27"/>
      <c r="L141" s="2">
        <f>+IFERROR(('Regions &amp; Poverty'!$G139/100)*H141,0)</f>
        <v>0</v>
      </c>
      <c r="M141" s="2">
        <f>+IFERROR(('Regions &amp; Poverty'!$G139/100)*I141,0)</f>
        <v>0</v>
      </c>
      <c r="N141" s="2">
        <f>+IFERROR(('Regions &amp; Poverty'!$G139/100)*J141,0)</f>
        <v>0</v>
      </c>
      <c r="O141" s="2">
        <f>+IFERROR(L141*('Regions &amp; Poverty'!$I139/100),0)</f>
        <v>0</v>
      </c>
      <c r="P141" s="2">
        <f>+IFERROR(M141*('Regions &amp; Poverty'!$I139/100),0)</f>
        <v>0</v>
      </c>
      <c r="Q141" s="2">
        <f>+IFERROR(N141*('Regions &amp; Poverty'!$I139/100),0)</f>
        <v>0</v>
      </c>
      <c r="R141" s="2">
        <f>+IFERROR(('Regions &amp; Poverty'!$K139/100)*H141,0)</f>
        <v>0</v>
      </c>
      <c r="S141" s="2">
        <f>+IFERROR(('Regions &amp; Poverty'!$K139/100)*I141,0)</f>
        <v>0</v>
      </c>
      <c r="T141" s="2">
        <f>+IFERROR(('Regions &amp; Poverty'!$K139/100)*J141,0)</f>
        <v>0</v>
      </c>
      <c r="U141" s="2">
        <f>+IFERROR(R141*('Regions &amp; Poverty'!$M139/100),0)</f>
        <v>0</v>
      </c>
      <c r="V141" s="2">
        <f>+IFERROR(S141*('Regions &amp; Poverty'!$M139/100),0)</f>
        <v>0</v>
      </c>
      <c r="W141" s="2">
        <f>+IFERROR(T141*('Regions &amp; Poverty'!$M139/100),0)</f>
        <v>0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0</v>
      </c>
      <c r="I151" s="2">
        <f t="shared" si="25"/>
        <v>0</v>
      </c>
      <c r="J151" s="2">
        <f t="shared" si="25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0</v>
      </c>
      <c r="I155" s="2">
        <f t="shared" si="25"/>
        <v>0</v>
      </c>
      <c r="J155" s="2">
        <f t="shared" si="25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0</v>
      </c>
      <c r="I156" s="2">
        <f t="shared" si="25"/>
        <v>0</v>
      </c>
      <c r="J156" s="2">
        <f t="shared" si="25"/>
        <v>0</v>
      </c>
      <c r="K156" s="27"/>
      <c r="L156" s="2">
        <f>+IFERROR(('Regions &amp; Poverty'!$G154/100)*H156,0)</f>
        <v>0</v>
      </c>
      <c r="M156" s="2">
        <f>+IFERROR(('Regions &amp; Poverty'!$G154/100)*I156,0)</f>
        <v>0</v>
      </c>
      <c r="N156" s="2">
        <f>+IFERROR(('Regions &amp; Poverty'!$G154/100)*J156,0)</f>
        <v>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0</v>
      </c>
      <c r="S156" s="2">
        <f>+IFERROR(('Regions &amp; Poverty'!$K154/100)*I156,0)</f>
        <v>0</v>
      </c>
      <c r="T156" s="2">
        <f>+IFERROR(('Regions &amp; Poverty'!$K154/100)*J156,0)</f>
        <v>0</v>
      </c>
      <c r="U156" s="2">
        <f>+IFERROR(R156*('Regions &amp; Poverty'!$M154/100),0)</f>
        <v>0</v>
      </c>
      <c r="V156" s="2">
        <f>+IFERROR(S156*('Regions &amp; Poverty'!$M154/100),0)</f>
        <v>0</v>
      </c>
      <c r="W156" s="2">
        <f>+IFERROR(T156*('Regions &amp; Poverty'!$M154/100),0)</f>
        <v>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0</v>
      </c>
      <c r="I170" s="2">
        <f t="shared" si="27"/>
        <v>0</v>
      </c>
      <c r="J170" s="2">
        <f t="shared" si="27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155421</v>
      </c>
      <c r="I178" s="9">
        <f t="shared" si="29"/>
        <v>162817</v>
      </c>
      <c r="J178" s="9">
        <f t="shared" si="29"/>
        <v>164589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0</v>
      </c>
      <c r="I183" s="2">
        <f t="shared" si="30"/>
        <v>0</v>
      </c>
      <c r="J183" s="2">
        <f t="shared" si="30"/>
        <v>0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0</v>
      </c>
      <c r="I244" s="2">
        <f t="shared" si="36"/>
        <v>0</v>
      </c>
      <c r="J244" s="2">
        <f t="shared" si="36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0</v>
      </c>
      <c r="I245" s="2">
        <f t="shared" si="36"/>
        <v>0</v>
      </c>
      <c r="J245" s="2">
        <f t="shared" si="36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233</v>
      </c>
      <c r="B250" s="1" t="s">
        <v>47</v>
      </c>
      <c r="C250" s="1">
        <v>203</v>
      </c>
      <c r="D250" s="1" t="s">
        <v>700</v>
      </c>
      <c r="E250" s="1">
        <v>5510</v>
      </c>
      <c r="F250" s="1" t="s">
        <v>581</v>
      </c>
      <c r="G250" s="1" t="s">
        <v>4</v>
      </c>
      <c r="H250" s="1">
        <v>51091</v>
      </c>
      <c r="I250" s="1">
        <v>46876</v>
      </c>
      <c r="J250" s="1">
        <v>53141</v>
      </c>
    </row>
    <row r="251" spans="1:11" ht="15" customHeight="1" x14ac:dyDescent="0.2">
      <c r="A251" s="1">
        <v>32</v>
      </c>
      <c r="B251" s="1" t="s">
        <v>50</v>
      </c>
      <c r="C251" s="1">
        <v>203</v>
      </c>
      <c r="D251" s="1" t="s">
        <v>700</v>
      </c>
      <c r="E251" s="1">
        <v>5510</v>
      </c>
      <c r="F251" s="1" t="s">
        <v>581</v>
      </c>
      <c r="G251" s="1" t="s">
        <v>4</v>
      </c>
      <c r="H251" s="1">
        <v>38275</v>
      </c>
      <c r="I251" s="1">
        <v>40170</v>
      </c>
      <c r="J251" s="1">
        <v>42041</v>
      </c>
    </row>
    <row r="252" spans="1:11" ht="15" customHeight="1" x14ac:dyDescent="0.2">
      <c r="A252" s="1">
        <v>250</v>
      </c>
      <c r="B252" s="1" t="s">
        <v>70</v>
      </c>
      <c r="C252" s="1">
        <v>203</v>
      </c>
      <c r="D252" s="1" t="s">
        <v>700</v>
      </c>
      <c r="E252" s="1">
        <v>5510</v>
      </c>
      <c r="F252" s="1" t="s">
        <v>581</v>
      </c>
      <c r="G252" s="1" t="s">
        <v>4</v>
      </c>
      <c r="H252" s="1">
        <v>10741</v>
      </c>
      <c r="I252" s="1">
        <v>10748</v>
      </c>
      <c r="J252" s="1">
        <v>10819</v>
      </c>
    </row>
    <row r="253" spans="1:11" ht="15" customHeight="1" x14ac:dyDescent="0.2">
      <c r="A253" s="1">
        <v>133</v>
      </c>
      <c r="B253" s="1" t="s">
        <v>134</v>
      </c>
      <c r="C253" s="1">
        <v>203</v>
      </c>
      <c r="D253" s="1" t="s">
        <v>700</v>
      </c>
      <c r="E253" s="1">
        <v>5510</v>
      </c>
      <c r="F253" s="1" t="s">
        <v>581</v>
      </c>
      <c r="G253" s="1" t="s">
        <v>4</v>
      </c>
      <c r="H253" s="1">
        <v>22930</v>
      </c>
      <c r="I253" s="1">
        <v>27691</v>
      </c>
      <c r="J253" s="1">
        <v>25963</v>
      </c>
    </row>
    <row r="254" spans="1:11" ht="15" customHeight="1" x14ac:dyDescent="0.2">
      <c r="A254" s="1">
        <v>158</v>
      </c>
      <c r="B254" s="1" t="s">
        <v>155</v>
      </c>
      <c r="C254" s="1">
        <v>203</v>
      </c>
      <c r="D254" s="1" t="s">
        <v>700</v>
      </c>
      <c r="E254" s="1">
        <v>5510</v>
      </c>
      <c r="F254" s="1" t="s">
        <v>581</v>
      </c>
      <c r="G254" s="1" t="s">
        <v>4</v>
      </c>
      <c r="H254" s="1">
        <v>32384</v>
      </c>
      <c r="I254" s="1">
        <v>37332</v>
      </c>
      <c r="J254" s="1">
        <v>32625</v>
      </c>
    </row>
    <row r="255" spans="1:11" ht="15" customHeight="1" x14ac:dyDescent="0.2">
      <c r="A255" s="1">
        <v>195</v>
      </c>
      <c r="B255" s="1" t="s">
        <v>185</v>
      </c>
      <c r="C255" s="1">
        <v>203</v>
      </c>
      <c r="D255" s="1" t="s">
        <v>700</v>
      </c>
      <c r="E255" s="1">
        <v>5510</v>
      </c>
      <c r="F255" s="1" t="s">
        <v>581</v>
      </c>
      <c r="G255" s="1" t="s">
        <v>4</v>
      </c>
    </row>
    <row r="256" spans="1:11" ht="15" customHeight="1" x14ac:dyDescent="0.2">
      <c r="A256" s="1">
        <v>5000</v>
      </c>
      <c r="B256" s="1" t="s">
        <v>461</v>
      </c>
      <c r="C256" s="1">
        <v>203</v>
      </c>
      <c r="D256" s="1" t="s">
        <v>700</v>
      </c>
      <c r="E256" s="1">
        <v>5510</v>
      </c>
      <c r="F256" s="1" t="s">
        <v>581</v>
      </c>
      <c r="G256" s="1" t="s">
        <v>4</v>
      </c>
      <c r="H256" s="1">
        <v>155421</v>
      </c>
      <c r="I256" s="1">
        <v>162817</v>
      </c>
      <c r="J256" s="1">
        <v>164589</v>
      </c>
    </row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J265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748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43773</v>
      </c>
      <c r="I5" s="2">
        <f t="shared" si="0"/>
        <v>47552</v>
      </c>
      <c r="J5" s="2">
        <f t="shared" si="0"/>
        <v>51878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24969</v>
      </c>
      <c r="I8" s="2">
        <f t="shared" si="0"/>
        <v>25113</v>
      </c>
      <c r="J8" s="2">
        <f t="shared" si="0"/>
        <v>25409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0</v>
      </c>
      <c r="I13" s="2">
        <f t="shared" si="0"/>
        <v>0</v>
      </c>
      <c r="J13" s="2">
        <f t="shared" si="0"/>
        <v>0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0</v>
      </c>
      <c r="I16" s="2">
        <f t="shared" si="0"/>
        <v>0</v>
      </c>
      <c r="J16" s="2">
        <f t="shared" si="0"/>
        <v>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4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44613</v>
      </c>
      <c r="I22" s="2">
        <f t="shared" si="2"/>
        <v>41902</v>
      </c>
      <c r="J22" s="2">
        <f t="shared" si="2"/>
        <v>47693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37702</v>
      </c>
      <c r="I26" s="2">
        <f t="shared" si="2"/>
        <v>41210</v>
      </c>
      <c r="J26" s="2">
        <f t="shared" si="2"/>
        <v>38009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70505</v>
      </c>
      <c r="I28" s="2">
        <f t="shared" si="2"/>
        <v>65797</v>
      </c>
      <c r="J28" s="2">
        <f t="shared" si="2"/>
        <v>65775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ref="H34:J49" si="4">+SUMIF($A$250:$A$500,$B34,I$250:I$500)</f>
        <v>0</v>
      </c>
      <c r="J34" s="2">
        <f t="shared" si="4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4"/>
        <v>0</v>
      </c>
      <c r="I35" s="2">
        <f t="shared" si="4"/>
        <v>0</v>
      </c>
      <c r="J35" s="2">
        <f t="shared" si="4"/>
        <v>0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4"/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0</v>
      </c>
      <c r="I42" s="2">
        <f t="shared" si="4"/>
        <v>0</v>
      </c>
      <c r="J42" s="2">
        <f t="shared" si="4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ref="H50:J50" si="5">+SUMIF($A$250:$A$500,$B50,H$250:H$500)</f>
        <v>0</v>
      </c>
      <c r="I50" s="2">
        <f t="shared" si="5"/>
        <v>0</v>
      </c>
      <c r="J50" s="2">
        <f t="shared" si="5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ref="H51:J56" si="6">+SUMIF($A$250:$A$500,$B51,H$250:H$500)</f>
        <v>0</v>
      </c>
      <c r="I51" s="2">
        <f t="shared" si="6"/>
        <v>0</v>
      </c>
      <c r="J51" s="2">
        <f t="shared" si="6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8">+SUMIF($A$250:$A$500,$B58,H$250:H$500)</f>
        <v>0</v>
      </c>
      <c r="I58" s="2">
        <f t="shared" si="8"/>
        <v>0</v>
      </c>
      <c r="J58" s="2">
        <f t="shared" si="8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8"/>
        <v>0</v>
      </c>
      <c r="I68" s="2">
        <f t="shared" si="8"/>
        <v>0</v>
      </c>
      <c r="J68" s="2">
        <f t="shared" si="8"/>
        <v>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8"/>
        <v>0</v>
      </c>
      <c r="I69" s="2">
        <f t="shared" si="8"/>
        <v>0</v>
      </c>
      <c r="J69" s="2">
        <f t="shared" si="8"/>
        <v>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8"/>
        <v>0</v>
      </c>
      <c r="I70" s="2">
        <f t="shared" si="8"/>
        <v>0</v>
      </c>
      <c r="J70" s="2">
        <f t="shared" si="8"/>
        <v>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8"/>
        <v>0</v>
      </c>
      <c r="I71" s="2">
        <f t="shared" si="8"/>
        <v>0</v>
      </c>
      <c r="J71" s="2">
        <f t="shared" si="8"/>
        <v>0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8"/>
        <v>0</v>
      </c>
      <c r="I72" s="2">
        <f t="shared" si="8"/>
        <v>0</v>
      </c>
      <c r="J72" s="2">
        <f t="shared" si="8"/>
        <v>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8"/>
        <v>0</v>
      </c>
      <c r="I73" s="2">
        <f t="shared" si="8"/>
        <v>0</v>
      </c>
      <c r="J73" s="2">
        <f t="shared" si="8"/>
        <v>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9">+SUMIF($A$250:$A$500,$B74,H$250:H$500)</f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9"/>
        <v>0</v>
      </c>
      <c r="I78" s="2">
        <f t="shared" si="9"/>
        <v>0</v>
      </c>
      <c r="J78" s="2">
        <f t="shared" si="9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9"/>
        <v>0</v>
      </c>
      <c r="I79" s="2">
        <f t="shared" si="9"/>
        <v>0</v>
      </c>
      <c r="J79" s="2">
        <f t="shared" si="9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9"/>
        <v>0</v>
      </c>
      <c r="I80" s="2">
        <f t="shared" si="9"/>
        <v>0</v>
      </c>
      <c r="J80" s="2">
        <f t="shared" si="9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9"/>
        <v>0</v>
      </c>
      <c r="I81" s="2">
        <f t="shared" si="9"/>
        <v>0</v>
      </c>
      <c r="J81" s="2">
        <f t="shared" si="9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9"/>
        <v>0</v>
      </c>
      <c r="I82" s="2">
        <f t="shared" si="9"/>
        <v>0</v>
      </c>
      <c r="J82" s="2">
        <f t="shared" si="9"/>
        <v>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9"/>
        <v>0</v>
      </c>
      <c r="I83" s="2">
        <f t="shared" si="9"/>
        <v>0</v>
      </c>
      <c r="J83" s="2">
        <f t="shared" si="9"/>
        <v>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9"/>
        <v>0</v>
      </c>
      <c r="I84" s="2">
        <f t="shared" si="9"/>
        <v>0</v>
      </c>
      <c r="J84" s="2">
        <f t="shared" si="9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9"/>
        <v>0</v>
      </c>
      <c r="I85" s="2">
        <f t="shared" si="9"/>
        <v>0</v>
      </c>
      <c r="J85" s="2">
        <f t="shared" si="9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9"/>
        <v>0</v>
      </c>
      <c r="I86" s="2">
        <f t="shared" si="9"/>
        <v>0</v>
      </c>
      <c r="J86" s="2">
        <f t="shared" si="9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9"/>
        <v>0</v>
      </c>
      <c r="I87" s="2">
        <f t="shared" si="9"/>
        <v>0</v>
      </c>
      <c r="J87" s="2">
        <f t="shared" si="9"/>
        <v>0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9"/>
        <v>0</v>
      </c>
      <c r="I88" s="2">
        <f t="shared" si="9"/>
        <v>0</v>
      </c>
      <c r="J88" s="2">
        <f t="shared" si="9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9"/>
        <v>0</v>
      </c>
      <c r="I89" s="2">
        <f t="shared" si="9"/>
        <v>0</v>
      </c>
      <c r="J89" s="2">
        <f t="shared" si="9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0" si="10">+SUMIF($A$250:$A$500,$B90,H$250:H$500)</f>
        <v>0</v>
      </c>
      <c r="I90" s="2">
        <f t="shared" si="10"/>
        <v>0</v>
      </c>
      <c r="J90" s="2">
        <f t="shared" si="10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0"/>
        <v>0</v>
      </c>
      <c r="I91" s="2">
        <f t="shared" si="10"/>
        <v>0</v>
      </c>
      <c r="J91" s="2">
        <f t="shared" si="10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0"/>
        <v>0</v>
      </c>
      <c r="I92" s="2">
        <f t="shared" si="10"/>
        <v>0</v>
      </c>
      <c r="J92" s="2">
        <f t="shared" si="10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0"/>
        <v>0</v>
      </c>
      <c r="I93" s="2">
        <f t="shared" si="10"/>
        <v>0</v>
      </c>
      <c r="J93" s="2">
        <f t="shared" si="10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0"/>
        <v>0</v>
      </c>
      <c r="I94" s="2">
        <f t="shared" si="10"/>
        <v>0</v>
      </c>
      <c r="J94" s="2">
        <f t="shared" si="10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0"/>
        <v>0</v>
      </c>
      <c r="I95" s="2">
        <f t="shared" si="10"/>
        <v>0</v>
      </c>
      <c r="J95" s="2">
        <f t="shared" si="10"/>
        <v>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0"/>
        <v>0</v>
      </c>
      <c r="I96" s="2">
        <f t="shared" si="10"/>
        <v>0</v>
      </c>
      <c r="J96" s="2">
        <f t="shared" si="10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0"/>
        <v>0</v>
      </c>
      <c r="I97" s="2">
        <f t="shared" si="10"/>
        <v>0</v>
      </c>
      <c r="J97" s="2">
        <f t="shared" si="10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0"/>
        <v>0</v>
      </c>
      <c r="I98" s="2">
        <f t="shared" si="10"/>
        <v>0</v>
      </c>
      <c r="J98" s="2">
        <f t="shared" si="10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0"/>
        <v>0</v>
      </c>
      <c r="I99" s="2">
        <f t="shared" si="10"/>
        <v>0</v>
      </c>
      <c r="J99" s="2">
        <f t="shared" si="10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0"/>
        <v>0</v>
      </c>
      <c r="I100" s="2">
        <f t="shared" si="10"/>
        <v>0</v>
      </c>
      <c r="J100" s="2">
        <f t="shared" si="10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1">+SUM(H210:H217)</f>
        <v>0</v>
      </c>
      <c r="I101" s="9">
        <f t="shared" si="11"/>
        <v>0</v>
      </c>
      <c r="J101" s="9">
        <f t="shared" si="11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2">+SUMIF($A$250:$A$500,$B102,H$250:H$500)</f>
        <v>0</v>
      </c>
      <c r="I102" s="2">
        <f t="shared" si="12"/>
        <v>0</v>
      </c>
      <c r="J102" s="2">
        <f t="shared" si="12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2"/>
        <v>0</v>
      </c>
      <c r="I103" s="2">
        <f t="shared" si="12"/>
        <v>0</v>
      </c>
      <c r="J103" s="2">
        <f t="shared" si="12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3">+SUM(H218:H226)</f>
        <v>0</v>
      </c>
      <c r="I104" s="9">
        <f t="shared" si="13"/>
        <v>0</v>
      </c>
      <c r="J104" s="9">
        <f t="shared" si="13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4">+SUMIF($A$250:$A$500,$B105,H$250:H$500)</f>
        <v>0</v>
      </c>
      <c r="I105" s="2">
        <f t="shared" si="14"/>
        <v>0</v>
      </c>
      <c r="J105" s="2">
        <f t="shared" si="14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4"/>
        <v>0</v>
      </c>
      <c r="I106" s="2">
        <f t="shared" si="14"/>
        <v>0</v>
      </c>
      <c r="J106" s="2">
        <f t="shared" si="14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4"/>
        <v>0</v>
      </c>
      <c r="I107" s="2">
        <f t="shared" si="14"/>
        <v>0</v>
      </c>
      <c r="J107" s="2">
        <f t="shared" si="14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5">+SUM(H199:H200)</f>
        <v>0</v>
      </c>
      <c r="I108" s="9">
        <f t="shared" si="15"/>
        <v>0</v>
      </c>
      <c r="J108" s="9">
        <f t="shared" si="15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6">+SUMIF($A$250:$A$500,$B109,H$250:H$500)</f>
        <v>0</v>
      </c>
      <c r="I109" s="2">
        <f t="shared" si="16"/>
        <v>0</v>
      </c>
      <c r="J109" s="2">
        <f t="shared" si="16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6"/>
        <v>0</v>
      </c>
      <c r="I110" s="2">
        <f t="shared" si="16"/>
        <v>0</v>
      </c>
      <c r="J110" s="2">
        <f t="shared" si="16"/>
        <v>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6"/>
        <v>0</v>
      </c>
      <c r="I111" s="2">
        <f t="shared" si="16"/>
        <v>0</v>
      </c>
      <c r="J111" s="2">
        <f t="shared" si="16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6"/>
        <v>0</v>
      </c>
      <c r="I112" s="2">
        <f t="shared" si="16"/>
        <v>0</v>
      </c>
      <c r="J112" s="2">
        <f t="shared" si="16"/>
        <v>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6"/>
        <v>0</v>
      </c>
      <c r="I113" s="2">
        <f t="shared" si="16"/>
        <v>0</v>
      </c>
      <c r="J113" s="2">
        <f t="shared" si="16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6"/>
        <v>0</v>
      </c>
      <c r="I114" s="2">
        <f t="shared" si="16"/>
        <v>0</v>
      </c>
      <c r="J114" s="2">
        <f t="shared" si="16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7">+SUM(H199:H200)</f>
        <v>0</v>
      </c>
      <c r="I115" s="9">
        <f t="shared" si="17"/>
        <v>0</v>
      </c>
      <c r="J115" s="9">
        <f t="shared" si="17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31" si="18">+SUMIF($A$250:$A$500,$B116,H$250:H$500)</f>
        <v>0</v>
      </c>
      <c r="I116" s="2">
        <f t="shared" si="18"/>
        <v>0</v>
      </c>
      <c r="J116" s="2">
        <f t="shared" si="18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8"/>
        <v>0</v>
      </c>
      <c r="I117" s="2">
        <f t="shared" si="18"/>
        <v>0</v>
      </c>
      <c r="J117" s="2">
        <f t="shared" si="18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8"/>
        <v>0</v>
      </c>
      <c r="I118" s="2">
        <f t="shared" si="18"/>
        <v>0</v>
      </c>
      <c r="J118" s="2">
        <f t="shared" si="18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8"/>
        <v>0</v>
      </c>
      <c r="I119" s="2">
        <f t="shared" si="18"/>
        <v>0</v>
      </c>
      <c r="J119" s="2">
        <f t="shared" si="18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8"/>
        <v>0</v>
      </c>
      <c r="I120" s="2">
        <f t="shared" si="18"/>
        <v>0</v>
      </c>
      <c r="J120" s="2">
        <f t="shared" si="18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8"/>
        <v>0</v>
      </c>
      <c r="I121" s="2">
        <f t="shared" si="18"/>
        <v>0</v>
      </c>
      <c r="J121" s="2">
        <f t="shared" si="18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8"/>
        <v>0</v>
      </c>
      <c r="I122" s="2">
        <f t="shared" si="18"/>
        <v>0</v>
      </c>
      <c r="J122" s="2">
        <f t="shared" si="18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8"/>
        <v>0</v>
      </c>
      <c r="I123" s="2">
        <f t="shared" si="18"/>
        <v>0</v>
      </c>
      <c r="J123" s="2">
        <f t="shared" si="18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8"/>
        <v>0</v>
      </c>
      <c r="I124" s="2">
        <f t="shared" si="18"/>
        <v>0</v>
      </c>
      <c r="J124" s="2">
        <f t="shared" si="18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8"/>
        <v>0</v>
      </c>
      <c r="I125" s="2">
        <f t="shared" si="18"/>
        <v>0</v>
      </c>
      <c r="J125" s="2">
        <f t="shared" si="18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8"/>
        <v>0</v>
      </c>
      <c r="I126" s="2">
        <f t="shared" si="18"/>
        <v>0</v>
      </c>
      <c r="J126" s="2">
        <f t="shared" si="18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8"/>
        <v>0</v>
      </c>
      <c r="I127" s="2">
        <f t="shared" si="18"/>
        <v>0</v>
      </c>
      <c r="J127" s="2">
        <f t="shared" si="18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8"/>
        <v>0</v>
      </c>
      <c r="I128" s="2">
        <f t="shared" si="18"/>
        <v>0</v>
      </c>
      <c r="J128" s="2">
        <f t="shared" si="18"/>
        <v>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8"/>
        <v>0</v>
      </c>
      <c r="I129" s="2">
        <f t="shared" si="18"/>
        <v>0</v>
      </c>
      <c r="J129" s="2">
        <f t="shared" si="18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8"/>
        <v>0</v>
      </c>
      <c r="I130" s="2">
        <f t="shared" si="18"/>
        <v>0</v>
      </c>
      <c r="J130" s="2">
        <f t="shared" si="18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8"/>
        <v>0</v>
      </c>
      <c r="I131" s="2">
        <f t="shared" si="18"/>
        <v>0</v>
      </c>
      <c r="J131" s="2">
        <f t="shared" si="18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ref="H132:I134" si="19">+SUMIF($A$250:$A$500,$B132,H$250:H$500)</f>
        <v>0</v>
      </c>
      <c r="I132" s="2">
        <f t="shared" si="19"/>
        <v>0</v>
      </c>
      <c r="J132" s="2">
        <f t="shared" ref="J132:J134" si="20">+SUMIF($A$250:$A$500,$B132,J$250:J$500)</f>
        <v>0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9"/>
        <v>0</v>
      </c>
      <c r="I133" s="2">
        <f t="shared" si="19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19"/>
        <v>0</v>
      </c>
      <c r="I134" s="2">
        <f t="shared" si="19"/>
        <v>0</v>
      </c>
      <c r="J134" s="2">
        <f t="shared" si="20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55" si="24">+SUMIF($A$250:$A$500,$B140,H$250:H$500)</f>
        <v>0</v>
      </c>
      <c r="I140" s="2">
        <f t="shared" si="24"/>
        <v>0</v>
      </c>
      <c r="J140" s="2">
        <f t="shared" si="24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0</v>
      </c>
      <c r="I141" s="2">
        <f t="shared" si="24"/>
        <v>0</v>
      </c>
      <c r="J141" s="2">
        <f t="shared" si="24"/>
        <v>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4"/>
        <v>0</v>
      </c>
      <c r="I150" s="2">
        <f t="shared" si="24"/>
        <v>0</v>
      </c>
      <c r="J150" s="2">
        <f t="shared" si="24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4"/>
        <v>0</v>
      </c>
      <c r="I151" s="2">
        <f t="shared" si="24"/>
        <v>0</v>
      </c>
      <c r="J151" s="2">
        <f t="shared" si="24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4"/>
        <v>0</v>
      </c>
      <c r="I152" s="2">
        <f t="shared" si="24"/>
        <v>0</v>
      </c>
      <c r="J152" s="2">
        <f t="shared" si="24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4"/>
        <v>0</v>
      </c>
      <c r="I153" s="2">
        <f t="shared" si="24"/>
        <v>0</v>
      </c>
      <c r="J153" s="2">
        <f t="shared" si="24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4"/>
        <v>0</v>
      </c>
      <c r="I154" s="2">
        <f t="shared" si="24"/>
        <v>0</v>
      </c>
      <c r="J154" s="2">
        <f t="shared" si="24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4"/>
        <v>0</v>
      </c>
      <c r="I155" s="2">
        <f t="shared" si="24"/>
        <v>0</v>
      </c>
      <c r="J155" s="2">
        <f t="shared" si="24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ref="H156:J171" si="25">+SUMIF($A$250:$A$500,$B156,H$250:H$500)</f>
        <v>0</v>
      </c>
      <c r="I156" s="2">
        <f t="shared" si="25"/>
        <v>0</v>
      </c>
      <c r="J156" s="2">
        <f t="shared" si="25"/>
        <v>0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5"/>
        <v>0</v>
      </c>
      <c r="I160" s="2">
        <f t="shared" si="25"/>
        <v>0</v>
      </c>
      <c r="J160" s="2">
        <f t="shared" si="25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5"/>
        <v>0</v>
      </c>
      <c r="I161" s="2">
        <f t="shared" si="25"/>
        <v>0</v>
      </c>
      <c r="J161" s="2">
        <f t="shared" si="25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5"/>
        <v>0</v>
      </c>
      <c r="I162" s="2">
        <f t="shared" si="25"/>
        <v>0</v>
      </c>
      <c r="J162" s="2">
        <f t="shared" si="25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5"/>
        <v>0</v>
      </c>
      <c r="I163" s="2">
        <f t="shared" si="25"/>
        <v>0</v>
      </c>
      <c r="J163" s="2">
        <f t="shared" si="25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5"/>
        <v>0</v>
      </c>
      <c r="I164" s="2">
        <f t="shared" si="25"/>
        <v>0</v>
      </c>
      <c r="J164" s="2">
        <f t="shared" si="25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5"/>
        <v>0</v>
      </c>
      <c r="I165" s="2">
        <f t="shared" si="25"/>
        <v>0</v>
      </c>
      <c r="J165" s="2">
        <f t="shared" si="25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5"/>
        <v>0</v>
      </c>
      <c r="I166" s="2">
        <f t="shared" si="25"/>
        <v>0</v>
      </c>
      <c r="J166" s="2">
        <f t="shared" si="25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5"/>
        <v>0</v>
      </c>
      <c r="I167" s="2">
        <f t="shared" si="25"/>
        <v>0</v>
      </c>
      <c r="J167" s="2">
        <f t="shared" si="25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5"/>
        <v>0</v>
      </c>
      <c r="I168" s="2">
        <f t="shared" si="25"/>
        <v>0</v>
      </c>
      <c r="J168" s="2">
        <f t="shared" si="25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5"/>
        <v>0</v>
      </c>
      <c r="I169" s="2">
        <f t="shared" si="25"/>
        <v>0</v>
      </c>
      <c r="J169" s="2">
        <f t="shared" si="25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5"/>
        <v>0</v>
      </c>
      <c r="I170" s="2">
        <f t="shared" si="25"/>
        <v>0</v>
      </c>
      <c r="J170" s="2">
        <f t="shared" si="25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5"/>
        <v>0</v>
      </c>
      <c r="I171" s="2">
        <f t="shared" si="25"/>
        <v>0</v>
      </c>
      <c r="J171" s="2">
        <f t="shared" si="25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ref="H172:J175" si="26">+SUMIF($A$250:$A$500,$B172,H$250:H$500)</f>
        <v>0</v>
      </c>
      <c r="I172" s="2">
        <f t="shared" si="26"/>
        <v>0</v>
      </c>
      <c r="J172" s="2">
        <f t="shared" si="26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6"/>
        <v>0</v>
      </c>
      <c r="I173" s="2">
        <f t="shared" si="26"/>
        <v>0</v>
      </c>
      <c r="J173" s="2">
        <f t="shared" si="26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6"/>
        <v>0</v>
      </c>
      <c r="I174" s="2">
        <f t="shared" si="26"/>
        <v>0</v>
      </c>
      <c r="J174" s="2">
        <f t="shared" si="26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6"/>
        <v>0</v>
      </c>
      <c r="I175" s="2">
        <f t="shared" si="26"/>
        <v>0</v>
      </c>
      <c r="J175" s="2">
        <f t="shared" si="26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7">+SUM(H161:H175)</f>
        <v>0</v>
      </c>
      <c r="I176" s="9">
        <f t="shared" si="27"/>
        <v>0</v>
      </c>
      <c r="J176" s="9">
        <f t="shared" si="27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8">+SUM(H4:H176)-SUM(H161:H175)</f>
        <v>221562</v>
      </c>
      <c r="I178" s="9">
        <f t="shared" si="28"/>
        <v>221574</v>
      </c>
      <c r="J178" s="9">
        <f t="shared" si="28"/>
        <v>228764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9">+SUMIF($A$250:$A$500,$B181,H$250:H$500)</f>
        <v>0</v>
      </c>
      <c r="I181" s="2">
        <f t="shared" si="29"/>
        <v>0</v>
      </c>
      <c r="J181" s="2">
        <f t="shared" si="29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9"/>
        <v>0</v>
      </c>
      <c r="I182" s="2">
        <f t="shared" si="29"/>
        <v>0</v>
      </c>
      <c r="J182" s="2">
        <f t="shared" si="29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9"/>
        <v>0</v>
      </c>
      <c r="I183" s="2">
        <f t="shared" si="29"/>
        <v>0</v>
      </c>
      <c r="J183" s="2">
        <f t="shared" si="29"/>
        <v>0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9"/>
        <v>0</v>
      </c>
      <c r="I184" s="2">
        <f t="shared" si="29"/>
        <v>0</v>
      </c>
      <c r="J184" s="2">
        <f t="shared" si="29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9"/>
        <v>0</v>
      </c>
      <c r="I185" s="2">
        <f t="shared" si="29"/>
        <v>0</v>
      </c>
      <c r="J185" s="2">
        <f t="shared" si="29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9"/>
        <v>0</v>
      </c>
      <c r="I186" s="2">
        <f t="shared" si="29"/>
        <v>0</v>
      </c>
      <c r="J186" s="2">
        <f t="shared" si="29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9"/>
        <v>0</v>
      </c>
      <c r="I187" s="2">
        <f t="shared" si="29"/>
        <v>0</v>
      </c>
      <c r="J187" s="2">
        <f t="shared" si="29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9"/>
        <v>0</v>
      </c>
      <c r="I188" s="2">
        <f t="shared" si="29"/>
        <v>0</v>
      </c>
      <c r="J188" s="2">
        <f t="shared" si="29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9"/>
        <v>0</v>
      </c>
      <c r="I189" s="2">
        <f t="shared" si="29"/>
        <v>0</v>
      </c>
      <c r="J189" s="2">
        <f t="shared" si="29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9"/>
        <v>0</v>
      </c>
      <c r="I190" s="2">
        <f t="shared" si="29"/>
        <v>0</v>
      </c>
      <c r="J190" s="2">
        <f t="shared" si="29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9"/>
        <v>0</v>
      </c>
      <c r="I191" s="2">
        <f t="shared" si="29"/>
        <v>0</v>
      </c>
      <c r="J191" s="2">
        <f t="shared" si="29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9"/>
        <v>0</v>
      </c>
      <c r="I192" s="2">
        <f t="shared" si="29"/>
        <v>0</v>
      </c>
      <c r="J192" s="2">
        <f t="shared" si="29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9"/>
        <v>0</v>
      </c>
      <c r="I193" s="2">
        <f t="shared" si="29"/>
        <v>0</v>
      </c>
      <c r="J193" s="2">
        <f t="shared" si="29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9"/>
        <v>0</v>
      </c>
      <c r="I194" s="2">
        <f t="shared" si="29"/>
        <v>0</v>
      </c>
      <c r="J194" s="2">
        <f t="shared" si="29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9"/>
        <v>0</v>
      </c>
      <c r="I195" s="2">
        <f t="shared" si="29"/>
        <v>0</v>
      </c>
      <c r="J195" s="2">
        <f t="shared" si="29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9"/>
        <v>0</v>
      </c>
      <c r="I196" s="2">
        <f t="shared" si="29"/>
        <v>0</v>
      </c>
      <c r="J196" s="2">
        <f t="shared" si="29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30">+SUMIF($A$250:$A$500,$B197,H$250:H$500)</f>
        <v>0</v>
      </c>
      <c r="I197" s="2">
        <f t="shared" si="30"/>
        <v>0</v>
      </c>
      <c r="J197" s="2">
        <f t="shared" si="30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0"/>
        <v>0</v>
      </c>
      <c r="I198" s="2">
        <f t="shared" si="30"/>
        <v>0</v>
      </c>
      <c r="J198" s="2">
        <f t="shared" si="30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0"/>
        <v>0</v>
      </c>
      <c r="I199" s="2">
        <f t="shared" si="30"/>
        <v>0</v>
      </c>
      <c r="J199" s="2">
        <f t="shared" si="30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0"/>
        <v>0</v>
      </c>
      <c r="I200" s="2">
        <f t="shared" si="30"/>
        <v>0</v>
      </c>
      <c r="J200" s="2">
        <f t="shared" si="30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30"/>
        <v>0</v>
      </c>
      <c r="I201" s="2">
        <f t="shared" si="30"/>
        <v>0</v>
      </c>
      <c r="J201" s="2">
        <f t="shared" si="30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0"/>
        <v>0</v>
      </c>
      <c r="I202" s="2">
        <f t="shared" si="30"/>
        <v>0</v>
      </c>
      <c r="J202" s="2">
        <f t="shared" si="30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0"/>
        <v>0</v>
      </c>
      <c r="I203" s="2">
        <f t="shared" si="30"/>
        <v>0</v>
      </c>
      <c r="J203" s="2">
        <f t="shared" si="30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0"/>
        <v>0</v>
      </c>
      <c r="I204" s="2">
        <f t="shared" si="30"/>
        <v>0</v>
      </c>
      <c r="J204" s="2">
        <f t="shared" si="30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0"/>
        <v>0</v>
      </c>
      <c r="I205" s="2">
        <f t="shared" si="30"/>
        <v>0</v>
      </c>
      <c r="J205" s="2">
        <f t="shared" si="30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0"/>
        <v>0</v>
      </c>
      <c r="I206" s="2">
        <f t="shared" si="30"/>
        <v>0</v>
      </c>
      <c r="J206" s="2">
        <f t="shared" si="30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0"/>
        <v>0</v>
      </c>
      <c r="I207" s="2">
        <f t="shared" si="30"/>
        <v>0</v>
      </c>
      <c r="J207" s="2">
        <f t="shared" si="30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0"/>
        <v>0</v>
      </c>
      <c r="I208" s="2">
        <f t="shared" si="30"/>
        <v>0</v>
      </c>
      <c r="J208" s="2">
        <f t="shared" si="30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0"/>
        <v>0</v>
      </c>
      <c r="I209" s="2">
        <f t="shared" si="30"/>
        <v>0</v>
      </c>
      <c r="J209" s="2">
        <f t="shared" si="30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0"/>
        <v>0</v>
      </c>
      <c r="I210" s="2">
        <f t="shared" si="30"/>
        <v>0</v>
      </c>
      <c r="J210" s="2">
        <f t="shared" si="30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30"/>
        <v>0</v>
      </c>
      <c r="I211" s="2">
        <f t="shared" si="30"/>
        <v>0</v>
      </c>
      <c r="J211" s="2">
        <f t="shared" si="30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0"/>
        <v>0</v>
      </c>
      <c r="I212" s="2">
        <f t="shared" si="30"/>
        <v>0</v>
      </c>
      <c r="J212" s="2">
        <f t="shared" si="30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31">+SUMIF($A$250:$A$500,$B213,H$250:H$500)</f>
        <v>0</v>
      </c>
      <c r="I213" s="2">
        <f t="shared" si="31"/>
        <v>0</v>
      </c>
      <c r="J213" s="2">
        <f t="shared" si="31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1"/>
        <v>0</v>
      </c>
      <c r="I214" s="2">
        <f t="shared" si="31"/>
        <v>0</v>
      </c>
      <c r="J214" s="2">
        <f t="shared" si="31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1"/>
        <v>0</v>
      </c>
      <c r="I215" s="2">
        <f t="shared" si="31"/>
        <v>0</v>
      </c>
      <c r="J215" s="2">
        <f t="shared" si="31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1"/>
        <v>0</v>
      </c>
      <c r="I216" s="2">
        <f t="shared" si="31"/>
        <v>0</v>
      </c>
      <c r="J216" s="2">
        <f t="shared" si="31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1"/>
        <v>0</v>
      </c>
      <c r="I217" s="2">
        <f t="shared" si="31"/>
        <v>0</v>
      </c>
      <c r="J217" s="2">
        <f t="shared" si="31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1"/>
        <v>0</v>
      </c>
      <c r="I218" s="2">
        <f t="shared" si="31"/>
        <v>0</v>
      </c>
      <c r="J218" s="2">
        <f t="shared" si="31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1"/>
        <v>0</v>
      </c>
      <c r="I219" s="2">
        <f t="shared" si="31"/>
        <v>0</v>
      </c>
      <c r="J219" s="2">
        <f t="shared" si="31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1"/>
        <v>0</v>
      </c>
      <c r="I220" s="2">
        <f t="shared" si="31"/>
        <v>0</v>
      </c>
      <c r="J220" s="2">
        <f t="shared" si="31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31"/>
        <v>0</v>
      </c>
      <c r="I221" s="2">
        <f t="shared" si="31"/>
        <v>0</v>
      </c>
      <c r="J221" s="2">
        <f t="shared" si="31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1"/>
        <v>0</v>
      </c>
      <c r="I222" s="2">
        <f t="shared" si="31"/>
        <v>0</v>
      </c>
      <c r="J222" s="2">
        <f t="shared" si="31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1"/>
        <v>0</v>
      </c>
      <c r="I223" s="2">
        <f t="shared" si="31"/>
        <v>0</v>
      </c>
      <c r="J223" s="2">
        <f t="shared" si="31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1"/>
        <v>0</v>
      </c>
      <c r="I224" s="2">
        <f t="shared" si="31"/>
        <v>0</v>
      </c>
      <c r="J224" s="2">
        <f t="shared" si="31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1"/>
        <v>0</v>
      </c>
      <c r="I225" s="2">
        <f t="shared" si="31"/>
        <v>0</v>
      </c>
      <c r="J225" s="2">
        <f t="shared" si="31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1"/>
        <v>0</v>
      </c>
      <c r="I226" s="2">
        <f t="shared" si="31"/>
        <v>0</v>
      </c>
      <c r="J226" s="2">
        <f t="shared" si="31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1"/>
        <v>0</v>
      </c>
      <c r="I227" s="2">
        <f t="shared" si="31"/>
        <v>0</v>
      </c>
      <c r="J227" s="2">
        <f t="shared" si="31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1"/>
        <v>0</v>
      </c>
      <c r="I228" s="2">
        <f t="shared" si="31"/>
        <v>0</v>
      </c>
      <c r="J228" s="2">
        <f t="shared" si="31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4" si="32">+SUMIF($A$250:$A$500,$B229,H$250:H$500)</f>
        <v>0</v>
      </c>
      <c r="I229" s="2">
        <f t="shared" si="32"/>
        <v>0</v>
      </c>
      <c r="J229" s="2">
        <f t="shared" si="32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2"/>
        <v>0</v>
      </c>
      <c r="I230" s="2">
        <f t="shared" si="32"/>
        <v>0</v>
      </c>
      <c r="J230" s="2">
        <f t="shared" si="32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32"/>
        <v>0</v>
      </c>
      <c r="I231" s="2">
        <f t="shared" si="32"/>
        <v>0</v>
      </c>
      <c r="J231" s="2">
        <f t="shared" si="32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2"/>
        <v>0</v>
      </c>
      <c r="I232" s="2">
        <f t="shared" si="32"/>
        <v>0</v>
      </c>
      <c r="J232" s="2">
        <f t="shared" si="32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2"/>
        <v>0</v>
      </c>
      <c r="I233" s="2">
        <f t="shared" si="32"/>
        <v>0</v>
      </c>
      <c r="J233" s="2">
        <f t="shared" si="32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2"/>
        <v>0</v>
      </c>
      <c r="I234" s="2">
        <f t="shared" si="32"/>
        <v>0</v>
      </c>
      <c r="J234" s="2">
        <f t="shared" si="32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2"/>
        <v>0</v>
      </c>
      <c r="I235" s="2">
        <f t="shared" si="32"/>
        <v>0</v>
      </c>
      <c r="J235" s="2">
        <f t="shared" si="32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2"/>
        <v>0</v>
      </c>
      <c r="I236" s="2">
        <f t="shared" si="32"/>
        <v>0</v>
      </c>
      <c r="J236" s="2">
        <f t="shared" si="32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2"/>
        <v>0</v>
      </c>
      <c r="I237" s="2">
        <f t="shared" si="32"/>
        <v>0</v>
      </c>
      <c r="J237" s="2">
        <f t="shared" si="32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2"/>
        <v>0</v>
      </c>
      <c r="I238" s="2">
        <f t="shared" si="32"/>
        <v>0</v>
      </c>
      <c r="J238" s="2">
        <f t="shared" si="32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2"/>
        <v>0</v>
      </c>
      <c r="I239" s="2">
        <f t="shared" si="32"/>
        <v>0</v>
      </c>
      <c r="J239" s="2">
        <f t="shared" si="32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2"/>
        <v>0</v>
      </c>
      <c r="I240" s="2">
        <f t="shared" si="32"/>
        <v>0</v>
      </c>
      <c r="J240" s="2">
        <f t="shared" si="32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32"/>
        <v>0</v>
      </c>
      <c r="I241" s="2">
        <f t="shared" si="32"/>
        <v>0</v>
      </c>
      <c r="J241" s="2">
        <f t="shared" si="32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2"/>
        <v>0</v>
      </c>
      <c r="I242" s="2">
        <f t="shared" si="32"/>
        <v>0</v>
      </c>
      <c r="J242" s="2">
        <f t="shared" si="32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2"/>
        <v>0</v>
      </c>
      <c r="I243" s="2">
        <f t="shared" si="32"/>
        <v>0</v>
      </c>
      <c r="J243" s="2">
        <f t="shared" si="32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2"/>
        <v>0</v>
      </c>
      <c r="I244" s="2">
        <f t="shared" si="32"/>
        <v>0</v>
      </c>
      <c r="J244" s="2">
        <f t="shared" si="32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ref="H245:J246" si="33">+SUMIF($A$250:$A$500,$B245,H$250:H$500)</f>
        <v>0</v>
      </c>
      <c r="I245" s="2">
        <f t="shared" si="33"/>
        <v>0</v>
      </c>
      <c r="J245" s="2">
        <f t="shared" si="33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3"/>
        <v>0</v>
      </c>
      <c r="I246" s="2">
        <f t="shared" si="33"/>
        <v>0</v>
      </c>
      <c r="J246" s="2">
        <f t="shared" si="33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233</v>
      </c>
      <c r="B250" s="1" t="s">
        <v>47</v>
      </c>
      <c r="C250" s="1">
        <v>203</v>
      </c>
      <c r="D250" s="1" t="s">
        <v>700</v>
      </c>
      <c r="E250" s="1">
        <v>5312</v>
      </c>
      <c r="F250" s="1" t="s">
        <v>598</v>
      </c>
      <c r="G250" s="1" t="s">
        <v>599</v>
      </c>
      <c r="H250" s="1">
        <v>44613</v>
      </c>
      <c r="I250" s="1">
        <v>41902</v>
      </c>
      <c r="J250" s="1">
        <v>47693</v>
      </c>
    </row>
    <row r="251" spans="1:10" ht="15" customHeight="1" x14ac:dyDescent="0.2">
      <c r="A251" s="1">
        <v>32</v>
      </c>
      <c r="B251" s="1" t="s">
        <v>50</v>
      </c>
      <c r="C251" s="1">
        <v>203</v>
      </c>
      <c r="D251" s="1" t="s">
        <v>700</v>
      </c>
      <c r="E251" s="1">
        <v>5312</v>
      </c>
      <c r="F251" s="1" t="s">
        <v>598</v>
      </c>
      <c r="G251" s="1" t="s">
        <v>599</v>
      </c>
      <c r="H251" s="1">
        <v>43773</v>
      </c>
      <c r="I251" s="1">
        <v>47552</v>
      </c>
      <c r="J251" s="1">
        <v>51878</v>
      </c>
    </row>
    <row r="252" spans="1:10" ht="15" customHeight="1" x14ac:dyDescent="0.2">
      <c r="A252" s="1">
        <v>250</v>
      </c>
      <c r="B252" s="1" t="s">
        <v>70</v>
      </c>
      <c r="C252" s="1">
        <v>203</v>
      </c>
      <c r="D252" s="1" t="s">
        <v>700</v>
      </c>
      <c r="E252" s="1">
        <v>5312</v>
      </c>
      <c r="F252" s="1" t="s">
        <v>598</v>
      </c>
      <c r="G252" s="1" t="s">
        <v>599</v>
      </c>
      <c r="H252" s="1">
        <v>24969</v>
      </c>
      <c r="I252" s="1">
        <v>25113</v>
      </c>
      <c r="J252" s="1">
        <v>25409</v>
      </c>
    </row>
    <row r="253" spans="1:10" ht="15" customHeight="1" x14ac:dyDescent="0.2">
      <c r="A253" s="1">
        <v>133</v>
      </c>
      <c r="B253" s="1" t="s">
        <v>134</v>
      </c>
      <c r="C253" s="1">
        <v>203</v>
      </c>
      <c r="D253" s="1" t="s">
        <v>700</v>
      </c>
      <c r="E253" s="1">
        <v>5312</v>
      </c>
      <c r="F253" s="1" t="s">
        <v>598</v>
      </c>
      <c r="G253" s="1" t="s">
        <v>599</v>
      </c>
      <c r="H253" s="1">
        <v>37702</v>
      </c>
      <c r="I253" s="1">
        <v>41210</v>
      </c>
      <c r="J253" s="1">
        <v>38009</v>
      </c>
    </row>
    <row r="254" spans="1:10" ht="15" customHeight="1" x14ac:dyDescent="0.2">
      <c r="A254" s="1">
        <v>158</v>
      </c>
      <c r="B254" s="1" t="s">
        <v>155</v>
      </c>
      <c r="C254" s="1">
        <v>203</v>
      </c>
      <c r="D254" s="1" t="s">
        <v>700</v>
      </c>
      <c r="E254" s="1">
        <v>5312</v>
      </c>
      <c r="F254" s="1" t="s">
        <v>598</v>
      </c>
      <c r="G254" s="1" t="s">
        <v>599</v>
      </c>
      <c r="H254" s="1">
        <v>70505</v>
      </c>
      <c r="I254" s="1">
        <v>65797</v>
      </c>
      <c r="J254" s="1">
        <v>65775</v>
      </c>
    </row>
    <row r="255" spans="1:10" ht="15" customHeight="1" x14ac:dyDescent="0.2">
      <c r="A255" s="1">
        <v>195</v>
      </c>
      <c r="B255" s="1" t="s">
        <v>185</v>
      </c>
      <c r="C255" s="1">
        <v>203</v>
      </c>
      <c r="D255" s="1" t="s">
        <v>700</v>
      </c>
      <c r="E255" s="1">
        <v>5312</v>
      </c>
      <c r="F255" s="1" t="s">
        <v>598</v>
      </c>
      <c r="G255" s="1" t="s">
        <v>599</v>
      </c>
    </row>
    <row r="256" spans="1:10" ht="15" customHeight="1" x14ac:dyDescent="0.2">
      <c r="A256" s="1">
        <v>5000</v>
      </c>
      <c r="B256" s="1" t="s">
        <v>461</v>
      </c>
      <c r="C256" s="1">
        <v>203</v>
      </c>
      <c r="D256" s="1" t="s">
        <v>700</v>
      </c>
      <c r="E256" s="1">
        <v>5312</v>
      </c>
      <c r="F256" s="1" t="s">
        <v>598</v>
      </c>
      <c r="G256" s="1" t="s">
        <v>599</v>
      </c>
      <c r="H256" s="1">
        <v>221562</v>
      </c>
      <c r="I256" s="1">
        <v>221575</v>
      </c>
      <c r="J256" s="1">
        <v>228764</v>
      </c>
    </row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BN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1796875" customWidth="1"/>
    <col min="11" max="11" width="9.1796875" style="20"/>
    <col min="12" max="17" width="10.54296875" style="58" customWidth="1"/>
    <col min="18" max="23" width="11.1796875" style="58" customWidth="1"/>
  </cols>
  <sheetData>
    <row r="1" spans="1:66" ht="13.5" customHeight="1" x14ac:dyDescent="0.35">
      <c r="D1" s="4" t="s">
        <v>636</v>
      </c>
      <c r="E1" s="6" t="s">
        <v>613</v>
      </c>
      <c r="F1" s="11"/>
      <c r="G1" s="11"/>
      <c r="K1" s="25"/>
      <c r="L1" s="1" t="s">
        <v>762</v>
      </c>
      <c r="M1" s="1"/>
      <c r="N1" s="1"/>
      <c r="O1" s="1" t="s">
        <v>763</v>
      </c>
      <c r="P1" s="1"/>
      <c r="Q1" s="1"/>
      <c r="R1" s="1" t="s">
        <v>773</v>
      </c>
      <c r="S1" s="1"/>
      <c r="T1" s="1"/>
      <c r="U1" s="1" t="s">
        <v>774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 ht="13.5" customHeight="1" x14ac:dyDescent="0.35">
      <c r="D2" s="4" t="s">
        <v>612</v>
      </c>
      <c r="E2" s="45">
        <f>+Prices!G29</f>
        <v>243.80499138308454</v>
      </c>
      <c r="F2" s="11"/>
      <c r="G2" s="11"/>
      <c r="K2" s="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3" spans="1:66" ht="13.5" customHeight="1" x14ac:dyDescent="0.3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</row>
    <row r="4" spans="1:66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4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66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ref="H5:J5" si="2">+$E$2*H48/1000000</f>
        <v>392.43826632986821</v>
      </c>
      <c r="I5" s="2">
        <f t="shared" si="2"/>
        <v>404.80356788283552</v>
      </c>
      <c r="J5" s="2">
        <f t="shared" si="2"/>
        <v>434.94347233258651</v>
      </c>
      <c r="L5" s="2">
        <f t="shared" ref="L5:W5" si="3">+$E$2*L48/1000000</f>
        <v>138.38058143392445</v>
      </c>
      <c r="M5" s="2">
        <f t="shared" si="3"/>
        <v>144.59800075261927</v>
      </c>
      <c r="N5" s="2">
        <f t="shared" si="3"/>
        <v>153.50997063384426</v>
      </c>
      <c r="O5" s="2">
        <f t="shared" si="3"/>
        <v>32.186466640739162</v>
      </c>
      <c r="P5" s="2">
        <f t="shared" si="3"/>
        <v>34.012170766133174</v>
      </c>
      <c r="Q5" s="2">
        <f t="shared" si="3"/>
        <v>35.39834060607096</v>
      </c>
      <c r="R5" s="2">
        <f t="shared" si="3"/>
        <v>211.16125160628772</v>
      </c>
      <c r="S5" s="2">
        <f t="shared" si="3"/>
        <v>219.51471545130229</v>
      </c>
      <c r="T5" s="2">
        <f t="shared" si="3"/>
        <v>234.50387679715823</v>
      </c>
      <c r="U5" s="2">
        <f t="shared" si="3"/>
        <v>72.127615778124209</v>
      </c>
      <c r="V5" s="2">
        <f t="shared" si="3"/>
        <v>75.808142091786948</v>
      </c>
      <c r="W5" s="2">
        <f t="shared" si="3"/>
        <v>79.724076030779173</v>
      </c>
    </row>
    <row r="6" spans="1:66" ht="13.5" customHeight="1" x14ac:dyDescent="0.35">
      <c r="D6" s="13" t="s">
        <v>245</v>
      </c>
      <c r="E6" s="13" t="s">
        <v>254</v>
      </c>
      <c r="F6" s="6"/>
      <c r="G6" s="6"/>
      <c r="H6" s="2">
        <f t="shared" ref="H6:J6" si="4">+$E$2*H49/1000000</f>
        <v>1924.2357705908225</v>
      </c>
      <c r="I6" s="2">
        <f t="shared" si="4"/>
        <v>1740.5772267769535</v>
      </c>
      <c r="J6" s="2">
        <f t="shared" si="4"/>
        <v>1778.0049500291275</v>
      </c>
      <c r="L6" s="2">
        <f t="shared" ref="L6:W6" si="5">+$E$2*L49/1000000</f>
        <v>791.55814254133509</v>
      </c>
      <c r="M6" s="2">
        <f t="shared" si="5"/>
        <v>716.34690604935156</v>
      </c>
      <c r="N6" s="2">
        <f t="shared" si="5"/>
        <v>737.28534559588934</v>
      </c>
      <c r="O6" s="2">
        <f t="shared" si="5"/>
        <v>190.03762618347642</v>
      </c>
      <c r="P6" s="2">
        <f t="shared" si="5"/>
        <v>164.37191763892056</v>
      </c>
      <c r="Q6" s="2">
        <f t="shared" si="5"/>
        <v>169.41653277282893</v>
      </c>
      <c r="R6" s="2">
        <f t="shared" si="5"/>
        <v>1143.1804359831017</v>
      </c>
      <c r="S6" s="2">
        <f t="shared" si="5"/>
        <v>1053.4470054032126</v>
      </c>
      <c r="T6" s="2">
        <f t="shared" si="5"/>
        <v>1084.2466342132018</v>
      </c>
      <c r="U6" s="2">
        <f t="shared" si="5"/>
        <v>472.20885209801003</v>
      </c>
      <c r="V6" s="2">
        <f t="shared" si="5"/>
        <v>422.44860828510332</v>
      </c>
      <c r="W6" s="2">
        <f t="shared" si="5"/>
        <v>435.38812246082693</v>
      </c>
    </row>
    <row r="7" spans="1:66" ht="13.5" customHeight="1" x14ac:dyDescent="0.35">
      <c r="D7" s="13" t="s">
        <v>245</v>
      </c>
      <c r="E7" s="13" t="s">
        <v>262</v>
      </c>
      <c r="F7" s="6"/>
      <c r="G7" s="6"/>
      <c r="H7" s="2">
        <f t="shared" ref="H7:J7" si="6">+$E$2*H50/1000000</f>
        <v>0</v>
      </c>
      <c r="I7" s="2">
        <f t="shared" si="6"/>
        <v>0</v>
      </c>
      <c r="J7" s="2">
        <f t="shared" si="6"/>
        <v>0</v>
      </c>
      <c r="L7" s="2">
        <f t="shared" ref="L7:W7" si="7">+$E$2*L50/1000000</f>
        <v>0</v>
      </c>
      <c r="M7" s="2">
        <f t="shared" si="7"/>
        <v>0</v>
      </c>
      <c r="N7" s="2">
        <f t="shared" si="7"/>
        <v>0</v>
      </c>
      <c r="O7" s="2">
        <f t="shared" si="7"/>
        <v>0</v>
      </c>
      <c r="P7" s="2">
        <f t="shared" si="7"/>
        <v>0</v>
      </c>
      <c r="Q7" s="2">
        <f t="shared" si="7"/>
        <v>0</v>
      </c>
      <c r="R7" s="2">
        <f t="shared" si="7"/>
        <v>0</v>
      </c>
      <c r="S7" s="2">
        <f t="shared" si="7"/>
        <v>0</v>
      </c>
      <c r="T7" s="2">
        <f t="shared" si="7"/>
        <v>0</v>
      </c>
      <c r="U7" s="2">
        <f t="shared" si="7"/>
        <v>0</v>
      </c>
      <c r="V7" s="2">
        <f t="shared" si="7"/>
        <v>0</v>
      </c>
      <c r="W7" s="2">
        <f t="shared" si="7"/>
        <v>0</v>
      </c>
    </row>
    <row r="8" spans="1:66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8">+$E$2*H51/1000000</f>
        <v>2114.5102066508625</v>
      </c>
      <c r="I8" s="2">
        <f t="shared" si="8"/>
        <v>2259.1853075625418</v>
      </c>
      <c r="J8" s="2">
        <f t="shared" si="8"/>
        <v>2251.4954543293279</v>
      </c>
      <c r="L8" s="2">
        <f t="shared" ref="L8:W8" si="9">+$E$2*L51/1000000</f>
        <v>901.47574926504001</v>
      </c>
      <c r="M8" s="2">
        <f t="shared" si="9"/>
        <v>974.526407622031</v>
      </c>
      <c r="N8" s="2">
        <f t="shared" si="9"/>
        <v>961.92063754898766</v>
      </c>
      <c r="O8" s="2">
        <f t="shared" si="9"/>
        <v>166.5587978252606</v>
      </c>
      <c r="P8" s="2">
        <f t="shared" si="9"/>
        <v>180.58638276622344</v>
      </c>
      <c r="Q8" s="2">
        <f t="shared" si="9"/>
        <v>174.28155551185026</v>
      </c>
      <c r="R8" s="2">
        <f t="shared" si="9"/>
        <v>1437.6867803365938</v>
      </c>
      <c r="S8" s="2">
        <f t="shared" si="9"/>
        <v>1550.4909986618661</v>
      </c>
      <c r="T8" s="2">
        <f t="shared" si="9"/>
        <v>1539.6662474561556</v>
      </c>
      <c r="U8" s="2">
        <f t="shared" si="9"/>
        <v>502.23758938096813</v>
      </c>
      <c r="V8" s="2">
        <f t="shared" si="9"/>
        <v>545.43317745409286</v>
      </c>
      <c r="W8" s="2">
        <f t="shared" si="9"/>
        <v>534.80137137259146</v>
      </c>
    </row>
    <row r="9" spans="1:66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10">+$E$2*H52/1000000</f>
        <v>0</v>
      </c>
      <c r="I9" s="2">
        <f t="shared" si="10"/>
        <v>0</v>
      </c>
      <c r="J9" s="2">
        <f t="shared" si="10"/>
        <v>0</v>
      </c>
      <c r="L9" s="2">
        <f t="shared" ref="L9:W9" si="11">+$E$2*L52/1000000</f>
        <v>0</v>
      </c>
      <c r="M9" s="2">
        <f t="shared" si="11"/>
        <v>0</v>
      </c>
      <c r="N9" s="2">
        <f t="shared" si="11"/>
        <v>0</v>
      </c>
      <c r="O9" s="2">
        <f t="shared" si="11"/>
        <v>0</v>
      </c>
      <c r="P9" s="2">
        <f t="shared" si="11"/>
        <v>0</v>
      </c>
      <c r="Q9" s="2">
        <f t="shared" si="11"/>
        <v>0</v>
      </c>
      <c r="R9" s="2">
        <f t="shared" si="11"/>
        <v>0</v>
      </c>
      <c r="S9" s="2">
        <f t="shared" si="11"/>
        <v>0</v>
      </c>
      <c r="T9" s="2">
        <f t="shared" si="11"/>
        <v>0</v>
      </c>
      <c r="U9" s="2">
        <f t="shared" si="11"/>
        <v>0</v>
      </c>
      <c r="V9" s="2">
        <f t="shared" si="11"/>
        <v>0</v>
      </c>
      <c r="W9" s="2">
        <f t="shared" si="11"/>
        <v>0</v>
      </c>
    </row>
    <row r="10" spans="1:66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12">+$E$2*H53/1000000</f>
        <v>242.52647800827162</v>
      </c>
      <c r="I10" s="2">
        <f t="shared" si="12"/>
        <v>247.23825327174114</v>
      </c>
      <c r="J10" s="2">
        <f t="shared" si="12"/>
        <v>251.58773431801538</v>
      </c>
      <c r="L10" s="2">
        <f t="shared" ref="L10:W10" si="13">+$E$2*L53/1000000</f>
        <v>81.989489696946592</v>
      </c>
      <c r="M10" s="2">
        <f t="shared" si="13"/>
        <v>84.358539141141136</v>
      </c>
      <c r="N10" s="2">
        <f t="shared" si="13"/>
        <v>86.274841253507347</v>
      </c>
      <c r="O10" s="2">
        <f t="shared" si="13"/>
        <v>9.7812095767875586</v>
      </c>
      <c r="P10" s="2">
        <f t="shared" si="13"/>
        <v>10.145355793503933</v>
      </c>
      <c r="Q10" s="2">
        <f t="shared" si="13"/>
        <v>10.423664742851185</v>
      </c>
      <c r="R10" s="2">
        <f t="shared" si="13"/>
        <v>154.82305043653048</v>
      </c>
      <c r="S10" s="2">
        <f t="shared" si="13"/>
        <v>158.64086008677577</v>
      </c>
      <c r="T10" s="2">
        <f t="shared" si="13"/>
        <v>161.85975326729397</v>
      </c>
      <c r="U10" s="2">
        <f t="shared" si="13"/>
        <v>43.944657910469132</v>
      </c>
      <c r="V10" s="2">
        <f t="shared" si="13"/>
        <v>45.320886619193409</v>
      </c>
      <c r="W10" s="2">
        <f t="shared" si="13"/>
        <v>46.405183545744045</v>
      </c>
    </row>
    <row r="11" spans="1:66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4">+$E$2*H54/1000000</f>
        <v>4673.7107215798251</v>
      </c>
      <c r="I11" s="3">
        <f t="shared" si="14"/>
        <v>4651.8043554940723</v>
      </c>
      <c r="J11" s="3">
        <f t="shared" si="14"/>
        <v>4716.031611009058</v>
      </c>
      <c r="K11" s="22"/>
      <c r="L11" s="3">
        <f t="shared" ref="L11:W11" si="15">+$E$2*L54/1000000</f>
        <v>1913.4039629372464</v>
      </c>
      <c r="M11" s="3">
        <f t="shared" si="15"/>
        <v>1919.8298535651429</v>
      </c>
      <c r="N11" s="3">
        <f t="shared" si="15"/>
        <v>1938.9907950322288</v>
      </c>
      <c r="O11" s="3">
        <f t="shared" si="15"/>
        <v>398.56410022626375</v>
      </c>
      <c r="P11" s="3">
        <f t="shared" si="15"/>
        <v>389.11582696478109</v>
      </c>
      <c r="Q11" s="3">
        <f t="shared" si="15"/>
        <v>389.52009363360133</v>
      </c>
      <c r="R11" s="3">
        <f t="shared" si="15"/>
        <v>2946.8515183625136</v>
      </c>
      <c r="S11" s="3">
        <f t="shared" si="15"/>
        <v>2982.0935796031567</v>
      </c>
      <c r="T11" s="3">
        <f t="shared" si="15"/>
        <v>3020.2765117338095</v>
      </c>
      <c r="U11" s="3">
        <f t="shared" si="15"/>
        <v>1090.5187151675714</v>
      </c>
      <c r="V11" s="3">
        <f t="shared" si="15"/>
        <v>1089.0108144501764</v>
      </c>
      <c r="W11" s="3">
        <f t="shared" si="15"/>
        <v>1096.3187534099416</v>
      </c>
    </row>
    <row r="12" spans="1:66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6">+$E$2*H55/1000000</f>
        <v>513.37578186551627</v>
      </c>
      <c r="I12" s="2">
        <f t="shared" si="16"/>
        <v>522.98194233100116</v>
      </c>
      <c r="J12" s="2">
        <f t="shared" si="16"/>
        <v>518.63416791966654</v>
      </c>
      <c r="L12" s="2">
        <f t="shared" ref="L12:W12" si="17">+$E$2*L55/1000000</f>
        <v>21.954498554761742</v>
      </c>
      <c r="M12" s="2">
        <f t="shared" si="17"/>
        <v>22.155704231415438</v>
      </c>
      <c r="N12" s="2">
        <f t="shared" si="17"/>
        <v>21.060682393997308</v>
      </c>
      <c r="O12" s="2">
        <f t="shared" si="17"/>
        <v>1.3686930889666808</v>
      </c>
      <c r="P12" s="2">
        <f t="shared" si="17"/>
        <v>1.3798387779927037</v>
      </c>
      <c r="Q12" s="2">
        <f t="shared" si="17"/>
        <v>1.3097147952239039</v>
      </c>
      <c r="R12" s="2">
        <f t="shared" si="17"/>
        <v>53.151395164155019</v>
      </c>
      <c r="S12" s="2">
        <f t="shared" si="17"/>
        <v>53.668022816995617</v>
      </c>
      <c r="T12" s="2">
        <f t="shared" si="17"/>
        <v>51.056219668540805</v>
      </c>
      <c r="U12" s="2">
        <f t="shared" si="17"/>
        <v>7.3545973406421776</v>
      </c>
      <c r="V12" s="2">
        <f t="shared" si="17"/>
        <v>7.4156037639955485</v>
      </c>
      <c r="W12" s="2">
        <f t="shared" si="17"/>
        <v>7.040279113536176</v>
      </c>
    </row>
    <row r="13" spans="1:66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8">+$E$2*H56/1000000</f>
        <v>2243.8443660897442</v>
      </c>
      <c r="I13" s="2">
        <f t="shared" si="18"/>
        <v>2321.6642374843195</v>
      </c>
      <c r="J13" s="2">
        <f t="shared" si="18"/>
        <v>2367.9652433978808</v>
      </c>
      <c r="L13" s="2">
        <f t="shared" ref="L13:W13" si="19">+$E$2*L56/1000000</f>
        <v>138.43151254042942</v>
      </c>
      <c r="M13" s="2">
        <f t="shared" si="19"/>
        <v>147.87411862168989</v>
      </c>
      <c r="N13" s="2">
        <f t="shared" si="19"/>
        <v>147.2899026177231</v>
      </c>
      <c r="O13" s="2">
        <f t="shared" si="19"/>
        <v>4.4482403043977339</v>
      </c>
      <c r="P13" s="2">
        <f t="shared" si="19"/>
        <v>4.7307240575357161</v>
      </c>
      <c r="Q13" s="2">
        <f t="shared" si="19"/>
        <v>4.6249153682542623</v>
      </c>
      <c r="R13" s="2">
        <f t="shared" si="19"/>
        <v>367.33449286607282</v>
      </c>
      <c r="S13" s="2">
        <f t="shared" si="19"/>
        <v>393.35290587494666</v>
      </c>
      <c r="T13" s="2">
        <f t="shared" si="19"/>
        <v>394.13661092462291</v>
      </c>
      <c r="U13" s="2">
        <f t="shared" si="19"/>
        <v>29.981489031995132</v>
      </c>
      <c r="V13" s="2">
        <f t="shared" si="19"/>
        <v>32.245903518505273</v>
      </c>
      <c r="W13" s="2">
        <f t="shared" si="19"/>
        <v>31.82922327303719</v>
      </c>
    </row>
    <row r="14" spans="1:66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20">+$E$2*H57/1000000</f>
        <v>2325.2169638187538</v>
      </c>
      <c r="I14" s="2">
        <f t="shared" si="20"/>
        <v>2503.8399593405966</v>
      </c>
      <c r="J14" s="2">
        <f t="shared" si="20"/>
        <v>2361.6709299353442</v>
      </c>
      <c r="L14" s="2">
        <f t="shared" ref="L14:W14" si="21">+$E$2*L57/1000000</f>
        <v>109.47201214271374</v>
      </c>
      <c r="M14" s="2">
        <f t="shared" si="21"/>
        <v>117.84042879165484</v>
      </c>
      <c r="N14" s="2">
        <f t="shared" si="21"/>
        <v>111.51456428137787</v>
      </c>
      <c r="O14" s="2">
        <f t="shared" si="21"/>
        <v>2.4426584020849358</v>
      </c>
      <c r="P14" s="2">
        <f t="shared" si="21"/>
        <v>2.6279309680992395</v>
      </c>
      <c r="Q14" s="2">
        <f t="shared" si="21"/>
        <v>2.4804063929375006</v>
      </c>
      <c r="R14" s="2">
        <f t="shared" si="21"/>
        <v>265.28243890545195</v>
      </c>
      <c r="S14" s="2">
        <f t="shared" si="21"/>
        <v>285.55477176468725</v>
      </c>
      <c r="T14" s="2">
        <f t="shared" si="21"/>
        <v>270.32755508056005</v>
      </c>
      <c r="U14" s="2">
        <f t="shared" si="21"/>
        <v>12.281448137052852</v>
      </c>
      <c r="V14" s="2">
        <f t="shared" si="21"/>
        <v>13.232090662407137</v>
      </c>
      <c r="W14" s="2">
        <f t="shared" si="21"/>
        <v>12.52512458713033</v>
      </c>
    </row>
    <row r="15" spans="1:66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22">+$E$2*H58/1000000</f>
        <v>1719.1862644429843</v>
      </c>
      <c r="I15" s="2">
        <f t="shared" si="22"/>
        <v>1692.7027034490054</v>
      </c>
      <c r="J15" s="2">
        <f t="shared" si="22"/>
        <v>1669.6180278398981</v>
      </c>
      <c r="L15" s="2">
        <f t="shared" ref="L15:W15" si="23">+$E$2*L58/1000000</f>
        <v>72.900403778851455</v>
      </c>
      <c r="M15" s="2">
        <f t="shared" si="23"/>
        <v>71.804656377778969</v>
      </c>
      <c r="N15" s="2">
        <f t="shared" si="23"/>
        <v>70.914566044892851</v>
      </c>
      <c r="O15" s="2">
        <f t="shared" si="23"/>
        <v>1.4580080755770291</v>
      </c>
      <c r="P15" s="2">
        <f t="shared" si="23"/>
        <v>1.4360931275555795</v>
      </c>
      <c r="Q15" s="2">
        <f t="shared" si="23"/>
        <v>1.4182913208978569</v>
      </c>
      <c r="R15" s="2">
        <f t="shared" si="23"/>
        <v>157.66831514960896</v>
      </c>
      <c r="S15" s="2">
        <f t="shared" si="23"/>
        <v>155.29844286356848</v>
      </c>
      <c r="T15" s="2">
        <f t="shared" si="23"/>
        <v>153.37336377151249</v>
      </c>
      <c r="U15" s="2">
        <f t="shared" si="23"/>
        <v>6.149064290834751</v>
      </c>
      <c r="V15" s="2">
        <f t="shared" si="23"/>
        <v>6.0566392716791713</v>
      </c>
      <c r="W15" s="2">
        <f t="shared" si="23"/>
        <v>5.9815611870889871</v>
      </c>
    </row>
    <row r="16" spans="1:66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6" si="24">+$E$2*H59/1000000</f>
        <v>59.892158963203016</v>
      </c>
      <c r="I16" s="2">
        <f t="shared" si="24"/>
        <v>59.937019081617507</v>
      </c>
      <c r="J16" s="2">
        <f t="shared" si="24"/>
        <v>60.356851276779174</v>
      </c>
      <c r="L16" s="2">
        <f t="shared" ref="L16:W16" si="25">+$E$2*L59/1000000</f>
        <v>1.1550875855351916</v>
      </c>
      <c r="M16" s="2">
        <f t="shared" si="25"/>
        <v>1.1559789365836883</v>
      </c>
      <c r="N16" s="2">
        <f t="shared" si="25"/>
        <v>1.1662445895508642</v>
      </c>
      <c r="O16" s="2">
        <f t="shared" si="25"/>
        <v>1.0267242575719976E-2</v>
      </c>
      <c r="P16" s="2">
        <f t="shared" si="25"/>
        <v>1.0274949251497596E-2</v>
      </c>
      <c r="Q16" s="2">
        <f t="shared" si="25"/>
        <v>1.0348276040705972E-2</v>
      </c>
      <c r="R16" s="2">
        <f t="shared" si="25"/>
        <v>3.1914853548018192</v>
      </c>
      <c r="S16" s="2">
        <f t="shared" si="25"/>
        <v>3.1939707028839788</v>
      </c>
      <c r="T16" s="2">
        <f t="shared" si="25"/>
        <v>3.2242039846454289</v>
      </c>
      <c r="U16" s="2">
        <f t="shared" si="25"/>
        <v>6.5045845401853833E-2</v>
      </c>
      <c r="V16" s="2">
        <f t="shared" si="25"/>
        <v>6.5097726128800201E-2</v>
      </c>
      <c r="W16" s="2">
        <f t="shared" si="25"/>
        <v>6.5815557264049543E-2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ref="H17:J17" si="26">+$E$2*H60/1000000</f>
        <v>6861.5155351802014</v>
      </c>
      <c r="I17" s="3">
        <f t="shared" si="26"/>
        <v>7101.1258616865407</v>
      </c>
      <c r="J17" s="3">
        <f t="shared" si="26"/>
        <v>6978.2452203695684</v>
      </c>
      <c r="K17" s="22"/>
      <c r="L17" s="3">
        <f t="shared" ref="L17:W17" si="27">+$E$2*L60/1000000</f>
        <v>343.91351460229151</v>
      </c>
      <c r="M17" s="3">
        <f t="shared" si="27"/>
        <v>360.83088695912284</v>
      </c>
      <c r="N17" s="3">
        <f t="shared" si="27"/>
        <v>351.94595992754199</v>
      </c>
      <c r="O17" s="3">
        <f t="shared" si="27"/>
        <v>9.7278671136020982</v>
      </c>
      <c r="P17" s="3">
        <f t="shared" si="27"/>
        <v>10.184861880434738</v>
      </c>
      <c r="Q17" s="3">
        <f t="shared" si="27"/>
        <v>9.8436761533542292</v>
      </c>
      <c r="R17" s="3">
        <f t="shared" si="27"/>
        <v>846.62812744009045</v>
      </c>
      <c r="S17" s="3">
        <f t="shared" si="27"/>
        <v>891.06811402308188</v>
      </c>
      <c r="T17" s="3">
        <f t="shared" si="27"/>
        <v>872.11795342988171</v>
      </c>
      <c r="U17" s="3">
        <f t="shared" si="27"/>
        <v>55.831644645926772</v>
      </c>
      <c r="V17" s="3">
        <f t="shared" si="27"/>
        <v>59.015334942715931</v>
      </c>
      <c r="W17" s="3">
        <f t="shared" si="27"/>
        <v>57.442003718056739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ref="H18:J18" si="28">+$E$2*H61/1000000</f>
        <v>1.5925342037143084</v>
      </c>
      <c r="I18" s="3">
        <f t="shared" si="28"/>
        <v>1.3270305680981291</v>
      </c>
      <c r="J18" s="3">
        <f t="shared" si="28"/>
        <v>1.0173982290416117</v>
      </c>
      <c r="K18" s="22"/>
      <c r="L18" s="3">
        <f t="shared" ref="L18:W18" si="29">+$E$2*L61/1000000</f>
        <v>0</v>
      </c>
      <c r="M18" s="3">
        <f t="shared" si="29"/>
        <v>0</v>
      </c>
      <c r="N18" s="3">
        <f t="shared" si="29"/>
        <v>0</v>
      </c>
      <c r="O18" s="3">
        <f t="shared" si="29"/>
        <v>0</v>
      </c>
      <c r="P18" s="3">
        <f t="shared" si="29"/>
        <v>0</v>
      </c>
      <c r="Q18" s="3">
        <f t="shared" si="29"/>
        <v>0</v>
      </c>
      <c r="R18" s="3">
        <f t="shared" si="29"/>
        <v>0</v>
      </c>
      <c r="S18" s="3">
        <f t="shared" si="29"/>
        <v>0</v>
      </c>
      <c r="T18" s="3">
        <f t="shared" si="29"/>
        <v>0</v>
      </c>
      <c r="U18" s="3">
        <f t="shared" si="29"/>
        <v>0</v>
      </c>
      <c r="V18" s="3">
        <f t="shared" si="29"/>
        <v>0</v>
      </c>
      <c r="W18" s="3">
        <f t="shared" si="29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ref="H19:J19" si="30">+$E$2*H62/1000000</f>
        <v>73.12540628549408</v>
      </c>
      <c r="I19" s="2">
        <f t="shared" si="30"/>
        <v>66.826460528120705</v>
      </c>
      <c r="J19" s="2">
        <f t="shared" si="30"/>
        <v>62.801971535360124</v>
      </c>
      <c r="L19" s="2">
        <f t="shared" ref="L19:W34" si="31">+$E$2*L62/1000000</f>
        <v>0</v>
      </c>
      <c r="M19" s="2">
        <f t="shared" si="31"/>
        <v>0</v>
      </c>
      <c r="N19" s="2">
        <f t="shared" si="31"/>
        <v>0</v>
      </c>
      <c r="O19" s="2">
        <f t="shared" si="31"/>
        <v>0</v>
      </c>
      <c r="P19" s="2">
        <f t="shared" si="31"/>
        <v>0</v>
      </c>
      <c r="Q19" s="2">
        <f t="shared" si="31"/>
        <v>0</v>
      </c>
      <c r="R19" s="2">
        <f t="shared" si="31"/>
        <v>0</v>
      </c>
      <c r="S19" s="2">
        <f t="shared" si="31"/>
        <v>0</v>
      </c>
      <c r="T19" s="2">
        <f t="shared" si="31"/>
        <v>0</v>
      </c>
      <c r="U19" s="2">
        <f t="shared" si="31"/>
        <v>0</v>
      </c>
      <c r="V19" s="2">
        <f t="shared" si="31"/>
        <v>0</v>
      </c>
      <c r="W19" s="2">
        <f t="shared" si="31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0" si="32">+$E$2*H63/1000000</f>
        <v>2874.9240778901944</v>
      </c>
      <c r="I20" s="2">
        <f t="shared" si="32"/>
        <v>3039.2730225815321</v>
      </c>
      <c r="J20" s="2">
        <f t="shared" si="32"/>
        <v>3185.7456976946787</v>
      </c>
      <c r="L20" s="2">
        <f t="shared" si="31"/>
        <v>54.6235574799137</v>
      </c>
      <c r="M20" s="2">
        <f t="shared" si="31"/>
        <v>57.746187429049101</v>
      </c>
      <c r="N20" s="2">
        <f t="shared" si="31"/>
        <v>60.529168256198901</v>
      </c>
      <c r="O20" s="2">
        <f t="shared" si="31"/>
        <v>0.16387067243974113</v>
      </c>
      <c r="P20" s="2">
        <f t="shared" si="31"/>
        <v>0.17323856228714732</v>
      </c>
      <c r="Q20" s="2">
        <f t="shared" si="31"/>
        <v>0.1815875047685967</v>
      </c>
      <c r="R20" s="2">
        <f t="shared" si="31"/>
        <v>347.86581342471356</v>
      </c>
      <c r="S20" s="2">
        <f t="shared" si="31"/>
        <v>367.75203573236536</v>
      </c>
      <c r="T20" s="2">
        <f t="shared" si="31"/>
        <v>385.47522942105616</v>
      </c>
      <c r="U20" s="2">
        <f t="shared" si="31"/>
        <v>9.7402427758919767</v>
      </c>
      <c r="V20" s="2">
        <f t="shared" si="31"/>
        <v>10.29705700050623</v>
      </c>
      <c r="W20" s="2">
        <f t="shared" si="31"/>
        <v>10.79330642378957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ref="H21:J21" si="33">+$E$2*H64/1000000</f>
        <v>4090.8266242809741</v>
      </c>
      <c r="I21" s="2">
        <f t="shared" si="33"/>
        <v>4767.9571980738265</v>
      </c>
      <c r="J21" s="2">
        <f t="shared" si="33"/>
        <v>4169.3535301505608</v>
      </c>
      <c r="L21" s="2">
        <f t="shared" si="31"/>
        <v>282.02158737553225</v>
      </c>
      <c r="M21" s="2">
        <f t="shared" si="31"/>
        <v>348.87118670397012</v>
      </c>
      <c r="N21" s="2">
        <f t="shared" si="31"/>
        <v>303.63309424187651</v>
      </c>
      <c r="O21" s="2">
        <f t="shared" si="31"/>
        <v>5.0188135369220923</v>
      </c>
      <c r="P21" s="2">
        <f t="shared" si="31"/>
        <v>6.492665849880221</v>
      </c>
      <c r="Q21" s="2">
        <f t="shared" si="31"/>
        <v>5.9238852601137681</v>
      </c>
      <c r="R21" s="2">
        <f t="shared" si="31"/>
        <v>1165.5375836010371</v>
      </c>
      <c r="S21" s="2">
        <f t="shared" si="31"/>
        <v>1434.7314098761371</v>
      </c>
      <c r="T21" s="2">
        <f t="shared" si="31"/>
        <v>1230.0676341879009</v>
      </c>
      <c r="U21" s="2">
        <f t="shared" si="31"/>
        <v>112.18571616189779</v>
      </c>
      <c r="V21" s="2">
        <f t="shared" si="31"/>
        <v>141.15571575191905</v>
      </c>
      <c r="W21" s="2">
        <f t="shared" si="31"/>
        <v>122.46113503666494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ref="H22:J22" si="34">+$E$2*H65/1000000</f>
        <v>300.55499161734235</v>
      </c>
      <c r="I22" s="2">
        <f t="shared" si="34"/>
        <v>306.67595973100606</v>
      </c>
      <c r="J22" s="2">
        <f t="shared" si="34"/>
        <v>313.9440303291272</v>
      </c>
      <c r="L22" s="2">
        <f t="shared" si="31"/>
        <v>108.86858503684095</v>
      </c>
      <c r="M22" s="2">
        <f t="shared" si="31"/>
        <v>111.35278504129569</v>
      </c>
      <c r="N22" s="2">
        <f t="shared" si="31"/>
        <v>114.00602699272092</v>
      </c>
      <c r="O22" s="2">
        <f t="shared" si="31"/>
        <v>16.049073032724035</v>
      </c>
      <c r="P22" s="2">
        <f t="shared" si="31"/>
        <v>16.416876820454306</v>
      </c>
      <c r="Q22" s="2">
        <f t="shared" si="31"/>
        <v>16.809183447936157</v>
      </c>
      <c r="R22" s="2">
        <f t="shared" si="31"/>
        <v>188.75943720729563</v>
      </c>
      <c r="S22" s="2">
        <f t="shared" si="31"/>
        <v>193.02583390099636</v>
      </c>
      <c r="T22" s="2">
        <f t="shared" si="31"/>
        <v>197.6009803596848</v>
      </c>
      <c r="U22" s="2">
        <f t="shared" si="31"/>
        <v>56.68191003883824</v>
      </c>
      <c r="V22" s="2">
        <f t="shared" si="31"/>
        <v>57.977385848484516</v>
      </c>
      <c r="W22" s="2">
        <f t="shared" si="31"/>
        <v>59.360279347471668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ref="H23:J23" si="35">+$E$2*H66/1000000</f>
        <v>7327.0862781403139</v>
      </c>
      <c r="I23" s="2">
        <f t="shared" si="35"/>
        <v>7210.7764251461085</v>
      </c>
      <c r="J23" s="2">
        <f t="shared" si="35"/>
        <v>7190.1044437317278</v>
      </c>
      <c r="L23" s="2">
        <f t="shared" si="31"/>
        <v>1545.7525816079633</v>
      </c>
      <c r="M23" s="2">
        <f t="shared" si="31"/>
        <v>1520.6747977562493</v>
      </c>
      <c r="N23" s="2">
        <f t="shared" si="31"/>
        <v>1515.8814928846361</v>
      </c>
      <c r="O23" s="2">
        <f t="shared" si="31"/>
        <v>66.307992202207473</v>
      </c>
      <c r="P23" s="2">
        <f t="shared" si="31"/>
        <v>65.217375408993192</v>
      </c>
      <c r="Q23" s="2">
        <f t="shared" si="31"/>
        <v>65.005207434647005</v>
      </c>
      <c r="R23" s="2">
        <f t="shared" si="31"/>
        <v>4414.5745377541325</v>
      </c>
      <c r="S23" s="2">
        <f t="shared" si="31"/>
        <v>4343.6293773522857</v>
      </c>
      <c r="T23" s="2">
        <f t="shared" si="31"/>
        <v>4330.5655986357006</v>
      </c>
      <c r="U23" s="2">
        <f t="shared" si="31"/>
        <v>867.48213577726472</v>
      </c>
      <c r="V23" s="2">
        <f t="shared" si="31"/>
        <v>853.38024322863396</v>
      </c>
      <c r="W23" s="2">
        <f t="shared" si="31"/>
        <v>850.69641231322146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ref="H24:J24" si="36">+$E$2*H67/1000000</f>
        <v>14666.517378214319</v>
      </c>
      <c r="I24" s="3">
        <f t="shared" si="36"/>
        <v>15391.509066060595</v>
      </c>
      <c r="J24" s="3">
        <f t="shared" si="36"/>
        <v>14921.949673441453</v>
      </c>
      <c r="K24" s="22"/>
      <c r="L24" s="3">
        <f t="shared" si="31"/>
        <v>1991.2663115002504</v>
      </c>
      <c r="M24" s="3">
        <f t="shared" si="31"/>
        <v>2038.6449569305641</v>
      </c>
      <c r="N24" s="3">
        <f t="shared" si="31"/>
        <v>1994.0497823754324</v>
      </c>
      <c r="O24" s="3">
        <f t="shared" si="31"/>
        <v>87.539749444293335</v>
      </c>
      <c r="P24" s="3">
        <f t="shared" si="31"/>
        <v>88.300156641614876</v>
      </c>
      <c r="Q24" s="3">
        <f t="shared" si="31"/>
        <v>87.919863647465533</v>
      </c>
      <c r="R24" s="3">
        <f t="shared" si="31"/>
        <v>6116.7373719871775</v>
      </c>
      <c r="S24" s="3">
        <f t="shared" si="31"/>
        <v>6339.1386568617845</v>
      </c>
      <c r="T24" s="3">
        <f t="shared" si="31"/>
        <v>6143.7094426043413</v>
      </c>
      <c r="U24" s="3">
        <f t="shared" si="31"/>
        <v>1046.0900047538926</v>
      </c>
      <c r="V24" s="3">
        <f t="shared" si="31"/>
        <v>1062.8104018295437</v>
      </c>
      <c r="W24" s="3">
        <f t="shared" si="31"/>
        <v>1043.3111331211476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ref="H25:J25" si="37">+$E$2*H68/1000000</f>
        <v>0</v>
      </c>
      <c r="I25" s="2">
        <f t="shared" si="37"/>
        <v>0</v>
      </c>
      <c r="J25" s="2">
        <f t="shared" si="37"/>
        <v>0</v>
      </c>
      <c r="L25" s="2">
        <f t="shared" si="31"/>
        <v>0</v>
      </c>
      <c r="M25" s="2">
        <f t="shared" si="31"/>
        <v>0</v>
      </c>
      <c r="N25" s="2">
        <f t="shared" si="31"/>
        <v>0</v>
      </c>
      <c r="O25" s="2">
        <f t="shared" si="31"/>
        <v>0</v>
      </c>
      <c r="P25" s="2">
        <f t="shared" si="31"/>
        <v>0</v>
      </c>
      <c r="Q25" s="2">
        <f t="shared" si="31"/>
        <v>0</v>
      </c>
      <c r="R25" s="2">
        <f t="shared" si="31"/>
        <v>0</v>
      </c>
      <c r="S25" s="2">
        <f t="shared" si="31"/>
        <v>0</v>
      </c>
      <c r="T25" s="2">
        <f t="shared" si="31"/>
        <v>0</v>
      </c>
      <c r="U25" s="2">
        <f t="shared" si="31"/>
        <v>0</v>
      </c>
      <c r="V25" s="2">
        <f t="shared" si="31"/>
        <v>0</v>
      </c>
      <c r="W25" s="2">
        <f t="shared" si="31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ref="H26:J26" si="38">+$E$2*H69/1000000</f>
        <v>97.199686354625371</v>
      </c>
      <c r="I26" s="2">
        <f t="shared" si="38"/>
        <v>101.26854785581767</v>
      </c>
      <c r="J26" s="2">
        <f t="shared" si="38"/>
        <v>100.65391547254092</v>
      </c>
      <c r="L26" s="2">
        <f t="shared" si="31"/>
        <v>0</v>
      </c>
      <c r="M26" s="2">
        <f t="shared" si="31"/>
        <v>0</v>
      </c>
      <c r="N26" s="2">
        <f t="shared" si="31"/>
        <v>0</v>
      </c>
      <c r="O26" s="2">
        <f t="shared" si="31"/>
        <v>0</v>
      </c>
      <c r="P26" s="2">
        <f t="shared" si="31"/>
        <v>0</v>
      </c>
      <c r="Q26" s="2">
        <f t="shared" si="31"/>
        <v>0</v>
      </c>
      <c r="R26" s="2">
        <f t="shared" si="31"/>
        <v>0</v>
      </c>
      <c r="S26" s="2">
        <f t="shared" si="31"/>
        <v>0</v>
      </c>
      <c r="T26" s="2">
        <f t="shared" si="31"/>
        <v>0</v>
      </c>
      <c r="U26" s="2">
        <f t="shared" si="31"/>
        <v>0</v>
      </c>
      <c r="V26" s="2">
        <f t="shared" si="31"/>
        <v>0</v>
      </c>
      <c r="W26" s="2">
        <f t="shared" si="31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ref="H27:J27" si="39">+$E$2*H70/1000000</f>
        <v>0</v>
      </c>
      <c r="I27" s="2">
        <f t="shared" si="39"/>
        <v>0</v>
      </c>
      <c r="J27" s="2">
        <f t="shared" si="39"/>
        <v>0</v>
      </c>
      <c r="L27" s="2">
        <f t="shared" si="31"/>
        <v>0</v>
      </c>
      <c r="M27" s="2">
        <f t="shared" si="31"/>
        <v>0</v>
      </c>
      <c r="N27" s="2">
        <f t="shared" si="31"/>
        <v>0</v>
      </c>
      <c r="O27" s="2">
        <f t="shared" si="31"/>
        <v>0</v>
      </c>
      <c r="P27" s="2">
        <f t="shared" si="31"/>
        <v>0</v>
      </c>
      <c r="Q27" s="2">
        <f t="shared" si="31"/>
        <v>0</v>
      </c>
      <c r="R27" s="2">
        <f t="shared" si="31"/>
        <v>0</v>
      </c>
      <c r="S27" s="2">
        <f t="shared" si="31"/>
        <v>0</v>
      </c>
      <c r="T27" s="2">
        <f t="shared" si="31"/>
        <v>0</v>
      </c>
      <c r="U27" s="2">
        <f t="shared" si="31"/>
        <v>0</v>
      </c>
      <c r="V27" s="2">
        <f t="shared" si="31"/>
        <v>0</v>
      </c>
      <c r="W27" s="2">
        <f t="shared" si="31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40">+$E$2*H71/1000000</f>
        <v>97.199686354625371</v>
      </c>
      <c r="I28" s="3">
        <f t="shared" si="40"/>
        <v>101.26854785581767</v>
      </c>
      <c r="J28" s="3">
        <f t="shared" si="40"/>
        <v>100.65391547254092</v>
      </c>
      <c r="K28" s="22"/>
      <c r="L28" s="3">
        <f t="shared" si="31"/>
        <v>0</v>
      </c>
      <c r="M28" s="3">
        <f t="shared" si="31"/>
        <v>0</v>
      </c>
      <c r="N28" s="3">
        <f t="shared" si="31"/>
        <v>0</v>
      </c>
      <c r="O28" s="3">
        <f t="shared" si="31"/>
        <v>0</v>
      </c>
      <c r="P28" s="3">
        <f t="shared" si="31"/>
        <v>0</v>
      </c>
      <c r="Q28" s="3">
        <f t="shared" si="31"/>
        <v>0</v>
      </c>
      <c r="R28" s="3">
        <f t="shared" si="31"/>
        <v>0</v>
      </c>
      <c r="S28" s="3">
        <f t="shared" si="31"/>
        <v>0</v>
      </c>
      <c r="T28" s="3">
        <f t="shared" si="31"/>
        <v>0</v>
      </c>
      <c r="U28" s="3">
        <f t="shared" si="31"/>
        <v>0</v>
      </c>
      <c r="V28" s="3">
        <f t="shared" si="31"/>
        <v>0</v>
      </c>
      <c r="W28" s="3">
        <f t="shared" si="31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29" si="41">+$E$2*H72/1000000</f>
        <v>396.55125653450085</v>
      </c>
      <c r="I29" s="2">
        <f t="shared" si="41"/>
        <v>402.16779212099294</v>
      </c>
      <c r="J29" s="2">
        <f t="shared" si="41"/>
        <v>408.56621031485065</v>
      </c>
      <c r="L29" s="2">
        <f t="shared" si="31"/>
        <v>4.381900039783428</v>
      </c>
      <c r="M29" s="2">
        <f t="shared" si="31"/>
        <v>4.4861625129334302</v>
      </c>
      <c r="N29" s="2">
        <f t="shared" si="31"/>
        <v>4.5794274305321236</v>
      </c>
      <c r="O29" s="2">
        <f t="shared" si="31"/>
        <v>8.763323440808702E-3</v>
      </c>
      <c r="P29" s="2">
        <f t="shared" si="31"/>
        <v>8.9718032831853003E-3</v>
      </c>
      <c r="Q29" s="2">
        <f t="shared" si="31"/>
        <v>9.1582538817604892E-3</v>
      </c>
      <c r="R29" s="2">
        <f t="shared" si="31"/>
        <v>50.390086894104265</v>
      </c>
      <c r="S29" s="2">
        <f t="shared" si="31"/>
        <v>51.588938450812684</v>
      </c>
      <c r="T29" s="2">
        <f t="shared" si="31"/>
        <v>52.661191827695525</v>
      </c>
      <c r="U29" s="2">
        <f t="shared" si="31"/>
        <v>1.5116208156122284</v>
      </c>
      <c r="V29" s="2">
        <f t="shared" si="31"/>
        <v>1.5475786224802246</v>
      </c>
      <c r="W29" s="2">
        <f t="shared" si="31"/>
        <v>1.5797326267823404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ref="H30:J30" si="42">+$E$2*H73/1000000</f>
        <v>190.03794521839876</v>
      </c>
      <c r="I30" s="2">
        <f t="shared" si="42"/>
        <v>194.49786992576955</v>
      </c>
      <c r="J30" s="2">
        <f t="shared" si="42"/>
        <v>209.62060593127947</v>
      </c>
      <c r="L30" s="2">
        <f t="shared" si="31"/>
        <v>6.0268820608540485</v>
      </c>
      <c r="M30" s="2">
        <f t="shared" si="31"/>
        <v>6.0797957895488937</v>
      </c>
      <c r="N30" s="2">
        <f t="shared" si="31"/>
        <v>6.5826860063450061</v>
      </c>
      <c r="O30" s="2">
        <f t="shared" si="31"/>
        <v>0.25800846115619464</v>
      </c>
      <c r="P30" s="2">
        <f t="shared" si="31"/>
        <v>0.25961459602135323</v>
      </c>
      <c r="Q30" s="2">
        <f t="shared" si="31"/>
        <v>0.28117417144931289</v>
      </c>
      <c r="R30" s="2">
        <f t="shared" si="31"/>
        <v>18.530322790524014</v>
      </c>
      <c r="S30" s="2">
        <f t="shared" si="31"/>
        <v>18.790945206407706</v>
      </c>
      <c r="T30" s="2">
        <f t="shared" si="31"/>
        <v>20.292536247456269</v>
      </c>
      <c r="U30" s="2">
        <f t="shared" si="31"/>
        <v>2.765945046510403</v>
      </c>
      <c r="V30" s="2">
        <f t="shared" si="31"/>
        <v>2.7838198783705592</v>
      </c>
      <c r="W30" s="2">
        <f t="shared" si="31"/>
        <v>3.0148498139286382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ref="H31:J31" si="43">+$E$2*H74/1000000</f>
        <v>586.58920175289961</v>
      </c>
      <c r="I31" s="3">
        <f t="shared" si="43"/>
        <v>596.66566204676246</v>
      </c>
      <c r="J31" s="3">
        <f t="shared" si="43"/>
        <v>618.18681624613009</v>
      </c>
      <c r="K31" s="22"/>
      <c r="L31" s="3">
        <f t="shared" si="31"/>
        <v>10.408782100637477</v>
      </c>
      <c r="M31" s="3">
        <f t="shared" si="31"/>
        <v>10.565958302482324</v>
      </c>
      <c r="N31" s="3">
        <f t="shared" si="31"/>
        <v>11.16211343687713</v>
      </c>
      <c r="O31" s="3">
        <f t="shared" si="31"/>
        <v>0.26677178459700335</v>
      </c>
      <c r="P31" s="3">
        <f t="shared" si="31"/>
        <v>0.26858639930453848</v>
      </c>
      <c r="Q31" s="3">
        <f t="shared" si="31"/>
        <v>0.29033242533107334</v>
      </c>
      <c r="R31" s="3">
        <f t="shared" si="31"/>
        <v>68.920409684628282</v>
      </c>
      <c r="S31" s="3">
        <f t="shared" si="31"/>
        <v>70.37988365722039</v>
      </c>
      <c r="T31" s="3">
        <f t="shared" si="31"/>
        <v>72.953728075151801</v>
      </c>
      <c r="U31" s="3">
        <f t="shared" si="31"/>
        <v>4.277565862122632</v>
      </c>
      <c r="V31" s="3">
        <f t="shared" si="31"/>
        <v>4.331398500850784</v>
      </c>
      <c r="W31" s="3">
        <f t="shared" si="31"/>
        <v>4.5945824407109788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ref="H32:J32" si="44">+$E$2*H75/1000000</f>
        <v>62.042031377219061</v>
      </c>
      <c r="I32" s="3">
        <f t="shared" si="44"/>
        <v>61.444709148330496</v>
      </c>
      <c r="J32" s="3">
        <f t="shared" si="44"/>
        <v>86.365723952535262</v>
      </c>
      <c r="K32" s="22"/>
      <c r="L32" s="3">
        <f t="shared" si="31"/>
        <v>0</v>
      </c>
      <c r="M32" s="3">
        <f t="shared" si="31"/>
        <v>0</v>
      </c>
      <c r="N32" s="3">
        <f t="shared" si="31"/>
        <v>0</v>
      </c>
      <c r="O32" s="3">
        <f t="shared" si="31"/>
        <v>0</v>
      </c>
      <c r="P32" s="3">
        <f t="shared" si="31"/>
        <v>0</v>
      </c>
      <c r="Q32" s="3">
        <f t="shared" si="31"/>
        <v>0</v>
      </c>
      <c r="R32" s="3">
        <f t="shared" si="31"/>
        <v>0</v>
      </c>
      <c r="S32" s="3">
        <f t="shared" si="31"/>
        <v>0</v>
      </c>
      <c r="T32" s="3">
        <f t="shared" si="31"/>
        <v>0</v>
      </c>
      <c r="U32" s="3">
        <f t="shared" si="31"/>
        <v>0</v>
      </c>
      <c r="V32" s="3">
        <f t="shared" si="31"/>
        <v>0</v>
      </c>
      <c r="W32" s="3">
        <f t="shared" si="31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3" si="45">+$E$2*H76/1000000</f>
        <v>0</v>
      </c>
      <c r="I33" s="2">
        <f t="shared" si="45"/>
        <v>0</v>
      </c>
      <c r="J33" s="2">
        <f t="shared" si="45"/>
        <v>0</v>
      </c>
      <c r="L33" s="2">
        <f t="shared" si="31"/>
        <v>0</v>
      </c>
      <c r="M33" s="2">
        <f t="shared" si="31"/>
        <v>0</v>
      </c>
      <c r="N33" s="2">
        <f t="shared" si="31"/>
        <v>0</v>
      </c>
      <c r="O33" s="2">
        <f t="shared" si="31"/>
        <v>0</v>
      </c>
      <c r="P33" s="2">
        <f t="shared" si="31"/>
        <v>0</v>
      </c>
      <c r="Q33" s="2">
        <f t="shared" si="31"/>
        <v>0</v>
      </c>
      <c r="R33" s="2">
        <f t="shared" si="31"/>
        <v>0</v>
      </c>
      <c r="S33" s="2">
        <f t="shared" si="31"/>
        <v>0</v>
      </c>
      <c r="T33" s="2">
        <f t="shared" si="31"/>
        <v>0</v>
      </c>
      <c r="U33" s="2">
        <f t="shared" si="31"/>
        <v>0</v>
      </c>
      <c r="V33" s="2">
        <f t="shared" si="31"/>
        <v>0</v>
      </c>
      <c r="W33" s="2">
        <f t="shared" si="31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ref="H34:J34" si="46">+$E$2*H77/1000000</f>
        <v>0</v>
      </c>
      <c r="I34" s="2">
        <f t="shared" si="46"/>
        <v>0</v>
      </c>
      <c r="J34" s="2">
        <f t="shared" si="46"/>
        <v>0</v>
      </c>
      <c r="L34" s="2">
        <f t="shared" si="31"/>
        <v>0</v>
      </c>
      <c r="M34" s="2">
        <f t="shared" si="31"/>
        <v>0</v>
      </c>
      <c r="N34" s="2">
        <f t="shared" si="31"/>
        <v>0</v>
      </c>
      <c r="O34" s="2">
        <f t="shared" si="31"/>
        <v>0</v>
      </c>
      <c r="P34" s="2">
        <f t="shared" si="31"/>
        <v>0</v>
      </c>
      <c r="Q34" s="2">
        <f t="shared" si="31"/>
        <v>0</v>
      </c>
      <c r="R34" s="2">
        <f t="shared" si="31"/>
        <v>0</v>
      </c>
      <c r="S34" s="2">
        <f t="shared" si="31"/>
        <v>0</v>
      </c>
      <c r="T34" s="2">
        <f t="shared" si="31"/>
        <v>0</v>
      </c>
      <c r="U34" s="2">
        <f t="shared" si="31"/>
        <v>0</v>
      </c>
      <c r="V34" s="2">
        <f t="shared" si="31"/>
        <v>0</v>
      </c>
      <c r="W34" s="2">
        <f t="shared" si="31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ref="H35:J35" si="47">+$E$2*H78/1000000</f>
        <v>0</v>
      </c>
      <c r="I35" s="2">
        <f t="shared" si="47"/>
        <v>0</v>
      </c>
      <c r="J35" s="2">
        <f t="shared" si="47"/>
        <v>0</v>
      </c>
      <c r="L35" s="2">
        <f t="shared" ref="L35:W35" si="48">+$E$2*L78/1000000</f>
        <v>0</v>
      </c>
      <c r="M35" s="2">
        <f t="shared" si="48"/>
        <v>0</v>
      </c>
      <c r="N35" s="2">
        <f t="shared" si="48"/>
        <v>0</v>
      </c>
      <c r="O35" s="2">
        <f t="shared" si="48"/>
        <v>0</v>
      </c>
      <c r="P35" s="2">
        <f t="shared" si="48"/>
        <v>0</v>
      </c>
      <c r="Q35" s="2">
        <f t="shared" si="48"/>
        <v>0</v>
      </c>
      <c r="R35" s="2">
        <f t="shared" si="48"/>
        <v>0</v>
      </c>
      <c r="S35" s="2">
        <f t="shared" si="48"/>
        <v>0</v>
      </c>
      <c r="T35" s="2">
        <f t="shared" si="48"/>
        <v>0</v>
      </c>
      <c r="U35" s="2">
        <f t="shared" si="48"/>
        <v>0</v>
      </c>
      <c r="V35" s="2">
        <f t="shared" si="48"/>
        <v>0</v>
      </c>
      <c r="W35" s="2">
        <f t="shared" si="48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ref="H36:J36" si="49">+$E$2*H79/1000000</f>
        <v>0</v>
      </c>
      <c r="I36" s="3">
        <f t="shared" si="49"/>
        <v>0</v>
      </c>
      <c r="J36" s="3">
        <f t="shared" si="49"/>
        <v>0</v>
      </c>
      <c r="K36" s="22"/>
      <c r="L36" s="3">
        <f>+SUM(L33:L35)</f>
        <v>0</v>
      </c>
      <c r="M36" s="3">
        <f t="shared" ref="M36:Q36" si="50">+SUM(M33:M35)</f>
        <v>0</v>
      </c>
      <c r="N36" s="3">
        <f t="shared" si="50"/>
        <v>0</v>
      </c>
      <c r="O36" s="3">
        <f t="shared" si="50"/>
        <v>0</v>
      </c>
      <c r="P36" s="3">
        <f t="shared" si="50"/>
        <v>0</v>
      </c>
      <c r="Q36" s="3">
        <f t="shared" si="50"/>
        <v>0</v>
      </c>
      <c r="R36" s="3">
        <f>+SUM(R33:R35)</f>
        <v>0</v>
      </c>
      <c r="S36" s="3">
        <f t="shared" ref="S36:W36" si="51">+SUM(S33:S35)</f>
        <v>0</v>
      </c>
      <c r="T36" s="3">
        <f t="shared" si="51"/>
        <v>0</v>
      </c>
      <c r="U36" s="3">
        <f t="shared" si="51"/>
        <v>0</v>
      </c>
      <c r="V36" s="3">
        <f t="shared" si="51"/>
        <v>0</v>
      </c>
      <c r="W36" s="3">
        <f t="shared" si="51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52">+$E$2*H81/1000000</f>
        <v>233.95965822105282</v>
      </c>
      <c r="I38" s="2">
        <f t="shared" si="52"/>
        <v>230.866748100367</v>
      </c>
      <c r="J38" s="2">
        <f t="shared" si="52"/>
        <v>250.83900918947793</v>
      </c>
      <c r="L38" s="2">
        <f t="shared" ref="L38:W43" si="53">+$E$2*L81/1000000</f>
        <v>0</v>
      </c>
      <c r="M38" s="2">
        <f t="shared" si="53"/>
        <v>0</v>
      </c>
      <c r="N38" s="2">
        <f t="shared" si="53"/>
        <v>0</v>
      </c>
      <c r="O38" s="2">
        <f t="shared" si="53"/>
        <v>0</v>
      </c>
      <c r="P38" s="2">
        <f t="shared" si="53"/>
        <v>0</v>
      </c>
      <c r="Q38" s="2">
        <f t="shared" si="53"/>
        <v>0</v>
      </c>
      <c r="R38" s="2">
        <f t="shared" si="53"/>
        <v>0</v>
      </c>
      <c r="S38" s="2">
        <f t="shared" si="53"/>
        <v>0</v>
      </c>
      <c r="T38" s="2">
        <f t="shared" si="53"/>
        <v>0</v>
      </c>
      <c r="U38" s="2">
        <f t="shared" si="53"/>
        <v>0</v>
      </c>
      <c r="V38" s="2">
        <f t="shared" si="53"/>
        <v>0</v>
      </c>
      <c r="W38" s="2">
        <f t="shared" si="53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52"/>
        <v>0</v>
      </c>
      <c r="I39" s="2">
        <f t="shared" si="52"/>
        <v>0</v>
      </c>
      <c r="J39" s="2">
        <f t="shared" si="52"/>
        <v>0</v>
      </c>
      <c r="L39" s="2">
        <f t="shared" si="53"/>
        <v>0</v>
      </c>
      <c r="M39" s="2">
        <f t="shared" si="53"/>
        <v>0</v>
      </c>
      <c r="N39" s="2">
        <f t="shared" si="53"/>
        <v>0</v>
      </c>
      <c r="O39" s="2">
        <f t="shared" si="53"/>
        <v>0</v>
      </c>
      <c r="P39" s="2">
        <f t="shared" si="53"/>
        <v>0</v>
      </c>
      <c r="Q39" s="2">
        <f t="shared" si="53"/>
        <v>0</v>
      </c>
      <c r="R39" s="2">
        <f t="shared" si="53"/>
        <v>0</v>
      </c>
      <c r="S39" s="2">
        <f t="shared" si="53"/>
        <v>0</v>
      </c>
      <c r="T39" s="2">
        <f t="shared" si="53"/>
        <v>0</v>
      </c>
      <c r="U39" s="2">
        <f t="shared" si="53"/>
        <v>0</v>
      </c>
      <c r="V39" s="2">
        <f t="shared" si="53"/>
        <v>0</v>
      </c>
      <c r="W39" s="2">
        <f t="shared" si="53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52"/>
        <v>26715.207430441755</v>
      </c>
      <c r="I40" s="2">
        <f t="shared" si="52"/>
        <v>27674.278484759849</v>
      </c>
      <c r="J40" s="2">
        <f t="shared" si="52"/>
        <v>27171.611349530849</v>
      </c>
      <c r="L40" s="2">
        <f t="shared" si="53"/>
        <v>4258.9925711404258</v>
      </c>
      <c r="M40" s="2">
        <f t="shared" si="53"/>
        <v>4329.8716557573116</v>
      </c>
      <c r="N40" s="2">
        <f t="shared" si="53"/>
        <v>4296.1486507720792</v>
      </c>
      <c r="O40" s="2">
        <f t="shared" si="53"/>
        <v>496.0984885687563</v>
      </c>
      <c r="P40" s="2">
        <f t="shared" si="53"/>
        <v>487.8694318861352</v>
      </c>
      <c r="Q40" s="2">
        <f t="shared" si="53"/>
        <v>487.57396585975209</v>
      </c>
      <c r="R40" s="2">
        <f t="shared" si="53"/>
        <v>9979.1374274744103</v>
      </c>
      <c r="S40" s="2">
        <f t="shared" si="53"/>
        <v>10282.680234145242</v>
      </c>
      <c r="T40" s="2">
        <f t="shared" si="53"/>
        <v>10109.057635843186</v>
      </c>
      <c r="U40" s="2">
        <f t="shared" si="53"/>
        <v>2196.7179304295137</v>
      </c>
      <c r="V40" s="2">
        <f t="shared" si="53"/>
        <v>2215.1679497232867</v>
      </c>
      <c r="W40" s="2">
        <f t="shared" si="53"/>
        <v>2201.6664726898566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52"/>
        <v>26715.207430441755</v>
      </c>
      <c r="I41" s="2">
        <f t="shared" si="52"/>
        <v>27674.278484759849</v>
      </c>
      <c r="J41" s="2">
        <f t="shared" si="52"/>
        <v>27171.611349530849</v>
      </c>
      <c r="L41" s="2">
        <f t="shared" si="53"/>
        <v>4258.9925711404258</v>
      </c>
      <c r="M41" s="2">
        <f t="shared" si="53"/>
        <v>4329.8716557573116</v>
      </c>
      <c r="N41" s="2">
        <f t="shared" si="53"/>
        <v>4296.1486507720792</v>
      </c>
      <c r="O41" s="2">
        <f t="shared" si="53"/>
        <v>496.0984885687563</v>
      </c>
      <c r="P41" s="2">
        <f t="shared" si="53"/>
        <v>487.8694318861352</v>
      </c>
      <c r="Q41" s="2">
        <f t="shared" si="53"/>
        <v>487.57396585975209</v>
      </c>
      <c r="R41" s="2">
        <f t="shared" si="53"/>
        <v>9979.1374274744103</v>
      </c>
      <c r="S41" s="2">
        <f t="shared" si="53"/>
        <v>10282.680234145242</v>
      </c>
      <c r="T41" s="2">
        <f t="shared" si="53"/>
        <v>10109.057635843186</v>
      </c>
      <c r="U41" s="2">
        <f t="shared" si="53"/>
        <v>2196.7179304295137</v>
      </c>
      <c r="V41" s="2">
        <f t="shared" si="53"/>
        <v>2215.1679497232867</v>
      </c>
      <c r="W41" s="2">
        <f t="shared" si="53"/>
        <v>2201.6664726898566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54">+$E$2*H85/1000000</f>
        <v>26949.167088662805</v>
      </c>
      <c r="I42" s="2">
        <f t="shared" si="54"/>
        <v>27905.145232860214</v>
      </c>
      <c r="J42" s="2">
        <f t="shared" si="54"/>
        <v>27422.450358720329</v>
      </c>
      <c r="L42" s="2">
        <f t="shared" si="53"/>
        <v>4258.9925711404258</v>
      </c>
      <c r="M42" s="2">
        <f t="shared" si="53"/>
        <v>4329.8716557573116</v>
      </c>
      <c r="N42" s="2">
        <f t="shared" si="53"/>
        <v>4296.1486507720792</v>
      </c>
      <c r="O42" s="2">
        <f t="shared" si="53"/>
        <v>496.0984885687563</v>
      </c>
      <c r="P42" s="2">
        <f t="shared" si="53"/>
        <v>487.8694318861352</v>
      </c>
      <c r="Q42" s="2">
        <f t="shared" si="53"/>
        <v>487.57396585975209</v>
      </c>
      <c r="R42" s="2">
        <f t="shared" si="53"/>
        <v>9979.1374274744103</v>
      </c>
      <c r="S42" s="2">
        <f t="shared" si="53"/>
        <v>10282.680234145242</v>
      </c>
      <c r="T42" s="2">
        <f t="shared" si="53"/>
        <v>10109.057635843186</v>
      </c>
      <c r="U42" s="2">
        <f t="shared" si="53"/>
        <v>2196.7179304295137</v>
      </c>
      <c r="V42" s="2">
        <f t="shared" si="53"/>
        <v>2215.1679497232867</v>
      </c>
      <c r="W42" s="2">
        <f t="shared" si="53"/>
        <v>2201.6664726898566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55">+$E$2*H86/1000000</f>
        <v>22061.20492914537</v>
      </c>
      <c r="I43" s="53">
        <f t="shared" si="55"/>
        <v>22882.365739647692</v>
      </c>
      <c r="J43" s="53">
        <f t="shared" si="55"/>
        <v>22255.890772719493</v>
      </c>
      <c r="L43" s="53">
        <f t="shared" si="53"/>
        <v>4130.3135222961246</v>
      </c>
      <c r="M43" s="53">
        <f t="shared" si="53"/>
        <v>4199.1648330139005</v>
      </c>
      <c r="N43" s="53">
        <f t="shared" si="53"/>
        <v>4163.538671881437</v>
      </c>
      <c r="O43" s="53">
        <f t="shared" si="53"/>
        <v>494.46634257816379</v>
      </c>
      <c r="P43" s="53">
        <f t="shared" si="53"/>
        <v>486.24982524704103</v>
      </c>
      <c r="Q43" s="53">
        <f t="shared" si="53"/>
        <v>485.963738758045</v>
      </c>
      <c r="R43" s="53">
        <f t="shared" si="53"/>
        <v>9470.4118135452882</v>
      </c>
      <c r="S43" s="53">
        <f t="shared" si="53"/>
        <v>9756.4357848464242</v>
      </c>
      <c r="T43" s="53">
        <f t="shared" si="53"/>
        <v>9566.9848386659723</v>
      </c>
      <c r="U43" s="53">
        <f t="shared" si="53"/>
        <v>2180.7635775173849</v>
      </c>
      <c r="V43" s="53">
        <f t="shared" si="53"/>
        <v>2198.7491557249728</v>
      </c>
      <c r="W43" s="53">
        <f t="shared" si="53"/>
        <v>2184.8257895217139</v>
      </c>
    </row>
    <row r="44" spans="1:23" ht="13.5" customHeight="1" x14ac:dyDescent="0.35">
      <c r="D44" s="4" t="s">
        <v>563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+SUMIF('Banana Prod'!$F$4:$F$176,$E47,'Banana Prod'!H$4:H$176)</f>
        <v>0</v>
      </c>
      <c r="I47" s="2">
        <f>+SUMIF('Banana Prod'!$F$4:$F$176,$E47,'Banana Prod'!I$4:I$176)</f>
        <v>0</v>
      </c>
      <c r="J47" s="2">
        <f>+SUMIF('Banana Prod'!$F$4:$F$176,$E47,'Banana Prod'!J$4:J$176)</f>
        <v>0</v>
      </c>
      <c r="L47" s="2">
        <f>+SUMIF('Banana Prod'!$F$4:$F$176,$E47,'Banana Prod'!L$4:L$176)</f>
        <v>0</v>
      </c>
      <c r="M47" s="2">
        <f>+SUMIF('Banana Prod'!$F$4:$F$176,$E47,'Banana Prod'!M$4:M$176)</f>
        <v>0</v>
      </c>
      <c r="N47" s="2">
        <f>+SUMIF('Banana Prod'!$F$4:$F$176,$E47,'Banana Prod'!N$4:N$176)</f>
        <v>0</v>
      </c>
      <c r="O47" s="2">
        <f>+SUMIF('Banana Prod'!$F$4:$F$176,$E47,'Banana Prod'!O$4:O$176)</f>
        <v>0</v>
      </c>
      <c r="P47" s="2">
        <f>+SUMIF('Banana Prod'!$F$4:$F$176,$E47,'Banana Prod'!P$4:P$176)</f>
        <v>0</v>
      </c>
      <c r="Q47" s="2">
        <f>+SUMIF('Banana Prod'!$F$4:$F$176,$E47,'Banana Prod'!Q$4:Q$176)</f>
        <v>0</v>
      </c>
      <c r="R47" s="2">
        <f>+SUMIF('Banana Prod'!$F$4:$F$176,$E47,'Banana Prod'!R$4:R$176)</f>
        <v>0</v>
      </c>
      <c r="S47" s="2">
        <f>+SUMIF('Banana Prod'!$F$4:$F$176,$E47,'Banana Prod'!S$4:S$176)</f>
        <v>0</v>
      </c>
      <c r="T47" s="2">
        <f>+SUMIF('Banana Prod'!$F$4:$F$176,$E47,'Banana Prod'!T$4:T$176)</f>
        <v>0</v>
      </c>
      <c r="U47" s="2">
        <f>+SUMIF('Banana Prod'!$F$4:$F$176,$E47,'Banana Prod'!U$4:U$176)</f>
        <v>0</v>
      </c>
      <c r="V47" s="2">
        <f>+SUMIF('Banana Prod'!$F$4:$F$176,$E47,'Banana Prod'!V$4:V$176)</f>
        <v>0</v>
      </c>
      <c r="W47" s="2">
        <f>+SUMIF('Banana Prod'!$F$4:$F$176,$E47,'Banana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+SUMIF('Banana Prod'!$F$4:$F$176,$E48,'Banana Prod'!H$4:H$176)</f>
        <v>1609640</v>
      </c>
      <c r="I48" s="2">
        <f>+SUMIF('Banana Prod'!$F$4:$F$176,$E48,'Banana Prod'!I$4:I$176)</f>
        <v>1660358</v>
      </c>
      <c r="J48" s="2">
        <f>+SUMIF('Banana Prod'!$F$4:$F$176,$E48,'Banana Prod'!J$4:J$176)</f>
        <v>1783981</v>
      </c>
      <c r="L48" s="2">
        <f>+SUMIF('Banana Prod'!$F$4:$F$176,$E48,'Banana Prod'!L$4:L$176)</f>
        <v>567587.15499999991</v>
      </c>
      <c r="M48" s="2">
        <f>+SUMIF('Banana Prod'!$F$4:$F$176,$E48,'Banana Prod'!M$4:M$176)</f>
        <v>593088.76300000004</v>
      </c>
      <c r="N48" s="2">
        <f>+SUMIF('Banana Prod'!$F$4:$F$176,$E48,'Banana Prod'!N$4:N$176)</f>
        <v>629642.4439999999</v>
      </c>
      <c r="O48" s="2">
        <f>+SUMIF('Banana Prod'!$F$4:$F$176,$E48,'Banana Prod'!O$4:O$176)</f>
        <v>132017.25878599996</v>
      </c>
      <c r="P48" s="2">
        <f>+SUMIF('Banana Prod'!$F$4:$F$176,$E48,'Banana Prod'!P$4:P$176)</f>
        <v>139505.63757200001</v>
      </c>
      <c r="Q48" s="2">
        <f>+SUMIF('Banana Prod'!$F$4:$F$176,$E48,'Banana Prod'!Q$4:Q$176)</f>
        <v>145191.20550099999</v>
      </c>
      <c r="R48" s="2">
        <f>+SUMIF('Banana Prod'!$F$4:$F$176,$E48,'Banana Prod'!R$4:R$176)</f>
        <v>866107.17200000002</v>
      </c>
      <c r="S48" s="2">
        <f>+SUMIF('Banana Prod'!$F$4:$F$176,$E48,'Banana Prod'!S$4:S$176)</f>
        <v>900370.06299999997</v>
      </c>
      <c r="T48" s="2">
        <f>+SUMIF('Banana Prod'!$F$4:$F$176,$E48,'Banana Prod'!T$4:T$176)</f>
        <v>961850.18799999997</v>
      </c>
      <c r="U48" s="2">
        <f>+SUMIF('Banana Prod'!$F$4:$F$176,$E48,'Banana Prod'!U$4:U$176)</f>
        <v>295841.42379099998</v>
      </c>
      <c r="V48" s="2">
        <f>+SUMIF('Banana Prod'!$F$4:$F$176,$E48,'Banana Prod'!V$4:V$176)</f>
        <v>310937.61313799996</v>
      </c>
      <c r="W48" s="2">
        <f>+SUMIF('Banana Prod'!$F$4:$F$176,$E48,'Banana Prod'!W$4:W$176)</f>
        <v>326999.35952299996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+SUMIF('Banana Prod'!$F$4:$F$176,$E49,'Banana Prod'!H$4:H$176)</f>
        <v>7892520</v>
      </c>
      <c r="I49" s="2">
        <f>+SUMIF('Banana Prod'!$F$4:$F$176,$E49,'Banana Prod'!I$4:I$176)</f>
        <v>7139219</v>
      </c>
      <c r="J49" s="2">
        <f>+SUMIF('Banana Prod'!$F$4:$F$176,$E49,'Banana Prod'!J$4:J$176)</f>
        <v>7292734</v>
      </c>
      <c r="L49" s="2">
        <f>+SUMIF('Banana Prod'!$F$4:$F$176,$E49,'Banana Prod'!L$4:L$176)</f>
        <v>3246685.55</v>
      </c>
      <c r="M49" s="2">
        <f>+SUMIF('Banana Prod'!$F$4:$F$176,$E49,'Banana Prod'!M$4:M$176)</f>
        <v>2938196.2280000001</v>
      </c>
      <c r="N49" s="2">
        <f>+SUMIF('Banana Prod'!$F$4:$F$176,$E49,'Banana Prod'!N$4:N$176)</f>
        <v>3024078.1430000002</v>
      </c>
      <c r="O49" s="2">
        <f>+SUMIF('Banana Prod'!$F$4:$F$176,$E49,'Banana Prod'!O$4:O$176)</f>
        <v>779465.69143400004</v>
      </c>
      <c r="P49" s="2">
        <f>+SUMIF('Banana Prod'!$F$4:$F$176,$E49,'Banana Prod'!P$4:P$176)</f>
        <v>674194.22673199989</v>
      </c>
      <c r="Q49" s="2">
        <f>+SUMIF('Banana Prod'!$F$4:$F$176,$E49,'Banana Prod'!Q$4:Q$176)</f>
        <v>694885.41564200004</v>
      </c>
      <c r="R49" s="2">
        <f>+SUMIF('Banana Prod'!$F$4:$F$176,$E49,'Banana Prod'!R$4:R$176)</f>
        <v>4688913.1739999996</v>
      </c>
      <c r="S49" s="2">
        <f>+SUMIF('Banana Prod'!$F$4:$F$176,$E49,'Banana Prod'!S$4:S$176)</f>
        <v>4320859.0579999993</v>
      </c>
      <c r="T49" s="2">
        <f>+SUMIF('Banana Prod'!$F$4:$F$176,$E49,'Banana Prod'!T$4:T$176)</f>
        <v>4447188.0089999996</v>
      </c>
      <c r="U49" s="2">
        <f>+SUMIF('Banana Prod'!$F$4:$F$176,$E49,'Banana Prod'!U$4:U$176)</f>
        <v>1936830.1256639997</v>
      </c>
      <c r="V49" s="2">
        <f>+SUMIF('Banana Prod'!$F$4:$F$176,$E49,'Banana Prod'!V$4:V$176)</f>
        <v>1732731.581452</v>
      </c>
      <c r="W49" s="2">
        <f>+SUMIF('Banana Prod'!$F$4:$F$176,$E49,'Banana Prod'!W$4:W$176)</f>
        <v>1785804.7941960003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+SUMIF('Banana Prod'!$F$4:$F$176,$E50,'Banana Prod'!H$4:H$176)</f>
        <v>0</v>
      </c>
      <c r="I50" s="2">
        <f>+SUMIF('Banana Prod'!$F$4:$F$176,$E50,'Banana Prod'!I$4:I$176)</f>
        <v>0</v>
      </c>
      <c r="J50" s="2">
        <f>+SUMIF('Banana Prod'!$F$4:$F$176,$E50,'Banana Prod'!J$4:J$176)</f>
        <v>0</v>
      </c>
      <c r="L50" s="2">
        <f>+SUMIF('Banana Prod'!$F$4:$F$176,$E50,'Banana Prod'!L$4:L$176)</f>
        <v>0</v>
      </c>
      <c r="M50" s="2">
        <f>+SUMIF('Banana Prod'!$F$4:$F$176,$E50,'Banana Prod'!M$4:M$176)</f>
        <v>0</v>
      </c>
      <c r="N50" s="2">
        <f>+SUMIF('Banana Prod'!$F$4:$F$176,$E50,'Banana Prod'!N$4:N$176)</f>
        <v>0</v>
      </c>
      <c r="O50" s="2">
        <f>+SUMIF('Banana Prod'!$F$4:$F$176,$E50,'Banana Prod'!O$4:O$176)</f>
        <v>0</v>
      </c>
      <c r="P50" s="2">
        <f>+SUMIF('Banana Prod'!$F$4:$F$176,$E50,'Banana Prod'!P$4:P$176)</f>
        <v>0</v>
      </c>
      <c r="Q50" s="2">
        <f>+SUMIF('Banana Prod'!$F$4:$F$176,$E50,'Banana Prod'!Q$4:Q$176)</f>
        <v>0</v>
      </c>
      <c r="R50" s="2">
        <f>+SUMIF('Banana Prod'!$F$4:$F$176,$E50,'Banana Prod'!R$4:R$176)</f>
        <v>0</v>
      </c>
      <c r="S50" s="2">
        <f>+SUMIF('Banana Prod'!$F$4:$F$176,$E50,'Banana Prod'!S$4:S$176)</f>
        <v>0</v>
      </c>
      <c r="T50" s="2">
        <f>+SUMIF('Banana Prod'!$F$4:$F$176,$E50,'Banana Prod'!T$4:T$176)</f>
        <v>0</v>
      </c>
      <c r="U50" s="2">
        <f>+SUMIF('Banana Prod'!$F$4:$F$176,$E50,'Banana Prod'!U$4:U$176)</f>
        <v>0</v>
      </c>
      <c r="V50" s="2">
        <f>+SUMIF('Banana Prod'!$F$4:$F$176,$E50,'Banana Prod'!V$4:V$176)</f>
        <v>0</v>
      </c>
      <c r="W50" s="2">
        <f>+SUMIF('Banana Prod'!$F$4:$F$176,$E50,'Banana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+SUMIF('Banana Prod'!$F$4:$F$176,$E51,'Banana Prod'!H$4:H$176)</f>
        <v>8672957</v>
      </c>
      <c r="I51" s="2">
        <f>+SUMIF('Banana Prod'!$F$4:$F$176,$E51,'Banana Prod'!I$4:I$176)</f>
        <v>9266362</v>
      </c>
      <c r="J51" s="2">
        <f>+SUMIF('Banana Prod'!$F$4:$F$176,$E51,'Banana Prod'!J$4:J$176)</f>
        <v>9234821</v>
      </c>
      <c r="L51" s="2">
        <f>+SUMIF('Banana Prod'!$F$4:$F$176,$E51,'Banana Prod'!L$4:L$176)</f>
        <v>3697527.8650000002</v>
      </c>
      <c r="M51" s="2">
        <f>+SUMIF('Banana Prod'!$F$4:$F$176,$E51,'Banana Prod'!M$4:M$176)</f>
        <v>3997155.2760000001</v>
      </c>
      <c r="N51" s="2">
        <f>+SUMIF('Banana Prod'!$F$4:$F$176,$E51,'Banana Prod'!N$4:N$176)</f>
        <v>3945450.9610000001</v>
      </c>
      <c r="O51" s="2">
        <f>+SUMIF('Banana Prod'!$F$4:$F$176,$E51,'Banana Prod'!O$4:O$176)</f>
        <v>683164.01924499997</v>
      </c>
      <c r="P51" s="2">
        <f>+SUMIF('Banana Prod'!$F$4:$F$176,$E51,'Banana Prod'!P$4:P$176)</f>
        <v>740700.10520200001</v>
      </c>
      <c r="Q51" s="2">
        <f>+SUMIF('Banana Prod'!$F$4:$F$176,$E51,'Banana Prod'!Q$4:Q$176)</f>
        <v>714839.98142600013</v>
      </c>
      <c r="R51" s="2">
        <f>+SUMIF('Banana Prod'!$F$4:$F$176,$E51,'Banana Prod'!R$4:R$176)</f>
        <v>5896871.8079999993</v>
      </c>
      <c r="S51" s="2">
        <f>+SUMIF('Banana Prod'!$F$4:$F$176,$E51,'Banana Prod'!S$4:S$176)</f>
        <v>6359553.9610000001</v>
      </c>
      <c r="T51" s="2">
        <f>+SUMIF('Banana Prod'!$F$4:$F$176,$E51,'Banana Prod'!T$4:T$176)</f>
        <v>6315154.7420000006</v>
      </c>
      <c r="U51" s="2">
        <f>+SUMIF('Banana Prod'!$F$4:$F$176,$E51,'Banana Prod'!U$4:U$176)</f>
        <v>2059997.1581049999</v>
      </c>
      <c r="V51" s="2">
        <f>+SUMIF('Banana Prod'!$F$4:$F$176,$E51,'Banana Prod'!V$4:V$176)</f>
        <v>2237169.8559570001</v>
      </c>
      <c r="W51" s="2">
        <f>+SUMIF('Banana Prod'!$F$4:$F$176,$E51,'Banana Prod'!W$4:W$176)</f>
        <v>2193562.0281550009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+SUMIF('Banana Prod'!$F$4:$F$176,$E52,'Banana Prod'!H$4:H$176)</f>
        <v>0</v>
      </c>
      <c r="I52" s="2">
        <f>+SUMIF('Banana Prod'!$F$4:$F$176,$E52,'Banana Prod'!I$4:I$176)</f>
        <v>0</v>
      </c>
      <c r="J52" s="2">
        <f>+SUMIF('Banana Prod'!$F$4:$F$176,$E52,'Banana Prod'!J$4:J$176)</f>
        <v>0</v>
      </c>
      <c r="L52" s="2">
        <f>+SUMIF('Banana Prod'!$F$4:$F$176,$E52,'Banana Prod'!L$4:L$176)</f>
        <v>0</v>
      </c>
      <c r="M52" s="2">
        <f>+SUMIF('Banana Prod'!$F$4:$F$176,$E52,'Banana Prod'!M$4:M$176)</f>
        <v>0</v>
      </c>
      <c r="N52" s="2">
        <f>+SUMIF('Banana Prod'!$F$4:$F$176,$E52,'Banana Prod'!N$4:N$176)</f>
        <v>0</v>
      </c>
      <c r="O52" s="2">
        <f>+SUMIF('Banana Prod'!$F$4:$F$176,$E52,'Banana Prod'!O$4:O$176)</f>
        <v>0</v>
      </c>
      <c r="P52" s="2">
        <f>+SUMIF('Banana Prod'!$F$4:$F$176,$E52,'Banana Prod'!P$4:P$176)</f>
        <v>0</v>
      </c>
      <c r="Q52" s="2">
        <f>+SUMIF('Banana Prod'!$F$4:$F$176,$E52,'Banana Prod'!Q$4:Q$176)</f>
        <v>0</v>
      </c>
      <c r="R52" s="2">
        <f>+SUMIF('Banana Prod'!$F$4:$F$176,$E52,'Banana Prod'!R$4:R$176)</f>
        <v>0</v>
      </c>
      <c r="S52" s="2">
        <f>+SUMIF('Banana Prod'!$F$4:$F$176,$E52,'Banana Prod'!S$4:S$176)</f>
        <v>0</v>
      </c>
      <c r="T52" s="2">
        <f>+SUMIF('Banana Prod'!$F$4:$F$176,$E52,'Banana Prod'!T$4:T$176)</f>
        <v>0</v>
      </c>
      <c r="U52" s="2">
        <f>+SUMIF('Banana Prod'!$F$4:$F$176,$E52,'Banana Prod'!U$4:U$176)</f>
        <v>0</v>
      </c>
      <c r="V52" s="2">
        <f>+SUMIF('Banana Prod'!$F$4:$F$176,$E52,'Banana Prod'!V$4:V$176)</f>
        <v>0</v>
      </c>
      <c r="W52" s="2">
        <f>+SUMIF('Banana Prod'!$F$4:$F$176,$E52,'Banana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+SUMIF('Banana Prod'!$F$4:$F$176,$E53,'Banana Prod'!H$4:H$176)</f>
        <v>994756</v>
      </c>
      <c r="I53" s="2">
        <f>+SUMIF('Banana Prod'!$F$4:$F$176,$E53,'Banana Prod'!I$4:I$176)</f>
        <v>1014082</v>
      </c>
      <c r="J53" s="2">
        <f>+SUMIF('Banana Prod'!$F$4:$F$176,$E53,'Banana Prod'!J$4:J$176)</f>
        <v>1031922</v>
      </c>
      <c r="L53" s="2">
        <f>+SUMIF('Banana Prod'!$F$4:$F$176,$E53,'Banana Prod'!L$4:L$176)</f>
        <v>336291.26800000004</v>
      </c>
      <c r="M53" s="2">
        <f>+SUMIF('Banana Prod'!$F$4:$F$176,$E53,'Banana Prod'!M$4:M$176)</f>
        <v>346008.25299999997</v>
      </c>
      <c r="N53" s="2">
        <f>+SUMIF('Banana Prod'!$F$4:$F$176,$E53,'Banana Prod'!N$4:N$176)</f>
        <v>353868.23199999996</v>
      </c>
      <c r="O53" s="2">
        <f>+SUMIF('Banana Prod'!$F$4:$F$176,$E53,'Banana Prod'!O$4:O$176)</f>
        <v>40118.988217999999</v>
      </c>
      <c r="P53" s="2">
        <f>+SUMIF('Banana Prod'!$F$4:$F$176,$E53,'Banana Prod'!P$4:P$176)</f>
        <v>41612.584451000002</v>
      </c>
      <c r="Q53" s="2">
        <f>+SUMIF('Banana Prod'!$F$4:$F$176,$E53,'Banana Prod'!Q$4:Q$176)</f>
        <v>42754.107222000006</v>
      </c>
      <c r="R53" s="2">
        <f>+SUMIF('Banana Prod'!$F$4:$F$176,$E53,'Banana Prod'!R$4:R$176)</f>
        <v>635028.22299999988</v>
      </c>
      <c r="S53" s="2">
        <f>+SUMIF('Banana Prod'!$F$4:$F$176,$E53,'Banana Prod'!S$4:S$176)</f>
        <v>650687.49899999984</v>
      </c>
      <c r="T53" s="2">
        <f>+SUMIF('Banana Prod'!$F$4:$F$176,$E53,'Banana Prod'!T$4:T$176)</f>
        <v>663890.23600000003</v>
      </c>
      <c r="U53" s="2">
        <f>+SUMIF('Banana Prod'!$F$4:$F$176,$E53,'Banana Prod'!U$4:U$176)</f>
        <v>180245.11172300001</v>
      </c>
      <c r="V53" s="2">
        <f>+SUMIF('Banana Prod'!$F$4:$F$176,$E53,'Banana Prod'!V$4:V$176)</f>
        <v>185889.90472299996</v>
      </c>
      <c r="W53" s="2">
        <f>+SUMIF('Banana Prod'!$F$4:$F$176,$E53,'Banana Prod'!W$4:W$176)</f>
        <v>190337.29901299998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56">+SUM(H48:H53)</f>
        <v>19169873</v>
      </c>
      <c r="I54" s="3">
        <f t="shared" si="56"/>
        <v>19080021</v>
      </c>
      <c r="J54" s="3">
        <f t="shared" si="56"/>
        <v>19343458</v>
      </c>
      <c r="L54" s="3">
        <f t="shared" ref="L54:W54" si="57">+SUM(L48:L53)</f>
        <v>7848091.8380000005</v>
      </c>
      <c r="M54" s="3">
        <f t="shared" si="57"/>
        <v>7874448.5200000005</v>
      </c>
      <c r="N54" s="3">
        <f t="shared" si="57"/>
        <v>7953039.7800000003</v>
      </c>
      <c r="O54" s="3">
        <f t="shared" si="57"/>
        <v>1634765.957683</v>
      </c>
      <c r="P54" s="3">
        <f t="shared" si="57"/>
        <v>1596012.5539569999</v>
      </c>
      <c r="Q54" s="3">
        <f t="shared" si="57"/>
        <v>1597670.709791</v>
      </c>
      <c r="R54" s="3">
        <f t="shared" si="57"/>
        <v>12086920.376999998</v>
      </c>
      <c r="S54" s="3">
        <f t="shared" si="57"/>
        <v>12231470.580999998</v>
      </c>
      <c r="T54" s="3">
        <f t="shared" si="57"/>
        <v>12388083.174999999</v>
      </c>
      <c r="U54" s="3">
        <f t="shared" si="57"/>
        <v>4472913.8192829993</v>
      </c>
      <c r="V54" s="3">
        <f t="shared" si="57"/>
        <v>4466728.9552699998</v>
      </c>
      <c r="W54" s="3">
        <f t="shared" si="57"/>
        <v>4496703.4808870014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+SUMIF('Banana Prod'!$F$4:$F$176,$E55,'Banana Prod'!H$4:H$176)</f>
        <v>2105682</v>
      </c>
      <c r="I55" s="2">
        <f>+SUMIF('Banana Prod'!$F$4:$F$176,$E55,'Banana Prod'!I$4:I$176)</f>
        <v>2145083</v>
      </c>
      <c r="J55" s="2">
        <f>+SUMIF('Banana Prod'!$F$4:$F$176,$E55,'Banana Prod'!J$4:J$176)</f>
        <v>2127250</v>
      </c>
      <c r="L55" s="2">
        <f>+SUMIF('Banana Prod'!$F$4:$F$176,$E55,'Banana Prod'!L$4:L$176)</f>
        <v>90049.421999999991</v>
      </c>
      <c r="M55" s="2">
        <f>+SUMIF('Banana Prod'!$F$4:$F$176,$E55,'Banana Prod'!M$4:M$176)</f>
        <v>90874.695000000007</v>
      </c>
      <c r="N55" s="2">
        <f>+SUMIF('Banana Prod'!$F$4:$F$176,$E55,'Banana Prod'!N$4:N$176)</f>
        <v>86383.310999999987</v>
      </c>
      <c r="O55" s="2">
        <f>+SUMIF('Banana Prod'!$F$4:$F$176,$E55,'Banana Prod'!O$4:O$176)</f>
        <v>5613.8846100000001</v>
      </c>
      <c r="P55" s="2">
        <f>+SUMIF('Banana Prod'!$F$4:$F$176,$E55,'Banana Prod'!P$4:P$176)</f>
        <v>5659.6002000000008</v>
      </c>
      <c r="Q55" s="2">
        <f>+SUMIF('Banana Prod'!$F$4:$F$176,$E55,'Banana Prod'!Q$4:Q$176)</f>
        <v>5371.9769550000001</v>
      </c>
      <c r="R55" s="2">
        <f>+SUMIF('Banana Prod'!$F$4:$F$176,$E55,'Banana Prod'!R$4:R$176)</f>
        <v>218007.82199999999</v>
      </c>
      <c r="S55" s="2">
        <f>+SUMIF('Banana Prod'!$F$4:$F$176,$E55,'Banana Prod'!S$4:S$176)</f>
        <v>220126.842</v>
      </c>
      <c r="T55" s="2">
        <f>+SUMIF('Banana Prod'!$F$4:$F$176,$E55,'Banana Prod'!T$4:T$176)</f>
        <v>209414.16899999999</v>
      </c>
      <c r="U55" s="2">
        <f>+SUMIF('Banana Prod'!$F$4:$F$176,$E55,'Banana Prod'!U$4:U$176)</f>
        <v>30165.901440000001</v>
      </c>
      <c r="V55" s="2">
        <f>+SUMIF('Banana Prod'!$F$4:$F$176,$E55,'Banana Prod'!V$4:V$176)</f>
        <v>30416.12775</v>
      </c>
      <c r="W55" s="2">
        <f>+SUMIF('Banana Prod'!$F$4:$F$176,$E55,'Banana Prod'!W$4:W$176)</f>
        <v>28876.681620000003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+SUMIF('Banana Prod'!$F$4:$F$176,$E56,'Banana Prod'!H$4:H$176)</f>
        <v>9203439</v>
      </c>
      <c r="I56" s="2">
        <f>+SUMIF('Banana Prod'!$F$4:$F$176,$E56,'Banana Prod'!I$4:I$176)</f>
        <v>9522628</v>
      </c>
      <c r="J56" s="2">
        <f>+SUMIF('Banana Prod'!$F$4:$F$176,$E56,'Banana Prod'!J$4:J$176)</f>
        <v>9712538</v>
      </c>
      <c r="L56" s="2">
        <f>+SUMIF('Banana Prod'!$F$4:$F$176,$E56,'Banana Prod'!L$4:L$176)</f>
        <v>567796.0560000001</v>
      </c>
      <c r="M56" s="2">
        <f>+SUMIF('Banana Prod'!$F$4:$F$176,$E56,'Banana Prod'!M$4:M$176)</f>
        <v>606526.21499999997</v>
      </c>
      <c r="N56" s="2">
        <f>+SUMIF('Banana Prod'!$F$4:$F$176,$E56,'Banana Prod'!N$4:N$176)</f>
        <v>604129.97199999995</v>
      </c>
      <c r="O56" s="2">
        <f>+SUMIF('Banana Prod'!$F$4:$F$176,$E56,'Banana Prod'!O$4:O$176)</f>
        <v>18245.074800000002</v>
      </c>
      <c r="P56" s="2">
        <f>+SUMIF('Banana Prod'!$F$4:$F$176,$E56,'Banana Prod'!P$4:P$176)</f>
        <v>19403.721108000002</v>
      </c>
      <c r="Q56" s="2">
        <f>+SUMIF('Banana Prod'!$F$4:$F$176,$E56,'Banana Prod'!Q$4:Q$176)</f>
        <v>18969.732088000001</v>
      </c>
      <c r="R56" s="2">
        <f>+SUMIF('Banana Prod'!$F$4:$F$176,$E56,'Banana Prod'!R$4:R$176)</f>
        <v>1506673.3900000001</v>
      </c>
      <c r="S56" s="2">
        <f>+SUMIF('Banana Prod'!$F$4:$F$176,$E56,'Banana Prod'!S$4:S$176)</f>
        <v>1613391.5209999999</v>
      </c>
      <c r="T56" s="2">
        <f>+SUMIF('Banana Prod'!$F$4:$F$176,$E56,'Banana Prod'!T$4:T$176)</f>
        <v>1616605.9960000003</v>
      </c>
      <c r="U56" s="2">
        <f>+SUMIF('Banana Prod'!$F$4:$F$176,$E56,'Banana Prod'!U$4:U$176)</f>
        <v>122973.237184</v>
      </c>
      <c r="V56" s="2">
        <f>+SUMIF('Banana Prod'!$F$4:$F$176,$E56,'Banana Prod'!V$4:V$176)</f>
        <v>132261.047387</v>
      </c>
      <c r="W56" s="2">
        <f>+SUMIF('Banana Prod'!$F$4:$F$176,$E56,'Banana Prod'!W$4:W$176)</f>
        <v>130551.97554599999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+SUMIF('Banana Prod'!$F$4:$F$176,$E57,'Banana Prod'!H$4:H$176)</f>
        <v>9537200</v>
      </c>
      <c r="I57" s="2">
        <f>+SUMIF('Banana Prod'!$F$4:$F$176,$E57,'Banana Prod'!I$4:I$176)</f>
        <v>10269847</v>
      </c>
      <c r="J57" s="2">
        <f>+SUMIF('Banana Prod'!$F$4:$F$176,$E57,'Banana Prod'!J$4:J$176)</f>
        <v>9686721</v>
      </c>
      <c r="L57" s="2">
        <f>+SUMIF('Banana Prod'!$F$4:$F$176,$E57,'Banana Prod'!L$4:L$176)</f>
        <v>449014.647</v>
      </c>
      <c r="M57" s="2">
        <f>+SUMIF('Banana Prod'!$F$4:$F$176,$E57,'Banana Prod'!M$4:M$176)</f>
        <v>483338.86900000006</v>
      </c>
      <c r="N57" s="2">
        <f>+SUMIF('Banana Prod'!$F$4:$F$176,$E57,'Banana Prod'!N$4:N$176)</f>
        <v>457392.45800000004</v>
      </c>
      <c r="O57" s="2">
        <f>+SUMIF('Banana Prod'!$F$4:$F$176,$E57,'Banana Prod'!O$4:O$176)</f>
        <v>10018.902354000002</v>
      </c>
      <c r="P57" s="2">
        <f>+SUMIF('Banana Prod'!$F$4:$F$176,$E57,'Banana Prod'!P$4:P$176)</f>
        <v>10778.823490000002</v>
      </c>
      <c r="Q57" s="2">
        <f>+SUMIF('Banana Prod'!$F$4:$F$176,$E57,'Banana Prod'!Q$4:Q$176)</f>
        <v>10173.730976000001</v>
      </c>
      <c r="R57" s="2">
        <f>+SUMIF('Banana Prod'!$F$4:$F$176,$E57,'Banana Prod'!R$4:R$176)</f>
        <v>1088092.7310000001</v>
      </c>
      <c r="S57" s="2">
        <f>+SUMIF('Banana Prod'!$F$4:$F$176,$E57,'Banana Prod'!S$4:S$176)</f>
        <v>1171242.517</v>
      </c>
      <c r="T57" s="2">
        <f>+SUMIF('Banana Prod'!$F$4:$F$176,$E57,'Banana Prod'!T$4:T$176)</f>
        <v>1108785.9750000001</v>
      </c>
      <c r="U57" s="2">
        <f>+SUMIF('Banana Prod'!$F$4:$F$176,$E57,'Banana Prod'!U$4:U$176)</f>
        <v>50374.063580000002</v>
      </c>
      <c r="V57" s="2">
        <f>+SUMIF('Banana Prod'!$F$4:$F$176,$E57,'Banana Prod'!V$4:V$176)</f>
        <v>54273.255798999999</v>
      </c>
      <c r="W57" s="2">
        <f>+SUMIF('Banana Prod'!$F$4:$F$176,$E57,'Banana Prod'!W$4:W$176)</f>
        <v>51373.536350000002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+SUMIF('Banana Prod'!$F$4:$F$176,$E58,'Banana Prod'!H$4:H$176)</f>
        <v>7051481</v>
      </c>
      <c r="I58" s="2">
        <f>+SUMIF('Banana Prod'!$F$4:$F$176,$E58,'Banana Prod'!I$4:I$176)</f>
        <v>6942855</v>
      </c>
      <c r="J58" s="2">
        <f>+SUMIF('Banana Prod'!$F$4:$F$176,$E58,'Banana Prod'!J$4:J$176)</f>
        <v>6848170</v>
      </c>
      <c r="L58" s="2">
        <f>+SUMIF('Banana Prod'!$F$4:$F$176,$E58,'Banana Prod'!L$4:L$176)</f>
        <v>299011.12099999998</v>
      </c>
      <c r="M58" s="2">
        <f>+SUMIF('Banana Prod'!$F$4:$F$176,$E58,'Banana Prod'!M$4:M$176)</f>
        <v>294516.761</v>
      </c>
      <c r="N58" s="2">
        <f>+SUMIF('Banana Prod'!$F$4:$F$176,$E58,'Banana Prod'!N$4:N$176)</f>
        <v>290865.93199999997</v>
      </c>
      <c r="O58" s="2">
        <f>+SUMIF('Banana Prod'!$F$4:$F$176,$E58,'Banana Prod'!O$4:O$176)</f>
        <v>5980.2224200000001</v>
      </c>
      <c r="P58" s="2">
        <f>+SUMIF('Banana Prod'!$F$4:$F$176,$E58,'Banana Prod'!P$4:P$176)</f>
        <v>5890.3352199999999</v>
      </c>
      <c r="Q58" s="2">
        <f>+SUMIF('Banana Prod'!$F$4:$F$176,$E58,'Banana Prod'!Q$4:Q$176)</f>
        <v>5817.3186399999995</v>
      </c>
      <c r="R58" s="2">
        <f>+SUMIF('Banana Prod'!$F$4:$F$176,$E58,'Banana Prod'!R$4:R$176)</f>
        <v>646698.47100000014</v>
      </c>
      <c r="S58" s="2">
        <f>+SUMIF('Banana Prod'!$F$4:$F$176,$E58,'Banana Prod'!S$4:S$176)</f>
        <v>636978.11100000003</v>
      </c>
      <c r="T58" s="2">
        <f>+SUMIF('Banana Prod'!$F$4:$F$176,$E58,'Banana Prod'!T$4:T$176)</f>
        <v>629082.1320000001</v>
      </c>
      <c r="U58" s="2">
        <f>+SUMIF('Banana Prod'!$F$4:$F$176,$E58,'Banana Prod'!U$4:U$176)</f>
        <v>25221.240369000006</v>
      </c>
      <c r="V58" s="2">
        <f>+SUMIF('Banana Prod'!$F$4:$F$176,$E58,'Banana Prod'!V$4:V$176)</f>
        <v>24842.146329000003</v>
      </c>
      <c r="W58" s="2">
        <f>+SUMIF('Banana Prod'!$F$4:$F$176,$E58,'Banana Prod'!W$4:W$176)</f>
        <v>24534.203148000004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+SUMIF('Banana Prod'!$F$4:$F$176,$E59,'Banana Prod'!H$4:H$176)</f>
        <v>245656</v>
      </c>
      <c r="I59" s="2">
        <f>+SUMIF('Banana Prod'!$F$4:$F$176,$E59,'Banana Prod'!I$4:I$176)</f>
        <v>245840</v>
      </c>
      <c r="J59" s="2">
        <f>+SUMIF('Banana Prod'!$F$4:$F$176,$E59,'Banana Prod'!J$4:J$176)</f>
        <v>247562</v>
      </c>
      <c r="L59" s="2">
        <f>+SUMIF('Banana Prod'!$F$4:$F$176,$E59,'Banana Prod'!L$4:L$176)</f>
        <v>4737.7520000000004</v>
      </c>
      <c r="M59" s="2">
        <f>+SUMIF('Banana Prod'!$F$4:$F$176,$E59,'Banana Prod'!M$4:M$176)</f>
        <v>4741.4080000000004</v>
      </c>
      <c r="N59" s="2">
        <f>+SUMIF('Banana Prod'!$F$4:$F$176,$E59,'Banana Prod'!N$4:N$176)</f>
        <v>4783.5140000000001</v>
      </c>
      <c r="O59" s="2">
        <f>+SUMIF('Banana Prod'!$F$4:$F$176,$E59,'Banana Prod'!O$4:O$176)</f>
        <v>42.112520000000004</v>
      </c>
      <c r="P59" s="2">
        <f>+SUMIF('Banana Prod'!$F$4:$F$176,$E59,'Banana Prod'!P$4:P$176)</f>
        <v>42.144130000000004</v>
      </c>
      <c r="Q59" s="2">
        <f>+SUMIF('Banana Prod'!$F$4:$F$176,$E59,'Banana Prod'!Q$4:Q$176)</f>
        <v>42.444890000000001</v>
      </c>
      <c r="R59" s="2">
        <f>+SUMIF('Banana Prod'!$F$4:$F$176,$E59,'Banana Prod'!R$4:R$176)</f>
        <v>13090.32</v>
      </c>
      <c r="S59" s="2">
        <f>+SUMIF('Banana Prod'!$F$4:$F$176,$E59,'Banana Prod'!S$4:S$176)</f>
        <v>13100.514000000001</v>
      </c>
      <c r="T59" s="2">
        <f>+SUMIF('Banana Prod'!$F$4:$F$176,$E59,'Banana Prod'!T$4:T$176)</f>
        <v>13224.52</v>
      </c>
      <c r="U59" s="2">
        <f>+SUMIF('Banana Prod'!$F$4:$F$176,$E59,'Banana Prod'!U$4:U$176)</f>
        <v>266.79456000000005</v>
      </c>
      <c r="V59" s="2">
        <f>+SUMIF('Banana Prod'!$F$4:$F$176,$E59,'Banana Prod'!V$4:V$176)</f>
        <v>267.00735600000007</v>
      </c>
      <c r="W59" s="2">
        <f>+SUMIF('Banana Prod'!$F$4:$F$176,$E59,'Banana Prod'!W$4:W$176)</f>
        <v>269.95164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58">+SUM(H55:H59)</f>
        <v>28143458</v>
      </c>
      <c r="I60" s="3">
        <f t="shared" si="58"/>
        <v>29126253</v>
      </c>
      <c r="J60" s="3">
        <f t="shared" si="58"/>
        <v>28622241</v>
      </c>
      <c r="L60" s="3">
        <f t="shared" ref="L60:W60" si="59">+SUM(L55:L59)</f>
        <v>1410608.9980000001</v>
      </c>
      <c r="M60" s="3">
        <f t="shared" si="59"/>
        <v>1479997.9480000001</v>
      </c>
      <c r="N60" s="3">
        <f t="shared" si="59"/>
        <v>1443555.1869999999</v>
      </c>
      <c r="O60" s="3">
        <f t="shared" si="59"/>
        <v>39900.196704000002</v>
      </c>
      <c r="P60" s="3">
        <f t="shared" si="59"/>
        <v>41774.62414800001</v>
      </c>
      <c r="Q60" s="3">
        <f t="shared" si="59"/>
        <v>40375.203548999998</v>
      </c>
      <c r="R60" s="3">
        <f t="shared" si="59"/>
        <v>3472562.7339999997</v>
      </c>
      <c r="S60" s="3">
        <f t="shared" si="59"/>
        <v>3654839.5049999999</v>
      </c>
      <c r="T60" s="3">
        <f t="shared" si="59"/>
        <v>3577112.7920000008</v>
      </c>
      <c r="U60" s="3">
        <f t="shared" si="59"/>
        <v>229001.23713300005</v>
      </c>
      <c r="V60" s="3">
        <f t="shared" si="59"/>
        <v>242059.58462099999</v>
      </c>
      <c r="W60" s="3">
        <f t="shared" si="59"/>
        <v>235606.34830400001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+SUMIF('Banana Prod'!$F$4:$F$176,$E61,'Banana Prod'!H$4:H$176)</f>
        <v>6532</v>
      </c>
      <c r="I61" s="3">
        <f>+SUMIF('Banana Prod'!$F$4:$F$176,$E61,'Banana Prod'!I$4:I$176)</f>
        <v>5443</v>
      </c>
      <c r="J61" s="3">
        <f>+SUMIF('Banana Prod'!$F$4:$F$176,$E61,'Banana Prod'!J$4:J$176)</f>
        <v>4173</v>
      </c>
      <c r="L61" s="3">
        <f>+SUMIF('Banana Prod'!$F$4:$F$176,$E61,'Banana Prod'!L$4:L$176)</f>
        <v>0</v>
      </c>
      <c r="M61" s="3">
        <f>+SUMIF('Banana Prod'!$F$4:$F$176,$E61,'Banana Prod'!M$4:M$176)</f>
        <v>0</v>
      </c>
      <c r="N61" s="3">
        <f>+SUMIF('Banana Prod'!$F$4:$F$176,$E61,'Banana Prod'!N$4:N$176)</f>
        <v>0</v>
      </c>
      <c r="O61" s="3">
        <f>+SUMIF('Banana Prod'!$F$4:$F$176,$E61,'Banana Prod'!O$4:O$176)</f>
        <v>0</v>
      </c>
      <c r="P61" s="3">
        <f>+SUMIF('Banana Prod'!$F$4:$F$176,$E61,'Banana Prod'!P$4:P$176)</f>
        <v>0</v>
      </c>
      <c r="Q61" s="3">
        <f>+SUMIF('Banana Prod'!$F$4:$F$176,$E61,'Banana Prod'!Q$4:Q$176)</f>
        <v>0</v>
      </c>
      <c r="R61" s="3">
        <f>+SUMIF('Banana Prod'!$F$4:$F$176,$E61,'Banana Prod'!R$4:R$176)</f>
        <v>0</v>
      </c>
      <c r="S61" s="3">
        <f>+SUMIF('Banana Prod'!$F$4:$F$176,$E61,'Banana Prod'!S$4:S$176)</f>
        <v>0</v>
      </c>
      <c r="T61" s="3">
        <f>+SUMIF('Banana Prod'!$F$4:$F$176,$E61,'Banana Prod'!T$4:T$176)</f>
        <v>0</v>
      </c>
      <c r="U61" s="3">
        <f>+SUMIF('Banana Prod'!$F$4:$F$176,$E61,'Banana Prod'!U$4:U$176)</f>
        <v>0</v>
      </c>
      <c r="V61" s="3">
        <f>+SUMIF('Banana Prod'!$F$4:$F$176,$E61,'Banana Prod'!V$4:V$176)</f>
        <v>0</v>
      </c>
      <c r="W61" s="3">
        <f>+SUMIF('Banana Prod'!$F$4:$F$176,$E61,'Banana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+SUMIF('Banana Prod'!$F$4:$F$176,$E62,'Banana Prod'!H$4:H$176)</f>
        <v>299934</v>
      </c>
      <c r="I62" s="2">
        <f>+SUMIF('Banana Prod'!$F$4:$F$176,$E62,'Banana Prod'!I$4:I$176)</f>
        <v>274098</v>
      </c>
      <c r="J62" s="2">
        <f>+SUMIF('Banana Prod'!$F$4:$F$176,$E62,'Banana Prod'!J$4:J$176)</f>
        <v>257591</v>
      </c>
      <c r="L62" s="2">
        <f>+SUMIF('Banana Prod'!$F$4:$F$176,$E62,'Banana Prod'!L$4:L$176)</f>
        <v>0</v>
      </c>
      <c r="M62" s="2">
        <f>+SUMIF('Banana Prod'!$F$4:$F$176,$E62,'Banana Prod'!M$4:M$176)</f>
        <v>0</v>
      </c>
      <c r="N62" s="2">
        <f>+SUMIF('Banana Prod'!$F$4:$F$176,$E62,'Banana Prod'!N$4:N$176)</f>
        <v>0</v>
      </c>
      <c r="O62" s="2">
        <f>+SUMIF('Banana Prod'!$F$4:$F$176,$E62,'Banana Prod'!O$4:O$176)</f>
        <v>0</v>
      </c>
      <c r="P62" s="2">
        <f>+SUMIF('Banana Prod'!$F$4:$F$176,$E62,'Banana Prod'!P$4:P$176)</f>
        <v>0</v>
      </c>
      <c r="Q62" s="2">
        <f>+SUMIF('Banana Prod'!$F$4:$F$176,$E62,'Banana Prod'!Q$4:Q$176)</f>
        <v>0</v>
      </c>
      <c r="R62" s="2">
        <f>+SUMIF('Banana Prod'!$F$4:$F$176,$E62,'Banana Prod'!R$4:R$176)</f>
        <v>0</v>
      </c>
      <c r="S62" s="2">
        <f>+SUMIF('Banana Prod'!$F$4:$F$176,$E62,'Banana Prod'!S$4:S$176)</f>
        <v>0</v>
      </c>
      <c r="T62" s="2">
        <f>+SUMIF('Banana Prod'!$F$4:$F$176,$E62,'Banana Prod'!T$4:T$176)</f>
        <v>0</v>
      </c>
      <c r="U62" s="2">
        <f>+SUMIF('Banana Prod'!$F$4:$F$176,$E62,'Banana Prod'!U$4:U$176)</f>
        <v>0</v>
      </c>
      <c r="V62" s="2">
        <f>+SUMIF('Banana Prod'!$F$4:$F$176,$E62,'Banana Prod'!V$4:V$176)</f>
        <v>0</v>
      </c>
      <c r="W62" s="2">
        <f>+SUMIF('Banana Prod'!$F$4:$F$176,$E62,'Banana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+SUMIF('Banana Prod'!$F$4:$F$176,$E63,'Banana Prod'!H$4:H$176)</f>
        <v>11791900</v>
      </c>
      <c r="I63" s="2">
        <f>+SUMIF('Banana Prod'!$F$4:$F$176,$E63,'Banana Prod'!I$4:I$176)</f>
        <v>12466000</v>
      </c>
      <c r="J63" s="2">
        <f>+SUMIF('Banana Prod'!$F$4:$F$176,$E63,'Banana Prod'!J$4:J$176)</f>
        <v>13066778</v>
      </c>
      <c r="L63" s="2">
        <f>+SUMIF('Banana Prod'!$F$4:$F$176,$E63,'Banana Prod'!L$4:L$176)</f>
        <v>224046.1</v>
      </c>
      <c r="M63" s="2">
        <f>+SUMIF('Banana Prod'!$F$4:$F$176,$E63,'Banana Prod'!M$4:M$176)</f>
        <v>236854</v>
      </c>
      <c r="N63" s="2">
        <f>+SUMIF('Banana Prod'!$F$4:$F$176,$E63,'Banana Prod'!N$4:N$176)</f>
        <v>248268.78200000001</v>
      </c>
      <c r="O63" s="2">
        <f>+SUMIF('Banana Prod'!$F$4:$F$176,$E63,'Banana Prod'!O$4:O$176)</f>
        <v>672.13830000000007</v>
      </c>
      <c r="P63" s="2">
        <f>+SUMIF('Banana Prod'!$F$4:$F$176,$E63,'Banana Prod'!P$4:P$176)</f>
        <v>710.56200000000001</v>
      </c>
      <c r="Q63" s="2">
        <f>+SUMIF('Banana Prod'!$F$4:$F$176,$E63,'Banana Prod'!Q$4:Q$176)</f>
        <v>744.80634600000008</v>
      </c>
      <c r="R63" s="2">
        <f>+SUMIF('Banana Prod'!$F$4:$F$176,$E63,'Banana Prod'!R$4:R$176)</f>
        <v>1426819.9</v>
      </c>
      <c r="S63" s="2">
        <f>+SUMIF('Banana Prod'!$F$4:$F$176,$E63,'Banana Prod'!S$4:S$176)</f>
        <v>1508386</v>
      </c>
      <c r="T63" s="2">
        <f>+SUMIF('Banana Prod'!$F$4:$F$176,$E63,'Banana Prod'!T$4:T$176)</f>
        <v>1581080.138</v>
      </c>
      <c r="U63" s="2">
        <f>+SUMIF('Banana Prod'!$F$4:$F$176,$E63,'Banana Prod'!U$4:U$176)</f>
        <v>39950.95719999999</v>
      </c>
      <c r="V63" s="2">
        <f>+SUMIF('Banana Prod'!$F$4:$F$176,$E63,'Banana Prod'!V$4:V$176)</f>
        <v>42234.807999999997</v>
      </c>
      <c r="W63" s="2">
        <f>+SUMIF('Banana Prod'!$F$4:$F$176,$E63,'Banana Prod'!W$4:W$176)</f>
        <v>44270.243863999996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+SUMIF('Banana Prod'!$F$4:$F$176,$E64,'Banana Prod'!H$4:H$176)</f>
        <v>16779093</v>
      </c>
      <c r="I64" s="2">
        <f>+SUMIF('Banana Prod'!$F$4:$F$176,$E64,'Banana Prod'!I$4:I$176)</f>
        <v>19556438</v>
      </c>
      <c r="J64" s="2">
        <f>+SUMIF('Banana Prod'!$F$4:$F$176,$E64,'Banana Prod'!J$4:J$176)</f>
        <v>17101182</v>
      </c>
      <c r="L64" s="2">
        <f>+SUMIF('Banana Prod'!$F$4:$F$176,$E64,'Banana Prod'!L$4:L$176)</f>
        <v>1156750.6710000001</v>
      </c>
      <c r="M64" s="2">
        <f>+SUMIF('Banana Prod'!$F$4:$F$176,$E64,'Banana Prod'!M$4:M$176)</f>
        <v>1430943.578</v>
      </c>
      <c r="N64" s="2">
        <f>+SUMIF('Banana Prod'!$F$4:$F$176,$E64,'Banana Prod'!N$4:N$176)</f>
        <v>1245393.2649999999</v>
      </c>
      <c r="O64" s="2">
        <f>+SUMIF('Banana Prod'!$F$4:$F$176,$E64,'Banana Prod'!O$4:O$176)</f>
        <v>20585.360079999999</v>
      </c>
      <c r="P64" s="2">
        <f>+SUMIF('Banana Prod'!$F$4:$F$176,$E64,'Banana Prod'!P$4:P$176)</f>
        <v>26630.569837999999</v>
      </c>
      <c r="Q64" s="2">
        <f>+SUMIF('Banana Prod'!$F$4:$F$176,$E64,'Banana Prod'!Q$4:Q$176)</f>
        <v>24297.637331000002</v>
      </c>
      <c r="R64" s="2">
        <f>+SUMIF('Banana Prod'!$F$4:$F$176,$E64,'Banana Prod'!R$4:R$176)</f>
        <v>4780614.1169999987</v>
      </c>
      <c r="S64" s="2">
        <f>+SUMIF('Banana Prod'!$F$4:$F$176,$E64,'Banana Prod'!S$4:S$176)</f>
        <v>5884749.9460000005</v>
      </c>
      <c r="T64" s="2">
        <f>+SUMIF('Banana Prod'!$F$4:$F$176,$E64,'Banana Prod'!T$4:T$176)</f>
        <v>5045293.0729999999</v>
      </c>
      <c r="U64" s="2">
        <f>+SUMIF('Banana Prod'!$F$4:$F$176,$E64,'Banana Prod'!U$4:U$176)</f>
        <v>460145.28055999993</v>
      </c>
      <c r="V64" s="2">
        <f>+SUMIF('Banana Prod'!$F$4:$F$176,$E64,'Banana Prod'!V$4:V$176)</f>
        <v>578969.75345399999</v>
      </c>
      <c r="W64" s="2">
        <f>+SUMIF('Banana Prod'!$F$4:$F$176,$E64,'Banana Prod'!W$4:W$176)</f>
        <v>502291.33678500005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+SUMIF('Banana Prod'!$F$4:$F$176,$E65,'Banana Prod'!H$4:H$176)</f>
        <v>1232768</v>
      </c>
      <c r="I65" s="2">
        <f>+SUMIF('Banana Prod'!$F$4:$F$176,$E65,'Banana Prod'!I$4:I$176)</f>
        <v>1257874</v>
      </c>
      <c r="J65" s="2">
        <f>+SUMIF('Banana Prod'!$F$4:$F$176,$E65,'Banana Prod'!J$4:J$176)</f>
        <v>1287685</v>
      </c>
      <c r="L65" s="2">
        <f>+SUMIF('Banana Prod'!$F$4:$F$176,$E65,'Banana Prod'!L$4:L$176)</f>
        <v>446539.60700000002</v>
      </c>
      <c r="M65" s="2">
        <f>+SUMIF('Banana Prod'!$F$4:$F$176,$E65,'Banana Prod'!M$4:M$176)</f>
        <v>456728.89799999999</v>
      </c>
      <c r="N65" s="2">
        <f>+SUMIF('Banana Prod'!$F$4:$F$176,$E65,'Banana Prod'!N$4:N$176)</f>
        <v>467611.538</v>
      </c>
      <c r="O65" s="2">
        <f>+SUMIF('Banana Prod'!$F$4:$F$176,$E65,'Banana Prod'!O$4:O$176)</f>
        <v>65827.499846000021</v>
      </c>
      <c r="P65" s="2">
        <f>+SUMIF('Banana Prod'!$F$4:$F$176,$E65,'Banana Prod'!P$4:P$176)</f>
        <v>67336.098114000008</v>
      </c>
      <c r="Q65" s="2">
        <f>+SUMIF('Banana Prod'!$F$4:$F$176,$E65,'Banana Prod'!Q$4:Q$176)</f>
        <v>68945.198179000014</v>
      </c>
      <c r="R65" s="2">
        <f>+SUMIF('Banana Prod'!$F$4:$F$176,$E65,'Banana Prod'!R$4:R$176)</f>
        <v>774223.02199999976</v>
      </c>
      <c r="S65" s="2">
        <f>+SUMIF('Banana Prod'!$F$4:$F$176,$E65,'Banana Prod'!S$4:S$176)</f>
        <v>791722.23999999987</v>
      </c>
      <c r="T65" s="2">
        <f>+SUMIF('Banana Prod'!$F$4:$F$176,$E65,'Banana Prod'!T$4:T$176)</f>
        <v>810487.83799999987</v>
      </c>
      <c r="U65" s="2">
        <f>+SUMIF('Banana Prod'!$F$4:$F$176,$E65,'Banana Prod'!U$4:U$176)</f>
        <v>232488.71861599997</v>
      </c>
      <c r="V65" s="2">
        <f>+SUMIF('Banana Prod'!$F$4:$F$176,$E65,'Banana Prod'!V$4:V$176)</f>
        <v>237802.29239599995</v>
      </c>
      <c r="W65" s="2">
        <f>+SUMIF('Banana Prod'!$F$4:$F$176,$E65,'Banana Prod'!W$4:W$176)</f>
        <v>243474.42195799996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+SUMIF('Banana Prod'!$F$4:$F$176,$E66,'Banana Prod'!H$4:H$176)</f>
        <v>30053061</v>
      </c>
      <c r="I66" s="2">
        <f>+SUMIF('Banana Prod'!$F$4:$F$176,$E66,'Banana Prod'!I$4:I$176)</f>
        <v>29576000</v>
      </c>
      <c r="J66" s="2">
        <f>+SUMIF('Banana Prod'!$F$4:$F$176,$E66,'Banana Prod'!J$4:J$176)</f>
        <v>29491211</v>
      </c>
      <c r="L66" s="2">
        <f>+SUMIF('Banana Prod'!$F$4:$F$176,$E66,'Banana Prod'!L$4:L$176)</f>
        <v>6340118.6859999998</v>
      </c>
      <c r="M66" s="2">
        <f>+SUMIF('Banana Prod'!$F$4:$F$176,$E66,'Banana Prod'!M$4:M$176)</f>
        <v>6237258.676</v>
      </c>
      <c r="N66" s="2">
        <f>+SUMIF('Banana Prod'!$F$4:$F$176,$E66,'Banana Prod'!N$4:N$176)</f>
        <v>6217598.2709999997</v>
      </c>
      <c r="O66" s="2">
        <f>+SUMIF('Banana Prod'!$F$4:$F$176,$E66,'Banana Prod'!O$4:O$176)</f>
        <v>271971.43022399989</v>
      </c>
      <c r="P66" s="2">
        <f>+SUMIF('Banana Prod'!$F$4:$F$176,$E66,'Banana Prod'!P$4:P$176)</f>
        <v>267498.11412400001</v>
      </c>
      <c r="Q66" s="2">
        <f>+SUMIF('Banana Prod'!$F$4:$F$176,$E66,'Banana Prod'!Q$4:Q$176)</f>
        <v>266627.87773899996</v>
      </c>
      <c r="R66" s="2">
        <f>+SUMIF('Banana Prod'!$F$4:$F$176,$E66,'Banana Prod'!R$4:R$176)</f>
        <v>18106989.986999996</v>
      </c>
      <c r="S66" s="2">
        <f>+SUMIF('Banana Prod'!$F$4:$F$176,$E66,'Banana Prod'!S$4:S$176)</f>
        <v>17815998.567999996</v>
      </c>
      <c r="T66" s="2">
        <f>+SUMIF('Banana Prod'!$F$4:$F$176,$E66,'Banana Prod'!T$4:T$176)</f>
        <v>17762415.666999996</v>
      </c>
      <c r="U66" s="2">
        <f>+SUMIF('Banana Prod'!$F$4:$F$176,$E66,'Banana Prod'!U$4:U$176)</f>
        <v>3558098.3426799998</v>
      </c>
      <c r="V66" s="2">
        <f>+SUMIF('Banana Prod'!$F$4:$F$176,$E66,'Banana Prod'!V$4:V$176)</f>
        <v>3500257.4737599995</v>
      </c>
      <c r="W66" s="2">
        <f>+SUMIF('Banana Prod'!$F$4:$F$176,$E66,'Banana Prod'!W$4:W$176)</f>
        <v>3489249.3688799995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60">+SUM(H62:H66)</f>
        <v>60156756</v>
      </c>
      <c r="I67" s="3">
        <f t="shared" si="60"/>
        <v>63130410</v>
      </c>
      <c r="J67" s="3">
        <f t="shared" si="60"/>
        <v>61204447</v>
      </c>
      <c r="L67" s="3">
        <f t="shared" ref="L67:W67" si="61">+SUM(L62:L66)</f>
        <v>8167455.0640000002</v>
      </c>
      <c r="M67" s="3">
        <f t="shared" si="61"/>
        <v>8361785.1519999998</v>
      </c>
      <c r="N67" s="3">
        <f t="shared" si="61"/>
        <v>8178871.8559999997</v>
      </c>
      <c r="O67" s="3">
        <f t="shared" si="61"/>
        <v>359056.42844999989</v>
      </c>
      <c r="P67" s="3">
        <f t="shared" si="61"/>
        <v>362175.34407600004</v>
      </c>
      <c r="Q67" s="3">
        <f t="shared" si="61"/>
        <v>360615.51959499996</v>
      </c>
      <c r="R67" s="3">
        <f t="shared" si="61"/>
        <v>25088647.025999993</v>
      </c>
      <c r="S67" s="3">
        <f t="shared" si="61"/>
        <v>26000856.753999997</v>
      </c>
      <c r="T67" s="3">
        <f t="shared" si="61"/>
        <v>25199276.715999994</v>
      </c>
      <c r="U67" s="3">
        <f t="shared" si="61"/>
        <v>4290683.2990559991</v>
      </c>
      <c r="V67" s="3">
        <f t="shared" si="61"/>
        <v>4359264.3276099991</v>
      </c>
      <c r="W67" s="3">
        <f t="shared" si="61"/>
        <v>4279285.3714869991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+SUMIF('Banana Prod'!$F$4:$F$176,$E68,'Banana Prod'!H$4:H$176)</f>
        <v>0</v>
      </c>
      <c r="I68" s="2">
        <f>+SUMIF('Banana Prod'!$F$4:$F$176,$E68,'Banana Prod'!I$4:I$176)</f>
        <v>0</v>
      </c>
      <c r="J68" s="2">
        <f>+SUMIF('Banana Prod'!$F$4:$F$176,$E68,'Banana Prod'!J$4:J$176)</f>
        <v>0</v>
      </c>
      <c r="L68" s="2">
        <f>+SUMIF('Banana Prod'!$F$4:$F$176,$E68,'Banana Prod'!L$4:L$176)</f>
        <v>0</v>
      </c>
      <c r="M68" s="2">
        <f>+SUMIF('Banana Prod'!$F$4:$F$176,$E68,'Banana Prod'!M$4:M$176)</f>
        <v>0</v>
      </c>
      <c r="N68" s="2">
        <f>+SUMIF('Banana Prod'!$F$4:$F$176,$E68,'Banana Prod'!N$4:N$176)</f>
        <v>0</v>
      </c>
      <c r="O68" s="2">
        <f>+SUMIF('Banana Prod'!$F$4:$F$176,$E68,'Banana Prod'!O$4:O$176)</f>
        <v>0</v>
      </c>
      <c r="P68" s="2">
        <f>+SUMIF('Banana Prod'!$F$4:$F$176,$E68,'Banana Prod'!P$4:P$176)</f>
        <v>0</v>
      </c>
      <c r="Q68" s="2">
        <f>+SUMIF('Banana Prod'!$F$4:$F$176,$E68,'Banana Prod'!Q$4:Q$176)</f>
        <v>0</v>
      </c>
      <c r="R68" s="2">
        <f>+SUMIF('Banana Prod'!$F$4:$F$176,$E68,'Banana Prod'!R$4:R$176)</f>
        <v>0</v>
      </c>
      <c r="S68" s="2">
        <f>+SUMIF('Banana Prod'!$F$4:$F$176,$E68,'Banana Prod'!S$4:S$176)</f>
        <v>0</v>
      </c>
      <c r="T68" s="2">
        <f>+SUMIF('Banana Prod'!$F$4:$F$176,$E68,'Banana Prod'!T$4:T$176)</f>
        <v>0</v>
      </c>
      <c r="U68" s="2">
        <f>+SUMIF('Banana Prod'!$F$4:$F$176,$E68,'Banana Prod'!U$4:U$176)</f>
        <v>0</v>
      </c>
      <c r="V68" s="2">
        <f>+SUMIF('Banana Prod'!$F$4:$F$176,$E68,'Banana Prod'!V$4:V$176)</f>
        <v>0</v>
      </c>
      <c r="W68" s="2">
        <f>+SUMIF('Banana Prod'!$F$4:$F$176,$E68,'Banana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+SUMIF('Banana Prod'!$F$4:$F$176,$E69,'Banana Prod'!H$4:H$176)</f>
        <v>398678</v>
      </c>
      <c r="I69" s="2">
        <f>+SUMIF('Banana Prod'!$F$4:$F$176,$E69,'Banana Prod'!I$4:I$176)</f>
        <v>415367</v>
      </c>
      <c r="J69" s="2">
        <f>+SUMIF('Banana Prod'!$F$4:$F$176,$E69,'Banana Prod'!J$4:J$176)</f>
        <v>412846</v>
      </c>
      <c r="L69" s="2">
        <f>+SUMIF('Banana Prod'!$F$4:$F$176,$E69,'Banana Prod'!L$4:L$176)</f>
        <v>0</v>
      </c>
      <c r="M69" s="2">
        <f>+SUMIF('Banana Prod'!$F$4:$F$176,$E69,'Banana Prod'!M$4:M$176)</f>
        <v>0</v>
      </c>
      <c r="N69" s="2">
        <f>+SUMIF('Banana Prod'!$F$4:$F$176,$E69,'Banana Prod'!N$4:N$176)</f>
        <v>0</v>
      </c>
      <c r="O69" s="2">
        <f>+SUMIF('Banana Prod'!$F$4:$F$176,$E69,'Banana Prod'!O$4:O$176)</f>
        <v>0</v>
      </c>
      <c r="P69" s="2">
        <f>+SUMIF('Banana Prod'!$F$4:$F$176,$E69,'Banana Prod'!P$4:P$176)</f>
        <v>0</v>
      </c>
      <c r="Q69" s="2">
        <f>+SUMIF('Banana Prod'!$F$4:$F$176,$E69,'Banana Prod'!Q$4:Q$176)</f>
        <v>0</v>
      </c>
      <c r="R69" s="2">
        <f>+SUMIF('Banana Prod'!$F$4:$F$176,$E69,'Banana Prod'!R$4:R$176)</f>
        <v>0</v>
      </c>
      <c r="S69" s="2">
        <f>+SUMIF('Banana Prod'!$F$4:$F$176,$E69,'Banana Prod'!S$4:S$176)</f>
        <v>0</v>
      </c>
      <c r="T69" s="2">
        <f>+SUMIF('Banana Prod'!$F$4:$F$176,$E69,'Banana Prod'!T$4:T$176)</f>
        <v>0</v>
      </c>
      <c r="U69" s="2">
        <f>+SUMIF('Banana Prod'!$F$4:$F$176,$E69,'Banana Prod'!U$4:U$176)</f>
        <v>0</v>
      </c>
      <c r="V69" s="2">
        <f>+SUMIF('Banana Prod'!$F$4:$F$176,$E69,'Banana Prod'!V$4:V$176)</f>
        <v>0</v>
      </c>
      <c r="W69" s="2">
        <f>+SUMIF('Banana Prod'!$F$4:$F$176,$E69,'Banana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+SUMIF('Banana Prod'!$F$4:$F$176,$E70,'Banana Prod'!H$4:H$176)</f>
        <v>0</v>
      </c>
      <c r="I70" s="2">
        <f>+SUMIF('Banana Prod'!$F$4:$F$176,$E70,'Banana Prod'!I$4:I$176)</f>
        <v>0</v>
      </c>
      <c r="J70" s="2">
        <f>+SUMIF('Banana Prod'!$F$4:$F$176,$E70,'Banana Prod'!J$4:J$176)</f>
        <v>0</v>
      </c>
      <c r="L70" s="2">
        <f>+SUMIF('Banana Prod'!$F$4:$F$176,$E70,'Banana Prod'!L$4:L$176)</f>
        <v>0</v>
      </c>
      <c r="M70" s="2">
        <f>+SUMIF('Banana Prod'!$F$4:$F$176,$E70,'Banana Prod'!M$4:M$176)</f>
        <v>0</v>
      </c>
      <c r="N70" s="2">
        <f>+SUMIF('Banana Prod'!$F$4:$F$176,$E70,'Banana Prod'!N$4:N$176)</f>
        <v>0</v>
      </c>
      <c r="O70" s="2">
        <f>+SUMIF('Banana Prod'!$F$4:$F$176,$E70,'Banana Prod'!O$4:O$176)</f>
        <v>0</v>
      </c>
      <c r="P70" s="2">
        <f>+SUMIF('Banana Prod'!$F$4:$F$176,$E70,'Banana Prod'!P$4:P$176)</f>
        <v>0</v>
      </c>
      <c r="Q70" s="2">
        <f>+SUMIF('Banana Prod'!$F$4:$F$176,$E70,'Banana Prod'!Q$4:Q$176)</f>
        <v>0</v>
      </c>
      <c r="R70" s="2">
        <f>+SUMIF('Banana Prod'!$F$4:$F$176,$E70,'Banana Prod'!R$4:R$176)</f>
        <v>0</v>
      </c>
      <c r="S70" s="2">
        <f>+SUMIF('Banana Prod'!$F$4:$F$176,$E70,'Banana Prod'!S$4:S$176)</f>
        <v>0</v>
      </c>
      <c r="T70" s="2">
        <f>+SUMIF('Banana Prod'!$F$4:$F$176,$E70,'Banana Prod'!T$4:T$176)</f>
        <v>0</v>
      </c>
      <c r="U70" s="2">
        <f>+SUMIF('Banana Prod'!$F$4:$F$176,$E70,'Banana Prod'!U$4:U$176)</f>
        <v>0</v>
      </c>
      <c r="V70" s="2">
        <f>+SUMIF('Banana Prod'!$F$4:$F$176,$E70,'Banana Prod'!V$4:V$176)</f>
        <v>0</v>
      </c>
      <c r="W70" s="2">
        <f>+SUMIF('Banana Prod'!$F$4:$F$176,$E70,'Banana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62">+SUM(H68:H70)</f>
        <v>398678</v>
      </c>
      <c r="I71" s="3">
        <f t="shared" si="62"/>
        <v>415367</v>
      </c>
      <c r="J71" s="3">
        <f t="shared" si="62"/>
        <v>412846</v>
      </c>
      <c r="L71" s="3">
        <f t="shared" ref="L71:W71" si="63">+SUM(L68:L70)</f>
        <v>0</v>
      </c>
      <c r="M71" s="3">
        <f t="shared" si="63"/>
        <v>0</v>
      </c>
      <c r="N71" s="3">
        <f t="shared" si="63"/>
        <v>0</v>
      </c>
      <c r="O71" s="3">
        <f t="shared" si="63"/>
        <v>0</v>
      </c>
      <c r="P71" s="3">
        <f t="shared" si="63"/>
        <v>0</v>
      </c>
      <c r="Q71" s="3">
        <f t="shared" si="63"/>
        <v>0</v>
      </c>
      <c r="R71" s="3">
        <f t="shared" si="63"/>
        <v>0</v>
      </c>
      <c r="S71" s="3">
        <f t="shared" si="63"/>
        <v>0</v>
      </c>
      <c r="T71" s="3">
        <f t="shared" si="63"/>
        <v>0</v>
      </c>
      <c r="U71" s="3">
        <f t="shared" si="63"/>
        <v>0</v>
      </c>
      <c r="V71" s="3">
        <f t="shared" si="63"/>
        <v>0</v>
      </c>
      <c r="W71" s="3">
        <f t="shared" si="63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+SUMIF('Banana Prod'!$F$4:$F$176,$E72,'Banana Prod'!H$4:H$176)</f>
        <v>1626510</v>
      </c>
      <c r="I72" s="2">
        <f>+SUMIF('Banana Prod'!$F$4:$F$176,$E72,'Banana Prod'!I$4:I$176)</f>
        <v>1649547</v>
      </c>
      <c r="J72" s="2">
        <f>+SUMIF('Banana Prod'!$F$4:$F$176,$E72,'Banana Prod'!J$4:J$176)</f>
        <v>1675791</v>
      </c>
      <c r="L72" s="2">
        <f>+SUMIF('Banana Prod'!$F$4:$F$176,$E72,'Banana Prod'!L$4:L$176)</f>
        <v>17972.971000000001</v>
      </c>
      <c r="M72" s="2">
        <f>+SUMIF('Banana Prod'!$F$4:$F$176,$E72,'Banana Prod'!M$4:M$176)</f>
        <v>18400.617999999999</v>
      </c>
      <c r="N72" s="2">
        <f>+SUMIF('Banana Prod'!$F$4:$F$176,$E72,'Banana Prod'!N$4:N$176)</f>
        <v>18783.156999999999</v>
      </c>
      <c r="O72" s="2">
        <f>+SUMIF('Banana Prod'!$F$4:$F$176,$E72,'Banana Prod'!O$4:O$176)</f>
        <v>35.943987</v>
      </c>
      <c r="P72" s="2">
        <f>+SUMIF('Banana Prod'!$F$4:$F$176,$E72,'Banana Prod'!P$4:P$176)</f>
        <v>36.799095999999999</v>
      </c>
      <c r="Q72" s="2">
        <f>+SUMIF('Banana Prod'!$F$4:$F$176,$E72,'Banana Prod'!Q$4:Q$176)</f>
        <v>37.563848999999998</v>
      </c>
      <c r="R72" s="2">
        <f>+SUMIF('Banana Prod'!$F$4:$F$176,$E72,'Banana Prod'!R$4:R$176)</f>
        <v>206681.93300000002</v>
      </c>
      <c r="S72" s="2">
        <f>+SUMIF('Banana Prod'!$F$4:$F$176,$E72,'Banana Prod'!S$4:S$176)</f>
        <v>211599.18900000001</v>
      </c>
      <c r="T72" s="2">
        <f>+SUMIF('Banana Prod'!$F$4:$F$176,$E72,'Banana Prod'!T$4:T$176)</f>
        <v>215997.18500000003</v>
      </c>
      <c r="U72" s="2">
        <f>+SUMIF('Banana Prod'!$F$4:$F$176,$E72,'Banana Prod'!U$4:U$176)</f>
        <v>6200.1225119999999</v>
      </c>
      <c r="V72" s="2">
        <f>+SUMIF('Banana Prod'!$F$4:$F$176,$E72,'Banana Prod'!V$4:V$176)</f>
        <v>6347.6084460000002</v>
      </c>
      <c r="W72" s="2">
        <f>+SUMIF('Banana Prod'!$F$4:$F$176,$E72,'Banana Prod'!W$4:W$176)</f>
        <v>6479.4925560000001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+SUMIF('Banana Prod'!$F$4:$F$176,$E73,'Banana Prod'!H$4:H$176)</f>
        <v>779467</v>
      </c>
      <c r="I73" s="2">
        <f>+SUMIF('Banana Prod'!$F$4:$F$176,$E73,'Banana Prod'!I$4:I$176)</f>
        <v>797760</v>
      </c>
      <c r="J73" s="2">
        <f>+SUMIF('Banana Prod'!$F$4:$F$176,$E73,'Banana Prod'!J$4:J$176)</f>
        <v>859788</v>
      </c>
      <c r="L73" s="2">
        <f>+SUMIF('Banana Prod'!$F$4:$F$176,$E73,'Banana Prod'!L$4:L$176)</f>
        <v>24720.093000000001</v>
      </c>
      <c r="M73" s="2">
        <f>+SUMIF('Banana Prod'!$F$4:$F$176,$E73,'Banana Prod'!M$4:M$176)</f>
        <v>24937.126</v>
      </c>
      <c r="N73" s="2">
        <f>+SUMIF('Banana Prod'!$F$4:$F$176,$E73,'Banana Prod'!N$4:N$176)</f>
        <v>26999.8</v>
      </c>
      <c r="O73" s="2">
        <f>+SUMIF('Banana Prod'!$F$4:$F$176,$E73,'Banana Prod'!O$4:O$176)</f>
        <v>1058.2575020000002</v>
      </c>
      <c r="P73" s="2">
        <f>+SUMIF('Banana Prod'!$F$4:$F$176,$E73,'Banana Prod'!P$4:P$176)</f>
        <v>1064.8452870000001</v>
      </c>
      <c r="Q73" s="2">
        <f>+SUMIF('Banana Prod'!$F$4:$F$176,$E73,'Banana Prod'!Q$4:Q$176)</f>
        <v>1153.2748770000001</v>
      </c>
      <c r="R73" s="2">
        <f>+SUMIF('Banana Prod'!$F$4:$F$176,$E73,'Banana Prod'!R$4:R$176)</f>
        <v>76004.69</v>
      </c>
      <c r="S73" s="2">
        <f>+SUMIF('Banana Prod'!$F$4:$F$176,$E73,'Banana Prod'!S$4:S$176)</f>
        <v>77073.668999999994</v>
      </c>
      <c r="T73" s="2">
        <f>+SUMIF('Banana Prod'!$F$4:$F$176,$E73,'Banana Prod'!T$4:T$176)</f>
        <v>83232.653000000006</v>
      </c>
      <c r="U73" s="2">
        <f>+SUMIF('Banana Prod'!$F$4:$F$176,$E73,'Banana Prod'!U$4:U$176)</f>
        <v>11344.907382000003</v>
      </c>
      <c r="V73" s="2">
        <f>+SUMIF('Banana Prod'!$F$4:$F$176,$E73,'Banana Prod'!V$4:V$176)</f>
        <v>11418.223485000002</v>
      </c>
      <c r="W73" s="2">
        <f>+SUMIF('Banana Prod'!$F$4:$F$176,$E73,'Banana Prod'!W$4:W$176)</f>
        <v>12365.824821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64">+SUM(H72:H73)</f>
        <v>2405977</v>
      </c>
      <c r="I74" s="3">
        <f t="shared" si="64"/>
        <v>2447307</v>
      </c>
      <c r="J74" s="3">
        <f t="shared" si="64"/>
        <v>2535579</v>
      </c>
      <c r="L74" s="3">
        <f t="shared" ref="L74:W74" si="65">+SUM(L72:L73)</f>
        <v>42693.063999999998</v>
      </c>
      <c r="M74" s="3">
        <f t="shared" si="65"/>
        <v>43337.743999999999</v>
      </c>
      <c r="N74" s="3">
        <f t="shared" si="65"/>
        <v>45782.956999999995</v>
      </c>
      <c r="O74" s="3">
        <f t="shared" si="65"/>
        <v>1094.2014890000003</v>
      </c>
      <c r="P74" s="3">
        <f t="shared" si="65"/>
        <v>1101.6443830000001</v>
      </c>
      <c r="Q74" s="3">
        <f t="shared" si="65"/>
        <v>1190.838726</v>
      </c>
      <c r="R74" s="3">
        <f t="shared" si="65"/>
        <v>282686.62300000002</v>
      </c>
      <c r="S74" s="3">
        <f t="shared" si="65"/>
        <v>288672.85800000001</v>
      </c>
      <c r="T74" s="3">
        <f t="shared" si="65"/>
        <v>299229.83800000005</v>
      </c>
      <c r="U74" s="3">
        <f t="shared" si="65"/>
        <v>17545.029894000003</v>
      </c>
      <c r="V74" s="3">
        <f t="shared" si="65"/>
        <v>17765.831931000001</v>
      </c>
      <c r="W74" s="3">
        <f t="shared" si="65"/>
        <v>18845.317376999999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+SUMIF('Banana Prod'!$F$4:$F$176,$E75,'Banana Prod'!H$4:H$176)</f>
        <v>254474</v>
      </c>
      <c r="I75" s="3">
        <f>+SUMIF('Banana Prod'!$F$4:$F$176,$E75,'Banana Prod'!I$4:I$176)</f>
        <v>252024</v>
      </c>
      <c r="J75" s="3">
        <f>+SUMIF('Banana Prod'!$F$4:$F$176,$E75,'Banana Prod'!J$4:J$176)</f>
        <v>354241</v>
      </c>
      <c r="K75" s="22"/>
      <c r="L75" s="3">
        <f>+SUMIF('Banana Prod'!$F$4:$F$176,$E75,'Banana Prod'!L$4:L$176)</f>
        <v>0</v>
      </c>
      <c r="M75" s="3">
        <f>+SUMIF('Banana Prod'!$F$4:$F$176,$E75,'Banana Prod'!M$4:M$176)</f>
        <v>0</v>
      </c>
      <c r="N75" s="3">
        <f>+SUMIF('Banana Prod'!$F$4:$F$176,$E75,'Banana Prod'!N$4:N$176)</f>
        <v>0</v>
      </c>
      <c r="O75" s="3">
        <f>+SUMIF('Banana Prod'!$F$4:$F$176,$E75,'Banana Prod'!O$4:O$176)</f>
        <v>0</v>
      </c>
      <c r="P75" s="3">
        <f>+SUMIF('Banana Prod'!$F$4:$F$176,$E75,'Banana Prod'!P$4:P$176)</f>
        <v>0</v>
      </c>
      <c r="Q75" s="3">
        <f>+SUMIF('Banana Prod'!$F$4:$F$176,$E75,'Banana Prod'!Q$4:Q$176)</f>
        <v>0</v>
      </c>
      <c r="R75" s="3">
        <f>+SUMIF('Banana Prod'!$F$4:$F$176,$E75,'Banana Prod'!R$4:R$176)</f>
        <v>0</v>
      </c>
      <c r="S75" s="3">
        <f>+SUMIF('Banana Prod'!$F$4:$F$176,$E75,'Banana Prod'!S$4:S$176)</f>
        <v>0</v>
      </c>
      <c r="T75" s="3">
        <f>+SUMIF('Banana Prod'!$F$4:$F$176,$E75,'Banana Prod'!T$4:T$176)</f>
        <v>0</v>
      </c>
      <c r="U75" s="3">
        <f>+SUMIF('Banana Prod'!$F$4:$F$176,$E75,'Banana Prod'!U$4:U$176)</f>
        <v>0</v>
      </c>
      <c r="V75" s="3">
        <f>+SUMIF('Banana Prod'!$F$4:$F$176,$E75,'Banana Prod'!V$4:V$176)</f>
        <v>0</v>
      </c>
      <c r="W75" s="3">
        <f>+SUMIF('Banana Prod'!$F$4:$F$176,$E75,'Banana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+SUMIF('Banana Prod'!$F$4:$F$176,$E76,'Banana Prod'!H$4:H$176)</f>
        <v>0</v>
      </c>
      <c r="I76" s="2">
        <f>+SUMIF('Banana Prod'!$F$4:$F$176,$E76,'Banana Prod'!I$4:I$176)</f>
        <v>0</v>
      </c>
      <c r="J76" s="2">
        <f>+SUMIF('Banana Prod'!$F$4:$F$176,$E76,'Banana Prod'!J$4:J$176)</f>
        <v>0</v>
      </c>
      <c r="L76" s="2">
        <f>+SUMIF('Banana Prod'!$F$4:$F$176,$E76,'Banana Prod'!L$4:L$176)</f>
        <v>0</v>
      </c>
      <c r="M76" s="2">
        <f>+SUMIF('Banana Prod'!$F$4:$F$176,$E76,'Banana Prod'!M$4:M$176)</f>
        <v>0</v>
      </c>
      <c r="N76" s="2">
        <f>+SUMIF('Banana Prod'!$F$4:$F$176,$E76,'Banana Prod'!N$4:N$176)</f>
        <v>0</v>
      </c>
      <c r="O76" s="2">
        <f>+SUMIF('Banana Prod'!$F$4:$F$176,$E76,'Banana Prod'!O$4:O$176)</f>
        <v>0</v>
      </c>
      <c r="P76" s="2">
        <f>+SUMIF('Banana Prod'!$F$4:$F$176,$E76,'Banana Prod'!P$4:P$176)</f>
        <v>0</v>
      </c>
      <c r="Q76" s="2">
        <f>+SUMIF('Banana Prod'!$F$4:$F$176,$E76,'Banana Prod'!Q$4:Q$176)</f>
        <v>0</v>
      </c>
      <c r="R76" s="2">
        <f>+SUMIF('Banana Prod'!$F$4:$F$176,$E76,'Banana Prod'!R$4:R$176)</f>
        <v>0</v>
      </c>
      <c r="S76" s="2">
        <f>+SUMIF('Banana Prod'!$F$4:$F$176,$E76,'Banana Prod'!S$4:S$176)</f>
        <v>0</v>
      </c>
      <c r="T76" s="2">
        <f>+SUMIF('Banana Prod'!$F$4:$F$176,$E76,'Banana Prod'!T$4:T$176)</f>
        <v>0</v>
      </c>
      <c r="U76" s="2">
        <f>+SUMIF('Banana Prod'!$F$4:$F$176,$E76,'Banana Prod'!U$4:U$176)</f>
        <v>0</v>
      </c>
      <c r="V76" s="2">
        <f>+SUMIF('Banana Prod'!$F$4:$F$176,$E76,'Banana Prod'!V$4:V$176)</f>
        <v>0</v>
      </c>
      <c r="W76" s="2">
        <f>+SUMIF('Banana Prod'!$F$4:$F$176,$E76,'Banana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+SUMIF('Banana Prod'!$F$4:$F$176,$E77,'Banana Prod'!H$4:H$176)</f>
        <v>0</v>
      </c>
      <c r="I77" s="2">
        <f>+SUMIF('Banana Prod'!$F$4:$F$176,$E77,'Banana Prod'!I$4:I$176)</f>
        <v>0</v>
      </c>
      <c r="J77" s="2">
        <f>+SUMIF('Banana Prod'!$F$4:$F$176,$E77,'Banana Prod'!J$4:J$176)</f>
        <v>0</v>
      </c>
      <c r="L77" s="2">
        <f>+SUMIF('Banana Prod'!$F$4:$F$176,$E77,'Banana Prod'!L$4:L$176)</f>
        <v>0</v>
      </c>
      <c r="M77" s="2">
        <f>+SUMIF('Banana Prod'!$F$4:$F$176,$E77,'Banana Prod'!M$4:M$176)</f>
        <v>0</v>
      </c>
      <c r="N77" s="2">
        <f>+SUMIF('Banana Prod'!$F$4:$F$176,$E77,'Banana Prod'!N$4:N$176)</f>
        <v>0</v>
      </c>
      <c r="O77" s="2">
        <f>+SUMIF('Banana Prod'!$F$4:$F$176,$E77,'Banana Prod'!O$4:O$176)</f>
        <v>0</v>
      </c>
      <c r="P77" s="2">
        <f>+SUMIF('Banana Prod'!$F$4:$F$176,$E77,'Banana Prod'!P$4:P$176)</f>
        <v>0</v>
      </c>
      <c r="Q77" s="2">
        <f>+SUMIF('Banana Prod'!$F$4:$F$176,$E77,'Banana Prod'!Q$4:Q$176)</f>
        <v>0</v>
      </c>
      <c r="R77" s="2">
        <f>+SUMIF('Banana Prod'!$F$4:$F$176,$E77,'Banana Prod'!R$4:R$176)</f>
        <v>0</v>
      </c>
      <c r="S77" s="2">
        <f>+SUMIF('Banana Prod'!$F$4:$F$176,$E77,'Banana Prod'!S$4:S$176)</f>
        <v>0</v>
      </c>
      <c r="T77" s="2">
        <f>+SUMIF('Banana Prod'!$F$4:$F$176,$E77,'Banana Prod'!T$4:T$176)</f>
        <v>0</v>
      </c>
      <c r="U77" s="2">
        <f>+SUMIF('Banana Prod'!$F$4:$F$176,$E77,'Banana Prod'!U$4:U$176)</f>
        <v>0</v>
      </c>
      <c r="V77" s="2">
        <f>+SUMIF('Banana Prod'!$F$4:$F$176,$E77,'Banana Prod'!V$4:V$176)</f>
        <v>0</v>
      </c>
      <c r="W77" s="2">
        <f>+SUMIF('Banana Prod'!$F$4:$F$176,$E77,'Banana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+SUMIF('Banana Prod'!$F$4:$F$176,$E78,'Banana Prod'!H$4:H$176)</f>
        <v>0</v>
      </c>
      <c r="I78" s="2">
        <f>+SUMIF('Banana Prod'!$F$4:$F$176,$E78,'Banana Prod'!I$4:I$176)</f>
        <v>0</v>
      </c>
      <c r="J78" s="2">
        <f>+SUMIF('Banana Prod'!$F$4:$F$176,$E78,'Banana Prod'!J$4:J$176)</f>
        <v>0</v>
      </c>
      <c r="L78" s="2">
        <f>+SUMIF('Banana Prod'!$F$4:$F$176,$E78,'Banana Prod'!L$4:L$176)</f>
        <v>0</v>
      </c>
      <c r="M78" s="2">
        <f>+SUMIF('Banana Prod'!$F$4:$F$176,$E78,'Banana Prod'!M$4:M$176)</f>
        <v>0</v>
      </c>
      <c r="N78" s="2">
        <f>+SUMIF('Banana Prod'!$F$4:$F$176,$E78,'Banana Prod'!N$4:N$176)</f>
        <v>0</v>
      </c>
      <c r="O78" s="2">
        <f>+SUMIF('Banana Prod'!$F$4:$F$176,$E78,'Banana Prod'!O$4:O$176)</f>
        <v>0</v>
      </c>
      <c r="P78" s="2">
        <f>+SUMIF('Banana Prod'!$F$4:$F$176,$E78,'Banana Prod'!P$4:P$176)</f>
        <v>0</v>
      </c>
      <c r="Q78" s="2">
        <f>+SUMIF('Banana Prod'!$F$4:$F$176,$E78,'Banana Prod'!Q$4:Q$176)</f>
        <v>0</v>
      </c>
      <c r="R78" s="2">
        <f>+SUMIF('Banana Prod'!$F$4:$F$176,$E78,'Banana Prod'!R$4:R$176)</f>
        <v>0</v>
      </c>
      <c r="S78" s="2">
        <f>+SUMIF('Banana Prod'!$F$4:$F$176,$E78,'Banana Prod'!S$4:S$176)</f>
        <v>0</v>
      </c>
      <c r="T78" s="2">
        <f>+SUMIF('Banana Prod'!$F$4:$F$176,$E78,'Banana Prod'!T$4:T$176)</f>
        <v>0</v>
      </c>
      <c r="U78" s="2">
        <f>+SUMIF('Banana Prod'!$F$4:$F$176,$E78,'Banana Prod'!U$4:U$176)</f>
        <v>0</v>
      </c>
      <c r="V78" s="2">
        <f>+SUMIF('Banana Prod'!$F$4:$F$176,$E78,'Banana Prod'!V$4:V$176)</f>
        <v>0</v>
      </c>
      <c r="W78" s="2">
        <f>+SUMIF('Banana Prod'!$F$4:$F$176,$E78,'Banana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+SUMIF('Banana Prod'!$F$4:$F$176,$E79,'Banana Prod'!H$4:H$176)</f>
        <v>0</v>
      </c>
      <c r="I79" s="3">
        <f>+SUMIF('Banana Prod'!$F$4:$F$176,$E79,'Banana Prod'!I$4:I$176)</f>
        <v>0</v>
      </c>
      <c r="J79" s="3">
        <f>+SUMIF('Banana Prod'!$F$4:$F$176,$E79,'Banana Prod'!J$4:J$176)</f>
        <v>0</v>
      </c>
      <c r="K79" s="22"/>
      <c r="L79" s="3">
        <f>+SUMIF('Banana Prod'!$F$4:$F$176,$E79,'Banana Prod'!L$4:L$176)</f>
        <v>0</v>
      </c>
      <c r="M79" s="3">
        <f>+SUMIF('Banana Prod'!$F$4:$F$176,$E79,'Banana Prod'!M$4:M$176)</f>
        <v>0</v>
      </c>
      <c r="N79" s="3">
        <f>+SUMIF('Banana Prod'!$F$4:$F$176,$E79,'Banana Prod'!N$4:N$176)</f>
        <v>0</v>
      </c>
      <c r="O79" s="3">
        <f>+SUMIF('Banana Prod'!$F$4:$F$176,$E79,'Banana Prod'!O$4:O$176)</f>
        <v>0</v>
      </c>
      <c r="P79" s="3">
        <f>+SUMIF('Banana Prod'!$F$4:$F$176,$E79,'Banana Prod'!P$4:P$176)</f>
        <v>0</v>
      </c>
      <c r="Q79" s="3">
        <f>+SUMIF('Banana Prod'!$F$4:$F$176,$E79,'Banana Prod'!Q$4:Q$176)</f>
        <v>0</v>
      </c>
      <c r="R79" s="3">
        <f>+SUMIF('Banana Prod'!$F$4:$F$176,$E79,'Banana Prod'!R$4:R$176)</f>
        <v>0</v>
      </c>
      <c r="S79" s="3">
        <f>+SUMIF('Banana Prod'!$F$4:$F$176,$E79,'Banana Prod'!S$4:S$176)</f>
        <v>0</v>
      </c>
      <c r="T79" s="3">
        <f>+SUMIF('Banana Prod'!$F$4:$F$176,$E79,'Banana Prod'!T$4:T$176)</f>
        <v>0</v>
      </c>
      <c r="U79" s="3">
        <f>+SUMIF('Banana Prod'!$F$4:$F$176,$E79,'Banana Prod'!U$4:U$176)</f>
        <v>0</v>
      </c>
      <c r="V79" s="3">
        <f>+SUMIF('Banana Prod'!$F$4:$F$176,$E79,'Banana Prod'!V$4:V$176)</f>
        <v>0</v>
      </c>
      <c r="W79" s="3">
        <f>+SUMIF('Banana Prod'!$F$4:$F$176,$E79,'Banana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66">+SUM(H75,H69,H68,H62,H61,H47)</f>
        <v>959618</v>
      </c>
      <c r="I81" s="2">
        <f t="shared" si="66"/>
        <v>946932</v>
      </c>
      <c r="J81" s="2">
        <f t="shared" si="66"/>
        <v>1028851</v>
      </c>
      <c r="L81" s="2">
        <f t="shared" ref="L81:W81" si="67">+SUM(L75,L69,L68,L62,L61,L47)</f>
        <v>0</v>
      </c>
      <c r="M81" s="2">
        <f t="shared" si="67"/>
        <v>0</v>
      </c>
      <c r="N81" s="2">
        <f t="shared" si="67"/>
        <v>0</v>
      </c>
      <c r="O81" s="2">
        <f t="shared" si="67"/>
        <v>0</v>
      </c>
      <c r="P81" s="2">
        <f t="shared" si="67"/>
        <v>0</v>
      </c>
      <c r="Q81" s="2">
        <f t="shared" si="67"/>
        <v>0</v>
      </c>
      <c r="R81" s="2">
        <f t="shared" si="67"/>
        <v>0</v>
      </c>
      <c r="S81" s="2">
        <f t="shared" si="67"/>
        <v>0</v>
      </c>
      <c r="T81" s="2">
        <f t="shared" si="67"/>
        <v>0</v>
      </c>
      <c r="U81" s="2">
        <f t="shared" si="67"/>
        <v>0</v>
      </c>
      <c r="V81" s="2">
        <f t="shared" si="67"/>
        <v>0</v>
      </c>
      <c r="W81" s="2">
        <f t="shared" si="67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68">+SUM(H79,H70)</f>
        <v>0</v>
      </c>
      <c r="I82" s="2">
        <f t="shared" si="68"/>
        <v>0</v>
      </c>
      <c r="J82" s="2">
        <f t="shared" si="68"/>
        <v>0</v>
      </c>
      <c r="L82" s="2">
        <f t="shared" ref="L82:W82" si="69">+SUM(L79,L70)</f>
        <v>0</v>
      </c>
      <c r="M82" s="2">
        <f t="shared" si="69"/>
        <v>0</v>
      </c>
      <c r="N82" s="2">
        <f t="shared" si="69"/>
        <v>0</v>
      </c>
      <c r="O82" s="2">
        <f t="shared" si="69"/>
        <v>0</v>
      </c>
      <c r="P82" s="2">
        <f t="shared" si="69"/>
        <v>0</v>
      </c>
      <c r="Q82" s="2">
        <f t="shared" si="69"/>
        <v>0</v>
      </c>
      <c r="R82" s="2">
        <f t="shared" si="69"/>
        <v>0</v>
      </c>
      <c r="S82" s="2">
        <f t="shared" si="69"/>
        <v>0</v>
      </c>
      <c r="T82" s="2">
        <f t="shared" si="69"/>
        <v>0</v>
      </c>
      <c r="U82" s="2">
        <f t="shared" si="69"/>
        <v>0</v>
      </c>
      <c r="V82" s="2">
        <f t="shared" si="69"/>
        <v>0</v>
      </c>
      <c r="W82" s="2">
        <f t="shared" si="69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70">+SUM(H54,H60,H63,H64,H65,H66,H74)</f>
        <v>109576130</v>
      </c>
      <c r="I83" s="2">
        <f t="shared" si="70"/>
        <v>113509893</v>
      </c>
      <c r="J83" s="2">
        <f t="shared" si="70"/>
        <v>111448134</v>
      </c>
      <c r="L83" s="2">
        <f t="shared" ref="L83:W83" si="71">+SUM(L54,L60,L63,L64,L65,L66,L74)</f>
        <v>17468848.964000002</v>
      </c>
      <c r="M83" s="2">
        <f t="shared" si="71"/>
        <v>17759569.364</v>
      </c>
      <c r="N83" s="2">
        <f t="shared" si="71"/>
        <v>17621249.779999997</v>
      </c>
      <c r="O83" s="2">
        <f t="shared" si="71"/>
        <v>2034816.7843260001</v>
      </c>
      <c r="P83" s="2">
        <f t="shared" si="71"/>
        <v>2001064.1665639998</v>
      </c>
      <c r="Q83" s="2">
        <f t="shared" si="71"/>
        <v>1999852.2716609999</v>
      </c>
      <c r="R83" s="2">
        <f t="shared" si="71"/>
        <v>40930816.759999998</v>
      </c>
      <c r="S83" s="2">
        <f t="shared" si="71"/>
        <v>42175839.697999991</v>
      </c>
      <c r="T83" s="2">
        <f t="shared" si="71"/>
        <v>41463702.520999998</v>
      </c>
      <c r="U83" s="2">
        <f t="shared" si="71"/>
        <v>9010143.3853659984</v>
      </c>
      <c r="V83" s="2">
        <f t="shared" si="71"/>
        <v>9085818.6994319987</v>
      </c>
      <c r="W83" s="2">
        <f t="shared" si="71"/>
        <v>9030440.5180549994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72">+H83+H77+H47</f>
        <v>109576130</v>
      </c>
      <c r="I84" s="2">
        <f t="shared" si="72"/>
        <v>113509893</v>
      </c>
      <c r="J84" s="2">
        <f t="shared" si="72"/>
        <v>111448134</v>
      </c>
      <c r="L84" s="2">
        <f t="shared" ref="L84:W84" si="73">+L83+L77+L47</f>
        <v>17468848.964000002</v>
      </c>
      <c r="M84" s="2">
        <f t="shared" si="73"/>
        <v>17759569.364</v>
      </c>
      <c r="N84" s="2">
        <f t="shared" si="73"/>
        <v>17621249.779999997</v>
      </c>
      <c r="O84" s="2">
        <f t="shared" si="73"/>
        <v>2034816.7843260001</v>
      </c>
      <c r="P84" s="2">
        <f t="shared" si="73"/>
        <v>2001064.1665639998</v>
      </c>
      <c r="Q84" s="2">
        <f t="shared" si="73"/>
        <v>1999852.2716609999</v>
      </c>
      <c r="R84" s="2">
        <f t="shared" si="73"/>
        <v>40930816.759999998</v>
      </c>
      <c r="S84" s="2">
        <f t="shared" si="73"/>
        <v>42175839.697999991</v>
      </c>
      <c r="T84" s="2">
        <f t="shared" si="73"/>
        <v>41463702.520999998</v>
      </c>
      <c r="U84" s="2">
        <f t="shared" si="73"/>
        <v>9010143.3853659984</v>
      </c>
      <c r="V84" s="2">
        <f t="shared" si="73"/>
        <v>9085818.6994319987</v>
      </c>
      <c r="W84" s="2">
        <f t="shared" si="73"/>
        <v>9030440.5180549994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74">+SUM(H81:H83)</f>
        <v>110535748</v>
      </c>
      <c r="I85" s="2">
        <f t="shared" si="74"/>
        <v>114456825</v>
      </c>
      <c r="J85" s="2">
        <f t="shared" si="74"/>
        <v>112476985</v>
      </c>
      <c r="L85" s="2">
        <f t="shared" ref="L85:W85" si="75">+SUM(L81:L83)</f>
        <v>17468848.964000002</v>
      </c>
      <c r="M85" s="2">
        <f t="shared" si="75"/>
        <v>17759569.364</v>
      </c>
      <c r="N85" s="2">
        <f t="shared" si="75"/>
        <v>17621249.779999997</v>
      </c>
      <c r="O85" s="2">
        <f t="shared" si="75"/>
        <v>2034816.7843260001</v>
      </c>
      <c r="P85" s="2">
        <f t="shared" si="75"/>
        <v>2001064.1665639998</v>
      </c>
      <c r="Q85" s="2">
        <f t="shared" si="75"/>
        <v>1999852.2716609999</v>
      </c>
      <c r="R85" s="2">
        <f t="shared" si="75"/>
        <v>40930816.759999998</v>
      </c>
      <c r="S85" s="2">
        <f t="shared" si="75"/>
        <v>42175839.697999991</v>
      </c>
      <c r="T85" s="2">
        <f t="shared" si="75"/>
        <v>41463702.520999998</v>
      </c>
      <c r="U85" s="2">
        <f t="shared" si="75"/>
        <v>9010143.3853659984</v>
      </c>
      <c r="V85" s="2">
        <f t="shared" si="75"/>
        <v>9085818.6994319987</v>
      </c>
      <c r="W85" s="2">
        <f t="shared" si="75"/>
        <v>9030440.5180549994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76">+H84-H63-H58-H59</f>
        <v>90487093</v>
      </c>
      <c r="I86" s="52">
        <f t="shared" si="76"/>
        <v>93855198</v>
      </c>
      <c r="J86" s="52">
        <f t="shared" si="76"/>
        <v>91285624</v>
      </c>
      <c r="L86" s="61">
        <f t="shared" ref="L86:W86" si="77">+L84-L63-L58-L59</f>
        <v>16941053.991</v>
      </c>
      <c r="M86" s="61">
        <f t="shared" si="77"/>
        <v>17223457.195</v>
      </c>
      <c r="N86" s="61">
        <f t="shared" si="77"/>
        <v>17077331.551999997</v>
      </c>
      <c r="O86" s="61">
        <f t="shared" si="77"/>
        <v>2028122.3110860002</v>
      </c>
      <c r="P86" s="61">
        <f t="shared" si="77"/>
        <v>1994421.125214</v>
      </c>
      <c r="Q86" s="61">
        <f t="shared" si="77"/>
        <v>1993247.701785</v>
      </c>
      <c r="R86" s="61">
        <f t="shared" si="77"/>
        <v>38844208.068999998</v>
      </c>
      <c r="S86" s="61">
        <f t="shared" si="77"/>
        <v>40017375.072999991</v>
      </c>
      <c r="T86" s="61">
        <f t="shared" si="77"/>
        <v>39240315.730999999</v>
      </c>
      <c r="U86" s="61">
        <f t="shared" si="77"/>
        <v>8944704.3932369985</v>
      </c>
      <c r="V86" s="61">
        <f t="shared" si="77"/>
        <v>9018474.7377469987</v>
      </c>
      <c r="W86" s="61">
        <f t="shared" si="77"/>
        <v>8961366.1194029991</v>
      </c>
    </row>
    <row r="87" spans="4:23" ht="13.5" customHeight="1" x14ac:dyDescent="0.35">
      <c r="D87" s="4" t="s">
        <v>563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+SUMIF('Banana Area'!$F$4:$F$176,$E90,'Banana Area'!H$4:H$176)</f>
        <v>0</v>
      </c>
      <c r="I90" s="2">
        <f>+SUMIF('Banana Area'!$F$4:$F$176,$E90,'Banana Area'!I$4:I$176)</f>
        <v>0</v>
      </c>
      <c r="J90" s="2">
        <f>+SUMIF('Banana Area'!$F$4:$F$176,$E90,'Banana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+SUMIF('Banana Area'!$F$4:$F$176,$E91,'Banana Area'!H$4:H$176)</f>
        <v>193679</v>
      </c>
      <c r="I91" s="2">
        <f>+SUMIF('Banana Area'!$F$4:$F$176,$E91,'Banana Area'!I$4:I$176)</f>
        <v>198237</v>
      </c>
      <c r="J91" s="2">
        <f>+SUMIF('Banana Area'!$F$4:$F$176,$E91,'Banana Area'!J$4:J$176)</f>
        <v>199915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+SUMIF('Banana Area'!$F$4:$F$176,$E92,'Banana Area'!H$4:H$176)</f>
        <v>774849</v>
      </c>
      <c r="I92" s="2">
        <f>+SUMIF('Banana Area'!$F$4:$F$176,$E92,'Banana Area'!I$4:I$176)</f>
        <v>795583</v>
      </c>
      <c r="J92" s="2">
        <f>+SUMIF('Banana Area'!$F$4:$F$176,$E92,'Banana Area'!J$4:J$176)</f>
        <v>828696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+SUMIF('Banana Area'!$F$4:$F$176,$E93,'Banana Area'!H$4:H$176)</f>
        <v>0</v>
      </c>
      <c r="I93" s="2">
        <f>+SUMIF('Banana Area'!$F$4:$F$176,$E93,'Banana Area'!I$4:I$176)</f>
        <v>0</v>
      </c>
      <c r="J93" s="2">
        <f>+SUMIF('Banana Area'!$F$4:$F$176,$E93,'Banana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+SUMIF('Banana Area'!$F$4:$F$176,$E94,'Banana Area'!H$4:H$176)</f>
        <v>826175</v>
      </c>
      <c r="I94" s="2">
        <f>+SUMIF('Banana Area'!$F$4:$F$176,$E94,'Banana Area'!I$4:I$176)</f>
        <v>789068</v>
      </c>
      <c r="J94" s="2">
        <f>+SUMIF('Banana Area'!$F$4:$F$176,$E94,'Banana Area'!J$4:J$176)</f>
        <v>788009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+SUMIF('Banana Area'!$F$4:$F$176,$E95,'Banana Area'!H$4:H$176)</f>
        <v>0</v>
      </c>
      <c r="I95" s="2">
        <f>+SUMIF('Banana Area'!$F$4:$F$176,$E95,'Banana Area'!I$4:I$176)</f>
        <v>0</v>
      </c>
      <c r="J95" s="2">
        <f>+SUMIF('Banana Area'!$F$4:$F$176,$E95,'Banana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+SUMIF('Banana Area'!$F$4:$F$176,$E96,'Banana Area'!H$4:H$176)</f>
        <v>88469</v>
      </c>
      <c r="I96" s="2">
        <f>+SUMIF('Banana Area'!$F$4:$F$176,$E96,'Banana Area'!I$4:I$176)</f>
        <v>86986</v>
      </c>
      <c r="J96" s="2">
        <f>+SUMIF('Banana Area'!$F$4:$F$176,$E96,'Banana Area'!J$4:J$176)</f>
        <v>88242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78">+SUM(H91:H96)</f>
        <v>1883172</v>
      </c>
      <c r="I97" s="3">
        <f t="shared" si="78"/>
        <v>1869874</v>
      </c>
      <c r="J97" s="3">
        <f t="shared" si="78"/>
        <v>1904862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+SUMIF('Banana Area'!$F$4:$F$176,$E98,'Banana Area'!H$4:H$176)</f>
        <v>124624</v>
      </c>
      <c r="I98" s="2">
        <f>+SUMIF('Banana Area'!$F$4:$F$176,$E98,'Banana Area'!I$4:I$176)</f>
        <v>133853</v>
      </c>
      <c r="J98" s="2">
        <f>+SUMIF('Banana Area'!$F$4:$F$176,$E98,'Banana Area'!J$4:J$176)</f>
        <v>134811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+SUMIF('Banana Area'!$F$4:$F$176,$E99,'Banana Area'!H$4:H$176)</f>
        <v>225131</v>
      </c>
      <c r="I99" s="2">
        <f>+SUMIF('Banana Area'!$F$4:$F$176,$E99,'Banana Area'!I$4:I$176)</f>
        <v>235050</v>
      </c>
      <c r="J99" s="2">
        <f>+SUMIF('Banana Area'!$F$4:$F$176,$E99,'Banana Area'!J$4:J$176)</f>
        <v>233972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+SUMIF('Banana Area'!$F$4:$F$176,$E100,'Banana Area'!H$4:H$176)</f>
        <v>315255</v>
      </c>
      <c r="I100" s="2">
        <f>+SUMIF('Banana Area'!$F$4:$F$176,$E100,'Banana Area'!I$4:I$176)</f>
        <v>325848</v>
      </c>
      <c r="J100" s="2">
        <f>+SUMIF('Banana Area'!$F$4:$F$176,$E100,'Banana Area'!J$4:J$176)</f>
        <v>326753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+SUMIF('Banana Area'!$F$4:$F$176,$E101,'Banana Area'!H$4:H$176)</f>
        <v>482250</v>
      </c>
      <c r="I101" s="2">
        <f>+SUMIF('Banana Area'!$F$4:$F$176,$E101,'Banana Area'!I$4:I$176)</f>
        <v>479894</v>
      </c>
      <c r="J101" s="2">
        <f>+SUMIF('Banana Area'!$F$4:$F$176,$E101,'Banana Area'!J$4:J$176)</f>
        <v>473932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+SUMIF('Banana Area'!$F$4:$F$176,$E102,'Banana Area'!H$4:H$176)</f>
        <v>16208</v>
      </c>
      <c r="I102" s="2">
        <f>+SUMIF('Banana Area'!$F$4:$F$176,$E102,'Banana Area'!I$4:I$176)</f>
        <v>16233</v>
      </c>
      <c r="J102" s="2">
        <f>+SUMIF('Banana Area'!$F$4:$F$176,$E102,'Banana Area'!J$4:J$176)</f>
        <v>16233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79">+SUM(H98:H102)</f>
        <v>1163468</v>
      </c>
      <c r="I103" s="3">
        <f t="shared" si="79"/>
        <v>1190878</v>
      </c>
      <c r="J103" s="3">
        <f t="shared" si="79"/>
        <v>1185701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+SUMIF('Banana Area'!$F$4:$F$176,$E104,'Banana Area'!H$4:H$176)</f>
        <v>348</v>
      </c>
      <c r="I104" s="3">
        <f>+SUMIF('Banana Area'!$F$4:$F$176,$E104,'Banana Area'!I$4:I$176)</f>
        <v>336</v>
      </c>
      <c r="J104" s="3">
        <f>+SUMIF('Banana Area'!$F$4:$F$176,$E104,'Banana Area'!J$4:J$176)</f>
        <v>283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+SUMIF('Banana Area'!$F$4:$F$176,$E105,'Banana Area'!H$4:H$176)</f>
        <v>13301</v>
      </c>
      <c r="I105" s="2">
        <f>+SUMIF('Banana Area'!$F$4:$F$176,$E105,'Banana Area'!I$4:I$176)</f>
        <v>14102</v>
      </c>
      <c r="J105" s="2">
        <f>+SUMIF('Banana Area'!$F$4:$F$176,$E105,'Banana Area'!J$4:J$176)</f>
        <v>13617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+SUMIF('Banana Area'!$F$4:$F$176,$E106,'Banana Area'!H$4:H$176)</f>
        <v>392000</v>
      </c>
      <c r="I106" s="2">
        <f>+SUMIF('Banana Area'!$F$4:$F$176,$E106,'Banana Area'!I$4:I$176)</f>
        <v>409100</v>
      </c>
      <c r="J106" s="2">
        <f>+SUMIF('Banana Area'!$F$4:$F$176,$E106,'Banana Area'!J$4:J$176)</f>
        <v>416439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+SUMIF('Banana Area'!$F$4:$F$176,$E107,'Banana Area'!H$4:H$176)</f>
        <v>803852</v>
      </c>
      <c r="I107" s="2">
        <f>+SUMIF('Banana Area'!$F$4:$F$176,$E107,'Banana Area'!I$4:I$176)</f>
        <v>877687</v>
      </c>
      <c r="J107" s="2">
        <f>+SUMIF('Banana Area'!$F$4:$F$176,$E107,'Banana Area'!J$4:J$176)</f>
        <v>854526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+SUMIF('Banana Area'!$F$4:$F$176,$E108,'Banana Area'!H$4:H$176)</f>
        <v>86540</v>
      </c>
      <c r="I108" s="2">
        <f>+SUMIF('Banana Area'!$F$4:$F$176,$E108,'Banana Area'!I$4:I$176)</f>
        <v>87146</v>
      </c>
      <c r="J108" s="2">
        <f>+SUMIF('Banana Area'!$F$4:$F$176,$E108,'Banana Area'!J$4:J$176)</f>
        <v>88694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+SUMIF('Banana Area'!$F$4:$F$176,$E109,'Banana Area'!H$4:H$176)</f>
        <v>843333</v>
      </c>
      <c r="I109" s="2">
        <f>+SUMIF('Banana Area'!$F$4:$F$176,$E109,'Banana Area'!I$4:I$176)</f>
        <v>864482</v>
      </c>
      <c r="J109" s="2">
        <f>+SUMIF('Banana Area'!$F$4:$F$176,$E109,'Banana Area'!J$4:J$176)</f>
        <v>889812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80">+SUM(H105:H109)</f>
        <v>2139026</v>
      </c>
      <c r="I110" s="3">
        <f t="shared" si="80"/>
        <v>2252517</v>
      </c>
      <c r="J110" s="3">
        <f t="shared" si="80"/>
        <v>2263088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+SUMIF('Banana Area'!$F$4:$F$176,$E111,'Banana Area'!H$4:H$176)</f>
        <v>0</v>
      </c>
      <c r="I111" s="2">
        <f>+SUMIF('Banana Area'!$F$4:$F$176,$E111,'Banana Area'!I$4:I$176)</f>
        <v>0</v>
      </c>
      <c r="J111" s="2">
        <f>+SUMIF('Banana Area'!$F$4:$F$176,$E111,'Banana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+SUMIF('Banana Area'!$F$4:$F$176,$E112,'Banana Area'!H$4:H$176)</f>
        <v>10569</v>
      </c>
      <c r="I112" s="2">
        <f>+SUMIF('Banana Area'!$F$4:$F$176,$E112,'Banana Area'!I$4:I$176)</f>
        <v>10304</v>
      </c>
      <c r="J112" s="2">
        <f>+SUMIF('Banana Area'!$F$4:$F$176,$E112,'Banana Area'!J$4:J$176)</f>
        <v>10559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+SUMIF('Banana Area'!$F$4:$F$176,$E113,'Banana Area'!H$4:H$176)</f>
        <v>0</v>
      </c>
      <c r="I113" s="2">
        <f>+SUMIF('Banana Area'!$F$4:$F$176,$E113,'Banana Area'!I$4:I$176)</f>
        <v>0</v>
      </c>
      <c r="J113" s="2">
        <f>+SUMIF('Banana Area'!$F$4:$F$176,$E113,'Banana Area'!J$4:J$176)</f>
        <v>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81">+SUM(H111:H113)</f>
        <v>10569</v>
      </c>
      <c r="I114" s="3">
        <f t="shared" si="81"/>
        <v>10304</v>
      </c>
      <c r="J114" s="3">
        <f t="shared" si="81"/>
        <v>10559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+SUMIF('Banana Area'!$F$4:$F$176,$E115,'Banana Area'!H$4:H$176)</f>
        <v>35922</v>
      </c>
      <c r="I115" s="2">
        <f>+SUMIF('Banana Area'!$F$4:$F$176,$E115,'Banana Area'!I$4:I$176)</f>
        <v>35963</v>
      </c>
      <c r="J115" s="2">
        <f>+SUMIF('Banana Area'!$F$4:$F$176,$E115,'Banana Area'!J$4:J$176)</f>
        <v>36140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+SUMIF('Banana Area'!$F$4:$F$176,$E116,'Banana Area'!H$4:H$176)</f>
        <v>27109</v>
      </c>
      <c r="I116" s="2">
        <f>+SUMIF('Banana Area'!$F$4:$F$176,$E116,'Banana Area'!I$4:I$176)</f>
        <v>27813</v>
      </c>
      <c r="J116" s="2">
        <f>+SUMIF('Banana Area'!$F$4:$F$176,$E116,'Banana Area'!J$4:J$176)</f>
        <v>28844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82">+SUM(H115:H116)</f>
        <v>63031</v>
      </c>
      <c r="I117" s="3">
        <f t="shared" si="82"/>
        <v>63776</v>
      </c>
      <c r="J117" s="3">
        <f t="shared" si="82"/>
        <v>64984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+SUMIF('Banana Area'!$F$4:$F$176,$E118,'Banana Area'!H$4:H$176)</f>
        <v>12085</v>
      </c>
      <c r="I118" s="2">
        <f>+SUMIF('Banana Area'!$F$4:$F$176,$E118,'Banana Area'!I$4:I$176)</f>
        <v>11788</v>
      </c>
      <c r="J118" s="2">
        <f>+SUMIF('Banana Area'!$F$4:$F$176,$E118,'Banana Area'!J$4:J$176)</f>
        <v>16612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+SUMIF('Banana Area'!$F$4:$F$176,$E119,'Banana Area'!H$4:H$176)</f>
        <v>0</v>
      </c>
      <c r="I119" s="2">
        <f>+SUMIF('Banana Area'!$F$4:$F$176,$E119,'Banana Area'!I$4:I$176)</f>
        <v>0</v>
      </c>
      <c r="J119" s="2">
        <f>+SUMIF('Banana Area'!$F$4:$F$176,$E119,'Banana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+SUMIF('Banana Area'!$F$4:$F$176,$E120,'Banana Area'!H$4:H$176)</f>
        <v>0</v>
      </c>
      <c r="I120" s="2">
        <f>+SUMIF('Banana Area'!$F$4:$F$176,$E120,'Banana Area'!I$4:I$176)</f>
        <v>0</v>
      </c>
      <c r="J120" s="2">
        <f>+SUMIF('Banana Area'!$F$4:$F$176,$E120,'Banana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+SUMIF('Banana Area'!$F$4:$F$176,$E121,'Banana Area'!H$4:H$176)</f>
        <v>0</v>
      </c>
      <c r="I121" s="2">
        <f>+SUMIF('Banana Area'!$F$4:$F$176,$E121,'Banana Area'!I$4:I$176)</f>
        <v>0</v>
      </c>
      <c r="J121" s="2">
        <f>+SUMIF('Banana Area'!$F$4:$F$176,$E121,'Banana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+SUMIF('Banana Area'!$F$4:$F$176,$E122,'Banana Area'!H$4:H$176)</f>
        <v>0</v>
      </c>
      <c r="I122" s="2">
        <f>+SUMIF('Banana Area'!$F$4:$F$176,$E122,'Banana Area'!I$4:I$176)</f>
        <v>0</v>
      </c>
      <c r="J122" s="2">
        <f>+SUMIF('Banana Area'!$F$4:$F$176,$E122,'Banana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83">+SUM(H118,H112,H111,H105,H104,H90)</f>
        <v>36303</v>
      </c>
      <c r="I124" s="2">
        <f t="shared" si="83"/>
        <v>36530</v>
      </c>
      <c r="J124" s="2">
        <f t="shared" si="83"/>
        <v>41071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84">+SUM(H122,H113)</f>
        <v>0</v>
      </c>
      <c r="I125" s="2">
        <f t="shared" si="84"/>
        <v>0</v>
      </c>
      <c r="J125" s="2">
        <f t="shared" si="84"/>
        <v>0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85">+SUM(H97,H103,H106,H107,H108,H109,H117)</f>
        <v>5235396</v>
      </c>
      <c r="I126" s="2">
        <f t="shared" si="85"/>
        <v>5362943</v>
      </c>
      <c r="J126" s="2">
        <f t="shared" si="85"/>
        <v>5405018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86">+H126+H120+H90</f>
        <v>5235396</v>
      </c>
      <c r="I127" s="2">
        <f t="shared" si="86"/>
        <v>5362943</v>
      </c>
      <c r="J127" s="2">
        <f t="shared" si="86"/>
        <v>5405018</v>
      </c>
      <c r="L127" s="2">
        <f t="shared" ref="L127:Q127" si="87">+L126+L120+L90</f>
        <v>0</v>
      </c>
      <c r="M127" s="2">
        <f t="shared" si="87"/>
        <v>0</v>
      </c>
      <c r="N127" s="2">
        <f t="shared" si="87"/>
        <v>0</v>
      </c>
      <c r="O127" s="2">
        <f t="shared" si="87"/>
        <v>0</v>
      </c>
      <c r="P127" s="2">
        <f t="shared" si="87"/>
        <v>0</v>
      </c>
      <c r="Q127" s="2">
        <f t="shared" si="87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88">+SUM(H124:H126)</f>
        <v>5271699</v>
      </c>
      <c r="I128" s="2">
        <f t="shared" si="88"/>
        <v>5399473</v>
      </c>
      <c r="J128" s="2">
        <f t="shared" si="88"/>
        <v>5446089</v>
      </c>
      <c r="L128" s="2">
        <f t="shared" ref="L128:Q128" si="89">+SUM(L124:L126)</f>
        <v>0</v>
      </c>
      <c r="M128" s="2">
        <f t="shared" si="89"/>
        <v>0</v>
      </c>
      <c r="N128" s="2">
        <f t="shared" si="89"/>
        <v>0</v>
      </c>
      <c r="O128" s="2">
        <f t="shared" si="89"/>
        <v>0</v>
      </c>
      <c r="P128" s="2">
        <f t="shared" si="89"/>
        <v>0</v>
      </c>
      <c r="Q128" s="2">
        <f t="shared" si="89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90">+H127-H106-H101-H102</f>
        <v>4344938</v>
      </c>
      <c r="I129" s="52">
        <f t="shared" si="90"/>
        <v>4457716</v>
      </c>
      <c r="J129" s="52">
        <f t="shared" si="90"/>
        <v>4498414</v>
      </c>
      <c r="L129" s="61">
        <f t="shared" ref="L129:Q129" si="91">+L127-L106-L101-L102</f>
        <v>0</v>
      </c>
      <c r="M129" s="61">
        <f t="shared" si="91"/>
        <v>0</v>
      </c>
      <c r="N129" s="61">
        <f t="shared" si="91"/>
        <v>0</v>
      </c>
      <c r="O129" s="61">
        <f t="shared" si="91"/>
        <v>0</v>
      </c>
      <c r="P129" s="61">
        <f t="shared" si="91"/>
        <v>0</v>
      </c>
      <c r="Q129" s="61">
        <f t="shared" si="91"/>
        <v>0</v>
      </c>
    </row>
    <row r="130" spans="4:17" ht="13.5" customHeight="1" x14ac:dyDescent="0.35">
      <c r="D130" s="4" t="s">
        <v>563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92">+H47*1000/H90</f>
        <v>#DIV/0!</v>
      </c>
      <c r="I133" s="2" t="e">
        <f t="shared" si="92"/>
        <v>#DIV/0!</v>
      </c>
      <c r="J133" s="2" t="e">
        <f t="shared" si="92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93">+H48*1000/H91</f>
        <v>8310.8648846803208</v>
      </c>
      <c r="I134" s="2">
        <f t="shared" si="93"/>
        <v>8375.6210999964696</v>
      </c>
      <c r="J134" s="2">
        <f t="shared" si="93"/>
        <v>8923.6975714678738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94">+H49*1000/H92</f>
        <v>10185.881378178199</v>
      </c>
      <c r="I135" s="2">
        <f t="shared" si="94"/>
        <v>8973.5690682178974</v>
      </c>
      <c r="J135" s="2">
        <f t="shared" si="94"/>
        <v>8800.2524448048498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95">+H50*1000/H93</f>
        <v>#DIV/0!</v>
      </c>
      <c r="I136" s="2" t="e">
        <f t="shared" si="95"/>
        <v>#DIV/0!</v>
      </c>
      <c r="J136" s="2" t="e">
        <f t="shared" si="95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96">+H51*1000/H94</f>
        <v>10497.723847853058</v>
      </c>
      <c r="I137" s="2">
        <f t="shared" si="96"/>
        <v>11743.426422057415</v>
      </c>
      <c r="J137" s="2">
        <f t="shared" si="96"/>
        <v>11719.182141320722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97">+H52*1000/H95</f>
        <v>#DIV/0!</v>
      </c>
      <c r="I138" s="2" t="e">
        <f t="shared" si="97"/>
        <v>#DIV/0!</v>
      </c>
      <c r="J138" s="2" t="e">
        <f t="shared" si="97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98">+H53*1000/H96</f>
        <v>11244.11940905854</v>
      </c>
      <c r="I139" s="2">
        <f t="shared" si="98"/>
        <v>11657.990941070977</v>
      </c>
      <c r="J139" s="2">
        <f t="shared" si="98"/>
        <v>11694.227238729856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99">+H54*1000/H97</f>
        <v>10179.565647747524</v>
      </c>
      <c r="I140" s="2">
        <f t="shared" si="99"/>
        <v>10203.907322097639</v>
      </c>
      <c r="J140" s="2">
        <f t="shared" si="99"/>
        <v>10154.781816215558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100">+H55*1000/H98</f>
        <v>16896.280010270893</v>
      </c>
      <c r="I141" s="2">
        <f t="shared" si="100"/>
        <v>16025.66248048232</v>
      </c>
      <c r="J141" s="2">
        <f t="shared" si="100"/>
        <v>15779.498705595241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101">+H56*1000/H99</f>
        <v>40880.371872376527</v>
      </c>
      <c r="I142" s="2">
        <f t="shared" si="101"/>
        <v>40513.201446500745</v>
      </c>
      <c r="J142" s="2">
        <f t="shared" si="101"/>
        <v>41511.539842374303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102">+H57*1000/H100</f>
        <v>30252.33541101648</v>
      </c>
      <c r="I143" s="2">
        <f t="shared" si="102"/>
        <v>31517.293339225653</v>
      </c>
      <c r="J143" s="2">
        <f t="shared" si="102"/>
        <v>29645.392697236137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103">+H58*1000/H101</f>
        <v>14622.044582685328</v>
      </c>
      <c r="I144" s="2">
        <f t="shared" si="103"/>
        <v>14467.476150983342</v>
      </c>
      <c r="J144" s="2">
        <f t="shared" si="103"/>
        <v>14449.688984917668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104">+H59*1000/H102</f>
        <v>15156.465942744324</v>
      </c>
      <c r="I145" s="2">
        <f t="shared" si="104"/>
        <v>15144.458818456231</v>
      </c>
      <c r="J145" s="2">
        <f t="shared" si="104"/>
        <v>15250.539025442002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105">+H60*1000/H103</f>
        <v>24189.284105794057</v>
      </c>
      <c r="I146" s="2">
        <f t="shared" si="105"/>
        <v>24457.797524179638</v>
      </c>
      <c r="J146" s="2">
        <f t="shared" si="105"/>
        <v>24139.509876435965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106">+H61*1000/H104</f>
        <v>18770.114942528737</v>
      </c>
      <c r="I147" s="2">
        <f t="shared" si="106"/>
        <v>16199.404761904761</v>
      </c>
      <c r="J147" s="2">
        <f t="shared" si="106"/>
        <v>14745.583038869258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107">+H62*1000/H105</f>
        <v>22549.733102774226</v>
      </c>
      <c r="I148" s="2">
        <f t="shared" si="107"/>
        <v>19436.817472698909</v>
      </c>
      <c r="J148" s="2">
        <f t="shared" si="107"/>
        <v>18916.86862010722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108">+H63*1000/H106</f>
        <v>30081.377551020407</v>
      </c>
      <c r="I149" s="2">
        <f t="shared" si="108"/>
        <v>30471.767294060133</v>
      </c>
      <c r="J149" s="2">
        <f t="shared" si="108"/>
        <v>31377.411817817254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109">+H64*1000/H107</f>
        <v>20873.361016704566</v>
      </c>
      <c r="I150" s="2">
        <f t="shared" si="109"/>
        <v>22281.790661135463</v>
      </c>
      <c r="J150" s="2">
        <f t="shared" si="109"/>
        <v>20012.477092563597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110">+H65*1000/H108</f>
        <v>14245.065865495724</v>
      </c>
      <c r="I151" s="2">
        <f t="shared" si="110"/>
        <v>14434.099098065315</v>
      </c>
      <c r="J151" s="2">
        <f t="shared" si="110"/>
        <v>14518.287595553251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111">+H66*1000/H109</f>
        <v>35636.0547968596</v>
      </c>
      <c r="I152" s="2">
        <f t="shared" si="111"/>
        <v>34212.395399788547</v>
      </c>
      <c r="J152" s="2">
        <f t="shared" si="111"/>
        <v>33143.193168894104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112">+H67*1000/H110</f>
        <v>28123.433749753392</v>
      </c>
      <c r="I153" s="2">
        <f t="shared" si="112"/>
        <v>28026.607568333558</v>
      </c>
      <c r="J153" s="2">
        <f t="shared" si="112"/>
        <v>27044.660658357076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113">+H68*1000/H111</f>
        <v>#DIV/0!</v>
      </c>
      <c r="I154" s="2" t="e">
        <f t="shared" si="113"/>
        <v>#DIV/0!</v>
      </c>
      <c r="J154" s="2" t="e">
        <f t="shared" si="113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114">+H69*1000/H112</f>
        <v>37721.449522187533</v>
      </c>
      <c r="I155" s="2">
        <f t="shared" si="114"/>
        <v>40311.238354037268</v>
      </c>
      <c r="J155" s="2">
        <f t="shared" si="114"/>
        <v>39098.967705275121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 t="e">
        <f t="shared" ref="H156:J156" si="115">+H70*1000/H113</f>
        <v>#DIV/0!</v>
      </c>
      <c r="I156" s="2" t="e">
        <f t="shared" si="115"/>
        <v>#DIV/0!</v>
      </c>
      <c r="J156" s="2" t="e">
        <f t="shared" si="115"/>
        <v>#DIV/0!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116">+H71*1000/H114</f>
        <v>37721.449522187533</v>
      </c>
      <c r="I157" s="2">
        <f t="shared" si="116"/>
        <v>40311.238354037268</v>
      </c>
      <c r="J157" s="2">
        <f t="shared" si="116"/>
        <v>39098.967705275121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117">+H72*1000/H115</f>
        <v>45278.937698346417</v>
      </c>
      <c r="I158" s="2">
        <f t="shared" si="117"/>
        <v>45867.892000111227</v>
      </c>
      <c r="J158" s="2">
        <f t="shared" si="117"/>
        <v>46369.424460431655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118">+H73*1000/H116</f>
        <v>28753.070935851563</v>
      </c>
      <c r="I159" s="2">
        <f t="shared" si="118"/>
        <v>28682.989968719663</v>
      </c>
      <c r="J159" s="2">
        <f t="shared" si="118"/>
        <v>29808.20967965608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19">+H74*1000/H117</f>
        <v>38171.328393964875</v>
      </c>
      <c r="I160" s="2">
        <f t="shared" si="119"/>
        <v>38373.479051680886</v>
      </c>
      <c r="J160" s="2">
        <f t="shared" si="119"/>
        <v>39018.512249169027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20">+H75*1000/H118</f>
        <v>21057.012825817128</v>
      </c>
      <c r="I161" s="2">
        <f t="shared" si="120"/>
        <v>21379.708177807941</v>
      </c>
      <c r="J161" s="2">
        <f t="shared" si="120"/>
        <v>21324.404045268482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21">+H76*1000/H119</f>
        <v>#DIV/0!</v>
      </c>
      <c r="I162" s="2" t="e">
        <f t="shared" si="121"/>
        <v>#DIV/0!</v>
      </c>
      <c r="J162" s="2" t="e">
        <f t="shared" si="121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22">+H77*1000/H120</f>
        <v>#DIV/0!</v>
      </c>
      <c r="I163" s="2" t="e">
        <f t="shared" si="122"/>
        <v>#DIV/0!</v>
      </c>
      <c r="J163" s="2" t="e">
        <f t="shared" si="122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23">+H78*1000/H121</f>
        <v>#DIV/0!</v>
      </c>
      <c r="I164" s="2" t="e">
        <f t="shared" si="123"/>
        <v>#DIV/0!</v>
      </c>
      <c r="J164" s="2" t="e">
        <f t="shared" si="123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24">+H79*1000/H122</f>
        <v>#DIV/0!</v>
      </c>
      <c r="I165" s="2" t="e">
        <f t="shared" si="124"/>
        <v>#DIV/0!</v>
      </c>
      <c r="J165" s="2" t="e">
        <f t="shared" si="124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25">+H81*1000/H124</f>
        <v>26433.572982949066</v>
      </c>
      <c r="I167" s="2">
        <f t="shared" si="125"/>
        <v>25922.03668217903</v>
      </c>
      <c r="J167" s="2">
        <f t="shared" si="125"/>
        <v>25050.546614399456</v>
      </c>
    </row>
    <row r="168" spans="4:17" ht="13.5" customHeight="1" x14ac:dyDescent="0.35">
      <c r="D168" s="6" t="s">
        <v>607</v>
      </c>
      <c r="E168" s="6"/>
      <c r="F168" s="6"/>
      <c r="G168" s="6"/>
      <c r="H168" s="2" t="e">
        <f t="shared" ref="H168:J168" si="126">+H82*1000/H125</f>
        <v>#DIV/0!</v>
      </c>
      <c r="I168" s="2" t="e">
        <f t="shared" si="126"/>
        <v>#DIV/0!</v>
      </c>
      <c r="J168" s="2" t="e">
        <f t="shared" si="126"/>
        <v>#DIV/0!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27">+H83*1000/H126</f>
        <v>20929.864713194569</v>
      </c>
      <c r="I169" s="2">
        <f t="shared" si="127"/>
        <v>21165.597508681334</v>
      </c>
      <c r="J169" s="2">
        <f t="shared" si="127"/>
        <v>20619.382581149592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28">+H84*1000/H127</f>
        <v>20929.864713194569</v>
      </c>
      <c r="I170" s="2">
        <f t="shared" si="128"/>
        <v>21165.597508681334</v>
      </c>
      <c r="J170" s="2">
        <f t="shared" si="128"/>
        <v>20619.382581149592</v>
      </c>
      <c r="L170" s="2">
        <f t="shared" ref="L170:Q170" si="129">+L169+L163+L133</f>
        <v>0</v>
      </c>
      <c r="M170" s="2">
        <f t="shared" si="129"/>
        <v>0</v>
      </c>
      <c r="N170" s="2">
        <f t="shared" si="129"/>
        <v>0</v>
      </c>
      <c r="O170" s="2">
        <f t="shared" si="129"/>
        <v>0</v>
      </c>
      <c r="P170" s="2">
        <f t="shared" si="129"/>
        <v>0</v>
      </c>
      <c r="Q170" s="2">
        <f t="shared" si="129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30">+H85*1000/H128</f>
        <v>20967.7654205978</v>
      </c>
      <c r="I171" s="2">
        <f t="shared" si="130"/>
        <v>21197.777079355707</v>
      </c>
      <c r="J171" s="2">
        <f t="shared" si="130"/>
        <v>20652.799651272682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31">+H86*1000/H129</f>
        <v>20825.865179203938</v>
      </c>
      <c r="I172" s="53">
        <f t="shared" si="131"/>
        <v>21054.548562537406</v>
      </c>
      <c r="J172" s="53">
        <f t="shared" si="131"/>
        <v>20292.84632317079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W39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1" width="6.453125" style="1" customWidth="1"/>
    <col min="2" max="2" width="10.5429687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634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+SUMIF($A$250:$A$700,$B4,H$250:H$700)</f>
        <v>456952</v>
      </c>
      <c r="I4" s="2">
        <f t="shared" si="0"/>
        <v>435252</v>
      </c>
      <c r="J4" s="2">
        <f t="shared" si="0"/>
        <v>310117</v>
      </c>
      <c r="K4" s="27"/>
      <c r="L4" s="2">
        <f>+IFERROR(('Regions &amp; Poverty'!$G2/100)*H4,0)</f>
        <v>75854.032000000007</v>
      </c>
      <c r="M4" s="2">
        <f>+IFERROR(('Regions &amp; Poverty'!$G2/100)*I4,0)</f>
        <v>72251.832000000009</v>
      </c>
      <c r="N4" s="2">
        <f>+IFERROR(('Regions &amp; Poverty'!$G2/100)*J4,0)</f>
        <v>51479.422000000006</v>
      </c>
      <c r="O4" s="2">
        <f>+IFERROR(L4*('Regions &amp; Poverty'!$I2/100),0)</f>
        <v>3716.8475680000006</v>
      </c>
      <c r="P4" s="2">
        <f>+IFERROR(M4*('Regions &amp; Poverty'!$I2/100),0)</f>
        <v>3540.3397680000007</v>
      </c>
      <c r="Q4" s="2">
        <f>+IFERROR(N4*('Regions &amp; Poverty'!$I2/100),0)</f>
        <v>2522.4916780000003</v>
      </c>
      <c r="R4" s="2">
        <f>+IFERROR(('Regions &amp; Poverty'!$K2/100)*H4,0)</f>
        <v>164045.76799999998</v>
      </c>
      <c r="S4" s="2">
        <f>+IFERROR(('Regions &amp; Poverty'!$K2/100)*I4,0)</f>
        <v>156255.46799999999</v>
      </c>
      <c r="T4" s="2">
        <f>+IFERROR(('Regions &amp; Poverty'!$K2/100)*J4,0)</f>
        <v>111332.003</v>
      </c>
      <c r="U4" s="2">
        <f>+IFERROR(R4*('Regions &amp; Poverty'!$M2/100),0)</f>
        <v>22638.315984000001</v>
      </c>
      <c r="V4" s="2">
        <f>+IFERROR(S4*('Regions &amp; Poverty'!$M2/100),0)</f>
        <v>21563.254584000002</v>
      </c>
      <c r="W4" s="2">
        <f>+IFERROR(T4*('Regions &amp; Poverty'!$M2/100),0)</f>
        <v>15363.816414000001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1067636</v>
      </c>
      <c r="I5" s="2">
        <f t="shared" si="0"/>
        <v>1082800</v>
      </c>
      <c r="J5" s="2">
        <f t="shared" si="0"/>
        <v>1187547</v>
      </c>
      <c r="K5" s="27"/>
      <c r="L5" s="2">
        <f>+IFERROR(('Regions &amp; Poverty'!$G3/100)*H5,0)</f>
        <v>256232.63999999998</v>
      </c>
      <c r="M5" s="2">
        <f>+IFERROR(('Regions &amp; Poverty'!$G3/100)*I5,0)</f>
        <v>259872</v>
      </c>
      <c r="N5" s="2">
        <f>+IFERROR(('Regions &amp; Poverty'!$G3/100)*J5,0)</f>
        <v>285011.27999999997</v>
      </c>
      <c r="O5" s="2">
        <f>+IFERROR(L5*('Regions &amp; Poverty'!$I3/100),0)</f>
        <v>19729.913279999997</v>
      </c>
      <c r="P5" s="2">
        <f>+IFERROR(M5*('Regions &amp; Poverty'!$I3/100),0)</f>
        <v>20010.144</v>
      </c>
      <c r="Q5" s="2">
        <f>+IFERROR(N5*('Regions &amp; Poverty'!$I3/100),0)</f>
        <v>21945.868559999999</v>
      </c>
      <c r="R5" s="2">
        <f>+IFERROR(('Regions &amp; Poverty'!$K3/100)*H5,0)</f>
        <v>480436.2</v>
      </c>
      <c r="S5" s="2">
        <f>+IFERROR(('Regions &amp; Poverty'!$K3/100)*I5,0)</f>
        <v>487260</v>
      </c>
      <c r="T5" s="2">
        <f>+IFERROR(('Regions &amp; Poverty'!$K3/100)*J5,0)</f>
        <v>534396.15</v>
      </c>
      <c r="U5" s="2">
        <f>+IFERROR(R5*('Regions &amp; Poverty'!$M3/100),0)</f>
        <v>90322.005600000004</v>
      </c>
      <c r="V5" s="2">
        <f>+IFERROR(S5*('Regions &amp; Poverty'!$M3/100),0)</f>
        <v>91604.88</v>
      </c>
      <c r="W5" s="2">
        <f>+IFERROR(T5*('Regions &amp; Poverty'!$M3/100),0)</f>
        <v>100466.4762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61528</v>
      </c>
      <c r="I6" s="2">
        <f t="shared" si="0"/>
        <v>95048</v>
      </c>
      <c r="J6" s="2">
        <f t="shared" si="0"/>
        <v>112809</v>
      </c>
      <c r="K6" s="27"/>
      <c r="L6" s="2">
        <f>+IFERROR(('Regions &amp; Poverty'!$G4/100)*H6,0)</f>
        <v>40793.063999999998</v>
      </c>
      <c r="M6" s="2">
        <f>+IFERROR(('Regions &amp; Poverty'!$G4/100)*I6,0)</f>
        <v>63016.823999999993</v>
      </c>
      <c r="N6" s="2">
        <f>+IFERROR(('Regions &amp; Poverty'!$G4/100)*J6,0)</f>
        <v>74792.366999999998</v>
      </c>
      <c r="O6" s="2">
        <f>+IFERROR(L6*('Regions &amp; Poverty'!$I4/100),0)</f>
        <v>13502.504183999999</v>
      </c>
      <c r="P6" s="2">
        <f>+IFERROR(M6*('Regions &amp; Poverty'!$I4/100),0)</f>
        <v>20858.568744</v>
      </c>
      <c r="Q6" s="2">
        <f>+IFERROR(N6*('Regions &amp; Poverty'!$I4/100),0)</f>
        <v>24756.273477000002</v>
      </c>
      <c r="R6" s="2">
        <f>+IFERROR(('Regions &amp; Poverty'!$K4/100)*H6,0)</f>
        <v>51129.767999999996</v>
      </c>
      <c r="S6" s="2">
        <f>+IFERROR(('Regions &amp; Poverty'!$K4/100)*I6,0)</f>
        <v>78984.887999999992</v>
      </c>
      <c r="T6" s="2">
        <f>+IFERROR(('Regions &amp; Poverty'!$K4/100)*J6,0)</f>
        <v>93744.278999999995</v>
      </c>
      <c r="U6" s="2">
        <f>+IFERROR(R6*('Regions &amp; Poverty'!$M4/100),0)</f>
        <v>25820.53284</v>
      </c>
      <c r="V6" s="2">
        <f>+IFERROR(S6*('Regions &amp; Poverty'!$M4/100),0)</f>
        <v>39887.368439999998</v>
      </c>
      <c r="W6" s="2">
        <f>+IFERROR(T6*('Regions &amp; Poverty'!$M4/100),0)</f>
        <v>47340.860894999998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80917</v>
      </c>
      <c r="I7" s="2">
        <f t="shared" si="0"/>
        <v>80986</v>
      </c>
      <c r="J7" s="2">
        <f t="shared" si="0"/>
        <v>81056</v>
      </c>
      <c r="K7" s="27"/>
      <c r="L7" s="2">
        <f>+IFERROR(('Regions &amp; Poverty'!$G5/100)*H7,0)</f>
        <v>29939.29</v>
      </c>
      <c r="M7" s="2">
        <f>+IFERROR(('Regions &amp; Poverty'!$G5/100)*I7,0)</f>
        <v>29964.82</v>
      </c>
      <c r="N7" s="2">
        <f>+IFERROR(('Regions &amp; Poverty'!$G5/100)*J7,0)</f>
        <v>29990.720000000001</v>
      </c>
      <c r="O7" s="2">
        <f>+IFERROR(L7*('Regions &amp; Poverty'!$I5/100),0)</f>
        <v>4460.9542099999999</v>
      </c>
      <c r="P7" s="2">
        <f>+IFERROR(M7*('Regions &amp; Poverty'!$I5/100),0)</f>
        <v>4464.7581799999998</v>
      </c>
      <c r="Q7" s="2">
        <f>+IFERROR(N7*('Regions &amp; Poverty'!$I5/100),0)</f>
        <v>4468.6172800000004</v>
      </c>
      <c r="R7" s="2">
        <f>+IFERROR(('Regions &amp; Poverty'!$K5/100)*H7,0)</f>
        <v>49602.120999999999</v>
      </c>
      <c r="S7" s="2">
        <f>+IFERROR(('Regions &amp; Poverty'!$K5/100)*I7,0)</f>
        <v>49644.417999999998</v>
      </c>
      <c r="T7" s="2">
        <f>+IFERROR(('Regions &amp; Poverty'!$K5/100)*J7,0)</f>
        <v>49687.328000000001</v>
      </c>
      <c r="U7" s="2">
        <f>+IFERROR(R7*('Regions &amp; Poverty'!$M5/100),0)</f>
        <v>14434.217211000001</v>
      </c>
      <c r="V7" s="2">
        <f>+IFERROR(S7*('Regions &amp; Poverty'!$M5/100),0)</f>
        <v>14446.525638000001</v>
      </c>
      <c r="W7" s="2">
        <f>+IFERROR(T7*('Regions &amp; Poverty'!$M5/100),0)</f>
        <v>14459.012448000001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312091</v>
      </c>
      <c r="I8" s="2">
        <f t="shared" si="0"/>
        <v>311589</v>
      </c>
      <c r="J8" s="2">
        <f t="shared" si="0"/>
        <v>311087</v>
      </c>
      <c r="K8" s="27"/>
      <c r="L8" s="2">
        <f>+IFERROR(('Regions &amp; Poverty'!$G6/100)*H8,0)</f>
        <v>240622.16099999996</v>
      </c>
      <c r="M8" s="2">
        <f>+IFERROR(('Regions &amp; Poverty'!$G6/100)*I8,0)</f>
        <v>240235.11899999998</v>
      </c>
      <c r="N8" s="2">
        <f>+IFERROR(('Regions &amp; Poverty'!$G6/100)*J8,0)</f>
        <v>239848.07699999996</v>
      </c>
      <c r="O8" s="2">
        <f>+IFERROR(L8*('Regions &amp; Poverty'!$I6/100),0)</f>
        <v>94323.887111999982</v>
      </c>
      <c r="P8" s="2">
        <f>+IFERROR(M8*('Regions &amp; Poverty'!$I6/100),0)</f>
        <v>94172.166647999999</v>
      </c>
      <c r="Q8" s="2">
        <f>+IFERROR(N8*('Regions &amp; Poverty'!$I6/100),0)</f>
        <v>94020.446183999986</v>
      </c>
      <c r="R8" s="2">
        <f>+IFERROR(('Regions &amp; Poverty'!$K6/100)*H8,0)</f>
        <v>284939.08299999998</v>
      </c>
      <c r="S8" s="2">
        <f>+IFERROR(('Regions &amp; Poverty'!$K6/100)*I8,0)</f>
        <v>284480.75699999998</v>
      </c>
      <c r="T8" s="2">
        <f>+IFERROR(('Regions &amp; Poverty'!$K6/100)*J8,0)</f>
        <v>284022.43099999998</v>
      </c>
      <c r="U8" s="2">
        <f>+IFERROR(R8*('Regions &amp; Poverty'!$M6/100),0)</f>
        <v>165264.66813999997</v>
      </c>
      <c r="V8" s="2">
        <f>+IFERROR(S8*('Regions &amp; Poverty'!$M6/100),0)</f>
        <v>164998.83905999997</v>
      </c>
      <c r="W8" s="2">
        <f>+IFERROR(T8*('Regions &amp; Poverty'!$M6/100),0)</f>
        <v>164733.00997999997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28149</v>
      </c>
      <c r="I9" s="2">
        <f t="shared" si="0"/>
        <v>28949</v>
      </c>
      <c r="J9" s="2">
        <f t="shared" si="0"/>
        <v>29721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17404</v>
      </c>
      <c r="I10" s="2">
        <f t="shared" si="0"/>
        <v>17457</v>
      </c>
      <c r="J10" s="2">
        <f t="shared" si="0"/>
        <v>17682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41915</v>
      </c>
      <c r="I11" s="2">
        <f t="shared" si="0"/>
        <v>43529</v>
      </c>
      <c r="J11" s="2">
        <f t="shared" si="0"/>
        <v>44079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1362837</v>
      </c>
      <c r="I12" s="2">
        <f t="shared" si="0"/>
        <v>865571</v>
      </c>
      <c r="J12" s="2">
        <f t="shared" si="0"/>
        <v>911193</v>
      </c>
      <c r="K12" s="27"/>
      <c r="L12" s="2">
        <f>+IFERROR(('Regions &amp; Poverty'!$G10/100)*H12,0)</f>
        <v>1004410.8689999999</v>
      </c>
      <c r="M12" s="2">
        <f>+IFERROR(('Regions &amp; Poverty'!$G10/100)*I12,0)</f>
        <v>637925.82699999993</v>
      </c>
      <c r="N12" s="2">
        <f>+IFERROR(('Regions &amp; Poverty'!$G10/100)*J12,0)</f>
        <v>671549.24100000004</v>
      </c>
      <c r="O12" s="2">
        <f>+IFERROR(L12*('Regions &amp; Poverty'!$I10/100),0)</f>
        <v>325429.12155599997</v>
      </c>
      <c r="P12" s="2">
        <f>+IFERROR(M12*('Regions &amp; Poverty'!$I10/100),0)</f>
        <v>206687.96794799998</v>
      </c>
      <c r="Q12" s="2">
        <f>+IFERROR(N12*('Regions &amp; Poverty'!$I10/100),0)</f>
        <v>217581.95408400003</v>
      </c>
      <c r="R12" s="2">
        <f>+IFERROR(('Regions &amp; Poverty'!$K10/100)*H12,0)</f>
        <v>1227916.1369999999</v>
      </c>
      <c r="S12" s="2">
        <f>+IFERROR(('Regions &amp; Poverty'!$K10/100)*I12,0)</f>
        <v>779879.4709999999</v>
      </c>
      <c r="T12" s="2">
        <f>+IFERROR(('Regions &amp; Poverty'!$K10/100)*J12,0)</f>
        <v>820984.89299999992</v>
      </c>
      <c r="U12" s="2">
        <f>+IFERROR(R12*('Regions &amp; Poverty'!$M10/100),0)</f>
        <v>653251.38488399994</v>
      </c>
      <c r="V12" s="2">
        <f>+IFERROR(S12*('Regions &amp; Poverty'!$M10/100),0)</f>
        <v>414895.87857199996</v>
      </c>
      <c r="W12" s="2">
        <f>+IFERROR(T12*('Regions &amp; Poverty'!$M10/100),0)</f>
        <v>436763.96307599999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1644634</v>
      </c>
      <c r="I13" s="2">
        <f t="shared" si="0"/>
        <v>1290150</v>
      </c>
      <c r="J13" s="2">
        <f t="shared" si="0"/>
        <v>1288588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2887440</v>
      </c>
      <c r="I14" s="2">
        <f t="shared" si="0"/>
        <v>2980546</v>
      </c>
      <c r="J14" s="2">
        <f t="shared" si="0"/>
        <v>3037962</v>
      </c>
      <c r="K14" s="27"/>
      <c r="L14" s="2">
        <f>+IFERROR(('Regions &amp; Poverty'!$G12/100)*H14,0)</f>
        <v>1744013.76</v>
      </c>
      <c r="M14" s="2">
        <f>+IFERROR(('Regions &amp; Poverty'!$G12/100)*I14,0)</f>
        <v>1800249.784</v>
      </c>
      <c r="N14" s="2">
        <f>+IFERROR(('Regions &amp; Poverty'!$G12/100)*J14,0)</f>
        <v>1834929.048</v>
      </c>
      <c r="O14" s="2">
        <f>+IFERROR(L14*('Regions &amp; Poverty'!$I12/100),0)</f>
        <v>413331.26111999998</v>
      </c>
      <c r="P14" s="2">
        <f>+IFERROR(M14*('Regions &amp; Poverty'!$I12/100),0)</f>
        <v>426659.19880799996</v>
      </c>
      <c r="Q14" s="2">
        <f>+IFERROR(N14*('Regions &amp; Poverty'!$I12/100),0)</f>
        <v>434878.18437599996</v>
      </c>
      <c r="R14" s="2">
        <f>+IFERROR(('Regions &amp; Poverty'!$K12/100)*H14,0)</f>
        <v>2353263.5999999996</v>
      </c>
      <c r="S14" s="2">
        <f>+IFERROR(('Regions &amp; Poverty'!$K12/100)*I14,0)</f>
        <v>2429144.9899999998</v>
      </c>
      <c r="T14" s="2">
        <f>+IFERROR(('Regions &amp; Poverty'!$K12/100)*J14,0)</f>
        <v>2475939.0299999998</v>
      </c>
      <c r="U14" s="2">
        <f>+IFERROR(R14*('Regions &amp; Poverty'!$M12/100),0)</f>
        <v>1028376.1932</v>
      </c>
      <c r="V14" s="2">
        <f>+IFERROR(S14*('Regions &amp; Poverty'!$M12/100),0)</f>
        <v>1061536.36063</v>
      </c>
      <c r="W14" s="2">
        <f>+IFERROR(T14*('Regions &amp; Poverty'!$M12/100),0)</f>
        <v>1081985.3561100001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1958</v>
      </c>
      <c r="I15" s="2">
        <f t="shared" si="0"/>
        <v>1951</v>
      </c>
      <c r="J15" s="2">
        <f t="shared" si="0"/>
        <v>1955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3192030</v>
      </c>
      <c r="I16" s="2">
        <f t="shared" si="0"/>
        <v>3584532</v>
      </c>
      <c r="J16" s="2">
        <f t="shared" si="0"/>
        <v>3559639</v>
      </c>
      <c r="K16" s="27"/>
      <c r="L16" s="2">
        <f>+IFERROR(('Regions &amp; Poverty'!$G14/100)*H16,0)</f>
        <v>1567286.73</v>
      </c>
      <c r="M16" s="2">
        <f>+IFERROR(('Regions &amp; Poverty'!$G14/100)*I16,0)</f>
        <v>1760005.2120000001</v>
      </c>
      <c r="N16" s="2">
        <f>+IFERROR(('Regions &amp; Poverty'!$G14/100)*J16,0)</f>
        <v>1747782.7490000001</v>
      </c>
      <c r="O16" s="2">
        <f>+IFERROR(L16*('Regions &amp; Poverty'!$I14/100),0)</f>
        <v>241362.15641999998</v>
      </c>
      <c r="P16" s="2">
        <f>+IFERROR(M16*('Regions &amp; Poverty'!$I14/100),0)</f>
        <v>271040.80264800001</v>
      </c>
      <c r="Q16" s="2">
        <f>+IFERROR(N16*('Regions &amp; Poverty'!$I14/100),0)</f>
        <v>269158.54334600002</v>
      </c>
      <c r="R16" s="2">
        <f>+IFERROR(('Regions &amp; Poverty'!$K14/100)*H16,0)</f>
        <v>2521703.7000000002</v>
      </c>
      <c r="S16" s="2">
        <f>+IFERROR(('Regions &amp; Poverty'!$K14/100)*I16,0)</f>
        <v>2831780.2800000003</v>
      </c>
      <c r="T16" s="2">
        <f>+IFERROR(('Regions &amp; Poverty'!$K14/100)*J16,0)</f>
        <v>2812114.81</v>
      </c>
      <c r="U16" s="2">
        <f>+IFERROR(R16*('Regions &amp; Poverty'!$M14/100),0)</f>
        <v>915378.44310000003</v>
      </c>
      <c r="V16" s="2">
        <f>+IFERROR(S16*('Regions &amp; Poverty'!$M14/100),0)</f>
        <v>1027936.24164</v>
      </c>
      <c r="W16" s="2">
        <f>+IFERROR(T16*('Regions &amp; Poverty'!$M14/100),0)</f>
        <v>1020797.67603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585566</v>
      </c>
      <c r="I17" s="2">
        <f t="shared" si="0"/>
        <v>583527</v>
      </c>
      <c r="J17" s="2">
        <f t="shared" si="0"/>
        <v>582839</v>
      </c>
      <c r="K17" s="27"/>
      <c r="L17" s="2">
        <f>+IFERROR(('Regions &amp; Poverty'!$G15/100)*H17,0)</f>
        <v>202605.83600000001</v>
      </c>
      <c r="M17" s="2">
        <f>+IFERROR(('Regions &amp; Poverty'!$G15/100)*I17,0)</f>
        <v>201900.342</v>
      </c>
      <c r="N17" s="2">
        <f>+IFERROR(('Regions &amp; Poverty'!$G15/100)*J17,0)</f>
        <v>201662.29400000002</v>
      </c>
      <c r="O17" s="2">
        <f>+IFERROR(L17*('Regions &amp; Poverty'!$I15/100),0)</f>
        <v>20868.401108000002</v>
      </c>
      <c r="P17" s="2">
        <f>+IFERROR(M17*('Regions &amp; Poverty'!$I15/100),0)</f>
        <v>20795.735226000001</v>
      </c>
      <c r="Q17" s="2">
        <f>+IFERROR(N17*('Regions &amp; Poverty'!$I15/100),0)</f>
        <v>20771.216282000005</v>
      </c>
      <c r="R17" s="2">
        <f>+IFERROR(('Regions &amp; Poverty'!$K15/100)*H17,0)</f>
        <v>389986.95599999995</v>
      </c>
      <c r="S17" s="2">
        <f>+IFERROR(('Regions &amp; Poverty'!$K15/100)*I17,0)</f>
        <v>388628.98199999996</v>
      </c>
      <c r="T17" s="2">
        <f>+IFERROR(('Regions &amp; Poverty'!$K15/100)*J17,0)</f>
        <v>388170.77399999998</v>
      </c>
      <c r="U17" s="2">
        <f>+IFERROR(R17*('Regions &amp; Poverty'!$M15/100),0)</f>
        <v>107246.4129</v>
      </c>
      <c r="V17" s="2">
        <f>+IFERROR(S17*('Regions &amp; Poverty'!$M15/100),0)</f>
        <v>106872.97005</v>
      </c>
      <c r="W17" s="2">
        <f>+IFERROR(T17*('Regions &amp; Poverty'!$M15/100),0)</f>
        <v>106746.96285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478251</v>
      </c>
      <c r="I19" s="9">
        <f t="shared" si="1"/>
        <v>485165</v>
      </c>
      <c r="J19" s="9">
        <f t="shared" si="1"/>
        <v>538302</v>
      </c>
      <c r="K19" s="27"/>
      <c r="L19" s="2">
        <f>+IFERROR(('Regions &amp; Poverty'!$G17/100)*H19,0)</f>
        <v>160214.08500000002</v>
      </c>
      <c r="M19" s="2">
        <f>+IFERROR(('Regions &amp; Poverty'!$G17/100)*I19,0)</f>
        <v>162530.27500000002</v>
      </c>
      <c r="N19" s="2">
        <f>+IFERROR(('Regions &amp; Poverty'!$G17/100)*J19,0)</f>
        <v>180331.17</v>
      </c>
      <c r="O19" s="2">
        <f>+IFERROR(L19*('Regions &amp; Poverty'!$I17/100),0)</f>
        <v>14419.267650000002</v>
      </c>
      <c r="P19" s="2">
        <f>+IFERROR(M19*('Regions &amp; Poverty'!$I17/100),0)</f>
        <v>14627.724750000001</v>
      </c>
      <c r="Q19" s="2">
        <f>+IFERROR(N19*('Regions &amp; Poverty'!$I17/100),0)</f>
        <v>16229.8053</v>
      </c>
      <c r="R19" s="2">
        <f>+IFERROR(('Regions &amp; Poverty'!$K17/100)*H19,0)</f>
        <v>349601.48099999997</v>
      </c>
      <c r="S19" s="2">
        <f>+IFERROR(('Regions &amp; Poverty'!$K17/100)*I19,0)</f>
        <v>354655.61499999999</v>
      </c>
      <c r="T19" s="2">
        <f>+IFERROR(('Regions &amp; Poverty'!$K17/100)*J19,0)</f>
        <v>393498.76199999999</v>
      </c>
      <c r="U19" s="2">
        <f>+IFERROR(R19*('Regions &amp; Poverty'!$M17/100),0)</f>
        <v>97888.414680000002</v>
      </c>
      <c r="V19" s="2">
        <f>+IFERROR(S19*('Regions &amp; Poverty'!$M17/100),0)</f>
        <v>99303.57220000001</v>
      </c>
      <c r="W19" s="2">
        <f>+IFERROR(T19*('Regions &amp; Poverty'!$M17/100),0)</f>
        <v>110179.65336000001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+SUMIF($A$250:$A$700,$B20,H$250:H$700)</f>
        <v>22834</v>
      </c>
      <c r="I20" s="2">
        <f t="shared" si="2"/>
        <v>22309</v>
      </c>
      <c r="J20" s="2">
        <f t="shared" si="2"/>
        <v>21785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909000</v>
      </c>
      <c r="I21" s="9">
        <f t="shared" si="3"/>
        <v>910000</v>
      </c>
      <c r="J21" s="9">
        <f t="shared" si="3"/>
        <v>910110</v>
      </c>
      <c r="K21" s="27"/>
      <c r="L21" s="2">
        <f>+IFERROR(('Regions &amp; Poverty'!$G19/100)*H21,0)</f>
        <v>135441</v>
      </c>
      <c r="M21" s="2">
        <f>+IFERROR(('Regions &amp; Poverty'!$G19/100)*I21,0)</f>
        <v>135590</v>
      </c>
      <c r="N21" s="2">
        <f>+IFERROR(('Regions &amp; Poverty'!$G19/100)*J21,0)</f>
        <v>135606.38999999998</v>
      </c>
      <c r="O21" s="2">
        <f>+IFERROR(L21*('Regions &amp; Poverty'!$I19/100),0)</f>
        <v>5417.64</v>
      </c>
      <c r="P21" s="2">
        <f>+IFERROR(M21*('Regions &amp; Poverty'!$I19/100),0)</f>
        <v>5423.6</v>
      </c>
      <c r="Q21" s="2">
        <f>+IFERROR(N21*('Regions &amp; Poverty'!$I19/100),0)</f>
        <v>5424.2555999999995</v>
      </c>
      <c r="R21" s="2">
        <f>+IFERROR(('Regions &amp; Poverty'!$K19/100)*H21,0)</f>
        <v>368145</v>
      </c>
      <c r="S21" s="2">
        <f>+IFERROR(('Regions &amp; Poverty'!$K19/100)*I21,0)</f>
        <v>368550</v>
      </c>
      <c r="T21" s="2">
        <f>+IFERROR(('Regions &amp; Poverty'!$K19/100)*J21,0)</f>
        <v>368594.55000000005</v>
      </c>
      <c r="U21" s="2">
        <f>+IFERROR(R21*('Regions &amp; Poverty'!$M19/100),0)</f>
        <v>50067.72</v>
      </c>
      <c r="V21" s="2">
        <f>+IFERROR(S21*('Regions &amp; Poverty'!$M19/100),0)</f>
        <v>50122.8</v>
      </c>
      <c r="W21" s="2">
        <f>+IFERROR(T21*('Regions &amp; Poverty'!$M19/100),0)</f>
        <v>50128.858800000009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+SUMIF($A$250:$A$700,$B22,H$250:H$700)</f>
        <v>0</v>
      </c>
      <c r="I22" s="2">
        <f t="shared" si="4"/>
        <v>0</v>
      </c>
      <c r="J22" s="2">
        <f t="shared" si="4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10534</v>
      </c>
      <c r="I23" s="2">
        <f t="shared" si="4"/>
        <v>10300</v>
      </c>
      <c r="J23" s="2">
        <f t="shared" si="4"/>
        <v>10443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136362</v>
      </c>
      <c r="I26" s="2">
        <f t="shared" si="4"/>
        <v>153370</v>
      </c>
      <c r="J26" s="2">
        <f t="shared" si="4"/>
        <v>163871</v>
      </c>
      <c r="K26" s="27"/>
      <c r="L26" s="2">
        <f>+IFERROR(('Regions &amp; Poverty'!$G24/100)*H26,0)</f>
        <v>67226.466</v>
      </c>
      <c r="M26" s="2">
        <f>+IFERROR(('Regions &amp; Poverty'!$G24/100)*I26,0)</f>
        <v>75611.41</v>
      </c>
      <c r="N26" s="2">
        <f>+IFERROR(('Regions &amp; Poverty'!$G24/100)*J26,0)</f>
        <v>80788.403000000006</v>
      </c>
      <c r="O26" s="2">
        <f>+IFERROR(L26*('Regions &amp; Poverty'!$I24/100),0)</f>
        <v>10218.422832</v>
      </c>
      <c r="P26" s="2">
        <f>+IFERROR(M26*('Regions &amp; Poverty'!$I24/100),0)</f>
        <v>11492.93432</v>
      </c>
      <c r="Q26" s="2">
        <f>+IFERROR(N26*('Regions &amp; Poverty'!$I24/100),0)</f>
        <v>12279.837256000001</v>
      </c>
      <c r="R26" s="2">
        <f>+IFERROR(('Regions &amp; Poverty'!$K24/100)*H26,0)</f>
        <v>107725.98000000001</v>
      </c>
      <c r="S26" s="2">
        <f>+IFERROR(('Regions &amp; Poverty'!$K24/100)*I26,0)</f>
        <v>121162.3</v>
      </c>
      <c r="T26" s="2">
        <f>+IFERROR(('Regions &amp; Poverty'!$K24/100)*J26,0)</f>
        <v>129458.09000000001</v>
      </c>
      <c r="U26" s="2">
        <f>+IFERROR(R26*('Regions &amp; Poverty'!$M24/100),0)</f>
        <v>38673.626820000005</v>
      </c>
      <c r="V26" s="2">
        <f>+IFERROR(S26*('Regions &amp; Poverty'!$M24/100),0)</f>
        <v>43497.265699999996</v>
      </c>
      <c r="W26" s="2">
        <f>+IFERROR(T26*('Regions &amp; Poverty'!$M24/100),0)</f>
        <v>46475.454310000001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35575</v>
      </c>
      <c r="I29" s="2">
        <f t="shared" si="4"/>
        <v>36500</v>
      </c>
      <c r="J29" s="2">
        <f t="shared" si="4"/>
        <v>37863</v>
      </c>
      <c r="K29" s="27"/>
      <c r="L29" s="2">
        <f>+IFERROR(('Regions &amp; Poverty'!$G27/100)*H29,0)</f>
        <v>13518.5</v>
      </c>
      <c r="M29" s="2">
        <f>+IFERROR(('Regions &amp; Poverty'!$G27/100)*I29,0)</f>
        <v>13870</v>
      </c>
      <c r="N29" s="2">
        <f>+IFERROR(('Regions &amp; Poverty'!$G27/100)*J29,0)</f>
        <v>14387.94</v>
      </c>
      <c r="O29" s="2">
        <f>+IFERROR(L29*('Regions &amp; Poverty'!$I27/100),0)</f>
        <v>1730.3679999999999</v>
      </c>
      <c r="P29" s="2">
        <f>+IFERROR(M29*('Regions &amp; Poverty'!$I27/100),0)</f>
        <v>1775.3600000000001</v>
      </c>
      <c r="Q29" s="2">
        <f>+IFERROR(N29*('Regions &amp; Poverty'!$I27/100),0)</f>
        <v>1841.6563200000001</v>
      </c>
      <c r="R29" s="2">
        <f>+IFERROR(('Regions &amp; Poverty'!$K27/100)*H29,0)</f>
        <v>24013.125</v>
      </c>
      <c r="S29" s="2">
        <f>+IFERROR(('Regions &amp; Poverty'!$K27/100)*I29,0)</f>
        <v>24637.5</v>
      </c>
      <c r="T29" s="2">
        <f>+IFERROR(('Regions &amp; Poverty'!$K27/100)*J29,0)</f>
        <v>25557.525000000001</v>
      </c>
      <c r="U29" s="2">
        <f>+IFERROR(R29*('Regions &amp; Poverty'!$M27/100),0)</f>
        <v>7107.8850000000011</v>
      </c>
      <c r="V29" s="2">
        <f>+IFERROR(S29*('Regions &amp; Poverty'!$M27/100),0)</f>
        <v>7292.7000000000007</v>
      </c>
      <c r="W29" s="2">
        <f>+IFERROR(T29*('Regions &amp; Poverty'!$M27/100),0)</f>
        <v>7565.0274000000018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3483432</v>
      </c>
      <c r="I30" s="2">
        <f t="shared" si="4"/>
        <v>3595306</v>
      </c>
      <c r="J30" s="2">
        <f t="shared" si="4"/>
        <v>3858066</v>
      </c>
      <c r="K30" s="27"/>
      <c r="L30" s="2">
        <f>+IFERROR(('Regions &amp; Poverty'!$G28/100)*H30,0)</f>
        <v>1048513.032</v>
      </c>
      <c r="M30" s="2">
        <f>+IFERROR(('Regions &amp; Poverty'!$G28/100)*I30,0)</f>
        <v>1082187.1059999999</v>
      </c>
      <c r="N30" s="2">
        <f>+IFERROR(('Regions &amp; Poverty'!$G28/100)*J30,0)</f>
        <v>1161277.8659999999</v>
      </c>
      <c r="O30" s="2">
        <f>+IFERROR(L30*('Regions &amp; Poverty'!$I28/100),0)</f>
        <v>100657.251072</v>
      </c>
      <c r="P30" s="2">
        <f>+IFERROR(M30*('Regions &amp; Poverty'!$I28/100),0)</f>
        <v>103889.962176</v>
      </c>
      <c r="Q30" s="2">
        <f>+IFERROR(N30*('Regions &amp; Poverty'!$I28/100),0)</f>
        <v>111482.67513599999</v>
      </c>
      <c r="R30" s="2">
        <f>+IFERROR(('Regions &amp; Poverty'!$K28/100)*H30,0)</f>
        <v>1940271.6240000001</v>
      </c>
      <c r="S30" s="2">
        <f>+IFERROR(('Regions &amp; Poverty'!$K28/100)*I30,0)</f>
        <v>2002585.4420000003</v>
      </c>
      <c r="T30" s="2">
        <f>+IFERROR(('Regions &amp; Poverty'!$K28/100)*J30,0)</f>
        <v>2148942.7620000001</v>
      </c>
      <c r="U30" s="2">
        <f>+IFERROR(R30*('Regions &amp; Poverty'!$M28/100),0)</f>
        <v>457904.10326400003</v>
      </c>
      <c r="V30" s="2">
        <f>+IFERROR(S30*('Regions &amp; Poverty'!$M28/100),0)</f>
        <v>472610.1643120001</v>
      </c>
      <c r="W30" s="2">
        <f>+IFERROR(T30*('Regions &amp; Poverty'!$M28/100),0)</f>
        <v>507150.49183200003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+SUMIF($A$250:$A$700,$B32,H$250:H$700)</f>
        <v>46992</v>
      </c>
      <c r="I32" s="2">
        <f t="shared" si="5"/>
        <v>46904</v>
      </c>
      <c r="J32" s="2">
        <f t="shared" si="5"/>
        <v>44633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360767</v>
      </c>
      <c r="I34" s="2">
        <f t="shared" si="5"/>
        <v>371818</v>
      </c>
      <c r="J34" s="2">
        <f t="shared" si="5"/>
        <v>373896</v>
      </c>
      <c r="K34" s="27"/>
      <c r="L34" s="2">
        <f>+IFERROR(('Regions &amp; Poverty'!$G32/100)*H34,0)</f>
        <v>280676.72600000002</v>
      </c>
      <c r="M34" s="2">
        <f>+IFERROR(('Regions &amp; Poverty'!$G32/100)*I34,0)</f>
        <v>289274.40399999998</v>
      </c>
      <c r="N34" s="2">
        <f>+IFERROR(('Regions &amp; Poverty'!$G32/100)*J34,0)</f>
        <v>290891.08799999999</v>
      </c>
      <c r="O34" s="2">
        <f>+IFERROR(L34*('Regions &amp; Poverty'!$I32/100),0)</f>
        <v>110025.27659200001</v>
      </c>
      <c r="P34" s="2">
        <f>+IFERROR(M34*('Regions &amp; Poverty'!$I32/100),0)</f>
        <v>113395.566368</v>
      </c>
      <c r="Q34" s="2">
        <f>+IFERROR(N34*('Regions &amp; Poverty'!$I32/100),0)</f>
        <v>114029.306496</v>
      </c>
      <c r="R34" s="2">
        <f>+IFERROR(('Regions &amp; Poverty'!$K32/100)*H34,0)</f>
        <v>328658.73699999996</v>
      </c>
      <c r="S34" s="2">
        <f>+IFERROR(('Regions &amp; Poverty'!$K32/100)*I34,0)</f>
        <v>338726.19799999997</v>
      </c>
      <c r="T34" s="2">
        <f>+IFERROR(('Regions &amp; Poverty'!$K32/100)*J34,0)</f>
        <v>340619.25599999999</v>
      </c>
      <c r="U34" s="2">
        <f>+IFERROR(R34*('Regions &amp; Poverty'!$M32/100),0)</f>
        <v>191279.384934</v>
      </c>
      <c r="V34" s="2">
        <f>+IFERROR(S34*('Regions &amp; Poverty'!$M32/100),0)</f>
        <v>197138.64723600002</v>
      </c>
      <c r="W34" s="2">
        <f>+IFERROR(T34*('Regions &amp; Poverty'!$M32/100),0)</f>
        <v>198240.40699200003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430592</v>
      </c>
      <c r="I35" s="2">
        <f t="shared" si="5"/>
        <v>434627</v>
      </c>
      <c r="J35" s="2">
        <f t="shared" si="5"/>
        <v>441797</v>
      </c>
      <c r="K35" s="27"/>
      <c r="L35" s="2">
        <f>+IFERROR(('Regions &amp; Poverty'!$G33/100)*H35,0)</f>
        <v>305289.72800000006</v>
      </c>
      <c r="M35" s="2">
        <f>+IFERROR(('Regions &amp; Poverty'!$G33/100)*I35,0)</f>
        <v>308150.54300000001</v>
      </c>
      <c r="N35" s="2">
        <f>+IFERROR(('Regions &amp; Poverty'!$G33/100)*J35,0)</f>
        <v>313234.07300000003</v>
      </c>
      <c r="O35" s="2">
        <f>+IFERROR(L35*('Regions &amp; Poverty'!$I33/100),0)</f>
        <v>101661.479424</v>
      </c>
      <c r="P35" s="2">
        <f>+IFERROR(M35*('Regions &amp; Poverty'!$I33/100),0)</f>
        <v>102614.13081899998</v>
      </c>
      <c r="Q35" s="2">
        <f>+IFERROR(N35*('Regions &amp; Poverty'!$I33/100),0)</f>
        <v>104306.94630900001</v>
      </c>
      <c r="R35" s="2">
        <f>+IFERROR(('Regions &amp; Poverty'!$K33/100)*H35,0)</f>
        <v>380643.32799999998</v>
      </c>
      <c r="S35" s="2">
        <f>+IFERROR(('Regions &amp; Poverty'!$K33/100)*I35,0)</f>
        <v>384210.26799999998</v>
      </c>
      <c r="T35" s="2">
        <f>+IFERROR(('Regions &amp; Poverty'!$K33/100)*J35,0)</f>
        <v>390548.54800000001</v>
      </c>
      <c r="U35" s="2">
        <f>+IFERROR(R35*('Regions &amp; Poverty'!$M33/100),0)</f>
        <v>201360.32051200001</v>
      </c>
      <c r="V35" s="2">
        <f>+IFERROR(S35*('Regions &amp; Poverty'!$M33/100),0)</f>
        <v>203247.231772</v>
      </c>
      <c r="W35" s="2">
        <f>+IFERROR(T35*('Regions &amp; Poverty'!$M33/100),0)</f>
        <v>206600.18189200002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8833</v>
      </c>
      <c r="I36" s="2">
        <f t="shared" si="5"/>
        <v>7965</v>
      </c>
      <c r="J36" s="2">
        <f t="shared" si="5"/>
        <v>7731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575000</v>
      </c>
      <c r="I37" s="2">
        <f t="shared" si="5"/>
        <v>670000</v>
      </c>
      <c r="J37" s="2">
        <f t="shared" si="5"/>
        <v>517500</v>
      </c>
      <c r="K37" s="27"/>
      <c r="L37" s="2">
        <f>+IFERROR(('Regions &amp; Poverty'!$G35/100)*H37,0)</f>
        <v>395025.00000000006</v>
      </c>
      <c r="M37" s="2">
        <f>+IFERROR(('Regions &amp; Poverty'!$G35/100)*I37,0)</f>
        <v>460290.00000000006</v>
      </c>
      <c r="N37" s="2">
        <f>+IFERROR(('Regions &amp; Poverty'!$G35/100)*J37,0)</f>
        <v>355522.5</v>
      </c>
      <c r="O37" s="2">
        <f>+IFERROR(L37*('Regions &amp; Poverty'!$I35/100),0)</f>
        <v>124037.85000000002</v>
      </c>
      <c r="P37" s="2">
        <f>+IFERROR(M37*('Regions &amp; Poverty'!$I35/100),0)</f>
        <v>144531.06000000003</v>
      </c>
      <c r="Q37" s="2">
        <f>+IFERROR(N37*('Regions &amp; Poverty'!$I35/100),0)</f>
        <v>111634.065</v>
      </c>
      <c r="R37" s="2">
        <f>+IFERROR(('Regions &amp; Poverty'!$K35/100)*H37,0)</f>
        <v>508875</v>
      </c>
      <c r="S37" s="2">
        <f>+IFERROR(('Regions &amp; Poverty'!$K35/100)*I37,0)</f>
        <v>592950</v>
      </c>
      <c r="T37" s="2">
        <f>+IFERROR(('Regions &amp; Poverty'!$K35/100)*J37,0)</f>
        <v>457987.5</v>
      </c>
      <c r="U37" s="2">
        <f>+IFERROR(R37*('Regions &amp; Poverty'!$M35/100),0)</f>
        <v>261561.75</v>
      </c>
      <c r="V37" s="2">
        <f>+IFERROR(S37*('Regions &amp; Poverty'!$M35/100),0)</f>
        <v>304776.3</v>
      </c>
      <c r="W37" s="2">
        <f>+IFERROR(T37*('Regions &amp; Poverty'!$M35/100),0)</f>
        <v>235405.57500000001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9540</v>
      </c>
      <c r="I39" s="2">
        <f t="shared" si="5"/>
        <v>10192</v>
      </c>
      <c r="J39" s="2">
        <f t="shared" si="5"/>
        <v>10516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6537</v>
      </c>
      <c r="I40" s="2">
        <f t="shared" si="5"/>
        <v>6108</v>
      </c>
      <c r="J40" s="2">
        <f t="shared" si="5"/>
        <v>6217</v>
      </c>
      <c r="K40" s="27"/>
      <c r="L40" s="2">
        <f>+IFERROR(('Regions &amp; Poverty'!$G38/100)*H40,0)</f>
        <v>2745.54</v>
      </c>
      <c r="M40" s="2">
        <f>+IFERROR(('Regions &amp; Poverty'!$G38/100)*I40,0)</f>
        <v>2565.36</v>
      </c>
      <c r="N40" s="2">
        <f>+IFERROR(('Regions &amp; Poverty'!$G38/100)*J40,0)</f>
        <v>2611.14</v>
      </c>
      <c r="O40" s="2">
        <f>+IFERROR(L40*('Regions &amp; Poverty'!$I38/100),0)</f>
        <v>455.75963999999999</v>
      </c>
      <c r="P40" s="2">
        <f>+IFERROR(M40*('Regions &amp; Poverty'!$I38/100),0)</f>
        <v>425.84976000000006</v>
      </c>
      <c r="Q40" s="2">
        <f>+IFERROR(N40*('Regions &amp; Poverty'!$I38/100),0)</f>
        <v>433.44923999999997</v>
      </c>
      <c r="R40" s="2">
        <f>+IFERROR(('Regions &amp; Poverty'!$K38/100)*H40,0)</f>
        <v>4209.8280000000004</v>
      </c>
      <c r="S40" s="2">
        <f>+IFERROR(('Regions &amp; Poverty'!$K38/100)*I40,0)</f>
        <v>3933.5520000000001</v>
      </c>
      <c r="T40" s="2">
        <f>+IFERROR(('Regions &amp; Poverty'!$K38/100)*J40,0)</f>
        <v>4003.748</v>
      </c>
      <c r="U40" s="2">
        <f>+IFERROR(R40*('Regions &amp; Poverty'!$M38/100),0)</f>
        <v>1351.3547880000001</v>
      </c>
      <c r="V40" s="2">
        <f>+IFERROR(S40*('Regions &amp; Poverty'!$M38/100),0)</f>
        <v>1262.670192</v>
      </c>
      <c r="W40" s="2">
        <f>+IFERROR(T40*('Regions &amp; Poverty'!$M38/100),0)</f>
        <v>1285.2031080000002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689</v>
      </c>
      <c r="I41" s="2">
        <f t="shared" si="5"/>
        <v>687</v>
      </c>
      <c r="J41" s="2">
        <f t="shared" si="5"/>
        <v>677</v>
      </c>
      <c r="K41" s="27"/>
      <c r="L41" s="2">
        <f>+IFERROR(('Regions &amp; Poverty'!$G39/100)*H41,0)</f>
        <v>396.17499999999995</v>
      </c>
      <c r="M41" s="2">
        <f>+IFERROR(('Regions &amp; Poverty'!$G39/100)*I41,0)</f>
        <v>395.02499999999998</v>
      </c>
      <c r="N41" s="2">
        <f>+IFERROR(('Regions &amp; Poverty'!$G39/100)*J41,0)</f>
        <v>389.27499999999998</v>
      </c>
      <c r="O41" s="2">
        <f>+IFERROR(L41*('Regions &amp; Poverty'!$I39/100),0)</f>
        <v>116.87162499999998</v>
      </c>
      <c r="P41" s="2">
        <f>+IFERROR(M41*('Regions &amp; Poverty'!$I39/100),0)</f>
        <v>116.53237499999999</v>
      </c>
      <c r="Q41" s="2">
        <f>+IFERROR(N41*('Regions &amp; Poverty'!$I39/100),0)</f>
        <v>114.83612499999998</v>
      </c>
      <c r="R41" s="2">
        <f>+IFERROR(('Regions &amp; Poverty'!$K39/100)*H41,0)</f>
        <v>511.92700000000002</v>
      </c>
      <c r="S41" s="2">
        <f>+IFERROR(('Regions &amp; Poverty'!$K39/100)*I41,0)</f>
        <v>510.44099999999997</v>
      </c>
      <c r="T41" s="2">
        <f>+IFERROR(('Regions &amp; Poverty'!$K39/100)*J41,0)</f>
        <v>503.01100000000002</v>
      </c>
      <c r="U41" s="2">
        <f>+IFERROR(R41*('Regions &amp; Poverty'!$M39/100),0)</f>
        <v>227.80751500000002</v>
      </c>
      <c r="V41" s="2">
        <f>+IFERROR(S41*('Regions &amp; Poverty'!$M39/100),0)</f>
        <v>227.14624499999999</v>
      </c>
      <c r="W41" s="2">
        <f>+IFERROR(T41*('Regions &amp; Poverty'!$M39/100),0)</f>
        <v>223.83989500000001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+SUMIF($A$250:$A$700,$B42,H$250:H$700)</f>
        <v>101593</v>
      </c>
      <c r="I42" s="2">
        <f t="shared" si="6"/>
        <v>102971</v>
      </c>
      <c r="J42" s="2">
        <f t="shared" si="6"/>
        <v>104032</v>
      </c>
      <c r="K42" s="27"/>
      <c r="L42" s="2">
        <f>+IFERROR(('Regions &amp; Poverty'!$G40/100)*H42,0)</f>
        <v>21740.901999999998</v>
      </c>
      <c r="M42" s="2">
        <f>+IFERROR(('Regions &amp; Poverty'!$G40/100)*I42,0)</f>
        <v>22035.793999999998</v>
      </c>
      <c r="N42" s="2">
        <f>+IFERROR(('Regions &amp; Poverty'!$G40/100)*J42,0)</f>
        <v>22262.847999999998</v>
      </c>
      <c r="O42" s="2">
        <f>+IFERROR(L42*('Regions &amp; Poverty'!$I40/100),0)</f>
        <v>1130.5269040000001</v>
      </c>
      <c r="P42" s="2">
        <f>+IFERROR(M42*('Regions &amp; Poverty'!$I40/100),0)</f>
        <v>1145.8612880000001</v>
      </c>
      <c r="Q42" s="2">
        <f>+IFERROR(N42*('Regions &amp; Poverty'!$I40/100),0)</f>
        <v>1157.6680960000001</v>
      </c>
      <c r="R42" s="2">
        <f>+IFERROR(('Regions &amp; Poverty'!$K40/100)*H42,0)</f>
        <v>47951.896000000001</v>
      </c>
      <c r="S42" s="2">
        <f>+IFERROR(('Regions &amp; Poverty'!$K40/100)*I42,0)</f>
        <v>48602.312000000005</v>
      </c>
      <c r="T42" s="2">
        <f>+IFERROR(('Regions &amp; Poverty'!$K40/100)*J42,0)</f>
        <v>49103.104000000007</v>
      </c>
      <c r="U42" s="2">
        <f>+IFERROR(R42*('Regions &amp; Poverty'!$M40/100),0)</f>
        <v>8295.6780080000008</v>
      </c>
      <c r="V42" s="2">
        <f>+IFERROR(S42*('Regions &amp; Poverty'!$M40/100),0)</f>
        <v>8408.1999760000017</v>
      </c>
      <c r="W42" s="2">
        <f>+IFERROR(T42*('Regions &amp; Poverty'!$M40/100),0)</f>
        <v>8494.8369920000023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16376</v>
      </c>
      <c r="I43" s="2">
        <f t="shared" si="6"/>
        <v>16319</v>
      </c>
      <c r="J43" s="2">
        <f t="shared" si="6"/>
        <v>16467</v>
      </c>
      <c r="K43" s="27"/>
      <c r="L43" s="2">
        <f>+IFERROR(('Regions &amp; Poverty'!$G41/100)*H43,0)</f>
        <v>8106.12</v>
      </c>
      <c r="M43" s="2">
        <f>+IFERROR(('Regions &amp; Poverty'!$G41/100)*I43,0)</f>
        <v>8077.9049999999997</v>
      </c>
      <c r="N43" s="2">
        <f>+IFERROR(('Regions &amp; Poverty'!$G41/100)*J43,0)</f>
        <v>8151.165</v>
      </c>
      <c r="O43" s="2">
        <f>+IFERROR(L43*('Regions &amp; Poverty'!$I41/100),0)</f>
        <v>1815.7708799999998</v>
      </c>
      <c r="P43" s="2">
        <f>+IFERROR(M43*('Regions &amp; Poverty'!$I41/100),0)</f>
        <v>1809.4507199999998</v>
      </c>
      <c r="Q43" s="2">
        <f>+IFERROR(N43*('Regions &amp; Poverty'!$I41/100),0)</f>
        <v>1825.8609599999997</v>
      </c>
      <c r="R43" s="2">
        <f>+IFERROR(('Regions &amp; Poverty'!$K41/100)*H43,0)</f>
        <v>12478.512000000001</v>
      </c>
      <c r="S43" s="2">
        <f>+IFERROR(('Regions &amp; Poverty'!$K41/100)*I43,0)</f>
        <v>12435.078</v>
      </c>
      <c r="T43" s="2">
        <f>+IFERROR(('Regions &amp; Poverty'!$K41/100)*J43,0)</f>
        <v>12547.853999999999</v>
      </c>
      <c r="U43" s="2">
        <f>+IFERROR(R43*('Regions &amp; Poverty'!$M41/100),0)</f>
        <v>4929.01224</v>
      </c>
      <c r="V43" s="2">
        <f>+IFERROR(S43*('Regions &amp; Poverty'!$M41/100),0)</f>
        <v>4911.85581</v>
      </c>
      <c r="W43" s="2">
        <f>+IFERROR(T43*('Regions &amp; Poverty'!$M41/100),0)</f>
        <v>4956.4023299999999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331896</v>
      </c>
      <c r="I44" s="2">
        <f t="shared" si="6"/>
        <v>329209</v>
      </c>
      <c r="J44" s="2">
        <f t="shared" si="6"/>
        <v>330946</v>
      </c>
      <c r="K44" s="27"/>
      <c r="L44" s="2">
        <f>+IFERROR(('Regions &amp; Poverty'!$G42/100)*H44,0)</f>
        <v>92598.983999999997</v>
      </c>
      <c r="M44" s="2">
        <f>+IFERROR(('Regions &amp; Poverty'!$G42/100)*I44,0)</f>
        <v>91849.310999999987</v>
      </c>
      <c r="N44" s="2">
        <f>+IFERROR(('Regions &amp; Poverty'!$G42/100)*J44,0)</f>
        <v>92333.933999999994</v>
      </c>
      <c r="O44" s="2">
        <f>+IFERROR(L44*('Regions &amp; Poverty'!$I42/100),0)</f>
        <v>8333.9085599999999</v>
      </c>
      <c r="P44" s="2">
        <f>+IFERROR(M44*('Regions &amp; Poverty'!$I42/100),0)</f>
        <v>8266.4379899999985</v>
      </c>
      <c r="Q44" s="2">
        <f>+IFERROR(N44*('Regions &amp; Poverty'!$I42/100),0)</f>
        <v>8310.0540599999986</v>
      </c>
      <c r="R44" s="2">
        <f>+IFERROR(('Regions &amp; Poverty'!$K42/100)*H44,0)</f>
        <v>189180.71999999997</v>
      </c>
      <c r="S44" s="2">
        <f>+IFERROR(('Regions &amp; Poverty'!$K42/100)*I44,0)</f>
        <v>187649.12999999998</v>
      </c>
      <c r="T44" s="2">
        <f>+IFERROR(('Regions &amp; Poverty'!$K42/100)*J44,0)</f>
        <v>188639.21999999997</v>
      </c>
      <c r="U44" s="2">
        <f>+IFERROR(R44*('Regions &amp; Poverty'!$M42/100),0)</f>
        <v>43700.746319999998</v>
      </c>
      <c r="V44" s="2">
        <f>+IFERROR(S44*('Regions &amp; Poverty'!$M42/100),0)</f>
        <v>43346.949029999996</v>
      </c>
      <c r="W44" s="2">
        <f>+IFERROR(T44*('Regions &amp; Poverty'!$M42/100),0)</f>
        <v>43575.659819999993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87505</v>
      </c>
      <c r="I45" s="2">
        <f t="shared" si="6"/>
        <v>87505</v>
      </c>
      <c r="J45" s="2">
        <f t="shared" si="6"/>
        <v>87505</v>
      </c>
      <c r="K45" s="27"/>
      <c r="L45" s="2">
        <f>+IFERROR(('Regions &amp; Poverty'!$G43/100)*H45,0)</f>
        <v>11900.68</v>
      </c>
      <c r="M45" s="2">
        <f>+IFERROR(('Regions &amp; Poverty'!$G43/100)*I45,0)</f>
        <v>11900.68</v>
      </c>
      <c r="N45" s="2">
        <f>+IFERROR(('Regions &amp; Poverty'!$G43/100)*J45,0)</f>
        <v>11900.68</v>
      </c>
      <c r="O45" s="2">
        <f>+IFERROR(L45*('Regions &amp; Poverty'!$I43/100),0)</f>
        <v>476.02719999999999</v>
      </c>
      <c r="P45" s="2">
        <f>+IFERROR(M45*('Regions &amp; Poverty'!$I43/100),0)</f>
        <v>476.02719999999999</v>
      </c>
      <c r="Q45" s="2">
        <f>+IFERROR(N45*('Regions &amp; Poverty'!$I43/100),0)</f>
        <v>476.02719999999999</v>
      </c>
      <c r="R45" s="2">
        <f>+IFERROR(('Regions &amp; Poverty'!$K43/100)*H45,0)</f>
        <v>30539.244999999999</v>
      </c>
      <c r="S45" s="2">
        <f>+IFERROR(('Regions &amp; Poverty'!$K43/100)*I45,0)</f>
        <v>30539.244999999999</v>
      </c>
      <c r="T45" s="2">
        <f>+IFERROR(('Regions &amp; Poverty'!$K43/100)*J45,0)</f>
        <v>30539.244999999999</v>
      </c>
      <c r="U45" s="2">
        <f>+IFERROR(R45*('Regions &amp; Poverty'!$M43/100),0)</f>
        <v>3756.3271350000005</v>
      </c>
      <c r="V45" s="2">
        <f>+IFERROR(S45*('Regions &amp; Poverty'!$M43/100),0)</f>
        <v>3756.3271350000005</v>
      </c>
      <c r="W45" s="2">
        <f>+IFERROR(T45*('Regions &amp; Poverty'!$M43/100),0)</f>
        <v>3756.3271350000005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210275</v>
      </c>
      <c r="I46" s="2">
        <f t="shared" si="6"/>
        <v>211954</v>
      </c>
      <c r="J46" s="2">
        <f t="shared" si="6"/>
        <v>212874</v>
      </c>
      <c r="K46" s="27"/>
      <c r="L46" s="2">
        <f>+IFERROR(('Regions &amp; Poverty'!$G44/100)*H46,0)</f>
        <v>74227.074999999997</v>
      </c>
      <c r="M46" s="2">
        <f>+IFERROR(('Regions &amp; Poverty'!$G44/100)*I46,0)</f>
        <v>74819.762000000002</v>
      </c>
      <c r="N46" s="2">
        <f>+IFERROR(('Regions &amp; Poverty'!$G44/100)*J46,0)</f>
        <v>75144.521999999997</v>
      </c>
      <c r="O46" s="2">
        <f>+IFERROR(L46*('Regions &amp; Poverty'!$I44/100),0)</f>
        <v>7645.3887250000007</v>
      </c>
      <c r="P46" s="2">
        <f>+IFERROR(M46*('Regions &amp; Poverty'!$I44/100),0)</f>
        <v>7706.4354860000012</v>
      </c>
      <c r="Q46" s="2">
        <f>+IFERROR(N46*('Regions &amp; Poverty'!$I44/100),0)</f>
        <v>7739.8857660000003</v>
      </c>
      <c r="R46" s="2">
        <f>+IFERROR(('Regions &amp; Poverty'!$K44/100)*H46,0)</f>
        <v>147823.32499999998</v>
      </c>
      <c r="S46" s="2">
        <f>+IFERROR(('Regions &amp; Poverty'!$K44/100)*I46,0)</f>
        <v>149003.66199999998</v>
      </c>
      <c r="T46" s="2">
        <f>+IFERROR(('Regions &amp; Poverty'!$K44/100)*J46,0)</f>
        <v>149650.42199999999</v>
      </c>
      <c r="U46" s="2">
        <f>+IFERROR(R46*('Regions &amp; Poverty'!$M44/100),0)</f>
        <v>41981.824299999993</v>
      </c>
      <c r="V46" s="2">
        <f>+IFERROR(S46*('Regions &amp; Poverty'!$M44/100),0)</f>
        <v>42317.040007999989</v>
      </c>
      <c r="W46" s="2">
        <f>+IFERROR(T46*('Regions &amp; Poverty'!$M44/100),0)</f>
        <v>42500.719847999993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6872</v>
      </c>
      <c r="I47" s="2">
        <f t="shared" si="6"/>
        <v>6984</v>
      </c>
      <c r="J47" s="2">
        <f t="shared" si="6"/>
        <v>7058</v>
      </c>
      <c r="K47" s="27"/>
      <c r="L47" s="2">
        <f>+IFERROR(('Regions &amp; Poverty'!$G45/100)*H47,0)</f>
        <v>4611.1119999999992</v>
      </c>
      <c r="M47" s="2">
        <f>+IFERROR(('Regions &amp; Poverty'!$G45/100)*I47,0)</f>
        <v>4686.2639999999992</v>
      </c>
      <c r="N47" s="2">
        <f>+IFERROR(('Regions &amp; Poverty'!$G45/100)*J47,0)</f>
        <v>4735.9179999999997</v>
      </c>
      <c r="O47" s="2">
        <f>+IFERROR(L47*('Regions &amp; Poverty'!$I45/100),0)</f>
        <v>1406.3891599999997</v>
      </c>
      <c r="P47" s="2">
        <f>+IFERROR(M47*('Regions &amp; Poverty'!$I45/100),0)</f>
        <v>1429.3105199999998</v>
      </c>
      <c r="Q47" s="2">
        <f>+IFERROR(N47*('Regions &amp; Poverty'!$I45/100),0)</f>
        <v>1444.45499</v>
      </c>
      <c r="R47" s="2">
        <f>+IFERROR(('Regions &amp; Poverty'!$K45/100)*H47,0)</f>
        <v>5806.84</v>
      </c>
      <c r="S47" s="2">
        <f>+IFERROR(('Regions &amp; Poverty'!$K45/100)*I47,0)</f>
        <v>5901.48</v>
      </c>
      <c r="T47" s="2">
        <f>+IFERROR(('Regions &amp; Poverty'!$K45/100)*J47,0)</f>
        <v>5964.01</v>
      </c>
      <c r="U47" s="2">
        <f>+IFERROR(R47*('Regions &amp; Poverty'!$M45/100),0)</f>
        <v>2880.1926400000002</v>
      </c>
      <c r="V47" s="2">
        <f>+IFERROR(S47*('Regions &amp; Poverty'!$M45/100),0)</f>
        <v>2927.1340799999998</v>
      </c>
      <c r="W47" s="2">
        <f>+IFERROR(T47*('Regions &amp; Poverty'!$M45/100),0)</f>
        <v>2958.14896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134704</v>
      </c>
      <c r="I48" s="2">
        <f t="shared" si="6"/>
        <v>136382</v>
      </c>
      <c r="J48" s="2">
        <f t="shared" si="6"/>
        <v>138455</v>
      </c>
      <c r="K48" s="27"/>
      <c r="L48" s="2">
        <f>+IFERROR(('Regions &amp; Poverty'!$G46/100)*H48,0)</f>
        <v>51995.743999999999</v>
      </c>
      <c r="M48" s="2">
        <f>+IFERROR(('Regions &amp; Poverty'!$G46/100)*I48,0)</f>
        <v>52643.452000000005</v>
      </c>
      <c r="N48" s="2">
        <f>+IFERROR(('Regions &amp; Poverty'!$G46/100)*J48,0)</f>
        <v>53443.630000000005</v>
      </c>
      <c r="O48" s="2">
        <f>+IFERROR(L48*('Regions &amp; Poverty'!$I46/100),0)</f>
        <v>6083.5020479999994</v>
      </c>
      <c r="P48" s="2">
        <f>+IFERROR(M48*('Regions &amp; Poverty'!$I46/100),0)</f>
        <v>6159.2838840000004</v>
      </c>
      <c r="Q48" s="2">
        <f>+IFERROR(N48*('Regions &amp; Poverty'!$I46/100),0)</f>
        <v>6252.9047099999998</v>
      </c>
      <c r="R48" s="2">
        <f>+IFERROR(('Regions &amp; Poverty'!$K46/100)*H48,0)</f>
        <v>99411.551999999996</v>
      </c>
      <c r="S48" s="2">
        <f>+IFERROR(('Regions &amp; Poverty'!$K46/100)*I48,0)</f>
        <v>100649.916</v>
      </c>
      <c r="T48" s="2">
        <f>+IFERROR(('Regions &amp; Poverty'!$K46/100)*J48,0)</f>
        <v>102179.79</v>
      </c>
      <c r="U48" s="2">
        <f>+IFERROR(R48*('Regions &amp; Poverty'!$M46/100),0)</f>
        <v>30519.346463999998</v>
      </c>
      <c r="V48" s="2">
        <f>+IFERROR(S48*('Regions &amp; Poverty'!$M46/100),0)</f>
        <v>30899.524212</v>
      </c>
      <c r="W48" s="2">
        <f>+IFERROR(T48*('Regions &amp; Poverty'!$M46/100),0)</f>
        <v>31369.195529999997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24657</v>
      </c>
      <c r="I51" s="2">
        <f t="shared" si="6"/>
        <v>25559</v>
      </c>
      <c r="J51" s="2">
        <f t="shared" si="6"/>
        <v>26440</v>
      </c>
      <c r="K51" s="27"/>
      <c r="L51" s="2">
        <f>+IFERROR(('Regions &amp; Poverty'!$G49/100)*H51,0)</f>
        <v>12106.587</v>
      </c>
      <c r="M51" s="2">
        <f>+IFERROR(('Regions &amp; Poverty'!$G49/100)*I51,0)</f>
        <v>12549.468999999999</v>
      </c>
      <c r="N51" s="2">
        <f>+IFERROR(('Regions &amp; Poverty'!$G49/100)*J51,0)</f>
        <v>12982.039999999999</v>
      </c>
      <c r="O51" s="2">
        <f>+IFERROR(L51*('Regions &amp; Poverty'!$I49/100),0)</f>
        <v>2409.2108129999997</v>
      </c>
      <c r="P51" s="2">
        <f>+IFERROR(M51*('Regions &amp; Poverty'!$I49/100),0)</f>
        <v>2497.3443309999998</v>
      </c>
      <c r="Q51" s="2">
        <f>+IFERROR(N51*('Regions &amp; Poverty'!$I49/100),0)</f>
        <v>2583.4259599999996</v>
      </c>
      <c r="R51" s="2">
        <f>+IFERROR(('Regions &amp; Poverty'!$K49/100)*H51,0)</f>
        <v>18048.923999999999</v>
      </c>
      <c r="S51" s="2">
        <f>+IFERROR(('Regions &amp; Poverty'!$K49/100)*I51,0)</f>
        <v>18709.187999999998</v>
      </c>
      <c r="T51" s="2">
        <f>+IFERROR(('Regions &amp; Poverty'!$K49/100)*J51,0)</f>
        <v>19354.079999999998</v>
      </c>
      <c r="U51" s="2">
        <f>+IFERROR(R51*('Regions &amp; Poverty'!$M49/100),0)</f>
        <v>6696.1508039999999</v>
      </c>
      <c r="V51" s="2">
        <f>+IFERROR(S51*('Regions &amp; Poverty'!$M49/100),0)</f>
        <v>6941.1087479999997</v>
      </c>
      <c r="W51" s="2">
        <f>+IFERROR(T51*('Regions &amp; Poverty'!$M49/100),0)</f>
        <v>7180.3636799999995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10275</v>
      </c>
      <c r="I52" s="2">
        <f t="shared" si="6"/>
        <v>11028</v>
      </c>
      <c r="J52" s="2">
        <f t="shared" si="6"/>
        <v>11659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203225</v>
      </c>
      <c r="I53" s="2">
        <f t="shared" si="6"/>
        <v>234471</v>
      </c>
      <c r="J53" s="2">
        <f t="shared" si="6"/>
        <v>298081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1115838</v>
      </c>
      <c r="I54" s="2">
        <f t="shared" si="6"/>
        <v>1130088</v>
      </c>
      <c r="J54" s="2">
        <f t="shared" si="6"/>
        <v>1079781</v>
      </c>
      <c r="K54" s="27"/>
      <c r="L54" s="2">
        <f>+IFERROR(('Regions &amp; Poverty'!$G52/100)*H54,0)</f>
        <v>21200.921999999999</v>
      </c>
      <c r="M54" s="2">
        <f>+IFERROR(('Regions &amp; Poverty'!$G52/100)*I54,0)</f>
        <v>21471.671999999999</v>
      </c>
      <c r="N54" s="2">
        <f>+IFERROR(('Regions &amp; Poverty'!$G52/100)*J54,0)</f>
        <v>20515.839</v>
      </c>
      <c r="O54" s="2">
        <f>+IFERROR(L54*('Regions &amp; Poverty'!$I52/100),0)</f>
        <v>106.00461</v>
      </c>
      <c r="P54" s="2">
        <f>+IFERROR(M54*('Regions &amp; Poverty'!$I52/100),0)</f>
        <v>107.35835999999999</v>
      </c>
      <c r="Q54" s="2">
        <f>+IFERROR(N54*('Regions &amp; Poverty'!$I52/100),0)</f>
        <v>102.579195</v>
      </c>
      <c r="R54" s="2">
        <f>+IFERROR(('Regions &amp; Poverty'!$K52/100)*H54,0)</f>
        <v>76992.822</v>
      </c>
      <c r="S54" s="2">
        <f>+IFERROR(('Regions &amp; Poverty'!$K52/100)*I54,0)</f>
        <v>77976.072</v>
      </c>
      <c r="T54" s="2">
        <f>+IFERROR(('Regions &amp; Poverty'!$K52/100)*J54,0)</f>
        <v>74504.88900000001</v>
      </c>
      <c r="U54" s="2">
        <f>+IFERROR(R54*('Regions &amp; Poverty'!$M52/100),0)</f>
        <v>1539.85644</v>
      </c>
      <c r="V54" s="2">
        <f>+IFERROR(S54*('Regions &amp; Poverty'!$M52/100),0)</f>
        <v>1559.52144</v>
      </c>
      <c r="W54" s="2">
        <f>+IFERROR(T54*('Regions &amp; Poverty'!$M52/100),0)</f>
        <v>1490.0977800000003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276500</v>
      </c>
      <c r="I55" s="2">
        <f t="shared" si="6"/>
        <v>278727</v>
      </c>
      <c r="J55" s="2">
        <f t="shared" si="6"/>
        <v>264528</v>
      </c>
      <c r="K55" s="27"/>
      <c r="L55" s="2">
        <f>+IFERROR(('Regions &amp; Poverty'!$G53/100)*H55,0)</f>
        <v>68848.5</v>
      </c>
      <c r="M55" s="2">
        <f>+IFERROR(('Regions &amp; Poverty'!$G53/100)*I55,0)</f>
        <v>69403.023000000001</v>
      </c>
      <c r="N55" s="2">
        <f>+IFERROR(('Regions &amp; Poverty'!$G53/100)*J55,0)</f>
        <v>65867.471999999994</v>
      </c>
      <c r="O55" s="2">
        <f>+IFERROR(L55*('Regions &amp; Poverty'!$I53/100),0)</f>
        <v>5507.88</v>
      </c>
      <c r="P55" s="2">
        <f>+IFERROR(M55*('Regions &amp; Poverty'!$I53/100),0)</f>
        <v>5552.2418400000006</v>
      </c>
      <c r="Q55" s="2">
        <f>+IFERROR(N55*('Regions &amp; Poverty'!$I53/100),0)</f>
        <v>5269.3977599999998</v>
      </c>
      <c r="R55" s="2">
        <f>+IFERROR(('Regions &amp; Poverty'!$K53/100)*H55,0)</f>
        <v>141015</v>
      </c>
      <c r="S55" s="2">
        <f>+IFERROR(('Regions &amp; Poverty'!$K53/100)*I55,0)</f>
        <v>142150.76999999999</v>
      </c>
      <c r="T55" s="2">
        <f>+IFERROR(('Regions &amp; Poverty'!$K53/100)*J55,0)</f>
        <v>134909.28</v>
      </c>
      <c r="U55" s="2">
        <f>+IFERROR(R55*('Regions &amp; Poverty'!$M53/100),0)</f>
        <v>28626.045000000002</v>
      </c>
      <c r="V55" s="2">
        <f>+IFERROR(S55*('Regions &amp; Poverty'!$M53/100),0)</f>
        <v>28856.606309999999</v>
      </c>
      <c r="W55" s="2">
        <f>+IFERROR(T55*('Regions &amp; Poverty'!$M53/100),0)</f>
        <v>27386.583840000003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51581</v>
      </c>
      <c r="I56" s="2">
        <f t="shared" si="6"/>
        <v>54810</v>
      </c>
      <c r="J56" s="2">
        <f t="shared" si="6"/>
        <v>52215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370641</v>
      </c>
      <c r="I57" s="9">
        <f t="shared" si="7"/>
        <v>354235</v>
      </c>
      <c r="J57" s="9">
        <f t="shared" si="7"/>
        <v>341405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+SUMIF($A$250:$A$700,$B58,H$250:H$700)</f>
        <v>74031</v>
      </c>
      <c r="I58" s="2">
        <f t="shared" si="8"/>
        <v>78311</v>
      </c>
      <c r="J58" s="2">
        <f t="shared" si="8"/>
        <v>76318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3591</v>
      </c>
      <c r="I59" s="2">
        <f t="shared" si="8"/>
        <v>3413</v>
      </c>
      <c r="J59" s="2">
        <f t="shared" si="8"/>
        <v>3263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102723</v>
      </c>
      <c r="I60" s="2">
        <f t="shared" si="8"/>
        <v>98847</v>
      </c>
      <c r="J60" s="2">
        <f t="shared" si="8"/>
        <v>70619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2415188</v>
      </c>
      <c r="I61" s="2">
        <f t="shared" si="8"/>
        <v>2208853</v>
      </c>
      <c r="J61" s="2">
        <f t="shared" si="8"/>
        <v>2409543</v>
      </c>
      <c r="K61" s="27"/>
      <c r="L61" s="2">
        <f>+IFERROR(('Regions &amp; Poverty'!$G59/100)*H61,0)</f>
        <v>38643.008000000002</v>
      </c>
      <c r="M61" s="2">
        <f>+IFERROR(('Regions &amp; Poverty'!$G59/100)*I61,0)</f>
        <v>35341.648000000001</v>
      </c>
      <c r="N61" s="2">
        <f>+IFERROR(('Regions &amp; Poverty'!$G59/100)*J61,0)</f>
        <v>38552.688000000002</v>
      </c>
      <c r="O61" s="2">
        <f>+IFERROR(L61*('Regions &amp; Poverty'!$I59/100),0)</f>
        <v>231.85804800000003</v>
      </c>
      <c r="P61" s="2">
        <f>+IFERROR(M61*('Regions &amp; Poverty'!$I59/100),0)</f>
        <v>212.04988800000001</v>
      </c>
      <c r="Q61" s="2">
        <f>+IFERROR(N61*('Regions &amp; Poverty'!$I59/100),0)</f>
        <v>231.31612800000002</v>
      </c>
      <c r="R61" s="2">
        <f>+IFERROR(('Regions &amp; Poverty'!$K59/100)*H61,0)</f>
        <v>101437.89600000001</v>
      </c>
      <c r="S61" s="2">
        <f>+IFERROR(('Regions &amp; Poverty'!$K59/100)*I61,0)</f>
        <v>92771.826000000001</v>
      </c>
      <c r="T61" s="2">
        <f>+IFERROR(('Regions &amp; Poverty'!$K59/100)*J61,0)</f>
        <v>101200.80600000001</v>
      </c>
      <c r="U61" s="2">
        <f>+IFERROR(R61*('Regions &amp; Poverty'!$M59/100),0)</f>
        <v>1521.56844</v>
      </c>
      <c r="V61" s="2">
        <f>+IFERROR(S61*('Regions &amp; Poverty'!$M59/100),0)</f>
        <v>1391.5773899999999</v>
      </c>
      <c r="W61" s="2">
        <f>+IFERROR(T61*('Regions &amp; Poverty'!$M59/100),0)</f>
        <v>1518.0120900000002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3424926</v>
      </c>
      <c r="I63" s="2">
        <f t="shared" si="8"/>
        <v>3796115</v>
      </c>
      <c r="J63" s="2">
        <f t="shared" si="8"/>
        <v>3775150</v>
      </c>
      <c r="K63" s="27"/>
      <c r="L63" s="2">
        <f>+IFERROR(('Regions &amp; Poverty'!$G61/100)*H63,0)</f>
        <v>325367.97000000003</v>
      </c>
      <c r="M63" s="2">
        <f>+IFERROR(('Regions &amp; Poverty'!$G61/100)*I63,0)</f>
        <v>360630.92499999999</v>
      </c>
      <c r="N63" s="2">
        <f>+IFERROR(('Regions &amp; Poverty'!$G61/100)*J63,0)</f>
        <v>358639.25</v>
      </c>
      <c r="O63" s="2">
        <f>+IFERROR(L63*('Regions &amp; Poverty'!$I61/100),0)</f>
        <v>9110.3031599999995</v>
      </c>
      <c r="P63" s="2">
        <f>+IFERROR(M63*('Regions &amp; Poverty'!$I61/100),0)</f>
        <v>10097.665899999998</v>
      </c>
      <c r="Q63" s="2">
        <f>+IFERROR(N63*('Regions &amp; Poverty'!$I61/100),0)</f>
        <v>10041.898999999999</v>
      </c>
      <c r="R63" s="2">
        <f>+IFERROR(('Regions &amp; Poverty'!$K61/100)*H63,0)</f>
        <v>866506.27800000005</v>
      </c>
      <c r="S63" s="2">
        <f>+IFERROR(('Regions &amp; Poverty'!$K61/100)*I63,0)</f>
        <v>960417.09499999997</v>
      </c>
      <c r="T63" s="2">
        <f>+IFERROR(('Regions &amp; Poverty'!$K61/100)*J63,0)</f>
        <v>955112.95</v>
      </c>
      <c r="U63" s="2">
        <f>+IFERROR(R63*('Regions &amp; Poverty'!$M61/100),0)</f>
        <v>75386.046185999992</v>
      </c>
      <c r="V63" s="2">
        <f>+IFERROR(S63*('Regions &amp; Poverty'!$M61/100),0)</f>
        <v>83556.287264999992</v>
      </c>
      <c r="W63" s="2">
        <f>+IFERROR(T63*('Regions &amp; Poverty'!$M61/100),0)</f>
        <v>83094.826649999988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730788</v>
      </c>
      <c r="I64" s="2">
        <f t="shared" si="8"/>
        <v>744527</v>
      </c>
      <c r="J64" s="2">
        <f t="shared" si="8"/>
        <v>707120</v>
      </c>
      <c r="K64" s="27"/>
      <c r="L64" s="2">
        <f>+IFERROR(('Regions &amp; Poverty'!$G62/100)*H64,0)</f>
        <v>130080.26400000001</v>
      </c>
      <c r="M64" s="2">
        <f>+IFERROR(('Regions &amp; Poverty'!$G62/100)*I64,0)</f>
        <v>132525.80600000001</v>
      </c>
      <c r="N64" s="2">
        <f>+IFERROR(('Regions &amp; Poverty'!$G62/100)*J64,0)</f>
        <v>125867.36000000002</v>
      </c>
      <c r="O64" s="2">
        <f>+IFERROR(L64*('Regions &amp; Poverty'!$I62/100),0)</f>
        <v>8325.136896</v>
      </c>
      <c r="P64" s="2">
        <f>+IFERROR(M64*('Regions &amp; Poverty'!$I62/100),0)</f>
        <v>8481.6515840000011</v>
      </c>
      <c r="Q64" s="2">
        <f>+IFERROR(N64*('Regions &amp; Poverty'!$I62/100),0)</f>
        <v>8055.5110400000012</v>
      </c>
      <c r="R64" s="2">
        <f>+IFERROR(('Regions &amp; Poverty'!$K62/100)*H64,0)</f>
        <v>254314.22399999999</v>
      </c>
      <c r="S64" s="2">
        <f>+IFERROR(('Regions &amp; Poverty'!$K62/100)*I64,0)</f>
        <v>259095.39599999998</v>
      </c>
      <c r="T64" s="2">
        <f>+IFERROR(('Regions &amp; Poverty'!$K62/100)*J64,0)</f>
        <v>246077.75999999998</v>
      </c>
      <c r="U64" s="2">
        <f>+IFERROR(R64*('Regions &amp; Poverty'!$M62/100),0)</f>
        <v>36875.562479999993</v>
      </c>
      <c r="V64" s="2">
        <f>+IFERROR(S64*('Regions &amp; Poverty'!$M62/100),0)</f>
        <v>37568.832419999992</v>
      </c>
      <c r="W64" s="2">
        <f>+IFERROR(T64*('Regions &amp; Poverty'!$M62/100),0)</f>
        <v>35681.275199999996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2150520</v>
      </c>
      <c r="I65" s="2">
        <f t="shared" si="8"/>
        <v>2262028</v>
      </c>
      <c r="J65" s="2">
        <f t="shared" si="8"/>
        <v>2384778</v>
      </c>
      <c r="K65" s="27"/>
      <c r="L65" s="2">
        <f>+IFERROR(('Regions &amp; Poverty'!$G63/100)*H65,0)</f>
        <v>64515.6</v>
      </c>
      <c r="M65" s="2">
        <f>+IFERROR(('Regions &amp; Poverty'!$G63/100)*I65,0)</f>
        <v>67860.84</v>
      </c>
      <c r="N65" s="2">
        <f>+IFERROR(('Regions &amp; Poverty'!$G63/100)*J65,0)</f>
        <v>71543.34</v>
      </c>
      <c r="O65" s="2">
        <f>+IFERROR(L65*('Regions &amp; Poverty'!$I63/100),0)</f>
        <v>516.12480000000005</v>
      </c>
      <c r="P65" s="2">
        <f>+IFERROR(M65*('Regions &amp; Poverty'!$I63/100),0)</f>
        <v>542.88671999999997</v>
      </c>
      <c r="Q65" s="2">
        <f>+IFERROR(N65*('Regions &amp; Poverty'!$I63/100),0)</f>
        <v>572.34672</v>
      </c>
      <c r="R65" s="2">
        <f>+IFERROR(('Regions &amp; Poverty'!$K63/100)*H65,0)</f>
        <v>253761.36000000002</v>
      </c>
      <c r="S65" s="2">
        <f>+IFERROR(('Regions &amp; Poverty'!$K63/100)*I65,0)</f>
        <v>266919.304</v>
      </c>
      <c r="T65" s="2">
        <f>+IFERROR(('Regions &amp; Poverty'!$K63/100)*J65,0)</f>
        <v>281403.804</v>
      </c>
      <c r="U65" s="2">
        <f>+IFERROR(R65*('Regions &amp; Poverty'!$M63/100),0)</f>
        <v>8374.1248800000012</v>
      </c>
      <c r="V65" s="2">
        <f>+IFERROR(S65*('Regions &amp; Poverty'!$M63/100),0)</f>
        <v>8808.3370320000013</v>
      </c>
      <c r="W65" s="2">
        <f>+IFERROR(T65*('Regions &amp; Poverty'!$M63/100),0)</f>
        <v>9286.3255320000007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60339</v>
      </c>
      <c r="I66" s="2">
        <f t="shared" si="8"/>
        <v>78380</v>
      </c>
      <c r="J66" s="2">
        <f t="shared" si="8"/>
        <v>106437</v>
      </c>
      <c r="K66" s="27"/>
      <c r="L66" s="2">
        <f>+IFERROR(('Regions &amp; Poverty'!$G64/100)*H66,0)</f>
        <v>2172.2040000000002</v>
      </c>
      <c r="M66" s="2">
        <f>+IFERROR(('Regions &amp; Poverty'!$G64/100)*I66,0)</f>
        <v>2821.6800000000003</v>
      </c>
      <c r="N66" s="2">
        <f>+IFERROR(('Regions &amp; Poverty'!$G64/100)*J66,0)</f>
        <v>3831.7320000000004</v>
      </c>
      <c r="O66" s="2">
        <f>+IFERROR(L66*('Regions &amp; Poverty'!$I64/100),0)</f>
        <v>19.549836000000003</v>
      </c>
      <c r="P66" s="2">
        <f>+IFERROR(M66*('Regions &amp; Poverty'!$I64/100),0)</f>
        <v>25.395120000000006</v>
      </c>
      <c r="Q66" s="2">
        <f>+IFERROR(N66*('Regions &amp; Poverty'!$I64/100),0)</f>
        <v>34.485588000000007</v>
      </c>
      <c r="R66" s="2">
        <f>+IFERROR(('Regions &amp; Poverty'!$K64/100)*H66,0)</f>
        <v>8326.7820000000011</v>
      </c>
      <c r="S66" s="2">
        <f>+IFERROR(('Regions &amp; Poverty'!$K64/100)*I66,0)</f>
        <v>10816.44</v>
      </c>
      <c r="T66" s="2">
        <f>+IFERROR(('Regions &amp; Poverty'!$K64/100)*J66,0)</f>
        <v>14688.306</v>
      </c>
      <c r="U66" s="2">
        <f>+IFERROR(R66*('Regions &amp; Poverty'!$M64/100),0)</f>
        <v>324.74449800000002</v>
      </c>
      <c r="V66" s="2">
        <f>+IFERROR(S66*('Regions &amp; Poverty'!$M64/100),0)</f>
        <v>421.84116</v>
      </c>
      <c r="W66" s="2">
        <f>+IFERROR(T66*('Regions &amp; Poverty'!$M64/100),0)</f>
        <v>572.84393399999999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318955</v>
      </c>
      <c r="I67" s="2">
        <f t="shared" si="8"/>
        <v>333878</v>
      </c>
      <c r="J67" s="2">
        <f t="shared" si="8"/>
        <v>258891</v>
      </c>
      <c r="K67" s="27"/>
      <c r="L67" s="2">
        <f>+IFERROR(('Regions &amp; Poverty'!$G65/100)*H67,0)</f>
        <v>7017.0100000000011</v>
      </c>
      <c r="M67" s="2">
        <f>+IFERROR(('Regions &amp; Poverty'!$G65/100)*I67,0)</f>
        <v>7345.3160000000007</v>
      </c>
      <c r="N67" s="2">
        <f>+IFERROR(('Regions &amp; Poverty'!$G65/100)*J67,0)</f>
        <v>5695.6020000000008</v>
      </c>
      <c r="O67" s="2">
        <f>+IFERROR(L67*('Regions &amp; Poverty'!$I65/100),0)</f>
        <v>42.102060000000009</v>
      </c>
      <c r="P67" s="2">
        <f>+IFERROR(M67*('Regions &amp; Poverty'!$I65/100),0)</f>
        <v>44.071896000000002</v>
      </c>
      <c r="Q67" s="2">
        <f>+IFERROR(N67*('Regions &amp; Poverty'!$I65/100),0)</f>
        <v>34.173612000000006</v>
      </c>
      <c r="R67" s="2">
        <f>+IFERROR(('Regions &amp; Poverty'!$K65/100)*H67,0)</f>
        <v>22326.850000000002</v>
      </c>
      <c r="S67" s="2">
        <f>+IFERROR(('Regions &amp; Poverty'!$K65/100)*I67,0)</f>
        <v>23371.460000000003</v>
      </c>
      <c r="T67" s="2">
        <f>+IFERROR(('Regions &amp; Poverty'!$K65/100)*J67,0)</f>
        <v>18122.370000000003</v>
      </c>
      <c r="U67" s="2">
        <f>+IFERROR(R67*('Regions &amp; Poverty'!$M65/100),0)</f>
        <v>491.19070000000011</v>
      </c>
      <c r="V67" s="2">
        <f>+IFERROR(S67*('Regions &amp; Poverty'!$M65/100),0)</f>
        <v>514.17212000000006</v>
      </c>
      <c r="W67" s="2">
        <f>+IFERROR(T67*('Regions &amp; Poverty'!$M65/100),0)</f>
        <v>398.69214000000011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+SUMIF($A$250:$A$700,$B68,H$250:H$700)</f>
        <v>283310</v>
      </c>
      <c r="I68" s="2">
        <f t="shared" si="9"/>
        <v>292221</v>
      </c>
      <c r="J68" s="2">
        <f t="shared" si="9"/>
        <v>299580</v>
      </c>
      <c r="K68" s="27"/>
      <c r="L68" s="2">
        <f>+IFERROR(('Regions &amp; Poverty'!$G66/100)*H68,0)</f>
        <v>20115.009999999998</v>
      </c>
      <c r="M68" s="2">
        <f>+IFERROR(('Regions &amp; Poverty'!$G66/100)*I68,0)</f>
        <v>20747.690999999999</v>
      </c>
      <c r="N68" s="2">
        <f>+IFERROR(('Regions &amp; Poverty'!$G66/100)*J68,0)</f>
        <v>21270.179999999997</v>
      </c>
      <c r="O68" s="2">
        <f>+IFERROR(L68*('Regions &amp; Poverty'!$I66/100),0)</f>
        <v>683.91034000000002</v>
      </c>
      <c r="P68" s="2">
        <f>+IFERROR(M68*('Regions &amp; Poverty'!$I66/100),0)</f>
        <v>705.42149400000005</v>
      </c>
      <c r="Q68" s="2">
        <f>+IFERROR(N68*('Regions &amp; Poverty'!$I66/100),0)</f>
        <v>723.18611999999996</v>
      </c>
      <c r="R68" s="2">
        <f>+IFERROR(('Regions &amp; Poverty'!$K66/100)*H68,0)</f>
        <v>36546.99</v>
      </c>
      <c r="S68" s="2">
        <f>+IFERROR(('Regions &amp; Poverty'!$K66/100)*I68,0)</f>
        <v>37696.508999999998</v>
      </c>
      <c r="T68" s="2">
        <f>+IFERROR(('Regions &amp; Poverty'!$K66/100)*J68,0)</f>
        <v>38645.82</v>
      </c>
      <c r="U68" s="2">
        <f>+IFERROR(R68*('Regions &amp; Poverty'!$M66/100),0)</f>
        <v>2229.3663899999997</v>
      </c>
      <c r="V68" s="2">
        <f>+IFERROR(S68*('Regions &amp; Poverty'!$M66/100),0)</f>
        <v>2299.4870489999998</v>
      </c>
      <c r="W68" s="2">
        <f>+IFERROR(T68*('Regions &amp; Poverty'!$M66/100),0)</f>
        <v>2357.3950199999999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1770899</v>
      </c>
      <c r="I69" s="2">
        <f t="shared" si="9"/>
        <v>1997422</v>
      </c>
      <c r="J69" s="2">
        <f t="shared" si="9"/>
        <v>2043668</v>
      </c>
      <c r="K69" s="27"/>
      <c r="L69" s="2">
        <f>+IFERROR(('Regions &amp; Poverty'!$G67/100)*H69,0)</f>
        <v>97399.445000000007</v>
      </c>
      <c r="M69" s="2">
        <f>+IFERROR(('Regions &amp; Poverty'!$G67/100)*I69,0)</f>
        <v>109858.21</v>
      </c>
      <c r="N69" s="2">
        <f>+IFERROR(('Regions &amp; Poverty'!$G67/100)*J69,0)</f>
        <v>112401.74</v>
      </c>
      <c r="O69" s="2">
        <f>+IFERROR(L69*('Regions &amp; Poverty'!$I67/100),0)</f>
        <v>2142.7877900000003</v>
      </c>
      <c r="P69" s="2">
        <f>+IFERROR(M69*('Regions &amp; Poverty'!$I67/100),0)</f>
        <v>2416.8806200000004</v>
      </c>
      <c r="Q69" s="2">
        <f>+IFERROR(N69*('Regions &amp; Poverty'!$I67/100),0)</f>
        <v>2472.8382800000004</v>
      </c>
      <c r="R69" s="2">
        <f>+IFERROR(('Regions &amp; Poverty'!$K67/100)*H69,0)</f>
        <v>231987.769</v>
      </c>
      <c r="S69" s="2">
        <f>+IFERROR(('Regions &amp; Poverty'!$K67/100)*I69,0)</f>
        <v>261662.28200000001</v>
      </c>
      <c r="T69" s="2">
        <f>+IFERROR(('Regions &amp; Poverty'!$K67/100)*J69,0)</f>
        <v>267720.50800000003</v>
      </c>
      <c r="U69" s="2">
        <f>+IFERROR(R69*('Regions &amp; Poverty'!$M67/100),0)</f>
        <v>11599.38845</v>
      </c>
      <c r="V69" s="2">
        <f>+IFERROR(S69*('Regions &amp; Poverty'!$M67/100),0)</f>
        <v>13083.114100000001</v>
      </c>
      <c r="W69" s="2">
        <f>+IFERROR(T69*('Regions &amp; Poverty'!$M67/100),0)</f>
        <v>13386.025400000002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6756254</v>
      </c>
      <c r="I70" s="2">
        <f t="shared" si="9"/>
        <v>7194431</v>
      </c>
      <c r="J70" s="2">
        <f t="shared" si="9"/>
        <v>6529676</v>
      </c>
      <c r="K70" s="27"/>
      <c r="L70" s="2">
        <f>+IFERROR(('Regions &amp; Poverty'!$G68/100)*H70,0)</f>
        <v>324300.19199999998</v>
      </c>
      <c r="M70" s="2">
        <f>+IFERROR(('Regions &amp; Poverty'!$G68/100)*I70,0)</f>
        <v>345332.68800000002</v>
      </c>
      <c r="N70" s="2">
        <f>+IFERROR(('Regions &amp; Poverty'!$G68/100)*J70,0)</f>
        <v>313424.44800000003</v>
      </c>
      <c r="O70" s="2">
        <f>+IFERROR(L70*('Regions &amp; Poverty'!$I68/100),0)</f>
        <v>7134.6042240000006</v>
      </c>
      <c r="P70" s="2">
        <f>+IFERROR(M70*('Regions &amp; Poverty'!$I68/100),0)</f>
        <v>7597.319136000001</v>
      </c>
      <c r="Q70" s="2">
        <f>+IFERROR(N70*('Regions &amp; Poverty'!$I68/100),0)</f>
        <v>6895.337856000001</v>
      </c>
      <c r="R70" s="2">
        <f>+IFERROR(('Regions &amp; Poverty'!$K68/100)*H70,0)</f>
        <v>797237.97200000007</v>
      </c>
      <c r="S70" s="2">
        <f>+IFERROR(('Regions &amp; Poverty'!$K68/100)*I70,0)</f>
        <v>848942.85800000001</v>
      </c>
      <c r="T70" s="2">
        <f>+IFERROR(('Regions &amp; Poverty'!$K68/100)*J70,0)</f>
        <v>770501.76800000004</v>
      </c>
      <c r="U70" s="2">
        <f>+IFERROR(R70*('Regions &amp; Poverty'!$M68/100),0)</f>
        <v>35875.708740000002</v>
      </c>
      <c r="V70" s="2">
        <f>+IFERROR(S70*('Regions &amp; Poverty'!$M68/100),0)</f>
        <v>38202.428609999995</v>
      </c>
      <c r="W70" s="2">
        <f>+IFERROR(T70*('Regions &amp; Poverty'!$M68/100),0)</f>
        <v>34672.579559999998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240000</v>
      </c>
      <c r="I71" s="2">
        <f t="shared" si="9"/>
        <v>246676</v>
      </c>
      <c r="J71" s="2">
        <f t="shared" si="9"/>
        <v>343203</v>
      </c>
      <c r="K71" s="27"/>
      <c r="L71" s="2">
        <f>+IFERROR(('Regions &amp; Poverty'!$G69/100)*H71,0)</f>
        <v>7200</v>
      </c>
      <c r="M71" s="2">
        <f>+IFERROR(('Regions &amp; Poverty'!$G69/100)*I71,0)</f>
        <v>7400.28</v>
      </c>
      <c r="N71" s="2">
        <f>+IFERROR(('Regions &amp; Poverty'!$G69/100)*J71,0)</f>
        <v>10296.09</v>
      </c>
      <c r="O71" s="2">
        <f>+IFERROR(L71*('Regions &amp; Poverty'!$I69/100),0)</f>
        <v>57.6</v>
      </c>
      <c r="P71" s="2">
        <f>+IFERROR(M71*('Regions &amp; Poverty'!$I69/100),0)</f>
        <v>59.202239999999996</v>
      </c>
      <c r="Q71" s="2">
        <f>+IFERROR(N71*('Regions &amp; Poverty'!$I69/100),0)</f>
        <v>82.368719999999996</v>
      </c>
      <c r="R71" s="2">
        <f>+IFERROR(('Regions &amp; Poverty'!$K69/100)*H71,0)</f>
        <v>22320.000000000004</v>
      </c>
      <c r="S71" s="2">
        <f>+IFERROR(('Regions &amp; Poverty'!$K69/100)*I71,0)</f>
        <v>22940.868000000002</v>
      </c>
      <c r="T71" s="2">
        <f>+IFERROR(('Regions &amp; Poverty'!$K69/100)*J71,0)</f>
        <v>31917.879000000004</v>
      </c>
      <c r="U71" s="2">
        <f>+IFERROR(R71*('Regions &amp; Poverty'!$M69/100),0)</f>
        <v>669.60000000000014</v>
      </c>
      <c r="V71" s="2">
        <f>+IFERROR(S71*('Regions &amp; Poverty'!$M69/100),0)</f>
        <v>688.22604000000001</v>
      </c>
      <c r="W71" s="2">
        <f>+IFERROR(T71*('Regions &amp; Poverty'!$M69/100),0)</f>
        <v>957.53637000000015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486737</v>
      </c>
      <c r="I72" s="2">
        <f t="shared" si="9"/>
        <v>539097</v>
      </c>
      <c r="J72" s="2">
        <f t="shared" si="9"/>
        <v>470594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6953747</v>
      </c>
      <c r="I73" s="2">
        <f t="shared" si="9"/>
        <v>6849227</v>
      </c>
      <c r="J73" s="2">
        <f t="shared" si="9"/>
        <v>6764324</v>
      </c>
      <c r="K73" s="27"/>
      <c r="L73" s="2">
        <f>+IFERROR(('Regions &amp; Poverty'!$G71/100)*H73,0)</f>
        <v>299011.12099999998</v>
      </c>
      <c r="M73" s="2">
        <f>+IFERROR(('Regions &amp; Poverty'!$G71/100)*I73,0)</f>
        <v>294516.761</v>
      </c>
      <c r="N73" s="2">
        <f>+IFERROR(('Regions &amp; Poverty'!$G71/100)*J73,0)</f>
        <v>290865.93199999997</v>
      </c>
      <c r="O73" s="2">
        <f>+IFERROR(L73*('Regions &amp; Poverty'!$I71/100),0)</f>
        <v>5980.2224200000001</v>
      </c>
      <c r="P73" s="2">
        <f>+IFERROR(M73*('Regions &amp; Poverty'!$I71/100),0)</f>
        <v>5890.3352199999999</v>
      </c>
      <c r="Q73" s="2">
        <f>+IFERROR(N73*('Regions &amp; Poverty'!$I71/100),0)</f>
        <v>5817.3186399999995</v>
      </c>
      <c r="R73" s="2">
        <f>+IFERROR(('Regions &amp; Poverty'!$K71/100)*H73,0)</f>
        <v>646698.47100000014</v>
      </c>
      <c r="S73" s="2">
        <f>+IFERROR(('Regions &amp; Poverty'!$K71/100)*I73,0)</f>
        <v>636978.11100000003</v>
      </c>
      <c r="T73" s="2">
        <f>+IFERROR(('Regions &amp; Poverty'!$K71/100)*J73,0)</f>
        <v>629082.1320000001</v>
      </c>
      <c r="U73" s="2">
        <f>+IFERROR(R73*('Regions &amp; Poverty'!$M71/100),0)</f>
        <v>25221.240369000006</v>
      </c>
      <c r="V73" s="2">
        <f>+IFERROR(S73*('Regions &amp; Poverty'!$M71/100),0)</f>
        <v>24842.146329000003</v>
      </c>
      <c r="W73" s="2">
        <f>+IFERROR(T73*('Regions &amp; Poverty'!$M71/100),0)</f>
        <v>24534.203148000004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8874</v>
      </c>
      <c r="I74" s="2">
        <f t="shared" si="9"/>
        <v>9067</v>
      </c>
      <c r="J74" s="2">
        <f t="shared" si="9"/>
        <v>9095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11846</v>
      </c>
      <c r="I75" s="2">
        <f t="shared" si="9"/>
        <v>15570</v>
      </c>
      <c r="J75" s="2">
        <f t="shared" si="9"/>
        <v>13678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77014</v>
      </c>
      <c r="I76" s="2">
        <f t="shared" si="9"/>
        <v>68991</v>
      </c>
      <c r="J76" s="2">
        <f t="shared" si="9"/>
        <v>61073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175456</v>
      </c>
      <c r="I77" s="2">
        <f t="shared" si="9"/>
        <v>175574</v>
      </c>
      <c r="J77" s="2">
        <f t="shared" si="9"/>
        <v>175692</v>
      </c>
      <c r="K77" s="27"/>
      <c r="L77" s="2">
        <f>+IFERROR(('Regions &amp; Poverty'!$G75/100)*H77,0)</f>
        <v>2982.7520000000004</v>
      </c>
      <c r="M77" s="2">
        <f>+IFERROR(('Regions &amp; Poverty'!$G75/100)*I77,0)</f>
        <v>2984.7580000000003</v>
      </c>
      <c r="N77" s="2">
        <f>+IFERROR(('Regions &amp; Poverty'!$G75/100)*J77,0)</f>
        <v>2986.7640000000001</v>
      </c>
      <c r="O77" s="2">
        <f>+IFERROR(L77*('Regions &amp; Poverty'!$I75/100),0)</f>
        <v>29.827520000000003</v>
      </c>
      <c r="P77" s="2">
        <f>+IFERROR(M77*('Regions &amp; Poverty'!$I75/100),0)</f>
        <v>29.847580000000004</v>
      </c>
      <c r="Q77" s="2">
        <f>+IFERROR(N77*('Regions &amp; Poverty'!$I75/100),0)</f>
        <v>29.867640000000002</v>
      </c>
      <c r="R77" s="2">
        <f>+IFERROR(('Regions &amp; Poverty'!$K75/100)*H77,0)</f>
        <v>7895.5199999999995</v>
      </c>
      <c r="S77" s="2">
        <f>+IFERROR(('Regions &amp; Poverty'!$K75/100)*I77,0)</f>
        <v>7900.83</v>
      </c>
      <c r="T77" s="2">
        <f>+IFERROR(('Regions &amp; Poverty'!$K75/100)*J77,0)</f>
        <v>7906.1399999999994</v>
      </c>
      <c r="U77" s="2">
        <f>+IFERROR(R77*('Regions &amp; Poverty'!$M75/100),0)</f>
        <v>142.11936</v>
      </c>
      <c r="V77" s="2">
        <f>+IFERROR(S77*('Regions &amp; Poverty'!$M75/100),0)</f>
        <v>142.21494000000001</v>
      </c>
      <c r="W77" s="2">
        <f>+IFERROR(T77*('Regions &amp; Poverty'!$M75/100),0)</f>
        <v>142.31052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+SUMIF($A$250:$A$700,$B78,H$250:H$700)</f>
        <v>0</v>
      </c>
      <c r="I78" s="2">
        <f t="shared" si="10"/>
        <v>0</v>
      </c>
      <c r="J78" s="2">
        <f t="shared" si="10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70200</v>
      </c>
      <c r="I79" s="2">
        <f t="shared" si="10"/>
        <v>70266</v>
      </c>
      <c r="J79" s="2">
        <f t="shared" si="10"/>
        <v>71870</v>
      </c>
      <c r="K79" s="27"/>
      <c r="L79" s="2">
        <f>+IFERROR(('Regions &amp; Poverty'!$G77/100)*H79,0)</f>
        <v>1755</v>
      </c>
      <c r="M79" s="2">
        <f>+IFERROR(('Regions &amp; Poverty'!$G77/100)*I79,0)</f>
        <v>1756.65</v>
      </c>
      <c r="N79" s="2">
        <f>+IFERROR(('Regions &amp; Poverty'!$G77/100)*J79,0)</f>
        <v>1796.75</v>
      </c>
      <c r="O79" s="2">
        <f>+IFERROR(L79*('Regions &amp; Poverty'!$I77/100),0)</f>
        <v>12.284999999999998</v>
      </c>
      <c r="P79" s="2">
        <f>+IFERROR(M79*('Regions &amp; Poverty'!$I77/100),0)</f>
        <v>12.29655</v>
      </c>
      <c r="Q79" s="2">
        <f>+IFERROR(N79*('Regions &amp; Poverty'!$I77/100),0)</f>
        <v>12.577249999999999</v>
      </c>
      <c r="R79" s="2">
        <f>+IFERROR(('Regions &amp; Poverty'!$K77/100)*H79,0)</f>
        <v>5194.8000000000011</v>
      </c>
      <c r="S79" s="2">
        <f>+IFERROR(('Regions &amp; Poverty'!$K77/100)*I79,0)</f>
        <v>5199.6840000000011</v>
      </c>
      <c r="T79" s="2">
        <f>+IFERROR(('Regions &amp; Poverty'!$K77/100)*J79,0)</f>
        <v>5318.380000000001</v>
      </c>
      <c r="U79" s="2">
        <f>+IFERROR(R79*('Regions &amp; Poverty'!$M77/100),0)</f>
        <v>124.67520000000003</v>
      </c>
      <c r="V79" s="2">
        <f>+IFERROR(S79*('Regions &amp; Poverty'!$M77/100),0)</f>
        <v>124.79241600000003</v>
      </c>
      <c r="W79" s="2">
        <f>+IFERROR(T79*('Regions &amp; Poverty'!$M77/100),0)</f>
        <v>127.64112000000003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6532</v>
      </c>
      <c r="I82" s="2">
        <f t="shared" si="10"/>
        <v>5443</v>
      </c>
      <c r="J82" s="2">
        <f t="shared" si="10"/>
        <v>4173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34</v>
      </c>
      <c r="I83" s="2">
        <f t="shared" si="10"/>
        <v>32</v>
      </c>
      <c r="J83" s="2">
        <f t="shared" si="10"/>
        <v>32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299900</v>
      </c>
      <c r="I86" s="2">
        <f t="shared" si="10"/>
        <v>274066</v>
      </c>
      <c r="J86" s="2">
        <f t="shared" si="10"/>
        <v>257559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11791900</v>
      </c>
      <c r="I87" s="2">
        <f t="shared" si="10"/>
        <v>12466000</v>
      </c>
      <c r="J87" s="2">
        <f t="shared" si="10"/>
        <v>13066778</v>
      </c>
      <c r="K87" s="27"/>
      <c r="L87" s="2">
        <f>+IFERROR(('Regions &amp; Poverty'!$G85/100)*H87,0)</f>
        <v>224046.1</v>
      </c>
      <c r="M87" s="2">
        <f>+IFERROR(('Regions &amp; Poverty'!$G85/100)*I87,0)</f>
        <v>236854</v>
      </c>
      <c r="N87" s="2">
        <f>+IFERROR(('Regions &amp; Poverty'!$G85/100)*J87,0)</f>
        <v>248268.78200000001</v>
      </c>
      <c r="O87" s="2">
        <f>+IFERROR(L87*('Regions &amp; Poverty'!$I85/100),0)</f>
        <v>672.13830000000007</v>
      </c>
      <c r="P87" s="2">
        <f>+IFERROR(M87*('Regions &amp; Poverty'!$I85/100),0)</f>
        <v>710.56200000000001</v>
      </c>
      <c r="Q87" s="2">
        <f>+IFERROR(N87*('Regions &amp; Poverty'!$I85/100),0)</f>
        <v>744.80634600000008</v>
      </c>
      <c r="R87" s="2">
        <f>+IFERROR(('Regions &amp; Poverty'!$K85/100)*H87,0)</f>
        <v>1426819.9</v>
      </c>
      <c r="S87" s="2">
        <f>+IFERROR(('Regions &amp; Poverty'!$K85/100)*I87,0)</f>
        <v>1508386</v>
      </c>
      <c r="T87" s="2">
        <f>+IFERROR(('Regions &amp; Poverty'!$K85/100)*J87,0)</f>
        <v>1581080.138</v>
      </c>
      <c r="U87" s="2">
        <f>+IFERROR(R87*('Regions &amp; Poverty'!$M85/100),0)</f>
        <v>39950.95719999999</v>
      </c>
      <c r="V87" s="2">
        <f>+IFERROR(S87*('Regions &amp; Poverty'!$M85/100),0)</f>
        <v>42234.807999999997</v>
      </c>
      <c r="W87" s="2">
        <f>+IFERROR(T87*('Regions &amp; Poverty'!$M85/100),0)</f>
        <v>44270.243863999996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+SUMIF($A$250:$A$700,$B88,H$250:H$700)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829</v>
      </c>
      <c r="I90" s="2">
        <f t="shared" si="11"/>
        <v>837</v>
      </c>
      <c r="J90" s="2">
        <f t="shared" si="11"/>
        <v>841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140532</v>
      </c>
      <c r="I91" s="2">
        <f t="shared" si="11"/>
        <v>140475</v>
      </c>
      <c r="J91" s="2">
        <f t="shared" si="11"/>
        <v>140610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6862568</v>
      </c>
      <c r="I92" s="2">
        <f t="shared" si="11"/>
        <v>9496058</v>
      </c>
      <c r="J92" s="2">
        <f t="shared" si="11"/>
        <v>7007125</v>
      </c>
      <c r="K92" s="27"/>
      <c r="L92" s="2">
        <f>+IFERROR(('Regions &amp; Poverty'!$G90/100)*H92,0)</f>
        <v>514692.6</v>
      </c>
      <c r="M92" s="2">
        <f>+IFERROR(('Regions &amp; Poverty'!$G90/100)*I92,0)</f>
        <v>712204.35</v>
      </c>
      <c r="N92" s="2">
        <f>+IFERROR(('Regions &amp; Poverty'!$G90/100)*J92,0)</f>
        <v>525534.375</v>
      </c>
      <c r="O92" s="2">
        <f>+IFERROR(L92*('Regions &amp; Poverty'!$I90/100),0)</f>
        <v>6691.0038000000004</v>
      </c>
      <c r="P92" s="2">
        <f>+IFERROR(M92*('Regions &amp; Poverty'!$I90/100),0)</f>
        <v>9258.6565499999997</v>
      </c>
      <c r="Q92" s="2">
        <f>+IFERROR(N92*('Regions &amp; Poverty'!$I90/100),0)</f>
        <v>6831.9468750000005</v>
      </c>
      <c r="R92" s="2">
        <f>+IFERROR(('Regions &amp; Poverty'!$K90/100)*H92,0)</f>
        <v>2319547.9839999997</v>
      </c>
      <c r="S92" s="2">
        <f>+IFERROR(('Regions &amp; Poverty'!$K90/100)*I92,0)</f>
        <v>3209667.6039999998</v>
      </c>
      <c r="T92" s="2">
        <f>+IFERROR(('Regions &amp; Poverty'!$K90/100)*J92,0)</f>
        <v>2368408.25</v>
      </c>
      <c r="U92" s="2">
        <f>+IFERROR(R92*('Regions &amp; Poverty'!$M90/100),0)</f>
        <v>213398.41452799996</v>
      </c>
      <c r="V92" s="2">
        <f>+IFERROR(S92*('Regions &amp; Poverty'!$M90/100),0)</f>
        <v>295289.41956799995</v>
      </c>
      <c r="W92" s="2">
        <f>+IFERROR(T92*('Regions &amp; Poverty'!$M90/100),0)</f>
        <v>217893.55900000001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508580</v>
      </c>
      <c r="I93" s="2">
        <f t="shared" si="11"/>
        <v>787000</v>
      </c>
      <c r="J93" s="2">
        <f t="shared" si="11"/>
        <v>796200</v>
      </c>
      <c r="K93" s="27"/>
      <c r="L93" s="2">
        <f>+IFERROR(('Regions &amp; Poverty'!$G91/100)*H93,0)</f>
        <v>115447.65999999999</v>
      </c>
      <c r="M93" s="2">
        <f>+IFERROR(('Regions &amp; Poverty'!$G91/100)*I93,0)</f>
        <v>178648.99999999997</v>
      </c>
      <c r="N93" s="2">
        <f>+IFERROR(('Regions &amp; Poverty'!$G91/100)*J93,0)</f>
        <v>180737.4</v>
      </c>
      <c r="O93" s="2">
        <f>+IFERROR(L93*('Regions &amp; Poverty'!$I91/100),0)</f>
        <v>6003.2783200000003</v>
      </c>
      <c r="P93" s="2">
        <f>+IFERROR(M93*('Regions &amp; Poverty'!$I91/100),0)</f>
        <v>9289.7479999999996</v>
      </c>
      <c r="Q93" s="2">
        <f>+IFERROR(N93*('Regions &amp; Poverty'!$I91/100),0)</f>
        <v>9398.3448000000008</v>
      </c>
      <c r="R93" s="2">
        <f>+IFERROR(('Regions &amp; Poverty'!$K91/100)*H93,0)</f>
        <v>297519.3</v>
      </c>
      <c r="S93" s="2">
        <f>+IFERROR(('Regions &amp; Poverty'!$K91/100)*I93,0)</f>
        <v>460395</v>
      </c>
      <c r="T93" s="2">
        <f>+IFERROR(('Regions &amp; Poverty'!$K91/100)*J93,0)</f>
        <v>465777</v>
      </c>
      <c r="U93" s="2">
        <f>+IFERROR(R93*('Regions &amp; Poverty'!$M91/100),0)</f>
        <v>59206.340699999993</v>
      </c>
      <c r="V93" s="2">
        <f>+IFERROR(S93*('Regions &amp; Poverty'!$M91/100),0)</f>
        <v>91618.604999999996</v>
      </c>
      <c r="W93" s="2">
        <f>+IFERROR(T93*('Regions &amp; Poverty'!$M91/100),0)</f>
        <v>92689.622999999992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303107</v>
      </c>
      <c r="I94" s="2">
        <f t="shared" si="11"/>
        <v>315500</v>
      </c>
      <c r="J94" s="2">
        <f t="shared" si="11"/>
        <v>309508</v>
      </c>
      <c r="K94" s="27"/>
      <c r="L94" s="2">
        <f>+IFERROR(('Regions &amp; Poverty'!$G92/100)*H94,0)</f>
        <v>909.32100000000003</v>
      </c>
      <c r="M94" s="2">
        <f>+IFERROR(('Regions &amp; Poverty'!$G92/100)*I94,0)</f>
        <v>946.5</v>
      </c>
      <c r="N94" s="2">
        <f>+IFERROR(('Regions &amp; Poverty'!$G92/100)*J94,0)</f>
        <v>928.524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9396.3169999999991</v>
      </c>
      <c r="S94" s="2">
        <f>+IFERROR(('Regions &amp; Poverty'!$K92/100)*I94,0)</f>
        <v>9780.5</v>
      </c>
      <c r="T94" s="2">
        <f>+IFERROR(('Regions &amp; Poverty'!$K92/100)*J94,0)</f>
        <v>9594.7479999999996</v>
      </c>
      <c r="U94" s="2">
        <f>+IFERROR(R94*('Regions &amp; Poverty'!$M92/100),0)</f>
        <v>56.377901999999999</v>
      </c>
      <c r="V94" s="2">
        <f>+IFERROR(S94*('Regions &amp; Poverty'!$M92/100),0)</f>
        <v>58.683</v>
      </c>
      <c r="W94" s="2">
        <f>+IFERROR(T94*('Regions &amp; Poverty'!$M92/100),0)</f>
        <v>57.568488000000002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0</v>
      </c>
      <c r="I95" s="2">
        <f t="shared" si="11"/>
        <v>0</v>
      </c>
      <c r="J95" s="2">
        <f t="shared" si="11"/>
        <v>0</v>
      </c>
      <c r="K95" s="27"/>
      <c r="L95" s="2">
        <f>+IFERROR(('Regions &amp; Poverty'!$G93/100)*H95,0)</f>
        <v>0</v>
      </c>
      <c r="M95" s="2">
        <f>+IFERROR(('Regions &amp; Poverty'!$G93/100)*I95,0)</f>
        <v>0</v>
      </c>
      <c r="N95" s="2">
        <f>+IFERROR(('Regions &amp; Poverty'!$G93/100)*J95,0)</f>
        <v>0</v>
      </c>
      <c r="O95" s="2">
        <f>+IFERROR(L95*('Regions &amp; Poverty'!$I93/100),0)</f>
        <v>0</v>
      </c>
      <c r="P95" s="2">
        <f>+IFERROR(M95*('Regions &amp; Poverty'!$I93/100),0)</f>
        <v>0</v>
      </c>
      <c r="Q95" s="2">
        <f>+IFERROR(N95*('Regions &amp; Poverty'!$I93/100),0)</f>
        <v>0</v>
      </c>
      <c r="R95" s="2">
        <f>+IFERROR(('Regions &amp; Poverty'!$K93/100)*H95,0)</f>
        <v>0</v>
      </c>
      <c r="S95" s="2">
        <f>+IFERROR(('Regions &amp; Poverty'!$K93/100)*I95,0)</f>
        <v>0</v>
      </c>
      <c r="T95" s="2">
        <f>+IFERROR(('Regions &amp; Poverty'!$K93/100)*J95,0)</f>
        <v>0</v>
      </c>
      <c r="U95" s="2">
        <f>+IFERROR(R95*('Regions &amp; Poverty'!$M93/100),0)</f>
        <v>0</v>
      </c>
      <c r="V95" s="2">
        <f>+IFERROR(S95*('Regions &amp; Poverty'!$M93/100),0)</f>
        <v>0</v>
      </c>
      <c r="W95" s="2">
        <f>+IFERROR(T95*('Regions &amp; Poverty'!$M93/100),0)</f>
        <v>0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5707074</v>
      </c>
      <c r="I96" s="2">
        <f t="shared" si="11"/>
        <v>5840124</v>
      </c>
      <c r="J96" s="2">
        <f t="shared" si="11"/>
        <v>5829142</v>
      </c>
      <c r="K96" s="27"/>
      <c r="L96" s="2">
        <f>+IFERROR(('Regions &amp; Poverty'!$G94/100)*H96,0)</f>
        <v>473687.14200000005</v>
      </c>
      <c r="M96" s="2">
        <f>+IFERROR(('Regions &amp; Poverty'!$G94/100)*I96,0)</f>
        <v>484730.29200000002</v>
      </c>
      <c r="N96" s="2">
        <f>+IFERROR(('Regions &amp; Poverty'!$G94/100)*J96,0)</f>
        <v>483818.78600000002</v>
      </c>
      <c r="O96" s="2">
        <f>+IFERROR(L96*('Regions &amp; Poverty'!$I94/100),0)</f>
        <v>7578.9942720000008</v>
      </c>
      <c r="P96" s="2">
        <f>+IFERROR(M96*('Regions &amp; Poverty'!$I94/100),0)</f>
        <v>7755.6846720000003</v>
      </c>
      <c r="Q96" s="2">
        <f>+IFERROR(N96*('Regions &amp; Poverty'!$I94/100),0)</f>
        <v>7741.1005760000007</v>
      </c>
      <c r="R96" s="2">
        <f>+IFERROR(('Regions &amp; Poverty'!$K94/100)*H96,0)</f>
        <v>1923283.9380000001</v>
      </c>
      <c r="S96" s="2">
        <f>+IFERROR(('Regions &amp; Poverty'!$K94/100)*I96,0)</f>
        <v>1968121.7880000002</v>
      </c>
      <c r="T96" s="2">
        <f>+IFERROR(('Regions &amp; Poverty'!$K94/100)*J96,0)</f>
        <v>1964420.8540000001</v>
      </c>
      <c r="U96" s="2">
        <f>+IFERROR(R96*('Regions &amp; Poverty'!$M94/100),0)</f>
        <v>180788.690172</v>
      </c>
      <c r="V96" s="2">
        <f>+IFERROR(S96*('Regions &amp; Poverty'!$M94/100),0)</f>
        <v>185003.44807200003</v>
      </c>
      <c r="W96" s="2">
        <f>+IFERROR(T96*('Regions &amp; Poverty'!$M94/100),0)</f>
        <v>184655.560276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1398202</v>
      </c>
      <c r="I97" s="2">
        <f t="shared" si="11"/>
        <v>1032542</v>
      </c>
      <c r="J97" s="2">
        <f t="shared" si="11"/>
        <v>1075251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15380.222000000002</v>
      </c>
      <c r="S97" s="2">
        <f>+IFERROR(('Regions &amp; Poverty'!$K95/100)*I97,0)</f>
        <v>11357.962000000001</v>
      </c>
      <c r="T97" s="2">
        <f>+IFERROR(('Regions &amp; Poverty'!$K95/100)*J97,0)</f>
        <v>11827.761</v>
      </c>
      <c r="U97" s="2">
        <f>+IFERROR(R97*('Regions &amp; Poverty'!$M95/100),0)</f>
        <v>15.380222000000002</v>
      </c>
      <c r="V97" s="2">
        <f>+IFERROR(S97*('Regions &amp; Poverty'!$M95/100),0)</f>
        <v>11.357962000000002</v>
      </c>
      <c r="W97" s="2">
        <f>+IFERROR(T97*('Regions &amp; Poverty'!$M95/100),0)</f>
        <v>11.827761000000001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560</v>
      </c>
      <c r="I98" s="2">
        <f t="shared" si="11"/>
        <v>565</v>
      </c>
      <c r="J98" s="2">
        <f t="shared" si="11"/>
        <v>570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1857641</v>
      </c>
      <c r="I99" s="2">
        <f t="shared" si="11"/>
        <v>1943337</v>
      </c>
      <c r="J99" s="2">
        <f t="shared" si="11"/>
        <v>1941935</v>
      </c>
      <c r="K99" s="27"/>
      <c r="L99" s="2">
        <f>+IFERROR(('Regions &amp; Poverty'!$G97/100)*H99,0)</f>
        <v>52013.947999999997</v>
      </c>
      <c r="M99" s="2">
        <f>+IFERROR(('Regions &amp; Poverty'!$G97/100)*I99,0)</f>
        <v>54413.435999999994</v>
      </c>
      <c r="N99" s="2">
        <f>+IFERROR(('Regions &amp; Poverty'!$G97/100)*J99,0)</f>
        <v>54374.179999999993</v>
      </c>
      <c r="O99" s="2">
        <f>+IFERROR(L99*('Regions &amp; Poverty'!$I97/100),0)</f>
        <v>312.083688</v>
      </c>
      <c r="P99" s="2">
        <f>+IFERROR(M99*('Regions &amp; Poverty'!$I97/100),0)</f>
        <v>326.480616</v>
      </c>
      <c r="Q99" s="2">
        <f>+IFERROR(N99*('Regions &amp; Poverty'!$I97/100),0)</f>
        <v>326.24507999999997</v>
      </c>
      <c r="R99" s="2">
        <f>+IFERROR(('Regions &amp; Poverty'!$K97/100)*H99,0)</f>
        <v>215486.35599999997</v>
      </c>
      <c r="S99" s="2">
        <f>+IFERROR(('Regions &amp; Poverty'!$K97/100)*I99,0)</f>
        <v>225427.09199999998</v>
      </c>
      <c r="T99" s="2">
        <f>+IFERROR(('Regions &amp; Poverty'!$K97/100)*J99,0)</f>
        <v>225264.46</v>
      </c>
      <c r="U99" s="2">
        <f>+IFERROR(R99*('Regions &amp; Poverty'!$M97/100),0)</f>
        <v>6680.0770359999988</v>
      </c>
      <c r="V99" s="2">
        <f>+IFERROR(S99*('Regions &amp; Poverty'!$M97/100),0)</f>
        <v>6988.2398519999988</v>
      </c>
      <c r="W99" s="2">
        <f>+IFERROR(T99*('Regions &amp; Poverty'!$M97/100),0)</f>
        <v>6983.1982600000001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5022</v>
      </c>
      <c r="I100" s="2">
        <f t="shared" si="11"/>
        <v>4132</v>
      </c>
      <c r="J100" s="2">
        <f t="shared" si="11"/>
        <v>3728</v>
      </c>
      <c r="K100" s="27"/>
      <c r="L100" s="2">
        <f>+IFERROR(('Regions &amp; Poverty'!$G98/100)*H100,0)</f>
        <v>75.33</v>
      </c>
      <c r="M100" s="2">
        <f>+IFERROR(('Regions &amp; Poverty'!$G98/100)*I100,0)</f>
        <v>61.98</v>
      </c>
      <c r="N100" s="2">
        <f>+IFERROR(('Regions &amp; Poverty'!$G98/100)*J100,0)</f>
        <v>55.919999999999995</v>
      </c>
      <c r="O100" s="2">
        <f>+IFERROR(L100*('Regions &amp; Poverty'!$I98/100),0)</f>
        <v>0.15065999999999999</v>
      </c>
      <c r="P100" s="2">
        <f>+IFERROR(M100*('Regions &amp; Poverty'!$I98/100),0)</f>
        <v>0.12396</v>
      </c>
      <c r="Q100" s="2">
        <f>+IFERROR(N100*('Regions &amp; Poverty'!$I98/100),0)</f>
        <v>0.11183999999999999</v>
      </c>
      <c r="R100" s="2">
        <f>+IFERROR(('Regions &amp; Poverty'!$K98/100)*H100,0)</f>
        <v>728.18999999999994</v>
      </c>
      <c r="S100" s="2">
        <f>+IFERROR(('Regions &amp; Poverty'!$K98/100)*I100,0)</f>
        <v>599.14</v>
      </c>
      <c r="T100" s="2">
        <f>+IFERROR(('Regions &amp; Poverty'!$K98/100)*J100,0)</f>
        <v>540.55999999999995</v>
      </c>
      <c r="U100" s="2">
        <f>+IFERROR(R100*('Regions &amp; Poverty'!$M98/100),0)</f>
        <v>21.845699999999997</v>
      </c>
      <c r="V100" s="2">
        <f>+IFERROR(S100*('Regions &amp; Poverty'!$M98/100),0)</f>
        <v>17.9742</v>
      </c>
      <c r="W100" s="2">
        <f>+IFERROR(T100*('Regions &amp; Poverty'!$M98/100),0)</f>
        <v>16.216799999999999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9681</v>
      </c>
      <c r="I101" s="9">
        <f t="shared" si="12"/>
        <v>9873</v>
      </c>
      <c r="J101" s="9">
        <f t="shared" si="12"/>
        <v>10042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+SUMIF($A$250:$A$700,$B102,H$250:H$700)</f>
        <v>1006</v>
      </c>
      <c r="I102" s="2">
        <f t="shared" si="13"/>
        <v>1016</v>
      </c>
      <c r="J102" s="2">
        <f t="shared" si="13"/>
        <v>1169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1169136</v>
      </c>
      <c r="I103" s="2">
        <f t="shared" si="13"/>
        <v>1195954</v>
      </c>
      <c r="J103" s="2">
        <f t="shared" si="13"/>
        <v>1224553</v>
      </c>
      <c r="K103" s="27"/>
      <c r="L103" s="2">
        <f>+IFERROR(('Regions &amp; Poverty'!$G101/100)*H103,0)</f>
        <v>444271.68</v>
      </c>
      <c r="M103" s="2">
        <f>+IFERROR(('Regions &amp; Poverty'!$G101/100)*I103,0)</f>
        <v>454462.52</v>
      </c>
      <c r="N103" s="2">
        <f>+IFERROR(('Regions &amp; Poverty'!$G101/100)*J103,0)</f>
        <v>465330.14</v>
      </c>
      <c r="O103" s="2">
        <f>+IFERROR(L103*('Regions &amp; Poverty'!$I101/100),0)</f>
        <v>65752.208640000012</v>
      </c>
      <c r="P103" s="2">
        <f>+IFERROR(M103*('Regions &amp; Poverty'!$I101/100),0)</f>
        <v>67260.45296000001</v>
      </c>
      <c r="Q103" s="2">
        <f>+IFERROR(N103*('Regions &amp; Poverty'!$I101/100),0)</f>
        <v>68868.860720000011</v>
      </c>
      <c r="R103" s="2">
        <f>+IFERROR(('Regions &amp; Poverty'!$K101/100)*H103,0)</f>
        <v>766953.2159999999</v>
      </c>
      <c r="S103" s="2">
        <f>+IFERROR(('Regions &amp; Poverty'!$K101/100)*I103,0)</f>
        <v>784545.82399999991</v>
      </c>
      <c r="T103" s="2">
        <f>+IFERROR(('Regions &amp; Poverty'!$K101/100)*J103,0)</f>
        <v>803306.76799999992</v>
      </c>
      <c r="U103" s="2">
        <f>+IFERROR(R103*('Regions &amp; Poverty'!$M101/100),0)</f>
        <v>231619.87123199998</v>
      </c>
      <c r="V103" s="2">
        <f>+IFERROR(S103*('Regions &amp; Poverty'!$M101/100),0)</f>
        <v>236932.83884799996</v>
      </c>
      <c r="W103" s="2">
        <f>+IFERROR(T103*('Regions &amp; Poverty'!$M101/100),0)</f>
        <v>242598.64393599998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31476</v>
      </c>
      <c r="I104" s="9">
        <f t="shared" si="14"/>
        <v>30361</v>
      </c>
      <c r="J104" s="9">
        <f t="shared" si="14"/>
        <v>31495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+SUMIF($A$250:$A$700,$B105,H$250:H$700)</f>
        <v>317</v>
      </c>
      <c r="I105" s="2">
        <f t="shared" si="15"/>
        <v>316</v>
      </c>
      <c r="J105" s="2">
        <f t="shared" si="15"/>
        <v>317</v>
      </c>
      <c r="K105" s="27"/>
      <c r="L105" s="2">
        <f>+IFERROR(('Regions &amp; Poverty'!$G103/100)*H105,0)</f>
        <v>79.567000000000007</v>
      </c>
      <c r="M105" s="2">
        <f>+IFERROR(('Regions &amp; Poverty'!$G103/100)*I105,0)</f>
        <v>79.316000000000003</v>
      </c>
      <c r="N105" s="2">
        <f>+IFERROR(('Regions &amp; Poverty'!$G103/100)*J105,0)</f>
        <v>79.567000000000007</v>
      </c>
      <c r="O105" s="2">
        <f>+IFERROR(L105*('Regions &amp; Poverty'!$I103/100),0)</f>
        <v>5.4105560000000006</v>
      </c>
      <c r="P105" s="2">
        <f>+IFERROR(M105*('Regions &amp; Poverty'!$I103/100),0)</f>
        <v>5.3934880000000005</v>
      </c>
      <c r="Q105" s="2">
        <f>+IFERROR(N105*('Regions &amp; Poverty'!$I103/100),0)</f>
        <v>5.4105560000000006</v>
      </c>
      <c r="R105" s="2">
        <f>+IFERROR(('Regions &amp; Poverty'!$K103/100)*H105,0)</f>
        <v>186.39599999999999</v>
      </c>
      <c r="S105" s="2">
        <f>+IFERROR(('Regions &amp; Poverty'!$K103/100)*I105,0)</f>
        <v>185.80799999999999</v>
      </c>
      <c r="T105" s="2">
        <f>+IFERROR(('Regions &amp; Poverty'!$K103/100)*J105,0)</f>
        <v>186.39599999999999</v>
      </c>
      <c r="U105" s="2">
        <f>+IFERROR(R105*('Regions &amp; Poverty'!$M103/100),0)</f>
        <v>39.888743999999996</v>
      </c>
      <c r="V105" s="2">
        <f>+IFERROR(S105*('Regions &amp; Poverty'!$M103/100),0)</f>
        <v>39.762912</v>
      </c>
      <c r="W105" s="2">
        <f>+IFERROR(T105*('Regions &amp; Poverty'!$M103/100),0)</f>
        <v>39.888743999999996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16130</v>
      </c>
      <c r="I106" s="2">
        <f t="shared" si="15"/>
        <v>16222</v>
      </c>
      <c r="J106" s="2">
        <f t="shared" si="15"/>
        <v>16381</v>
      </c>
      <c r="K106" s="27"/>
      <c r="L106" s="2">
        <f>+IFERROR(('Regions &amp; Poverty'!$G104/100)*H106,0)</f>
        <v>2113.0300000000002</v>
      </c>
      <c r="M106" s="2">
        <f>+IFERROR(('Regions &amp; Poverty'!$G104/100)*I106,0)</f>
        <v>2125.0819999999999</v>
      </c>
      <c r="N106" s="2">
        <f>+IFERROR(('Regions &amp; Poverty'!$G104/100)*J106,0)</f>
        <v>2145.9110000000001</v>
      </c>
      <c r="O106" s="2">
        <f>+IFERROR(L106*('Regions &amp; Poverty'!$I104/100),0)</f>
        <v>69.729990000000015</v>
      </c>
      <c r="P106" s="2">
        <f>+IFERROR(M106*('Regions &amp; Poverty'!$I104/100),0)</f>
        <v>70.127706000000003</v>
      </c>
      <c r="Q106" s="2">
        <f>+IFERROR(N106*('Regions &amp; Poverty'!$I104/100),0)</f>
        <v>70.815063000000009</v>
      </c>
      <c r="R106" s="2">
        <f>+IFERROR(('Regions &amp; Poverty'!$K104/100)*H106,0)</f>
        <v>6355.2199999999993</v>
      </c>
      <c r="S106" s="2">
        <f>+IFERROR(('Regions &amp; Poverty'!$K104/100)*I106,0)</f>
        <v>6391.4679999999989</v>
      </c>
      <c r="T106" s="2">
        <f>+IFERROR(('Regions &amp; Poverty'!$K104/100)*J106,0)</f>
        <v>6454.1139999999996</v>
      </c>
      <c r="U106" s="2">
        <f>+IFERROR(R106*('Regions &amp; Poverty'!$M104/100),0)</f>
        <v>807.11293999999998</v>
      </c>
      <c r="V106" s="2">
        <f>+IFERROR(S106*('Regions &amp; Poverty'!$M104/100),0)</f>
        <v>811.71643599999993</v>
      </c>
      <c r="W106" s="2">
        <f>+IFERROR(T106*('Regions &amp; Poverty'!$M104/100),0)</f>
        <v>819.67247799999996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+SUMIF($A$250:$A$700,$B109,H$250:H$700)</f>
        <v>1510</v>
      </c>
      <c r="I109" s="2">
        <f t="shared" si="17"/>
        <v>2636</v>
      </c>
      <c r="J109" s="2">
        <f t="shared" si="17"/>
        <v>2845</v>
      </c>
      <c r="K109" s="27"/>
      <c r="L109" s="2">
        <f>+IFERROR(('Regions &amp; Poverty'!$G107/100)*H109,0)</f>
        <v>33.220000000000006</v>
      </c>
      <c r="M109" s="2">
        <f>+IFERROR(('Regions &amp; Poverty'!$G107/100)*I109,0)</f>
        <v>57.992000000000004</v>
      </c>
      <c r="N109" s="2">
        <f>+IFERROR(('Regions &amp; Poverty'!$G107/100)*J109,0)</f>
        <v>62.59</v>
      </c>
      <c r="O109" s="2">
        <f>+IFERROR(L109*('Regions &amp; Poverty'!$I107/100),0)</f>
        <v>0.13288000000000003</v>
      </c>
      <c r="P109" s="2">
        <f>+IFERROR(M109*('Regions &amp; Poverty'!$I107/100),0)</f>
        <v>0.23196800000000004</v>
      </c>
      <c r="Q109" s="2">
        <f>+IFERROR(N109*('Regions &amp; Poverty'!$I107/100),0)</f>
        <v>0.25036000000000003</v>
      </c>
      <c r="R109" s="2">
        <f>+IFERROR(('Regions &amp; Poverty'!$K107/100)*H109,0)</f>
        <v>218.95</v>
      </c>
      <c r="S109" s="2">
        <f>+IFERROR(('Regions &amp; Poverty'!$K107/100)*I109,0)</f>
        <v>382.21999999999997</v>
      </c>
      <c r="T109" s="2">
        <f>+IFERROR(('Regions &amp; Poverty'!$K107/100)*J109,0)</f>
        <v>412.52499999999998</v>
      </c>
      <c r="U109" s="2">
        <f>+IFERROR(R109*('Regions &amp; Poverty'!$M107/100),0)</f>
        <v>7.2253499999999997</v>
      </c>
      <c r="V109" s="2">
        <f>+IFERROR(S109*('Regions &amp; Poverty'!$M107/100),0)</f>
        <v>12.61326</v>
      </c>
      <c r="W109" s="2">
        <f>+IFERROR(T109*('Regions &amp; Poverty'!$M107/100),0)</f>
        <v>13.613325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29724550</v>
      </c>
      <c r="I110" s="2">
        <f t="shared" si="17"/>
        <v>29221000</v>
      </c>
      <c r="J110" s="2">
        <f t="shared" si="17"/>
        <v>29124000</v>
      </c>
      <c r="K110" s="27"/>
      <c r="L110" s="2">
        <f>+IFERROR(('Regions &amp; Poverty'!$G108/100)*H110,0)</f>
        <v>6301604.5999999996</v>
      </c>
      <c r="M110" s="2">
        <f>+IFERROR(('Regions &amp; Poverty'!$G108/100)*I110,0)</f>
        <v>6194852</v>
      </c>
      <c r="N110" s="2">
        <f>+IFERROR(('Regions &amp; Poverty'!$G108/100)*J110,0)</f>
        <v>6174288</v>
      </c>
      <c r="O110" s="2">
        <f>+IFERROR(L110*('Regions &amp; Poverty'!$I108/100),0)</f>
        <v>270968.99779999995</v>
      </c>
      <c r="P110" s="2">
        <f>+IFERROR(M110*('Regions &amp; Poverty'!$I108/100),0)</f>
        <v>266378.636</v>
      </c>
      <c r="Q110" s="2">
        <f>+IFERROR(N110*('Regions &amp; Poverty'!$I108/100),0)</f>
        <v>265494.38399999996</v>
      </c>
      <c r="R110" s="2">
        <f>+IFERROR(('Regions &amp; Poverty'!$K108/100)*H110,0)</f>
        <v>17953628.199999999</v>
      </c>
      <c r="S110" s="2">
        <f>+IFERROR(('Regions &amp; Poverty'!$K108/100)*I110,0)</f>
        <v>17649484</v>
      </c>
      <c r="T110" s="2">
        <f>+IFERROR(('Regions &amp; Poverty'!$K108/100)*J110,0)</f>
        <v>17590896</v>
      </c>
      <c r="U110" s="2">
        <f>+IFERROR(R110*('Regions &amp; Poverty'!$M108/100),0)</f>
        <v>3536864.7553999997</v>
      </c>
      <c r="V110" s="2">
        <f>+IFERROR(S110*('Regions &amp; Poverty'!$M108/100),0)</f>
        <v>3476948.3479999998</v>
      </c>
      <c r="W110" s="2">
        <f>+IFERROR(T110*('Regions &amp; Poverty'!$M108/100),0)</f>
        <v>3465406.5119999996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208245</v>
      </c>
      <c r="I111" s="2">
        <f t="shared" si="17"/>
        <v>234320</v>
      </c>
      <c r="J111" s="2">
        <f t="shared" si="17"/>
        <v>236195</v>
      </c>
      <c r="K111" s="27"/>
      <c r="L111" s="2">
        <f>+IFERROR(('Regions &amp; Poverty'!$G109/100)*H111,0)</f>
        <v>31236.75</v>
      </c>
      <c r="M111" s="2">
        <f>+IFERROR(('Regions &amp; Poverty'!$G109/100)*I111,0)</f>
        <v>35148</v>
      </c>
      <c r="N111" s="2">
        <f>+IFERROR(('Regions &amp; Poverty'!$G109/100)*J111,0)</f>
        <v>35429.25</v>
      </c>
      <c r="O111" s="2">
        <f>+IFERROR(L111*('Regions &amp; Poverty'!$I109/100),0)</f>
        <v>937.10249999999996</v>
      </c>
      <c r="P111" s="2">
        <f>+IFERROR(M111*('Regions &amp; Poverty'!$I109/100),0)</f>
        <v>1054.44</v>
      </c>
      <c r="Q111" s="2">
        <f>+IFERROR(N111*('Regions &amp; Poverty'!$I109/100),0)</f>
        <v>1062.8775000000001</v>
      </c>
      <c r="R111" s="2">
        <f>+IFERROR(('Regions &amp; Poverty'!$K109/100)*H111,0)</f>
        <v>105996.705</v>
      </c>
      <c r="S111" s="2">
        <f>+IFERROR(('Regions &amp; Poverty'!$K109/100)*I111,0)</f>
        <v>119268.88</v>
      </c>
      <c r="T111" s="2">
        <f>+IFERROR(('Regions &amp; Poverty'!$K109/100)*J111,0)</f>
        <v>120223.255</v>
      </c>
      <c r="U111" s="2">
        <f>+IFERROR(R111*('Regions &amp; Poverty'!$M109/100),0)</f>
        <v>16747.47939</v>
      </c>
      <c r="V111" s="2">
        <f>+IFERROR(S111*('Regions &amp; Poverty'!$M109/100),0)</f>
        <v>18844.483039999999</v>
      </c>
      <c r="W111" s="2">
        <f>+IFERROR(T111*('Regions &amp; Poverty'!$M109/100),0)</f>
        <v>18995.274290000001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118756</v>
      </c>
      <c r="I112" s="2">
        <f t="shared" si="17"/>
        <v>118044</v>
      </c>
      <c r="J112" s="2">
        <f t="shared" si="17"/>
        <v>128171</v>
      </c>
      <c r="K112" s="27"/>
      <c r="L112" s="2">
        <f>+IFERROR(('Regions &amp; Poverty'!$G110/100)*H112,0)</f>
        <v>7244.116</v>
      </c>
      <c r="M112" s="2">
        <f>+IFERROR(('Regions &amp; Poverty'!$G110/100)*I112,0)</f>
        <v>7200.6840000000002</v>
      </c>
      <c r="N112" s="2">
        <f>+IFERROR(('Regions &amp; Poverty'!$G110/100)*J112,0)</f>
        <v>7818.4309999999996</v>
      </c>
      <c r="O112" s="2">
        <f>+IFERROR(L112*('Regions &amp; Poverty'!$I110/100),0)</f>
        <v>65.197044000000005</v>
      </c>
      <c r="P112" s="2">
        <f>+IFERROR(M112*('Regions &amp; Poverty'!$I110/100),0)</f>
        <v>64.806156000000016</v>
      </c>
      <c r="Q112" s="2">
        <f>+IFERROR(N112*('Regions &amp; Poverty'!$I110/100),0)</f>
        <v>70.365879000000007</v>
      </c>
      <c r="R112" s="2">
        <f>+IFERROR(('Regions &amp; Poverty'!$K110/100)*H112,0)</f>
        <v>47146.132000000005</v>
      </c>
      <c r="S112" s="2">
        <f>+IFERROR(('Regions &amp; Poverty'!$K110/100)*I112,0)</f>
        <v>46863.468000000001</v>
      </c>
      <c r="T112" s="2">
        <f>+IFERROR(('Regions &amp; Poverty'!$K110/100)*J112,0)</f>
        <v>50883.887000000002</v>
      </c>
      <c r="U112" s="2">
        <f>+IFERROR(R112*('Regions &amp; Poverty'!$M110/100),0)</f>
        <v>4478.8825400000005</v>
      </c>
      <c r="V112" s="2">
        <f>+IFERROR(S112*('Regions &amp; Poverty'!$M110/100),0)</f>
        <v>4452.0294599999997</v>
      </c>
      <c r="W112" s="2">
        <f>+IFERROR(T112*('Regions &amp; Poverty'!$M110/100),0)</f>
        <v>4833.9692650000006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+SUMIF($A$250:$A$700,$B116,H$250:H$700)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+SUMIF($A$250:$A$700,$B126,H$250:H$700)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6006</v>
      </c>
      <c r="I127" s="2">
        <f t="shared" si="20"/>
        <v>5460</v>
      </c>
      <c r="J127" s="2">
        <f t="shared" si="20"/>
        <v>4695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2840</v>
      </c>
      <c r="I128" s="2">
        <f t="shared" si="20"/>
        <v>3310</v>
      </c>
      <c r="J128" s="2">
        <f t="shared" si="20"/>
        <v>3453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356</v>
      </c>
      <c r="I129" s="2">
        <f t="shared" si="20"/>
        <v>356</v>
      </c>
      <c r="J129" s="2">
        <f t="shared" si="20"/>
        <v>354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24208</v>
      </c>
      <c r="I131" s="2">
        <f t="shared" si="20"/>
        <v>24258</v>
      </c>
      <c r="J131" s="2">
        <f t="shared" si="20"/>
        <v>26224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365268</v>
      </c>
      <c r="I132" s="2">
        <f t="shared" si="20"/>
        <v>381983</v>
      </c>
      <c r="J132" s="2">
        <f t="shared" si="20"/>
        <v>378120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+SUMIF($A$250:$A$700,$B136,H$250:H$700)</f>
        <v>0</v>
      </c>
      <c r="I136" s="2">
        <f t="shared" si="22"/>
        <v>0</v>
      </c>
      <c r="J136" s="2">
        <f t="shared" si="22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+SUMIF($A$250:$A$700,$B140,H$250:H$700)</f>
        <v>391</v>
      </c>
      <c r="I140" s="2">
        <f t="shared" si="24"/>
        <v>428</v>
      </c>
      <c r="J140" s="2">
        <f t="shared" si="24"/>
        <v>493</v>
      </c>
      <c r="K140" s="27"/>
      <c r="L140" s="2">
        <f>+IFERROR(('Regions &amp; Poverty'!$G138/100)*H140,0)</f>
        <v>1.9550000000000001</v>
      </c>
      <c r="M140" s="2">
        <f>+IFERROR(('Regions &amp; Poverty'!$G138/100)*I140,0)</f>
        <v>2.14</v>
      </c>
      <c r="N140" s="2">
        <f>+IFERROR(('Regions &amp; Poverty'!$G138/100)*J140,0)</f>
        <v>2.4649999999999999</v>
      </c>
      <c r="O140" s="2">
        <f>+IFERROR(L140*('Regions &amp; Poverty'!$I138/100),0)</f>
        <v>1.9550000000000001E-3</v>
      </c>
      <c r="P140" s="2">
        <f>+IFERROR(M140*('Regions &amp; Poverty'!$I138/100),0)</f>
        <v>2.14E-3</v>
      </c>
      <c r="Q140" s="2">
        <f>+IFERROR(N140*('Regions &amp; Poverty'!$I138/100),0)</f>
        <v>2.4649999999999997E-3</v>
      </c>
      <c r="R140" s="2">
        <f>+IFERROR(('Regions &amp; Poverty'!$K138/100)*H140,0)</f>
        <v>15.249000000000001</v>
      </c>
      <c r="S140" s="2">
        <f>+IFERROR(('Regions &amp; Poverty'!$K138/100)*I140,0)</f>
        <v>16.692</v>
      </c>
      <c r="T140" s="2">
        <f>+IFERROR(('Regions &amp; Poverty'!$K138/100)*J140,0)</f>
        <v>19.227</v>
      </c>
      <c r="U140" s="2">
        <f>+IFERROR(R140*('Regions &amp; Poverty'!$M138/100),0)</f>
        <v>0.121992</v>
      </c>
      <c r="V140" s="2">
        <f>+IFERROR(S140*('Regions &amp; Poverty'!$M138/100),0)</f>
        <v>0.13353600000000002</v>
      </c>
      <c r="W140" s="2">
        <f>+IFERROR(T140*('Regions &amp; Poverty'!$M138/100),0)</f>
        <v>0.15381600000000001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1283644</v>
      </c>
      <c r="I141" s="2">
        <f t="shared" si="24"/>
        <v>1314177</v>
      </c>
      <c r="J141" s="2">
        <f t="shared" si="24"/>
        <v>1341478</v>
      </c>
      <c r="K141" s="27"/>
      <c r="L141" s="2">
        <f>+IFERROR(('Regions &amp; Poverty'!$G139/100)*H141,0)</f>
        <v>17971.016</v>
      </c>
      <c r="M141" s="2">
        <f>+IFERROR(('Regions &amp; Poverty'!$G139/100)*I141,0)</f>
        <v>18398.477999999999</v>
      </c>
      <c r="N141" s="2">
        <f>+IFERROR(('Regions &amp; Poverty'!$G139/100)*J141,0)</f>
        <v>18780.691999999999</v>
      </c>
      <c r="O141" s="2">
        <f>+IFERROR(L141*('Regions &amp; Poverty'!$I139/100),0)</f>
        <v>35.942031999999998</v>
      </c>
      <c r="P141" s="2">
        <f>+IFERROR(M141*('Regions &amp; Poverty'!$I139/100),0)</f>
        <v>36.796956000000002</v>
      </c>
      <c r="Q141" s="2">
        <f>+IFERROR(N141*('Regions &amp; Poverty'!$I139/100),0)</f>
        <v>37.561383999999997</v>
      </c>
      <c r="R141" s="2">
        <f>+IFERROR(('Regions &amp; Poverty'!$K139/100)*H141,0)</f>
        <v>206666.68400000001</v>
      </c>
      <c r="S141" s="2">
        <f>+IFERROR(('Regions &amp; Poverty'!$K139/100)*I141,0)</f>
        <v>211582.497</v>
      </c>
      <c r="T141" s="2">
        <f>+IFERROR(('Regions &amp; Poverty'!$K139/100)*J141,0)</f>
        <v>215977.95800000001</v>
      </c>
      <c r="U141" s="2">
        <f>+IFERROR(R141*('Regions &amp; Poverty'!$M139/100),0)</f>
        <v>6200.0005199999996</v>
      </c>
      <c r="V141" s="2">
        <f>+IFERROR(S141*('Regions &amp; Poverty'!$M139/100),0)</f>
        <v>6347.4749099999999</v>
      </c>
      <c r="W141" s="2">
        <f>+IFERROR(T141*('Regions &amp; Poverty'!$M139/100),0)</f>
        <v>6479.3387400000001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342475</v>
      </c>
      <c r="I143" s="2">
        <f t="shared" si="24"/>
        <v>334942</v>
      </c>
      <c r="J143" s="2">
        <f t="shared" si="24"/>
        <v>333820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979</v>
      </c>
      <c r="I145" s="2">
        <f t="shared" si="24"/>
        <v>994</v>
      </c>
      <c r="J145" s="2">
        <f t="shared" si="24"/>
        <v>1006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127578</v>
      </c>
      <c r="I146" s="2">
        <f t="shared" si="24"/>
        <v>130617</v>
      </c>
      <c r="J146" s="2">
        <f t="shared" si="24"/>
        <v>129687</v>
      </c>
      <c r="K146" s="27"/>
      <c r="L146" s="2">
        <f>+IFERROR(('Regions &amp; Poverty'!$G144/100)*H146,0)</f>
        <v>382.73399999999998</v>
      </c>
      <c r="M146" s="2">
        <f>+IFERROR(('Regions &amp; Poverty'!$G144/100)*I146,0)</f>
        <v>391.851</v>
      </c>
      <c r="N146" s="2">
        <f>+IFERROR(('Regions &amp; Poverty'!$G144/100)*J146,0)</f>
        <v>389.06100000000004</v>
      </c>
      <c r="O146" s="2">
        <f>+IFERROR(L146*('Regions &amp; Poverty'!$I144/100),0)</f>
        <v>0.38273399999999996</v>
      </c>
      <c r="P146" s="2">
        <f>+IFERROR(M146*('Regions &amp; Poverty'!$I144/100),0)</f>
        <v>0.391851</v>
      </c>
      <c r="Q146" s="2">
        <f>+IFERROR(N146*('Regions &amp; Poverty'!$I144/100),0)</f>
        <v>0.38906100000000005</v>
      </c>
      <c r="R146" s="2">
        <f>+IFERROR(('Regions &amp; Poverty'!$K144/100)*H146,0)</f>
        <v>3189.4500000000003</v>
      </c>
      <c r="S146" s="2">
        <f>+IFERROR(('Regions &amp; Poverty'!$K144/100)*I146,0)</f>
        <v>3265.4250000000002</v>
      </c>
      <c r="T146" s="2">
        <f>+IFERROR(('Regions &amp; Poverty'!$K144/100)*J146,0)</f>
        <v>3242.1750000000002</v>
      </c>
      <c r="U146" s="2">
        <f>+IFERROR(R146*('Regions &amp; Poverty'!$M144/100),0)</f>
        <v>15.947250000000002</v>
      </c>
      <c r="V146" s="2">
        <f>+IFERROR(S146*('Regions &amp; Poverty'!$M144/100),0)</f>
        <v>16.327125000000002</v>
      </c>
      <c r="W146" s="2">
        <f>+IFERROR(T146*('Regions &amp; Poverty'!$M144/100),0)</f>
        <v>16.210875000000001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126877</v>
      </c>
      <c r="I148" s="2">
        <f t="shared" si="24"/>
        <v>114000</v>
      </c>
      <c r="J148" s="2">
        <f t="shared" si="24"/>
        <v>136000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37489</v>
      </c>
      <c r="I149" s="2">
        <f t="shared" si="24"/>
        <v>46835</v>
      </c>
      <c r="J149" s="2">
        <f t="shared" si="24"/>
        <v>40857</v>
      </c>
      <c r="K149" s="27"/>
      <c r="L149" s="2">
        <f>+IFERROR(('Regions &amp; Poverty'!$G147/100)*H149,0)</f>
        <v>37.489000000000004</v>
      </c>
      <c r="M149" s="2">
        <f>+IFERROR(('Regions &amp; Poverty'!$G147/100)*I149,0)</f>
        <v>46.835000000000001</v>
      </c>
      <c r="N149" s="2">
        <f>+IFERROR(('Regions &amp; Poverty'!$G147/100)*J149,0)</f>
        <v>40.856999999999999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787.26900000000001</v>
      </c>
      <c r="S149" s="2">
        <f>+IFERROR(('Regions &amp; Poverty'!$K147/100)*I149,0)</f>
        <v>983.53500000000008</v>
      </c>
      <c r="T149" s="2">
        <f>+IFERROR(('Regions &amp; Poverty'!$K147/100)*J149,0)</f>
        <v>857.99700000000007</v>
      </c>
      <c r="U149" s="2">
        <f>+IFERROR(R149*('Regions &amp; Poverty'!$M147/100),0)</f>
        <v>3.149076</v>
      </c>
      <c r="V149" s="2">
        <f>+IFERROR(S149*('Regions &amp; Poverty'!$M147/100),0)</f>
        <v>3.9341400000000002</v>
      </c>
      <c r="W149" s="2">
        <f>+IFERROR(T149*('Regions &amp; Poverty'!$M147/100),0)</f>
        <v>3.4319880000000005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+SUMIF($A$250:$A$700,$B150,H$250:H$700)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90979</v>
      </c>
      <c r="I151" s="2">
        <f t="shared" si="25"/>
        <v>92061</v>
      </c>
      <c r="J151" s="2">
        <f t="shared" si="25"/>
        <v>93143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90.978999999999999</v>
      </c>
      <c r="S151" s="2">
        <f>+IFERROR(('Regions &amp; Poverty'!$K149/100)*I151,0)</f>
        <v>92.061000000000007</v>
      </c>
      <c r="T151" s="2">
        <f>+IFERROR(('Regions &amp; Poverty'!$K149/100)*J151,0)</f>
        <v>93.143000000000001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18184</v>
      </c>
      <c r="I152" s="2">
        <f t="shared" si="25"/>
        <v>16578</v>
      </c>
      <c r="J152" s="2">
        <f t="shared" si="25"/>
        <v>16578</v>
      </c>
      <c r="K152" s="27"/>
      <c r="L152" s="2">
        <f>+IFERROR(('Regions &amp; Poverty'!$G150/100)*H152,0)</f>
        <v>36.368000000000002</v>
      </c>
      <c r="M152" s="2">
        <f>+IFERROR(('Regions &amp; Poverty'!$G150/100)*I152,0)</f>
        <v>33.155999999999999</v>
      </c>
      <c r="N152" s="2">
        <f>+IFERROR(('Regions &amp; Poverty'!$G150/100)*J152,0)</f>
        <v>33.155999999999999</v>
      </c>
      <c r="O152" s="2">
        <f>+IFERROR(L152*('Regions &amp; Poverty'!$I150/100),0)</f>
        <v>3.6368000000000004E-2</v>
      </c>
      <c r="P152" s="2">
        <f>+IFERROR(M152*('Regions &amp; Poverty'!$I150/100),0)</f>
        <v>3.3155999999999998E-2</v>
      </c>
      <c r="Q152" s="2">
        <f>+IFERROR(N152*('Regions &amp; Poverty'!$I150/100),0)</f>
        <v>3.3155999999999998E-2</v>
      </c>
      <c r="R152" s="2">
        <f>+IFERROR(('Regions &amp; Poverty'!$K150/100)*H152,0)</f>
        <v>618.25600000000009</v>
      </c>
      <c r="S152" s="2">
        <f>+IFERROR(('Regions &amp; Poverty'!$K150/100)*I152,0)</f>
        <v>563.65200000000004</v>
      </c>
      <c r="T152" s="2">
        <f>+IFERROR(('Regions &amp; Poverty'!$K150/100)*J152,0)</f>
        <v>563.65200000000004</v>
      </c>
      <c r="U152" s="2">
        <f>+IFERROR(R152*('Regions &amp; Poverty'!$M150/100),0)</f>
        <v>3.7095360000000004</v>
      </c>
      <c r="V152" s="2">
        <f>+IFERROR(S152*('Regions &amp; Poverty'!$M150/100),0)</f>
        <v>3.3819120000000003</v>
      </c>
      <c r="W152" s="2">
        <f>+IFERROR(T152*('Regions &amp; Poverty'!$M150/100),0)</f>
        <v>3.3819120000000003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152</v>
      </c>
      <c r="I155" s="2">
        <f t="shared" si="25"/>
        <v>160</v>
      </c>
      <c r="J155" s="2">
        <f t="shared" si="25"/>
        <v>120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251994</v>
      </c>
      <c r="I156" s="2">
        <f t="shared" si="25"/>
        <v>270500</v>
      </c>
      <c r="J156" s="2">
        <f t="shared" si="25"/>
        <v>305926</v>
      </c>
      <c r="K156" s="27"/>
      <c r="L156" s="2">
        <f>+IFERROR(('Regions &amp; Poverty'!$G154/100)*H156,0)</f>
        <v>755.98199999999997</v>
      </c>
      <c r="M156" s="2">
        <f>+IFERROR(('Regions &amp; Poverty'!$G154/100)*I156,0)</f>
        <v>811.5</v>
      </c>
      <c r="N156" s="2">
        <f>+IFERROR(('Regions &amp; Poverty'!$G154/100)*J156,0)</f>
        <v>917.77800000000002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6047.8559999999998</v>
      </c>
      <c r="S156" s="2">
        <f>+IFERROR(('Regions &amp; Poverty'!$K154/100)*I156,0)</f>
        <v>6492</v>
      </c>
      <c r="T156" s="2">
        <f>+IFERROR(('Regions &amp; Poverty'!$K154/100)*J156,0)</f>
        <v>7342.2240000000002</v>
      </c>
      <c r="U156" s="2">
        <f>+IFERROR(R156*('Regions &amp; Poverty'!$M154/100),0)</f>
        <v>30.239280000000001</v>
      </c>
      <c r="V156" s="2">
        <f>+IFERROR(S156*('Regions &amp; Poverty'!$M154/100),0)</f>
        <v>32.46</v>
      </c>
      <c r="W156" s="2">
        <f>+IFERROR(T156*('Regions &amp; Poverty'!$M154/100),0)</f>
        <v>36.711120000000001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195</v>
      </c>
      <c r="I157" s="2">
        <f t="shared" si="25"/>
        <v>197</v>
      </c>
      <c r="J157" s="2">
        <f t="shared" si="25"/>
        <v>200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125040</v>
      </c>
      <c r="I158" s="2">
        <f t="shared" si="25"/>
        <v>125818</v>
      </c>
      <c r="J158" s="2">
        <f t="shared" si="25"/>
        <v>136271</v>
      </c>
      <c r="K158" s="27"/>
      <c r="L158" s="2">
        <f>+IFERROR(('Regions &amp; Poverty'!$G156/100)*H158,0)</f>
        <v>23507.52</v>
      </c>
      <c r="M158" s="2">
        <f>+IFERROR(('Regions &amp; Poverty'!$G156/100)*I158,0)</f>
        <v>23653.784</v>
      </c>
      <c r="N158" s="2">
        <f>+IFERROR(('Regions &amp; Poverty'!$G156/100)*J158,0)</f>
        <v>25618.948</v>
      </c>
      <c r="O158" s="2">
        <f>+IFERROR(L158*('Regions &amp; Poverty'!$I156/100),0)</f>
        <v>1057.8384000000001</v>
      </c>
      <c r="P158" s="2">
        <f>+IFERROR(M158*('Regions &amp; Poverty'!$I156/100),0)</f>
        <v>1064.42028</v>
      </c>
      <c r="Q158" s="2">
        <f>+IFERROR(N158*('Regions &amp; Poverty'!$I156/100),0)</f>
        <v>1152.85266</v>
      </c>
      <c r="R158" s="2">
        <f>+IFERROR(('Regions &amp; Poverty'!$K156/100)*H158,0)</f>
        <v>65270.880000000005</v>
      </c>
      <c r="S158" s="2">
        <f>+IFERROR(('Regions &amp; Poverty'!$K156/100)*I158,0)</f>
        <v>65676.995999999999</v>
      </c>
      <c r="T158" s="2">
        <f>+IFERROR(('Regions &amp; Poverty'!$K156/100)*J158,0)</f>
        <v>71133.462</v>
      </c>
      <c r="U158" s="2">
        <f>+IFERROR(R158*('Regions &amp; Poverty'!$M156/100),0)</f>
        <v>11291.862240000002</v>
      </c>
      <c r="V158" s="2">
        <f>+IFERROR(S158*('Regions &amp; Poverty'!$M156/100),0)</f>
        <v>11362.120308000001</v>
      </c>
      <c r="W158" s="2">
        <f>+IFERROR(T158*('Regions &amp; Poverty'!$M156/100),0)</f>
        <v>12306.088926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254474</v>
      </c>
      <c r="I159" s="2">
        <f t="shared" si="25"/>
        <v>252024</v>
      </c>
      <c r="J159" s="2">
        <f t="shared" si="25"/>
        <v>354241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+SUMIF($A$250:$A$700,$B160,H$250:H$700)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+SUMIF($A$250:$A$700,$B170,H$250:H$700)</f>
        <v>0</v>
      </c>
      <c r="I170" s="2">
        <f t="shared" si="27"/>
        <v>0</v>
      </c>
      <c r="J170" s="2">
        <f t="shared" si="27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110535748</v>
      </c>
      <c r="I178" s="9">
        <f t="shared" si="29"/>
        <v>114456825</v>
      </c>
      <c r="J178" s="9">
        <f t="shared" si="29"/>
        <v>112476985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+SUMIF($A$250:$A$700,$B181,H$250:H$700)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478251</v>
      </c>
      <c r="I183" s="2">
        <f t="shared" si="30"/>
        <v>485165</v>
      </c>
      <c r="J183" s="2">
        <f t="shared" si="30"/>
        <v>538302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635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635</v>
      </c>
      <c r="G185" s="2" t="s">
        <v>595</v>
      </c>
      <c r="H185" s="2">
        <f t="shared" si="30"/>
        <v>260</v>
      </c>
      <c r="I185" s="2">
        <f t="shared" si="30"/>
        <v>263</v>
      </c>
      <c r="J185" s="2">
        <f t="shared" si="30"/>
        <v>267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635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635</v>
      </c>
      <c r="G187" s="2" t="s">
        <v>595</v>
      </c>
      <c r="H187" s="2">
        <f t="shared" si="30"/>
        <v>980</v>
      </c>
      <c r="I187" s="2">
        <f t="shared" si="30"/>
        <v>995</v>
      </c>
      <c r="J187" s="2">
        <f t="shared" si="30"/>
        <v>981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635</v>
      </c>
      <c r="G188" s="2" t="s">
        <v>595</v>
      </c>
      <c r="H188" s="2">
        <f t="shared" si="30"/>
        <v>440</v>
      </c>
      <c r="I188" s="2">
        <f t="shared" si="30"/>
        <v>435</v>
      </c>
      <c r="J188" s="2">
        <f t="shared" si="30"/>
        <v>442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635</v>
      </c>
      <c r="G189" s="2" t="s">
        <v>595</v>
      </c>
      <c r="H189" s="2">
        <f t="shared" si="30"/>
        <v>23960</v>
      </c>
      <c r="I189" s="2">
        <f t="shared" si="30"/>
        <v>25488</v>
      </c>
      <c r="J189" s="2">
        <f t="shared" si="30"/>
        <v>26201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635</v>
      </c>
      <c r="G190" s="2" t="s">
        <v>595</v>
      </c>
      <c r="H190" s="2">
        <f t="shared" si="30"/>
        <v>3372</v>
      </c>
      <c r="I190" s="2">
        <f t="shared" si="30"/>
        <v>3006</v>
      </c>
      <c r="J190" s="2">
        <f t="shared" si="30"/>
        <v>2857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635</v>
      </c>
      <c r="G191" s="2" t="s">
        <v>595</v>
      </c>
      <c r="H191" s="2">
        <f t="shared" ref="H191:J200" si="31">+SUMIF($A$250:$A$700,$B191,H$250:H$700)</f>
        <v>79524</v>
      </c>
      <c r="I191" s="2">
        <f t="shared" si="31"/>
        <v>63039</v>
      </c>
      <c r="J191" s="2">
        <f t="shared" si="31"/>
        <v>53746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635</v>
      </c>
      <c r="G192" s="2" t="s">
        <v>595</v>
      </c>
      <c r="H192" s="2">
        <f t="shared" si="31"/>
        <v>193206</v>
      </c>
      <c r="I192" s="2">
        <f t="shared" si="31"/>
        <v>197000</v>
      </c>
      <c r="J192" s="2">
        <f t="shared" si="31"/>
        <v>194067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635</v>
      </c>
      <c r="G193" s="2" t="s">
        <v>595</v>
      </c>
      <c r="H193" s="2">
        <f t="shared" si="31"/>
        <v>186</v>
      </c>
      <c r="I193" s="2">
        <f t="shared" si="31"/>
        <v>189</v>
      </c>
      <c r="J193" s="2">
        <f t="shared" si="31"/>
        <v>191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635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635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635</v>
      </c>
      <c r="G196" s="2" t="s">
        <v>595</v>
      </c>
      <c r="H196" s="2">
        <f t="shared" si="31"/>
        <v>6532</v>
      </c>
      <c r="I196" s="2">
        <f t="shared" si="31"/>
        <v>4813</v>
      </c>
      <c r="J196" s="2">
        <f t="shared" si="31"/>
        <v>3544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635</v>
      </c>
      <c r="G197" s="2" t="s">
        <v>595</v>
      </c>
      <c r="H197" s="2">
        <f t="shared" si="31"/>
        <v>62181</v>
      </c>
      <c r="I197" s="2">
        <f t="shared" si="31"/>
        <v>59007</v>
      </c>
      <c r="J197" s="2">
        <f t="shared" si="31"/>
        <v>59109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635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+SUMIF($A$250:$A$700,$B201,H$250:H$700)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352</v>
      </c>
      <c r="I210" s="2">
        <f t="shared" si="32"/>
        <v>353</v>
      </c>
      <c r="J210" s="2">
        <f t="shared" si="32"/>
        <v>354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+SUMIF($A$250:$A$700,$B211,H$250:H$700)</f>
        <v>7295</v>
      </c>
      <c r="I211" s="2">
        <f t="shared" si="33"/>
        <v>7486</v>
      </c>
      <c r="J211" s="2">
        <f t="shared" si="33"/>
        <v>7654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2034</v>
      </c>
      <c r="I213" s="2">
        <f t="shared" si="33"/>
        <v>2034</v>
      </c>
      <c r="J213" s="2">
        <f t="shared" si="33"/>
        <v>2034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844</v>
      </c>
      <c r="I218" s="2">
        <f t="shared" si="33"/>
        <v>846</v>
      </c>
      <c r="J218" s="2">
        <f t="shared" si="33"/>
        <v>846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27</v>
      </c>
      <c r="I219" s="2">
        <f t="shared" si="33"/>
        <v>27</v>
      </c>
      <c r="J219" s="2">
        <f t="shared" si="33"/>
        <v>27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210</v>
      </c>
      <c r="I220" s="2">
        <f t="shared" si="33"/>
        <v>222</v>
      </c>
      <c r="J220" s="2">
        <f t="shared" si="33"/>
        <v>213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+SUMIF($A$250:$A$700,$B221,H$250:H$700)</f>
        <v>82</v>
      </c>
      <c r="I221" s="2">
        <f t="shared" si="34"/>
        <v>82</v>
      </c>
      <c r="J221" s="2">
        <f t="shared" si="34"/>
        <v>83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22751</v>
      </c>
      <c r="I222" s="2">
        <f t="shared" si="34"/>
        <v>21594</v>
      </c>
      <c r="J222" s="2">
        <f t="shared" si="34"/>
        <v>22734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15</v>
      </c>
      <c r="I223" s="2">
        <f t="shared" si="34"/>
        <v>16</v>
      </c>
      <c r="J223" s="2">
        <f t="shared" si="34"/>
        <v>16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795</v>
      </c>
      <c r="I224" s="2">
        <f t="shared" si="34"/>
        <v>809</v>
      </c>
      <c r="J224" s="2">
        <f t="shared" si="34"/>
        <v>805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292</v>
      </c>
      <c r="I225" s="2">
        <f t="shared" si="34"/>
        <v>290</v>
      </c>
      <c r="J225" s="2">
        <f t="shared" si="34"/>
        <v>293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6460</v>
      </c>
      <c r="I226" s="2">
        <f t="shared" si="34"/>
        <v>6475</v>
      </c>
      <c r="J226" s="2">
        <f t="shared" si="34"/>
        <v>6478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+SUMIF($A$250:$A$700,$B231,H$250:H$700)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635</v>
      </c>
      <c r="G234" s="2" t="s">
        <v>597</v>
      </c>
      <c r="H234" s="2">
        <f t="shared" si="35"/>
        <v>326</v>
      </c>
      <c r="I234" s="2">
        <f t="shared" si="35"/>
        <v>326</v>
      </c>
      <c r="J234" s="2">
        <f t="shared" si="35"/>
        <v>326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635</v>
      </c>
      <c r="G235" s="2" t="s">
        <v>597</v>
      </c>
      <c r="H235" s="2">
        <f t="shared" si="35"/>
        <v>215</v>
      </c>
      <c r="I235" s="2">
        <f t="shared" si="35"/>
        <v>215</v>
      </c>
      <c r="J235" s="2">
        <f t="shared" si="35"/>
        <v>215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635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1311</v>
      </c>
      <c r="I240" s="2">
        <f t="shared" si="35"/>
        <v>1843</v>
      </c>
      <c r="J240" s="2">
        <f t="shared" si="35"/>
        <v>1828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+SUMIF($A$250:$A$700,$B241,H$250:H$700)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2939</v>
      </c>
      <c r="I244" s="2">
        <f t="shared" si="36"/>
        <v>2939</v>
      </c>
      <c r="J244" s="2">
        <f t="shared" si="36"/>
        <v>2939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909000</v>
      </c>
      <c r="I245" s="2">
        <f t="shared" si="36"/>
        <v>910000</v>
      </c>
      <c r="J245" s="2">
        <f t="shared" si="36"/>
        <v>910110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4</v>
      </c>
      <c r="B250" s="1" t="s">
        <v>20</v>
      </c>
      <c r="C250" s="1">
        <v>486</v>
      </c>
      <c r="D250" s="1" t="s">
        <v>11</v>
      </c>
      <c r="E250" s="1">
        <v>5510</v>
      </c>
      <c r="F250" s="1" t="s">
        <v>581</v>
      </c>
      <c r="G250" s="1" t="s">
        <v>4</v>
      </c>
      <c r="H250" s="1">
        <v>391</v>
      </c>
      <c r="I250" s="1">
        <v>428</v>
      </c>
      <c r="J250" s="1">
        <v>493</v>
      </c>
    </row>
    <row r="251" spans="1:11" ht="15" customHeight="1" x14ac:dyDescent="0.2">
      <c r="A251" s="1">
        <v>5</v>
      </c>
      <c r="B251" s="1" t="s">
        <v>21</v>
      </c>
      <c r="C251" s="1">
        <v>486</v>
      </c>
      <c r="D251" s="1" t="s">
        <v>11</v>
      </c>
      <c r="E251" s="1">
        <v>5510</v>
      </c>
      <c r="F251" s="1" t="s">
        <v>581</v>
      </c>
      <c r="G251" s="1" t="s">
        <v>4</v>
      </c>
      <c r="H251" s="1">
        <v>844</v>
      </c>
      <c r="I251" s="1">
        <v>846</v>
      </c>
      <c r="J251" s="1">
        <v>846</v>
      </c>
    </row>
    <row r="252" spans="1:11" ht="15" customHeight="1" x14ac:dyDescent="0.2">
      <c r="A252" s="1">
        <v>7</v>
      </c>
      <c r="B252" s="1" t="s">
        <v>22</v>
      </c>
      <c r="C252" s="1">
        <v>486</v>
      </c>
      <c r="D252" s="1" t="s">
        <v>11</v>
      </c>
      <c r="E252" s="1">
        <v>5510</v>
      </c>
      <c r="F252" s="1" t="s">
        <v>581</v>
      </c>
      <c r="G252" s="1" t="s">
        <v>4</v>
      </c>
      <c r="H252" s="1">
        <v>3483432</v>
      </c>
      <c r="I252" s="1">
        <v>3595306</v>
      </c>
      <c r="J252" s="1">
        <v>3858066</v>
      </c>
    </row>
    <row r="253" spans="1:11" ht="15" customHeight="1" x14ac:dyDescent="0.2">
      <c r="A253" s="1">
        <v>8</v>
      </c>
      <c r="B253" s="1" t="s">
        <v>23</v>
      </c>
      <c r="C253" s="1">
        <v>486</v>
      </c>
      <c r="D253" s="1" t="s">
        <v>11</v>
      </c>
      <c r="E253" s="1">
        <v>5510</v>
      </c>
      <c r="F253" s="1" t="s">
        <v>581</v>
      </c>
      <c r="G253" s="1" t="s">
        <v>4</v>
      </c>
      <c r="H253" s="1">
        <v>260</v>
      </c>
      <c r="I253" s="1">
        <v>263</v>
      </c>
      <c r="J253" s="1">
        <v>267</v>
      </c>
    </row>
    <row r="254" spans="1:11" ht="15" customHeight="1" x14ac:dyDescent="0.2">
      <c r="A254" s="1">
        <v>9</v>
      </c>
      <c r="B254" s="1" t="s">
        <v>24</v>
      </c>
      <c r="C254" s="1">
        <v>486</v>
      </c>
      <c r="D254" s="1" t="s">
        <v>11</v>
      </c>
      <c r="E254" s="1">
        <v>5510</v>
      </c>
      <c r="F254" s="1" t="s">
        <v>581</v>
      </c>
      <c r="G254" s="1" t="s">
        <v>4</v>
      </c>
      <c r="H254" s="1">
        <v>175456</v>
      </c>
      <c r="I254" s="1">
        <v>175574</v>
      </c>
      <c r="J254" s="1">
        <v>175692</v>
      </c>
    </row>
    <row r="255" spans="1:11" ht="15" customHeight="1" x14ac:dyDescent="0.2">
      <c r="A255" s="1">
        <v>10</v>
      </c>
      <c r="B255" s="1" t="s">
        <v>26</v>
      </c>
      <c r="C255" s="1">
        <v>486</v>
      </c>
      <c r="D255" s="1" t="s">
        <v>11</v>
      </c>
      <c r="E255" s="1">
        <v>5510</v>
      </c>
      <c r="F255" s="1" t="s">
        <v>581</v>
      </c>
      <c r="G255" s="1" t="s">
        <v>4</v>
      </c>
      <c r="H255" s="1">
        <v>254474</v>
      </c>
      <c r="I255" s="1">
        <v>252024</v>
      </c>
      <c r="J255" s="1">
        <v>354241</v>
      </c>
    </row>
    <row r="256" spans="1:11" ht="15" customHeight="1" x14ac:dyDescent="0.2">
      <c r="A256" s="1">
        <v>12</v>
      </c>
      <c r="B256" s="1" t="s">
        <v>29</v>
      </c>
      <c r="C256" s="1">
        <v>486</v>
      </c>
      <c r="D256" s="1" t="s">
        <v>11</v>
      </c>
      <c r="E256" s="1">
        <v>5510</v>
      </c>
      <c r="F256" s="1" t="s">
        <v>581</v>
      </c>
      <c r="G256" s="1" t="s">
        <v>4</v>
      </c>
      <c r="H256" s="1">
        <v>10275</v>
      </c>
      <c r="I256" s="1">
        <v>11028</v>
      </c>
      <c r="J256" s="1">
        <v>11659</v>
      </c>
    </row>
    <row r="257" spans="1:10" ht="15" customHeight="1" x14ac:dyDescent="0.2">
      <c r="A257" s="1">
        <v>13</v>
      </c>
      <c r="B257" s="1" t="s">
        <v>30</v>
      </c>
      <c r="C257" s="1">
        <v>486</v>
      </c>
      <c r="D257" s="1" t="s">
        <v>11</v>
      </c>
      <c r="E257" s="1">
        <v>5510</v>
      </c>
      <c r="F257" s="1" t="s">
        <v>581</v>
      </c>
      <c r="G257" s="1" t="s">
        <v>4</v>
      </c>
      <c r="H257" s="1">
        <v>979</v>
      </c>
      <c r="I257" s="1">
        <v>994</v>
      </c>
      <c r="J257" s="1">
        <v>1006</v>
      </c>
    </row>
    <row r="258" spans="1:10" ht="15" customHeight="1" x14ac:dyDescent="0.2">
      <c r="A258" s="1">
        <v>16</v>
      </c>
      <c r="B258" s="1" t="s">
        <v>31</v>
      </c>
      <c r="C258" s="1">
        <v>486</v>
      </c>
      <c r="D258" s="1" t="s">
        <v>11</v>
      </c>
      <c r="E258" s="1">
        <v>5510</v>
      </c>
      <c r="F258" s="1" t="s">
        <v>581</v>
      </c>
      <c r="G258" s="1" t="s">
        <v>4</v>
      </c>
      <c r="H258" s="1">
        <v>770203</v>
      </c>
      <c r="I258" s="1">
        <v>777427</v>
      </c>
      <c r="J258" s="1">
        <v>798012</v>
      </c>
    </row>
    <row r="259" spans="1:10" ht="15" customHeight="1" x14ac:dyDescent="0.2">
      <c r="A259" s="1">
        <v>14</v>
      </c>
      <c r="B259" s="1" t="s">
        <v>32</v>
      </c>
      <c r="C259" s="1">
        <v>486</v>
      </c>
      <c r="D259" s="1" t="s">
        <v>11</v>
      </c>
      <c r="E259" s="1">
        <v>5510</v>
      </c>
      <c r="F259" s="1" t="s">
        <v>581</v>
      </c>
      <c r="G259" s="1" t="s">
        <v>4</v>
      </c>
      <c r="H259" s="1">
        <v>980</v>
      </c>
      <c r="I259" s="1">
        <v>995</v>
      </c>
      <c r="J259" s="1">
        <v>981</v>
      </c>
    </row>
    <row r="260" spans="1:10" ht="15" customHeight="1" x14ac:dyDescent="0.2">
      <c r="A260" s="1">
        <v>23</v>
      </c>
      <c r="B260" s="1" t="s">
        <v>36</v>
      </c>
      <c r="C260" s="1">
        <v>486</v>
      </c>
      <c r="D260" s="1" t="s">
        <v>11</v>
      </c>
      <c r="E260" s="1">
        <v>5510</v>
      </c>
      <c r="F260" s="1" t="s">
        <v>581</v>
      </c>
      <c r="G260" s="1" t="s">
        <v>4</v>
      </c>
      <c r="H260" s="1">
        <v>102723</v>
      </c>
      <c r="I260" s="1">
        <v>98847</v>
      </c>
      <c r="J260" s="1">
        <v>70619</v>
      </c>
    </row>
    <row r="261" spans="1:10" ht="15" customHeight="1" x14ac:dyDescent="0.2">
      <c r="A261" s="1">
        <v>53</v>
      </c>
      <c r="B261" s="1" t="s">
        <v>37</v>
      </c>
      <c r="C261" s="1">
        <v>486</v>
      </c>
      <c r="D261" s="1" t="s">
        <v>11</v>
      </c>
      <c r="E261" s="1">
        <v>5510</v>
      </c>
      <c r="F261" s="1" t="s">
        <v>581</v>
      </c>
      <c r="G261" s="1" t="s">
        <v>4</v>
      </c>
      <c r="H261" s="1">
        <v>16376</v>
      </c>
      <c r="I261" s="1">
        <v>16319</v>
      </c>
      <c r="J261" s="1">
        <v>16467</v>
      </c>
    </row>
    <row r="262" spans="1:10" ht="15" customHeight="1" x14ac:dyDescent="0.2">
      <c r="A262" s="1">
        <v>17</v>
      </c>
      <c r="B262" s="1" t="s">
        <v>38</v>
      </c>
      <c r="C262" s="1">
        <v>486</v>
      </c>
      <c r="D262" s="1" t="s">
        <v>11</v>
      </c>
      <c r="E262" s="1">
        <v>5510</v>
      </c>
      <c r="F262" s="1" t="s">
        <v>581</v>
      </c>
      <c r="G262" s="1" t="s">
        <v>4</v>
      </c>
      <c r="H262" s="1">
        <v>326</v>
      </c>
      <c r="I262" s="1">
        <v>326</v>
      </c>
      <c r="J262" s="1">
        <v>326</v>
      </c>
    </row>
    <row r="263" spans="1:10" ht="15" customHeight="1" x14ac:dyDescent="0.2">
      <c r="A263" s="1">
        <v>18</v>
      </c>
      <c r="B263" s="1" t="s">
        <v>39</v>
      </c>
      <c r="C263" s="1">
        <v>486</v>
      </c>
      <c r="D263" s="1" t="s">
        <v>11</v>
      </c>
      <c r="E263" s="1">
        <v>5510</v>
      </c>
      <c r="F263" s="1" t="s">
        <v>581</v>
      </c>
      <c r="G263" s="1" t="s">
        <v>4</v>
      </c>
      <c r="H263" s="1">
        <v>1510</v>
      </c>
      <c r="I263" s="1">
        <v>2636</v>
      </c>
      <c r="J263" s="1">
        <v>2845</v>
      </c>
    </row>
    <row r="264" spans="1:10" ht="15" customHeight="1" x14ac:dyDescent="0.2">
      <c r="A264" s="1">
        <v>19</v>
      </c>
      <c r="B264" s="1" t="s">
        <v>40</v>
      </c>
      <c r="C264" s="1">
        <v>486</v>
      </c>
      <c r="D264" s="1" t="s">
        <v>11</v>
      </c>
      <c r="E264" s="1">
        <v>5510</v>
      </c>
      <c r="F264" s="1" t="s">
        <v>581</v>
      </c>
      <c r="G264" s="1" t="s">
        <v>4</v>
      </c>
      <c r="H264" s="1">
        <v>283310</v>
      </c>
      <c r="I264" s="1">
        <v>292221</v>
      </c>
      <c r="J264" s="1">
        <v>299580</v>
      </c>
    </row>
    <row r="265" spans="1:10" ht="15" customHeight="1" x14ac:dyDescent="0.2">
      <c r="A265" s="1">
        <v>21</v>
      </c>
      <c r="B265" s="1" t="s">
        <v>43</v>
      </c>
      <c r="C265" s="1">
        <v>486</v>
      </c>
      <c r="D265" s="1" t="s">
        <v>11</v>
      </c>
      <c r="E265" s="1">
        <v>5510</v>
      </c>
      <c r="F265" s="1" t="s">
        <v>581</v>
      </c>
      <c r="G265" s="1" t="s">
        <v>4</v>
      </c>
      <c r="H265" s="1">
        <v>6953747</v>
      </c>
      <c r="I265" s="1">
        <v>6849227</v>
      </c>
      <c r="J265" s="1">
        <v>6764324</v>
      </c>
    </row>
    <row r="266" spans="1:10" ht="15" customHeight="1" x14ac:dyDescent="0.2">
      <c r="A266" s="1">
        <v>239</v>
      </c>
      <c r="B266" s="1" t="s">
        <v>44</v>
      </c>
      <c r="C266" s="1">
        <v>486</v>
      </c>
      <c r="D266" s="1" t="s">
        <v>11</v>
      </c>
      <c r="E266" s="1">
        <v>5510</v>
      </c>
      <c r="F266" s="1" t="s">
        <v>581</v>
      </c>
      <c r="G266" s="1" t="s">
        <v>4</v>
      </c>
      <c r="H266" s="1">
        <v>440</v>
      </c>
      <c r="I266" s="1">
        <v>435</v>
      </c>
      <c r="J266" s="1">
        <v>442</v>
      </c>
    </row>
    <row r="267" spans="1:10" ht="15" customHeight="1" x14ac:dyDescent="0.2">
      <c r="A267" s="1">
        <v>26</v>
      </c>
      <c r="B267" s="1" t="s">
        <v>45</v>
      </c>
      <c r="C267" s="1">
        <v>486</v>
      </c>
      <c r="D267" s="1" t="s">
        <v>11</v>
      </c>
      <c r="E267" s="1">
        <v>5510</v>
      </c>
      <c r="F267" s="1" t="s">
        <v>581</v>
      </c>
      <c r="G267" s="1" t="s">
        <v>4</v>
      </c>
      <c r="H267" s="1">
        <v>829</v>
      </c>
      <c r="I267" s="1">
        <v>837</v>
      </c>
      <c r="J267" s="1">
        <v>841</v>
      </c>
    </row>
    <row r="268" spans="1:10" ht="15" customHeight="1" x14ac:dyDescent="0.2">
      <c r="A268" s="1">
        <v>29</v>
      </c>
      <c r="B268" s="1" t="s">
        <v>48</v>
      </c>
      <c r="C268" s="1">
        <v>486</v>
      </c>
      <c r="D268" s="1" t="s">
        <v>11</v>
      </c>
      <c r="E268" s="1">
        <v>5510</v>
      </c>
      <c r="F268" s="1" t="s">
        <v>581</v>
      </c>
      <c r="G268" s="1" t="s">
        <v>4</v>
      </c>
      <c r="H268" s="1">
        <v>1362837</v>
      </c>
      <c r="I268" s="1">
        <v>865571</v>
      </c>
      <c r="J268" s="1">
        <v>911193</v>
      </c>
    </row>
    <row r="269" spans="1:10" ht="15" customHeight="1" x14ac:dyDescent="0.2">
      <c r="A269" s="1">
        <v>35</v>
      </c>
      <c r="B269" s="1" t="s">
        <v>574</v>
      </c>
      <c r="C269" s="1">
        <v>486</v>
      </c>
      <c r="D269" s="1" t="s">
        <v>11</v>
      </c>
      <c r="E269" s="1">
        <v>5510</v>
      </c>
      <c r="F269" s="1" t="s">
        <v>581</v>
      </c>
      <c r="G269" s="1" t="s">
        <v>4</v>
      </c>
      <c r="H269" s="1">
        <v>10534</v>
      </c>
      <c r="I269" s="1">
        <v>10300</v>
      </c>
      <c r="J269" s="1">
        <v>10443</v>
      </c>
    </row>
    <row r="270" spans="1:10" ht="15" customHeight="1" x14ac:dyDescent="0.2">
      <c r="A270" s="1">
        <v>115</v>
      </c>
      <c r="B270" s="1" t="s">
        <v>49</v>
      </c>
      <c r="C270" s="1">
        <v>486</v>
      </c>
      <c r="D270" s="1" t="s">
        <v>11</v>
      </c>
      <c r="E270" s="1">
        <v>5510</v>
      </c>
      <c r="F270" s="1" t="s">
        <v>581</v>
      </c>
      <c r="G270" s="1" t="s">
        <v>4</v>
      </c>
      <c r="H270" s="1">
        <v>140532</v>
      </c>
      <c r="I270" s="1">
        <v>140475</v>
      </c>
      <c r="J270" s="1">
        <v>140610</v>
      </c>
    </row>
    <row r="271" spans="1:10" ht="15" customHeight="1" x14ac:dyDescent="0.2">
      <c r="A271" s="1">
        <v>32</v>
      </c>
      <c r="B271" s="1" t="s">
        <v>50</v>
      </c>
      <c r="C271" s="1">
        <v>486</v>
      </c>
      <c r="D271" s="1" t="s">
        <v>11</v>
      </c>
      <c r="E271" s="1">
        <v>5510</v>
      </c>
      <c r="F271" s="1" t="s">
        <v>581</v>
      </c>
      <c r="G271" s="1" t="s">
        <v>4</v>
      </c>
      <c r="H271" s="1">
        <v>1067636</v>
      </c>
      <c r="I271" s="1">
        <v>1082800</v>
      </c>
      <c r="J271" s="1">
        <v>1187547</v>
      </c>
    </row>
    <row r="272" spans="1:10" ht="15" customHeight="1" x14ac:dyDescent="0.2">
      <c r="A272" s="1">
        <v>36</v>
      </c>
      <c r="B272" s="1" t="s">
        <v>53</v>
      </c>
      <c r="C272" s="1">
        <v>486</v>
      </c>
      <c r="D272" s="1" t="s">
        <v>11</v>
      </c>
      <c r="E272" s="1">
        <v>5510</v>
      </c>
      <c r="F272" s="1" t="s">
        <v>581</v>
      </c>
      <c r="G272" s="1" t="s">
        <v>4</v>
      </c>
      <c r="H272" s="1">
        <v>215</v>
      </c>
      <c r="I272" s="1">
        <v>215</v>
      </c>
      <c r="J272" s="1">
        <v>215</v>
      </c>
    </row>
    <row r="273" spans="1:10" ht="15" customHeight="1" x14ac:dyDescent="0.2">
      <c r="A273" s="1">
        <v>37</v>
      </c>
      <c r="B273" s="1" t="s">
        <v>54</v>
      </c>
      <c r="C273" s="1">
        <v>486</v>
      </c>
      <c r="D273" s="1" t="s">
        <v>11</v>
      </c>
      <c r="E273" s="1">
        <v>5510</v>
      </c>
      <c r="F273" s="1" t="s">
        <v>581</v>
      </c>
      <c r="G273" s="1" t="s">
        <v>4</v>
      </c>
      <c r="H273" s="1">
        <v>61528</v>
      </c>
      <c r="I273" s="1">
        <v>95048</v>
      </c>
      <c r="J273" s="1">
        <v>112809</v>
      </c>
    </row>
    <row r="274" spans="1:10" ht="15" customHeight="1" x14ac:dyDescent="0.2">
      <c r="A274" s="1">
        <v>351</v>
      </c>
      <c r="B274" s="1" t="s">
        <v>57</v>
      </c>
      <c r="C274" s="1">
        <v>486</v>
      </c>
      <c r="D274" s="1" t="s">
        <v>11</v>
      </c>
      <c r="E274" s="1">
        <v>5510</v>
      </c>
      <c r="F274" s="1" t="s">
        <v>581</v>
      </c>
      <c r="G274" s="1" t="s">
        <v>4</v>
      </c>
      <c r="H274" s="1">
        <v>12091800</v>
      </c>
      <c r="I274" s="1">
        <v>12740066</v>
      </c>
      <c r="J274" s="1">
        <v>13324337</v>
      </c>
    </row>
    <row r="275" spans="1:10" ht="15" customHeight="1" x14ac:dyDescent="0.2">
      <c r="A275" s="1">
        <v>41</v>
      </c>
      <c r="B275" s="1" t="s">
        <v>568</v>
      </c>
      <c r="C275" s="1">
        <v>486</v>
      </c>
      <c r="D275" s="1" t="s">
        <v>11</v>
      </c>
      <c r="E275" s="1">
        <v>5510</v>
      </c>
      <c r="F275" s="1" t="s">
        <v>581</v>
      </c>
      <c r="G275" s="1" t="s">
        <v>4</v>
      </c>
      <c r="H275" s="1">
        <v>11791900</v>
      </c>
      <c r="I275" s="1">
        <v>12466000</v>
      </c>
      <c r="J275" s="1">
        <v>13066778</v>
      </c>
    </row>
    <row r="276" spans="1:10" ht="15" customHeight="1" x14ac:dyDescent="0.2">
      <c r="A276" s="1">
        <v>214</v>
      </c>
      <c r="B276" s="1" t="s">
        <v>569</v>
      </c>
      <c r="C276" s="1">
        <v>486</v>
      </c>
      <c r="D276" s="1" t="s">
        <v>11</v>
      </c>
      <c r="E276" s="1">
        <v>5510</v>
      </c>
      <c r="F276" s="1" t="s">
        <v>581</v>
      </c>
      <c r="G276" s="1" t="s">
        <v>4</v>
      </c>
      <c r="H276" s="1">
        <v>299900</v>
      </c>
      <c r="I276" s="1">
        <v>274066</v>
      </c>
      <c r="J276" s="1">
        <v>257559</v>
      </c>
    </row>
    <row r="277" spans="1:10" ht="15" customHeight="1" x14ac:dyDescent="0.2">
      <c r="A277" s="1">
        <v>44</v>
      </c>
      <c r="B277" s="1" t="s">
        <v>58</v>
      </c>
      <c r="C277" s="1">
        <v>486</v>
      </c>
      <c r="D277" s="1" t="s">
        <v>11</v>
      </c>
      <c r="E277" s="1">
        <v>5510</v>
      </c>
      <c r="F277" s="1" t="s">
        <v>581</v>
      </c>
      <c r="G277" s="1" t="s">
        <v>4</v>
      </c>
      <c r="H277" s="1">
        <v>1770899</v>
      </c>
      <c r="I277" s="1">
        <v>1997422</v>
      </c>
      <c r="J277" s="1">
        <v>2043668</v>
      </c>
    </row>
    <row r="278" spans="1:10" ht="15" customHeight="1" x14ac:dyDescent="0.2">
      <c r="A278" s="1">
        <v>45</v>
      </c>
      <c r="B278" s="1" t="s">
        <v>59</v>
      </c>
      <c r="C278" s="1">
        <v>486</v>
      </c>
      <c r="D278" s="1" t="s">
        <v>11</v>
      </c>
      <c r="E278" s="1">
        <v>5510</v>
      </c>
      <c r="F278" s="1" t="s">
        <v>581</v>
      </c>
      <c r="G278" s="1" t="s">
        <v>4</v>
      </c>
      <c r="H278" s="1">
        <v>46992</v>
      </c>
      <c r="I278" s="1">
        <v>46904</v>
      </c>
      <c r="J278" s="1">
        <v>44633</v>
      </c>
    </row>
    <row r="279" spans="1:10" ht="15" customHeight="1" x14ac:dyDescent="0.2">
      <c r="A279" s="1">
        <v>46</v>
      </c>
      <c r="B279" s="1" t="s">
        <v>60</v>
      </c>
      <c r="C279" s="1">
        <v>486</v>
      </c>
      <c r="D279" s="1" t="s">
        <v>11</v>
      </c>
      <c r="E279" s="1">
        <v>5510</v>
      </c>
      <c r="F279" s="1" t="s">
        <v>581</v>
      </c>
      <c r="G279" s="1" t="s">
        <v>4</v>
      </c>
      <c r="H279" s="1">
        <v>80917</v>
      </c>
      <c r="I279" s="1">
        <v>80986</v>
      </c>
      <c r="J279" s="1">
        <v>81056</v>
      </c>
    </row>
    <row r="280" spans="1:10" ht="15" customHeight="1" x14ac:dyDescent="0.2">
      <c r="A280" s="1">
        <v>47</v>
      </c>
      <c r="B280" s="1" t="s">
        <v>61</v>
      </c>
      <c r="C280" s="1">
        <v>486</v>
      </c>
      <c r="D280" s="1" t="s">
        <v>11</v>
      </c>
      <c r="E280" s="1">
        <v>5510</v>
      </c>
      <c r="F280" s="1" t="s">
        <v>581</v>
      </c>
      <c r="G280" s="1" t="s">
        <v>4</v>
      </c>
      <c r="H280" s="1">
        <v>27</v>
      </c>
      <c r="I280" s="1">
        <v>27</v>
      </c>
      <c r="J280" s="1">
        <v>27</v>
      </c>
    </row>
    <row r="281" spans="1:10" ht="15" customHeight="1" x14ac:dyDescent="0.2">
      <c r="A281" s="1">
        <v>48</v>
      </c>
      <c r="B281" s="1" t="s">
        <v>62</v>
      </c>
      <c r="C281" s="1">
        <v>486</v>
      </c>
      <c r="D281" s="1" t="s">
        <v>11</v>
      </c>
      <c r="E281" s="1">
        <v>5510</v>
      </c>
      <c r="F281" s="1" t="s">
        <v>581</v>
      </c>
      <c r="G281" s="1" t="s">
        <v>4</v>
      </c>
      <c r="H281" s="1">
        <v>2415188</v>
      </c>
      <c r="I281" s="1">
        <v>2208853</v>
      </c>
      <c r="J281" s="1">
        <v>2409543</v>
      </c>
    </row>
    <row r="282" spans="1:10" ht="15" customHeight="1" x14ac:dyDescent="0.2">
      <c r="A282" s="1">
        <v>107</v>
      </c>
      <c r="B282" s="1" t="s">
        <v>63</v>
      </c>
      <c r="C282" s="1">
        <v>486</v>
      </c>
      <c r="D282" s="1" t="s">
        <v>11</v>
      </c>
      <c r="E282" s="1">
        <v>5510</v>
      </c>
      <c r="F282" s="1" t="s">
        <v>581</v>
      </c>
      <c r="G282" s="1" t="s">
        <v>4</v>
      </c>
      <c r="H282" s="1">
        <v>331896</v>
      </c>
      <c r="I282" s="1">
        <v>329209</v>
      </c>
      <c r="J282" s="1">
        <v>330946</v>
      </c>
    </row>
    <row r="283" spans="1:10" ht="15" customHeight="1" x14ac:dyDescent="0.2">
      <c r="A283" s="1">
        <v>49</v>
      </c>
      <c r="B283" s="1" t="s">
        <v>65</v>
      </c>
      <c r="C283" s="1">
        <v>486</v>
      </c>
      <c r="D283" s="1" t="s">
        <v>11</v>
      </c>
      <c r="E283" s="1">
        <v>5510</v>
      </c>
      <c r="F283" s="1" t="s">
        <v>581</v>
      </c>
      <c r="G283" s="1" t="s">
        <v>4</v>
      </c>
      <c r="H283" s="1">
        <v>203225</v>
      </c>
      <c r="I283" s="1">
        <v>234471</v>
      </c>
      <c r="J283" s="1">
        <v>298081</v>
      </c>
    </row>
    <row r="284" spans="1:10" ht="15" customHeight="1" x14ac:dyDescent="0.2">
      <c r="A284" s="1">
        <v>50</v>
      </c>
      <c r="B284" s="1" t="s">
        <v>66</v>
      </c>
      <c r="C284" s="1">
        <v>486</v>
      </c>
      <c r="D284" s="1" t="s">
        <v>11</v>
      </c>
      <c r="E284" s="1">
        <v>5510</v>
      </c>
      <c r="F284" s="1" t="s">
        <v>581</v>
      </c>
      <c r="G284" s="1" t="s">
        <v>4</v>
      </c>
      <c r="H284" s="1">
        <v>6006</v>
      </c>
      <c r="I284" s="1">
        <v>5460</v>
      </c>
      <c r="J284" s="1">
        <v>4695</v>
      </c>
    </row>
    <row r="285" spans="1:10" ht="15" customHeight="1" x14ac:dyDescent="0.2">
      <c r="A285" s="1">
        <v>250</v>
      </c>
      <c r="B285" s="1" t="s">
        <v>70</v>
      </c>
      <c r="C285" s="1">
        <v>486</v>
      </c>
      <c r="D285" s="1" t="s">
        <v>11</v>
      </c>
      <c r="E285" s="1">
        <v>5510</v>
      </c>
      <c r="F285" s="1" t="s">
        <v>581</v>
      </c>
      <c r="G285" s="1" t="s">
        <v>4</v>
      </c>
      <c r="H285" s="1">
        <v>312091</v>
      </c>
      <c r="I285" s="1">
        <v>311589</v>
      </c>
      <c r="J285" s="1">
        <v>311087</v>
      </c>
    </row>
    <row r="286" spans="1:10" ht="15" customHeight="1" x14ac:dyDescent="0.2">
      <c r="A286" s="1">
        <v>55</v>
      </c>
      <c r="B286" s="1" t="s">
        <v>73</v>
      </c>
      <c r="C286" s="1">
        <v>486</v>
      </c>
      <c r="D286" s="1" t="s">
        <v>11</v>
      </c>
      <c r="E286" s="1">
        <v>5510</v>
      </c>
      <c r="F286" s="1" t="s">
        <v>581</v>
      </c>
      <c r="G286" s="1" t="s">
        <v>4</v>
      </c>
      <c r="H286" s="1">
        <v>23960</v>
      </c>
      <c r="I286" s="1">
        <v>25488</v>
      </c>
      <c r="J286" s="1">
        <v>26201</v>
      </c>
    </row>
    <row r="287" spans="1:10" ht="15" customHeight="1" x14ac:dyDescent="0.2">
      <c r="A287" s="1">
        <v>56</v>
      </c>
      <c r="B287" s="1" t="s">
        <v>74</v>
      </c>
      <c r="C287" s="1">
        <v>486</v>
      </c>
      <c r="D287" s="1" t="s">
        <v>11</v>
      </c>
      <c r="E287" s="1">
        <v>5510</v>
      </c>
      <c r="F287" s="1" t="s">
        <v>581</v>
      </c>
      <c r="G287" s="1" t="s">
        <v>4</v>
      </c>
      <c r="H287" s="1">
        <v>1115838</v>
      </c>
      <c r="I287" s="1">
        <v>1130088</v>
      </c>
      <c r="J287" s="1">
        <v>1079781</v>
      </c>
    </row>
    <row r="288" spans="1:10" ht="15" customHeight="1" x14ac:dyDescent="0.2">
      <c r="A288" s="1">
        <v>58</v>
      </c>
      <c r="B288" s="1" t="s">
        <v>75</v>
      </c>
      <c r="C288" s="1">
        <v>486</v>
      </c>
      <c r="D288" s="1" t="s">
        <v>11</v>
      </c>
      <c r="E288" s="1">
        <v>5510</v>
      </c>
      <c r="F288" s="1" t="s">
        <v>581</v>
      </c>
      <c r="G288" s="1" t="s">
        <v>4</v>
      </c>
      <c r="H288" s="1">
        <v>6756254</v>
      </c>
      <c r="I288" s="1">
        <v>7194431</v>
      </c>
      <c r="J288" s="1">
        <v>6529676</v>
      </c>
    </row>
    <row r="289" spans="1:10" ht="15" customHeight="1" x14ac:dyDescent="0.2">
      <c r="A289" s="1">
        <v>59</v>
      </c>
      <c r="B289" s="1" t="s">
        <v>76</v>
      </c>
      <c r="C289" s="1">
        <v>486</v>
      </c>
      <c r="D289" s="1" t="s">
        <v>11</v>
      </c>
      <c r="E289" s="1">
        <v>5510</v>
      </c>
      <c r="F289" s="1" t="s">
        <v>581</v>
      </c>
      <c r="G289" s="1" t="s">
        <v>4</v>
      </c>
      <c r="H289" s="1">
        <v>1283644</v>
      </c>
      <c r="I289" s="1">
        <v>1314177</v>
      </c>
      <c r="J289" s="1">
        <v>1341478</v>
      </c>
    </row>
    <row r="290" spans="1:10" ht="15" customHeight="1" x14ac:dyDescent="0.2">
      <c r="A290" s="1">
        <v>60</v>
      </c>
      <c r="B290" s="1" t="s">
        <v>77</v>
      </c>
      <c r="C290" s="1">
        <v>486</v>
      </c>
      <c r="D290" s="1" t="s">
        <v>11</v>
      </c>
      <c r="E290" s="1">
        <v>5510</v>
      </c>
      <c r="F290" s="1" t="s">
        <v>581</v>
      </c>
      <c r="G290" s="1" t="s">
        <v>4</v>
      </c>
    </row>
    <row r="291" spans="1:10" ht="15" customHeight="1" x14ac:dyDescent="0.2">
      <c r="A291" s="1">
        <v>61</v>
      </c>
      <c r="B291" s="1" t="s">
        <v>78</v>
      </c>
      <c r="C291" s="1">
        <v>486</v>
      </c>
      <c r="D291" s="1" t="s">
        <v>11</v>
      </c>
      <c r="E291" s="1">
        <v>5510</v>
      </c>
      <c r="F291" s="1" t="s">
        <v>581</v>
      </c>
      <c r="G291" s="1" t="s">
        <v>4</v>
      </c>
      <c r="H291" s="1">
        <v>28149</v>
      </c>
      <c r="I291" s="1">
        <v>28949</v>
      </c>
      <c r="J291" s="1">
        <v>29721</v>
      </c>
    </row>
    <row r="292" spans="1:10" ht="15" customHeight="1" x14ac:dyDescent="0.2">
      <c r="A292" s="1">
        <v>238</v>
      </c>
      <c r="B292" s="1" t="s">
        <v>81</v>
      </c>
      <c r="C292" s="1">
        <v>486</v>
      </c>
      <c r="D292" s="1" t="s">
        <v>11</v>
      </c>
      <c r="E292" s="1">
        <v>5510</v>
      </c>
      <c r="F292" s="1" t="s">
        <v>581</v>
      </c>
      <c r="G292" s="1" t="s">
        <v>4</v>
      </c>
      <c r="H292" s="1">
        <v>478251</v>
      </c>
      <c r="I292" s="1">
        <v>485165</v>
      </c>
      <c r="J292" s="1">
        <v>538302</v>
      </c>
    </row>
    <row r="293" spans="1:10" ht="15" customHeight="1" x14ac:dyDescent="0.2">
      <c r="A293" s="1">
        <v>62</v>
      </c>
      <c r="B293" s="1" t="s">
        <v>82</v>
      </c>
      <c r="C293" s="1">
        <v>486</v>
      </c>
      <c r="D293" s="1" t="s">
        <v>11</v>
      </c>
      <c r="E293" s="1">
        <v>5510</v>
      </c>
      <c r="F293" s="1" t="s">
        <v>581</v>
      </c>
      <c r="G293" s="1" t="s">
        <v>4</v>
      </c>
    </row>
    <row r="294" spans="1:10" ht="15" customHeight="1" x14ac:dyDescent="0.2">
      <c r="A294" s="1">
        <v>66</v>
      </c>
      <c r="B294" s="1" t="s">
        <v>84</v>
      </c>
      <c r="C294" s="1">
        <v>486</v>
      </c>
      <c r="D294" s="1" t="s">
        <v>11</v>
      </c>
      <c r="E294" s="1">
        <v>5510</v>
      </c>
      <c r="F294" s="1" t="s">
        <v>581</v>
      </c>
      <c r="G294" s="1" t="s">
        <v>4</v>
      </c>
      <c r="H294" s="1">
        <v>5022</v>
      </c>
      <c r="I294" s="1">
        <v>4132</v>
      </c>
      <c r="J294" s="1">
        <v>3728</v>
      </c>
    </row>
    <row r="295" spans="1:10" ht="15" customHeight="1" x14ac:dyDescent="0.2">
      <c r="A295" s="1">
        <v>69</v>
      </c>
      <c r="B295" s="1" t="s">
        <v>87</v>
      </c>
      <c r="C295" s="1">
        <v>486</v>
      </c>
      <c r="D295" s="1" t="s">
        <v>11</v>
      </c>
      <c r="E295" s="1">
        <v>5510</v>
      </c>
      <c r="F295" s="1" t="s">
        <v>581</v>
      </c>
      <c r="G295" s="1" t="s">
        <v>4</v>
      </c>
      <c r="H295" s="1">
        <v>8874</v>
      </c>
      <c r="I295" s="1">
        <v>9067</v>
      </c>
      <c r="J295" s="1">
        <v>9095</v>
      </c>
    </row>
    <row r="296" spans="1:10" ht="15" customHeight="1" x14ac:dyDescent="0.2">
      <c r="A296" s="1">
        <v>70</v>
      </c>
      <c r="B296" s="1" t="s">
        <v>88</v>
      </c>
      <c r="C296" s="1">
        <v>486</v>
      </c>
      <c r="D296" s="1" t="s">
        <v>11</v>
      </c>
      <c r="E296" s="1">
        <v>5510</v>
      </c>
      <c r="F296" s="1" t="s">
        <v>581</v>
      </c>
      <c r="G296" s="1" t="s">
        <v>4</v>
      </c>
      <c r="H296" s="1">
        <v>210</v>
      </c>
      <c r="I296" s="1">
        <v>222</v>
      </c>
      <c r="J296" s="1">
        <v>213</v>
      </c>
    </row>
    <row r="297" spans="1:10" ht="15" customHeight="1" x14ac:dyDescent="0.2">
      <c r="A297" s="1">
        <v>74</v>
      </c>
      <c r="B297" s="1" t="s">
        <v>89</v>
      </c>
      <c r="C297" s="1">
        <v>486</v>
      </c>
      <c r="D297" s="1" t="s">
        <v>11</v>
      </c>
      <c r="E297" s="1">
        <v>5510</v>
      </c>
      <c r="F297" s="1" t="s">
        <v>581</v>
      </c>
      <c r="G297" s="1" t="s">
        <v>4</v>
      </c>
      <c r="H297" s="1">
        <v>17404</v>
      </c>
      <c r="I297" s="1">
        <v>17457</v>
      </c>
      <c r="J297" s="1">
        <v>17682</v>
      </c>
    </row>
    <row r="298" spans="1:10" ht="15" customHeight="1" x14ac:dyDescent="0.2">
      <c r="A298" s="1">
        <v>81</v>
      </c>
      <c r="B298" s="1" t="s">
        <v>93</v>
      </c>
      <c r="C298" s="1">
        <v>486</v>
      </c>
      <c r="D298" s="1" t="s">
        <v>11</v>
      </c>
      <c r="E298" s="1">
        <v>5510</v>
      </c>
      <c r="F298" s="1" t="s">
        <v>581</v>
      </c>
      <c r="G298" s="1" t="s">
        <v>4</v>
      </c>
      <c r="H298" s="1">
        <v>87505</v>
      </c>
      <c r="I298" s="1">
        <v>87505</v>
      </c>
      <c r="J298" s="1">
        <v>87505</v>
      </c>
    </row>
    <row r="299" spans="1:10" ht="15" customHeight="1" x14ac:dyDescent="0.2">
      <c r="A299" s="1">
        <v>84</v>
      </c>
      <c r="B299" s="1" t="s">
        <v>94</v>
      </c>
      <c r="C299" s="1">
        <v>486</v>
      </c>
      <c r="D299" s="1" t="s">
        <v>11</v>
      </c>
      <c r="E299" s="1">
        <v>5510</v>
      </c>
      <c r="F299" s="1" t="s">
        <v>581</v>
      </c>
      <c r="G299" s="1" t="s">
        <v>4</v>
      </c>
      <c r="H299" s="1">
        <v>2840</v>
      </c>
      <c r="I299" s="1">
        <v>3310</v>
      </c>
      <c r="J299" s="1">
        <v>3453</v>
      </c>
    </row>
    <row r="300" spans="1:10" ht="15" customHeight="1" x14ac:dyDescent="0.2">
      <c r="A300" s="1">
        <v>86</v>
      </c>
      <c r="B300" s="1" t="s">
        <v>95</v>
      </c>
      <c r="C300" s="1">
        <v>486</v>
      </c>
      <c r="D300" s="1" t="s">
        <v>11</v>
      </c>
      <c r="E300" s="1">
        <v>5510</v>
      </c>
      <c r="F300" s="1" t="s">
        <v>581</v>
      </c>
      <c r="G300" s="1" t="s">
        <v>4</v>
      </c>
      <c r="H300" s="1">
        <v>3372</v>
      </c>
      <c r="I300" s="1">
        <v>3006</v>
      </c>
      <c r="J300" s="1">
        <v>2857</v>
      </c>
    </row>
    <row r="301" spans="1:10" ht="15" customHeight="1" x14ac:dyDescent="0.2">
      <c r="A301" s="1">
        <v>87</v>
      </c>
      <c r="B301" s="1" t="s">
        <v>96</v>
      </c>
      <c r="C301" s="1">
        <v>486</v>
      </c>
      <c r="D301" s="1" t="s">
        <v>11</v>
      </c>
      <c r="E301" s="1">
        <v>5510</v>
      </c>
      <c r="F301" s="1" t="s">
        <v>581</v>
      </c>
      <c r="G301" s="1" t="s">
        <v>4</v>
      </c>
      <c r="H301" s="1">
        <v>79524</v>
      </c>
      <c r="I301" s="1">
        <v>63039</v>
      </c>
      <c r="J301" s="1">
        <v>53746</v>
      </c>
    </row>
    <row r="302" spans="1:10" ht="15" customHeight="1" x14ac:dyDescent="0.2">
      <c r="A302" s="1">
        <v>88</v>
      </c>
      <c r="B302" s="1" t="s">
        <v>97</v>
      </c>
      <c r="C302" s="1">
        <v>486</v>
      </c>
      <c r="D302" s="1" t="s">
        <v>11</v>
      </c>
      <c r="E302" s="1">
        <v>5510</v>
      </c>
      <c r="F302" s="1" t="s">
        <v>581</v>
      </c>
      <c r="G302" s="1" t="s">
        <v>4</v>
      </c>
      <c r="H302" s="1">
        <v>352</v>
      </c>
      <c r="I302" s="1">
        <v>353</v>
      </c>
      <c r="J302" s="1">
        <v>354</v>
      </c>
    </row>
    <row r="303" spans="1:10" ht="15" customHeight="1" x14ac:dyDescent="0.2">
      <c r="A303" s="1">
        <v>89</v>
      </c>
      <c r="B303" s="1" t="s">
        <v>98</v>
      </c>
      <c r="C303" s="1">
        <v>486</v>
      </c>
      <c r="D303" s="1" t="s">
        <v>11</v>
      </c>
      <c r="E303" s="1">
        <v>5510</v>
      </c>
      <c r="F303" s="1" t="s">
        <v>581</v>
      </c>
      <c r="G303" s="1" t="s">
        <v>4</v>
      </c>
      <c r="H303" s="1">
        <v>3424926</v>
      </c>
      <c r="I303" s="1">
        <v>3796115</v>
      </c>
      <c r="J303" s="1">
        <v>3775150</v>
      </c>
    </row>
    <row r="304" spans="1:10" ht="15" customHeight="1" x14ac:dyDescent="0.2">
      <c r="A304" s="1">
        <v>90</v>
      </c>
      <c r="B304" s="1" t="s">
        <v>99</v>
      </c>
      <c r="C304" s="1">
        <v>486</v>
      </c>
      <c r="D304" s="1" t="s">
        <v>11</v>
      </c>
      <c r="E304" s="1">
        <v>5510</v>
      </c>
      <c r="F304" s="1" t="s">
        <v>581</v>
      </c>
      <c r="G304" s="1" t="s">
        <v>4</v>
      </c>
      <c r="H304" s="1">
        <v>210275</v>
      </c>
      <c r="I304" s="1">
        <v>211954</v>
      </c>
      <c r="J304" s="1">
        <v>212874</v>
      </c>
    </row>
    <row r="305" spans="1:10" ht="15" customHeight="1" x14ac:dyDescent="0.2">
      <c r="A305" s="1">
        <v>175</v>
      </c>
      <c r="B305" s="1" t="s">
        <v>100</v>
      </c>
      <c r="C305" s="1">
        <v>486</v>
      </c>
      <c r="D305" s="1" t="s">
        <v>11</v>
      </c>
      <c r="E305" s="1">
        <v>5510</v>
      </c>
      <c r="F305" s="1" t="s">
        <v>581</v>
      </c>
      <c r="G305" s="1" t="s">
        <v>4</v>
      </c>
      <c r="H305" s="1">
        <v>6872</v>
      </c>
      <c r="I305" s="1">
        <v>6984</v>
      </c>
      <c r="J305" s="1">
        <v>7058</v>
      </c>
    </row>
    <row r="306" spans="1:10" ht="15" customHeight="1" x14ac:dyDescent="0.2">
      <c r="A306" s="1">
        <v>91</v>
      </c>
      <c r="B306" s="1" t="s">
        <v>101</v>
      </c>
      <c r="C306" s="1">
        <v>486</v>
      </c>
      <c r="D306" s="1" t="s">
        <v>11</v>
      </c>
      <c r="E306" s="1">
        <v>5510</v>
      </c>
      <c r="F306" s="1" t="s">
        <v>581</v>
      </c>
      <c r="G306" s="1" t="s">
        <v>4</v>
      </c>
      <c r="H306" s="1">
        <v>11846</v>
      </c>
      <c r="I306" s="1">
        <v>15570</v>
      </c>
      <c r="J306" s="1">
        <v>13678</v>
      </c>
    </row>
    <row r="307" spans="1:10" ht="15" customHeight="1" x14ac:dyDescent="0.2">
      <c r="A307" s="1">
        <v>93</v>
      </c>
      <c r="B307" s="1" t="s">
        <v>102</v>
      </c>
      <c r="C307" s="1">
        <v>486</v>
      </c>
      <c r="D307" s="1" t="s">
        <v>11</v>
      </c>
      <c r="E307" s="1">
        <v>5510</v>
      </c>
      <c r="F307" s="1" t="s">
        <v>581</v>
      </c>
      <c r="G307" s="1" t="s">
        <v>4</v>
      </c>
      <c r="H307" s="1">
        <v>276500</v>
      </c>
      <c r="I307" s="1">
        <v>278727</v>
      </c>
      <c r="J307" s="1">
        <v>264528</v>
      </c>
    </row>
    <row r="308" spans="1:10" ht="15" customHeight="1" x14ac:dyDescent="0.2">
      <c r="A308" s="1">
        <v>95</v>
      </c>
      <c r="B308" s="1" t="s">
        <v>103</v>
      </c>
      <c r="C308" s="1">
        <v>486</v>
      </c>
      <c r="D308" s="1" t="s">
        <v>11</v>
      </c>
      <c r="E308" s="1">
        <v>5510</v>
      </c>
      <c r="F308" s="1" t="s">
        <v>581</v>
      </c>
      <c r="G308" s="1" t="s">
        <v>4</v>
      </c>
      <c r="H308" s="1">
        <v>730788</v>
      </c>
      <c r="I308" s="1">
        <v>744527</v>
      </c>
      <c r="J308" s="1">
        <v>707120</v>
      </c>
    </row>
    <row r="309" spans="1:10" ht="15" customHeight="1" x14ac:dyDescent="0.2">
      <c r="A309" s="1">
        <v>100</v>
      </c>
      <c r="B309" s="1" t="s">
        <v>106</v>
      </c>
      <c r="C309" s="1">
        <v>486</v>
      </c>
      <c r="D309" s="1" t="s">
        <v>11</v>
      </c>
      <c r="E309" s="1">
        <v>5510</v>
      </c>
      <c r="F309" s="1" t="s">
        <v>581</v>
      </c>
      <c r="G309" s="1" t="s">
        <v>4</v>
      </c>
      <c r="H309" s="1">
        <v>29724550</v>
      </c>
      <c r="I309" s="1">
        <v>29221000</v>
      </c>
      <c r="J309" s="1">
        <v>29124000</v>
      </c>
    </row>
    <row r="310" spans="1:10" ht="15" customHeight="1" x14ac:dyDescent="0.2">
      <c r="A310" s="1">
        <v>101</v>
      </c>
      <c r="B310" s="1" t="s">
        <v>107</v>
      </c>
      <c r="C310" s="1">
        <v>486</v>
      </c>
      <c r="D310" s="1" t="s">
        <v>11</v>
      </c>
      <c r="E310" s="1">
        <v>5510</v>
      </c>
      <c r="F310" s="1" t="s">
        <v>581</v>
      </c>
      <c r="G310" s="1" t="s">
        <v>4</v>
      </c>
      <c r="H310" s="1">
        <v>6862568</v>
      </c>
      <c r="I310" s="1">
        <v>9496058</v>
      </c>
      <c r="J310" s="1">
        <v>7007125</v>
      </c>
    </row>
    <row r="311" spans="1:10" ht="15" customHeight="1" x14ac:dyDescent="0.2">
      <c r="A311" s="1">
        <v>102</v>
      </c>
      <c r="B311" s="1" t="s">
        <v>108</v>
      </c>
      <c r="C311" s="1">
        <v>486</v>
      </c>
      <c r="D311" s="1" t="s">
        <v>11</v>
      </c>
      <c r="E311" s="1">
        <v>5510</v>
      </c>
      <c r="F311" s="1" t="s">
        <v>581</v>
      </c>
      <c r="G311" s="1" t="s">
        <v>4</v>
      </c>
      <c r="H311" s="1">
        <v>127578</v>
      </c>
      <c r="I311" s="1">
        <v>130617</v>
      </c>
      <c r="J311" s="1">
        <v>129687</v>
      </c>
    </row>
    <row r="312" spans="1:10" ht="15" customHeight="1" x14ac:dyDescent="0.2">
      <c r="A312" s="1">
        <v>105</v>
      </c>
      <c r="B312" s="1" t="s">
        <v>111</v>
      </c>
      <c r="C312" s="1">
        <v>486</v>
      </c>
      <c r="D312" s="1" t="s">
        <v>11</v>
      </c>
      <c r="E312" s="1">
        <v>5510</v>
      </c>
      <c r="F312" s="1" t="s">
        <v>581</v>
      </c>
      <c r="G312" s="1" t="s">
        <v>4</v>
      </c>
      <c r="H312" s="1">
        <v>126877</v>
      </c>
      <c r="I312" s="1">
        <v>114000</v>
      </c>
      <c r="J312" s="1">
        <v>136000</v>
      </c>
    </row>
    <row r="313" spans="1:10" ht="15" customHeight="1" x14ac:dyDescent="0.2">
      <c r="A313" s="1">
        <v>106</v>
      </c>
      <c r="B313" s="1" t="s">
        <v>112</v>
      </c>
      <c r="C313" s="1">
        <v>486</v>
      </c>
      <c r="D313" s="1" t="s">
        <v>11</v>
      </c>
      <c r="E313" s="1">
        <v>5510</v>
      </c>
      <c r="F313" s="1" t="s">
        <v>581</v>
      </c>
      <c r="G313" s="1" t="s">
        <v>4</v>
      </c>
      <c r="H313" s="1">
        <v>356</v>
      </c>
      <c r="I313" s="1">
        <v>356</v>
      </c>
      <c r="J313" s="1">
        <v>354</v>
      </c>
    </row>
    <row r="314" spans="1:10" ht="15" customHeight="1" x14ac:dyDescent="0.2">
      <c r="A314" s="1">
        <v>109</v>
      </c>
      <c r="B314" s="1" t="s">
        <v>113</v>
      </c>
      <c r="C314" s="1">
        <v>486</v>
      </c>
      <c r="D314" s="1" t="s">
        <v>11</v>
      </c>
      <c r="E314" s="1">
        <v>5510</v>
      </c>
      <c r="F314" s="1" t="s">
        <v>581</v>
      </c>
      <c r="G314" s="1" t="s">
        <v>4</v>
      </c>
      <c r="H314" s="1">
        <v>51581</v>
      </c>
      <c r="I314" s="1">
        <v>54810</v>
      </c>
      <c r="J314" s="1">
        <v>52215</v>
      </c>
    </row>
    <row r="315" spans="1:10" ht="15" customHeight="1" x14ac:dyDescent="0.2">
      <c r="A315" s="1">
        <v>110</v>
      </c>
      <c r="B315" s="1" t="s">
        <v>114</v>
      </c>
      <c r="C315" s="1">
        <v>486</v>
      </c>
      <c r="D315" s="1" t="s">
        <v>11</v>
      </c>
      <c r="E315" s="1">
        <v>5510</v>
      </c>
      <c r="F315" s="1" t="s">
        <v>581</v>
      </c>
      <c r="G315" s="1" t="s">
        <v>4</v>
      </c>
      <c r="H315" s="1">
        <v>34</v>
      </c>
      <c r="I315" s="1">
        <v>32</v>
      </c>
      <c r="J315" s="1">
        <v>32</v>
      </c>
    </row>
    <row r="316" spans="1:10" ht="15" customHeight="1" x14ac:dyDescent="0.2">
      <c r="A316" s="1">
        <v>112</v>
      </c>
      <c r="B316" s="1" t="s">
        <v>115</v>
      </c>
      <c r="C316" s="1">
        <v>486</v>
      </c>
      <c r="D316" s="1" t="s">
        <v>11</v>
      </c>
      <c r="E316" s="1">
        <v>5510</v>
      </c>
      <c r="F316" s="1" t="s">
        <v>581</v>
      </c>
      <c r="G316" s="1" t="s">
        <v>4</v>
      </c>
      <c r="H316" s="1">
        <v>37489</v>
      </c>
      <c r="I316" s="1">
        <v>46835</v>
      </c>
      <c r="J316" s="1">
        <v>40857</v>
      </c>
    </row>
    <row r="317" spans="1:10" ht="15" customHeight="1" x14ac:dyDescent="0.2">
      <c r="A317" s="1">
        <v>114</v>
      </c>
      <c r="B317" s="1" t="s">
        <v>117</v>
      </c>
      <c r="C317" s="1">
        <v>486</v>
      </c>
      <c r="D317" s="1" t="s">
        <v>11</v>
      </c>
      <c r="E317" s="1">
        <v>5510</v>
      </c>
      <c r="F317" s="1" t="s">
        <v>581</v>
      </c>
      <c r="G317" s="1" t="s">
        <v>4</v>
      </c>
      <c r="H317" s="1">
        <v>1644634</v>
      </c>
      <c r="I317" s="1">
        <v>1290150</v>
      </c>
      <c r="J317" s="1">
        <v>1288588</v>
      </c>
    </row>
    <row r="318" spans="1:10" ht="15" customHeight="1" x14ac:dyDescent="0.2">
      <c r="A318" s="1">
        <v>83</v>
      </c>
      <c r="B318" s="1" t="s">
        <v>118</v>
      </c>
      <c r="C318" s="1">
        <v>486</v>
      </c>
      <c r="D318" s="1" t="s">
        <v>11</v>
      </c>
      <c r="E318" s="1">
        <v>5510</v>
      </c>
      <c r="F318" s="1" t="s">
        <v>581</v>
      </c>
      <c r="G318" s="1" t="s">
        <v>4</v>
      </c>
      <c r="H318" s="1">
        <v>7295</v>
      </c>
      <c r="I318" s="1">
        <v>7486</v>
      </c>
      <c r="J318" s="1">
        <v>7654</v>
      </c>
    </row>
    <row r="319" spans="1:10" ht="15" customHeight="1" x14ac:dyDescent="0.2">
      <c r="A319" s="1">
        <v>118</v>
      </c>
      <c r="B319" s="1" t="s">
        <v>119</v>
      </c>
      <c r="C319" s="1">
        <v>486</v>
      </c>
      <c r="D319" s="1" t="s">
        <v>11</v>
      </c>
      <c r="E319" s="1">
        <v>5510</v>
      </c>
      <c r="F319" s="1" t="s">
        <v>581</v>
      </c>
      <c r="G319" s="1" t="s">
        <v>4</v>
      </c>
    </row>
    <row r="320" spans="1:10" ht="15" customHeight="1" x14ac:dyDescent="0.2">
      <c r="A320" s="1">
        <v>120</v>
      </c>
      <c r="B320" s="1" t="s">
        <v>121</v>
      </c>
      <c r="C320" s="1">
        <v>486</v>
      </c>
      <c r="D320" s="1" t="s">
        <v>11</v>
      </c>
      <c r="E320" s="1">
        <v>5510</v>
      </c>
      <c r="F320" s="1" t="s">
        <v>581</v>
      </c>
      <c r="G320" s="1" t="s">
        <v>4</v>
      </c>
      <c r="H320" s="1">
        <v>508580</v>
      </c>
      <c r="I320" s="1">
        <v>787000</v>
      </c>
      <c r="J320" s="1">
        <v>796200</v>
      </c>
    </row>
    <row r="321" spans="1:10" ht="15" customHeight="1" x14ac:dyDescent="0.2">
      <c r="A321" s="1">
        <v>121</v>
      </c>
      <c r="B321" s="1" t="s">
        <v>123</v>
      </c>
      <c r="C321" s="1">
        <v>486</v>
      </c>
      <c r="D321" s="1" t="s">
        <v>11</v>
      </c>
      <c r="E321" s="1">
        <v>5510</v>
      </c>
      <c r="F321" s="1" t="s">
        <v>581</v>
      </c>
      <c r="G321" s="1" t="s">
        <v>4</v>
      </c>
      <c r="H321" s="1">
        <v>90979</v>
      </c>
      <c r="I321" s="1">
        <v>92061</v>
      </c>
      <c r="J321" s="1">
        <v>93143</v>
      </c>
    </row>
    <row r="322" spans="1:10" ht="15" customHeight="1" x14ac:dyDescent="0.2">
      <c r="A322" s="1">
        <v>123</v>
      </c>
      <c r="B322" s="1" t="s">
        <v>125</v>
      </c>
      <c r="C322" s="1">
        <v>486</v>
      </c>
      <c r="D322" s="1" t="s">
        <v>11</v>
      </c>
      <c r="E322" s="1">
        <v>5510</v>
      </c>
      <c r="F322" s="1" t="s">
        <v>581</v>
      </c>
      <c r="G322" s="1" t="s">
        <v>4</v>
      </c>
      <c r="H322" s="1">
        <v>134704</v>
      </c>
      <c r="I322" s="1">
        <v>136382</v>
      </c>
      <c r="J322" s="1">
        <v>138455</v>
      </c>
    </row>
    <row r="323" spans="1:10" ht="15" customHeight="1" x14ac:dyDescent="0.2">
      <c r="A323" s="1">
        <v>124</v>
      </c>
      <c r="B323" s="1" t="s">
        <v>126</v>
      </c>
      <c r="C323" s="1">
        <v>486</v>
      </c>
      <c r="D323" s="1" t="s">
        <v>11</v>
      </c>
      <c r="E323" s="1">
        <v>5510</v>
      </c>
      <c r="F323" s="1" t="s">
        <v>581</v>
      </c>
      <c r="G323" s="1" t="s">
        <v>4</v>
      </c>
    </row>
    <row r="324" spans="1:10" ht="15" customHeight="1" x14ac:dyDescent="0.2">
      <c r="A324" s="1">
        <v>129</v>
      </c>
      <c r="B324" s="1" t="s">
        <v>130</v>
      </c>
      <c r="C324" s="1">
        <v>486</v>
      </c>
      <c r="D324" s="1" t="s">
        <v>11</v>
      </c>
      <c r="E324" s="1">
        <v>5510</v>
      </c>
      <c r="F324" s="1" t="s">
        <v>581</v>
      </c>
      <c r="G324" s="1" t="s">
        <v>4</v>
      </c>
      <c r="H324" s="1">
        <v>360767</v>
      </c>
      <c r="I324" s="1">
        <v>371818</v>
      </c>
      <c r="J324" s="1">
        <v>373896</v>
      </c>
    </row>
    <row r="325" spans="1:10" ht="15" customHeight="1" x14ac:dyDescent="0.2">
      <c r="A325" s="1">
        <v>130</v>
      </c>
      <c r="B325" s="1" t="s">
        <v>131</v>
      </c>
      <c r="C325" s="1">
        <v>486</v>
      </c>
      <c r="D325" s="1" t="s">
        <v>11</v>
      </c>
      <c r="E325" s="1">
        <v>5510</v>
      </c>
      <c r="F325" s="1" t="s">
        <v>581</v>
      </c>
      <c r="G325" s="1" t="s">
        <v>4</v>
      </c>
      <c r="H325" s="1">
        <v>430592</v>
      </c>
      <c r="I325" s="1">
        <v>434627</v>
      </c>
      <c r="J325" s="1">
        <v>441797</v>
      </c>
    </row>
    <row r="326" spans="1:10" ht="15" customHeight="1" x14ac:dyDescent="0.2">
      <c r="A326" s="1">
        <v>131</v>
      </c>
      <c r="B326" s="1" t="s">
        <v>132</v>
      </c>
      <c r="C326" s="1">
        <v>486</v>
      </c>
      <c r="D326" s="1" t="s">
        <v>11</v>
      </c>
      <c r="E326" s="1">
        <v>5510</v>
      </c>
      <c r="F326" s="1" t="s">
        <v>581</v>
      </c>
      <c r="G326" s="1" t="s">
        <v>4</v>
      </c>
      <c r="H326" s="1">
        <v>303107</v>
      </c>
      <c r="I326" s="1">
        <v>315500</v>
      </c>
      <c r="J326" s="1">
        <v>309508</v>
      </c>
    </row>
    <row r="327" spans="1:10" ht="15" customHeight="1" x14ac:dyDescent="0.2">
      <c r="A327" s="1">
        <v>132</v>
      </c>
      <c r="B327" s="1" t="s">
        <v>133</v>
      </c>
      <c r="C327" s="1">
        <v>486</v>
      </c>
      <c r="D327" s="1" t="s">
        <v>11</v>
      </c>
      <c r="E327" s="1">
        <v>5510</v>
      </c>
      <c r="F327" s="1" t="s">
        <v>581</v>
      </c>
      <c r="G327" s="1" t="s">
        <v>4</v>
      </c>
      <c r="H327" s="1">
        <v>1311</v>
      </c>
      <c r="I327" s="1">
        <v>1843</v>
      </c>
      <c r="J327" s="1">
        <v>1828</v>
      </c>
    </row>
    <row r="328" spans="1:10" ht="15" customHeight="1" x14ac:dyDescent="0.2">
      <c r="A328" s="1">
        <v>133</v>
      </c>
      <c r="B328" s="1" t="s">
        <v>134</v>
      </c>
      <c r="C328" s="1">
        <v>486</v>
      </c>
      <c r="D328" s="1" t="s">
        <v>11</v>
      </c>
      <c r="E328" s="1">
        <v>5510</v>
      </c>
      <c r="F328" s="1" t="s">
        <v>581</v>
      </c>
      <c r="G328" s="1" t="s">
        <v>4</v>
      </c>
      <c r="H328" s="1">
        <v>136362</v>
      </c>
      <c r="I328" s="1">
        <v>153370</v>
      </c>
      <c r="J328" s="1">
        <v>163871</v>
      </c>
    </row>
    <row r="329" spans="1:10" ht="15" customHeight="1" x14ac:dyDescent="0.2">
      <c r="A329" s="1">
        <v>135</v>
      </c>
      <c r="B329" s="1" t="s">
        <v>137</v>
      </c>
      <c r="C329" s="1">
        <v>486</v>
      </c>
      <c r="D329" s="1" t="s">
        <v>11</v>
      </c>
      <c r="E329" s="1">
        <v>5510</v>
      </c>
      <c r="F329" s="1" t="s">
        <v>581</v>
      </c>
      <c r="G329" s="1" t="s">
        <v>4</v>
      </c>
      <c r="H329" s="1">
        <v>193206</v>
      </c>
      <c r="I329" s="1">
        <v>197000</v>
      </c>
      <c r="J329" s="1">
        <v>194067</v>
      </c>
    </row>
    <row r="330" spans="1:10" ht="15" customHeight="1" x14ac:dyDescent="0.2">
      <c r="A330" s="1">
        <v>137</v>
      </c>
      <c r="B330" s="1" t="s">
        <v>139</v>
      </c>
      <c r="C330" s="1">
        <v>486</v>
      </c>
      <c r="D330" s="1" t="s">
        <v>11</v>
      </c>
      <c r="E330" s="1">
        <v>5510</v>
      </c>
      <c r="F330" s="1" t="s">
        <v>581</v>
      </c>
      <c r="G330" s="1" t="s">
        <v>4</v>
      </c>
      <c r="H330" s="1">
        <v>8833</v>
      </c>
      <c r="I330" s="1">
        <v>7965</v>
      </c>
      <c r="J330" s="1">
        <v>7731</v>
      </c>
    </row>
    <row r="331" spans="1:10" ht="15" customHeight="1" x14ac:dyDescent="0.2">
      <c r="A331" s="1">
        <v>138</v>
      </c>
      <c r="B331" s="1" t="s">
        <v>140</v>
      </c>
      <c r="C331" s="1">
        <v>486</v>
      </c>
      <c r="D331" s="1" t="s">
        <v>11</v>
      </c>
      <c r="E331" s="1">
        <v>5510</v>
      </c>
      <c r="F331" s="1" t="s">
        <v>581</v>
      </c>
      <c r="G331" s="1" t="s">
        <v>4</v>
      </c>
      <c r="H331" s="1">
        <v>2150520</v>
      </c>
      <c r="I331" s="1">
        <v>2262028</v>
      </c>
      <c r="J331" s="1">
        <v>2384778</v>
      </c>
    </row>
    <row r="332" spans="1:10" ht="15" customHeight="1" x14ac:dyDescent="0.2">
      <c r="A332" s="1">
        <v>145</v>
      </c>
      <c r="B332" s="1" t="s">
        <v>141</v>
      </c>
      <c r="C332" s="1">
        <v>486</v>
      </c>
      <c r="D332" s="1" t="s">
        <v>11</v>
      </c>
      <c r="E332" s="1">
        <v>5510</v>
      </c>
      <c r="F332" s="1" t="s">
        <v>581</v>
      </c>
      <c r="G332" s="1" t="s">
        <v>4</v>
      </c>
      <c r="H332" s="1">
        <v>2034</v>
      </c>
      <c r="I332" s="1">
        <v>2034</v>
      </c>
      <c r="J332" s="1">
        <v>2034</v>
      </c>
    </row>
    <row r="333" spans="1:10" ht="15" customHeight="1" x14ac:dyDescent="0.2">
      <c r="A333" s="1">
        <v>142</v>
      </c>
      <c r="B333" s="1" t="s">
        <v>144</v>
      </c>
      <c r="C333" s="1">
        <v>486</v>
      </c>
      <c r="D333" s="1" t="s">
        <v>11</v>
      </c>
      <c r="E333" s="1">
        <v>5510</v>
      </c>
      <c r="F333" s="1" t="s">
        <v>581</v>
      </c>
      <c r="G333" s="1" t="s">
        <v>4</v>
      </c>
      <c r="H333" s="1">
        <v>186</v>
      </c>
      <c r="I333" s="1">
        <v>189</v>
      </c>
      <c r="J333" s="1">
        <v>191</v>
      </c>
    </row>
    <row r="334" spans="1:10" ht="15" customHeight="1" x14ac:dyDescent="0.2">
      <c r="A334" s="1">
        <v>143</v>
      </c>
      <c r="B334" s="1" t="s">
        <v>145</v>
      </c>
      <c r="C334" s="1">
        <v>486</v>
      </c>
      <c r="D334" s="1" t="s">
        <v>11</v>
      </c>
      <c r="E334" s="1">
        <v>5510</v>
      </c>
      <c r="F334" s="1" t="s">
        <v>581</v>
      </c>
      <c r="G334" s="1" t="s">
        <v>4</v>
      </c>
      <c r="H334" s="1">
        <v>342475</v>
      </c>
      <c r="I334" s="1">
        <v>334942</v>
      </c>
      <c r="J334" s="1">
        <v>333820</v>
      </c>
    </row>
    <row r="335" spans="1:10" ht="15" customHeight="1" x14ac:dyDescent="0.2">
      <c r="A335" s="1">
        <v>144</v>
      </c>
      <c r="B335" s="1" t="s">
        <v>146</v>
      </c>
      <c r="C335" s="1">
        <v>486</v>
      </c>
      <c r="D335" s="1" t="s">
        <v>11</v>
      </c>
      <c r="E335" s="1">
        <v>5510</v>
      </c>
      <c r="F335" s="1" t="s">
        <v>581</v>
      </c>
      <c r="G335" s="1" t="s">
        <v>4</v>
      </c>
      <c r="H335" s="1">
        <v>575000</v>
      </c>
      <c r="I335" s="1">
        <v>670000</v>
      </c>
      <c r="J335" s="1">
        <v>517500</v>
      </c>
    </row>
    <row r="336" spans="1:10" ht="15" customHeight="1" x14ac:dyDescent="0.2">
      <c r="A336" s="1">
        <v>28</v>
      </c>
      <c r="B336" s="1" t="s">
        <v>147</v>
      </c>
      <c r="C336" s="1">
        <v>486</v>
      </c>
      <c r="D336" s="1" t="s">
        <v>11</v>
      </c>
      <c r="E336" s="1">
        <v>5510</v>
      </c>
      <c r="F336" s="1" t="s">
        <v>581</v>
      </c>
      <c r="G336" s="1" t="s">
        <v>4</v>
      </c>
    </row>
    <row r="337" spans="1:10" ht="15" customHeight="1" x14ac:dyDescent="0.2">
      <c r="A337" s="1">
        <v>149</v>
      </c>
      <c r="B337" s="1" t="s">
        <v>150</v>
      </c>
      <c r="C337" s="1">
        <v>486</v>
      </c>
      <c r="D337" s="1" t="s">
        <v>11</v>
      </c>
      <c r="E337" s="1">
        <v>5510</v>
      </c>
      <c r="F337" s="1" t="s">
        <v>581</v>
      </c>
      <c r="G337" s="1" t="s">
        <v>4</v>
      </c>
      <c r="H337" s="1">
        <v>208245</v>
      </c>
      <c r="I337" s="1">
        <v>234320</v>
      </c>
      <c r="J337" s="1">
        <v>236195</v>
      </c>
    </row>
    <row r="338" spans="1:10" ht="15" customHeight="1" x14ac:dyDescent="0.2">
      <c r="A338" s="1">
        <v>153</v>
      </c>
      <c r="B338" s="1" t="s">
        <v>152</v>
      </c>
      <c r="C338" s="1">
        <v>486</v>
      </c>
      <c r="D338" s="1" t="s">
        <v>11</v>
      </c>
      <c r="E338" s="1">
        <v>5510</v>
      </c>
      <c r="F338" s="1" t="s">
        <v>581</v>
      </c>
      <c r="G338" s="1" t="s">
        <v>4</v>
      </c>
      <c r="H338" s="1">
        <v>1006</v>
      </c>
      <c r="I338" s="1">
        <v>1016</v>
      </c>
      <c r="J338" s="1">
        <v>1169</v>
      </c>
    </row>
    <row r="339" spans="1:10" ht="15" customHeight="1" x14ac:dyDescent="0.2">
      <c r="A339" s="1">
        <v>157</v>
      </c>
      <c r="B339" s="1" t="s">
        <v>154</v>
      </c>
      <c r="C339" s="1">
        <v>486</v>
      </c>
      <c r="D339" s="1" t="s">
        <v>11</v>
      </c>
      <c r="E339" s="1">
        <v>5510</v>
      </c>
      <c r="F339" s="1" t="s">
        <v>581</v>
      </c>
      <c r="G339" s="1" t="s">
        <v>4</v>
      </c>
      <c r="H339" s="1">
        <v>60339</v>
      </c>
      <c r="I339" s="1">
        <v>78380</v>
      </c>
      <c r="J339" s="1">
        <v>106437</v>
      </c>
    </row>
    <row r="340" spans="1:10" ht="15" customHeight="1" x14ac:dyDescent="0.2">
      <c r="A340" s="1">
        <v>159</v>
      </c>
      <c r="B340" s="1" t="s">
        <v>156</v>
      </c>
      <c r="C340" s="1">
        <v>486</v>
      </c>
      <c r="D340" s="1" t="s">
        <v>11</v>
      </c>
      <c r="E340" s="1">
        <v>5510</v>
      </c>
      <c r="F340" s="1" t="s">
        <v>581</v>
      </c>
      <c r="G340" s="1" t="s">
        <v>4</v>
      </c>
    </row>
    <row r="341" spans="1:10" ht="15" customHeight="1" x14ac:dyDescent="0.2">
      <c r="A341" s="1">
        <v>160</v>
      </c>
      <c r="B341" s="1" t="s">
        <v>157</v>
      </c>
      <c r="C341" s="1">
        <v>486</v>
      </c>
      <c r="D341" s="1" t="s">
        <v>11</v>
      </c>
      <c r="E341" s="1">
        <v>5510</v>
      </c>
      <c r="F341" s="1" t="s">
        <v>581</v>
      </c>
      <c r="G341" s="1" t="s">
        <v>4</v>
      </c>
      <c r="H341" s="1">
        <v>82</v>
      </c>
      <c r="I341" s="1">
        <v>82</v>
      </c>
      <c r="J341" s="1">
        <v>83</v>
      </c>
    </row>
    <row r="342" spans="1:10" ht="15" customHeight="1" x14ac:dyDescent="0.2">
      <c r="A342" s="1">
        <v>299</v>
      </c>
      <c r="B342" s="1" t="s">
        <v>159</v>
      </c>
      <c r="C342" s="1">
        <v>486</v>
      </c>
      <c r="D342" s="1" t="s">
        <v>11</v>
      </c>
      <c r="E342" s="1">
        <v>5510</v>
      </c>
      <c r="F342" s="1" t="s">
        <v>581</v>
      </c>
      <c r="G342" s="1" t="s">
        <v>4</v>
      </c>
      <c r="H342" s="1">
        <v>2939</v>
      </c>
      <c r="I342" s="1">
        <v>2939</v>
      </c>
      <c r="J342" s="1">
        <v>2939</v>
      </c>
    </row>
    <row r="343" spans="1:10" ht="15" customHeight="1" x14ac:dyDescent="0.2">
      <c r="A343" s="1">
        <v>221</v>
      </c>
      <c r="B343" s="1" t="s">
        <v>160</v>
      </c>
      <c r="C343" s="1">
        <v>486</v>
      </c>
      <c r="D343" s="1" t="s">
        <v>11</v>
      </c>
      <c r="E343" s="1">
        <v>5510</v>
      </c>
      <c r="F343" s="1" t="s">
        <v>581</v>
      </c>
      <c r="G343" s="1" t="s">
        <v>4</v>
      </c>
      <c r="H343" s="1">
        <v>18184</v>
      </c>
      <c r="I343" s="1">
        <v>16578</v>
      </c>
      <c r="J343" s="1">
        <v>16578</v>
      </c>
    </row>
    <row r="344" spans="1:10" ht="15" customHeight="1" x14ac:dyDescent="0.2">
      <c r="A344" s="1">
        <v>164</v>
      </c>
      <c r="B344" s="1" t="s">
        <v>161</v>
      </c>
      <c r="C344" s="1">
        <v>486</v>
      </c>
      <c r="D344" s="1" t="s">
        <v>11</v>
      </c>
      <c r="E344" s="1">
        <v>5510</v>
      </c>
      <c r="F344" s="1" t="s">
        <v>581</v>
      </c>
      <c r="G344" s="1" t="s">
        <v>4</v>
      </c>
    </row>
    <row r="345" spans="1:10" ht="15" customHeight="1" x14ac:dyDescent="0.2">
      <c r="A345" s="1">
        <v>165</v>
      </c>
      <c r="B345" s="1" t="s">
        <v>162</v>
      </c>
      <c r="C345" s="1">
        <v>486</v>
      </c>
      <c r="D345" s="1" t="s">
        <v>11</v>
      </c>
      <c r="E345" s="1">
        <v>5510</v>
      </c>
      <c r="F345" s="1" t="s">
        <v>581</v>
      </c>
      <c r="G345" s="1" t="s">
        <v>4</v>
      </c>
      <c r="H345" s="1">
        <v>118756</v>
      </c>
      <c r="I345" s="1">
        <v>118044</v>
      </c>
      <c r="J345" s="1">
        <v>128171</v>
      </c>
    </row>
    <row r="346" spans="1:10" ht="15" customHeight="1" x14ac:dyDescent="0.2">
      <c r="A346" s="1">
        <v>166</v>
      </c>
      <c r="B346" s="1" t="s">
        <v>163</v>
      </c>
      <c r="C346" s="1">
        <v>486</v>
      </c>
      <c r="D346" s="1" t="s">
        <v>11</v>
      </c>
      <c r="E346" s="1">
        <v>5510</v>
      </c>
      <c r="F346" s="1" t="s">
        <v>581</v>
      </c>
      <c r="G346" s="1" t="s">
        <v>4</v>
      </c>
      <c r="H346" s="1">
        <v>318955</v>
      </c>
      <c r="I346" s="1">
        <v>333878</v>
      </c>
      <c r="J346" s="1">
        <v>258891</v>
      </c>
    </row>
    <row r="347" spans="1:10" ht="15" customHeight="1" x14ac:dyDescent="0.2">
      <c r="A347" s="1">
        <v>168</v>
      </c>
      <c r="B347" s="1" t="s">
        <v>164</v>
      </c>
      <c r="C347" s="1">
        <v>486</v>
      </c>
      <c r="D347" s="1" t="s">
        <v>11</v>
      </c>
      <c r="E347" s="1">
        <v>5510</v>
      </c>
      <c r="F347" s="1" t="s">
        <v>581</v>
      </c>
      <c r="G347" s="1" t="s">
        <v>4</v>
      </c>
      <c r="H347" s="1">
        <v>1169136</v>
      </c>
      <c r="I347" s="1">
        <v>1195954</v>
      </c>
      <c r="J347" s="1">
        <v>1224553</v>
      </c>
    </row>
    <row r="348" spans="1:10" ht="15" customHeight="1" x14ac:dyDescent="0.2">
      <c r="A348" s="1">
        <v>169</v>
      </c>
      <c r="B348" s="1" t="s">
        <v>165</v>
      </c>
      <c r="C348" s="1">
        <v>486</v>
      </c>
      <c r="D348" s="1" t="s">
        <v>11</v>
      </c>
      <c r="E348" s="1">
        <v>5510</v>
      </c>
      <c r="F348" s="1" t="s">
        <v>581</v>
      </c>
      <c r="G348" s="1" t="s">
        <v>4</v>
      </c>
      <c r="H348" s="1">
        <v>70200</v>
      </c>
      <c r="I348" s="1">
        <v>70266</v>
      </c>
      <c r="J348" s="1">
        <v>71870</v>
      </c>
    </row>
    <row r="349" spans="1:10" ht="15" customHeight="1" x14ac:dyDescent="0.2">
      <c r="A349" s="1">
        <v>170</v>
      </c>
      <c r="B349" s="1" t="s">
        <v>166</v>
      </c>
      <c r="C349" s="1">
        <v>486</v>
      </c>
      <c r="D349" s="1" t="s">
        <v>11</v>
      </c>
      <c r="E349" s="1">
        <v>5510</v>
      </c>
      <c r="F349" s="1" t="s">
        <v>581</v>
      </c>
      <c r="G349" s="1" t="s">
        <v>4</v>
      </c>
      <c r="H349" s="1">
        <v>240000</v>
      </c>
      <c r="I349" s="1">
        <v>246676</v>
      </c>
      <c r="J349" s="1">
        <v>343203</v>
      </c>
    </row>
    <row r="350" spans="1:10" ht="15" customHeight="1" x14ac:dyDescent="0.2">
      <c r="A350" s="1">
        <v>171</v>
      </c>
      <c r="B350" s="1" t="s">
        <v>167</v>
      </c>
      <c r="C350" s="1">
        <v>486</v>
      </c>
      <c r="D350" s="1" t="s">
        <v>11</v>
      </c>
      <c r="E350" s="1">
        <v>5510</v>
      </c>
      <c r="F350" s="1" t="s">
        <v>581</v>
      </c>
      <c r="G350" s="1" t="s">
        <v>4</v>
      </c>
      <c r="H350" s="1">
        <v>5707074</v>
      </c>
      <c r="I350" s="1">
        <v>5840124</v>
      </c>
      <c r="J350" s="1">
        <v>5829142</v>
      </c>
    </row>
    <row r="351" spans="1:10" ht="15" customHeight="1" x14ac:dyDescent="0.2">
      <c r="A351" s="1">
        <v>174</v>
      </c>
      <c r="B351" s="1" t="s">
        <v>169</v>
      </c>
      <c r="C351" s="1">
        <v>486</v>
      </c>
      <c r="D351" s="1" t="s">
        <v>11</v>
      </c>
      <c r="E351" s="1">
        <v>5510</v>
      </c>
      <c r="F351" s="1" t="s">
        <v>581</v>
      </c>
      <c r="G351" s="1" t="s">
        <v>4</v>
      </c>
      <c r="H351" s="1">
        <v>24208</v>
      </c>
      <c r="I351" s="1">
        <v>24258</v>
      </c>
      <c r="J351" s="1">
        <v>26224</v>
      </c>
    </row>
    <row r="352" spans="1:10" ht="15" customHeight="1" x14ac:dyDescent="0.2">
      <c r="A352" s="1">
        <v>177</v>
      </c>
      <c r="B352" s="1" t="s">
        <v>170</v>
      </c>
      <c r="C352" s="1">
        <v>486</v>
      </c>
      <c r="D352" s="1" t="s">
        <v>11</v>
      </c>
      <c r="E352" s="1">
        <v>5510</v>
      </c>
      <c r="F352" s="1" t="s">
        <v>581</v>
      </c>
      <c r="G352" s="1" t="s">
        <v>4</v>
      </c>
      <c r="H352" s="1">
        <v>74031</v>
      </c>
      <c r="I352" s="1">
        <v>78311</v>
      </c>
      <c r="J352" s="1">
        <v>76318</v>
      </c>
    </row>
    <row r="353" spans="1:10" ht="15" customHeight="1" x14ac:dyDescent="0.2">
      <c r="A353" s="1">
        <v>117</v>
      </c>
      <c r="B353" s="1" t="s">
        <v>172</v>
      </c>
      <c r="C353" s="1">
        <v>486</v>
      </c>
      <c r="D353" s="1" t="s">
        <v>11</v>
      </c>
      <c r="E353" s="1">
        <v>5510</v>
      </c>
      <c r="F353" s="1" t="s">
        <v>581</v>
      </c>
      <c r="G353" s="1" t="s">
        <v>4</v>
      </c>
    </row>
    <row r="354" spans="1:10" ht="15" customHeight="1" x14ac:dyDescent="0.2">
      <c r="A354" s="1">
        <v>182</v>
      </c>
      <c r="B354" s="1" t="s">
        <v>174</v>
      </c>
      <c r="C354" s="1">
        <v>486</v>
      </c>
      <c r="D354" s="1" t="s">
        <v>11</v>
      </c>
      <c r="E354" s="1">
        <v>5510</v>
      </c>
      <c r="F354" s="1" t="s">
        <v>581</v>
      </c>
      <c r="G354" s="1" t="s">
        <v>4</v>
      </c>
      <c r="H354" s="1">
        <v>9540</v>
      </c>
      <c r="I354" s="1">
        <v>10192</v>
      </c>
      <c r="J354" s="1">
        <v>10516</v>
      </c>
    </row>
    <row r="355" spans="1:10" ht="15" customHeight="1" x14ac:dyDescent="0.2">
      <c r="A355" s="1">
        <v>184</v>
      </c>
      <c r="B355" s="1" t="s">
        <v>177</v>
      </c>
      <c r="C355" s="1">
        <v>486</v>
      </c>
      <c r="D355" s="1" t="s">
        <v>11</v>
      </c>
      <c r="E355" s="1">
        <v>5510</v>
      </c>
      <c r="F355" s="1" t="s">
        <v>581</v>
      </c>
      <c r="G355" s="1" t="s">
        <v>4</v>
      </c>
      <c r="H355" s="1">
        <v>2887440</v>
      </c>
      <c r="I355" s="1">
        <v>2980546</v>
      </c>
      <c r="J355" s="1">
        <v>3037962</v>
      </c>
    </row>
    <row r="356" spans="1:10" ht="15" customHeight="1" x14ac:dyDescent="0.2">
      <c r="A356" s="1">
        <v>189</v>
      </c>
      <c r="B356" s="1" t="s">
        <v>179</v>
      </c>
      <c r="C356" s="1">
        <v>486</v>
      </c>
      <c r="D356" s="1" t="s">
        <v>11</v>
      </c>
      <c r="E356" s="1">
        <v>5510</v>
      </c>
      <c r="F356" s="1" t="s">
        <v>581</v>
      </c>
      <c r="G356" s="1" t="s">
        <v>4</v>
      </c>
      <c r="H356" s="1">
        <v>6532</v>
      </c>
      <c r="I356" s="1">
        <v>4813</v>
      </c>
      <c r="J356" s="1">
        <v>3544</v>
      </c>
    </row>
    <row r="357" spans="1:10" ht="15" customHeight="1" x14ac:dyDescent="0.2">
      <c r="A357" s="1">
        <v>191</v>
      </c>
      <c r="B357" s="1" t="s">
        <v>181</v>
      </c>
      <c r="C357" s="1">
        <v>486</v>
      </c>
      <c r="D357" s="1" t="s">
        <v>11</v>
      </c>
      <c r="E357" s="1">
        <v>5510</v>
      </c>
      <c r="F357" s="1" t="s">
        <v>581</v>
      </c>
      <c r="G357" s="1" t="s">
        <v>4</v>
      </c>
      <c r="H357" s="1">
        <v>62181</v>
      </c>
      <c r="I357" s="1">
        <v>59007</v>
      </c>
      <c r="J357" s="1">
        <v>59109</v>
      </c>
    </row>
    <row r="358" spans="1:10" ht="15" customHeight="1" x14ac:dyDescent="0.2">
      <c r="A358" s="1">
        <v>244</v>
      </c>
      <c r="B358" s="1" t="s">
        <v>182</v>
      </c>
      <c r="C358" s="1">
        <v>486</v>
      </c>
      <c r="D358" s="1" t="s">
        <v>11</v>
      </c>
      <c r="E358" s="1">
        <v>5510</v>
      </c>
      <c r="F358" s="1" t="s">
        <v>581</v>
      </c>
      <c r="G358" s="1" t="s">
        <v>4</v>
      </c>
      <c r="H358" s="1">
        <v>22751</v>
      </c>
      <c r="I358" s="1">
        <v>21594</v>
      </c>
      <c r="J358" s="1">
        <v>22734</v>
      </c>
    </row>
    <row r="359" spans="1:10" ht="15" customHeight="1" x14ac:dyDescent="0.2">
      <c r="A359" s="1">
        <v>193</v>
      </c>
      <c r="B359" s="1" t="s">
        <v>183</v>
      </c>
      <c r="C359" s="1">
        <v>486</v>
      </c>
      <c r="D359" s="1" t="s">
        <v>11</v>
      </c>
      <c r="E359" s="1">
        <v>5510</v>
      </c>
      <c r="F359" s="1" t="s">
        <v>581</v>
      </c>
      <c r="G359" s="1" t="s">
        <v>4</v>
      </c>
      <c r="H359" s="1">
        <v>41915</v>
      </c>
      <c r="I359" s="1">
        <v>43529</v>
      </c>
      <c r="J359" s="1">
        <v>44079</v>
      </c>
    </row>
    <row r="360" spans="1:10" ht="15" customHeight="1" x14ac:dyDescent="0.2">
      <c r="A360" s="1">
        <v>195</v>
      </c>
      <c r="B360" s="1" t="s">
        <v>185</v>
      </c>
      <c r="C360" s="1">
        <v>486</v>
      </c>
      <c r="D360" s="1" t="s">
        <v>11</v>
      </c>
      <c r="E360" s="1">
        <v>5510</v>
      </c>
      <c r="F360" s="1" t="s">
        <v>581</v>
      </c>
      <c r="G360" s="1" t="s">
        <v>4</v>
      </c>
      <c r="H360" s="1">
        <v>35575</v>
      </c>
      <c r="I360" s="1">
        <v>36500</v>
      </c>
      <c r="J360" s="1">
        <v>37863</v>
      </c>
    </row>
    <row r="361" spans="1:10" ht="15" customHeight="1" x14ac:dyDescent="0.2">
      <c r="A361" s="1">
        <v>196</v>
      </c>
      <c r="B361" s="1" t="s">
        <v>188</v>
      </c>
      <c r="C361" s="1">
        <v>486</v>
      </c>
      <c r="D361" s="1" t="s">
        <v>11</v>
      </c>
      <c r="E361" s="1">
        <v>5510</v>
      </c>
      <c r="F361" s="1" t="s">
        <v>581</v>
      </c>
      <c r="G361" s="1" t="s">
        <v>4</v>
      </c>
      <c r="H361" s="1">
        <v>1958</v>
      </c>
      <c r="I361" s="1">
        <v>1951</v>
      </c>
      <c r="J361" s="1">
        <v>1955</v>
      </c>
    </row>
    <row r="362" spans="1:10" ht="15" customHeight="1" x14ac:dyDescent="0.2">
      <c r="A362" s="1">
        <v>200</v>
      </c>
      <c r="B362" s="1" t="s">
        <v>190</v>
      </c>
      <c r="C362" s="1">
        <v>486</v>
      </c>
      <c r="D362" s="1" t="s">
        <v>11</v>
      </c>
      <c r="E362" s="1">
        <v>5510</v>
      </c>
      <c r="F362" s="1" t="s">
        <v>581</v>
      </c>
      <c r="G362" s="1" t="s">
        <v>4</v>
      </c>
    </row>
    <row r="363" spans="1:10" ht="15" customHeight="1" x14ac:dyDescent="0.2">
      <c r="A363" s="1">
        <v>25</v>
      </c>
      <c r="B363" s="1" t="s">
        <v>193</v>
      </c>
      <c r="C363" s="1">
        <v>486</v>
      </c>
      <c r="D363" s="1" t="s">
        <v>11</v>
      </c>
      <c r="E363" s="1">
        <v>5510</v>
      </c>
      <c r="F363" s="1" t="s">
        <v>581</v>
      </c>
      <c r="G363" s="1" t="s">
        <v>4</v>
      </c>
      <c r="H363" s="1">
        <v>317</v>
      </c>
      <c r="I363" s="1">
        <v>316</v>
      </c>
      <c r="J363" s="1">
        <v>317</v>
      </c>
    </row>
    <row r="364" spans="1:10" ht="15" customHeight="1" x14ac:dyDescent="0.2">
      <c r="A364" s="1">
        <v>201</v>
      </c>
      <c r="B364" s="1" t="s">
        <v>194</v>
      </c>
      <c r="C364" s="1">
        <v>486</v>
      </c>
      <c r="D364" s="1" t="s">
        <v>11</v>
      </c>
      <c r="E364" s="1">
        <v>5510</v>
      </c>
      <c r="F364" s="1" t="s">
        <v>581</v>
      </c>
      <c r="G364" s="1" t="s">
        <v>4</v>
      </c>
      <c r="H364" s="1">
        <v>22834</v>
      </c>
      <c r="I364" s="1">
        <v>22309</v>
      </c>
      <c r="J364" s="1">
        <v>21785</v>
      </c>
    </row>
    <row r="365" spans="1:10" ht="15" customHeight="1" x14ac:dyDescent="0.2">
      <c r="A365" s="1">
        <v>202</v>
      </c>
      <c r="B365" s="1" t="s">
        <v>195</v>
      </c>
      <c r="C365" s="1">
        <v>486</v>
      </c>
      <c r="D365" s="1" t="s">
        <v>11</v>
      </c>
      <c r="E365" s="1">
        <v>5510</v>
      </c>
      <c r="F365" s="1" t="s">
        <v>581</v>
      </c>
      <c r="G365" s="1" t="s">
        <v>4</v>
      </c>
      <c r="H365" s="1">
        <v>456952</v>
      </c>
      <c r="I365" s="1">
        <v>435252</v>
      </c>
      <c r="J365" s="1">
        <v>310117</v>
      </c>
    </row>
    <row r="366" spans="1:10" ht="15" customHeight="1" x14ac:dyDescent="0.2">
      <c r="A366" s="1">
        <v>277</v>
      </c>
      <c r="B366" s="1" t="s">
        <v>571</v>
      </c>
      <c r="C366" s="1">
        <v>486</v>
      </c>
      <c r="D366" s="1" t="s">
        <v>11</v>
      </c>
      <c r="E366" s="1">
        <v>5510</v>
      </c>
      <c r="F366" s="1" t="s">
        <v>581</v>
      </c>
      <c r="G366" s="1" t="s">
        <v>4</v>
      </c>
    </row>
    <row r="367" spans="1:10" ht="15" customHeight="1" x14ac:dyDescent="0.2">
      <c r="A367" s="1">
        <v>203</v>
      </c>
      <c r="B367" s="1" t="s">
        <v>196</v>
      </c>
      <c r="C367" s="1">
        <v>486</v>
      </c>
      <c r="D367" s="1" t="s">
        <v>11</v>
      </c>
      <c r="E367" s="1">
        <v>5510</v>
      </c>
      <c r="F367" s="1" t="s">
        <v>581</v>
      </c>
      <c r="G367" s="1" t="s">
        <v>4</v>
      </c>
      <c r="H367" s="1">
        <v>365268</v>
      </c>
      <c r="I367" s="1">
        <v>381983</v>
      </c>
      <c r="J367" s="1">
        <v>378120</v>
      </c>
    </row>
    <row r="368" spans="1:10" ht="15" customHeight="1" x14ac:dyDescent="0.2">
      <c r="A368" s="1">
        <v>38</v>
      </c>
      <c r="B368" s="1" t="s">
        <v>197</v>
      </c>
      <c r="C368" s="1">
        <v>486</v>
      </c>
      <c r="D368" s="1" t="s">
        <v>11</v>
      </c>
      <c r="E368" s="1">
        <v>5510</v>
      </c>
      <c r="F368" s="1" t="s">
        <v>581</v>
      </c>
      <c r="G368" s="1" t="s">
        <v>4</v>
      </c>
    </row>
    <row r="369" spans="1:10" ht="15" customHeight="1" x14ac:dyDescent="0.2">
      <c r="A369" s="1">
        <v>276</v>
      </c>
      <c r="B369" s="1" t="s">
        <v>198</v>
      </c>
      <c r="C369" s="1">
        <v>486</v>
      </c>
      <c r="D369" s="1" t="s">
        <v>11</v>
      </c>
      <c r="E369" s="1">
        <v>5510</v>
      </c>
      <c r="F369" s="1" t="s">
        <v>581</v>
      </c>
      <c r="G369" s="1" t="s">
        <v>4</v>
      </c>
      <c r="H369" s="1">
        <v>909000</v>
      </c>
      <c r="I369" s="1">
        <v>910000</v>
      </c>
      <c r="J369" s="1">
        <v>910110</v>
      </c>
    </row>
    <row r="370" spans="1:10" ht="15" customHeight="1" x14ac:dyDescent="0.2">
      <c r="A370" s="1">
        <v>206</v>
      </c>
      <c r="B370" s="1" t="s">
        <v>572</v>
      </c>
      <c r="C370" s="1">
        <v>486</v>
      </c>
      <c r="D370" s="1" t="s">
        <v>11</v>
      </c>
      <c r="E370" s="1">
        <v>5510</v>
      </c>
      <c r="F370" s="1" t="s">
        <v>581</v>
      </c>
      <c r="G370" s="1" t="s">
        <v>4</v>
      </c>
    </row>
    <row r="371" spans="1:10" ht="15" customHeight="1" x14ac:dyDescent="0.2">
      <c r="A371" s="1">
        <v>207</v>
      </c>
      <c r="B371" s="1" t="s">
        <v>199</v>
      </c>
      <c r="C371" s="1">
        <v>486</v>
      </c>
      <c r="D371" s="1" t="s">
        <v>11</v>
      </c>
      <c r="E371" s="1">
        <v>5510</v>
      </c>
      <c r="F371" s="1" t="s">
        <v>581</v>
      </c>
      <c r="G371" s="1" t="s">
        <v>4</v>
      </c>
      <c r="H371" s="1">
        <v>77014</v>
      </c>
      <c r="I371" s="1">
        <v>68991</v>
      </c>
      <c r="J371" s="1">
        <v>61073</v>
      </c>
    </row>
    <row r="372" spans="1:10" ht="15" customHeight="1" x14ac:dyDescent="0.2">
      <c r="A372" s="1">
        <v>209</v>
      </c>
      <c r="B372" s="1" t="s">
        <v>200</v>
      </c>
      <c r="C372" s="1">
        <v>486</v>
      </c>
      <c r="D372" s="1" t="s">
        <v>11</v>
      </c>
      <c r="E372" s="1">
        <v>5510</v>
      </c>
      <c r="F372" s="1" t="s">
        <v>581</v>
      </c>
      <c r="G372" s="1" t="s">
        <v>4</v>
      </c>
      <c r="H372" s="1">
        <v>6537</v>
      </c>
      <c r="I372" s="1">
        <v>6108</v>
      </c>
      <c r="J372" s="1">
        <v>6217</v>
      </c>
    </row>
    <row r="373" spans="1:10" ht="15" customHeight="1" x14ac:dyDescent="0.2">
      <c r="A373" s="1">
        <v>212</v>
      </c>
      <c r="B373" s="1" t="s">
        <v>203</v>
      </c>
      <c r="C373" s="1">
        <v>486</v>
      </c>
      <c r="D373" s="1" t="s">
        <v>11</v>
      </c>
      <c r="E373" s="1">
        <v>5510</v>
      </c>
      <c r="F373" s="1" t="s">
        <v>581</v>
      </c>
      <c r="G373" s="1" t="s">
        <v>4</v>
      </c>
      <c r="H373" s="1">
        <v>152</v>
      </c>
      <c r="I373" s="1">
        <v>160</v>
      </c>
      <c r="J373" s="1">
        <v>120</v>
      </c>
    </row>
    <row r="374" spans="1:10" ht="15" customHeight="1" x14ac:dyDescent="0.2">
      <c r="A374" s="1">
        <v>216</v>
      </c>
      <c r="B374" s="1" t="s">
        <v>205</v>
      </c>
      <c r="C374" s="1">
        <v>486</v>
      </c>
      <c r="D374" s="1" t="s">
        <v>11</v>
      </c>
      <c r="E374" s="1">
        <v>5510</v>
      </c>
      <c r="F374" s="1" t="s">
        <v>581</v>
      </c>
      <c r="G374" s="1" t="s">
        <v>4</v>
      </c>
      <c r="H374" s="1">
        <v>1398202</v>
      </c>
      <c r="I374" s="1">
        <v>1032542</v>
      </c>
      <c r="J374" s="1">
        <v>1075251</v>
      </c>
    </row>
    <row r="375" spans="1:10" ht="15" customHeight="1" x14ac:dyDescent="0.2">
      <c r="A375" s="1">
        <v>176</v>
      </c>
      <c r="B375" s="1" t="s">
        <v>207</v>
      </c>
      <c r="C375" s="1">
        <v>486</v>
      </c>
      <c r="D375" s="1" t="s">
        <v>11</v>
      </c>
      <c r="E375" s="1">
        <v>5510</v>
      </c>
      <c r="F375" s="1" t="s">
        <v>581</v>
      </c>
      <c r="G375" s="1" t="s">
        <v>4</v>
      </c>
      <c r="H375" s="1">
        <v>560</v>
      </c>
      <c r="I375" s="1">
        <v>565</v>
      </c>
      <c r="J375" s="1">
        <v>570</v>
      </c>
    </row>
    <row r="376" spans="1:10" ht="15" customHeight="1" x14ac:dyDescent="0.2">
      <c r="A376" s="1">
        <v>217</v>
      </c>
      <c r="B376" s="1" t="s">
        <v>208</v>
      </c>
      <c r="C376" s="1">
        <v>486</v>
      </c>
      <c r="D376" s="1" t="s">
        <v>11</v>
      </c>
      <c r="E376" s="1">
        <v>5510</v>
      </c>
      <c r="F376" s="1" t="s">
        <v>581</v>
      </c>
      <c r="G376" s="1" t="s">
        <v>4</v>
      </c>
      <c r="H376" s="1">
        <v>24657</v>
      </c>
      <c r="I376" s="1">
        <v>25559</v>
      </c>
      <c r="J376" s="1">
        <v>26440</v>
      </c>
    </row>
    <row r="377" spans="1:10" ht="15" customHeight="1" x14ac:dyDescent="0.2">
      <c r="A377" s="1">
        <v>218</v>
      </c>
      <c r="B377" s="1" t="s">
        <v>209</v>
      </c>
      <c r="C377" s="1">
        <v>486</v>
      </c>
      <c r="D377" s="1" t="s">
        <v>11</v>
      </c>
      <c r="E377" s="1">
        <v>5510</v>
      </c>
      <c r="F377" s="1" t="s">
        <v>581</v>
      </c>
      <c r="G377" s="1" t="s">
        <v>4</v>
      </c>
      <c r="H377" s="1">
        <v>15</v>
      </c>
      <c r="I377" s="1">
        <v>16</v>
      </c>
      <c r="J377" s="1">
        <v>16</v>
      </c>
    </row>
    <row r="378" spans="1:10" ht="15" customHeight="1" x14ac:dyDescent="0.2">
      <c r="A378" s="1">
        <v>219</v>
      </c>
      <c r="B378" s="1" t="s">
        <v>210</v>
      </c>
      <c r="C378" s="1">
        <v>486</v>
      </c>
      <c r="D378" s="1" t="s">
        <v>11</v>
      </c>
      <c r="E378" s="1">
        <v>5510</v>
      </c>
      <c r="F378" s="1" t="s">
        <v>581</v>
      </c>
      <c r="G378" s="1" t="s">
        <v>4</v>
      </c>
      <c r="H378" s="1">
        <v>795</v>
      </c>
      <c r="I378" s="1">
        <v>809</v>
      </c>
      <c r="J378" s="1">
        <v>805</v>
      </c>
    </row>
    <row r="379" spans="1:10" ht="15" customHeight="1" x14ac:dyDescent="0.2">
      <c r="A379" s="1">
        <v>220</v>
      </c>
      <c r="B379" s="1" t="s">
        <v>211</v>
      </c>
      <c r="C379" s="1">
        <v>486</v>
      </c>
      <c r="D379" s="1" t="s">
        <v>11</v>
      </c>
      <c r="E379" s="1">
        <v>5510</v>
      </c>
      <c r="F379" s="1" t="s">
        <v>581</v>
      </c>
      <c r="G379" s="1" t="s">
        <v>4</v>
      </c>
      <c r="H379" s="1">
        <v>3591</v>
      </c>
      <c r="I379" s="1">
        <v>3413</v>
      </c>
      <c r="J379" s="1">
        <v>3263</v>
      </c>
    </row>
    <row r="380" spans="1:10" ht="15" customHeight="1" x14ac:dyDescent="0.2">
      <c r="A380" s="1">
        <v>223</v>
      </c>
      <c r="B380" s="1" t="s">
        <v>213</v>
      </c>
      <c r="C380" s="1">
        <v>486</v>
      </c>
      <c r="D380" s="1" t="s">
        <v>11</v>
      </c>
      <c r="E380" s="1">
        <v>5510</v>
      </c>
      <c r="F380" s="1" t="s">
        <v>581</v>
      </c>
      <c r="G380" s="1" t="s">
        <v>4</v>
      </c>
      <c r="H380" s="1">
        <v>251994</v>
      </c>
      <c r="I380" s="1">
        <v>270500</v>
      </c>
      <c r="J380" s="1">
        <v>305926</v>
      </c>
    </row>
    <row r="381" spans="1:10" ht="15" customHeight="1" x14ac:dyDescent="0.2">
      <c r="A381" s="1">
        <v>227</v>
      </c>
      <c r="B381" s="1" t="s">
        <v>215</v>
      </c>
      <c r="C381" s="1">
        <v>486</v>
      </c>
      <c r="D381" s="1" t="s">
        <v>11</v>
      </c>
      <c r="E381" s="1">
        <v>5510</v>
      </c>
      <c r="F381" s="1" t="s">
        <v>581</v>
      </c>
      <c r="G381" s="1" t="s">
        <v>4</v>
      </c>
      <c r="H381" s="1">
        <v>292</v>
      </c>
      <c r="I381" s="1">
        <v>290</v>
      </c>
      <c r="J381" s="1">
        <v>293</v>
      </c>
    </row>
    <row r="382" spans="1:10" ht="15" customHeight="1" x14ac:dyDescent="0.2">
      <c r="A382" s="1">
        <v>226</v>
      </c>
      <c r="B382" s="1" t="s">
        <v>216</v>
      </c>
      <c r="C382" s="1">
        <v>486</v>
      </c>
      <c r="D382" s="1" t="s">
        <v>11</v>
      </c>
      <c r="E382" s="1">
        <v>5510</v>
      </c>
      <c r="F382" s="1" t="s">
        <v>581</v>
      </c>
      <c r="G382" s="1" t="s">
        <v>4</v>
      </c>
      <c r="H382" s="1">
        <v>585566</v>
      </c>
      <c r="I382" s="1">
        <v>583527</v>
      </c>
      <c r="J382" s="1">
        <v>582839</v>
      </c>
    </row>
    <row r="383" spans="1:10" ht="15" customHeight="1" x14ac:dyDescent="0.2">
      <c r="A383" s="1">
        <v>225</v>
      </c>
      <c r="B383" s="1" t="s">
        <v>218</v>
      </c>
      <c r="C383" s="1">
        <v>486</v>
      </c>
      <c r="D383" s="1" t="s">
        <v>11</v>
      </c>
      <c r="E383" s="1">
        <v>5510</v>
      </c>
      <c r="F383" s="1" t="s">
        <v>581</v>
      </c>
      <c r="G383" s="1" t="s">
        <v>4</v>
      </c>
      <c r="H383" s="1">
        <v>195</v>
      </c>
      <c r="I383" s="1">
        <v>197</v>
      </c>
      <c r="J383" s="1">
        <v>200</v>
      </c>
    </row>
    <row r="384" spans="1:10" ht="15" customHeight="1" x14ac:dyDescent="0.2">
      <c r="A384" s="1">
        <v>215</v>
      </c>
      <c r="B384" s="1" t="s">
        <v>220</v>
      </c>
      <c r="C384" s="1">
        <v>486</v>
      </c>
      <c r="D384" s="1" t="s">
        <v>11</v>
      </c>
      <c r="E384" s="1">
        <v>5510</v>
      </c>
      <c r="F384" s="1" t="s">
        <v>581</v>
      </c>
      <c r="G384" s="1" t="s">
        <v>4</v>
      </c>
      <c r="H384" s="1">
        <v>3192030</v>
      </c>
      <c r="I384" s="1">
        <v>3584532</v>
      </c>
      <c r="J384" s="1">
        <v>3559639</v>
      </c>
    </row>
    <row r="385" spans="1:10" x14ac:dyDescent="0.2">
      <c r="A385" s="1">
        <v>231</v>
      </c>
      <c r="B385" s="1" t="s">
        <v>221</v>
      </c>
      <c r="C385" s="1">
        <v>486</v>
      </c>
      <c r="D385" s="1" t="s">
        <v>11</v>
      </c>
      <c r="E385" s="1">
        <v>5510</v>
      </c>
      <c r="F385" s="1" t="s">
        <v>581</v>
      </c>
      <c r="G385" s="1" t="s">
        <v>4</v>
      </c>
      <c r="H385" s="1">
        <v>6532</v>
      </c>
      <c r="I385" s="1">
        <v>5443</v>
      </c>
      <c r="J385" s="1">
        <v>4173</v>
      </c>
    </row>
    <row r="386" spans="1:10" x14ac:dyDescent="0.2">
      <c r="A386" s="1">
        <v>240</v>
      </c>
      <c r="B386" s="1" t="s">
        <v>222</v>
      </c>
      <c r="C386" s="1">
        <v>486</v>
      </c>
      <c r="D386" s="1" t="s">
        <v>11</v>
      </c>
      <c r="E386" s="1">
        <v>5510</v>
      </c>
      <c r="F386" s="1" t="s">
        <v>581</v>
      </c>
      <c r="G386" s="1" t="s">
        <v>4</v>
      </c>
    </row>
    <row r="387" spans="1:10" x14ac:dyDescent="0.2">
      <c r="A387" s="1">
        <v>155</v>
      </c>
      <c r="B387" s="1" t="s">
        <v>226</v>
      </c>
      <c r="C387" s="1">
        <v>486</v>
      </c>
      <c r="D387" s="1" t="s">
        <v>11</v>
      </c>
      <c r="E387" s="1">
        <v>5510</v>
      </c>
      <c r="F387" s="1" t="s">
        <v>581</v>
      </c>
      <c r="G387" s="1" t="s">
        <v>4</v>
      </c>
      <c r="H387" s="1">
        <v>16130</v>
      </c>
      <c r="I387" s="1">
        <v>16222</v>
      </c>
      <c r="J387" s="1">
        <v>16381</v>
      </c>
    </row>
    <row r="388" spans="1:10" x14ac:dyDescent="0.2">
      <c r="A388" s="1">
        <v>236</v>
      </c>
      <c r="B388" s="1" t="s">
        <v>227</v>
      </c>
      <c r="C388" s="1">
        <v>486</v>
      </c>
      <c r="D388" s="1" t="s">
        <v>11</v>
      </c>
      <c r="E388" s="1">
        <v>5510</v>
      </c>
      <c r="F388" s="1" t="s">
        <v>581</v>
      </c>
      <c r="G388" s="1" t="s">
        <v>4</v>
      </c>
      <c r="H388" s="1">
        <v>486737</v>
      </c>
      <c r="I388" s="1">
        <v>539097</v>
      </c>
      <c r="J388" s="1">
        <v>470594</v>
      </c>
    </row>
    <row r="389" spans="1:10" x14ac:dyDescent="0.2">
      <c r="A389" s="1">
        <v>237</v>
      </c>
      <c r="B389" s="1" t="s">
        <v>228</v>
      </c>
      <c r="C389" s="1">
        <v>486</v>
      </c>
      <c r="D389" s="1" t="s">
        <v>11</v>
      </c>
      <c r="E389" s="1">
        <v>5510</v>
      </c>
      <c r="F389" s="1" t="s">
        <v>581</v>
      </c>
      <c r="G389" s="1" t="s">
        <v>4</v>
      </c>
      <c r="H389" s="1">
        <v>1857641</v>
      </c>
      <c r="I389" s="1">
        <v>1943337</v>
      </c>
      <c r="J389" s="1">
        <v>1941935</v>
      </c>
    </row>
    <row r="390" spans="1:10" x14ac:dyDescent="0.2">
      <c r="A390" s="1">
        <v>243</v>
      </c>
      <c r="B390" s="1" t="s">
        <v>229</v>
      </c>
      <c r="C390" s="1">
        <v>486</v>
      </c>
      <c r="D390" s="1" t="s">
        <v>11</v>
      </c>
      <c r="E390" s="1">
        <v>5510</v>
      </c>
      <c r="F390" s="1" t="s">
        <v>581</v>
      </c>
      <c r="G390" s="1" t="s">
        <v>4</v>
      </c>
      <c r="H390" s="1">
        <v>6460</v>
      </c>
      <c r="I390" s="1">
        <v>6475</v>
      </c>
      <c r="J390" s="1">
        <v>6478</v>
      </c>
    </row>
    <row r="391" spans="1:10" x14ac:dyDescent="0.2">
      <c r="A391" s="1">
        <v>5000</v>
      </c>
      <c r="B391" s="1" t="s">
        <v>461</v>
      </c>
      <c r="C391" s="1">
        <v>486</v>
      </c>
      <c r="D391" s="1" t="s">
        <v>11</v>
      </c>
      <c r="E391" s="1">
        <v>5510</v>
      </c>
      <c r="F391" s="1" t="s">
        <v>581</v>
      </c>
      <c r="G391" s="1" t="s">
        <v>4</v>
      </c>
      <c r="H391" s="1">
        <v>111310739</v>
      </c>
      <c r="I391" s="1">
        <v>115239574</v>
      </c>
      <c r="J391" s="1">
        <v>113280302</v>
      </c>
    </row>
    <row r="392" spans="1:10" x14ac:dyDescent="0.2">
      <c r="A392" s="1">
        <v>249</v>
      </c>
      <c r="B392" s="1" t="s">
        <v>231</v>
      </c>
      <c r="C392" s="1">
        <v>486</v>
      </c>
      <c r="D392" s="1" t="s">
        <v>11</v>
      </c>
      <c r="E392" s="1">
        <v>5510</v>
      </c>
      <c r="F392" s="1" t="s">
        <v>581</v>
      </c>
      <c r="G392" s="1" t="s">
        <v>4</v>
      </c>
      <c r="H392" s="1">
        <v>125040</v>
      </c>
      <c r="I392" s="1">
        <v>125818</v>
      </c>
      <c r="J392" s="1">
        <v>136271</v>
      </c>
    </row>
    <row r="393" spans="1:10" x14ac:dyDescent="0.2">
      <c r="A393" s="1">
        <v>251</v>
      </c>
      <c r="B393" s="1" t="s">
        <v>233</v>
      </c>
      <c r="C393" s="1">
        <v>486</v>
      </c>
      <c r="D393" s="1" t="s">
        <v>11</v>
      </c>
      <c r="E393" s="1">
        <v>5510</v>
      </c>
      <c r="F393" s="1" t="s">
        <v>581</v>
      </c>
      <c r="G393" s="1" t="s">
        <v>4</v>
      </c>
      <c r="H393" s="1">
        <v>689</v>
      </c>
      <c r="I393" s="1">
        <v>687</v>
      </c>
      <c r="J393" s="1">
        <v>677</v>
      </c>
    </row>
    <row r="394" spans="1:10" x14ac:dyDescent="0.2">
      <c r="A394" s="1">
        <v>181</v>
      </c>
      <c r="B394" s="1" t="s">
        <v>234</v>
      </c>
      <c r="C394" s="1">
        <v>486</v>
      </c>
      <c r="D394" s="1" t="s">
        <v>11</v>
      </c>
      <c r="E394" s="1">
        <v>5510</v>
      </c>
      <c r="F394" s="1" t="s">
        <v>581</v>
      </c>
      <c r="G394" s="1" t="s">
        <v>4</v>
      </c>
      <c r="H394" s="1">
        <v>101593</v>
      </c>
      <c r="I394" s="1">
        <v>102971</v>
      </c>
      <c r="J394" s="1">
        <v>104032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J390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1" width="7.453125" style="1" customWidth="1"/>
    <col min="2" max="2" width="17.54296875" style="1" customWidth="1"/>
    <col min="3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4" width="14" style="1"/>
    <col min="15" max="15" width="17" style="1" customWidth="1"/>
    <col min="16" max="16384" width="14" style="1"/>
  </cols>
  <sheetData>
    <row r="1" spans="1:10" s="12" customFormat="1" ht="15" customHeight="1" x14ac:dyDescent="0.25">
      <c r="D1" s="4" t="s">
        <v>634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+SUMIF($A$250:$A$700,$B4,H$250:H$700)</f>
        <v>8000</v>
      </c>
      <c r="I4" s="2">
        <f t="shared" si="0"/>
        <v>7581</v>
      </c>
      <c r="J4" s="2">
        <f t="shared" si="0"/>
        <v>5252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66385</v>
      </c>
      <c r="I5" s="2">
        <f t="shared" si="0"/>
        <v>67956</v>
      </c>
      <c r="J5" s="2">
        <f t="shared" si="0"/>
        <v>72359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21298</v>
      </c>
      <c r="I6" s="2">
        <f t="shared" si="0"/>
        <v>24191</v>
      </c>
      <c r="J6" s="2">
        <f t="shared" si="0"/>
        <v>21413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11474</v>
      </c>
      <c r="I7" s="2">
        <f t="shared" si="0"/>
        <v>11554</v>
      </c>
      <c r="J7" s="2">
        <f t="shared" si="0"/>
        <v>11634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83656</v>
      </c>
      <c r="I8" s="2">
        <f t="shared" si="0"/>
        <v>83534</v>
      </c>
      <c r="J8" s="2">
        <f t="shared" si="0"/>
        <v>83413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6200</v>
      </c>
      <c r="I9" s="2">
        <f t="shared" si="0"/>
        <v>6350</v>
      </c>
      <c r="J9" s="2">
        <f t="shared" si="0"/>
        <v>6493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2262</v>
      </c>
      <c r="I10" s="2">
        <f t="shared" si="0"/>
        <v>2240</v>
      </c>
      <c r="J10" s="2">
        <f t="shared" si="0"/>
        <v>2241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2404</v>
      </c>
      <c r="I11" s="2">
        <f t="shared" si="0"/>
        <v>2412</v>
      </c>
      <c r="J11" s="2">
        <f t="shared" si="0"/>
        <v>2362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164581</v>
      </c>
      <c r="I12" s="2">
        <f t="shared" si="0"/>
        <v>184498</v>
      </c>
      <c r="J12" s="2">
        <f t="shared" si="0"/>
        <v>195248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59361</v>
      </c>
      <c r="I13" s="2">
        <f t="shared" si="0"/>
        <v>60718</v>
      </c>
      <c r="J13" s="2">
        <f t="shared" si="0"/>
        <v>63299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322095</v>
      </c>
      <c r="I14" s="2">
        <f t="shared" si="0"/>
        <v>317464</v>
      </c>
      <c r="J14" s="2">
        <f t="shared" si="0"/>
        <v>322009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95</v>
      </c>
      <c r="I15" s="2">
        <f t="shared" si="0"/>
        <v>96</v>
      </c>
      <c r="J15" s="2">
        <f t="shared" si="0"/>
        <v>97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505320</v>
      </c>
      <c r="I16" s="2">
        <f t="shared" si="0"/>
        <v>452562</v>
      </c>
      <c r="J16" s="2">
        <f t="shared" si="0"/>
        <v>468470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138414</v>
      </c>
      <c r="I17" s="2">
        <f t="shared" si="0"/>
        <v>138028</v>
      </c>
      <c r="J17" s="2">
        <f t="shared" si="0"/>
        <v>138437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53956</v>
      </c>
      <c r="I19" s="9">
        <f t="shared" si="1"/>
        <v>53689</v>
      </c>
      <c r="J19" s="9">
        <f t="shared" si="1"/>
        <v>63213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+SUMIF($A$250:$A$700,$B20,H$250:H$700)</f>
        <v>1347</v>
      </c>
      <c r="I20" s="2">
        <f t="shared" si="2"/>
        <v>1316</v>
      </c>
      <c r="J20" s="2">
        <f t="shared" si="2"/>
        <v>1285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35000</v>
      </c>
      <c r="I21" s="9">
        <f t="shared" si="3"/>
        <v>39774</v>
      </c>
      <c r="J21" s="9">
        <f t="shared" si="3"/>
        <v>45108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+SUMIF($A$250:$A$700,$B22,H$250:H$700)</f>
        <v>0</v>
      </c>
      <c r="I22" s="2">
        <f t="shared" si="4"/>
        <v>0</v>
      </c>
      <c r="J22" s="2">
        <f t="shared" si="4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321</v>
      </c>
      <c r="I23" s="2">
        <f t="shared" si="4"/>
        <v>311</v>
      </c>
      <c r="J23" s="2">
        <f t="shared" si="4"/>
        <v>1206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7413</v>
      </c>
      <c r="I26" s="2">
        <f t="shared" si="4"/>
        <v>5711</v>
      </c>
      <c r="J26" s="2">
        <f t="shared" si="4"/>
        <v>5819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1419</v>
      </c>
      <c r="I29" s="2">
        <f t="shared" si="4"/>
        <v>1443</v>
      </c>
      <c r="J29" s="2">
        <f t="shared" si="4"/>
        <v>1483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126966</v>
      </c>
      <c r="I30" s="2">
        <f t="shared" si="4"/>
        <v>127034</v>
      </c>
      <c r="J30" s="2">
        <f t="shared" si="4"/>
        <v>131455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+SUMIF($A$250:$A$700,$B32,H$250:H$700)</f>
        <v>8200</v>
      </c>
      <c r="I32" s="2">
        <f t="shared" si="5"/>
        <v>8189</v>
      </c>
      <c r="J32" s="2">
        <f t="shared" si="5"/>
        <v>7796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66515</v>
      </c>
      <c r="I34" s="2">
        <f t="shared" si="5"/>
        <v>68940</v>
      </c>
      <c r="J34" s="2">
        <f t="shared" si="5"/>
        <v>69902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17503</v>
      </c>
      <c r="I35" s="2">
        <f t="shared" si="5"/>
        <v>18038</v>
      </c>
      <c r="J35" s="2">
        <f t="shared" si="5"/>
        <v>18049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464</v>
      </c>
      <c r="I36" s="2">
        <f t="shared" si="5"/>
        <v>470</v>
      </c>
      <c r="J36" s="2">
        <f t="shared" si="5"/>
        <v>459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75122</v>
      </c>
      <c r="I37" s="2">
        <f t="shared" si="5"/>
        <v>86926</v>
      </c>
      <c r="J37" s="2">
        <f t="shared" si="5"/>
        <v>67411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2000</v>
      </c>
      <c r="I39" s="2">
        <f t="shared" si="5"/>
        <v>2044</v>
      </c>
      <c r="J39" s="2">
        <f t="shared" si="5"/>
        <v>2090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1096</v>
      </c>
      <c r="I40" s="2">
        <f t="shared" si="5"/>
        <v>1022</v>
      </c>
      <c r="J40" s="2">
        <f t="shared" si="5"/>
        <v>1039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166</v>
      </c>
      <c r="I41" s="2">
        <f t="shared" si="5"/>
        <v>169</v>
      </c>
      <c r="J41" s="2">
        <f t="shared" si="5"/>
        <v>164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+SUMIF($A$250:$A$700,$B42,H$250:H$700)</f>
        <v>14823</v>
      </c>
      <c r="I42" s="2">
        <f t="shared" si="6"/>
        <v>16093</v>
      </c>
      <c r="J42" s="2">
        <f t="shared" si="6"/>
        <v>15922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3278</v>
      </c>
      <c r="I43" s="2">
        <f t="shared" si="6"/>
        <v>3256</v>
      </c>
      <c r="J43" s="2">
        <f t="shared" si="6"/>
        <v>3291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7439</v>
      </c>
      <c r="I44" s="2">
        <f t="shared" si="6"/>
        <v>7347</v>
      </c>
      <c r="J44" s="2">
        <f t="shared" si="6"/>
        <v>7355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7955</v>
      </c>
      <c r="I45" s="2">
        <f t="shared" si="6"/>
        <v>7955</v>
      </c>
      <c r="J45" s="2">
        <f t="shared" si="6"/>
        <v>7955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45494</v>
      </c>
      <c r="I46" s="2">
        <f t="shared" si="6"/>
        <v>45547</v>
      </c>
      <c r="J46" s="2">
        <f t="shared" si="6"/>
        <v>45459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621</v>
      </c>
      <c r="I47" s="2">
        <f t="shared" si="6"/>
        <v>629</v>
      </c>
      <c r="J47" s="2">
        <f t="shared" si="6"/>
        <v>634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12455</v>
      </c>
      <c r="I48" s="2">
        <f t="shared" si="6"/>
        <v>12647</v>
      </c>
      <c r="J48" s="2">
        <f t="shared" si="6"/>
        <v>12844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2074</v>
      </c>
      <c r="I51" s="2">
        <f t="shared" si="6"/>
        <v>2140</v>
      </c>
      <c r="J51" s="2">
        <f t="shared" si="6"/>
        <v>2196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560</v>
      </c>
      <c r="I52" s="2">
        <f t="shared" si="6"/>
        <v>647</v>
      </c>
      <c r="J52" s="2">
        <f t="shared" si="6"/>
        <v>724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14559</v>
      </c>
      <c r="I53" s="2">
        <f t="shared" si="6"/>
        <v>21775</v>
      </c>
      <c r="J53" s="2">
        <f t="shared" si="6"/>
        <v>24548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25848</v>
      </c>
      <c r="I54" s="2">
        <f t="shared" si="6"/>
        <v>26205</v>
      </c>
      <c r="J54" s="2">
        <f t="shared" si="6"/>
        <v>26834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53414</v>
      </c>
      <c r="I55" s="2">
        <f t="shared" si="6"/>
        <v>55378</v>
      </c>
      <c r="J55" s="2">
        <f t="shared" si="6"/>
        <v>53652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6500</v>
      </c>
      <c r="I56" s="2">
        <f t="shared" si="6"/>
        <v>7137</v>
      </c>
      <c r="J56" s="2">
        <f t="shared" si="6"/>
        <v>6958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21001</v>
      </c>
      <c r="I57" s="9">
        <f t="shared" si="7"/>
        <v>19897</v>
      </c>
      <c r="J57" s="9">
        <f t="shared" si="7"/>
        <v>19310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+SUMIF($A$250:$A$700,$B58,H$250:H$700)</f>
        <v>1551</v>
      </c>
      <c r="I58" s="2">
        <f t="shared" si="8"/>
        <v>1614</v>
      </c>
      <c r="J58" s="2">
        <f t="shared" si="8"/>
        <v>1567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1191</v>
      </c>
      <c r="I59" s="2">
        <f t="shared" si="8"/>
        <v>1200</v>
      </c>
      <c r="J59" s="2">
        <f t="shared" si="8"/>
        <v>1218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2900</v>
      </c>
      <c r="I60" s="2">
        <f t="shared" si="8"/>
        <v>4096</v>
      </c>
      <c r="J60" s="2">
        <f t="shared" si="8"/>
        <v>2472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42916</v>
      </c>
      <c r="I61" s="2">
        <f t="shared" si="8"/>
        <v>43024</v>
      </c>
      <c r="J61" s="2">
        <f t="shared" si="8"/>
        <v>42410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71357</v>
      </c>
      <c r="I63" s="2">
        <f t="shared" si="8"/>
        <v>75061</v>
      </c>
      <c r="J63" s="2">
        <f t="shared" si="8"/>
        <v>78206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24418</v>
      </c>
      <c r="I64" s="2">
        <f t="shared" si="8"/>
        <v>25643</v>
      </c>
      <c r="J64" s="2">
        <f t="shared" si="8"/>
        <v>24427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74585</v>
      </c>
      <c r="I65" s="2">
        <f t="shared" si="8"/>
        <v>77549</v>
      </c>
      <c r="J65" s="2">
        <f t="shared" si="8"/>
        <v>78322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1067</v>
      </c>
      <c r="I66" s="2">
        <f t="shared" si="8"/>
        <v>1386</v>
      </c>
      <c r="J66" s="2">
        <f t="shared" si="8"/>
        <v>1680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7888</v>
      </c>
      <c r="I67" s="2">
        <f t="shared" si="8"/>
        <v>8291</v>
      </c>
      <c r="J67" s="2">
        <f t="shared" si="8"/>
        <v>6455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+SUMIF($A$250:$A$700,$B68,H$250:H$700)</f>
        <v>18601</v>
      </c>
      <c r="I68" s="2">
        <f t="shared" si="9"/>
        <v>19670</v>
      </c>
      <c r="J68" s="2">
        <f t="shared" si="9"/>
        <v>19837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73862</v>
      </c>
      <c r="I69" s="2">
        <f t="shared" si="9"/>
        <v>76374</v>
      </c>
      <c r="J69" s="2">
        <f t="shared" si="9"/>
        <v>84637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182158</v>
      </c>
      <c r="I70" s="2">
        <f t="shared" si="9"/>
        <v>185489</v>
      </c>
      <c r="J70" s="2">
        <f t="shared" si="9"/>
        <v>180337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7797</v>
      </c>
      <c r="I71" s="2">
        <f t="shared" si="9"/>
        <v>8374</v>
      </c>
      <c r="J71" s="2">
        <f t="shared" si="9"/>
        <v>9851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32837</v>
      </c>
      <c r="I72" s="2">
        <f t="shared" si="9"/>
        <v>35941</v>
      </c>
      <c r="J72" s="2">
        <f t="shared" si="9"/>
        <v>32091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478765</v>
      </c>
      <c r="I73" s="2">
        <f t="shared" si="9"/>
        <v>476419</v>
      </c>
      <c r="J73" s="2">
        <f t="shared" si="9"/>
        <v>469711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870</v>
      </c>
      <c r="I74" s="2">
        <f t="shared" si="9"/>
        <v>858</v>
      </c>
      <c r="J74" s="2">
        <f t="shared" si="9"/>
        <v>835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451</v>
      </c>
      <c r="I75" s="2">
        <f t="shared" si="9"/>
        <v>624</v>
      </c>
      <c r="J75" s="2">
        <f t="shared" si="9"/>
        <v>1393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2164</v>
      </c>
      <c r="I76" s="2">
        <f t="shared" si="9"/>
        <v>1993</v>
      </c>
      <c r="J76" s="2">
        <f t="shared" si="9"/>
        <v>1993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8408</v>
      </c>
      <c r="I77" s="2">
        <f t="shared" si="9"/>
        <v>8415</v>
      </c>
      <c r="J77" s="2">
        <f t="shared" si="9"/>
        <v>8421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+SUMIF($A$250:$A$700,$B78,H$250:H$700)</f>
        <v>0</v>
      </c>
      <c r="I78" s="2">
        <f t="shared" si="10"/>
        <v>0</v>
      </c>
      <c r="J78" s="2">
        <f t="shared" si="10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7800</v>
      </c>
      <c r="I79" s="2">
        <f t="shared" si="10"/>
        <v>7818</v>
      </c>
      <c r="J79" s="2">
        <f t="shared" si="10"/>
        <v>7812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348</v>
      </c>
      <c r="I82" s="2">
        <f t="shared" si="10"/>
        <v>336</v>
      </c>
      <c r="J82" s="2">
        <f t="shared" si="10"/>
        <v>283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10</v>
      </c>
      <c r="I83" s="2">
        <f t="shared" si="10"/>
        <v>9</v>
      </c>
      <c r="J83" s="2">
        <f t="shared" si="10"/>
        <v>10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13291</v>
      </c>
      <c r="I86" s="2">
        <f t="shared" si="10"/>
        <v>14093</v>
      </c>
      <c r="J86" s="2">
        <f t="shared" si="10"/>
        <v>13607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392000</v>
      </c>
      <c r="I87" s="2">
        <f t="shared" si="10"/>
        <v>409100</v>
      </c>
      <c r="J87" s="2">
        <f t="shared" si="10"/>
        <v>416439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+SUMIF($A$250:$A$700,$B88,H$250:H$700)</f>
        <v>0</v>
      </c>
      <c r="I88" s="2">
        <f t="shared" si="11"/>
        <v>0</v>
      </c>
      <c r="J88" s="2">
        <f t="shared" si="11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262</v>
      </c>
      <c r="I90" s="2">
        <f t="shared" si="11"/>
        <v>267</v>
      </c>
      <c r="J90" s="2">
        <f t="shared" si="11"/>
        <v>273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31741</v>
      </c>
      <c r="I91" s="2">
        <f t="shared" si="11"/>
        <v>31786</v>
      </c>
      <c r="J91" s="2">
        <f t="shared" si="11"/>
        <v>31875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125859</v>
      </c>
      <c r="I92" s="2">
        <f t="shared" si="11"/>
        <v>187336</v>
      </c>
      <c r="J92" s="2">
        <f t="shared" si="11"/>
        <v>139964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22920</v>
      </c>
      <c r="I93" s="2">
        <f t="shared" si="11"/>
        <v>27710</v>
      </c>
      <c r="J93" s="2">
        <f t="shared" si="11"/>
        <v>28600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28911</v>
      </c>
      <c r="I94" s="2">
        <f t="shared" si="11"/>
        <v>30711</v>
      </c>
      <c r="J94" s="2">
        <f t="shared" si="11"/>
        <v>28036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0</v>
      </c>
      <c r="I95" s="2">
        <f t="shared" si="11"/>
        <v>0</v>
      </c>
      <c r="J95" s="2">
        <f t="shared" si="11"/>
        <v>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442571</v>
      </c>
      <c r="I96" s="2">
        <f t="shared" si="11"/>
        <v>443370</v>
      </c>
      <c r="J96" s="2">
        <f t="shared" si="11"/>
        <v>456641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36821</v>
      </c>
      <c r="I97" s="2">
        <f t="shared" si="11"/>
        <v>38061</v>
      </c>
      <c r="J97" s="2">
        <f t="shared" si="11"/>
        <v>48739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330</v>
      </c>
      <c r="I98" s="2">
        <f t="shared" si="11"/>
        <v>354</v>
      </c>
      <c r="J98" s="2">
        <f t="shared" si="11"/>
        <v>357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114437</v>
      </c>
      <c r="I99" s="2">
        <f t="shared" si="11"/>
        <v>118092</v>
      </c>
      <c r="J99" s="2">
        <f t="shared" si="11"/>
        <v>120041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1028</v>
      </c>
      <c r="I100" s="2">
        <f t="shared" si="11"/>
        <v>874</v>
      </c>
      <c r="J100" s="2">
        <f t="shared" si="11"/>
        <v>786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1807</v>
      </c>
      <c r="I101" s="9">
        <f t="shared" si="12"/>
        <v>1847</v>
      </c>
      <c r="J101" s="9">
        <f t="shared" si="12"/>
        <v>1879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+SUMIF($A$250:$A$700,$B102,H$250:H$700)</f>
        <v>241</v>
      </c>
      <c r="I102" s="2">
        <f t="shared" si="13"/>
        <v>235</v>
      </c>
      <c r="J102" s="2">
        <f t="shared" si="13"/>
        <v>262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75494</v>
      </c>
      <c r="I103" s="2">
        <f t="shared" si="13"/>
        <v>76403</v>
      </c>
      <c r="J103" s="2">
        <f t="shared" si="13"/>
        <v>77737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6243</v>
      </c>
      <c r="I104" s="9">
        <f t="shared" si="14"/>
        <v>6027</v>
      </c>
      <c r="J104" s="9">
        <f t="shared" si="14"/>
        <v>6227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+SUMIF($A$250:$A$700,$B105,H$250:H$700)</f>
        <v>134</v>
      </c>
      <c r="I105" s="2">
        <f t="shared" si="15"/>
        <v>132</v>
      </c>
      <c r="J105" s="2">
        <f t="shared" si="15"/>
        <v>134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1593</v>
      </c>
      <c r="I106" s="2">
        <f t="shared" si="15"/>
        <v>1628</v>
      </c>
      <c r="J106" s="2">
        <f t="shared" si="15"/>
        <v>1669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+SUMIF($A$250:$A$700,$B109,H$250:H$700)</f>
        <v>0</v>
      </c>
      <c r="I109" s="2">
        <f t="shared" si="17"/>
        <v>0</v>
      </c>
      <c r="J109" s="2">
        <f t="shared" si="17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802570</v>
      </c>
      <c r="I110" s="2">
        <f t="shared" si="17"/>
        <v>822000</v>
      </c>
      <c r="J110" s="2">
        <f t="shared" si="17"/>
        <v>846000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12861</v>
      </c>
      <c r="I111" s="2">
        <f t="shared" si="17"/>
        <v>14311</v>
      </c>
      <c r="J111" s="2">
        <f t="shared" si="17"/>
        <v>14311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27902</v>
      </c>
      <c r="I112" s="2">
        <f t="shared" si="17"/>
        <v>28171</v>
      </c>
      <c r="J112" s="2">
        <f t="shared" si="17"/>
        <v>29501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+SUMIF($A$250:$A$700,$B116,H$250:H$700)</f>
        <v>0</v>
      </c>
      <c r="I116" s="2">
        <f t="shared" si="19"/>
        <v>0</v>
      </c>
      <c r="J116" s="2">
        <f t="shared" si="19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+SUMIF($A$250:$A$700,$B126,H$250:H$700)</f>
        <v>0</v>
      </c>
      <c r="I126" s="2">
        <f t="shared" si="20"/>
        <v>0</v>
      </c>
      <c r="J126" s="2">
        <f t="shared" si="20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220</v>
      </c>
      <c r="I127" s="2">
        <f t="shared" si="20"/>
        <v>200</v>
      </c>
      <c r="J127" s="2">
        <f t="shared" si="20"/>
        <v>177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77</v>
      </c>
      <c r="I128" s="2">
        <f t="shared" si="20"/>
        <v>80</v>
      </c>
      <c r="J128" s="2">
        <f t="shared" si="20"/>
        <v>79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15</v>
      </c>
      <c r="I129" s="2">
        <f t="shared" si="20"/>
        <v>15</v>
      </c>
      <c r="J129" s="2">
        <f t="shared" si="20"/>
        <v>15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1127</v>
      </c>
      <c r="I131" s="2">
        <f t="shared" si="20"/>
        <v>1034</v>
      </c>
      <c r="J131" s="2">
        <f t="shared" si="20"/>
        <v>1041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9130</v>
      </c>
      <c r="I132" s="2">
        <f t="shared" si="20"/>
        <v>8975</v>
      </c>
      <c r="J132" s="2">
        <f t="shared" si="20"/>
        <v>9247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+SUMIF($A$250:$A$700,$B136,H$250:H$700)</f>
        <v>0</v>
      </c>
      <c r="I136" s="2">
        <f t="shared" si="22"/>
        <v>0</v>
      </c>
      <c r="J136" s="2">
        <f t="shared" si="22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+SUMIF($A$250:$A$700,$B140,H$250:H$700)</f>
        <v>14</v>
      </c>
      <c r="I140" s="2">
        <f t="shared" si="24"/>
        <v>16</v>
      </c>
      <c r="J140" s="2">
        <f t="shared" si="24"/>
        <v>18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27514</v>
      </c>
      <c r="I141" s="2">
        <f t="shared" si="24"/>
        <v>27520</v>
      </c>
      <c r="J141" s="2">
        <f t="shared" si="24"/>
        <v>27632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8394</v>
      </c>
      <c r="I143" s="2">
        <f t="shared" si="24"/>
        <v>8427</v>
      </c>
      <c r="J143" s="2">
        <f t="shared" si="24"/>
        <v>8490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97</v>
      </c>
      <c r="I145" s="2">
        <f t="shared" si="24"/>
        <v>98</v>
      </c>
      <c r="J145" s="2">
        <f t="shared" si="24"/>
        <v>99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4049</v>
      </c>
      <c r="I146" s="2">
        <f t="shared" si="24"/>
        <v>4298</v>
      </c>
      <c r="J146" s="2">
        <f t="shared" si="24"/>
        <v>4388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2390</v>
      </c>
      <c r="I148" s="2">
        <f t="shared" si="24"/>
        <v>2390</v>
      </c>
      <c r="J148" s="2">
        <f t="shared" si="24"/>
        <v>2525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870</v>
      </c>
      <c r="I149" s="2">
        <f t="shared" si="24"/>
        <v>893</v>
      </c>
      <c r="J149" s="2">
        <f t="shared" si="24"/>
        <v>917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+SUMIF($A$250:$A$700,$B150,H$250:H$700)</f>
        <v>0</v>
      </c>
      <c r="I150" s="2">
        <f t="shared" si="25"/>
        <v>0</v>
      </c>
      <c r="J150" s="2">
        <f t="shared" si="25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2964</v>
      </c>
      <c r="I151" s="2">
        <f t="shared" si="25"/>
        <v>2974</v>
      </c>
      <c r="J151" s="2">
        <f t="shared" si="25"/>
        <v>2984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1421</v>
      </c>
      <c r="I152" s="2">
        <f t="shared" si="25"/>
        <v>1421</v>
      </c>
      <c r="J152" s="2">
        <f t="shared" si="25"/>
        <v>1421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2</v>
      </c>
      <c r="I155" s="2">
        <f t="shared" si="25"/>
        <v>2</v>
      </c>
      <c r="J155" s="2">
        <f t="shared" si="25"/>
        <v>2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5350</v>
      </c>
      <c r="I156" s="2">
        <f t="shared" si="25"/>
        <v>5838</v>
      </c>
      <c r="J156" s="2">
        <f t="shared" si="25"/>
        <v>6225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11</v>
      </c>
      <c r="I157" s="2">
        <f t="shared" si="25"/>
        <v>11</v>
      </c>
      <c r="J157" s="2">
        <f t="shared" si="25"/>
        <v>11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9955</v>
      </c>
      <c r="I158" s="2">
        <f t="shared" si="25"/>
        <v>9888</v>
      </c>
      <c r="J158" s="2">
        <f t="shared" si="25"/>
        <v>10272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12085</v>
      </c>
      <c r="I159" s="2">
        <f t="shared" si="25"/>
        <v>11788</v>
      </c>
      <c r="J159" s="2">
        <f t="shared" si="25"/>
        <v>16612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+SUMIF($A$250:$A$700,$B160,H$250:H$700)</f>
        <v>0</v>
      </c>
      <c r="I160" s="2">
        <f t="shared" si="26"/>
        <v>0</v>
      </c>
      <c r="J160" s="2">
        <f t="shared" si="26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+SUMIF($A$250:$A$700,$B170,H$250:H$700)</f>
        <v>0</v>
      </c>
      <c r="I170" s="2">
        <f t="shared" si="27"/>
        <v>0</v>
      </c>
      <c r="J170" s="2">
        <f t="shared" si="27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5271699</v>
      </c>
      <c r="I178" s="9">
        <f t="shared" si="29"/>
        <v>5399473</v>
      </c>
      <c r="J178" s="9">
        <f t="shared" si="29"/>
        <v>5446089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+SUMIF($A$250:$A$700,$B181,H$250:H$700)</f>
        <v>0</v>
      </c>
      <c r="I181" s="2">
        <f t="shared" si="30"/>
        <v>0</v>
      </c>
      <c r="J181" s="2">
        <f t="shared" si="30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53956</v>
      </c>
      <c r="I183" s="2">
        <f t="shared" si="30"/>
        <v>53689</v>
      </c>
      <c r="J183" s="2">
        <f t="shared" si="30"/>
        <v>63213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635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635</v>
      </c>
      <c r="G185" s="2" t="s">
        <v>595</v>
      </c>
      <c r="H185" s="2">
        <f t="shared" si="30"/>
        <v>29</v>
      </c>
      <c r="I185" s="2">
        <f t="shared" si="30"/>
        <v>30</v>
      </c>
      <c r="J185" s="2">
        <f t="shared" si="30"/>
        <v>31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635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635</v>
      </c>
      <c r="G187" s="2" t="s">
        <v>595</v>
      </c>
      <c r="H187" s="2">
        <f t="shared" si="30"/>
        <v>170</v>
      </c>
      <c r="I187" s="2">
        <f t="shared" si="30"/>
        <v>179</v>
      </c>
      <c r="J187" s="2">
        <f t="shared" si="30"/>
        <v>176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635</v>
      </c>
      <c r="G188" s="2" t="s">
        <v>595</v>
      </c>
      <c r="H188" s="2">
        <f t="shared" si="30"/>
        <v>47</v>
      </c>
      <c r="I188" s="2">
        <f t="shared" si="30"/>
        <v>47</v>
      </c>
      <c r="J188" s="2">
        <f t="shared" si="30"/>
        <v>47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635</v>
      </c>
      <c r="G189" s="2" t="s">
        <v>595</v>
      </c>
      <c r="H189" s="2">
        <f t="shared" si="30"/>
        <v>3047</v>
      </c>
      <c r="I189" s="2">
        <f t="shared" si="30"/>
        <v>3269</v>
      </c>
      <c r="J189" s="2">
        <f t="shared" si="30"/>
        <v>3417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635</v>
      </c>
      <c r="G190" s="2" t="s">
        <v>595</v>
      </c>
      <c r="H190" s="2">
        <f t="shared" si="30"/>
        <v>1000</v>
      </c>
      <c r="I190" s="2">
        <f t="shared" si="30"/>
        <v>892</v>
      </c>
      <c r="J190" s="2">
        <f t="shared" si="30"/>
        <v>847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635</v>
      </c>
      <c r="G191" s="2" t="s">
        <v>595</v>
      </c>
      <c r="H191" s="2">
        <f t="shared" ref="H191:J200" si="31">+SUMIF($A$250:$A$700,$B191,H$250:H$700)</f>
        <v>3672</v>
      </c>
      <c r="I191" s="2">
        <f t="shared" si="31"/>
        <v>2932</v>
      </c>
      <c r="J191" s="2">
        <f t="shared" si="31"/>
        <v>2506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635</v>
      </c>
      <c r="G192" s="2" t="s">
        <v>595</v>
      </c>
      <c r="H192" s="2">
        <f t="shared" si="31"/>
        <v>6030</v>
      </c>
      <c r="I192" s="2">
        <f t="shared" si="31"/>
        <v>6023</v>
      </c>
      <c r="J192" s="2">
        <f t="shared" si="31"/>
        <v>5860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635</v>
      </c>
      <c r="G193" s="2" t="s">
        <v>595</v>
      </c>
      <c r="H193" s="2">
        <f t="shared" si="31"/>
        <v>56</v>
      </c>
      <c r="I193" s="2">
        <f t="shared" si="31"/>
        <v>57</v>
      </c>
      <c r="J193" s="2">
        <f t="shared" si="31"/>
        <v>58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635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635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635</v>
      </c>
      <c r="G196" s="2" t="s">
        <v>595</v>
      </c>
      <c r="H196" s="2">
        <f t="shared" si="31"/>
        <v>650</v>
      </c>
      <c r="I196" s="2">
        <f t="shared" si="31"/>
        <v>478</v>
      </c>
      <c r="J196" s="2">
        <f t="shared" si="31"/>
        <v>355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635</v>
      </c>
      <c r="G197" s="2" t="s">
        <v>595</v>
      </c>
      <c r="H197" s="2">
        <f t="shared" si="31"/>
        <v>6300</v>
      </c>
      <c r="I197" s="2">
        <f t="shared" si="31"/>
        <v>5990</v>
      </c>
      <c r="J197" s="2">
        <f t="shared" si="31"/>
        <v>6013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635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+SUMIF($A$250:$A$700,$B201,H$250:H$700)</f>
        <v>0</v>
      </c>
      <c r="I201" s="2">
        <f t="shared" si="32"/>
        <v>0</v>
      </c>
      <c r="J201" s="2">
        <f t="shared" si="32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15</v>
      </c>
      <c r="I210" s="2">
        <f t="shared" si="32"/>
        <v>15</v>
      </c>
      <c r="J210" s="2">
        <f t="shared" si="32"/>
        <v>15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+SUMIF($A$250:$A$700,$B211,H$250:H$700)</f>
        <v>1408</v>
      </c>
      <c r="I211" s="2">
        <f t="shared" si="33"/>
        <v>1448</v>
      </c>
      <c r="J211" s="2">
        <f t="shared" si="33"/>
        <v>1480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384</v>
      </c>
      <c r="I213" s="2">
        <f t="shared" si="33"/>
        <v>384</v>
      </c>
      <c r="J213" s="2">
        <f t="shared" si="33"/>
        <v>384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358</v>
      </c>
      <c r="I218" s="2">
        <f t="shared" si="33"/>
        <v>358</v>
      </c>
      <c r="J218" s="2">
        <f t="shared" si="33"/>
        <v>359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7</v>
      </c>
      <c r="I219" s="2">
        <f t="shared" si="33"/>
        <v>7</v>
      </c>
      <c r="J219" s="2">
        <f t="shared" si="33"/>
        <v>7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30</v>
      </c>
      <c r="I220" s="2">
        <f t="shared" si="33"/>
        <v>32</v>
      </c>
      <c r="J220" s="2">
        <f t="shared" si="33"/>
        <v>31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+SUMIF($A$250:$A$700,$B221,H$250:H$700)</f>
        <v>41</v>
      </c>
      <c r="I221" s="2">
        <f t="shared" si="34"/>
        <v>41</v>
      </c>
      <c r="J221" s="2">
        <f t="shared" si="34"/>
        <v>41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4544</v>
      </c>
      <c r="I222" s="2">
        <f t="shared" si="34"/>
        <v>4311</v>
      </c>
      <c r="J222" s="2">
        <f t="shared" si="34"/>
        <v>4537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5</v>
      </c>
      <c r="I223" s="2">
        <f t="shared" si="34"/>
        <v>5</v>
      </c>
      <c r="J223" s="2">
        <f t="shared" si="34"/>
        <v>5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529</v>
      </c>
      <c r="I224" s="2">
        <f t="shared" si="34"/>
        <v>529</v>
      </c>
      <c r="J224" s="2">
        <f t="shared" si="34"/>
        <v>530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729</v>
      </c>
      <c r="I226" s="2">
        <f t="shared" si="34"/>
        <v>744</v>
      </c>
      <c r="J226" s="2">
        <f t="shared" si="34"/>
        <v>717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+SUMIF($A$250:$A$700,$B231,H$250:H$700)</f>
        <v>0</v>
      </c>
      <c r="I231" s="2">
        <f t="shared" si="35"/>
        <v>0</v>
      </c>
      <c r="J231" s="2">
        <f t="shared" si="35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635</v>
      </c>
      <c r="G234" s="2" t="s">
        <v>597</v>
      </c>
      <c r="H234" s="2">
        <f t="shared" si="35"/>
        <v>21</v>
      </c>
      <c r="I234" s="2">
        <f t="shared" si="35"/>
        <v>21</v>
      </c>
      <c r="J234" s="2">
        <f t="shared" si="35"/>
        <v>21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635</v>
      </c>
      <c r="G235" s="2" t="s">
        <v>597</v>
      </c>
      <c r="H235" s="2">
        <f t="shared" si="35"/>
        <v>257</v>
      </c>
      <c r="I235" s="2">
        <f t="shared" si="35"/>
        <v>278</v>
      </c>
      <c r="J235" s="2">
        <f t="shared" si="35"/>
        <v>297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635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47</v>
      </c>
      <c r="I240" s="2">
        <f t="shared" si="35"/>
        <v>66</v>
      </c>
      <c r="J240" s="2">
        <f t="shared" si="35"/>
        <v>66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+SUMIF($A$250:$A$700,$B241,H$250:H$700)</f>
        <v>0</v>
      </c>
      <c r="I241" s="2">
        <f t="shared" si="36"/>
        <v>0</v>
      </c>
      <c r="J241" s="2">
        <f t="shared" si="36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99</v>
      </c>
      <c r="I244" s="2">
        <f t="shared" si="36"/>
        <v>100</v>
      </c>
      <c r="J244" s="2">
        <f t="shared" si="36"/>
        <v>100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35000</v>
      </c>
      <c r="I245" s="2">
        <f t="shared" si="36"/>
        <v>39774</v>
      </c>
      <c r="J245" s="2">
        <f t="shared" si="36"/>
        <v>45108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4</v>
      </c>
      <c r="B250" s="1" t="s">
        <v>20</v>
      </c>
      <c r="C250" s="1">
        <v>486</v>
      </c>
      <c r="D250" s="1" t="s">
        <v>11</v>
      </c>
      <c r="E250" s="1">
        <v>5312</v>
      </c>
      <c r="F250" s="1" t="s">
        <v>598</v>
      </c>
      <c r="G250" s="1" t="s">
        <v>599</v>
      </c>
      <c r="H250" s="1">
        <v>14</v>
      </c>
      <c r="I250" s="1">
        <v>16</v>
      </c>
      <c r="J250" s="1">
        <v>18</v>
      </c>
    </row>
    <row r="251" spans="1:10" ht="15" customHeight="1" x14ac:dyDescent="0.2">
      <c r="A251" s="1">
        <v>5</v>
      </c>
      <c r="B251" s="1" t="s">
        <v>21</v>
      </c>
      <c r="C251" s="1">
        <v>486</v>
      </c>
      <c r="D251" s="1" t="s">
        <v>11</v>
      </c>
      <c r="E251" s="1">
        <v>5312</v>
      </c>
      <c r="F251" s="1" t="s">
        <v>598</v>
      </c>
      <c r="G251" s="1" t="s">
        <v>599</v>
      </c>
      <c r="H251" s="1">
        <v>358</v>
      </c>
      <c r="I251" s="1">
        <v>358</v>
      </c>
      <c r="J251" s="1">
        <v>359</v>
      </c>
    </row>
    <row r="252" spans="1:10" ht="15" customHeight="1" x14ac:dyDescent="0.2">
      <c r="A252" s="1">
        <v>7</v>
      </c>
      <c r="B252" s="1" t="s">
        <v>22</v>
      </c>
      <c r="C252" s="1">
        <v>486</v>
      </c>
      <c r="D252" s="1" t="s">
        <v>11</v>
      </c>
      <c r="E252" s="1">
        <v>5312</v>
      </c>
      <c r="F252" s="1" t="s">
        <v>598</v>
      </c>
      <c r="G252" s="1" t="s">
        <v>599</v>
      </c>
      <c r="H252" s="1">
        <v>126966</v>
      </c>
      <c r="I252" s="1">
        <v>127034</v>
      </c>
      <c r="J252" s="1">
        <v>131455</v>
      </c>
    </row>
    <row r="253" spans="1:10" ht="15" customHeight="1" x14ac:dyDescent="0.2">
      <c r="A253" s="1">
        <v>8</v>
      </c>
      <c r="B253" s="1" t="s">
        <v>23</v>
      </c>
      <c r="C253" s="1">
        <v>486</v>
      </c>
      <c r="D253" s="1" t="s">
        <v>11</v>
      </c>
      <c r="E253" s="1">
        <v>5312</v>
      </c>
      <c r="F253" s="1" t="s">
        <v>598</v>
      </c>
      <c r="G253" s="1" t="s">
        <v>599</v>
      </c>
      <c r="H253" s="1">
        <v>29</v>
      </c>
      <c r="I253" s="1">
        <v>30</v>
      </c>
      <c r="J253" s="1">
        <v>31</v>
      </c>
    </row>
    <row r="254" spans="1:10" ht="15" customHeight="1" x14ac:dyDescent="0.2">
      <c r="A254" s="1">
        <v>9</v>
      </c>
      <c r="B254" s="1" t="s">
        <v>24</v>
      </c>
      <c r="C254" s="1">
        <v>486</v>
      </c>
      <c r="D254" s="1" t="s">
        <v>11</v>
      </c>
      <c r="E254" s="1">
        <v>5312</v>
      </c>
      <c r="F254" s="1" t="s">
        <v>598</v>
      </c>
      <c r="G254" s="1" t="s">
        <v>599</v>
      </c>
      <c r="H254" s="1">
        <v>8408</v>
      </c>
      <c r="I254" s="1">
        <v>8415</v>
      </c>
      <c r="J254" s="1">
        <v>8421</v>
      </c>
    </row>
    <row r="255" spans="1:10" ht="15" customHeight="1" x14ac:dyDescent="0.2">
      <c r="A255" s="1">
        <v>10</v>
      </c>
      <c r="B255" s="1" t="s">
        <v>26</v>
      </c>
      <c r="C255" s="1">
        <v>486</v>
      </c>
      <c r="D255" s="1" t="s">
        <v>11</v>
      </c>
      <c r="E255" s="1">
        <v>5312</v>
      </c>
      <c r="F255" s="1" t="s">
        <v>598</v>
      </c>
      <c r="G255" s="1" t="s">
        <v>599</v>
      </c>
      <c r="H255" s="1">
        <v>12085</v>
      </c>
      <c r="I255" s="1">
        <v>11788</v>
      </c>
      <c r="J255" s="1">
        <v>16612</v>
      </c>
    </row>
    <row r="256" spans="1:10" ht="15" customHeight="1" x14ac:dyDescent="0.2">
      <c r="A256" s="1">
        <v>12</v>
      </c>
      <c r="B256" s="1" t="s">
        <v>29</v>
      </c>
      <c r="C256" s="1">
        <v>486</v>
      </c>
      <c r="D256" s="1" t="s">
        <v>11</v>
      </c>
      <c r="E256" s="1">
        <v>5312</v>
      </c>
      <c r="F256" s="1" t="s">
        <v>598</v>
      </c>
      <c r="G256" s="1" t="s">
        <v>599</v>
      </c>
      <c r="H256" s="1">
        <v>560</v>
      </c>
      <c r="I256" s="1">
        <v>647</v>
      </c>
      <c r="J256" s="1">
        <v>724</v>
      </c>
    </row>
    <row r="257" spans="1:10" ht="15" customHeight="1" x14ac:dyDescent="0.2">
      <c r="A257" s="1">
        <v>13</v>
      </c>
      <c r="B257" s="1" t="s">
        <v>30</v>
      </c>
      <c r="C257" s="1">
        <v>486</v>
      </c>
      <c r="D257" s="1" t="s">
        <v>11</v>
      </c>
      <c r="E257" s="1">
        <v>5312</v>
      </c>
      <c r="F257" s="1" t="s">
        <v>598</v>
      </c>
      <c r="G257" s="1" t="s">
        <v>599</v>
      </c>
      <c r="H257" s="1">
        <v>97</v>
      </c>
      <c r="I257" s="1">
        <v>98</v>
      </c>
      <c r="J257" s="1">
        <v>99</v>
      </c>
    </row>
    <row r="258" spans="1:10" ht="15" customHeight="1" x14ac:dyDescent="0.2">
      <c r="A258" s="1">
        <v>16</v>
      </c>
      <c r="B258" s="1" t="s">
        <v>31</v>
      </c>
      <c r="C258" s="1">
        <v>486</v>
      </c>
      <c r="D258" s="1" t="s">
        <v>11</v>
      </c>
      <c r="E258" s="1">
        <v>5312</v>
      </c>
      <c r="F258" s="1" t="s">
        <v>598</v>
      </c>
      <c r="G258" s="1" t="s">
        <v>599</v>
      </c>
      <c r="H258" s="1">
        <v>46134</v>
      </c>
      <c r="I258" s="1">
        <v>46714</v>
      </c>
      <c r="J258" s="1">
        <v>47432</v>
      </c>
    </row>
    <row r="259" spans="1:10" ht="15" customHeight="1" x14ac:dyDescent="0.2">
      <c r="A259" s="1">
        <v>14</v>
      </c>
      <c r="B259" s="1" t="s">
        <v>32</v>
      </c>
      <c r="C259" s="1">
        <v>486</v>
      </c>
      <c r="D259" s="1" t="s">
        <v>11</v>
      </c>
      <c r="E259" s="1">
        <v>5312</v>
      </c>
      <c r="F259" s="1" t="s">
        <v>598</v>
      </c>
      <c r="G259" s="1" t="s">
        <v>599</v>
      </c>
      <c r="H259" s="1">
        <v>170</v>
      </c>
      <c r="I259" s="1">
        <v>179</v>
      </c>
      <c r="J259" s="1">
        <v>176</v>
      </c>
    </row>
    <row r="260" spans="1:10" ht="15" customHeight="1" x14ac:dyDescent="0.2">
      <c r="A260" s="1">
        <v>23</v>
      </c>
      <c r="B260" s="1" t="s">
        <v>36</v>
      </c>
      <c r="C260" s="1">
        <v>486</v>
      </c>
      <c r="D260" s="1" t="s">
        <v>11</v>
      </c>
      <c r="E260" s="1">
        <v>5312</v>
      </c>
      <c r="F260" s="1" t="s">
        <v>598</v>
      </c>
      <c r="G260" s="1" t="s">
        <v>599</v>
      </c>
      <c r="H260" s="1">
        <v>2900</v>
      </c>
      <c r="I260" s="1">
        <v>4096</v>
      </c>
      <c r="J260" s="1">
        <v>2472</v>
      </c>
    </row>
    <row r="261" spans="1:10" ht="15" customHeight="1" x14ac:dyDescent="0.2">
      <c r="A261" s="1">
        <v>53</v>
      </c>
      <c r="B261" s="1" t="s">
        <v>37</v>
      </c>
      <c r="C261" s="1">
        <v>486</v>
      </c>
      <c r="D261" s="1" t="s">
        <v>11</v>
      </c>
      <c r="E261" s="1">
        <v>5312</v>
      </c>
      <c r="F261" s="1" t="s">
        <v>598</v>
      </c>
      <c r="G261" s="1" t="s">
        <v>599</v>
      </c>
      <c r="H261" s="1">
        <v>3278</v>
      </c>
      <c r="I261" s="1">
        <v>3256</v>
      </c>
      <c r="J261" s="1">
        <v>3291</v>
      </c>
    </row>
    <row r="262" spans="1:10" ht="15" customHeight="1" x14ac:dyDescent="0.2">
      <c r="A262" s="1">
        <v>17</v>
      </c>
      <c r="B262" s="1" t="s">
        <v>38</v>
      </c>
      <c r="C262" s="1">
        <v>486</v>
      </c>
      <c r="D262" s="1" t="s">
        <v>11</v>
      </c>
      <c r="E262" s="1">
        <v>5312</v>
      </c>
      <c r="F262" s="1" t="s">
        <v>598</v>
      </c>
      <c r="G262" s="1" t="s">
        <v>599</v>
      </c>
      <c r="H262" s="1">
        <v>21</v>
      </c>
      <c r="I262" s="1">
        <v>21</v>
      </c>
      <c r="J262" s="1">
        <v>21</v>
      </c>
    </row>
    <row r="263" spans="1:10" ht="15" customHeight="1" x14ac:dyDescent="0.2">
      <c r="A263" s="1">
        <v>18</v>
      </c>
      <c r="B263" s="1" t="s">
        <v>39</v>
      </c>
      <c r="C263" s="1">
        <v>486</v>
      </c>
      <c r="D263" s="1" t="s">
        <v>11</v>
      </c>
      <c r="E263" s="1">
        <v>5312</v>
      </c>
      <c r="F263" s="1" t="s">
        <v>598</v>
      </c>
      <c r="G263" s="1" t="s">
        <v>599</v>
      </c>
    </row>
    <row r="264" spans="1:10" ht="15" customHeight="1" x14ac:dyDescent="0.2">
      <c r="A264" s="1">
        <v>19</v>
      </c>
      <c r="B264" s="1" t="s">
        <v>40</v>
      </c>
      <c r="C264" s="1">
        <v>486</v>
      </c>
      <c r="D264" s="1" t="s">
        <v>11</v>
      </c>
      <c r="E264" s="1">
        <v>5312</v>
      </c>
      <c r="F264" s="1" t="s">
        <v>598</v>
      </c>
      <c r="G264" s="1" t="s">
        <v>599</v>
      </c>
      <c r="H264" s="1">
        <v>18601</v>
      </c>
      <c r="I264" s="1">
        <v>19670</v>
      </c>
      <c r="J264" s="1">
        <v>19837</v>
      </c>
    </row>
    <row r="265" spans="1:10" ht="15" customHeight="1" x14ac:dyDescent="0.2">
      <c r="A265" s="1">
        <v>21</v>
      </c>
      <c r="B265" s="1" t="s">
        <v>43</v>
      </c>
      <c r="C265" s="1">
        <v>486</v>
      </c>
      <c r="D265" s="1" t="s">
        <v>11</v>
      </c>
      <c r="E265" s="1">
        <v>5312</v>
      </c>
      <c r="F265" s="1" t="s">
        <v>598</v>
      </c>
      <c r="G265" s="1" t="s">
        <v>599</v>
      </c>
      <c r="H265" s="1">
        <v>478765</v>
      </c>
      <c r="I265" s="1">
        <v>476419</v>
      </c>
      <c r="J265" s="1">
        <v>469711</v>
      </c>
    </row>
    <row r="266" spans="1:10" ht="15" customHeight="1" x14ac:dyDescent="0.2">
      <c r="A266" s="1">
        <v>239</v>
      </c>
      <c r="B266" s="1" t="s">
        <v>44</v>
      </c>
      <c r="C266" s="1">
        <v>486</v>
      </c>
      <c r="D266" s="1" t="s">
        <v>11</v>
      </c>
      <c r="E266" s="1">
        <v>5312</v>
      </c>
      <c r="F266" s="1" t="s">
        <v>598</v>
      </c>
      <c r="G266" s="1" t="s">
        <v>599</v>
      </c>
      <c r="H266" s="1">
        <v>47</v>
      </c>
      <c r="I266" s="1">
        <v>47</v>
      </c>
      <c r="J266" s="1">
        <v>47</v>
      </c>
    </row>
    <row r="267" spans="1:10" ht="15" customHeight="1" x14ac:dyDescent="0.2">
      <c r="A267" s="1">
        <v>26</v>
      </c>
      <c r="B267" s="1" t="s">
        <v>45</v>
      </c>
      <c r="C267" s="1">
        <v>486</v>
      </c>
      <c r="D267" s="1" t="s">
        <v>11</v>
      </c>
      <c r="E267" s="1">
        <v>5312</v>
      </c>
      <c r="F267" s="1" t="s">
        <v>598</v>
      </c>
      <c r="G267" s="1" t="s">
        <v>599</v>
      </c>
      <c r="H267" s="1">
        <v>262</v>
      </c>
      <c r="I267" s="1">
        <v>267</v>
      </c>
      <c r="J267" s="1">
        <v>273</v>
      </c>
    </row>
    <row r="268" spans="1:10" ht="15" customHeight="1" x14ac:dyDescent="0.2">
      <c r="A268" s="1">
        <v>29</v>
      </c>
      <c r="B268" s="1" t="s">
        <v>48</v>
      </c>
      <c r="C268" s="1">
        <v>486</v>
      </c>
      <c r="D268" s="1" t="s">
        <v>11</v>
      </c>
      <c r="E268" s="1">
        <v>5312</v>
      </c>
      <c r="F268" s="1" t="s">
        <v>598</v>
      </c>
      <c r="G268" s="1" t="s">
        <v>599</v>
      </c>
      <c r="H268" s="1">
        <v>164581</v>
      </c>
      <c r="I268" s="1">
        <v>184498</v>
      </c>
      <c r="J268" s="1">
        <v>195248</v>
      </c>
    </row>
    <row r="269" spans="1:10" ht="15" customHeight="1" x14ac:dyDescent="0.2">
      <c r="A269" s="1">
        <v>35</v>
      </c>
      <c r="B269" s="1" t="s">
        <v>574</v>
      </c>
      <c r="C269" s="1">
        <v>486</v>
      </c>
      <c r="D269" s="1" t="s">
        <v>11</v>
      </c>
      <c r="E269" s="1">
        <v>5312</v>
      </c>
      <c r="F269" s="1" t="s">
        <v>598</v>
      </c>
      <c r="G269" s="1" t="s">
        <v>599</v>
      </c>
      <c r="H269" s="1">
        <v>321</v>
      </c>
      <c r="I269" s="1">
        <v>311</v>
      </c>
      <c r="J269" s="1">
        <v>1206</v>
      </c>
    </row>
    <row r="270" spans="1:10" ht="15" customHeight="1" x14ac:dyDescent="0.2">
      <c r="A270" s="1">
        <v>115</v>
      </c>
      <c r="B270" s="1" t="s">
        <v>49</v>
      </c>
      <c r="C270" s="1">
        <v>486</v>
      </c>
      <c r="D270" s="1" t="s">
        <v>11</v>
      </c>
      <c r="E270" s="1">
        <v>5312</v>
      </c>
      <c r="F270" s="1" t="s">
        <v>598</v>
      </c>
      <c r="G270" s="1" t="s">
        <v>599</v>
      </c>
      <c r="H270" s="1">
        <v>31741</v>
      </c>
      <c r="I270" s="1">
        <v>31786</v>
      </c>
      <c r="J270" s="1">
        <v>31875</v>
      </c>
    </row>
    <row r="271" spans="1:10" ht="15" customHeight="1" x14ac:dyDescent="0.2">
      <c r="A271" s="1">
        <v>32</v>
      </c>
      <c r="B271" s="1" t="s">
        <v>50</v>
      </c>
      <c r="C271" s="1">
        <v>486</v>
      </c>
      <c r="D271" s="1" t="s">
        <v>11</v>
      </c>
      <c r="E271" s="1">
        <v>5312</v>
      </c>
      <c r="F271" s="1" t="s">
        <v>598</v>
      </c>
      <c r="G271" s="1" t="s">
        <v>599</v>
      </c>
      <c r="H271" s="1">
        <v>66385</v>
      </c>
      <c r="I271" s="1">
        <v>67956</v>
      </c>
      <c r="J271" s="1">
        <v>72359</v>
      </c>
    </row>
    <row r="272" spans="1:10" ht="15" customHeight="1" x14ac:dyDescent="0.2">
      <c r="A272" s="1">
        <v>36</v>
      </c>
      <c r="B272" s="1" t="s">
        <v>53</v>
      </c>
      <c r="C272" s="1">
        <v>486</v>
      </c>
      <c r="D272" s="1" t="s">
        <v>11</v>
      </c>
      <c r="E272" s="1">
        <v>5312</v>
      </c>
      <c r="F272" s="1" t="s">
        <v>598</v>
      </c>
      <c r="G272" s="1" t="s">
        <v>599</v>
      </c>
      <c r="H272" s="1">
        <v>257</v>
      </c>
      <c r="I272" s="1">
        <v>278</v>
      </c>
      <c r="J272" s="1">
        <v>297</v>
      </c>
    </row>
    <row r="273" spans="1:10" ht="15" customHeight="1" x14ac:dyDescent="0.2">
      <c r="A273" s="1">
        <v>37</v>
      </c>
      <c r="B273" s="1" t="s">
        <v>54</v>
      </c>
      <c r="C273" s="1">
        <v>486</v>
      </c>
      <c r="D273" s="1" t="s">
        <v>11</v>
      </c>
      <c r="E273" s="1">
        <v>5312</v>
      </c>
      <c r="F273" s="1" t="s">
        <v>598</v>
      </c>
      <c r="G273" s="1" t="s">
        <v>599</v>
      </c>
      <c r="H273" s="1">
        <v>21298</v>
      </c>
      <c r="I273" s="1">
        <v>24191</v>
      </c>
      <c r="J273" s="1">
        <v>21413</v>
      </c>
    </row>
    <row r="274" spans="1:10" ht="15" customHeight="1" x14ac:dyDescent="0.2">
      <c r="A274" s="1">
        <v>351</v>
      </c>
      <c r="B274" s="1" t="s">
        <v>57</v>
      </c>
      <c r="C274" s="1">
        <v>486</v>
      </c>
      <c r="D274" s="1" t="s">
        <v>11</v>
      </c>
      <c r="E274" s="1">
        <v>5312</v>
      </c>
      <c r="F274" s="1" t="s">
        <v>598</v>
      </c>
      <c r="G274" s="1" t="s">
        <v>599</v>
      </c>
      <c r="H274" s="1">
        <v>405291</v>
      </c>
      <c r="I274" s="1">
        <v>423193</v>
      </c>
      <c r="J274" s="1">
        <v>430046</v>
      </c>
    </row>
    <row r="275" spans="1:10" ht="15" customHeight="1" x14ac:dyDescent="0.2">
      <c r="A275" s="1">
        <v>41</v>
      </c>
      <c r="B275" s="1" t="s">
        <v>568</v>
      </c>
      <c r="C275" s="1">
        <v>486</v>
      </c>
      <c r="D275" s="1" t="s">
        <v>11</v>
      </c>
      <c r="E275" s="1">
        <v>5312</v>
      </c>
      <c r="F275" s="1" t="s">
        <v>598</v>
      </c>
      <c r="G275" s="1" t="s">
        <v>599</v>
      </c>
      <c r="H275" s="1">
        <v>392000</v>
      </c>
      <c r="I275" s="1">
        <v>409100</v>
      </c>
      <c r="J275" s="1">
        <v>416439</v>
      </c>
    </row>
    <row r="276" spans="1:10" ht="15" customHeight="1" x14ac:dyDescent="0.2">
      <c r="A276" s="1">
        <v>214</v>
      </c>
      <c r="B276" s="1" t="s">
        <v>569</v>
      </c>
      <c r="C276" s="1">
        <v>486</v>
      </c>
      <c r="D276" s="1" t="s">
        <v>11</v>
      </c>
      <c r="E276" s="1">
        <v>5312</v>
      </c>
      <c r="F276" s="1" t="s">
        <v>598</v>
      </c>
      <c r="G276" s="1" t="s">
        <v>599</v>
      </c>
      <c r="H276" s="1">
        <v>13291</v>
      </c>
      <c r="I276" s="1">
        <v>14093</v>
      </c>
      <c r="J276" s="1">
        <v>13607</v>
      </c>
    </row>
    <row r="277" spans="1:10" ht="15" customHeight="1" x14ac:dyDescent="0.2">
      <c r="A277" s="1">
        <v>44</v>
      </c>
      <c r="B277" s="1" t="s">
        <v>58</v>
      </c>
      <c r="C277" s="1">
        <v>486</v>
      </c>
      <c r="D277" s="1" t="s">
        <v>11</v>
      </c>
      <c r="E277" s="1">
        <v>5312</v>
      </c>
      <c r="F277" s="1" t="s">
        <v>598</v>
      </c>
      <c r="G277" s="1" t="s">
        <v>599</v>
      </c>
      <c r="H277" s="1">
        <v>73862</v>
      </c>
      <c r="I277" s="1">
        <v>76374</v>
      </c>
      <c r="J277" s="1">
        <v>84637</v>
      </c>
    </row>
    <row r="278" spans="1:10" ht="15" customHeight="1" x14ac:dyDescent="0.2">
      <c r="A278" s="1">
        <v>45</v>
      </c>
      <c r="B278" s="1" t="s">
        <v>59</v>
      </c>
      <c r="C278" s="1">
        <v>486</v>
      </c>
      <c r="D278" s="1" t="s">
        <v>11</v>
      </c>
      <c r="E278" s="1">
        <v>5312</v>
      </c>
      <c r="F278" s="1" t="s">
        <v>598</v>
      </c>
      <c r="G278" s="1" t="s">
        <v>599</v>
      </c>
      <c r="H278" s="1">
        <v>8200</v>
      </c>
      <c r="I278" s="1">
        <v>8189</v>
      </c>
      <c r="J278" s="1">
        <v>7796</v>
      </c>
    </row>
    <row r="279" spans="1:10" ht="15" customHeight="1" x14ac:dyDescent="0.2">
      <c r="A279" s="1">
        <v>46</v>
      </c>
      <c r="B279" s="1" t="s">
        <v>60</v>
      </c>
      <c r="C279" s="1">
        <v>486</v>
      </c>
      <c r="D279" s="1" t="s">
        <v>11</v>
      </c>
      <c r="E279" s="1">
        <v>5312</v>
      </c>
      <c r="F279" s="1" t="s">
        <v>598</v>
      </c>
      <c r="G279" s="1" t="s">
        <v>599</v>
      </c>
      <c r="H279" s="1">
        <v>11474</v>
      </c>
      <c r="I279" s="1">
        <v>11554</v>
      </c>
      <c r="J279" s="1">
        <v>11634</v>
      </c>
    </row>
    <row r="280" spans="1:10" ht="15" customHeight="1" x14ac:dyDescent="0.2">
      <c r="A280" s="1">
        <v>47</v>
      </c>
      <c r="B280" s="1" t="s">
        <v>61</v>
      </c>
      <c r="C280" s="1">
        <v>486</v>
      </c>
      <c r="D280" s="1" t="s">
        <v>11</v>
      </c>
      <c r="E280" s="1">
        <v>5312</v>
      </c>
      <c r="F280" s="1" t="s">
        <v>598</v>
      </c>
      <c r="G280" s="1" t="s">
        <v>599</v>
      </c>
      <c r="H280" s="1">
        <v>7</v>
      </c>
      <c r="I280" s="1">
        <v>7</v>
      </c>
      <c r="J280" s="1">
        <v>7</v>
      </c>
    </row>
    <row r="281" spans="1:10" ht="15" customHeight="1" x14ac:dyDescent="0.2">
      <c r="A281" s="1">
        <v>48</v>
      </c>
      <c r="B281" s="1" t="s">
        <v>62</v>
      </c>
      <c r="C281" s="1">
        <v>486</v>
      </c>
      <c r="D281" s="1" t="s">
        <v>11</v>
      </c>
      <c r="E281" s="1">
        <v>5312</v>
      </c>
      <c r="F281" s="1" t="s">
        <v>598</v>
      </c>
      <c r="G281" s="1" t="s">
        <v>599</v>
      </c>
      <c r="H281" s="1">
        <v>42916</v>
      </c>
      <c r="I281" s="1">
        <v>43024</v>
      </c>
      <c r="J281" s="1">
        <v>42410</v>
      </c>
    </row>
    <row r="282" spans="1:10" ht="15" customHeight="1" x14ac:dyDescent="0.2">
      <c r="A282" s="1">
        <v>107</v>
      </c>
      <c r="B282" s="1" t="s">
        <v>63</v>
      </c>
      <c r="C282" s="1">
        <v>486</v>
      </c>
      <c r="D282" s="1" t="s">
        <v>11</v>
      </c>
      <c r="E282" s="1">
        <v>5312</v>
      </c>
      <c r="F282" s="1" t="s">
        <v>598</v>
      </c>
      <c r="G282" s="1" t="s">
        <v>599</v>
      </c>
      <c r="H282" s="1">
        <v>7439</v>
      </c>
      <c r="I282" s="1">
        <v>7347</v>
      </c>
      <c r="J282" s="1">
        <v>7355</v>
      </c>
    </row>
    <row r="283" spans="1:10" ht="15" customHeight="1" x14ac:dyDescent="0.2">
      <c r="A283" s="1">
        <v>49</v>
      </c>
      <c r="B283" s="1" t="s">
        <v>65</v>
      </c>
      <c r="C283" s="1">
        <v>486</v>
      </c>
      <c r="D283" s="1" t="s">
        <v>11</v>
      </c>
      <c r="E283" s="1">
        <v>5312</v>
      </c>
      <c r="F283" s="1" t="s">
        <v>598</v>
      </c>
      <c r="G283" s="1" t="s">
        <v>599</v>
      </c>
      <c r="H283" s="1">
        <v>14559</v>
      </c>
      <c r="I283" s="1">
        <v>21775</v>
      </c>
      <c r="J283" s="1">
        <v>24548</v>
      </c>
    </row>
    <row r="284" spans="1:10" ht="15" customHeight="1" x14ac:dyDescent="0.2">
      <c r="A284" s="1">
        <v>50</v>
      </c>
      <c r="B284" s="1" t="s">
        <v>66</v>
      </c>
      <c r="C284" s="1">
        <v>486</v>
      </c>
      <c r="D284" s="1" t="s">
        <v>11</v>
      </c>
      <c r="E284" s="1">
        <v>5312</v>
      </c>
      <c r="F284" s="1" t="s">
        <v>598</v>
      </c>
      <c r="G284" s="1" t="s">
        <v>599</v>
      </c>
      <c r="H284" s="1">
        <v>220</v>
      </c>
      <c r="I284" s="1">
        <v>200</v>
      </c>
      <c r="J284" s="1">
        <v>177</v>
      </c>
    </row>
    <row r="285" spans="1:10" ht="15" customHeight="1" x14ac:dyDescent="0.2">
      <c r="A285" s="1">
        <v>250</v>
      </c>
      <c r="B285" s="1" t="s">
        <v>70</v>
      </c>
      <c r="C285" s="1">
        <v>486</v>
      </c>
      <c r="D285" s="1" t="s">
        <v>11</v>
      </c>
      <c r="E285" s="1">
        <v>5312</v>
      </c>
      <c r="F285" s="1" t="s">
        <v>598</v>
      </c>
      <c r="G285" s="1" t="s">
        <v>599</v>
      </c>
      <c r="H285" s="1">
        <v>83656</v>
      </c>
      <c r="I285" s="1">
        <v>83534</v>
      </c>
      <c r="J285" s="1">
        <v>83413</v>
      </c>
    </row>
    <row r="286" spans="1:10" ht="15" customHeight="1" x14ac:dyDescent="0.2">
      <c r="A286" s="1">
        <v>55</v>
      </c>
      <c r="B286" s="1" t="s">
        <v>73</v>
      </c>
      <c r="C286" s="1">
        <v>486</v>
      </c>
      <c r="D286" s="1" t="s">
        <v>11</v>
      </c>
      <c r="E286" s="1">
        <v>5312</v>
      </c>
      <c r="F286" s="1" t="s">
        <v>598</v>
      </c>
      <c r="G286" s="1" t="s">
        <v>599</v>
      </c>
      <c r="H286" s="1">
        <v>3047</v>
      </c>
      <c r="I286" s="1">
        <v>3269</v>
      </c>
      <c r="J286" s="1">
        <v>3417</v>
      </c>
    </row>
    <row r="287" spans="1:10" ht="15" customHeight="1" x14ac:dyDescent="0.2">
      <c r="A287" s="1">
        <v>56</v>
      </c>
      <c r="B287" s="1" t="s">
        <v>74</v>
      </c>
      <c r="C287" s="1">
        <v>486</v>
      </c>
      <c r="D287" s="1" t="s">
        <v>11</v>
      </c>
      <c r="E287" s="1">
        <v>5312</v>
      </c>
      <c r="F287" s="1" t="s">
        <v>598</v>
      </c>
      <c r="G287" s="1" t="s">
        <v>599</v>
      </c>
      <c r="H287" s="1">
        <v>25848</v>
      </c>
      <c r="I287" s="1">
        <v>26205</v>
      </c>
      <c r="J287" s="1">
        <v>26834</v>
      </c>
    </row>
    <row r="288" spans="1:10" ht="15" customHeight="1" x14ac:dyDescent="0.2">
      <c r="A288" s="1">
        <v>58</v>
      </c>
      <c r="B288" s="1" t="s">
        <v>75</v>
      </c>
      <c r="C288" s="1">
        <v>486</v>
      </c>
      <c r="D288" s="1" t="s">
        <v>11</v>
      </c>
      <c r="E288" s="1">
        <v>5312</v>
      </c>
      <c r="F288" s="1" t="s">
        <v>598</v>
      </c>
      <c r="G288" s="1" t="s">
        <v>599</v>
      </c>
      <c r="H288" s="1">
        <v>182158</v>
      </c>
      <c r="I288" s="1">
        <v>185489</v>
      </c>
      <c r="J288" s="1">
        <v>180337</v>
      </c>
    </row>
    <row r="289" spans="1:10" ht="15" customHeight="1" x14ac:dyDescent="0.2">
      <c r="A289" s="1">
        <v>59</v>
      </c>
      <c r="B289" s="1" t="s">
        <v>76</v>
      </c>
      <c r="C289" s="1">
        <v>486</v>
      </c>
      <c r="D289" s="1" t="s">
        <v>11</v>
      </c>
      <c r="E289" s="1">
        <v>5312</v>
      </c>
      <c r="F289" s="1" t="s">
        <v>598</v>
      </c>
      <c r="G289" s="1" t="s">
        <v>599</v>
      </c>
      <c r="H289" s="1">
        <v>27514</v>
      </c>
      <c r="I289" s="1">
        <v>27520</v>
      </c>
      <c r="J289" s="1">
        <v>27632</v>
      </c>
    </row>
    <row r="290" spans="1:10" ht="15" customHeight="1" x14ac:dyDescent="0.2">
      <c r="A290" s="1">
        <v>60</v>
      </c>
      <c r="B290" s="1" t="s">
        <v>77</v>
      </c>
      <c r="C290" s="1">
        <v>486</v>
      </c>
      <c r="D290" s="1" t="s">
        <v>11</v>
      </c>
      <c r="E290" s="1">
        <v>5312</v>
      </c>
      <c r="F290" s="1" t="s">
        <v>598</v>
      </c>
      <c r="G290" s="1" t="s">
        <v>599</v>
      </c>
    </row>
    <row r="291" spans="1:10" ht="15" customHeight="1" x14ac:dyDescent="0.2">
      <c r="A291" s="1">
        <v>61</v>
      </c>
      <c r="B291" s="1" t="s">
        <v>78</v>
      </c>
      <c r="C291" s="1">
        <v>486</v>
      </c>
      <c r="D291" s="1" t="s">
        <v>11</v>
      </c>
      <c r="E291" s="1">
        <v>5312</v>
      </c>
      <c r="F291" s="1" t="s">
        <v>598</v>
      </c>
      <c r="G291" s="1" t="s">
        <v>599</v>
      </c>
      <c r="H291" s="1">
        <v>6200</v>
      </c>
      <c r="I291" s="1">
        <v>6350</v>
      </c>
      <c r="J291" s="1">
        <v>6493</v>
      </c>
    </row>
    <row r="292" spans="1:10" ht="15" customHeight="1" x14ac:dyDescent="0.2">
      <c r="A292" s="1">
        <v>238</v>
      </c>
      <c r="B292" s="1" t="s">
        <v>81</v>
      </c>
      <c r="C292" s="1">
        <v>486</v>
      </c>
      <c r="D292" s="1" t="s">
        <v>11</v>
      </c>
      <c r="E292" s="1">
        <v>5312</v>
      </c>
      <c r="F292" s="1" t="s">
        <v>598</v>
      </c>
      <c r="G292" s="1" t="s">
        <v>599</v>
      </c>
      <c r="H292" s="1">
        <v>53956</v>
      </c>
      <c r="I292" s="1">
        <v>53689</v>
      </c>
      <c r="J292" s="1">
        <v>63213</v>
      </c>
    </row>
    <row r="293" spans="1:10" ht="15" customHeight="1" x14ac:dyDescent="0.2">
      <c r="A293" s="1">
        <v>62</v>
      </c>
      <c r="B293" s="1" t="s">
        <v>82</v>
      </c>
      <c r="C293" s="1">
        <v>486</v>
      </c>
      <c r="D293" s="1" t="s">
        <v>11</v>
      </c>
      <c r="E293" s="1">
        <v>5312</v>
      </c>
      <c r="F293" s="1" t="s">
        <v>598</v>
      </c>
      <c r="G293" s="1" t="s">
        <v>599</v>
      </c>
    </row>
    <row r="294" spans="1:10" ht="15" customHeight="1" x14ac:dyDescent="0.2">
      <c r="A294" s="1">
        <v>66</v>
      </c>
      <c r="B294" s="1" t="s">
        <v>84</v>
      </c>
      <c r="C294" s="1">
        <v>486</v>
      </c>
      <c r="D294" s="1" t="s">
        <v>11</v>
      </c>
      <c r="E294" s="1">
        <v>5312</v>
      </c>
      <c r="F294" s="1" t="s">
        <v>598</v>
      </c>
      <c r="G294" s="1" t="s">
        <v>599</v>
      </c>
      <c r="H294" s="1">
        <v>1028</v>
      </c>
      <c r="I294" s="1">
        <v>874</v>
      </c>
      <c r="J294" s="1">
        <v>786</v>
      </c>
    </row>
    <row r="295" spans="1:10" ht="15" customHeight="1" x14ac:dyDescent="0.2">
      <c r="A295" s="1">
        <v>69</v>
      </c>
      <c r="B295" s="1" t="s">
        <v>87</v>
      </c>
      <c r="C295" s="1">
        <v>486</v>
      </c>
      <c r="D295" s="1" t="s">
        <v>11</v>
      </c>
      <c r="E295" s="1">
        <v>5312</v>
      </c>
      <c r="F295" s="1" t="s">
        <v>598</v>
      </c>
      <c r="G295" s="1" t="s">
        <v>599</v>
      </c>
      <c r="H295" s="1">
        <v>870</v>
      </c>
      <c r="I295" s="1">
        <v>858</v>
      </c>
      <c r="J295" s="1">
        <v>835</v>
      </c>
    </row>
    <row r="296" spans="1:10" ht="15" customHeight="1" x14ac:dyDescent="0.2">
      <c r="A296" s="1">
        <v>70</v>
      </c>
      <c r="B296" s="1" t="s">
        <v>88</v>
      </c>
      <c r="C296" s="1">
        <v>486</v>
      </c>
      <c r="D296" s="1" t="s">
        <v>11</v>
      </c>
      <c r="E296" s="1">
        <v>5312</v>
      </c>
      <c r="F296" s="1" t="s">
        <v>598</v>
      </c>
      <c r="G296" s="1" t="s">
        <v>599</v>
      </c>
      <c r="H296" s="1">
        <v>30</v>
      </c>
      <c r="I296" s="1">
        <v>32</v>
      </c>
      <c r="J296" s="1">
        <v>31</v>
      </c>
    </row>
    <row r="297" spans="1:10" ht="15" customHeight="1" x14ac:dyDescent="0.2">
      <c r="A297" s="1">
        <v>74</v>
      </c>
      <c r="B297" s="1" t="s">
        <v>89</v>
      </c>
      <c r="C297" s="1">
        <v>486</v>
      </c>
      <c r="D297" s="1" t="s">
        <v>11</v>
      </c>
      <c r="E297" s="1">
        <v>5312</v>
      </c>
      <c r="F297" s="1" t="s">
        <v>598</v>
      </c>
      <c r="G297" s="1" t="s">
        <v>599</v>
      </c>
      <c r="H297" s="1">
        <v>2262</v>
      </c>
      <c r="I297" s="1">
        <v>2240</v>
      </c>
      <c r="J297" s="1">
        <v>2241</v>
      </c>
    </row>
    <row r="298" spans="1:10" ht="15" customHeight="1" x14ac:dyDescent="0.2">
      <c r="A298" s="1">
        <v>81</v>
      </c>
      <c r="B298" s="1" t="s">
        <v>93</v>
      </c>
      <c r="C298" s="1">
        <v>486</v>
      </c>
      <c r="D298" s="1" t="s">
        <v>11</v>
      </c>
      <c r="E298" s="1">
        <v>5312</v>
      </c>
      <c r="F298" s="1" t="s">
        <v>598</v>
      </c>
      <c r="G298" s="1" t="s">
        <v>599</v>
      </c>
      <c r="H298" s="1">
        <v>7955</v>
      </c>
      <c r="I298" s="1">
        <v>7955</v>
      </c>
      <c r="J298" s="1">
        <v>7955</v>
      </c>
    </row>
    <row r="299" spans="1:10" ht="15" customHeight="1" x14ac:dyDescent="0.2">
      <c r="A299" s="1">
        <v>84</v>
      </c>
      <c r="B299" s="1" t="s">
        <v>94</v>
      </c>
      <c r="C299" s="1">
        <v>486</v>
      </c>
      <c r="D299" s="1" t="s">
        <v>11</v>
      </c>
      <c r="E299" s="1">
        <v>5312</v>
      </c>
      <c r="F299" s="1" t="s">
        <v>598</v>
      </c>
      <c r="G299" s="1" t="s">
        <v>599</v>
      </c>
      <c r="H299" s="1">
        <v>77</v>
      </c>
      <c r="I299" s="1">
        <v>80</v>
      </c>
      <c r="J299" s="1">
        <v>79</v>
      </c>
    </row>
    <row r="300" spans="1:10" ht="15" customHeight="1" x14ac:dyDescent="0.2">
      <c r="A300" s="1">
        <v>86</v>
      </c>
      <c r="B300" s="1" t="s">
        <v>95</v>
      </c>
      <c r="C300" s="1">
        <v>486</v>
      </c>
      <c r="D300" s="1" t="s">
        <v>11</v>
      </c>
      <c r="E300" s="1">
        <v>5312</v>
      </c>
      <c r="F300" s="1" t="s">
        <v>598</v>
      </c>
      <c r="G300" s="1" t="s">
        <v>599</v>
      </c>
      <c r="H300" s="1">
        <v>1000</v>
      </c>
      <c r="I300" s="1">
        <v>892</v>
      </c>
      <c r="J300" s="1">
        <v>847</v>
      </c>
    </row>
    <row r="301" spans="1:10" ht="15" customHeight="1" x14ac:dyDescent="0.2">
      <c r="A301" s="1">
        <v>87</v>
      </c>
      <c r="B301" s="1" t="s">
        <v>96</v>
      </c>
      <c r="C301" s="1">
        <v>486</v>
      </c>
      <c r="D301" s="1" t="s">
        <v>11</v>
      </c>
      <c r="E301" s="1">
        <v>5312</v>
      </c>
      <c r="F301" s="1" t="s">
        <v>598</v>
      </c>
      <c r="G301" s="1" t="s">
        <v>599</v>
      </c>
      <c r="H301" s="1">
        <v>3672</v>
      </c>
      <c r="I301" s="1">
        <v>2932</v>
      </c>
      <c r="J301" s="1">
        <v>2506</v>
      </c>
    </row>
    <row r="302" spans="1:10" ht="15" customHeight="1" x14ac:dyDescent="0.2">
      <c r="A302" s="1">
        <v>88</v>
      </c>
      <c r="B302" s="1" t="s">
        <v>97</v>
      </c>
      <c r="C302" s="1">
        <v>486</v>
      </c>
      <c r="D302" s="1" t="s">
        <v>11</v>
      </c>
      <c r="E302" s="1">
        <v>5312</v>
      </c>
      <c r="F302" s="1" t="s">
        <v>598</v>
      </c>
      <c r="G302" s="1" t="s">
        <v>599</v>
      </c>
      <c r="H302" s="1">
        <v>15</v>
      </c>
      <c r="I302" s="1">
        <v>15</v>
      </c>
      <c r="J302" s="1">
        <v>15</v>
      </c>
    </row>
    <row r="303" spans="1:10" ht="15" customHeight="1" x14ac:dyDescent="0.2">
      <c r="A303" s="1">
        <v>89</v>
      </c>
      <c r="B303" s="1" t="s">
        <v>98</v>
      </c>
      <c r="C303" s="1">
        <v>486</v>
      </c>
      <c r="D303" s="1" t="s">
        <v>11</v>
      </c>
      <c r="E303" s="1">
        <v>5312</v>
      </c>
      <c r="F303" s="1" t="s">
        <v>598</v>
      </c>
      <c r="G303" s="1" t="s">
        <v>599</v>
      </c>
      <c r="H303" s="1">
        <v>71357</v>
      </c>
      <c r="I303" s="1">
        <v>75061</v>
      </c>
      <c r="J303" s="1">
        <v>78206</v>
      </c>
    </row>
    <row r="304" spans="1:10" ht="15" customHeight="1" x14ac:dyDescent="0.2">
      <c r="A304" s="1">
        <v>90</v>
      </c>
      <c r="B304" s="1" t="s">
        <v>99</v>
      </c>
      <c r="C304" s="1">
        <v>486</v>
      </c>
      <c r="D304" s="1" t="s">
        <v>11</v>
      </c>
      <c r="E304" s="1">
        <v>5312</v>
      </c>
      <c r="F304" s="1" t="s">
        <v>598</v>
      </c>
      <c r="G304" s="1" t="s">
        <v>599</v>
      </c>
      <c r="H304" s="1">
        <v>45494</v>
      </c>
      <c r="I304" s="1">
        <v>45547</v>
      </c>
      <c r="J304" s="1">
        <v>45459</v>
      </c>
    </row>
    <row r="305" spans="1:10" ht="15" customHeight="1" x14ac:dyDescent="0.2">
      <c r="A305" s="1">
        <v>175</v>
      </c>
      <c r="B305" s="1" t="s">
        <v>100</v>
      </c>
      <c r="C305" s="1">
        <v>486</v>
      </c>
      <c r="D305" s="1" t="s">
        <v>11</v>
      </c>
      <c r="E305" s="1">
        <v>5312</v>
      </c>
      <c r="F305" s="1" t="s">
        <v>598</v>
      </c>
      <c r="G305" s="1" t="s">
        <v>599</v>
      </c>
      <c r="H305" s="1">
        <v>621</v>
      </c>
      <c r="I305" s="1">
        <v>629</v>
      </c>
      <c r="J305" s="1">
        <v>634</v>
      </c>
    </row>
    <row r="306" spans="1:10" ht="15" customHeight="1" x14ac:dyDescent="0.2">
      <c r="A306" s="1">
        <v>91</v>
      </c>
      <c r="B306" s="1" t="s">
        <v>101</v>
      </c>
      <c r="C306" s="1">
        <v>486</v>
      </c>
      <c r="D306" s="1" t="s">
        <v>11</v>
      </c>
      <c r="E306" s="1">
        <v>5312</v>
      </c>
      <c r="F306" s="1" t="s">
        <v>598</v>
      </c>
      <c r="G306" s="1" t="s">
        <v>599</v>
      </c>
      <c r="H306" s="1">
        <v>451</v>
      </c>
      <c r="I306" s="1">
        <v>624</v>
      </c>
      <c r="J306" s="1">
        <v>1393</v>
      </c>
    </row>
    <row r="307" spans="1:10" ht="15" customHeight="1" x14ac:dyDescent="0.2">
      <c r="A307" s="1">
        <v>93</v>
      </c>
      <c r="B307" s="1" t="s">
        <v>102</v>
      </c>
      <c r="C307" s="1">
        <v>486</v>
      </c>
      <c r="D307" s="1" t="s">
        <v>11</v>
      </c>
      <c r="E307" s="1">
        <v>5312</v>
      </c>
      <c r="F307" s="1" t="s">
        <v>598</v>
      </c>
      <c r="G307" s="1" t="s">
        <v>599</v>
      </c>
      <c r="H307" s="1">
        <v>53414</v>
      </c>
      <c r="I307" s="1">
        <v>55378</v>
      </c>
      <c r="J307" s="1">
        <v>53652</v>
      </c>
    </row>
    <row r="308" spans="1:10" ht="15" customHeight="1" x14ac:dyDescent="0.2">
      <c r="A308" s="1">
        <v>95</v>
      </c>
      <c r="B308" s="1" t="s">
        <v>103</v>
      </c>
      <c r="C308" s="1">
        <v>486</v>
      </c>
      <c r="D308" s="1" t="s">
        <v>11</v>
      </c>
      <c r="E308" s="1">
        <v>5312</v>
      </c>
      <c r="F308" s="1" t="s">
        <v>598</v>
      </c>
      <c r="G308" s="1" t="s">
        <v>599</v>
      </c>
      <c r="H308" s="1">
        <v>24418</v>
      </c>
      <c r="I308" s="1">
        <v>25643</v>
      </c>
      <c r="J308" s="1">
        <v>24427</v>
      </c>
    </row>
    <row r="309" spans="1:10" ht="15" customHeight="1" x14ac:dyDescent="0.2">
      <c r="A309" s="1">
        <v>100</v>
      </c>
      <c r="B309" s="1" t="s">
        <v>106</v>
      </c>
      <c r="C309" s="1">
        <v>486</v>
      </c>
      <c r="D309" s="1" t="s">
        <v>11</v>
      </c>
      <c r="E309" s="1">
        <v>5312</v>
      </c>
      <c r="F309" s="1" t="s">
        <v>598</v>
      </c>
      <c r="G309" s="1" t="s">
        <v>599</v>
      </c>
      <c r="H309" s="1">
        <v>802570</v>
      </c>
      <c r="I309" s="1">
        <v>822000</v>
      </c>
      <c r="J309" s="1">
        <v>846000</v>
      </c>
    </row>
    <row r="310" spans="1:10" ht="15" customHeight="1" x14ac:dyDescent="0.2">
      <c r="A310" s="1">
        <v>101</v>
      </c>
      <c r="B310" s="1" t="s">
        <v>107</v>
      </c>
      <c r="C310" s="1">
        <v>486</v>
      </c>
      <c r="D310" s="1" t="s">
        <v>11</v>
      </c>
      <c r="E310" s="1">
        <v>5312</v>
      </c>
      <c r="F310" s="1" t="s">
        <v>598</v>
      </c>
      <c r="G310" s="1" t="s">
        <v>599</v>
      </c>
      <c r="H310" s="1">
        <v>125859</v>
      </c>
      <c r="I310" s="1">
        <v>187336</v>
      </c>
      <c r="J310" s="1">
        <v>139964</v>
      </c>
    </row>
    <row r="311" spans="1:10" ht="15" customHeight="1" x14ac:dyDescent="0.2">
      <c r="A311" s="1">
        <v>102</v>
      </c>
      <c r="B311" s="1" t="s">
        <v>108</v>
      </c>
      <c r="C311" s="1">
        <v>486</v>
      </c>
      <c r="D311" s="1" t="s">
        <v>11</v>
      </c>
      <c r="E311" s="1">
        <v>5312</v>
      </c>
      <c r="F311" s="1" t="s">
        <v>598</v>
      </c>
      <c r="G311" s="1" t="s">
        <v>599</v>
      </c>
      <c r="H311" s="1">
        <v>4049</v>
      </c>
      <c r="I311" s="1">
        <v>4298</v>
      </c>
      <c r="J311" s="1">
        <v>4388</v>
      </c>
    </row>
    <row r="312" spans="1:10" ht="15" customHeight="1" x14ac:dyDescent="0.2">
      <c r="A312" s="1">
        <v>105</v>
      </c>
      <c r="B312" s="1" t="s">
        <v>111</v>
      </c>
      <c r="C312" s="1">
        <v>486</v>
      </c>
      <c r="D312" s="1" t="s">
        <v>11</v>
      </c>
      <c r="E312" s="1">
        <v>5312</v>
      </c>
      <c r="F312" s="1" t="s">
        <v>598</v>
      </c>
      <c r="G312" s="1" t="s">
        <v>599</v>
      </c>
      <c r="H312" s="1">
        <v>2390</v>
      </c>
      <c r="I312" s="1">
        <v>2390</v>
      </c>
      <c r="J312" s="1">
        <v>2525</v>
      </c>
    </row>
    <row r="313" spans="1:10" ht="15" customHeight="1" x14ac:dyDescent="0.2">
      <c r="A313" s="1">
        <v>106</v>
      </c>
      <c r="B313" s="1" t="s">
        <v>112</v>
      </c>
      <c r="C313" s="1">
        <v>486</v>
      </c>
      <c r="D313" s="1" t="s">
        <v>11</v>
      </c>
      <c r="E313" s="1">
        <v>5312</v>
      </c>
      <c r="F313" s="1" t="s">
        <v>598</v>
      </c>
      <c r="G313" s="1" t="s">
        <v>599</v>
      </c>
      <c r="H313" s="1">
        <v>15</v>
      </c>
      <c r="I313" s="1">
        <v>15</v>
      </c>
      <c r="J313" s="1">
        <v>15</v>
      </c>
    </row>
    <row r="314" spans="1:10" ht="15" customHeight="1" x14ac:dyDescent="0.2">
      <c r="A314" s="1">
        <v>109</v>
      </c>
      <c r="B314" s="1" t="s">
        <v>113</v>
      </c>
      <c r="C314" s="1">
        <v>486</v>
      </c>
      <c r="D314" s="1" t="s">
        <v>11</v>
      </c>
      <c r="E314" s="1">
        <v>5312</v>
      </c>
      <c r="F314" s="1" t="s">
        <v>598</v>
      </c>
      <c r="G314" s="1" t="s">
        <v>599</v>
      </c>
      <c r="H314" s="1">
        <v>6500</v>
      </c>
      <c r="I314" s="1">
        <v>7137</v>
      </c>
      <c r="J314" s="1">
        <v>6958</v>
      </c>
    </row>
    <row r="315" spans="1:10" ht="15" customHeight="1" x14ac:dyDescent="0.2">
      <c r="A315" s="1">
        <v>110</v>
      </c>
      <c r="B315" s="1" t="s">
        <v>114</v>
      </c>
      <c r="C315" s="1">
        <v>486</v>
      </c>
      <c r="D315" s="1" t="s">
        <v>11</v>
      </c>
      <c r="E315" s="1">
        <v>5312</v>
      </c>
      <c r="F315" s="1" t="s">
        <v>598</v>
      </c>
      <c r="G315" s="1" t="s">
        <v>599</v>
      </c>
      <c r="H315" s="1">
        <v>10</v>
      </c>
      <c r="I315" s="1">
        <v>9</v>
      </c>
      <c r="J315" s="1">
        <v>10</v>
      </c>
    </row>
    <row r="316" spans="1:10" ht="15" customHeight="1" x14ac:dyDescent="0.2">
      <c r="A316" s="1">
        <v>112</v>
      </c>
      <c r="B316" s="1" t="s">
        <v>115</v>
      </c>
      <c r="C316" s="1">
        <v>486</v>
      </c>
      <c r="D316" s="1" t="s">
        <v>11</v>
      </c>
      <c r="E316" s="1">
        <v>5312</v>
      </c>
      <c r="F316" s="1" t="s">
        <v>598</v>
      </c>
      <c r="G316" s="1" t="s">
        <v>599</v>
      </c>
      <c r="H316" s="1">
        <v>870</v>
      </c>
      <c r="I316" s="1">
        <v>893</v>
      </c>
      <c r="J316" s="1">
        <v>917</v>
      </c>
    </row>
    <row r="317" spans="1:10" ht="15" customHeight="1" x14ac:dyDescent="0.2">
      <c r="A317" s="1">
        <v>114</v>
      </c>
      <c r="B317" s="1" t="s">
        <v>117</v>
      </c>
      <c r="C317" s="1">
        <v>486</v>
      </c>
      <c r="D317" s="1" t="s">
        <v>11</v>
      </c>
      <c r="E317" s="1">
        <v>5312</v>
      </c>
      <c r="F317" s="1" t="s">
        <v>598</v>
      </c>
      <c r="G317" s="1" t="s">
        <v>599</v>
      </c>
      <c r="H317" s="1">
        <v>59361</v>
      </c>
      <c r="I317" s="1">
        <v>60718</v>
      </c>
      <c r="J317" s="1">
        <v>63299</v>
      </c>
    </row>
    <row r="318" spans="1:10" ht="15" customHeight="1" x14ac:dyDescent="0.2">
      <c r="A318" s="1">
        <v>83</v>
      </c>
      <c r="B318" s="1" t="s">
        <v>118</v>
      </c>
      <c r="C318" s="1">
        <v>486</v>
      </c>
      <c r="D318" s="1" t="s">
        <v>11</v>
      </c>
      <c r="E318" s="1">
        <v>5312</v>
      </c>
      <c r="F318" s="1" t="s">
        <v>598</v>
      </c>
      <c r="G318" s="1" t="s">
        <v>599</v>
      </c>
      <c r="H318" s="1">
        <v>1408</v>
      </c>
      <c r="I318" s="1">
        <v>1448</v>
      </c>
      <c r="J318" s="1">
        <v>1480</v>
      </c>
    </row>
    <row r="319" spans="1:10" ht="15" customHeight="1" x14ac:dyDescent="0.2">
      <c r="A319" s="1">
        <v>118</v>
      </c>
      <c r="B319" s="1" t="s">
        <v>119</v>
      </c>
      <c r="C319" s="1">
        <v>486</v>
      </c>
      <c r="D319" s="1" t="s">
        <v>11</v>
      </c>
      <c r="E319" s="1">
        <v>5312</v>
      </c>
      <c r="F319" s="1" t="s">
        <v>598</v>
      </c>
      <c r="G319" s="1" t="s">
        <v>599</v>
      </c>
    </row>
    <row r="320" spans="1:10" ht="15" customHeight="1" x14ac:dyDescent="0.2">
      <c r="A320" s="1">
        <v>120</v>
      </c>
      <c r="B320" s="1" t="s">
        <v>121</v>
      </c>
      <c r="C320" s="1">
        <v>486</v>
      </c>
      <c r="D320" s="1" t="s">
        <v>11</v>
      </c>
      <c r="E320" s="1">
        <v>5312</v>
      </c>
      <c r="F320" s="1" t="s">
        <v>598</v>
      </c>
      <c r="G320" s="1" t="s">
        <v>599</v>
      </c>
      <c r="H320" s="1">
        <v>22920</v>
      </c>
      <c r="I320" s="1">
        <v>27710</v>
      </c>
      <c r="J320" s="1">
        <v>28600</v>
      </c>
    </row>
    <row r="321" spans="1:10" ht="15" customHeight="1" x14ac:dyDescent="0.2">
      <c r="A321" s="1">
        <v>121</v>
      </c>
      <c r="B321" s="1" t="s">
        <v>123</v>
      </c>
      <c r="C321" s="1">
        <v>486</v>
      </c>
      <c r="D321" s="1" t="s">
        <v>11</v>
      </c>
      <c r="E321" s="1">
        <v>5312</v>
      </c>
      <c r="F321" s="1" t="s">
        <v>598</v>
      </c>
      <c r="G321" s="1" t="s">
        <v>599</v>
      </c>
      <c r="H321" s="1">
        <v>2964</v>
      </c>
      <c r="I321" s="1">
        <v>2974</v>
      </c>
      <c r="J321" s="1">
        <v>2984</v>
      </c>
    </row>
    <row r="322" spans="1:10" ht="15" customHeight="1" x14ac:dyDescent="0.2">
      <c r="A322" s="1">
        <v>123</v>
      </c>
      <c r="B322" s="1" t="s">
        <v>125</v>
      </c>
      <c r="C322" s="1">
        <v>486</v>
      </c>
      <c r="D322" s="1" t="s">
        <v>11</v>
      </c>
      <c r="E322" s="1">
        <v>5312</v>
      </c>
      <c r="F322" s="1" t="s">
        <v>598</v>
      </c>
      <c r="G322" s="1" t="s">
        <v>599</v>
      </c>
      <c r="H322" s="1">
        <v>12455</v>
      </c>
      <c r="I322" s="1">
        <v>12647</v>
      </c>
      <c r="J322" s="1">
        <v>12844</v>
      </c>
    </row>
    <row r="323" spans="1:10" ht="15" customHeight="1" x14ac:dyDescent="0.2">
      <c r="A323" s="1">
        <v>124</v>
      </c>
      <c r="B323" s="1" t="s">
        <v>126</v>
      </c>
      <c r="C323" s="1">
        <v>486</v>
      </c>
      <c r="D323" s="1" t="s">
        <v>11</v>
      </c>
      <c r="E323" s="1">
        <v>5312</v>
      </c>
      <c r="F323" s="1" t="s">
        <v>598</v>
      </c>
      <c r="G323" s="1" t="s">
        <v>599</v>
      </c>
    </row>
    <row r="324" spans="1:10" ht="15" customHeight="1" x14ac:dyDescent="0.2">
      <c r="A324" s="1">
        <v>129</v>
      </c>
      <c r="B324" s="1" t="s">
        <v>130</v>
      </c>
      <c r="C324" s="1">
        <v>486</v>
      </c>
      <c r="D324" s="1" t="s">
        <v>11</v>
      </c>
      <c r="E324" s="1">
        <v>5312</v>
      </c>
      <c r="F324" s="1" t="s">
        <v>598</v>
      </c>
      <c r="G324" s="1" t="s">
        <v>599</v>
      </c>
      <c r="H324" s="1">
        <v>66515</v>
      </c>
      <c r="I324" s="1">
        <v>68940</v>
      </c>
      <c r="J324" s="1">
        <v>69902</v>
      </c>
    </row>
    <row r="325" spans="1:10" ht="15" customHeight="1" x14ac:dyDescent="0.2">
      <c r="A325" s="1">
        <v>130</v>
      </c>
      <c r="B325" s="1" t="s">
        <v>131</v>
      </c>
      <c r="C325" s="1">
        <v>486</v>
      </c>
      <c r="D325" s="1" t="s">
        <v>11</v>
      </c>
      <c r="E325" s="1">
        <v>5312</v>
      </c>
      <c r="F325" s="1" t="s">
        <v>598</v>
      </c>
      <c r="G325" s="1" t="s">
        <v>599</v>
      </c>
      <c r="H325" s="1">
        <v>17503</v>
      </c>
      <c r="I325" s="1">
        <v>18038</v>
      </c>
      <c r="J325" s="1">
        <v>18049</v>
      </c>
    </row>
    <row r="326" spans="1:10" ht="15" customHeight="1" x14ac:dyDescent="0.2">
      <c r="A326" s="1">
        <v>131</v>
      </c>
      <c r="B326" s="1" t="s">
        <v>132</v>
      </c>
      <c r="C326" s="1">
        <v>486</v>
      </c>
      <c r="D326" s="1" t="s">
        <v>11</v>
      </c>
      <c r="E326" s="1">
        <v>5312</v>
      </c>
      <c r="F326" s="1" t="s">
        <v>598</v>
      </c>
      <c r="G326" s="1" t="s">
        <v>599</v>
      </c>
      <c r="H326" s="1">
        <v>28911</v>
      </c>
      <c r="I326" s="1">
        <v>30711</v>
      </c>
      <c r="J326" s="1">
        <v>28036</v>
      </c>
    </row>
    <row r="327" spans="1:10" ht="15" customHeight="1" x14ac:dyDescent="0.2">
      <c r="A327" s="1">
        <v>132</v>
      </c>
      <c r="B327" s="1" t="s">
        <v>133</v>
      </c>
      <c r="C327" s="1">
        <v>486</v>
      </c>
      <c r="D327" s="1" t="s">
        <v>11</v>
      </c>
      <c r="E327" s="1">
        <v>5312</v>
      </c>
      <c r="F327" s="1" t="s">
        <v>598</v>
      </c>
      <c r="G327" s="1" t="s">
        <v>599</v>
      </c>
      <c r="H327" s="1">
        <v>47</v>
      </c>
      <c r="I327" s="1">
        <v>66</v>
      </c>
      <c r="J327" s="1">
        <v>66</v>
      </c>
    </row>
    <row r="328" spans="1:10" ht="15" customHeight="1" x14ac:dyDescent="0.2">
      <c r="A328" s="1">
        <v>133</v>
      </c>
      <c r="B328" s="1" t="s">
        <v>134</v>
      </c>
      <c r="C328" s="1">
        <v>486</v>
      </c>
      <c r="D328" s="1" t="s">
        <v>11</v>
      </c>
      <c r="E328" s="1">
        <v>5312</v>
      </c>
      <c r="F328" s="1" t="s">
        <v>598</v>
      </c>
      <c r="G328" s="1" t="s">
        <v>599</v>
      </c>
      <c r="H328" s="1">
        <v>7413</v>
      </c>
      <c r="I328" s="1">
        <v>5711</v>
      </c>
      <c r="J328" s="1">
        <v>5819</v>
      </c>
    </row>
    <row r="329" spans="1:10" ht="15" customHeight="1" x14ac:dyDescent="0.2">
      <c r="A329" s="1">
        <v>135</v>
      </c>
      <c r="B329" s="1" t="s">
        <v>137</v>
      </c>
      <c r="C329" s="1">
        <v>486</v>
      </c>
      <c r="D329" s="1" t="s">
        <v>11</v>
      </c>
      <c r="E329" s="1">
        <v>5312</v>
      </c>
      <c r="F329" s="1" t="s">
        <v>598</v>
      </c>
      <c r="G329" s="1" t="s">
        <v>599</v>
      </c>
      <c r="H329" s="1">
        <v>6030</v>
      </c>
      <c r="I329" s="1">
        <v>6023</v>
      </c>
      <c r="J329" s="1">
        <v>5860</v>
      </c>
    </row>
    <row r="330" spans="1:10" ht="15" customHeight="1" x14ac:dyDescent="0.2">
      <c r="A330" s="1">
        <v>137</v>
      </c>
      <c r="B330" s="1" t="s">
        <v>139</v>
      </c>
      <c r="C330" s="1">
        <v>486</v>
      </c>
      <c r="D330" s="1" t="s">
        <v>11</v>
      </c>
      <c r="E330" s="1">
        <v>5312</v>
      </c>
      <c r="F330" s="1" t="s">
        <v>598</v>
      </c>
      <c r="G330" s="1" t="s">
        <v>599</v>
      </c>
      <c r="H330" s="1">
        <v>464</v>
      </c>
      <c r="I330" s="1">
        <v>470</v>
      </c>
      <c r="J330" s="1">
        <v>459</v>
      </c>
    </row>
    <row r="331" spans="1:10" ht="15" customHeight="1" x14ac:dyDescent="0.2">
      <c r="A331" s="1">
        <v>138</v>
      </c>
      <c r="B331" s="1" t="s">
        <v>140</v>
      </c>
      <c r="C331" s="1">
        <v>486</v>
      </c>
      <c r="D331" s="1" t="s">
        <v>11</v>
      </c>
      <c r="E331" s="1">
        <v>5312</v>
      </c>
      <c r="F331" s="1" t="s">
        <v>598</v>
      </c>
      <c r="G331" s="1" t="s">
        <v>599</v>
      </c>
      <c r="H331" s="1">
        <v>74585</v>
      </c>
      <c r="I331" s="1">
        <v>77549</v>
      </c>
      <c r="J331" s="1">
        <v>78322</v>
      </c>
    </row>
    <row r="332" spans="1:10" ht="15" customHeight="1" x14ac:dyDescent="0.2">
      <c r="A332" s="1">
        <v>145</v>
      </c>
      <c r="B332" s="1" t="s">
        <v>141</v>
      </c>
      <c r="C332" s="1">
        <v>486</v>
      </c>
      <c r="D332" s="1" t="s">
        <v>11</v>
      </c>
      <c r="E332" s="1">
        <v>5312</v>
      </c>
      <c r="F332" s="1" t="s">
        <v>598</v>
      </c>
      <c r="G332" s="1" t="s">
        <v>599</v>
      </c>
      <c r="H332" s="1">
        <v>384</v>
      </c>
      <c r="I332" s="1">
        <v>384</v>
      </c>
      <c r="J332" s="1">
        <v>384</v>
      </c>
    </row>
    <row r="333" spans="1:10" ht="15" customHeight="1" x14ac:dyDescent="0.2">
      <c r="A333" s="1">
        <v>142</v>
      </c>
      <c r="B333" s="1" t="s">
        <v>144</v>
      </c>
      <c r="C333" s="1">
        <v>486</v>
      </c>
      <c r="D333" s="1" t="s">
        <v>11</v>
      </c>
      <c r="E333" s="1">
        <v>5312</v>
      </c>
      <c r="F333" s="1" t="s">
        <v>598</v>
      </c>
      <c r="G333" s="1" t="s">
        <v>599</v>
      </c>
      <c r="H333" s="1">
        <v>56</v>
      </c>
      <c r="I333" s="1">
        <v>57</v>
      </c>
      <c r="J333" s="1">
        <v>58</v>
      </c>
    </row>
    <row r="334" spans="1:10" ht="15" customHeight="1" x14ac:dyDescent="0.2">
      <c r="A334" s="1">
        <v>143</v>
      </c>
      <c r="B334" s="1" t="s">
        <v>145</v>
      </c>
      <c r="C334" s="1">
        <v>486</v>
      </c>
      <c r="D334" s="1" t="s">
        <v>11</v>
      </c>
      <c r="E334" s="1">
        <v>5312</v>
      </c>
      <c r="F334" s="1" t="s">
        <v>598</v>
      </c>
      <c r="G334" s="1" t="s">
        <v>599</v>
      </c>
      <c r="H334" s="1">
        <v>8394</v>
      </c>
      <c r="I334" s="1">
        <v>8427</v>
      </c>
      <c r="J334" s="1">
        <v>8490</v>
      </c>
    </row>
    <row r="335" spans="1:10" ht="15" customHeight="1" x14ac:dyDescent="0.2">
      <c r="A335" s="1">
        <v>144</v>
      </c>
      <c r="B335" s="1" t="s">
        <v>146</v>
      </c>
      <c r="C335" s="1">
        <v>486</v>
      </c>
      <c r="D335" s="1" t="s">
        <v>11</v>
      </c>
      <c r="E335" s="1">
        <v>5312</v>
      </c>
      <c r="F335" s="1" t="s">
        <v>598</v>
      </c>
      <c r="G335" s="1" t="s">
        <v>599</v>
      </c>
      <c r="H335" s="1">
        <v>75122</v>
      </c>
      <c r="I335" s="1">
        <v>86926</v>
      </c>
      <c r="J335" s="1">
        <v>67411</v>
      </c>
    </row>
    <row r="336" spans="1:10" ht="15" customHeight="1" x14ac:dyDescent="0.2">
      <c r="A336" s="1">
        <v>149</v>
      </c>
      <c r="B336" s="1" t="s">
        <v>150</v>
      </c>
      <c r="C336" s="1">
        <v>486</v>
      </c>
      <c r="D336" s="1" t="s">
        <v>11</v>
      </c>
      <c r="E336" s="1">
        <v>5312</v>
      </c>
      <c r="F336" s="1" t="s">
        <v>598</v>
      </c>
      <c r="G336" s="1" t="s">
        <v>599</v>
      </c>
      <c r="H336" s="1">
        <v>12861</v>
      </c>
      <c r="I336" s="1">
        <v>14311</v>
      </c>
      <c r="J336" s="1">
        <v>14311</v>
      </c>
    </row>
    <row r="337" spans="1:10" ht="15" customHeight="1" x14ac:dyDescent="0.2">
      <c r="A337" s="1">
        <v>153</v>
      </c>
      <c r="B337" s="1" t="s">
        <v>152</v>
      </c>
      <c r="C337" s="1">
        <v>486</v>
      </c>
      <c r="D337" s="1" t="s">
        <v>11</v>
      </c>
      <c r="E337" s="1">
        <v>5312</v>
      </c>
      <c r="F337" s="1" t="s">
        <v>598</v>
      </c>
      <c r="G337" s="1" t="s">
        <v>599</v>
      </c>
      <c r="H337" s="1">
        <v>241</v>
      </c>
      <c r="I337" s="1">
        <v>235</v>
      </c>
      <c r="J337" s="1">
        <v>262</v>
      </c>
    </row>
    <row r="338" spans="1:10" ht="15" customHeight="1" x14ac:dyDescent="0.2">
      <c r="A338" s="1">
        <v>157</v>
      </c>
      <c r="B338" s="1" t="s">
        <v>154</v>
      </c>
      <c r="C338" s="1">
        <v>486</v>
      </c>
      <c r="D338" s="1" t="s">
        <v>11</v>
      </c>
      <c r="E338" s="1">
        <v>5312</v>
      </c>
      <c r="F338" s="1" t="s">
        <v>598</v>
      </c>
      <c r="G338" s="1" t="s">
        <v>599</v>
      </c>
      <c r="H338" s="1">
        <v>1067</v>
      </c>
      <c r="I338" s="1">
        <v>1386</v>
      </c>
      <c r="J338" s="1">
        <v>1680</v>
      </c>
    </row>
    <row r="339" spans="1:10" ht="15" customHeight="1" x14ac:dyDescent="0.2">
      <c r="A339" s="1">
        <v>160</v>
      </c>
      <c r="B339" s="1" t="s">
        <v>157</v>
      </c>
      <c r="C339" s="1">
        <v>486</v>
      </c>
      <c r="D339" s="1" t="s">
        <v>11</v>
      </c>
      <c r="E339" s="1">
        <v>5312</v>
      </c>
      <c r="F339" s="1" t="s">
        <v>598</v>
      </c>
      <c r="G339" s="1" t="s">
        <v>599</v>
      </c>
      <c r="H339" s="1">
        <v>41</v>
      </c>
      <c r="I339" s="1">
        <v>41</v>
      </c>
      <c r="J339" s="1">
        <v>41</v>
      </c>
    </row>
    <row r="340" spans="1:10" ht="15" customHeight="1" x14ac:dyDescent="0.2">
      <c r="A340" s="1">
        <v>299</v>
      </c>
      <c r="B340" s="1" t="s">
        <v>159</v>
      </c>
      <c r="C340" s="1">
        <v>486</v>
      </c>
      <c r="D340" s="1" t="s">
        <v>11</v>
      </c>
      <c r="E340" s="1">
        <v>5312</v>
      </c>
      <c r="F340" s="1" t="s">
        <v>598</v>
      </c>
      <c r="G340" s="1" t="s">
        <v>599</v>
      </c>
      <c r="H340" s="1">
        <v>99</v>
      </c>
      <c r="I340" s="1">
        <v>100</v>
      </c>
      <c r="J340" s="1">
        <v>100</v>
      </c>
    </row>
    <row r="341" spans="1:10" ht="15" customHeight="1" x14ac:dyDescent="0.2">
      <c r="A341" s="1">
        <v>221</v>
      </c>
      <c r="B341" s="1" t="s">
        <v>160</v>
      </c>
      <c r="C341" s="1">
        <v>486</v>
      </c>
      <c r="D341" s="1" t="s">
        <v>11</v>
      </c>
      <c r="E341" s="1">
        <v>5312</v>
      </c>
      <c r="F341" s="1" t="s">
        <v>598</v>
      </c>
      <c r="G341" s="1" t="s">
        <v>599</v>
      </c>
      <c r="H341" s="1">
        <v>1421</v>
      </c>
      <c r="I341" s="1">
        <v>1421</v>
      </c>
      <c r="J341" s="1">
        <v>1421</v>
      </c>
    </row>
    <row r="342" spans="1:10" ht="15" customHeight="1" x14ac:dyDescent="0.2">
      <c r="A342" s="1">
        <v>164</v>
      </c>
      <c r="B342" s="1" t="s">
        <v>161</v>
      </c>
      <c r="C342" s="1">
        <v>486</v>
      </c>
      <c r="D342" s="1" t="s">
        <v>11</v>
      </c>
      <c r="E342" s="1">
        <v>5312</v>
      </c>
      <c r="F342" s="1" t="s">
        <v>598</v>
      </c>
      <c r="G342" s="1" t="s">
        <v>599</v>
      </c>
    </row>
    <row r="343" spans="1:10" ht="15" customHeight="1" x14ac:dyDescent="0.2">
      <c r="A343" s="1">
        <v>165</v>
      </c>
      <c r="B343" s="1" t="s">
        <v>162</v>
      </c>
      <c r="C343" s="1">
        <v>486</v>
      </c>
      <c r="D343" s="1" t="s">
        <v>11</v>
      </c>
      <c r="E343" s="1">
        <v>5312</v>
      </c>
      <c r="F343" s="1" t="s">
        <v>598</v>
      </c>
      <c r="G343" s="1" t="s">
        <v>599</v>
      </c>
      <c r="H343" s="1">
        <v>27902</v>
      </c>
      <c r="I343" s="1">
        <v>28171</v>
      </c>
      <c r="J343" s="1">
        <v>29501</v>
      </c>
    </row>
    <row r="344" spans="1:10" ht="15" customHeight="1" x14ac:dyDescent="0.2">
      <c r="A344" s="1">
        <v>166</v>
      </c>
      <c r="B344" s="1" t="s">
        <v>163</v>
      </c>
      <c r="C344" s="1">
        <v>486</v>
      </c>
      <c r="D344" s="1" t="s">
        <v>11</v>
      </c>
      <c r="E344" s="1">
        <v>5312</v>
      </c>
      <c r="F344" s="1" t="s">
        <v>598</v>
      </c>
      <c r="G344" s="1" t="s">
        <v>599</v>
      </c>
      <c r="H344" s="1">
        <v>7888</v>
      </c>
      <c r="I344" s="1">
        <v>8291</v>
      </c>
      <c r="J344" s="1">
        <v>6455</v>
      </c>
    </row>
    <row r="345" spans="1:10" ht="15" customHeight="1" x14ac:dyDescent="0.2">
      <c r="A345" s="1">
        <v>168</v>
      </c>
      <c r="B345" s="1" t="s">
        <v>164</v>
      </c>
      <c r="C345" s="1">
        <v>486</v>
      </c>
      <c r="D345" s="1" t="s">
        <v>11</v>
      </c>
      <c r="E345" s="1">
        <v>5312</v>
      </c>
      <c r="F345" s="1" t="s">
        <v>598</v>
      </c>
      <c r="G345" s="1" t="s">
        <v>599</v>
      </c>
      <c r="H345" s="1">
        <v>75494</v>
      </c>
      <c r="I345" s="1">
        <v>76403</v>
      </c>
      <c r="J345" s="1">
        <v>77737</v>
      </c>
    </row>
    <row r="346" spans="1:10" ht="15" customHeight="1" x14ac:dyDescent="0.2">
      <c r="A346" s="1">
        <v>169</v>
      </c>
      <c r="B346" s="1" t="s">
        <v>165</v>
      </c>
      <c r="C346" s="1">
        <v>486</v>
      </c>
      <c r="D346" s="1" t="s">
        <v>11</v>
      </c>
      <c r="E346" s="1">
        <v>5312</v>
      </c>
      <c r="F346" s="1" t="s">
        <v>598</v>
      </c>
      <c r="G346" s="1" t="s">
        <v>599</v>
      </c>
      <c r="H346" s="1">
        <v>7800</v>
      </c>
      <c r="I346" s="1">
        <v>7818</v>
      </c>
      <c r="J346" s="1">
        <v>7812</v>
      </c>
    </row>
    <row r="347" spans="1:10" ht="15" customHeight="1" x14ac:dyDescent="0.2">
      <c r="A347" s="1">
        <v>170</v>
      </c>
      <c r="B347" s="1" t="s">
        <v>166</v>
      </c>
      <c r="C347" s="1">
        <v>486</v>
      </c>
      <c r="D347" s="1" t="s">
        <v>11</v>
      </c>
      <c r="E347" s="1">
        <v>5312</v>
      </c>
      <c r="F347" s="1" t="s">
        <v>598</v>
      </c>
      <c r="G347" s="1" t="s">
        <v>599</v>
      </c>
      <c r="H347" s="1">
        <v>7797</v>
      </c>
      <c r="I347" s="1">
        <v>8374</v>
      </c>
      <c r="J347" s="1">
        <v>9851</v>
      </c>
    </row>
    <row r="348" spans="1:10" ht="15" customHeight="1" x14ac:dyDescent="0.2">
      <c r="A348" s="1">
        <v>171</v>
      </c>
      <c r="B348" s="1" t="s">
        <v>167</v>
      </c>
      <c r="C348" s="1">
        <v>486</v>
      </c>
      <c r="D348" s="1" t="s">
        <v>11</v>
      </c>
      <c r="E348" s="1">
        <v>5312</v>
      </c>
      <c r="F348" s="1" t="s">
        <v>598</v>
      </c>
      <c r="G348" s="1" t="s">
        <v>599</v>
      </c>
      <c r="H348" s="1">
        <v>442571</v>
      </c>
      <c r="I348" s="1">
        <v>443370</v>
      </c>
      <c r="J348" s="1">
        <v>456641</v>
      </c>
    </row>
    <row r="349" spans="1:10" ht="15" customHeight="1" x14ac:dyDescent="0.2">
      <c r="A349" s="1">
        <v>174</v>
      </c>
      <c r="B349" s="1" t="s">
        <v>169</v>
      </c>
      <c r="C349" s="1">
        <v>486</v>
      </c>
      <c r="D349" s="1" t="s">
        <v>11</v>
      </c>
      <c r="E349" s="1">
        <v>5312</v>
      </c>
      <c r="F349" s="1" t="s">
        <v>598</v>
      </c>
      <c r="G349" s="1" t="s">
        <v>599</v>
      </c>
      <c r="H349" s="1">
        <v>1127</v>
      </c>
      <c r="I349" s="1">
        <v>1034</v>
      </c>
      <c r="J349" s="1">
        <v>1041</v>
      </c>
    </row>
    <row r="350" spans="1:10" ht="15" customHeight="1" x14ac:dyDescent="0.2">
      <c r="A350" s="1">
        <v>177</v>
      </c>
      <c r="B350" s="1" t="s">
        <v>170</v>
      </c>
      <c r="C350" s="1">
        <v>486</v>
      </c>
      <c r="D350" s="1" t="s">
        <v>11</v>
      </c>
      <c r="E350" s="1">
        <v>5312</v>
      </c>
      <c r="F350" s="1" t="s">
        <v>598</v>
      </c>
      <c r="G350" s="1" t="s">
        <v>599</v>
      </c>
      <c r="H350" s="1">
        <v>1551</v>
      </c>
      <c r="I350" s="1">
        <v>1614</v>
      </c>
      <c r="J350" s="1">
        <v>1567</v>
      </c>
    </row>
    <row r="351" spans="1:10" ht="15" customHeight="1" x14ac:dyDescent="0.2">
      <c r="A351" s="1">
        <v>117</v>
      </c>
      <c r="B351" s="1" t="s">
        <v>172</v>
      </c>
      <c r="C351" s="1">
        <v>486</v>
      </c>
      <c r="D351" s="1" t="s">
        <v>11</v>
      </c>
      <c r="E351" s="1">
        <v>5312</v>
      </c>
      <c r="F351" s="1" t="s">
        <v>598</v>
      </c>
      <c r="G351" s="1" t="s">
        <v>599</v>
      </c>
    </row>
    <row r="352" spans="1:10" ht="15" customHeight="1" x14ac:dyDescent="0.2">
      <c r="A352" s="1">
        <v>182</v>
      </c>
      <c r="B352" s="1" t="s">
        <v>174</v>
      </c>
      <c r="C352" s="1">
        <v>486</v>
      </c>
      <c r="D352" s="1" t="s">
        <v>11</v>
      </c>
      <c r="E352" s="1">
        <v>5312</v>
      </c>
      <c r="F352" s="1" t="s">
        <v>598</v>
      </c>
      <c r="G352" s="1" t="s">
        <v>599</v>
      </c>
      <c r="H352" s="1">
        <v>2000</v>
      </c>
      <c r="I352" s="1">
        <v>2044</v>
      </c>
      <c r="J352" s="1">
        <v>2090</v>
      </c>
    </row>
    <row r="353" spans="1:10" ht="15" customHeight="1" x14ac:dyDescent="0.2">
      <c r="A353" s="1">
        <v>184</v>
      </c>
      <c r="B353" s="1" t="s">
        <v>177</v>
      </c>
      <c r="C353" s="1">
        <v>486</v>
      </c>
      <c r="D353" s="1" t="s">
        <v>11</v>
      </c>
      <c r="E353" s="1">
        <v>5312</v>
      </c>
      <c r="F353" s="1" t="s">
        <v>598</v>
      </c>
      <c r="G353" s="1" t="s">
        <v>599</v>
      </c>
      <c r="H353" s="1">
        <v>322095</v>
      </c>
      <c r="I353" s="1">
        <v>317464</v>
      </c>
      <c r="J353" s="1">
        <v>322009</v>
      </c>
    </row>
    <row r="354" spans="1:10" ht="15" customHeight="1" x14ac:dyDescent="0.2">
      <c r="A354" s="1">
        <v>189</v>
      </c>
      <c r="B354" s="1" t="s">
        <v>179</v>
      </c>
      <c r="C354" s="1">
        <v>486</v>
      </c>
      <c r="D354" s="1" t="s">
        <v>11</v>
      </c>
      <c r="E354" s="1">
        <v>5312</v>
      </c>
      <c r="F354" s="1" t="s">
        <v>598</v>
      </c>
      <c r="G354" s="1" t="s">
        <v>599</v>
      </c>
      <c r="H354" s="1">
        <v>650</v>
      </c>
      <c r="I354" s="1">
        <v>478</v>
      </c>
      <c r="J354" s="1">
        <v>355</v>
      </c>
    </row>
    <row r="355" spans="1:10" ht="15" customHeight="1" x14ac:dyDescent="0.2">
      <c r="A355" s="1">
        <v>191</v>
      </c>
      <c r="B355" s="1" t="s">
        <v>181</v>
      </c>
      <c r="C355" s="1">
        <v>486</v>
      </c>
      <c r="D355" s="1" t="s">
        <v>11</v>
      </c>
      <c r="E355" s="1">
        <v>5312</v>
      </c>
      <c r="F355" s="1" t="s">
        <v>598</v>
      </c>
      <c r="G355" s="1" t="s">
        <v>599</v>
      </c>
      <c r="H355" s="1">
        <v>6300</v>
      </c>
      <c r="I355" s="1">
        <v>5990</v>
      </c>
      <c r="J355" s="1">
        <v>6013</v>
      </c>
    </row>
    <row r="356" spans="1:10" ht="15" customHeight="1" x14ac:dyDescent="0.2">
      <c r="A356" s="1">
        <v>244</v>
      </c>
      <c r="B356" s="1" t="s">
        <v>182</v>
      </c>
      <c r="C356" s="1">
        <v>486</v>
      </c>
      <c r="D356" s="1" t="s">
        <v>11</v>
      </c>
      <c r="E356" s="1">
        <v>5312</v>
      </c>
      <c r="F356" s="1" t="s">
        <v>598</v>
      </c>
      <c r="G356" s="1" t="s">
        <v>599</v>
      </c>
      <c r="H356" s="1">
        <v>4544</v>
      </c>
      <c r="I356" s="1">
        <v>4311</v>
      </c>
      <c r="J356" s="1">
        <v>4537</v>
      </c>
    </row>
    <row r="357" spans="1:10" ht="15" customHeight="1" x14ac:dyDescent="0.2">
      <c r="A357" s="1">
        <v>193</v>
      </c>
      <c r="B357" s="1" t="s">
        <v>183</v>
      </c>
      <c r="C357" s="1">
        <v>486</v>
      </c>
      <c r="D357" s="1" t="s">
        <v>11</v>
      </c>
      <c r="E357" s="1">
        <v>5312</v>
      </c>
      <c r="F357" s="1" t="s">
        <v>598</v>
      </c>
      <c r="G357" s="1" t="s">
        <v>599</v>
      </c>
      <c r="H357" s="1">
        <v>2404</v>
      </c>
      <c r="I357" s="1">
        <v>2412</v>
      </c>
      <c r="J357" s="1">
        <v>2362</v>
      </c>
    </row>
    <row r="358" spans="1:10" ht="15" customHeight="1" x14ac:dyDescent="0.2">
      <c r="A358" s="1">
        <v>195</v>
      </c>
      <c r="B358" s="1" t="s">
        <v>185</v>
      </c>
      <c r="C358" s="1">
        <v>486</v>
      </c>
      <c r="D358" s="1" t="s">
        <v>11</v>
      </c>
      <c r="E358" s="1">
        <v>5312</v>
      </c>
      <c r="F358" s="1" t="s">
        <v>598</v>
      </c>
      <c r="G358" s="1" t="s">
        <v>599</v>
      </c>
      <c r="H358" s="1">
        <v>1419</v>
      </c>
      <c r="I358" s="1">
        <v>1443</v>
      </c>
      <c r="J358" s="1">
        <v>1483</v>
      </c>
    </row>
    <row r="359" spans="1:10" ht="15" customHeight="1" x14ac:dyDescent="0.2">
      <c r="A359" s="1">
        <v>196</v>
      </c>
      <c r="B359" s="1" t="s">
        <v>188</v>
      </c>
      <c r="C359" s="1">
        <v>486</v>
      </c>
      <c r="D359" s="1" t="s">
        <v>11</v>
      </c>
      <c r="E359" s="1">
        <v>5312</v>
      </c>
      <c r="F359" s="1" t="s">
        <v>598</v>
      </c>
      <c r="G359" s="1" t="s">
        <v>599</v>
      </c>
      <c r="H359" s="1">
        <v>95</v>
      </c>
      <c r="I359" s="1">
        <v>96</v>
      </c>
      <c r="J359" s="1">
        <v>97</v>
      </c>
    </row>
    <row r="360" spans="1:10" ht="15" customHeight="1" x14ac:dyDescent="0.2">
      <c r="A360" s="1">
        <v>200</v>
      </c>
      <c r="B360" s="1" t="s">
        <v>190</v>
      </c>
      <c r="C360" s="1">
        <v>486</v>
      </c>
      <c r="D360" s="1" t="s">
        <v>11</v>
      </c>
      <c r="E360" s="1">
        <v>5312</v>
      </c>
      <c r="F360" s="1" t="s">
        <v>598</v>
      </c>
      <c r="G360" s="1" t="s">
        <v>599</v>
      </c>
    </row>
    <row r="361" spans="1:10" ht="15" customHeight="1" x14ac:dyDescent="0.2">
      <c r="A361" s="1">
        <v>25</v>
      </c>
      <c r="B361" s="1" t="s">
        <v>193</v>
      </c>
      <c r="C361" s="1">
        <v>486</v>
      </c>
      <c r="D361" s="1" t="s">
        <v>11</v>
      </c>
      <c r="E361" s="1">
        <v>5312</v>
      </c>
      <c r="F361" s="1" t="s">
        <v>598</v>
      </c>
      <c r="G361" s="1" t="s">
        <v>599</v>
      </c>
      <c r="H361" s="1">
        <v>134</v>
      </c>
      <c r="I361" s="1">
        <v>132</v>
      </c>
      <c r="J361" s="1">
        <v>134</v>
      </c>
    </row>
    <row r="362" spans="1:10" ht="15" customHeight="1" x14ac:dyDescent="0.2">
      <c r="A362" s="1">
        <v>201</v>
      </c>
      <c r="B362" s="1" t="s">
        <v>194</v>
      </c>
      <c r="C362" s="1">
        <v>486</v>
      </c>
      <c r="D362" s="1" t="s">
        <v>11</v>
      </c>
      <c r="E362" s="1">
        <v>5312</v>
      </c>
      <c r="F362" s="1" t="s">
        <v>598</v>
      </c>
      <c r="G362" s="1" t="s">
        <v>599</v>
      </c>
      <c r="H362" s="1">
        <v>1347</v>
      </c>
      <c r="I362" s="1">
        <v>1316</v>
      </c>
      <c r="J362" s="1">
        <v>1285</v>
      </c>
    </row>
    <row r="363" spans="1:10" ht="15" customHeight="1" x14ac:dyDescent="0.2">
      <c r="A363" s="1">
        <v>202</v>
      </c>
      <c r="B363" s="1" t="s">
        <v>195</v>
      </c>
      <c r="C363" s="1">
        <v>486</v>
      </c>
      <c r="D363" s="1" t="s">
        <v>11</v>
      </c>
      <c r="E363" s="1">
        <v>5312</v>
      </c>
      <c r="F363" s="1" t="s">
        <v>598</v>
      </c>
      <c r="G363" s="1" t="s">
        <v>599</v>
      </c>
      <c r="H363" s="1">
        <v>8000</v>
      </c>
      <c r="I363" s="1">
        <v>7581</v>
      </c>
      <c r="J363" s="1">
        <v>5252</v>
      </c>
    </row>
    <row r="364" spans="1:10" ht="15" customHeight="1" x14ac:dyDescent="0.2">
      <c r="A364" s="1">
        <v>277</v>
      </c>
      <c r="B364" s="1" t="s">
        <v>571</v>
      </c>
      <c r="C364" s="1">
        <v>486</v>
      </c>
      <c r="D364" s="1" t="s">
        <v>11</v>
      </c>
      <c r="E364" s="1">
        <v>5312</v>
      </c>
      <c r="F364" s="1" t="s">
        <v>598</v>
      </c>
      <c r="G364" s="1" t="s">
        <v>599</v>
      </c>
    </row>
    <row r="365" spans="1:10" ht="15" customHeight="1" x14ac:dyDescent="0.2">
      <c r="A365" s="1">
        <v>203</v>
      </c>
      <c r="B365" s="1" t="s">
        <v>196</v>
      </c>
      <c r="C365" s="1">
        <v>486</v>
      </c>
      <c r="D365" s="1" t="s">
        <v>11</v>
      </c>
      <c r="E365" s="1">
        <v>5312</v>
      </c>
      <c r="F365" s="1" t="s">
        <v>598</v>
      </c>
      <c r="G365" s="1" t="s">
        <v>599</v>
      </c>
      <c r="H365" s="1">
        <v>9130</v>
      </c>
      <c r="I365" s="1">
        <v>8975</v>
      </c>
      <c r="J365" s="1">
        <v>9247</v>
      </c>
    </row>
    <row r="366" spans="1:10" ht="15" customHeight="1" x14ac:dyDescent="0.2">
      <c r="A366" s="1">
        <v>276</v>
      </c>
      <c r="B366" s="1" t="s">
        <v>198</v>
      </c>
      <c r="C366" s="1">
        <v>486</v>
      </c>
      <c r="D366" s="1" t="s">
        <v>11</v>
      </c>
      <c r="E366" s="1">
        <v>5312</v>
      </c>
      <c r="F366" s="1" t="s">
        <v>598</v>
      </c>
      <c r="G366" s="1" t="s">
        <v>599</v>
      </c>
      <c r="H366" s="1">
        <v>35000</v>
      </c>
      <c r="I366" s="1">
        <v>39774</v>
      </c>
      <c r="J366" s="1">
        <v>45108</v>
      </c>
    </row>
    <row r="367" spans="1:10" ht="15" customHeight="1" x14ac:dyDescent="0.2">
      <c r="A367" s="1">
        <v>206</v>
      </c>
      <c r="B367" s="1" t="s">
        <v>572</v>
      </c>
      <c r="C367" s="1">
        <v>486</v>
      </c>
      <c r="D367" s="1" t="s">
        <v>11</v>
      </c>
      <c r="E367" s="1">
        <v>5312</v>
      </c>
      <c r="F367" s="1" t="s">
        <v>598</v>
      </c>
      <c r="G367" s="1" t="s">
        <v>599</v>
      </c>
    </row>
    <row r="368" spans="1:10" ht="15" customHeight="1" x14ac:dyDescent="0.2">
      <c r="A368" s="1">
        <v>207</v>
      </c>
      <c r="B368" s="1" t="s">
        <v>199</v>
      </c>
      <c r="C368" s="1">
        <v>486</v>
      </c>
      <c r="D368" s="1" t="s">
        <v>11</v>
      </c>
      <c r="E368" s="1">
        <v>5312</v>
      </c>
      <c r="F368" s="1" t="s">
        <v>598</v>
      </c>
      <c r="G368" s="1" t="s">
        <v>599</v>
      </c>
      <c r="H368" s="1">
        <v>2164</v>
      </c>
      <c r="I368" s="1">
        <v>1993</v>
      </c>
      <c r="J368" s="1">
        <v>1993</v>
      </c>
    </row>
    <row r="369" spans="1:10" ht="15" customHeight="1" x14ac:dyDescent="0.2">
      <c r="A369" s="1">
        <v>209</v>
      </c>
      <c r="B369" s="1" t="s">
        <v>200</v>
      </c>
      <c r="C369" s="1">
        <v>486</v>
      </c>
      <c r="D369" s="1" t="s">
        <v>11</v>
      </c>
      <c r="E369" s="1">
        <v>5312</v>
      </c>
      <c r="F369" s="1" t="s">
        <v>598</v>
      </c>
      <c r="G369" s="1" t="s">
        <v>599</v>
      </c>
      <c r="H369" s="1">
        <v>1096</v>
      </c>
      <c r="I369" s="1">
        <v>1022</v>
      </c>
      <c r="J369" s="1">
        <v>1039</v>
      </c>
    </row>
    <row r="370" spans="1:10" ht="15" customHeight="1" x14ac:dyDescent="0.2">
      <c r="A370" s="1">
        <v>212</v>
      </c>
      <c r="B370" s="1" t="s">
        <v>203</v>
      </c>
      <c r="C370" s="1">
        <v>486</v>
      </c>
      <c r="D370" s="1" t="s">
        <v>11</v>
      </c>
      <c r="E370" s="1">
        <v>5312</v>
      </c>
      <c r="F370" s="1" t="s">
        <v>598</v>
      </c>
      <c r="G370" s="1" t="s">
        <v>599</v>
      </c>
      <c r="H370" s="1">
        <v>2</v>
      </c>
      <c r="I370" s="1">
        <v>2</v>
      </c>
      <c r="J370" s="1">
        <v>2</v>
      </c>
    </row>
    <row r="371" spans="1:10" ht="15" customHeight="1" x14ac:dyDescent="0.2">
      <c r="A371" s="1">
        <v>216</v>
      </c>
      <c r="B371" s="1" t="s">
        <v>205</v>
      </c>
      <c r="C371" s="1">
        <v>486</v>
      </c>
      <c r="D371" s="1" t="s">
        <v>11</v>
      </c>
      <c r="E371" s="1">
        <v>5312</v>
      </c>
      <c r="F371" s="1" t="s">
        <v>598</v>
      </c>
      <c r="G371" s="1" t="s">
        <v>599</v>
      </c>
      <c r="H371" s="1">
        <v>36821</v>
      </c>
      <c r="I371" s="1">
        <v>38061</v>
      </c>
      <c r="J371" s="1">
        <v>48739</v>
      </c>
    </row>
    <row r="372" spans="1:10" ht="15" customHeight="1" x14ac:dyDescent="0.2">
      <c r="A372" s="1">
        <v>176</v>
      </c>
      <c r="B372" s="1" t="s">
        <v>207</v>
      </c>
      <c r="C372" s="1">
        <v>486</v>
      </c>
      <c r="D372" s="1" t="s">
        <v>11</v>
      </c>
      <c r="E372" s="1">
        <v>5312</v>
      </c>
      <c r="F372" s="1" t="s">
        <v>598</v>
      </c>
      <c r="G372" s="1" t="s">
        <v>599</v>
      </c>
      <c r="H372" s="1">
        <v>330</v>
      </c>
      <c r="I372" s="1">
        <v>354</v>
      </c>
      <c r="J372" s="1">
        <v>357</v>
      </c>
    </row>
    <row r="373" spans="1:10" ht="15" customHeight="1" x14ac:dyDescent="0.2">
      <c r="A373" s="1">
        <v>217</v>
      </c>
      <c r="B373" s="1" t="s">
        <v>208</v>
      </c>
      <c r="C373" s="1">
        <v>486</v>
      </c>
      <c r="D373" s="1" t="s">
        <v>11</v>
      </c>
      <c r="E373" s="1">
        <v>5312</v>
      </c>
      <c r="F373" s="1" t="s">
        <v>598</v>
      </c>
      <c r="G373" s="1" t="s">
        <v>599</v>
      </c>
      <c r="H373" s="1">
        <v>2074</v>
      </c>
      <c r="I373" s="1">
        <v>2140</v>
      </c>
      <c r="J373" s="1">
        <v>2196</v>
      </c>
    </row>
    <row r="374" spans="1:10" ht="15" customHeight="1" x14ac:dyDescent="0.2">
      <c r="A374" s="1">
        <v>218</v>
      </c>
      <c r="B374" s="1" t="s">
        <v>209</v>
      </c>
      <c r="C374" s="1">
        <v>486</v>
      </c>
      <c r="D374" s="1" t="s">
        <v>11</v>
      </c>
      <c r="E374" s="1">
        <v>5312</v>
      </c>
      <c r="F374" s="1" t="s">
        <v>598</v>
      </c>
      <c r="G374" s="1" t="s">
        <v>599</v>
      </c>
      <c r="H374" s="1">
        <v>5</v>
      </c>
      <c r="I374" s="1">
        <v>5</v>
      </c>
      <c r="J374" s="1">
        <v>5</v>
      </c>
    </row>
    <row r="375" spans="1:10" ht="15" customHeight="1" x14ac:dyDescent="0.2">
      <c r="A375" s="1">
        <v>219</v>
      </c>
      <c r="B375" s="1" t="s">
        <v>210</v>
      </c>
      <c r="C375" s="1">
        <v>486</v>
      </c>
      <c r="D375" s="1" t="s">
        <v>11</v>
      </c>
      <c r="E375" s="1">
        <v>5312</v>
      </c>
      <c r="F375" s="1" t="s">
        <v>598</v>
      </c>
      <c r="G375" s="1" t="s">
        <v>599</v>
      </c>
      <c r="H375" s="1">
        <v>529</v>
      </c>
      <c r="I375" s="1">
        <v>529</v>
      </c>
      <c r="J375" s="1">
        <v>530</v>
      </c>
    </row>
    <row r="376" spans="1:10" ht="15" customHeight="1" x14ac:dyDescent="0.2">
      <c r="A376" s="1">
        <v>220</v>
      </c>
      <c r="B376" s="1" t="s">
        <v>211</v>
      </c>
      <c r="C376" s="1">
        <v>486</v>
      </c>
      <c r="D376" s="1" t="s">
        <v>11</v>
      </c>
      <c r="E376" s="1">
        <v>5312</v>
      </c>
      <c r="F376" s="1" t="s">
        <v>598</v>
      </c>
      <c r="G376" s="1" t="s">
        <v>599</v>
      </c>
      <c r="H376" s="1">
        <v>1191</v>
      </c>
      <c r="I376" s="1">
        <v>1200</v>
      </c>
      <c r="J376" s="1">
        <v>1218</v>
      </c>
    </row>
    <row r="377" spans="1:10" ht="15" customHeight="1" x14ac:dyDescent="0.2">
      <c r="A377" s="1">
        <v>223</v>
      </c>
      <c r="B377" s="1" t="s">
        <v>213</v>
      </c>
      <c r="C377" s="1">
        <v>486</v>
      </c>
      <c r="D377" s="1" t="s">
        <v>11</v>
      </c>
      <c r="E377" s="1">
        <v>5312</v>
      </c>
      <c r="F377" s="1" t="s">
        <v>598</v>
      </c>
      <c r="G377" s="1" t="s">
        <v>599</v>
      </c>
      <c r="H377" s="1">
        <v>5350</v>
      </c>
      <c r="I377" s="1">
        <v>5838</v>
      </c>
      <c r="J377" s="1">
        <v>6225</v>
      </c>
    </row>
    <row r="378" spans="1:10" ht="15" customHeight="1" x14ac:dyDescent="0.2">
      <c r="A378" s="1">
        <v>226</v>
      </c>
      <c r="B378" s="1" t="s">
        <v>216</v>
      </c>
      <c r="C378" s="1">
        <v>486</v>
      </c>
      <c r="D378" s="1" t="s">
        <v>11</v>
      </c>
      <c r="E378" s="1">
        <v>5312</v>
      </c>
      <c r="F378" s="1" t="s">
        <v>598</v>
      </c>
      <c r="G378" s="1" t="s">
        <v>599</v>
      </c>
      <c r="H378" s="1">
        <v>138414</v>
      </c>
      <c r="I378" s="1">
        <v>138028</v>
      </c>
      <c r="J378" s="1">
        <v>138437</v>
      </c>
    </row>
    <row r="379" spans="1:10" ht="15" customHeight="1" x14ac:dyDescent="0.2">
      <c r="A379" s="1">
        <v>225</v>
      </c>
      <c r="B379" s="1" t="s">
        <v>218</v>
      </c>
      <c r="C379" s="1">
        <v>486</v>
      </c>
      <c r="D379" s="1" t="s">
        <v>11</v>
      </c>
      <c r="E379" s="1">
        <v>5312</v>
      </c>
      <c r="F379" s="1" t="s">
        <v>598</v>
      </c>
      <c r="G379" s="1" t="s">
        <v>599</v>
      </c>
      <c r="H379" s="1">
        <v>11</v>
      </c>
      <c r="I379" s="1">
        <v>11</v>
      </c>
      <c r="J379" s="1">
        <v>11</v>
      </c>
    </row>
    <row r="380" spans="1:10" ht="15" customHeight="1" x14ac:dyDescent="0.2">
      <c r="A380" s="1">
        <v>215</v>
      </c>
      <c r="B380" s="1" t="s">
        <v>220</v>
      </c>
      <c r="C380" s="1">
        <v>486</v>
      </c>
      <c r="D380" s="1" t="s">
        <v>11</v>
      </c>
      <c r="E380" s="1">
        <v>5312</v>
      </c>
      <c r="F380" s="1" t="s">
        <v>598</v>
      </c>
      <c r="G380" s="1" t="s">
        <v>599</v>
      </c>
      <c r="H380" s="1">
        <v>505320</v>
      </c>
      <c r="I380" s="1">
        <v>452562</v>
      </c>
      <c r="J380" s="1">
        <v>468470</v>
      </c>
    </row>
    <row r="381" spans="1:10" ht="15" customHeight="1" x14ac:dyDescent="0.2">
      <c r="A381" s="1">
        <v>231</v>
      </c>
      <c r="B381" s="1" t="s">
        <v>221</v>
      </c>
      <c r="C381" s="1">
        <v>486</v>
      </c>
      <c r="D381" s="1" t="s">
        <v>11</v>
      </c>
      <c r="E381" s="1">
        <v>5312</v>
      </c>
      <c r="F381" s="1" t="s">
        <v>598</v>
      </c>
      <c r="G381" s="1" t="s">
        <v>599</v>
      </c>
      <c r="H381" s="1">
        <v>348</v>
      </c>
      <c r="I381" s="1">
        <v>336</v>
      </c>
      <c r="J381" s="1">
        <v>283</v>
      </c>
    </row>
    <row r="382" spans="1:10" ht="15" customHeight="1" x14ac:dyDescent="0.2">
      <c r="A382" s="1">
        <v>240</v>
      </c>
      <c r="B382" s="1" t="s">
        <v>222</v>
      </c>
      <c r="C382" s="1">
        <v>486</v>
      </c>
      <c r="D382" s="1" t="s">
        <v>11</v>
      </c>
      <c r="E382" s="1">
        <v>5312</v>
      </c>
      <c r="F382" s="1" t="s">
        <v>598</v>
      </c>
      <c r="G382" s="1" t="s">
        <v>599</v>
      </c>
    </row>
    <row r="383" spans="1:10" ht="15" customHeight="1" x14ac:dyDescent="0.2">
      <c r="A383" s="1">
        <v>155</v>
      </c>
      <c r="B383" s="1" t="s">
        <v>226</v>
      </c>
      <c r="C383" s="1">
        <v>486</v>
      </c>
      <c r="D383" s="1" t="s">
        <v>11</v>
      </c>
      <c r="E383" s="1">
        <v>5312</v>
      </c>
      <c r="F383" s="1" t="s">
        <v>598</v>
      </c>
      <c r="G383" s="1" t="s">
        <v>599</v>
      </c>
      <c r="H383" s="1">
        <v>1593</v>
      </c>
      <c r="I383" s="1">
        <v>1628</v>
      </c>
      <c r="J383" s="1">
        <v>1669</v>
      </c>
    </row>
    <row r="384" spans="1:10" ht="15" customHeight="1" x14ac:dyDescent="0.2">
      <c r="A384" s="1">
        <v>236</v>
      </c>
      <c r="B384" s="1" t="s">
        <v>227</v>
      </c>
      <c r="C384" s="1">
        <v>486</v>
      </c>
      <c r="D384" s="1" t="s">
        <v>11</v>
      </c>
      <c r="E384" s="1">
        <v>5312</v>
      </c>
      <c r="F384" s="1" t="s">
        <v>598</v>
      </c>
      <c r="G384" s="1" t="s">
        <v>599</v>
      </c>
      <c r="H384" s="1">
        <v>32837</v>
      </c>
      <c r="I384" s="1">
        <v>35941</v>
      </c>
      <c r="J384" s="1">
        <v>32091</v>
      </c>
    </row>
    <row r="385" spans="1:10" x14ac:dyDescent="0.2">
      <c r="A385" s="1">
        <v>237</v>
      </c>
      <c r="B385" s="1" t="s">
        <v>228</v>
      </c>
      <c r="C385" s="1">
        <v>486</v>
      </c>
      <c r="D385" s="1" t="s">
        <v>11</v>
      </c>
      <c r="E385" s="1">
        <v>5312</v>
      </c>
      <c r="F385" s="1" t="s">
        <v>598</v>
      </c>
      <c r="G385" s="1" t="s">
        <v>599</v>
      </c>
      <c r="H385" s="1">
        <v>114437</v>
      </c>
      <c r="I385" s="1">
        <v>118092</v>
      </c>
      <c r="J385" s="1">
        <v>120041</v>
      </c>
    </row>
    <row r="386" spans="1:10" x14ac:dyDescent="0.2">
      <c r="A386" s="1">
        <v>243</v>
      </c>
      <c r="B386" s="1" t="s">
        <v>229</v>
      </c>
      <c r="C386" s="1">
        <v>486</v>
      </c>
      <c r="D386" s="1" t="s">
        <v>11</v>
      </c>
      <c r="E386" s="1">
        <v>5312</v>
      </c>
      <c r="F386" s="1" t="s">
        <v>598</v>
      </c>
      <c r="G386" s="1" t="s">
        <v>599</v>
      </c>
      <c r="H386" s="1">
        <v>729</v>
      </c>
      <c r="I386" s="1">
        <v>744</v>
      </c>
      <c r="J386" s="1">
        <v>717</v>
      </c>
    </row>
    <row r="387" spans="1:10" x14ac:dyDescent="0.2">
      <c r="A387" s="1">
        <v>5000</v>
      </c>
      <c r="B387" s="1" t="s">
        <v>461</v>
      </c>
      <c r="C387" s="1">
        <v>486</v>
      </c>
      <c r="D387" s="1" t="s">
        <v>11</v>
      </c>
      <c r="E387" s="1">
        <v>5312</v>
      </c>
      <c r="F387" s="1" t="s">
        <v>598</v>
      </c>
      <c r="G387" s="1" t="s">
        <v>599</v>
      </c>
      <c r="H387" s="1">
        <v>5318259</v>
      </c>
      <c r="I387" s="1">
        <v>5446651</v>
      </c>
      <c r="J387" s="1">
        <v>5494005</v>
      </c>
    </row>
    <row r="388" spans="1:10" x14ac:dyDescent="0.2">
      <c r="A388" s="1">
        <v>249</v>
      </c>
      <c r="B388" s="1" t="s">
        <v>231</v>
      </c>
      <c r="C388" s="1">
        <v>486</v>
      </c>
      <c r="D388" s="1" t="s">
        <v>11</v>
      </c>
      <c r="E388" s="1">
        <v>5312</v>
      </c>
      <c r="F388" s="1" t="s">
        <v>598</v>
      </c>
      <c r="G388" s="1" t="s">
        <v>599</v>
      </c>
      <c r="H388" s="1">
        <v>9955</v>
      </c>
      <c r="I388" s="1">
        <v>9888</v>
      </c>
      <c r="J388" s="1">
        <v>10272</v>
      </c>
    </row>
    <row r="389" spans="1:10" x14ac:dyDescent="0.2">
      <c r="A389" s="1">
        <v>251</v>
      </c>
      <c r="B389" s="1" t="s">
        <v>233</v>
      </c>
      <c r="C389" s="1">
        <v>486</v>
      </c>
      <c r="D389" s="1" t="s">
        <v>11</v>
      </c>
      <c r="E389" s="1">
        <v>5312</v>
      </c>
      <c r="F389" s="1" t="s">
        <v>598</v>
      </c>
      <c r="G389" s="1" t="s">
        <v>599</v>
      </c>
      <c r="H389" s="1">
        <v>166</v>
      </c>
      <c r="I389" s="1">
        <v>169</v>
      </c>
      <c r="J389" s="1">
        <v>164</v>
      </c>
    </row>
    <row r="390" spans="1:10" x14ac:dyDescent="0.2">
      <c r="A390" s="1">
        <v>181</v>
      </c>
      <c r="B390" s="1" t="s">
        <v>234</v>
      </c>
      <c r="C390" s="1">
        <v>486</v>
      </c>
      <c r="D390" s="1" t="s">
        <v>11</v>
      </c>
      <c r="E390" s="1">
        <v>5312</v>
      </c>
      <c r="F390" s="1" t="s">
        <v>598</v>
      </c>
      <c r="G390" s="1" t="s">
        <v>599</v>
      </c>
      <c r="H390" s="1">
        <v>14823</v>
      </c>
      <c r="I390" s="1">
        <v>16093</v>
      </c>
      <c r="J390" s="1">
        <v>15922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BN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1796875" customWidth="1"/>
    <col min="11" max="11" width="9.1796875" style="20"/>
    <col min="12" max="17" width="10.54296875" style="58" customWidth="1"/>
    <col min="18" max="23" width="11.1796875" style="58" customWidth="1"/>
  </cols>
  <sheetData>
    <row r="1" spans="1:66" ht="13.5" customHeight="1" x14ac:dyDescent="0.35">
      <c r="D1" s="4" t="s">
        <v>850</v>
      </c>
      <c r="E1" s="6" t="s">
        <v>613</v>
      </c>
      <c r="F1" s="11"/>
      <c r="G1" s="11"/>
      <c r="K1" s="25"/>
      <c r="L1" s="1" t="s">
        <v>762</v>
      </c>
      <c r="M1" s="1"/>
      <c r="N1" s="1"/>
      <c r="O1" s="1" t="s">
        <v>763</v>
      </c>
      <c r="P1" s="1"/>
      <c r="Q1" s="1"/>
      <c r="R1" s="1" t="s">
        <v>773</v>
      </c>
      <c r="S1" s="1"/>
      <c r="T1" s="1"/>
      <c r="U1" s="1" t="s">
        <v>774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 ht="13.5" customHeight="1" x14ac:dyDescent="0.35">
      <c r="D2" s="4" t="s">
        <v>612</v>
      </c>
      <c r="E2" s="45">
        <f>+Prices!G29</f>
        <v>243.80499138308454</v>
      </c>
      <c r="F2" s="11"/>
      <c r="G2" s="11"/>
      <c r="K2" s="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3" spans="1:66" ht="13.5" customHeight="1" x14ac:dyDescent="0.3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</row>
    <row r="4" spans="1:66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66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1333.3178112159162</v>
      </c>
      <c r="I5" s="2">
        <f t="shared" si="0"/>
        <v>1383.4599647687182</v>
      </c>
      <c r="J5" s="2">
        <f t="shared" si="0"/>
        <v>1440.1799769890358</v>
      </c>
      <c r="L5" s="2">
        <f t="shared" ref="L5:W5" si="2">+$E$2*L48/1000000</f>
        <v>459.2772057726678</v>
      </c>
      <c r="M5" s="2">
        <f t="shared" si="2"/>
        <v>469.63609098757382</v>
      </c>
      <c r="N5" s="2">
        <f t="shared" si="2"/>
        <v>482.23444646321917</v>
      </c>
      <c r="O5" s="2">
        <f t="shared" si="2"/>
        <v>105.915915137471</v>
      </c>
      <c r="P5" s="2">
        <f t="shared" si="2"/>
        <v>106.25190272271071</v>
      </c>
      <c r="Q5" s="2">
        <f t="shared" si="2"/>
        <v>106.78082657935644</v>
      </c>
      <c r="R5" s="2">
        <f t="shared" si="2"/>
        <v>705.06418447748206</v>
      </c>
      <c r="S5" s="2">
        <f t="shared" si="2"/>
        <v>725.50334650958609</v>
      </c>
      <c r="T5" s="2">
        <f t="shared" si="2"/>
        <v>750.0861201656304</v>
      </c>
      <c r="U5" s="2">
        <f t="shared" si="2"/>
        <v>237.33385913559889</v>
      </c>
      <c r="V5" s="2">
        <f t="shared" si="2"/>
        <v>240.49332190796019</v>
      </c>
      <c r="W5" s="2">
        <f t="shared" si="2"/>
        <v>244.47105363034456</v>
      </c>
    </row>
    <row r="6" spans="1:66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1123.0006544242551</v>
      </c>
      <c r="I6" s="2">
        <f t="shared" si="0"/>
        <v>1094.4618173529168</v>
      </c>
      <c r="J6" s="2">
        <f t="shared" si="0"/>
        <v>912.36021221402029</v>
      </c>
      <c r="L6" s="2">
        <f t="shared" ref="L6:W6" si="3">+$E$2*L49/1000000</f>
        <v>385.88648650706097</v>
      </c>
      <c r="M6" s="2">
        <f t="shared" si="3"/>
        <v>375.96582150357165</v>
      </c>
      <c r="N6" s="2">
        <f t="shared" si="3"/>
        <v>312.96355880408055</v>
      </c>
      <c r="O6" s="2">
        <f t="shared" si="3"/>
        <v>39.746308110227282</v>
      </c>
      <c r="P6" s="2">
        <f t="shared" si="3"/>
        <v>38.724479614867882</v>
      </c>
      <c r="Q6" s="2">
        <f t="shared" si="3"/>
        <v>32.235246556820293</v>
      </c>
      <c r="R6" s="2">
        <f t="shared" si="3"/>
        <v>742.77572258295527</v>
      </c>
      <c r="S6" s="2">
        <f t="shared" si="3"/>
        <v>723.67987607334874</v>
      </c>
      <c r="T6" s="2">
        <f t="shared" si="3"/>
        <v>602.40962475005074</v>
      </c>
      <c r="U6" s="2">
        <f t="shared" si="3"/>
        <v>204.2633237103127</v>
      </c>
      <c r="V6" s="2">
        <f t="shared" si="3"/>
        <v>199.01196592017092</v>
      </c>
      <c r="W6" s="2">
        <f t="shared" si="3"/>
        <v>165.66264680626398</v>
      </c>
    </row>
    <row r="7" spans="1:66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66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235.75260012768402</v>
      </c>
      <c r="I8" s="2">
        <f t="shared" si="5"/>
        <v>238.0433918267195</v>
      </c>
      <c r="J8" s="2">
        <f t="shared" si="5"/>
        <v>240.46413158616213</v>
      </c>
      <c r="L8" s="2">
        <f t="shared" ref="L8:W8" si="6">+$E$2*L51/1000000</f>
        <v>136.59422835718536</v>
      </c>
      <c r="M8" s="2">
        <f t="shared" si="6"/>
        <v>138.26522437083662</v>
      </c>
      <c r="N8" s="2">
        <f t="shared" si="6"/>
        <v>140.0284067088046</v>
      </c>
      <c r="O8" s="2">
        <f t="shared" si="6"/>
        <v>33.167563376867754</v>
      </c>
      <c r="P8" s="2">
        <f t="shared" si="6"/>
        <v>33.742882920851642</v>
      </c>
      <c r="Q8" s="2">
        <f t="shared" si="6"/>
        <v>34.348921938609905</v>
      </c>
      <c r="R8" s="2">
        <f t="shared" si="6"/>
        <v>195.23048051959654</v>
      </c>
      <c r="S8" s="2">
        <f t="shared" si="6"/>
        <v>197.2757308481003</v>
      </c>
      <c r="T8" s="2">
        <f t="shared" si="6"/>
        <v>199.43587817967313</v>
      </c>
      <c r="U8" s="2">
        <f t="shared" si="6"/>
        <v>84.896651517864044</v>
      </c>
      <c r="V8" s="2">
        <f t="shared" si="6"/>
        <v>86.006756790410691</v>
      </c>
      <c r="W8" s="2">
        <f t="shared" si="6"/>
        <v>87.177674550167467</v>
      </c>
    </row>
    <row r="9" spans="1:66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66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2195.7674846189484</v>
      </c>
      <c r="I10" s="2">
        <f t="shared" si="9"/>
        <v>2242.9171757075142</v>
      </c>
      <c r="J10" s="2">
        <f t="shared" si="9"/>
        <v>2255.251026416593</v>
      </c>
      <c r="L10" s="2">
        <f t="shared" ref="L10:W10" si="10">+$E$2*L53/1000000</f>
        <v>684.65794635902432</v>
      </c>
      <c r="M10" s="2">
        <f t="shared" si="10"/>
        <v>695.19133450890286</v>
      </c>
      <c r="N10" s="2">
        <f t="shared" si="10"/>
        <v>701.8568383889658</v>
      </c>
      <c r="O10" s="2">
        <f t="shared" si="10"/>
        <v>108.20564729975413</v>
      </c>
      <c r="P10" s="2">
        <f t="shared" si="10"/>
        <v>109.72013505239271</v>
      </c>
      <c r="Q10" s="2">
        <f t="shared" si="10"/>
        <v>111.17971919436532</v>
      </c>
      <c r="R10" s="2">
        <f t="shared" si="10"/>
        <v>1221.1175212595792</v>
      </c>
      <c r="S10" s="2">
        <f t="shared" si="10"/>
        <v>1241.6179524612376</v>
      </c>
      <c r="T10" s="2">
        <f t="shared" si="10"/>
        <v>1251.2722202838172</v>
      </c>
      <c r="U10" s="2">
        <f t="shared" si="10"/>
        <v>353.71107489646158</v>
      </c>
      <c r="V10" s="2">
        <f t="shared" si="10"/>
        <v>358.57589289195209</v>
      </c>
      <c r="W10" s="2">
        <f t="shared" si="10"/>
        <v>362.49013350775715</v>
      </c>
    </row>
    <row r="11" spans="1:66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4887.8385503868039</v>
      </c>
      <c r="I11" s="3">
        <f t="shared" si="11"/>
        <v>4958.8823496558689</v>
      </c>
      <c r="J11" s="3">
        <f t="shared" si="11"/>
        <v>4848.2553472058116</v>
      </c>
      <c r="K11" s="22"/>
      <c r="L11" s="3">
        <f t="shared" ref="L11:W11" si="12">+$E$2*L54/1000000</f>
        <v>1666.4158669959384</v>
      </c>
      <c r="M11" s="3">
        <f t="shared" si="12"/>
        <v>1679.0584713708849</v>
      </c>
      <c r="N11" s="3">
        <f t="shared" si="12"/>
        <v>1637.0832503650702</v>
      </c>
      <c r="O11" s="3">
        <f t="shared" si="12"/>
        <v>287.0354339243201</v>
      </c>
      <c r="P11" s="3">
        <f t="shared" si="12"/>
        <v>288.43940031082298</v>
      </c>
      <c r="Q11" s="3">
        <f t="shared" si="12"/>
        <v>284.544714269152</v>
      </c>
      <c r="R11" s="3">
        <f t="shared" si="12"/>
        <v>2864.1879088396131</v>
      </c>
      <c r="S11" s="3">
        <f t="shared" si="12"/>
        <v>2888.0769058922729</v>
      </c>
      <c r="T11" s="3">
        <f t="shared" si="12"/>
        <v>2803.2038433791718</v>
      </c>
      <c r="U11" s="3">
        <f t="shared" si="12"/>
        <v>880.20490926023717</v>
      </c>
      <c r="V11" s="3">
        <f t="shared" si="12"/>
        <v>884.08793751049393</v>
      </c>
      <c r="W11" s="3">
        <f t="shared" si="12"/>
        <v>859.80150849453321</v>
      </c>
    </row>
    <row r="12" spans="1:66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489.66355220858878</v>
      </c>
      <c r="I12" s="2">
        <f t="shared" si="13"/>
        <v>474.14414548209857</v>
      </c>
      <c r="J12" s="2">
        <f t="shared" si="13"/>
        <v>507.26188409660261</v>
      </c>
      <c r="L12" s="2">
        <f t="shared" ref="L12:W12" si="14">+$E$2*L55/1000000</f>
        <v>18.407666693604103</v>
      </c>
      <c r="M12" s="2">
        <f t="shared" si="14"/>
        <v>18.562026947798476</v>
      </c>
      <c r="N12" s="2">
        <f t="shared" si="14"/>
        <v>19.251531843928976</v>
      </c>
      <c r="O12" s="2">
        <f t="shared" si="14"/>
        <v>1.1226685908069665</v>
      </c>
      <c r="P12" s="2">
        <f t="shared" si="14"/>
        <v>1.1739019362645768</v>
      </c>
      <c r="Q12" s="2">
        <f t="shared" si="14"/>
        <v>1.2090706173227186</v>
      </c>
      <c r="R12" s="2">
        <f t="shared" si="14"/>
        <v>45.090418803592932</v>
      </c>
      <c r="S12" s="2">
        <f t="shared" si="14"/>
        <v>44.585655433048032</v>
      </c>
      <c r="T12" s="2">
        <f t="shared" si="14"/>
        <v>46.419955687002492</v>
      </c>
      <c r="U12" s="2">
        <f t="shared" si="14"/>
        <v>6.0524762163633632</v>
      </c>
      <c r="V12" s="2">
        <f t="shared" si="14"/>
        <v>6.2945670758032808</v>
      </c>
      <c r="W12" s="2">
        <f t="shared" si="14"/>
        <v>6.4897824272479427</v>
      </c>
    </row>
    <row r="13" spans="1:66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181.15344752740776</v>
      </c>
      <c r="I13" s="2">
        <f t="shared" si="15"/>
        <v>189.5847117394176</v>
      </c>
      <c r="J13" s="2">
        <f t="shared" si="15"/>
        <v>219.07365686217582</v>
      </c>
      <c r="L13" s="2">
        <f t="shared" ref="L13:W13" si="16">+$E$2*L56/1000000</f>
        <v>12.231061061881807</v>
      </c>
      <c r="M13" s="2">
        <f t="shared" si="16"/>
        <v>13.199734131980534</v>
      </c>
      <c r="N13" s="2">
        <f t="shared" si="16"/>
        <v>15.046223660284182</v>
      </c>
      <c r="O13" s="2">
        <f t="shared" si="16"/>
        <v>0.4355134347653421</v>
      </c>
      <c r="P13" s="2">
        <f t="shared" si="16"/>
        <v>0.4700415862302173</v>
      </c>
      <c r="Q13" s="2">
        <f t="shared" si="16"/>
        <v>0.51125700043922129</v>
      </c>
      <c r="R13" s="2">
        <f t="shared" si="16"/>
        <v>31.674220947182985</v>
      </c>
      <c r="S13" s="2">
        <f t="shared" si="16"/>
        <v>34.170850617708425</v>
      </c>
      <c r="T13" s="2">
        <f t="shared" si="16"/>
        <v>39.860034240312906</v>
      </c>
      <c r="U13" s="2">
        <f t="shared" si="16"/>
        <v>2.7405216310498242</v>
      </c>
      <c r="V13" s="2">
        <f t="shared" si="16"/>
        <v>2.981978984430667</v>
      </c>
      <c r="W13" s="2">
        <f t="shared" si="16"/>
        <v>3.3646796438091657</v>
      </c>
    </row>
    <row r="14" spans="1:66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1786.7714461042892</v>
      </c>
      <c r="I14" s="2">
        <f t="shared" si="17"/>
        <v>1839.7071172483588</v>
      </c>
      <c r="J14" s="2">
        <f t="shared" si="17"/>
        <v>1769.4520271264175</v>
      </c>
      <c r="L14" s="2">
        <f t="shared" ref="L14:W14" si="18">+$E$2*L57/1000000</f>
        <v>78.350275004649063</v>
      </c>
      <c r="M14" s="2">
        <f t="shared" si="18"/>
        <v>80.283187794883219</v>
      </c>
      <c r="N14" s="2">
        <f t="shared" si="18"/>
        <v>77.679847117679316</v>
      </c>
      <c r="O14" s="2">
        <f t="shared" si="18"/>
        <v>1.5948099038843773</v>
      </c>
      <c r="P14" s="2">
        <f t="shared" si="18"/>
        <v>1.6391931953232575</v>
      </c>
      <c r="Q14" s="2">
        <f t="shared" si="18"/>
        <v>1.5914806019068766</v>
      </c>
      <c r="R14" s="2">
        <f t="shared" si="18"/>
        <v>194.28481873980451</v>
      </c>
      <c r="S14" s="2">
        <f t="shared" si="18"/>
        <v>198.7328535653555</v>
      </c>
      <c r="T14" s="2">
        <f t="shared" si="18"/>
        <v>191.99290626922365</v>
      </c>
      <c r="U14" s="2">
        <f t="shared" si="18"/>
        <v>8.7885947214670495</v>
      </c>
      <c r="V14" s="2">
        <f t="shared" si="18"/>
        <v>9.0208953125650702</v>
      </c>
      <c r="W14" s="2">
        <f t="shared" si="18"/>
        <v>8.7293813299843528</v>
      </c>
    </row>
    <row r="15" spans="1:66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18.756893207066227</v>
      </c>
      <c r="I15" s="2">
        <f t="shared" si="19"/>
        <v>22.536845793469571</v>
      </c>
      <c r="J15" s="2">
        <f t="shared" si="19"/>
        <v>24.633568719364096</v>
      </c>
      <c r="L15" s="2">
        <f t="shared" ref="L15:W15" si="20">+$E$2*L58/1000000</f>
        <v>0</v>
      </c>
      <c r="M15" s="2">
        <f t="shared" si="20"/>
        <v>0</v>
      </c>
      <c r="N15" s="2">
        <f t="shared" si="20"/>
        <v>0</v>
      </c>
      <c r="O15" s="2">
        <f t="shared" si="20"/>
        <v>0</v>
      </c>
      <c r="P15" s="2">
        <f t="shared" si="20"/>
        <v>0</v>
      </c>
      <c r="Q15" s="2">
        <f t="shared" si="20"/>
        <v>0</v>
      </c>
      <c r="R15" s="2">
        <f t="shared" si="20"/>
        <v>0</v>
      </c>
      <c r="S15" s="2">
        <f t="shared" si="20"/>
        <v>0</v>
      </c>
      <c r="T15" s="2">
        <f t="shared" si="20"/>
        <v>0</v>
      </c>
      <c r="U15" s="2">
        <f t="shared" si="20"/>
        <v>0</v>
      </c>
      <c r="V15" s="2">
        <f t="shared" si="20"/>
        <v>0</v>
      </c>
      <c r="W15" s="2">
        <f t="shared" si="20"/>
        <v>0</v>
      </c>
    </row>
    <row r="16" spans="1:66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0</v>
      </c>
      <c r="I16" s="2">
        <f t="shared" si="21"/>
        <v>0</v>
      </c>
      <c r="J16" s="2">
        <f t="shared" si="21"/>
        <v>0</v>
      </c>
      <c r="L16" s="2">
        <f t="shared" ref="L16:W16" si="22">+$E$2*L59/1000000</f>
        <v>0</v>
      </c>
      <c r="M16" s="2">
        <f t="shared" si="22"/>
        <v>0</v>
      </c>
      <c r="N16" s="2">
        <f t="shared" si="22"/>
        <v>0</v>
      </c>
      <c r="O16" s="2">
        <f t="shared" si="22"/>
        <v>0</v>
      </c>
      <c r="P16" s="2">
        <f t="shared" si="22"/>
        <v>0</v>
      </c>
      <c r="Q16" s="2">
        <f t="shared" si="22"/>
        <v>0</v>
      </c>
      <c r="R16" s="2">
        <f t="shared" si="22"/>
        <v>0</v>
      </c>
      <c r="S16" s="2">
        <f t="shared" si="22"/>
        <v>0</v>
      </c>
      <c r="T16" s="2">
        <f t="shared" si="22"/>
        <v>0</v>
      </c>
      <c r="U16" s="2">
        <f t="shared" si="22"/>
        <v>0</v>
      </c>
      <c r="V16" s="2">
        <f t="shared" si="22"/>
        <v>0</v>
      </c>
      <c r="W16" s="2">
        <f t="shared" si="22"/>
        <v>0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2476.3453390473519</v>
      </c>
      <c r="I17" s="3">
        <f t="shared" si="21"/>
        <v>2525.9728202633441</v>
      </c>
      <c r="J17" s="3">
        <f t="shared" si="21"/>
        <v>2520.4211368045603</v>
      </c>
      <c r="K17" s="22"/>
      <c r="L17" s="3">
        <f t="shared" ref="L17:W17" si="23">+$E$2*L60/1000000</f>
        <v>108.98900276013498</v>
      </c>
      <c r="M17" s="3">
        <f t="shared" si="23"/>
        <v>112.04494887466223</v>
      </c>
      <c r="N17" s="3">
        <f t="shared" si="23"/>
        <v>111.97760262189247</v>
      </c>
      <c r="O17" s="3">
        <f t="shared" si="23"/>
        <v>3.1529919294566859</v>
      </c>
      <c r="P17" s="3">
        <f t="shared" si="23"/>
        <v>3.2831367178180519</v>
      </c>
      <c r="Q17" s="3">
        <f t="shared" si="23"/>
        <v>3.3118082196688161</v>
      </c>
      <c r="R17" s="3">
        <f t="shared" si="23"/>
        <v>271.04945849058043</v>
      </c>
      <c r="S17" s="3">
        <f t="shared" si="23"/>
        <v>277.48935961611193</v>
      </c>
      <c r="T17" s="3">
        <f t="shared" si="23"/>
        <v>278.27289619653902</v>
      </c>
      <c r="U17" s="3">
        <f t="shared" si="23"/>
        <v>17.581592568880232</v>
      </c>
      <c r="V17" s="3">
        <f t="shared" si="23"/>
        <v>18.297441372799018</v>
      </c>
      <c r="W17" s="3">
        <f t="shared" si="23"/>
        <v>18.583843401041459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0</v>
      </c>
      <c r="I18" s="3">
        <f t="shared" si="21"/>
        <v>0</v>
      </c>
      <c r="J18" s="3">
        <f t="shared" si="21"/>
        <v>0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</v>
      </c>
      <c r="I19" s="2">
        <f t="shared" si="21"/>
        <v>0</v>
      </c>
      <c r="J19" s="2">
        <f t="shared" si="21"/>
        <v>0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0</v>
      </c>
      <c r="I20" s="2">
        <f t="shared" si="26"/>
        <v>0</v>
      </c>
      <c r="J20" s="2">
        <f t="shared" si="26"/>
        <v>0</v>
      </c>
      <c r="L20" s="2">
        <f t="shared" si="25"/>
        <v>0</v>
      </c>
      <c r="M20" s="2">
        <f t="shared" si="25"/>
        <v>0</v>
      </c>
      <c r="N20" s="2">
        <f t="shared" si="25"/>
        <v>0</v>
      </c>
      <c r="O20" s="2">
        <f t="shared" si="25"/>
        <v>0</v>
      </c>
      <c r="P20" s="2">
        <f t="shared" si="25"/>
        <v>0</v>
      </c>
      <c r="Q20" s="2">
        <f t="shared" si="25"/>
        <v>0</v>
      </c>
      <c r="R20" s="2">
        <f t="shared" si="25"/>
        <v>0</v>
      </c>
      <c r="S20" s="2">
        <f t="shared" si="25"/>
        <v>0</v>
      </c>
      <c r="T20" s="2">
        <f t="shared" si="25"/>
        <v>0</v>
      </c>
      <c r="U20" s="2">
        <f t="shared" si="25"/>
        <v>0</v>
      </c>
      <c r="V20" s="2">
        <f t="shared" si="25"/>
        <v>0</v>
      </c>
      <c r="W20" s="2">
        <f t="shared" si="25"/>
        <v>0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1028.4716079452401</v>
      </c>
      <c r="I21" s="2">
        <f t="shared" si="26"/>
        <v>1061.008846875261</v>
      </c>
      <c r="J21" s="2">
        <f t="shared" si="26"/>
        <v>1019.7414388137946</v>
      </c>
      <c r="L21" s="2">
        <f t="shared" si="25"/>
        <v>80.796327329712085</v>
      </c>
      <c r="M21" s="2">
        <f t="shared" si="25"/>
        <v>83.200980348213278</v>
      </c>
      <c r="N21" s="2">
        <f t="shared" si="25"/>
        <v>79.775789867601418</v>
      </c>
      <c r="O21" s="2">
        <f t="shared" si="25"/>
        <v>1.2762499568068775</v>
      </c>
      <c r="P21" s="2">
        <f t="shared" si="25"/>
        <v>1.3136557407792919</v>
      </c>
      <c r="Q21" s="2">
        <f t="shared" si="25"/>
        <v>1.2588527089368267</v>
      </c>
      <c r="R21" s="2">
        <f t="shared" si="25"/>
        <v>337.71501162526818</v>
      </c>
      <c r="S21" s="2">
        <f t="shared" si="25"/>
        <v>348.10462650889815</v>
      </c>
      <c r="T21" s="2">
        <f t="shared" si="25"/>
        <v>334.19751852535859</v>
      </c>
      <c r="U21" s="2">
        <f t="shared" si="25"/>
        <v>30.595895700123258</v>
      </c>
      <c r="V21" s="2">
        <f t="shared" si="25"/>
        <v>31.498041816324026</v>
      </c>
      <c r="W21" s="2">
        <f t="shared" si="25"/>
        <v>30.190774770307922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0.71337340478690536</v>
      </c>
      <c r="I22" s="2">
        <f t="shared" si="26"/>
        <v>0.71703047965765165</v>
      </c>
      <c r="J22" s="2">
        <f t="shared" si="26"/>
        <v>0.72263799445946264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156.54718496707861</v>
      </c>
      <c r="I23" s="2">
        <f t="shared" si="26"/>
        <v>160.62262920303823</v>
      </c>
      <c r="J23" s="2">
        <f t="shared" si="26"/>
        <v>159.58450754972904</v>
      </c>
      <c r="L23" s="2">
        <f t="shared" si="25"/>
        <v>2.9743965143744933</v>
      </c>
      <c r="M23" s="2">
        <f t="shared" si="25"/>
        <v>3.0518299548577259</v>
      </c>
      <c r="N23" s="2">
        <f t="shared" si="25"/>
        <v>3.0321056434448517</v>
      </c>
      <c r="O23" s="2">
        <f t="shared" si="25"/>
        <v>8.9231895431234783E-3</v>
      </c>
      <c r="P23" s="2">
        <f t="shared" si="25"/>
        <v>9.1554898645731797E-3</v>
      </c>
      <c r="Q23" s="2">
        <f t="shared" si="25"/>
        <v>9.0963169303345543E-3</v>
      </c>
      <c r="R23" s="2">
        <f t="shared" si="25"/>
        <v>25.204096779699654</v>
      </c>
      <c r="S23" s="2">
        <f t="shared" si="25"/>
        <v>25.860243301689156</v>
      </c>
      <c r="T23" s="2">
        <f t="shared" si="25"/>
        <v>25.693105715506377</v>
      </c>
      <c r="U23" s="2">
        <f t="shared" si="25"/>
        <v>0.85693929050978823</v>
      </c>
      <c r="V23" s="2">
        <f t="shared" si="25"/>
        <v>0.87924827225743141</v>
      </c>
      <c r="W23" s="2">
        <f t="shared" si="25"/>
        <v>0.87356559432721681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1185.7321663171056</v>
      </c>
      <c r="I24" s="3">
        <f t="shared" si="26"/>
        <v>1222.3485065579569</v>
      </c>
      <c r="J24" s="3">
        <f t="shared" si="26"/>
        <v>1180.0485843579831</v>
      </c>
      <c r="K24" s="22"/>
      <c r="L24" s="3">
        <f t="shared" si="25"/>
        <v>83.770723844086575</v>
      </c>
      <c r="M24" s="3">
        <f t="shared" si="25"/>
        <v>86.252810303071001</v>
      </c>
      <c r="N24" s="3">
        <f t="shared" si="25"/>
        <v>82.807895511046269</v>
      </c>
      <c r="O24" s="3">
        <f t="shared" si="25"/>
        <v>1.2851731463500009</v>
      </c>
      <c r="P24" s="3">
        <f t="shared" si="25"/>
        <v>1.3228112306438651</v>
      </c>
      <c r="Q24" s="3">
        <f t="shared" si="25"/>
        <v>1.2679490258671613</v>
      </c>
      <c r="R24" s="3">
        <f t="shared" si="25"/>
        <v>362.91910840496786</v>
      </c>
      <c r="S24" s="3">
        <f t="shared" si="25"/>
        <v>373.96486981058729</v>
      </c>
      <c r="T24" s="3">
        <f t="shared" si="25"/>
        <v>359.89062424086501</v>
      </c>
      <c r="U24" s="3">
        <f t="shared" si="25"/>
        <v>31.452834990633047</v>
      </c>
      <c r="V24" s="3">
        <f t="shared" si="25"/>
        <v>32.377290088581461</v>
      </c>
      <c r="W24" s="3">
        <f t="shared" si="25"/>
        <v>31.064340364635136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0</v>
      </c>
      <c r="I26" s="2">
        <f t="shared" si="26"/>
        <v>0</v>
      </c>
      <c r="J26" s="2">
        <f t="shared" si="26"/>
        <v>0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</v>
      </c>
      <c r="I27" s="2">
        <f t="shared" si="26"/>
        <v>0</v>
      </c>
      <c r="J27" s="2">
        <f t="shared" si="26"/>
        <v>0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0</v>
      </c>
      <c r="I28" s="3">
        <f t="shared" si="27"/>
        <v>0</v>
      </c>
      <c r="J28" s="3">
        <f t="shared" si="27"/>
        <v>0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0</v>
      </c>
      <c r="I29" s="2">
        <f t="shared" si="28"/>
        <v>0</v>
      </c>
      <c r="J29" s="2">
        <f t="shared" si="28"/>
        <v>0</v>
      </c>
      <c r="L29" s="2">
        <f t="shared" si="25"/>
        <v>0</v>
      </c>
      <c r="M29" s="2">
        <f t="shared" si="25"/>
        <v>0</v>
      </c>
      <c r="N29" s="2">
        <f t="shared" si="25"/>
        <v>0</v>
      </c>
      <c r="O29" s="2">
        <f t="shared" si="25"/>
        <v>0</v>
      </c>
      <c r="P29" s="2">
        <f t="shared" si="25"/>
        <v>0</v>
      </c>
      <c r="Q29" s="2">
        <f t="shared" si="25"/>
        <v>0</v>
      </c>
      <c r="R29" s="2">
        <f t="shared" si="25"/>
        <v>0</v>
      </c>
      <c r="S29" s="2">
        <f t="shared" si="25"/>
        <v>0</v>
      </c>
      <c r="T29" s="2">
        <f t="shared" si="25"/>
        <v>0</v>
      </c>
      <c r="U29" s="2">
        <f t="shared" si="25"/>
        <v>0</v>
      </c>
      <c r="V29" s="2">
        <f t="shared" si="25"/>
        <v>0</v>
      </c>
      <c r="W29" s="2">
        <f t="shared" si="25"/>
        <v>0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0</v>
      </c>
      <c r="I30" s="2">
        <f t="shared" si="28"/>
        <v>0</v>
      </c>
      <c r="J30" s="2">
        <f t="shared" si="28"/>
        <v>0</v>
      </c>
      <c r="L30" s="2">
        <f t="shared" si="25"/>
        <v>0</v>
      </c>
      <c r="M30" s="2">
        <f t="shared" si="25"/>
        <v>0</v>
      </c>
      <c r="N30" s="2">
        <f t="shared" si="25"/>
        <v>0</v>
      </c>
      <c r="O30" s="2">
        <f t="shared" si="25"/>
        <v>0</v>
      </c>
      <c r="P30" s="2">
        <f t="shared" si="25"/>
        <v>0</v>
      </c>
      <c r="Q30" s="2">
        <f t="shared" si="25"/>
        <v>0</v>
      </c>
      <c r="R30" s="2">
        <f t="shared" si="25"/>
        <v>0</v>
      </c>
      <c r="S30" s="2">
        <f t="shared" si="25"/>
        <v>0</v>
      </c>
      <c r="T30" s="2">
        <f t="shared" si="25"/>
        <v>0</v>
      </c>
      <c r="U30" s="2">
        <f t="shared" si="25"/>
        <v>0</v>
      </c>
      <c r="V30" s="2">
        <f t="shared" si="25"/>
        <v>0</v>
      </c>
      <c r="W30" s="2">
        <f t="shared" si="25"/>
        <v>0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0</v>
      </c>
      <c r="I31" s="3">
        <f t="shared" si="28"/>
        <v>0</v>
      </c>
      <c r="J31" s="3">
        <f t="shared" si="28"/>
        <v>0</v>
      </c>
      <c r="K31" s="22"/>
      <c r="L31" s="3">
        <f t="shared" si="25"/>
        <v>0</v>
      </c>
      <c r="M31" s="3">
        <f t="shared" si="25"/>
        <v>0</v>
      </c>
      <c r="N31" s="3">
        <f t="shared" si="25"/>
        <v>0</v>
      </c>
      <c r="O31" s="3">
        <f t="shared" si="25"/>
        <v>0</v>
      </c>
      <c r="P31" s="3">
        <f t="shared" si="25"/>
        <v>0</v>
      </c>
      <c r="Q31" s="3">
        <f t="shared" si="25"/>
        <v>0</v>
      </c>
      <c r="R31" s="3">
        <f t="shared" si="25"/>
        <v>0</v>
      </c>
      <c r="S31" s="3">
        <f t="shared" si="25"/>
        <v>0</v>
      </c>
      <c r="T31" s="3">
        <f t="shared" si="25"/>
        <v>0</v>
      </c>
      <c r="U31" s="3">
        <f t="shared" si="25"/>
        <v>0</v>
      </c>
      <c r="V31" s="3">
        <f t="shared" si="25"/>
        <v>0</v>
      </c>
      <c r="W31" s="3">
        <f t="shared" si="25"/>
        <v>0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0</v>
      </c>
      <c r="I32" s="3">
        <f t="shared" si="28"/>
        <v>0</v>
      </c>
      <c r="J32" s="3">
        <f t="shared" si="28"/>
        <v>0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</v>
      </c>
      <c r="I34" s="2">
        <f t="shared" si="29"/>
        <v>0</v>
      </c>
      <c r="J34" s="2">
        <f t="shared" si="29"/>
        <v>0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0</v>
      </c>
      <c r="I36" s="3">
        <f t="shared" si="29"/>
        <v>0</v>
      </c>
      <c r="J36" s="3">
        <f t="shared" si="29"/>
        <v>0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</v>
      </c>
      <c r="S36" s="3">
        <f t="shared" ref="S36:W36" si="32">+SUM(S33:S35)</f>
        <v>0</v>
      </c>
      <c r="T36" s="3">
        <f t="shared" si="32"/>
        <v>0</v>
      </c>
      <c r="U36" s="3">
        <f t="shared" si="32"/>
        <v>0</v>
      </c>
      <c r="V36" s="3">
        <f t="shared" si="32"/>
        <v>0</v>
      </c>
      <c r="W36" s="3">
        <f t="shared" si="32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0</v>
      </c>
      <c r="I38" s="2">
        <f t="shared" si="33"/>
        <v>0</v>
      </c>
      <c r="J38" s="2">
        <f t="shared" si="33"/>
        <v>0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0</v>
      </c>
      <c r="I39" s="2">
        <f t="shared" si="33"/>
        <v>0</v>
      </c>
      <c r="J39" s="2">
        <f t="shared" si="33"/>
        <v>0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8549.9160557512605</v>
      </c>
      <c r="I40" s="2">
        <f t="shared" si="33"/>
        <v>8707.203676477171</v>
      </c>
      <c r="J40" s="2">
        <f t="shared" si="33"/>
        <v>8548.7250683683542</v>
      </c>
      <c r="L40" s="2">
        <f t="shared" si="34"/>
        <v>1859.17559360016</v>
      </c>
      <c r="M40" s="2">
        <f t="shared" si="34"/>
        <v>1877.3562305486182</v>
      </c>
      <c r="N40" s="2">
        <f t="shared" si="34"/>
        <v>1831.8687484980087</v>
      </c>
      <c r="O40" s="2">
        <f t="shared" si="34"/>
        <v>291.47359900012685</v>
      </c>
      <c r="P40" s="2">
        <f t="shared" si="34"/>
        <v>293.04534825928488</v>
      </c>
      <c r="Q40" s="2">
        <f t="shared" si="34"/>
        <v>289.12447151468797</v>
      </c>
      <c r="R40" s="2">
        <f t="shared" si="34"/>
        <v>3498.1564757351612</v>
      </c>
      <c r="S40" s="2">
        <f t="shared" si="34"/>
        <v>3539.5311353189722</v>
      </c>
      <c r="T40" s="2">
        <f t="shared" si="34"/>
        <v>3441.3673638165756</v>
      </c>
      <c r="U40" s="2">
        <f t="shared" si="34"/>
        <v>929.23933681975052</v>
      </c>
      <c r="V40" s="2">
        <f t="shared" si="34"/>
        <v>934.7626689718744</v>
      </c>
      <c r="W40" s="2">
        <f t="shared" si="34"/>
        <v>909.44969226020976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8549.9160557512605</v>
      </c>
      <c r="I41" s="2">
        <f t="shared" si="33"/>
        <v>8707.203676477171</v>
      </c>
      <c r="J41" s="2">
        <f t="shared" si="33"/>
        <v>8548.7250683683542</v>
      </c>
      <c r="L41" s="2">
        <f t="shared" si="34"/>
        <v>1859.17559360016</v>
      </c>
      <c r="M41" s="2">
        <f t="shared" si="34"/>
        <v>1877.3562305486182</v>
      </c>
      <c r="N41" s="2">
        <f t="shared" si="34"/>
        <v>1831.8687484980087</v>
      </c>
      <c r="O41" s="2">
        <f t="shared" si="34"/>
        <v>291.47359900012685</v>
      </c>
      <c r="P41" s="2">
        <f t="shared" si="34"/>
        <v>293.04534825928488</v>
      </c>
      <c r="Q41" s="2">
        <f t="shared" si="34"/>
        <v>289.12447151468797</v>
      </c>
      <c r="R41" s="2">
        <f t="shared" si="34"/>
        <v>3498.1564757351612</v>
      </c>
      <c r="S41" s="2">
        <f t="shared" si="34"/>
        <v>3539.5311353189722</v>
      </c>
      <c r="T41" s="2">
        <f t="shared" si="34"/>
        <v>3441.3673638165756</v>
      </c>
      <c r="U41" s="2">
        <f t="shared" si="34"/>
        <v>929.23933681975052</v>
      </c>
      <c r="V41" s="2">
        <f t="shared" si="34"/>
        <v>934.7626689718744</v>
      </c>
      <c r="W41" s="2">
        <f t="shared" si="34"/>
        <v>909.44969226020976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8549.9160557512605</v>
      </c>
      <c r="I42" s="2">
        <f t="shared" si="35"/>
        <v>8707.203676477171</v>
      </c>
      <c r="J42" s="2">
        <f t="shared" si="35"/>
        <v>8548.7250683683542</v>
      </c>
      <c r="L42" s="2">
        <f t="shared" si="34"/>
        <v>1859.17559360016</v>
      </c>
      <c r="M42" s="2">
        <f t="shared" si="34"/>
        <v>1877.3562305486182</v>
      </c>
      <c r="N42" s="2">
        <f t="shared" si="34"/>
        <v>1831.8687484980087</v>
      </c>
      <c r="O42" s="2">
        <f t="shared" si="34"/>
        <v>291.47359900012685</v>
      </c>
      <c r="P42" s="2">
        <f t="shared" si="34"/>
        <v>293.04534825928488</v>
      </c>
      <c r="Q42" s="2">
        <f t="shared" si="34"/>
        <v>289.12447151468797</v>
      </c>
      <c r="R42" s="2">
        <f t="shared" si="34"/>
        <v>3498.1564757351612</v>
      </c>
      <c r="S42" s="2">
        <f t="shared" si="34"/>
        <v>3539.5311353189722</v>
      </c>
      <c r="T42" s="2">
        <f t="shared" si="34"/>
        <v>3441.3673638165756</v>
      </c>
      <c r="U42" s="2">
        <f t="shared" si="34"/>
        <v>929.23933681975052</v>
      </c>
      <c r="V42" s="2">
        <f t="shared" si="34"/>
        <v>934.7626689718744</v>
      </c>
      <c r="W42" s="2">
        <f t="shared" si="34"/>
        <v>909.44969226020976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8531.1591625441961</v>
      </c>
      <c r="I43" s="53">
        <f t="shared" si="36"/>
        <v>8684.6668306837</v>
      </c>
      <c r="J43" s="53">
        <f t="shared" si="36"/>
        <v>8524.0914996489901</v>
      </c>
      <c r="L43" s="53">
        <f t="shared" si="34"/>
        <v>1859.17559360016</v>
      </c>
      <c r="M43" s="53">
        <f t="shared" si="34"/>
        <v>1877.3562305486182</v>
      </c>
      <c r="N43" s="53">
        <f t="shared" si="34"/>
        <v>1831.8687484980087</v>
      </c>
      <c r="O43" s="53">
        <f t="shared" si="34"/>
        <v>291.47359900012685</v>
      </c>
      <c r="P43" s="53">
        <f t="shared" si="34"/>
        <v>293.04534825928488</v>
      </c>
      <c r="Q43" s="53">
        <f t="shared" si="34"/>
        <v>289.12447151468797</v>
      </c>
      <c r="R43" s="53">
        <f t="shared" si="34"/>
        <v>3498.1564757351612</v>
      </c>
      <c r="S43" s="53">
        <f t="shared" si="34"/>
        <v>3539.5311353189722</v>
      </c>
      <c r="T43" s="53">
        <f t="shared" si="34"/>
        <v>3441.3673638165756</v>
      </c>
      <c r="U43" s="53">
        <f t="shared" si="34"/>
        <v>929.23933681975052</v>
      </c>
      <c r="V43" s="53">
        <f t="shared" si="34"/>
        <v>934.7626689718744</v>
      </c>
      <c r="W43" s="53">
        <f t="shared" si="34"/>
        <v>909.44969226020976</v>
      </c>
    </row>
    <row r="44" spans="1:23" ht="13.5" customHeight="1" x14ac:dyDescent="0.35">
      <c r="D44" s="4" t="s">
        <v>837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+SUMIF('Plantain Prod'!$F$4:$F$176,$E47,'Plantain Prod'!H$4:H$176)</f>
        <v>0</v>
      </c>
      <c r="I47" s="2">
        <f>+SUMIF('Plantain Prod'!$F$4:$F$176,$E47,'Plantain Prod'!I$4:I$176)</f>
        <v>0</v>
      </c>
      <c r="J47" s="2">
        <f>+SUMIF('Plantain Prod'!$F$4:$F$176,$E47,'Plantain Prod'!J$4:J$176)</f>
        <v>0</v>
      </c>
      <c r="L47" s="2">
        <f>+SUMIF('Plantain Prod'!$F$4:$F$176,$E47,'Plantain Prod'!L$4:L$176)</f>
        <v>0</v>
      </c>
      <c r="M47" s="2">
        <f>+SUMIF('Plantain Prod'!$F$4:$F$176,$E47,'Plantain Prod'!M$4:M$176)</f>
        <v>0</v>
      </c>
      <c r="N47" s="2">
        <f>+SUMIF('Plantain Prod'!$F$4:$F$176,$E47,'Plantain Prod'!N$4:N$176)</f>
        <v>0</v>
      </c>
      <c r="O47" s="2">
        <f>+SUMIF('Plantain Prod'!$F$4:$F$176,$E47,'Plantain Prod'!O$4:O$176)</f>
        <v>0</v>
      </c>
      <c r="P47" s="2">
        <f>+SUMIF('Plantain Prod'!$F$4:$F$176,$E47,'Plantain Prod'!P$4:P$176)</f>
        <v>0</v>
      </c>
      <c r="Q47" s="2">
        <f>+SUMIF('Plantain Prod'!$F$4:$F$176,$E47,'Plantain Prod'!Q$4:Q$176)</f>
        <v>0</v>
      </c>
      <c r="R47" s="2">
        <f>+SUMIF('Plantain Prod'!$F$4:$F$176,$E47,'Plantain Prod'!R$4:R$176)</f>
        <v>0</v>
      </c>
      <c r="S47" s="2">
        <f>+SUMIF('Plantain Prod'!$F$4:$F$176,$E47,'Plantain Prod'!S$4:S$176)</f>
        <v>0</v>
      </c>
      <c r="T47" s="2">
        <f>+SUMIF('Plantain Prod'!$F$4:$F$176,$E47,'Plantain Prod'!T$4:T$176)</f>
        <v>0</v>
      </c>
      <c r="U47" s="2">
        <f>+SUMIF('Plantain Prod'!$F$4:$F$176,$E47,'Plantain Prod'!U$4:U$176)</f>
        <v>0</v>
      </c>
      <c r="V47" s="2">
        <f>+SUMIF('Plantain Prod'!$F$4:$F$176,$E47,'Plantain Prod'!V$4:V$176)</f>
        <v>0</v>
      </c>
      <c r="W47" s="2">
        <f>+SUMIF('Plantain Prod'!$F$4:$F$176,$E47,'Plantain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+SUMIF('Plantain Prod'!$F$4:$F$176,$E48,'Plantain Prod'!H$4:H$176)</f>
        <v>5468788</v>
      </c>
      <c r="I48" s="2">
        <f>+SUMIF('Plantain Prod'!$F$4:$F$176,$E48,'Plantain Prod'!I$4:I$176)</f>
        <v>5674453</v>
      </c>
      <c r="J48" s="2">
        <f>+SUMIF('Plantain Prod'!$F$4:$F$176,$E48,'Plantain Prod'!J$4:J$176)</f>
        <v>5907098</v>
      </c>
      <c r="L48" s="2">
        <f>+SUMIF('Plantain Prod'!$F$4:$F$176,$E48,'Plantain Prod'!L$4:L$176)</f>
        <v>1883789.1839999999</v>
      </c>
      <c r="M48" s="2">
        <f>+SUMIF('Plantain Prod'!$F$4:$F$176,$E48,'Plantain Prod'!M$4:M$176)</f>
        <v>1926277.5889999997</v>
      </c>
      <c r="N48" s="2">
        <f>+SUMIF('Plantain Prod'!$F$4:$F$176,$E48,'Plantain Prod'!N$4:N$176)</f>
        <v>1977951.4919999999</v>
      </c>
      <c r="O48" s="2">
        <f>+SUMIF('Plantain Prod'!$F$4:$F$176,$E48,'Plantain Prod'!O$4:O$176)</f>
        <v>434428.82172599999</v>
      </c>
      <c r="P48" s="2">
        <f>+SUMIF('Plantain Prod'!$F$4:$F$176,$E48,'Plantain Prod'!P$4:P$176)</f>
        <v>435806.92142499995</v>
      </c>
      <c r="Q48" s="2">
        <f>+SUMIF('Plantain Prod'!$F$4:$F$176,$E48,'Plantain Prod'!Q$4:Q$176)</f>
        <v>437976.37601100001</v>
      </c>
      <c r="R48" s="2">
        <f>+SUMIF('Plantain Prod'!$F$4:$F$176,$E48,'Plantain Prod'!R$4:R$176)</f>
        <v>2891918.58</v>
      </c>
      <c r="S48" s="2">
        <f>+SUMIF('Plantain Prod'!$F$4:$F$176,$E48,'Plantain Prod'!S$4:S$176)</f>
        <v>2975752.639</v>
      </c>
      <c r="T48" s="2">
        <f>+SUMIF('Plantain Prod'!$F$4:$F$176,$E48,'Plantain Prod'!T$4:T$176)</f>
        <v>3076582.2960000001</v>
      </c>
      <c r="U48" s="2">
        <f>+SUMIF('Plantain Prod'!$F$4:$F$176,$E48,'Plantain Prod'!U$4:U$176)</f>
        <v>973457.75321999984</v>
      </c>
      <c r="V48" s="2">
        <f>+SUMIF('Plantain Prod'!$F$4:$F$176,$E48,'Plantain Prod'!V$4:V$176)</f>
        <v>986416.7281549999</v>
      </c>
      <c r="W48" s="2">
        <f>+SUMIF('Plantain Prod'!$F$4:$F$176,$E48,'Plantain Prod'!W$4:W$176)</f>
        <v>1002731.9467229999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+SUMIF('Plantain Prod'!$F$4:$F$176,$E49,'Plantain Prod'!H$4:H$176)</f>
        <v>4606143</v>
      </c>
      <c r="I49" s="2">
        <f>+SUMIF('Plantain Prod'!$F$4:$F$176,$E49,'Plantain Prod'!I$4:I$176)</f>
        <v>4489087</v>
      </c>
      <c r="J49" s="2">
        <f>+SUMIF('Plantain Prod'!$F$4:$F$176,$E49,'Plantain Prod'!J$4:J$176)</f>
        <v>3742172</v>
      </c>
      <c r="L49" s="2">
        <f>+SUMIF('Plantain Prod'!$F$4:$F$176,$E49,'Plantain Prod'!L$4:L$176)</f>
        <v>1582766.9660000002</v>
      </c>
      <c r="M49" s="2">
        <f>+SUMIF('Plantain Prod'!$F$4:$F$176,$E49,'Plantain Prod'!M$4:M$176)</f>
        <v>1542075.9820000001</v>
      </c>
      <c r="N49" s="2">
        <f>+SUMIF('Plantain Prod'!$F$4:$F$176,$E49,'Plantain Prod'!N$4:N$176)</f>
        <v>1283663.4600000002</v>
      </c>
      <c r="O49" s="2">
        <f>+SUMIF('Plantain Prod'!$F$4:$F$176,$E49,'Plantain Prod'!O$4:O$176)</f>
        <v>163024.99749800004</v>
      </c>
      <c r="P49" s="2">
        <f>+SUMIF('Plantain Prod'!$F$4:$F$176,$E49,'Plantain Prod'!P$4:P$176)</f>
        <v>158833.82614600001</v>
      </c>
      <c r="Q49" s="2">
        <f>+SUMIF('Plantain Prod'!$F$4:$F$176,$E49,'Plantain Prod'!Q$4:Q$176)</f>
        <v>132217.33638000002</v>
      </c>
      <c r="R49" s="2">
        <f>+SUMIF('Plantain Prod'!$F$4:$F$176,$E49,'Plantain Prod'!R$4:R$176)</f>
        <v>3046597.6859999998</v>
      </c>
      <c r="S49" s="2">
        <f>+SUMIF('Plantain Prod'!$F$4:$F$176,$E49,'Plantain Prod'!S$4:S$176)</f>
        <v>2968273.4219999998</v>
      </c>
      <c r="T49" s="2">
        <f>+SUMIF('Plantain Prod'!$F$4:$F$176,$E49,'Plantain Prod'!T$4:T$176)</f>
        <v>2470866.6599999997</v>
      </c>
      <c r="U49" s="2">
        <f>+SUMIF('Plantain Prod'!$F$4:$F$176,$E49,'Plantain Prod'!U$4:U$176)</f>
        <v>837814.36364999996</v>
      </c>
      <c r="V49" s="2">
        <f>+SUMIF('Plantain Prod'!$F$4:$F$176,$E49,'Plantain Prod'!V$4:V$176)</f>
        <v>816275.19105000002</v>
      </c>
      <c r="W49" s="2">
        <f>+SUMIF('Plantain Prod'!$F$4:$F$176,$E49,'Plantain Prod'!W$4:W$176)</f>
        <v>679488.33149999997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+SUMIF('Plantain Prod'!$F$4:$F$176,$E50,'Plantain Prod'!H$4:H$176)</f>
        <v>0</v>
      </c>
      <c r="I50" s="2">
        <f>+SUMIF('Plantain Prod'!$F$4:$F$176,$E50,'Plantain Prod'!I$4:I$176)</f>
        <v>0</v>
      </c>
      <c r="J50" s="2">
        <f>+SUMIF('Plantain Prod'!$F$4:$F$176,$E50,'Plantain Prod'!J$4:J$176)</f>
        <v>0</v>
      </c>
      <c r="L50" s="2">
        <f>+SUMIF('Plantain Prod'!$F$4:$F$176,$E50,'Plantain Prod'!L$4:L$176)</f>
        <v>0</v>
      </c>
      <c r="M50" s="2">
        <f>+SUMIF('Plantain Prod'!$F$4:$F$176,$E50,'Plantain Prod'!M$4:M$176)</f>
        <v>0</v>
      </c>
      <c r="N50" s="2">
        <f>+SUMIF('Plantain Prod'!$F$4:$F$176,$E50,'Plantain Prod'!N$4:N$176)</f>
        <v>0</v>
      </c>
      <c r="O50" s="2">
        <f>+SUMIF('Plantain Prod'!$F$4:$F$176,$E50,'Plantain Prod'!O$4:O$176)</f>
        <v>0</v>
      </c>
      <c r="P50" s="2">
        <f>+SUMIF('Plantain Prod'!$F$4:$F$176,$E50,'Plantain Prod'!P$4:P$176)</f>
        <v>0</v>
      </c>
      <c r="Q50" s="2">
        <f>+SUMIF('Plantain Prod'!$F$4:$F$176,$E50,'Plantain Prod'!Q$4:Q$176)</f>
        <v>0</v>
      </c>
      <c r="R50" s="2">
        <f>+SUMIF('Plantain Prod'!$F$4:$F$176,$E50,'Plantain Prod'!R$4:R$176)</f>
        <v>0</v>
      </c>
      <c r="S50" s="2">
        <f>+SUMIF('Plantain Prod'!$F$4:$F$176,$E50,'Plantain Prod'!S$4:S$176)</f>
        <v>0</v>
      </c>
      <c r="T50" s="2">
        <f>+SUMIF('Plantain Prod'!$F$4:$F$176,$E50,'Plantain Prod'!T$4:T$176)</f>
        <v>0</v>
      </c>
      <c r="U50" s="2">
        <f>+SUMIF('Plantain Prod'!$F$4:$F$176,$E50,'Plantain Prod'!U$4:U$176)</f>
        <v>0</v>
      </c>
      <c r="V50" s="2">
        <f>+SUMIF('Plantain Prod'!$F$4:$F$176,$E50,'Plantain Prod'!V$4:V$176)</f>
        <v>0</v>
      </c>
      <c r="W50" s="2">
        <f>+SUMIF('Plantain Prod'!$F$4:$F$176,$E50,'Plantain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+SUMIF('Plantain Prod'!$F$4:$F$176,$E51,'Plantain Prod'!H$4:H$176)</f>
        <v>966972</v>
      </c>
      <c r="I51" s="2">
        <f>+SUMIF('Plantain Prod'!$F$4:$F$176,$E51,'Plantain Prod'!I$4:I$176)</f>
        <v>976368</v>
      </c>
      <c r="J51" s="2">
        <f>+SUMIF('Plantain Prod'!$F$4:$F$176,$E51,'Plantain Prod'!J$4:J$176)</f>
        <v>986297</v>
      </c>
      <c r="L51" s="2">
        <f>+SUMIF('Plantain Prod'!$F$4:$F$176,$E51,'Plantain Prod'!L$4:L$176)</f>
        <v>560260.17999999993</v>
      </c>
      <c r="M51" s="2">
        <f>+SUMIF('Plantain Prod'!$F$4:$F$176,$E51,'Plantain Prod'!M$4:M$176)</f>
        <v>567114.00200000009</v>
      </c>
      <c r="N51" s="2">
        <f>+SUMIF('Plantain Prod'!$F$4:$F$176,$E51,'Plantain Prod'!N$4:N$176)</f>
        <v>574345.93900000001</v>
      </c>
      <c r="O51" s="2">
        <f>+SUMIF('Plantain Prod'!$F$4:$F$176,$E51,'Plantain Prod'!O$4:O$176)</f>
        <v>136041.36317599998</v>
      </c>
      <c r="P51" s="2">
        <f>+SUMIF('Plantain Prod'!$F$4:$F$176,$E51,'Plantain Prod'!P$4:P$176)</f>
        <v>138401.11611100001</v>
      </c>
      <c r="Q51" s="2">
        <f>+SUMIF('Plantain Prod'!$F$4:$F$176,$E51,'Plantain Prod'!Q$4:Q$176)</f>
        <v>140886.86922999998</v>
      </c>
      <c r="R51" s="2">
        <f>+SUMIF('Plantain Prod'!$F$4:$F$176,$E51,'Plantain Prod'!R$4:R$176)</f>
        <v>800764.9040000001</v>
      </c>
      <c r="S51" s="2">
        <f>+SUMIF('Plantain Prod'!$F$4:$F$176,$E51,'Plantain Prod'!S$4:S$176)</f>
        <v>809153.78200000012</v>
      </c>
      <c r="T51" s="2">
        <f>+SUMIF('Plantain Prod'!$F$4:$F$176,$E51,'Plantain Prod'!T$4:T$176)</f>
        <v>818013.92599999998</v>
      </c>
      <c r="U51" s="2">
        <f>+SUMIF('Plantain Prod'!$F$4:$F$176,$E51,'Plantain Prod'!U$4:U$176)</f>
        <v>348215.39557599998</v>
      </c>
      <c r="V51" s="2">
        <f>+SUMIF('Plantain Prod'!$F$4:$F$176,$E51,'Plantain Prod'!V$4:V$176)</f>
        <v>352768.64637800003</v>
      </c>
      <c r="W51" s="2">
        <f>+SUMIF('Plantain Prod'!$F$4:$F$176,$E51,'Plantain Prod'!W$4:W$176)</f>
        <v>357571.32803400001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+SUMIF('Plantain Prod'!$F$4:$F$176,$E52,'Plantain Prod'!H$4:H$176)</f>
        <v>0</v>
      </c>
      <c r="I52" s="2">
        <f>+SUMIF('Plantain Prod'!$F$4:$F$176,$E52,'Plantain Prod'!I$4:I$176)</f>
        <v>0</v>
      </c>
      <c r="J52" s="2">
        <f>+SUMIF('Plantain Prod'!$F$4:$F$176,$E52,'Plantain Prod'!J$4:J$176)</f>
        <v>0</v>
      </c>
      <c r="L52" s="2">
        <f>+SUMIF('Plantain Prod'!$F$4:$F$176,$E52,'Plantain Prod'!L$4:L$176)</f>
        <v>0</v>
      </c>
      <c r="M52" s="2">
        <f>+SUMIF('Plantain Prod'!$F$4:$F$176,$E52,'Plantain Prod'!M$4:M$176)</f>
        <v>0</v>
      </c>
      <c r="N52" s="2">
        <f>+SUMIF('Plantain Prod'!$F$4:$F$176,$E52,'Plantain Prod'!N$4:N$176)</f>
        <v>0</v>
      </c>
      <c r="O52" s="2">
        <f>+SUMIF('Plantain Prod'!$F$4:$F$176,$E52,'Plantain Prod'!O$4:O$176)</f>
        <v>0</v>
      </c>
      <c r="P52" s="2">
        <f>+SUMIF('Plantain Prod'!$F$4:$F$176,$E52,'Plantain Prod'!P$4:P$176)</f>
        <v>0</v>
      </c>
      <c r="Q52" s="2">
        <f>+SUMIF('Plantain Prod'!$F$4:$F$176,$E52,'Plantain Prod'!Q$4:Q$176)</f>
        <v>0</v>
      </c>
      <c r="R52" s="2">
        <f>+SUMIF('Plantain Prod'!$F$4:$F$176,$E52,'Plantain Prod'!R$4:R$176)</f>
        <v>0</v>
      </c>
      <c r="S52" s="2">
        <f>+SUMIF('Plantain Prod'!$F$4:$F$176,$E52,'Plantain Prod'!S$4:S$176)</f>
        <v>0</v>
      </c>
      <c r="T52" s="2">
        <f>+SUMIF('Plantain Prod'!$F$4:$F$176,$E52,'Plantain Prod'!T$4:T$176)</f>
        <v>0</v>
      </c>
      <c r="U52" s="2">
        <f>+SUMIF('Plantain Prod'!$F$4:$F$176,$E52,'Plantain Prod'!U$4:U$176)</f>
        <v>0</v>
      </c>
      <c r="V52" s="2">
        <f>+SUMIF('Plantain Prod'!$F$4:$F$176,$E52,'Plantain Prod'!V$4:V$176)</f>
        <v>0</v>
      </c>
      <c r="W52" s="2">
        <f>+SUMIF('Plantain Prod'!$F$4:$F$176,$E52,'Plantain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+SUMIF('Plantain Prod'!$F$4:$F$176,$E53,'Plantain Prod'!H$4:H$176)</f>
        <v>9006245</v>
      </c>
      <c r="I53" s="2">
        <f>+SUMIF('Plantain Prod'!$F$4:$F$176,$E53,'Plantain Prod'!I$4:I$176)</f>
        <v>9199636</v>
      </c>
      <c r="J53" s="2">
        <f>+SUMIF('Plantain Prod'!$F$4:$F$176,$E53,'Plantain Prod'!J$4:J$176)</f>
        <v>9250225</v>
      </c>
      <c r="L53" s="2">
        <f>+SUMIF('Plantain Prod'!$F$4:$F$176,$E53,'Plantain Prod'!L$4:L$176)</f>
        <v>2808219.5629999996</v>
      </c>
      <c r="M53" s="2">
        <f>+SUMIF('Plantain Prod'!$F$4:$F$176,$E53,'Plantain Prod'!M$4:M$176)</f>
        <v>2851423.716</v>
      </c>
      <c r="N53" s="2">
        <f>+SUMIF('Plantain Prod'!$F$4:$F$176,$E53,'Plantain Prod'!N$4:N$176)</f>
        <v>2878763.2050000001</v>
      </c>
      <c r="O53" s="2">
        <f>+SUMIF('Plantain Prod'!$F$4:$F$176,$E53,'Plantain Prod'!O$4:O$176)</f>
        <v>443820.47588899999</v>
      </c>
      <c r="P53" s="2">
        <f>+SUMIF('Plantain Prod'!$F$4:$F$176,$E53,'Plantain Prod'!P$4:P$176)</f>
        <v>450032.35754099995</v>
      </c>
      <c r="Q53" s="2">
        <f>+SUMIF('Plantain Prod'!$F$4:$F$176,$E53,'Plantain Prod'!Q$4:Q$176)</f>
        <v>456019.04441599996</v>
      </c>
      <c r="R53" s="2">
        <f>+SUMIF('Plantain Prod'!$F$4:$F$176,$E53,'Plantain Prod'!R$4:R$176)</f>
        <v>5008582.943</v>
      </c>
      <c r="S53" s="2">
        <f>+SUMIF('Plantain Prod'!$F$4:$F$176,$E53,'Plantain Prod'!S$4:S$176)</f>
        <v>5092668.3059999999</v>
      </c>
      <c r="T53" s="2">
        <f>+SUMIF('Plantain Prod'!$F$4:$F$176,$E53,'Plantain Prod'!T$4:T$176)</f>
        <v>5132266.625</v>
      </c>
      <c r="U53" s="2">
        <f>+SUMIF('Plantain Prod'!$F$4:$F$176,$E53,'Plantain Prod'!U$4:U$176)</f>
        <v>1450795.0509539999</v>
      </c>
      <c r="V53" s="2">
        <f>+SUMIF('Plantain Prod'!$F$4:$F$176,$E53,'Plantain Prod'!V$4:V$176)</f>
        <v>1470748.7769539999</v>
      </c>
      <c r="W53" s="2">
        <f>+SUMIF('Plantain Prod'!$F$4:$F$176,$E53,'Plantain Prod'!W$4:W$176)</f>
        <v>1486803.577939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20048148</v>
      </c>
      <c r="I54" s="3">
        <f t="shared" si="37"/>
        <v>20339544</v>
      </c>
      <c r="J54" s="3">
        <f t="shared" si="37"/>
        <v>19885792</v>
      </c>
      <c r="L54" s="3">
        <f t="shared" ref="L54:W54" si="38">+SUM(L48:L53)</f>
        <v>6835035.8929999992</v>
      </c>
      <c r="M54" s="3">
        <f t="shared" si="38"/>
        <v>6886891.2889999999</v>
      </c>
      <c r="N54" s="3">
        <f t="shared" si="38"/>
        <v>6714724.0959999999</v>
      </c>
      <c r="O54" s="3">
        <f t="shared" si="38"/>
        <v>1177315.6582889999</v>
      </c>
      <c r="P54" s="3">
        <f t="shared" si="38"/>
        <v>1183074.221223</v>
      </c>
      <c r="Q54" s="3">
        <f t="shared" si="38"/>
        <v>1167099.626037</v>
      </c>
      <c r="R54" s="3">
        <f t="shared" si="38"/>
        <v>11747864.113</v>
      </c>
      <c r="S54" s="3">
        <f t="shared" si="38"/>
        <v>11845848.149</v>
      </c>
      <c r="T54" s="3">
        <f t="shared" si="38"/>
        <v>11497729.506999999</v>
      </c>
      <c r="U54" s="3">
        <f t="shared" si="38"/>
        <v>3610282.5633999994</v>
      </c>
      <c r="V54" s="3">
        <f t="shared" si="38"/>
        <v>3626209.3425369998</v>
      </c>
      <c r="W54" s="3">
        <f t="shared" si="38"/>
        <v>3526595.184196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+SUMIF('Plantain Prod'!$F$4:$F$176,$E55,'Plantain Prod'!H$4:H$176)</f>
        <v>2008423</v>
      </c>
      <c r="I55" s="2">
        <f>+SUMIF('Plantain Prod'!$F$4:$F$176,$E55,'Plantain Prod'!I$4:I$176)</f>
        <v>1944768</v>
      </c>
      <c r="J55" s="2">
        <f>+SUMIF('Plantain Prod'!$F$4:$F$176,$E55,'Plantain Prod'!J$4:J$176)</f>
        <v>2080605</v>
      </c>
      <c r="L55" s="2">
        <f>+SUMIF('Plantain Prod'!$F$4:$F$176,$E55,'Plantain Prod'!L$4:L$176)</f>
        <v>75501.599000000002</v>
      </c>
      <c r="M55" s="2">
        <f>+SUMIF('Plantain Prod'!$F$4:$F$176,$E55,'Plantain Prod'!M$4:M$176)</f>
        <v>76134.728999999992</v>
      </c>
      <c r="N55" s="2">
        <f>+SUMIF('Plantain Prod'!$F$4:$F$176,$E55,'Plantain Prod'!N$4:N$176)</f>
        <v>78962.828999999998</v>
      </c>
      <c r="O55" s="2">
        <f>+SUMIF('Plantain Prod'!$F$4:$F$176,$E55,'Plantain Prod'!O$4:O$176)</f>
        <v>4604.7809950000001</v>
      </c>
      <c r="P55" s="2">
        <f>+SUMIF('Plantain Prod'!$F$4:$F$176,$E55,'Plantain Prod'!P$4:P$176)</f>
        <v>4814.9216699999997</v>
      </c>
      <c r="Q55" s="2">
        <f>+SUMIF('Plantain Prod'!$F$4:$F$176,$E55,'Plantain Prod'!Q$4:Q$176)</f>
        <v>4959.1708949999993</v>
      </c>
      <c r="R55" s="2">
        <f>+SUMIF('Plantain Prod'!$F$4:$F$176,$E55,'Plantain Prod'!R$4:R$176)</f>
        <v>184944.609</v>
      </c>
      <c r="S55" s="2">
        <f>+SUMIF('Plantain Prod'!$F$4:$F$176,$E55,'Plantain Prod'!S$4:S$176)</f>
        <v>182874.25200000001</v>
      </c>
      <c r="T55" s="2">
        <f>+SUMIF('Plantain Prod'!$F$4:$F$176,$E55,'Plantain Prod'!T$4:T$176)</f>
        <v>190397.88900000002</v>
      </c>
      <c r="U55" s="2">
        <f>+SUMIF('Plantain Prod'!$F$4:$F$176,$E55,'Plantain Prod'!U$4:U$176)</f>
        <v>24825.070980000004</v>
      </c>
      <c r="V55" s="2">
        <f>+SUMIF('Plantain Prod'!$F$4:$F$176,$E55,'Plantain Prod'!V$4:V$176)</f>
        <v>25818.040230000002</v>
      </c>
      <c r="W55" s="2">
        <f>+SUMIF('Plantain Prod'!$F$4:$F$176,$E55,'Plantain Prod'!W$4:W$176)</f>
        <v>26618.743080000004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+SUMIF('Plantain Prod'!$F$4:$F$176,$E56,'Plantain Prod'!H$4:H$176)</f>
        <v>743026</v>
      </c>
      <c r="I56" s="2">
        <f>+SUMIF('Plantain Prod'!$F$4:$F$176,$E56,'Plantain Prod'!I$4:I$176)</f>
        <v>777608</v>
      </c>
      <c r="J56" s="2">
        <f>+SUMIF('Plantain Prod'!$F$4:$F$176,$E56,'Plantain Prod'!J$4:J$176)</f>
        <v>898561</v>
      </c>
      <c r="L56" s="2">
        <f>+SUMIF('Plantain Prod'!$F$4:$F$176,$E56,'Plantain Prod'!L$4:L$176)</f>
        <v>50167.394</v>
      </c>
      <c r="M56" s="2">
        <f>+SUMIF('Plantain Prod'!$F$4:$F$176,$E56,'Plantain Prod'!M$4:M$176)</f>
        <v>54140.540999999997</v>
      </c>
      <c r="N56" s="2">
        <f>+SUMIF('Plantain Prod'!$F$4:$F$176,$E56,'Plantain Prod'!N$4:N$176)</f>
        <v>61714.174000000006</v>
      </c>
      <c r="O56" s="2">
        <f>+SUMIF('Plantain Prod'!$F$4:$F$176,$E56,'Plantain Prod'!O$4:O$176)</f>
        <v>1786.3187800000001</v>
      </c>
      <c r="P56" s="2">
        <f>+SUMIF('Plantain Prod'!$F$4:$F$176,$E56,'Plantain Prod'!P$4:P$176)</f>
        <v>1927.9407840000001</v>
      </c>
      <c r="Q56" s="2">
        <f>+SUMIF('Plantain Prod'!$F$4:$F$176,$E56,'Plantain Prod'!Q$4:Q$176)</f>
        <v>2096.991524</v>
      </c>
      <c r="R56" s="2">
        <f>+SUMIF('Plantain Prod'!$F$4:$F$176,$E56,'Plantain Prod'!R$4:R$176)</f>
        <v>129916.212</v>
      </c>
      <c r="S56" s="2">
        <f>+SUMIF('Plantain Prod'!$F$4:$F$176,$E56,'Plantain Prod'!S$4:S$176)</f>
        <v>140156.48500000002</v>
      </c>
      <c r="T56" s="2">
        <f>+SUMIF('Plantain Prod'!$F$4:$F$176,$E56,'Plantain Prod'!T$4:T$176)</f>
        <v>163491.46100000001</v>
      </c>
      <c r="U56" s="2">
        <f>+SUMIF('Plantain Prod'!$F$4:$F$176,$E56,'Plantain Prod'!U$4:U$176)</f>
        <v>11240.629715999999</v>
      </c>
      <c r="V56" s="2">
        <f>+SUMIF('Plantain Prod'!$F$4:$F$176,$E56,'Plantain Prod'!V$4:V$176)</f>
        <v>12231.000553</v>
      </c>
      <c r="W56" s="2">
        <f>+SUMIF('Plantain Prod'!$F$4:$F$176,$E56,'Plantain Prod'!W$4:W$176)</f>
        <v>13800.700406999998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+SUMIF('Plantain Prod'!$F$4:$F$176,$E57,'Plantain Prod'!H$4:H$176)</f>
        <v>7328691</v>
      </c>
      <c r="I57" s="2">
        <f>+SUMIF('Plantain Prod'!$F$4:$F$176,$E57,'Plantain Prod'!I$4:I$176)</f>
        <v>7545814</v>
      </c>
      <c r="J57" s="2">
        <f>+SUMIF('Plantain Prod'!$F$4:$F$176,$E57,'Plantain Prod'!J$4:J$176)</f>
        <v>7257653</v>
      </c>
      <c r="L57" s="2">
        <f>+SUMIF('Plantain Prod'!$F$4:$F$176,$E57,'Plantain Prod'!L$4:L$176)</f>
        <v>321364.52399999998</v>
      </c>
      <c r="M57" s="2">
        <f>+SUMIF('Plantain Prod'!$F$4:$F$176,$E57,'Plantain Prod'!M$4:M$176)</f>
        <v>329292.63400000002</v>
      </c>
      <c r="N57" s="2">
        <f>+SUMIF('Plantain Prod'!$F$4:$F$176,$E57,'Plantain Prod'!N$4:N$176)</f>
        <v>318614.67099999997</v>
      </c>
      <c r="O57" s="2">
        <f>+SUMIF('Plantain Prod'!$F$4:$F$176,$E57,'Plantain Prod'!O$4:O$176)</f>
        <v>6541.3341000000009</v>
      </c>
      <c r="P57" s="2">
        <f>+SUMIF('Plantain Prod'!$F$4:$F$176,$E57,'Plantain Prod'!P$4:P$176)</f>
        <v>6723.3783280000007</v>
      </c>
      <c r="Q57" s="2">
        <f>+SUMIF('Plantain Prod'!$F$4:$F$176,$E57,'Plantain Prod'!Q$4:Q$176)</f>
        <v>6527.6785060000011</v>
      </c>
      <c r="R57" s="2">
        <f>+SUMIF('Plantain Prod'!$F$4:$F$176,$E57,'Plantain Prod'!R$4:R$176)</f>
        <v>796886.14100000006</v>
      </c>
      <c r="S57" s="2">
        <f>+SUMIF('Plantain Prod'!$F$4:$F$176,$E57,'Plantain Prod'!S$4:S$176)</f>
        <v>815130.37300000014</v>
      </c>
      <c r="T57" s="2">
        <f>+SUMIF('Plantain Prod'!$F$4:$F$176,$E57,'Plantain Prod'!T$4:T$176)</f>
        <v>787485.54400000011</v>
      </c>
      <c r="U57" s="2">
        <f>+SUMIF('Plantain Prod'!$F$4:$F$176,$E57,'Plantain Prod'!U$4:U$176)</f>
        <v>36047.640664000006</v>
      </c>
      <c r="V57" s="2">
        <f>+SUMIF('Plantain Prod'!$F$4:$F$176,$E57,'Plantain Prod'!V$4:V$176)</f>
        <v>37000.453770000007</v>
      </c>
      <c r="W57" s="2">
        <f>+SUMIF('Plantain Prod'!$F$4:$F$176,$E57,'Plantain Prod'!W$4:W$176)</f>
        <v>35804.768723000008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+SUMIF('Plantain Prod'!$F$4:$F$176,$E58,'Plantain Prod'!H$4:H$176)</f>
        <v>76934</v>
      </c>
      <c r="I58" s="2">
        <f>+SUMIF('Plantain Prod'!$F$4:$F$176,$E58,'Plantain Prod'!I$4:I$176)</f>
        <v>92438</v>
      </c>
      <c r="J58" s="2">
        <f>+SUMIF('Plantain Prod'!$F$4:$F$176,$E58,'Plantain Prod'!J$4:J$176)</f>
        <v>101038</v>
      </c>
      <c r="L58" s="2">
        <f>+SUMIF('Plantain Prod'!$F$4:$F$176,$E58,'Plantain Prod'!L$4:L$176)</f>
        <v>0</v>
      </c>
      <c r="M58" s="2">
        <f>+SUMIF('Plantain Prod'!$F$4:$F$176,$E58,'Plantain Prod'!M$4:M$176)</f>
        <v>0</v>
      </c>
      <c r="N58" s="2">
        <f>+SUMIF('Plantain Prod'!$F$4:$F$176,$E58,'Plantain Prod'!N$4:N$176)</f>
        <v>0</v>
      </c>
      <c r="O58" s="2">
        <f>+SUMIF('Plantain Prod'!$F$4:$F$176,$E58,'Plantain Prod'!O$4:O$176)</f>
        <v>0</v>
      </c>
      <c r="P58" s="2">
        <f>+SUMIF('Plantain Prod'!$F$4:$F$176,$E58,'Plantain Prod'!P$4:P$176)</f>
        <v>0</v>
      </c>
      <c r="Q58" s="2">
        <f>+SUMIF('Plantain Prod'!$F$4:$F$176,$E58,'Plantain Prod'!Q$4:Q$176)</f>
        <v>0</v>
      </c>
      <c r="R58" s="2">
        <f>+SUMIF('Plantain Prod'!$F$4:$F$176,$E58,'Plantain Prod'!R$4:R$176)</f>
        <v>0</v>
      </c>
      <c r="S58" s="2">
        <f>+SUMIF('Plantain Prod'!$F$4:$F$176,$E58,'Plantain Prod'!S$4:S$176)</f>
        <v>0</v>
      </c>
      <c r="T58" s="2">
        <f>+SUMIF('Plantain Prod'!$F$4:$F$176,$E58,'Plantain Prod'!T$4:T$176)</f>
        <v>0</v>
      </c>
      <c r="U58" s="2">
        <f>+SUMIF('Plantain Prod'!$F$4:$F$176,$E58,'Plantain Prod'!U$4:U$176)</f>
        <v>0</v>
      </c>
      <c r="V58" s="2">
        <f>+SUMIF('Plantain Prod'!$F$4:$F$176,$E58,'Plantain Prod'!V$4:V$176)</f>
        <v>0</v>
      </c>
      <c r="W58" s="2">
        <f>+SUMIF('Plantain Prod'!$F$4:$F$176,$E58,'Plantain Prod'!W$4:W$176)</f>
        <v>0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+SUMIF('Plantain Prod'!$F$4:$F$176,$E59,'Plantain Prod'!H$4:H$176)</f>
        <v>0</v>
      </c>
      <c r="I59" s="2">
        <f>+SUMIF('Plantain Prod'!$F$4:$F$176,$E59,'Plantain Prod'!I$4:I$176)</f>
        <v>0</v>
      </c>
      <c r="J59" s="2">
        <f>+SUMIF('Plantain Prod'!$F$4:$F$176,$E59,'Plantain Prod'!J$4:J$176)</f>
        <v>0</v>
      </c>
      <c r="L59" s="2">
        <f>+SUMIF('Plantain Prod'!$F$4:$F$176,$E59,'Plantain Prod'!L$4:L$176)</f>
        <v>0</v>
      </c>
      <c r="M59" s="2">
        <f>+SUMIF('Plantain Prod'!$F$4:$F$176,$E59,'Plantain Prod'!M$4:M$176)</f>
        <v>0</v>
      </c>
      <c r="N59" s="2">
        <f>+SUMIF('Plantain Prod'!$F$4:$F$176,$E59,'Plantain Prod'!N$4:N$176)</f>
        <v>0</v>
      </c>
      <c r="O59" s="2">
        <f>+SUMIF('Plantain Prod'!$F$4:$F$176,$E59,'Plantain Prod'!O$4:O$176)</f>
        <v>0</v>
      </c>
      <c r="P59" s="2">
        <f>+SUMIF('Plantain Prod'!$F$4:$F$176,$E59,'Plantain Prod'!P$4:P$176)</f>
        <v>0</v>
      </c>
      <c r="Q59" s="2">
        <f>+SUMIF('Plantain Prod'!$F$4:$F$176,$E59,'Plantain Prod'!Q$4:Q$176)</f>
        <v>0</v>
      </c>
      <c r="R59" s="2">
        <f>+SUMIF('Plantain Prod'!$F$4:$F$176,$E59,'Plantain Prod'!R$4:R$176)</f>
        <v>0</v>
      </c>
      <c r="S59" s="2">
        <f>+SUMIF('Plantain Prod'!$F$4:$F$176,$E59,'Plantain Prod'!S$4:S$176)</f>
        <v>0</v>
      </c>
      <c r="T59" s="2">
        <f>+SUMIF('Plantain Prod'!$F$4:$F$176,$E59,'Plantain Prod'!T$4:T$176)</f>
        <v>0</v>
      </c>
      <c r="U59" s="2">
        <f>+SUMIF('Plantain Prod'!$F$4:$F$176,$E59,'Plantain Prod'!U$4:U$176)</f>
        <v>0</v>
      </c>
      <c r="V59" s="2">
        <f>+SUMIF('Plantain Prod'!$F$4:$F$176,$E59,'Plantain Prod'!V$4:V$176)</f>
        <v>0</v>
      </c>
      <c r="W59" s="2">
        <f>+SUMIF('Plantain Prod'!$F$4:$F$176,$E59,'Plantain Prod'!W$4:W$176)</f>
        <v>0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10157074</v>
      </c>
      <c r="I60" s="3">
        <f t="shared" si="39"/>
        <v>10360628</v>
      </c>
      <c r="J60" s="3">
        <f t="shared" si="39"/>
        <v>10337857</v>
      </c>
      <c r="L60" s="3">
        <f t="shared" ref="L60:W60" si="40">+SUM(L55:L59)</f>
        <v>447033.51699999999</v>
      </c>
      <c r="M60" s="3">
        <f t="shared" si="40"/>
        <v>459567.90399999998</v>
      </c>
      <c r="N60" s="3">
        <f t="shared" si="40"/>
        <v>459291.674</v>
      </c>
      <c r="O60" s="3">
        <f t="shared" si="40"/>
        <v>12932.433875000002</v>
      </c>
      <c r="P60" s="3">
        <f t="shared" si="40"/>
        <v>13466.240782000001</v>
      </c>
      <c r="Q60" s="3">
        <f t="shared" si="40"/>
        <v>13583.840925</v>
      </c>
      <c r="R60" s="3">
        <f t="shared" si="40"/>
        <v>1111746.9620000001</v>
      </c>
      <c r="S60" s="3">
        <f t="shared" si="40"/>
        <v>1138161.1100000001</v>
      </c>
      <c r="T60" s="3">
        <f t="shared" si="40"/>
        <v>1141374.8940000001</v>
      </c>
      <c r="U60" s="3">
        <f t="shared" si="40"/>
        <v>72113.341360000006</v>
      </c>
      <c r="V60" s="3">
        <f t="shared" si="40"/>
        <v>75049.494553000011</v>
      </c>
      <c r="W60" s="3">
        <f t="shared" si="40"/>
        <v>76224.212210000012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+SUMIF('Plantain Prod'!$F$4:$F$176,$E61,'Plantain Prod'!H$4:H$176)</f>
        <v>0</v>
      </c>
      <c r="I61" s="3">
        <f>+SUMIF('Plantain Prod'!$F$4:$F$176,$E61,'Plantain Prod'!I$4:I$176)</f>
        <v>0</v>
      </c>
      <c r="J61" s="3">
        <f>+SUMIF('Plantain Prod'!$F$4:$F$176,$E61,'Plantain Prod'!J$4:J$176)</f>
        <v>0</v>
      </c>
      <c r="L61" s="3">
        <f>+SUMIF('Plantain Prod'!$F$4:$F$176,$E61,'Plantain Prod'!L$4:L$176)</f>
        <v>0</v>
      </c>
      <c r="M61" s="3">
        <f>+SUMIF('Plantain Prod'!$F$4:$F$176,$E61,'Plantain Prod'!M$4:M$176)</f>
        <v>0</v>
      </c>
      <c r="N61" s="3">
        <f>+SUMIF('Plantain Prod'!$F$4:$F$176,$E61,'Plantain Prod'!N$4:N$176)</f>
        <v>0</v>
      </c>
      <c r="O61" s="3">
        <f>+SUMIF('Plantain Prod'!$F$4:$F$176,$E61,'Plantain Prod'!O$4:O$176)</f>
        <v>0</v>
      </c>
      <c r="P61" s="3">
        <f>+SUMIF('Plantain Prod'!$F$4:$F$176,$E61,'Plantain Prod'!P$4:P$176)</f>
        <v>0</v>
      </c>
      <c r="Q61" s="3">
        <f>+SUMIF('Plantain Prod'!$F$4:$F$176,$E61,'Plantain Prod'!Q$4:Q$176)</f>
        <v>0</v>
      </c>
      <c r="R61" s="3">
        <f>+SUMIF('Plantain Prod'!$F$4:$F$176,$E61,'Plantain Prod'!R$4:R$176)</f>
        <v>0</v>
      </c>
      <c r="S61" s="3">
        <f>+SUMIF('Plantain Prod'!$F$4:$F$176,$E61,'Plantain Prod'!S$4:S$176)</f>
        <v>0</v>
      </c>
      <c r="T61" s="3">
        <f>+SUMIF('Plantain Prod'!$F$4:$F$176,$E61,'Plantain Prod'!T$4:T$176)</f>
        <v>0</v>
      </c>
      <c r="U61" s="3">
        <f>+SUMIF('Plantain Prod'!$F$4:$F$176,$E61,'Plantain Prod'!U$4:U$176)</f>
        <v>0</v>
      </c>
      <c r="V61" s="3">
        <f>+SUMIF('Plantain Prod'!$F$4:$F$176,$E61,'Plantain Prod'!V$4:V$176)</f>
        <v>0</v>
      </c>
      <c r="W61" s="3">
        <f>+SUMIF('Plantain Prod'!$F$4:$F$176,$E61,'Plantain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+SUMIF('Plantain Prod'!$F$4:$F$176,$E62,'Plantain Prod'!H$4:H$176)</f>
        <v>0</v>
      </c>
      <c r="I62" s="2">
        <f>+SUMIF('Plantain Prod'!$F$4:$F$176,$E62,'Plantain Prod'!I$4:I$176)</f>
        <v>0</v>
      </c>
      <c r="J62" s="2">
        <f>+SUMIF('Plantain Prod'!$F$4:$F$176,$E62,'Plantain Prod'!J$4:J$176)</f>
        <v>0</v>
      </c>
      <c r="L62" s="2">
        <f>+SUMIF('Plantain Prod'!$F$4:$F$176,$E62,'Plantain Prod'!L$4:L$176)</f>
        <v>0</v>
      </c>
      <c r="M62" s="2">
        <f>+SUMIF('Plantain Prod'!$F$4:$F$176,$E62,'Plantain Prod'!M$4:M$176)</f>
        <v>0</v>
      </c>
      <c r="N62" s="2">
        <f>+SUMIF('Plantain Prod'!$F$4:$F$176,$E62,'Plantain Prod'!N$4:N$176)</f>
        <v>0</v>
      </c>
      <c r="O62" s="2">
        <f>+SUMIF('Plantain Prod'!$F$4:$F$176,$E62,'Plantain Prod'!O$4:O$176)</f>
        <v>0</v>
      </c>
      <c r="P62" s="2">
        <f>+SUMIF('Plantain Prod'!$F$4:$F$176,$E62,'Plantain Prod'!P$4:P$176)</f>
        <v>0</v>
      </c>
      <c r="Q62" s="2">
        <f>+SUMIF('Plantain Prod'!$F$4:$F$176,$E62,'Plantain Prod'!Q$4:Q$176)</f>
        <v>0</v>
      </c>
      <c r="R62" s="2">
        <f>+SUMIF('Plantain Prod'!$F$4:$F$176,$E62,'Plantain Prod'!R$4:R$176)</f>
        <v>0</v>
      </c>
      <c r="S62" s="2">
        <f>+SUMIF('Plantain Prod'!$F$4:$F$176,$E62,'Plantain Prod'!S$4:S$176)</f>
        <v>0</v>
      </c>
      <c r="T62" s="2">
        <f>+SUMIF('Plantain Prod'!$F$4:$F$176,$E62,'Plantain Prod'!T$4:T$176)</f>
        <v>0</v>
      </c>
      <c r="U62" s="2">
        <f>+SUMIF('Plantain Prod'!$F$4:$F$176,$E62,'Plantain Prod'!U$4:U$176)</f>
        <v>0</v>
      </c>
      <c r="V62" s="2">
        <f>+SUMIF('Plantain Prod'!$F$4:$F$176,$E62,'Plantain Prod'!V$4:V$176)</f>
        <v>0</v>
      </c>
      <c r="W62" s="2">
        <f>+SUMIF('Plantain Prod'!$F$4:$F$176,$E62,'Plantain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+SUMIF('Plantain Prod'!$F$4:$F$176,$E63,'Plantain Prod'!H$4:H$176)</f>
        <v>0</v>
      </c>
      <c r="I63" s="2">
        <f>+SUMIF('Plantain Prod'!$F$4:$F$176,$E63,'Plantain Prod'!I$4:I$176)</f>
        <v>0</v>
      </c>
      <c r="J63" s="2">
        <f>+SUMIF('Plantain Prod'!$F$4:$F$176,$E63,'Plantain Prod'!J$4:J$176)</f>
        <v>0</v>
      </c>
      <c r="L63" s="2">
        <f>+SUMIF('Plantain Prod'!$F$4:$F$176,$E63,'Plantain Prod'!L$4:L$176)</f>
        <v>0</v>
      </c>
      <c r="M63" s="2">
        <f>+SUMIF('Plantain Prod'!$F$4:$F$176,$E63,'Plantain Prod'!M$4:M$176)</f>
        <v>0</v>
      </c>
      <c r="N63" s="2">
        <f>+SUMIF('Plantain Prod'!$F$4:$F$176,$E63,'Plantain Prod'!N$4:N$176)</f>
        <v>0</v>
      </c>
      <c r="O63" s="2">
        <f>+SUMIF('Plantain Prod'!$F$4:$F$176,$E63,'Plantain Prod'!O$4:O$176)</f>
        <v>0</v>
      </c>
      <c r="P63" s="2">
        <f>+SUMIF('Plantain Prod'!$F$4:$F$176,$E63,'Plantain Prod'!P$4:P$176)</f>
        <v>0</v>
      </c>
      <c r="Q63" s="2">
        <f>+SUMIF('Plantain Prod'!$F$4:$F$176,$E63,'Plantain Prod'!Q$4:Q$176)</f>
        <v>0</v>
      </c>
      <c r="R63" s="2">
        <f>+SUMIF('Plantain Prod'!$F$4:$F$176,$E63,'Plantain Prod'!R$4:R$176)</f>
        <v>0</v>
      </c>
      <c r="S63" s="2">
        <f>+SUMIF('Plantain Prod'!$F$4:$F$176,$E63,'Plantain Prod'!S$4:S$176)</f>
        <v>0</v>
      </c>
      <c r="T63" s="2">
        <f>+SUMIF('Plantain Prod'!$F$4:$F$176,$E63,'Plantain Prod'!T$4:T$176)</f>
        <v>0</v>
      </c>
      <c r="U63" s="2">
        <f>+SUMIF('Plantain Prod'!$F$4:$F$176,$E63,'Plantain Prod'!U$4:U$176)</f>
        <v>0</v>
      </c>
      <c r="V63" s="2">
        <f>+SUMIF('Plantain Prod'!$F$4:$F$176,$E63,'Plantain Prod'!V$4:V$176)</f>
        <v>0</v>
      </c>
      <c r="W63" s="2">
        <f>+SUMIF('Plantain Prod'!$F$4:$F$176,$E63,'Plantain Prod'!W$4:W$176)</f>
        <v>0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+SUMIF('Plantain Prod'!$F$4:$F$176,$E64,'Plantain Prod'!H$4:H$176)</f>
        <v>4218419</v>
      </c>
      <c r="I64" s="2">
        <f>+SUMIF('Plantain Prod'!$F$4:$F$176,$E64,'Plantain Prod'!I$4:I$176)</f>
        <v>4351875</v>
      </c>
      <c r="J64" s="2">
        <f>+SUMIF('Plantain Prod'!$F$4:$F$176,$E64,'Plantain Prod'!J$4:J$176)</f>
        <v>4182611</v>
      </c>
      <c r="L64" s="2">
        <f>+SUMIF('Plantain Prod'!$F$4:$F$176,$E64,'Plantain Prod'!L$4:L$176)</f>
        <v>331397.34700000001</v>
      </c>
      <c r="M64" s="2">
        <f>+SUMIF('Plantain Prod'!$F$4:$F$176,$E64,'Plantain Prod'!M$4:M$176)</f>
        <v>341260.36499999999</v>
      </c>
      <c r="N64" s="2">
        <f>+SUMIF('Plantain Prod'!$F$4:$F$176,$E64,'Plantain Prod'!N$4:N$176)</f>
        <v>327211.47100000002</v>
      </c>
      <c r="O64" s="2">
        <f>+SUMIF('Plantain Prod'!$F$4:$F$176,$E64,'Plantain Prod'!O$4:O$176)</f>
        <v>5234.7162770000004</v>
      </c>
      <c r="P64" s="2">
        <f>+SUMIF('Plantain Prod'!$F$4:$F$176,$E64,'Plantain Prod'!P$4:P$176)</f>
        <v>5388.1412899999996</v>
      </c>
      <c r="Q64" s="2">
        <f>+SUMIF('Plantain Prod'!$F$4:$F$176,$E64,'Plantain Prod'!Q$4:Q$176)</f>
        <v>5163.3590510000004</v>
      </c>
      <c r="R64" s="2">
        <f>+SUMIF('Plantain Prod'!$F$4:$F$176,$E64,'Plantain Prod'!R$4:R$176)</f>
        <v>1385184.9780000001</v>
      </c>
      <c r="S64" s="2">
        <f>+SUMIF('Plantain Prod'!$F$4:$F$176,$E64,'Plantain Prod'!S$4:S$176)</f>
        <v>1427799.4250000003</v>
      </c>
      <c r="T64" s="2">
        <f>+SUMIF('Plantain Prod'!$F$4:$F$176,$E64,'Plantain Prod'!T$4:T$176)</f>
        <v>1370757.4920000001</v>
      </c>
      <c r="U64" s="2">
        <f>+SUMIF('Plantain Prod'!$F$4:$F$176,$E64,'Plantain Prod'!U$4:U$176)</f>
        <v>125493.31138200001</v>
      </c>
      <c r="V64" s="2">
        <f>+SUMIF('Plantain Prod'!$F$4:$F$176,$E64,'Plantain Prod'!V$4:V$176)</f>
        <v>129193.58885000003</v>
      </c>
      <c r="W64" s="2">
        <f>+SUMIF('Plantain Prod'!$F$4:$F$176,$E64,'Plantain Prod'!W$4:W$176)</f>
        <v>123831.65167800002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+SUMIF('Plantain Prod'!$F$4:$F$176,$E65,'Plantain Prod'!H$4:H$176)</f>
        <v>2926</v>
      </c>
      <c r="I65" s="2">
        <f>+SUMIF('Plantain Prod'!$F$4:$F$176,$E65,'Plantain Prod'!I$4:I$176)</f>
        <v>2941</v>
      </c>
      <c r="J65" s="2">
        <f>+SUMIF('Plantain Prod'!$F$4:$F$176,$E65,'Plantain Prod'!J$4:J$176)</f>
        <v>2964</v>
      </c>
      <c r="L65" s="2">
        <f>+SUMIF('Plantain Prod'!$F$4:$F$176,$E65,'Plantain Prod'!L$4:L$176)</f>
        <v>0</v>
      </c>
      <c r="M65" s="2">
        <f>+SUMIF('Plantain Prod'!$F$4:$F$176,$E65,'Plantain Prod'!M$4:M$176)</f>
        <v>0</v>
      </c>
      <c r="N65" s="2">
        <f>+SUMIF('Plantain Prod'!$F$4:$F$176,$E65,'Plantain Prod'!N$4:N$176)</f>
        <v>0</v>
      </c>
      <c r="O65" s="2">
        <f>+SUMIF('Plantain Prod'!$F$4:$F$176,$E65,'Plantain Prod'!O$4:O$176)</f>
        <v>0</v>
      </c>
      <c r="P65" s="2">
        <f>+SUMIF('Plantain Prod'!$F$4:$F$176,$E65,'Plantain Prod'!P$4:P$176)</f>
        <v>0</v>
      </c>
      <c r="Q65" s="2">
        <f>+SUMIF('Plantain Prod'!$F$4:$F$176,$E65,'Plantain Prod'!Q$4:Q$176)</f>
        <v>0</v>
      </c>
      <c r="R65" s="2">
        <f>+SUMIF('Plantain Prod'!$F$4:$F$176,$E65,'Plantain Prod'!R$4:R$176)</f>
        <v>0</v>
      </c>
      <c r="S65" s="2">
        <f>+SUMIF('Plantain Prod'!$F$4:$F$176,$E65,'Plantain Prod'!S$4:S$176)</f>
        <v>0</v>
      </c>
      <c r="T65" s="2">
        <f>+SUMIF('Plantain Prod'!$F$4:$F$176,$E65,'Plantain Prod'!T$4:T$176)</f>
        <v>0</v>
      </c>
      <c r="U65" s="2">
        <f>+SUMIF('Plantain Prod'!$F$4:$F$176,$E65,'Plantain Prod'!U$4:U$176)</f>
        <v>0</v>
      </c>
      <c r="V65" s="2">
        <f>+SUMIF('Plantain Prod'!$F$4:$F$176,$E65,'Plantain Prod'!V$4:V$176)</f>
        <v>0</v>
      </c>
      <c r="W65" s="2">
        <f>+SUMIF('Plantain Prod'!$F$4:$F$176,$E65,'Plantain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+SUMIF('Plantain Prod'!$F$4:$F$176,$E66,'Plantain Prod'!H$4:H$176)</f>
        <v>642100</v>
      </c>
      <c r="I66" s="2">
        <f>+SUMIF('Plantain Prod'!$F$4:$F$176,$E66,'Plantain Prod'!I$4:I$176)</f>
        <v>658816</v>
      </c>
      <c r="J66" s="2">
        <f>+SUMIF('Plantain Prod'!$F$4:$F$176,$E66,'Plantain Prod'!J$4:J$176)</f>
        <v>654558</v>
      </c>
      <c r="L66" s="2">
        <f>+SUMIF('Plantain Prod'!$F$4:$F$176,$E66,'Plantain Prod'!L$4:L$176)</f>
        <v>12199.9</v>
      </c>
      <c r="M66" s="2">
        <f>+SUMIF('Plantain Prod'!$F$4:$F$176,$E66,'Plantain Prod'!M$4:M$176)</f>
        <v>12517.503999999999</v>
      </c>
      <c r="N66" s="2">
        <f>+SUMIF('Plantain Prod'!$F$4:$F$176,$E66,'Plantain Prod'!N$4:N$176)</f>
        <v>12436.601999999999</v>
      </c>
      <c r="O66" s="2">
        <f>+SUMIF('Plantain Prod'!$F$4:$F$176,$E66,'Plantain Prod'!O$4:O$176)</f>
        <v>36.599699999999999</v>
      </c>
      <c r="P66" s="2">
        <f>+SUMIF('Plantain Prod'!$F$4:$F$176,$E66,'Plantain Prod'!P$4:P$176)</f>
        <v>37.552512</v>
      </c>
      <c r="Q66" s="2">
        <f>+SUMIF('Plantain Prod'!$F$4:$F$176,$E66,'Plantain Prod'!Q$4:Q$176)</f>
        <v>37.309805999999995</v>
      </c>
      <c r="R66" s="2">
        <f>+SUMIF('Plantain Prod'!$F$4:$F$176,$E66,'Plantain Prod'!R$4:R$176)</f>
        <v>103378.1</v>
      </c>
      <c r="S66" s="2">
        <f>+SUMIF('Plantain Prod'!$F$4:$F$176,$E66,'Plantain Prod'!S$4:S$176)</f>
        <v>106069.376</v>
      </c>
      <c r="T66" s="2">
        <f>+SUMIF('Plantain Prod'!$F$4:$F$176,$E66,'Plantain Prod'!T$4:T$176)</f>
        <v>105383.838</v>
      </c>
      <c r="U66" s="2">
        <f>+SUMIF('Plantain Prod'!$F$4:$F$176,$E66,'Plantain Prod'!U$4:U$176)</f>
        <v>3514.8554000000004</v>
      </c>
      <c r="V66" s="2">
        <f>+SUMIF('Plantain Prod'!$F$4:$F$176,$E66,'Plantain Prod'!V$4:V$176)</f>
        <v>3606.3587840000005</v>
      </c>
      <c r="W66" s="2">
        <f>+SUMIF('Plantain Prod'!$F$4:$F$176,$E66,'Plantain Prod'!W$4:W$176)</f>
        <v>3583.0504920000003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4863445</v>
      </c>
      <c r="I67" s="3">
        <f t="shared" si="41"/>
        <v>5013632</v>
      </c>
      <c r="J67" s="3">
        <f t="shared" si="41"/>
        <v>4840133</v>
      </c>
      <c r="L67" s="3">
        <f t="shared" ref="L67:W67" si="42">+SUM(L62:L66)</f>
        <v>343597.24700000003</v>
      </c>
      <c r="M67" s="3">
        <f t="shared" si="42"/>
        <v>353777.86900000001</v>
      </c>
      <c r="N67" s="3">
        <f t="shared" si="42"/>
        <v>339648.07300000003</v>
      </c>
      <c r="O67" s="3">
        <f t="shared" si="42"/>
        <v>5271.3159770000002</v>
      </c>
      <c r="P67" s="3">
        <f t="shared" si="42"/>
        <v>5425.6938019999998</v>
      </c>
      <c r="Q67" s="3">
        <f t="shared" si="42"/>
        <v>5200.6688570000006</v>
      </c>
      <c r="R67" s="3">
        <f t="shared" si="42"/>
        <v>1488563.0780000002</v>
      </c>
      <c r="S67" s="3">
        <f t="shared" si="42"/>
        <v>1533868.8010000002</v>
      </c>
      <c r="T67" s="3">
        <f t="shared" si="42"/>
        <v>1476141.33</v>
      </c>
      <c r="U67" s="3">
        <f t="shared" si="42"/>
        <v>129008.16678200001</v>
      </c>
      <c r="V67" s="3">
        <f t="shared" si="42"/>
        <v>132799.94763400004</v>
      </c>
      <c r="W67" s="3">
        <f t="shared" si="42"/>
        <v>127414.70217000002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+SUMIF('Plantain Prod'!$F$4:$F$176,$E68,'Plantain Prod'!H$4:H$176)</f>
        <v>0</v>
      </c>
      <c r="I68" s="2">
        <f>+SUMIF('Plantain Prod'!$F$4:$F$176,$E68,'Plantain Prod'!I$4:I$176)</f>
        <v>0</v>
      </c>
      <c r="J68" s="2">
        <f>+SUMIF('Plantain Prod'!$F$4:$F$176,$E68,'Plantain Prod'!J$4:J$176)</f>
        <v>0</v>
      </c>
      <c r="L68" s="2">
        <f>+SUMIF('Plantain Prod'!$F$4:$F$176,$E68,'Plantain Prod'!L$4:L$176)</f>
        <v>0</v>
      </c>
      <c r="M68" s="2">
        <f>+SUMIF('Plantain Prod'!$F$4:$F$176,$E68,'Plantain Prod'!M$4:M$176)</f>
        <v>0</v>
      </c>
      <c r="N68" s="2">
        <f>+SUMIF('Plantain Prod'!$F$4:$F$176,$E68,'Plantain Prod'!N$4:N$176)</f>
        <v>0</v>
      </c>
      <c r="O68" s="2">
        <f>+SUMIF('Plantain Prod'!$F$4:$F$176,$E68,'Plantain Prod'!O$4:O$176)</f>
        <v>0</v>
      </c>
      <c r="P68" s="2">
        <f>+SUMIF('Plantain Prod'!$F$4:$F$176,$E68,'Plantain Prod'!P$4:P$176)</f>
        <v>0</v>
      </c>
      <c r="Q68" s="2">
        <f>+SUMIF('Plantain Prod'!$F$4:$F$176,$E68,'Plantain Prod'!Q$4:Q$176)</f>
        <v>0</v>
      </c>
      <c r="R68" s="2">
        <f>+SUMIF('Plantain Prod'!$F$4:$F$176,$E68,'Plantain Prod'!R$4:R$176)</f>
        <v>0</v>
      </c>
      <c r="S68" s="2">
        <f>+SUMIF('Plantain Prod'!$F$4:$F$176,$E68,'Plantain Prod'!S$4:S$176)</f>
        <v>0</v>
      </c>
      <c r="T68" s="2">
        <f>+SUMIF('Plantain Prod'!$F$4:$F$176,$E68,'Plantain Prod'!T$4:T$176)</f>
        <v>0</v>
      </c>
      <c r="U68" s="2">
        <f>+SUMIF('Plantain Prod'!$F$4:$F$176,$E68,'Plantain Prod'!U$4:U$176)</f>
        <v>0</v>
      </c>
      <c r="V68" s="2">
        <f>+SUMIF('Plantain Prod'!$F$4:$F$176,$E68,'Plantain Prod'!V$4:V$176)</f>
        <v>0</v>
      </c>
      <c r="W68" s="2">
        <f>+SUMIF('Plantain Prod'!$F$4:$F$176,$E68,'Plantain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+SUMIF('Plantain Prod'!$F$4:$F$176,$E69,'Plantain Prod'!H$4:H$176)</f>
        <v>0</v>
      </c>
      <c r="I69" s="2">
        <f>+SUMIF('Plantain Prod'!$F$4:$F$176,$E69,'Plantain Prod'!I$4:I$176)</f>
        <v>0</v>
      </c>
      <c r="J69" s="2">
        <f>+SUMIF('Plantain Prod'!$F$4:$F$176,$E69,'Plantain Prod'!J$4:J$176)</f>
        <v>0</v>
      </c>
      <c r="L69" s="2">
        <f>+SUMIF('Plantain Prod'!$F$4:$F$176,$E69,'Plantain Prod'!L$4:L$176)</f>
        <v>0</v>
      </c>
      <c r="M69" s="2">
        <f>+SUMIF('Plantain Prod'!$F$4:$F$176,$E69,'Plantain Prod'!M$4:M$176)</f>
        <v>0</v>
      </c>
      <c r="N69" s="2">
        <f>+SUMIF('Plantain Prod'!$F$4:$F$176,$E69,'Plantain Prod'!N$4:N$176)</f>
        <v>0</v>
      </c>
      <c r="O69" s="2">
        <f>+SUMIF('Plantain Prod'!$F$4:$F$176,$E69,'Plantain Prod'!O$4:O$176)</f>
        <v>0</v>
      </c>
      <c r="P69" s="2">
        <f>+SUMIF('Plantain Prod'!$F$4:$F$176,$E69,'Plantain Prod'!P$4:P$176)</f>
        <v>0</v>
      </c>
      <c r="Q69" s="2">
        <f>+SUMIF('Plantain Prod'!$F$4:$F$176,$E69,'Plantain Prod'!Q$4:Q$176)</f>
        <v>0</v>
      </c>
      <c r="R69" s="2">
        <f>+SUMIF('Plantain Prod'!$F$4:$F$176,$E69,'Plantain Prod'!R$4:R$176)</f>
        <v>0</v>
      </c>
      <c r="S69" s="2">
        <f>+SUMIF('Plantain Prod'!$F$4:$F$176,$E69,'Plantain Prod'!S$4:S$176)</f>
        <v>0</v>
      </c>
      <c r="T69" s="2">
        <f>+SUMIF('Plantain Prod'!$F$4:$F$176,$E69,'Plantain Prod'!T$4:T$176)</f>
        <v>0</v>
      </c>
      <c r="U69" s="2">
        <f>+SUMIF('Plantain Prod'!$F$4:$F$176,$E69,'Plantain Prod'!U$4:U$176)</f>
        <v>0</v>
      </c>
      <c r="V69" s="2">
        <f>+SUMIF('Plantain Prod'!$F$4:$F$176,$E69,'Plantain Prod'!V$4:V$176)</f>
        <v>0</v>
      </c>
      <c r="W69" s="2">
        <f>+SUMIF('Plantain Prod'!$F$4:$F$176,$E69,'Plantain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+SUMIF('Plantain Prod'!$F$4:$F$176,$E70,'Plantain Prod'!H$4:H$176)</f>
        <v>0</v>
      </c>
      <c r="I70" s="2">
        <f>+SUMIF('Plantain Prod'!$F$4:$F$176,$E70,'Plantain Prod'!I$4:I$176)</f>
        <v>0</v>
      </c>
      <c r="J70" s="2">
        <f>+SUMIF('Plantain Prod'!$F$4:$F$176,$E70,'Plantain Prod'!J$4:J$176)</f>
        <v>0</v>
      </c>
      <c r="L70" s="2">
        <f>+SUMIF('Plantain Prod'!$F$4:$F$176,$E70,'Plantain Prod'!L$4:L$176)</f>
        <v>0</v>
      </c>
      <c r="M70" s="2">
        <f>+SUMIF('Plantain Prod'!$F$4:$F$176,$E70,'Plantain Prod'!M$4:M$176)</f>
        <v>0</v>
      </c>
      <c r="N70" s="2">
        <f>+SUMIF('Plantain Prod'!$F$4:$F$176,$E70,'Plantain Prod'!N$4:N$176)</f>
        <v>0</v>
      </c>
      <c r="O70" s="2">
        <f>+SUMIF('Plantain Prod'!$F$4:$F$176,$E70,'Plantain Prod'!O$4:O$176)</f>
        <v>0</v>
      </c>
      <c r="P70" s="2">
        <f>+SUMIF('Plantain Prod'!$F$4:$F$176,$E70,'Plantain Prod'!P$4:P$176)</f>
        <v>0</v>
      </c>
      <c r="Q70" s="2">
        <f>+SUMIF('Plantain Prod'!$F$4:$F$176,$E70,'Plantain Prod'!Q$4:Q$176)</f>
        <v>0</v>
      </c>
      <c r="R70" s="2">
        <f>+SUMIF('Plantain Prod'!$F$4:$F$176,$E70,'Plantain Prod'!R$4:R$176)</f>
        <v>0</v>
      </c>
      <c r="S70" s="2">
        <f>+SUMIF('Plantain Prod'!$F$4:$F$176,$E70,'Plantain Prod'!S$4:S$176)</f>
        <v>0</v>
      </c>
      <c r="T70" s="2">
        <f>+SUMIF('Plantain Prod'!$F$4:$F$176,$E70,'Plantain Prod'!T$4:T$176)</f>
        <v>0</v>
      </c>
      <c r="U70" s="2">
        <f>+SUMIF('Plantain Prod'!$F$4:$F$176,$E70,'Plantain Prod'!U$4:U$176)</f>
        <v>0</v>
      </c>
      <c r="V70" s="2">
        <f>+SUMIF('Plantain Prod'!$F$4:$F$176,$E70,'Plantain Prod'!V$4:V$176)</f>
        <v>0</v>
      </c>
      <c r="W70" s="2">
        <f>+SUMIF('Plantain Prod'!$F$4:$F$176,$E70,'Plantain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0</v>
      </c>
      <c r="I71" s="3">
        <f t="shared" si="43"/>
        <v>0</v>
      </c>
      <c r="J71" s="3">
        <f t="shared" si="43"/>
        <v>0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+SUMIF('Plantain Prod'!$F$4:$F$176,$E72,'Plantain Prod'!H$4:H$176)</f>
        <v>0</v>
      </c>
      <c r="I72" s="2">
        <f>+SUMIF('Plantain Prod'!$F$4:$F$176,$E72,'Plantain Prod'!I$4:I$176)</f>
        <v>0</v>
      </c>
      <c r="J72" s="2">
        <f>+SUMIF('Plantain Prod'!$F$4:$F$176,$E72,'Plantain Prod'!J$4:J$176)</f>
        <v>0</v>
      </c>
      <c r="L72" s="2">
        <f>+SUMIF('Plantain Prod'!$F$4:$F$176,$E72,'Plantain Prod'!L$4:L$176)</f>
        <v>0</v>
      </c>
      <c r="M72" s="2">
        <f>+SUMIF('Plantain Prod'!$F$4:$F$176,$E72,'Plantain Prod'!M$4:M$176)</f>
        <v>0</v>
      </c>
      <c r="N72" s="2">
        <f>+SUMIF('Plantain Prod'!$F$4:$F$176,$E72,'Plantain Prod'!N$4:N$176)</f>
        <v>0</v>
      </c>
      <c r="O72" s="2">
        <f>+SUMIF('Plantain Prod'!$F$4:$F$176,$E72,'Plantain Prod'!O$4:O$176)</f>
        <v>0</v>
      </c>
      <c r="P72" s="2">
        <f>+SUMIF('Plantain Prod'!$F$4:$F$176,$E72,'Plantain Prod'!P$4:P$176)</f>
        <v>0</v>
      </c>
      <c r="Q72" s="2">
        <f>+SUMIF('Plantain Prod'!$F$4:$F$176,$E72,'Plantain Prod'!Q$4:Q$176)</f>
        <v>0</v>
      </c>
      <c r="R72" s="2">
        <f>+SUMIF('Plantain Prod'!$F$4:$F$176,$E72,'Plantain Prod'!R$4:R$176)</f>
        <v>0</v>
      </c>
      <c r="S72" s="2">
        <f>+SUMIF('Plantain Prod'!$F$4:$F$176,$E72,'Plantain Prod'!S$4:S$176)</f>
        <v>0</v>
      </c>
      <c r="T72" s="2">
        <f>+SUMIF('Plantain Prod'!$F$4:$F$176,$E72,'Plantain Prod'!T$4:T$176)</f>
        <v>0</v>
      </c>
      <c r="U72" s="2">
        <f>+SUMIF('Plantain Prod'!$F$4:$F$176,$E72,'Plantain Prod'!U$4:U$176)</f>
        <v>0</v>
      </c>
      <c r="V72" s="2">
        <f>+SUMIF('Plantain Prod'!$F$4:$F$176,$E72,'Plantain Prod'!V$4:V$176)</f>
        <v>0</v>
      </c>
      <c r="W72" s="2">
        <f>+SUMIF('Plantain Prod'!$F$4:$F$176,$E72,'Plantain Prod'!W$4:W$176)</f>
        <v>0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+SUMIF('Plantain Prod'!$F$4:$F$176,$E73,'Plantain Prod'!H$4:H$176)</f>
        <v>0</v>
      </c>
      <c r="I73" s="2">
        <f>+SUMIF('Plantain Prod'!$F$4:$F$176,$E73,'Plantain Prod'!I$4:I$176)</f>
        <v>0</v>
      </c>
      <c r="J73" s="2">
        <f>+SUMIF('Plantain Prod'!$F$4:$F$176,$E73,'Plantain Prod'!J$4:J$176)</f>
        <v>0</v>
      </c>
      <c r="L73" s="2">
        <f>+SUMIF('Plantain Prod'!$F$4:$F$176,$E73,'Plantain Prod'!L$4:L$176)</f>
        <v>0</v>
      </c>
      <c r="M73" s="2">
        <f>+SUMIF('Plantain Prod'!$F$4:$F$176,$E73,'Plantain Prod'!M$4:M$176)</f>
        <v>0</v>
      </c>
      <c r="N73" s="2">
        <f>+SUMIF('Plantain Prod'!$F$4:$F$176,$E73,'Plantain Prod'!N$4:N$176)</f>
        <v>0</v>
      </c>
      <c r="O73" s="2">
        <f>+SUMIF('Plantain Prod'!$F$4:$F$176,$E73,'Plantain Prod'!O$4:O$176)</f>
        <v>0</v>
      </c>
      <c r="P73" s="2">
        <f>+SUMIF('Plantain Prod'!$F$4:$F$176,$E73,'Plantain Prod'!P$4:P$176)</f>
        <v>0</v>
      </c>
      <c r="Q73" s="2">
        <f>+SUMIF('Plantain Prod'!$F$4:$F$176,$E73,'Plantain Prod'!Q$4:Q$176)</f>
        <v>0</v>
      </c>
      <c r="R73" s="2">
        <f>+SUMIF('Plantain Prod'!$F$4:$F$176,$E73,'Plantain Prod'!R$4:R$176)</f>
        <v>0</v>
      </c>
      <c r="S73" s="2">
        <f>+SUMIF('Plantain Prod'!$F$4:$F$176,$E73,'Plantain Prod'!S$4:S$176)</f>
        <v>0</v>
      </c>
      <c r="T73" s="2">
        <f>+SUMIF('Plantain Prod'!$F$4:$F$176,$E73,'Plantain Prod'!T$4:T$176)</f>
        <v>0</v>
      </c>
      <c r="U73" s="2">
        <f>+SUMIF('Plantain Prod'!$F$4:$F$176,$E73,'Plantain Prod'!U$4:U$176)</f>
        <v>0</v>
      </c>
      <c r="V73" s="2">
        <f>+SUMIF('Plantain Prod'!$F$4:$F$176,$E73,'Plantain Prod'!V$4:V$176)</f>
        <v>0</v>
      </c>
      <c r="W73" s="2">
        <f>+SUMIF('Plantain Prod'!$F$4:$F$176,$E73,'Plantain Prod'!W$4:W$176)</f>
        <v>0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0</v>
      </c>
      <c r="I74" s="3">
        <f t="shared" si="45"/>
        <v>0</v>
      </c>
      <c r="J74" s="3">
        <f t="shared" si="45"/>
        <v>0</v>
      </c>
      <c r="L74" s="3">
        <f t="shared" ref="L74:W74" si="46">+SUM(L72:L73)</f>
        <v>0</v>
      </c>
      <c r="M74" s="3">
        <f t="shared" si="46"/>
        <v>0</v>
      </c>
      <c r="N74" s="3">
        <f t="shared" si="46"/>
        <v>0</v>
      </c>
      <c r="O74" s="3">
        <f t="shared" si="46"/>
        <v>0</v>
      </c>
      <c r="P74" s="3">
        <f t="shared" si="46"/>
        <v>0</v>
      </c>
      <c r="Q74" s="3">
        <f t="shared" si="46"/>
        <v>0</v>
      </c>
      <c r="R74" s="3">
        <f t="shared" si="46"/>
        <v>0</v>
      </c>
      <c r="S74" s="3">
        <f t="shared" si="46"/>
        <v>0</v>
      </c>
      <c r="T74" s="3">
        <f t="shared" si="46"/>
        <v>0</v>
      </c>
      <c r="U74" s="3">
        <f t="shared" si="46"/>
        <v>0</v>
      </c>
      <c r="V74" s="3">
        <f t="shared" si="46"/>
        <v>0</v>
      </c>
      <c r="W74" s="3">
        <f t="shared" si="46"/>
        <v>0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+SUMIF('Plantain Prod'!$F$4:$F$176,$E75,'Plantain Prod'!H$4:H$176)</f>
        <v>0</v>
      </c>
      <c r="I75" s="3">
        <f>+SUMIF('Plantain Prod'!$F$4:$F$176,$E75,'Plantain Prod'!I$4:I$176)</f>
        <v>0</v>
      </c>
      <c r="J75" s="3">
        <f>+SUMIF('Plantain Prod'!$F$4:$F$176,$E75,'Plantain Prod'!J$4:J$176)</f>
        <v>0</v>
      </c>
      <c r="K75" s="22"/>
      <c r="L75" s="3">
        <f>+SUMIF('Plantain Prod'!$F$4:$F$176,$E75,'Plantain Prod'!L$4:L$176)</f>
        <v>0</v>
      </c>
      <c r="M75" s="3">
        <f>+SUMIF('Plantain Prod'!$F$4:$F$176,$E75,'Plantain Prod'!M$4:M$176)</f>
        <v>0</v>
      </c>
      <c r="N75" s="3">
        <f>+SUMIF('Plantain Prod'!$F$4:$F$176,$E75,'Plantain Prod'!N$4:N$176)</f>
        <v>0</v>
      </c>
      <c r="O75" s="3">
        <f>+SUMIF('Plantain Prod'!$F$4:$F$176,$E75,'Plantain Prod'!O$4:O$176)</f>
        <v>0</v>
      </c>
      <c r="P75" s="3">
        <f>+SUMIF('Plantain Prod'!$F$4:$F$176,$E75,'Plantain Prod'!P$4:P$176)</f>
        <v>0</v>
      </c>
      <c r="Q75" s="3">
        <f>+SUMIF('Plantain Prod'!$F$4:$F$176,$E75,'Plantain Prod'!Q$4:Q$176)</f>
        <v>0</v>
      </c>
      <c r="R75" s="3">
        <f>+SUMIF('Plantain Prod'!$F$4:$F$176,$E75,'Plantain Prod'!R$4:R$176)</f>
        <v>0</v>
      </c>
      <c r="S75" s="3">
        <f>+SUMIF('Plantain Prod'!$F$4:$F$176,$E75,'Plantain Prod'!S$4:S$176)</f>
        <v>0</v>
      </c>
      <c r="T75" s="3">
        <f>+SUMIF('Plantain Prod'!$F$4:$F$176,$E75,'Plantain Prod'!T$4:T$176)</f>
        <v>0</v>
      </c>
      <c r="U75" s="3">
        <f>+SUMIF('Plantain Prod'!$F$4:$F$176,$E75,'Plantain Prod'!U$4:U$176)</f>
        <v>0</v>
      </c>
      <c r="V75" s="3">
        <f>+SUMIF('Plantain Prod'!$F$4:$F$176,$E75,'Plantain Prod'!V$4:V$176)</f>
        <v>0</v>
      </c>
      <c r="W75" s="3">
        <f>+SUMIF('Plantain Prod'!$F$4:$F$176,$E75,'Plantain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+SUMIF('Plantain Prod'!$F$4:$F$176,$E76,'Plantain Prod'!H$4:H$176)</f>
        <v>0</v>
      </c>
      <c r="I76" s="2">
        <f>+SUMIF('Plantain Prod'!$F$4:$F$176,$E76,'Plantain Prod'!I$4:I$176)</f>
        <v>0</v>
      </c>
      <c r="J76" s="2">
        <f>+SUMIF('Plantain Prod'!$F$4:$F$176,$E76,'Plantain Prod'!J$4:J$176)</f>
        <v>0</v>
      </c>
      <c r="L76" s="2">
        <f>+SUMIF('Plantain Prod'!$F$4:$F$176,$E76,'Plantain Prod'!L$4:L$176)</f>
        <v>0</v>
      </c>
      <c r="M76" s="2">
        <f>+SUMIF('Plantain Prod'!$F$4:$F$176,$E76,'Plantain Prod'!M$4:M$176)</f>
        <v>0</v>
      </c>
      <c r="N76" s="2">
        <f>+SUMIF('Plantain Prod'!$F$4:$F$176,$E76,'Plantain Prod'!N$4:N$176)</f>
        <v>0</v>
      </c>
      <c r="O76" s="2">
        <f>+SUMIF('Plantain Prod'!$F$4:$F$176,$E76,'Plantain Prod'!O$4:O$176)</f>
        <v>0</v>
      </c>
      <c r="P76" s="2">
        <f>+SUMIF('Plantain Prod'!$F$4:$F$176,$E76,'Plantain Prod'!P$4:P$176)</f>
        <v>0</v>
      </c>
      <c r="Q76" s="2">
        <f>+SUMIF('Plantain Prod'!$F$4:$F$176,$E76,'Plantain Prod'!Q$4:Q$176)</f>
        <v>0</v>
      </c>
      <c r="R76" s="2">
        <f>+SUMIF('Plantain Prod'!$F$4:$F$176,$E76,'Plantain Prod'!R$4:R$176)</f>
        <v>0</v>
      </c>
      <c r="S76" s="2">
        <f>+SUMIF('Plantain Prod'!$F$4:$F$176,$E76,'Plantain Prod'!S$4:S$176)</f>
        <v>0</v>
      </c>
      <c r="T76" s="2">
        <f>+SUMIF('Plantain Prod'!$F$4:$F$176,$E76,'Plantain Prod'!T$4:T$176)</f>
        <v>0</v>
      </c>
      <c r="U76" s="2">
        <f>+SUMIF('Plantain Prod'!$F$4:$F$176,$E76,'Plantain Prod'!U$4:U$176)</f>
        <v>0</v>
      </c>
      <c r="V76" s="2">
        <f>+SUMIF('Plantain Prod'!$F$4:$F$176,$E76,'Plantain Prod'!V$4:V$176)</f>
        <v>0</v>
      </c>
      <c r="W76" s="2">
        <f>+SUMIF('Plantain Prod'!$F$4:$F$176,$E76,'Plantain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+SUMIF('Plantain Prod'!$F$4:$F$176,$E77,'Plantain Prod'!H$4:H$176)</f>
        <v>0</v>
      </c>
      <c r="I77" s="2">
        <f>+SUMIF('Plantain Prod'!$F$4:$F$176,$E77,'Plantain Prod'!I$4:I$176)</f>
        <v>0</v>
      </c>
      <c r="J77" s="2">
        <f>+SUMIF('Plantain Prod'!$F$4:$F$176,$E77,'Plantain Prod'!J$4:J$176)</f>
        <v>0</v>
      </c>
      <c r="L77" s="2">
        <f>+SUMIF('Plantain Prod'!$F$4:$F$176,$E77,'Plantain Prod'!L$4:L$176)</f>
        <v>0</v>
      </c>
      <c r="M77" s="2">
        <f>+SUMIF('Plantain Prod'!$F$4:$F$176,$E77,'Plantain Prod'!M$4:M$176)</f>
        <v>0</v>
      </c>
      <c r="N77" s="2">
        <f>+SUMIF('Plantain Prod'!$F$4:$F$176,$E77,'Plantain Prod'!N$4:N$176)</f>
        <v>0</v>
      </c>
      <c r="O77" s="2">
        <f>+SUMIF('Plantain Prod'!$F$4:$F$176,$E77,'Plantain Prod'!O$4:O$176)</f>
        <v>0</v>
      </c>
      <c r="P77" s="2">
        <f>+SUMIF('Plantain Prod'!$F$4:$F$176,$E77,'Plantain Prod'!P$4:P$176)</f>
        <v>0</v>
      </c>
      <c r="Q77" s="2">
        <f>+SUMIF('Plantain Prod'!$F$4:$F$176,$E77,'Plantain Prod'!Q$4:Q$176)</f>
        <v>0</v>
      </c>
      <c r="R77" s="2">
        <f>+SUMIF('Plantain Prod'!$F$4:$F$176,$E77,'Plantain Prod'!R$4:R$176)</f>
        <v>0</v>
      </c>
      <c r="S77" s="2">
        <f>+SUMIF('Plantain Prod'!$F$4:$F$176,$E77,'Plantain Prod'!S$4:S$176)</f>
        <v>0</v>
      </c>
      <c r="T77" s="2">
        <f>+SUMIF('Plantain Prod'!$F$4:$F$176,$E77,'Plantain Prod'!T$4:T$176)</f>
        <v>0</v>
      </c>
      <c r="U77" s="2">
        <f>+SUMIF('Plantain Prod'!$F$4:$F$176,$E77,'Plantain Prod'!U$4:U$176)</f>
        <v>0</v>
      </c>
      <c r="V77" s="2">
        <f>+SUMIF('Plantain Prod'!$F$4:$F$176,$E77,'Plantain Prod'!V$4:V$176)</f>
        <v>0</v>
      </c>
      <c r="W77" s="2">
        <f>+SUMIF('Plantain Prod'!$F$4:$F$176,$E77,'Plantain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+SUMIF('Plantain Prod'!$F$4:$F$176,$E78,'Plantain Prod'!H$4:H$176)</f>
        <v>0</v>
      </c>
      <c r="I78" s="2">
        <f>+SUMIF('Plantain Prod'!$F$4:$F$176,$E78,'Plantain Prod'!I$4:I$176)</f>
        <v>0</v>
      </c>
      <c r="J78" s="2">
        <f>+SUMIF('Plantain Prod'!$F$4:$F$176,$E78,'Plantain Prod'!J$4:J$176)</f>
        <v>0</v>
      </c>
      <c r="L78" s="2">
        <f>+SUMIF('Plantain Prod'!$F$4:$F$176,$E78,'Plantain Prod'!L$4:L$176)</f>
        <v>0</v>
      </c>
      <c r="M78" s="2">
        <f>+SUMIF('Plantain Prod'!$F$4:$F$176,$E78,'Plantain Prod'!M$4:M$176)</f>
        <v>0</v>
      </c>
      <c r="N78" s="2">
        <f>+SUMIF('Plantain Prod'!$F$4:$F$176,$E78,'Plantain Prod'!N$4:N$176)</f>
        <v>0</v>
      </c>
      <c r="O78" s="2">
        <f>+SUMIF('Plantain Prod'!$F$4:$F$176,$E78,'Plantain Prod'!O$4:O$176)</f>
        <v>0</v>
      </c>
      <c r="P78" s="2">
        <f>+SUMIF('Plantain Prod'!$F$4:$F$176,$E78,'Plantain Prod'!P$4:P$176)</f>
        <v>0</v>
      </c>
      <c r="Q78" s="2">
        <f>+SUMIF('Plantain Prod'!$F$4:$F$176,$E78,'Plantain Prod'!Q$4:Q$176)</f>
        <v>0</v>
      </c>
      <c r="R78" s="2">
        <f>+SUMIF('Plantain Prod'!$F$4:$F$176,$E78,'Plantain Prod'!R$4:R$176)</f>
        <v>0</v>
      </c>
      <c r="S78" s="2">
        <f>+SUMIF('Plantain Prod'!$F$4:$F$176,$E78,'Plantain Prod'!S$4:S$176)</f>
        <v>0</v>
      </c>
      <c r="T78" s="2">
        <f>+SUMIF('Plantain Prod'!$F$4:$F$176,$E78,'Plantain Prod'!T$4:T$176)</f>
        <v>0</v>
      </c>
      <c r="U78" s="2">
        <f>+SUMIF('Plantain Prod'!$F$4:$F$176,$E78,'Plantain Prod'!U$4:U$176)</f>
        <v>0</v>
      </c>
      <c r="V78" s="2">
        <f>+SUMIF('Plantain Prod'!$F$4:$F$176,$E78,'Plantain Prod'!V$4:V$176)</f>
        <v>0</v>
      </c>
      <c r="W78" s="2">
        <f>+SUMIF('Plantain Prod'!$F$4:$F$176,$E78,'Plantain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+SUMIF('Plantain Prod'!$F$4:$F$176,$E79,'Plantain Prod'!H$4:H$176)</f>
        <v>0</v>
      </c>
      <c r="I79" s="3">
        <f>+SUMIF('Plantain Prod'!$F$4:$F$176,$E79,'Plantain Prod'!I$4:I$176)</f>
        <v>0</v>
      </c>
      <c r="J79" s="3">
        <f>+SUMIF('Plantain Prod'!$F$4:$F$176,$E79,'Plantain Prod'!J$4:J$176)</f>
        <v>0</v>
      </c>
      <c r="K79" s="22"/>
      <c r="L79" s="3">
        <f>+SUMIF('Plantain Prod'!$F$4:$F$176,$E79,'Plantain Prod'!L$4:L$176)</f>
        <v>0</v>
      </c>
      <c r="M79" s="3">
        <f>+SUMIF('Plantain Prod'!$F$4:$F$176,$E79,'Plantain Prod'!M$4:M$176)</f>
        <v>0</v>
      </c>
      <c r="N79" s="3">
        <f>+SUMIF('Plantain Prod'!$F$4:$F$176,$E79,'Plantain Prod'!N$4:N$176)</f>
        <v>0</v>
      </c>
      <c r="O79" s="3">
        <f>+SUMIF('Plantain Prod'!$F$4:$F$176,$E79,'Plantain Prod'!O$4:O$176)</f>
        <v>0</v>
      </c>
      <c r="P79" s="3">
        <f>+SUMIF('Plantain Prod'!$F$4:$F$176,$E79,'Plantain Prod'!P$4:P$176)</f>
        <v>0</v>
      </c>
      <c r="Q79" s="3">
        <f>+SUMIF('Plantain Prod'!$F$4:$F$176,$E79,'Plantain Prod'!Q$4:Q$176)</f>
        <v>0</v>
      </c>
      <c r="R79" s="3">
        <f>+SUMIF('Plantain Prod'!$F$4:$F$176,$E79,'Plantain Prod'!R$4:R$176)</f>
        <v>0</v>
      </c>
      <c r="S79" s="3">
        <f>+SUMIF('Plantain Prod'!$F$4:$F$176,$E79,'Plantain Prod'!S$4:S$176)</f>
        <v>0</v>
      </c>
      <c r="T79" s="3">
        <f>+SUMIF('Plantain Prod'!$F$4:$F$176,$E79,'Plantain Prod'!T$4:T$176)</f>
        <v>0</v>
      </c>
      <c r="U79" s="3">
        <f>+SUMIF('Plantain Prod'!$F$4:$F$176,$E79,'Plantain Prod'!U$4:U$176)</f>
        <v>0</v>
      </c>
      <c r="V79" s="3">
        <f>+SUMIF('Plantain Prod'!$F$4:$F$176,$E79,'Plantain Prod'!V$4:V$176)</f>
        <v>0</v>
      </c>
      <c r="W79" s="3">
        <f>+SUMIF('Plantain Prod'!$F$4:$F$176,$E79,'Plantain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0</v>
      </c>
      <c r="I81" s="2">
        <f t="shared" si="47"/>
        <v>0</v>
      </c>
      <c r="J81" s="2">
        <f t="shared" si="47"/>
        <v>0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0</v>
      </c>
      <c r="I82" s="2">
        <f t="shared" si="49"/>
        <v>0</v>
      </c>
      <c r="J82" s="2">
        <f t="shared" si="49"/>
        <v>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35068667</v>
      </c>
      <c r="I83" s="2">
        <f t="shared" si="51"/>
        <v>35713804</v>
      </c>
      <c r="J83" s="2">
        <f t="shared" si="51"/>
        <v>35063782</v>
      </c>
      <c r="L83" s="2">
        <f t="shared" ref="L83:W83" si="52">+SUM(L54,L60,L63,L64,L65,L66,L74)</f>
        <v>7625666.6569999997</v>
      </c>
      <c r="M83" s="2">
        <f t="shared" si="52"/>
        <v>7700237.0619999999</v>
      </c>
      <c r="N83" s="2">
        <f t="shared" si="52"/>
        <v>7513663.8429999994</v>
      </c>
      <c r="O83" s="2">
        <f t="shared" si="52"/>
        <v>1195519.408141</v>
      </c>
      <c r="P83" s="2">
        <f t="shared" si="52"/>
        <v>1201966.1558069999</v>
      </c>
      <c r="Q83" s="2">
        <f t="shared" si="52"/>
        <v>1185884.135819</v>
      </c>
      <c r="R83" s="2">
        <f t="shared" si="52"/>
        <v>14348174.152999999</v>
      </c>
      <c r="S83" s="2">
        <f t="shared" si="52"/>
        <v>14517878.060000001</v>
      </c>
      <c r="T83" s="2">
        <f t="shared" si="52"/>
        <v>14115245.730999999</v>
      </c>
      <c r="U83" s="2">
        <f t="shared" si="52"/>
        <v>3811404.0715419995</v>
      </c>
      <c r="V83" s="2">
        <f t="shared" si="52"/>
        <v>3834058.7847239999</v>
      </c>
      <c r="W83" s="2">
        <f t="shared" si="52"/>
        <v>3730234.098576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35068667</v>
      </c>
      <c r="I84" s="2">
        <f t="shared" si="53"/>
        <v>35713804</v>
      </c>
      <c r="J84" s="2">
        <f t="shared" si="53"/>
        <v>35063782</v>
      </c>
      <c r="L84" s="2">
        <f t="shared" ref="L84:W84" si="54">+L83+L77+L47</f>
        <v>7625666.6569999997</v>
      </c>
      <c r="M84" s="2">
        <f t="shared" si="54"/>
        <v>7700237.0619999999</v>
      </c>
      <c r="N84" s="2">
        <f t="shared" si="54"/>
        <v>7513663.8429999994</v>
      </c>
      <c r="O84" s="2">
        <f t="shared" si="54"/>
        <v>1195519.408141</v>
      </c>
      <c r="P84" s="2">
        <f t="shared" si="54"/>
        <v>1201966.1558069999</v>
      </c>
      <c r="Q84" s="2">
        <f t="shared" si="54"/>
        <v>1185884.135819</v>
      </c>
      <c r="R84" s="2">
        <f t="shared" si="54"/>
        <v>14348174.152999999</v>
      </c>
      <c r="S84" s="2">
        <f t="shared" si="54"/>
        <v>14517878.060000001</v>
      </c>
      <c r="T84" s="2">
        <f t="shared" si="54"/>
        <v>14115245.730999999</v>
      </c>
      <c r="U84" s="2">
        <f t="shared" si="54"/>
        <v>3811404.0715419995</v>
      </c>
      <c r="V84" s="2">
        <f t="shared" si="54"/>
        <v>3834058.7847239999</v>
      </c>
      <c r="W84" s="2">
        <f t="shared" si="54"/>
        <v>3730234.098576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35068667</v>
      </c>
      <c r="I85" s="2">
        <f t="shared" si="55"/>
        <v>35713804</v>
      </c>
      <c r="J85" s="2">
        <f t="shared" si="55"/>
        <v>35063782</v>
      </c>
      <c r="L85" s="2">
        <f t="shared" ref="L85:W85" si="56">+SUM(L81:L83)</f>
        <v>7625666.6569999997</v>
      </c>
      <c r="M85" s="2">
        <f t="shared" si="56"/>
        <v>7700237.0619999999</v>
      </c>
      <c r="N85" s="2">
        <f t="shared" si="56"/>
        <v>7513663.8429999994</v>
      </c>
      <c r="O85" s="2">
        <f t="shared" si="56"/>
        <v>1195519.408141</v>
      </c>
      <c r="P85" s="2">
        <f t="shared" si="56"/>
        <v>1201966.1558069999</v>
      </c>
      <c r="Q85" s="2">
        <f t="shared" si="56"/>
        <v>1185884.135819</v>
      </c>
      <c r="R85" s="2">
        <f t="shared" si="56"/>
        <v>14348174.152999999</v>
      </c>
      <c r="S85" s="2">
        <f t="shared" si="56"/>
        <v>14517878.060000001</v>
      </c>
      <c r="T85" s="2">
        <f t="shared" si="56"/>
        <v>14115245.730999999</v>
      </c>
      <c r="U85" s="2">
        <f t="shared" si="56"/>
        <v>3811404.0715419995</v>
      </c>
      <c r="V85" s="2">
        <f t="shared" si="56"/>
        <v>3834058.7847239999</v>
      </c>
      <c r="W85" s="2">
        <f t="shared" si="56"/>
        <v>3730234.098576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34991733</v>
      </c>
      <c r="I86" s="52">
        <f t="shared" si="57"/>
        <v>35621366</v>
      </c>
      <c r="J86" s="52">
        <f t="shared" si="57"/>
        <v>34962744</v>
      </c>
      <c r="L86" s="61">
        <f t="shared" ref="L86:W86" si="58">+L84-L63-L58-L59</f>
        <v>7625666.6569999997</v>
      </c>
      <c r="M86" s="61">
        <f t="shared" si="58"/>
        <v>7700237.0619999999</v>
      </c>
      <c r="N86" s="61">
        <f t="shared" si="58"/>
        <v>7513663.8429999994</v>
      </c>
      <c r="O86" s="61">
        <f t="shared" si="58"/>
        <v>1195519.408141</v>
      </c>
      <c r="P86" s="61">
        <f t="shared" si="58"/>
        <v>1201966.1558069999</v>
      </c>
      <c r="Q86" s="61">
        <f t="shared" si="58"/>
        <v>1185884.135819</v>
      </c>
      <c r="R86" s="61">
        <f t="shared" si="58"/>
        <v>14348174.152999999</v>
      </c>
      <c r="S86" s="61">
        <f t="shared" si="58"/>
        <v>14517878.060000001</v>
      </c>
      <c r="T86" s="61">
        <f t="shared" si="58"/>
        <v>14115245.730999999</v>
      </c>
      <c r="U86" s="61">
        <f t="shared" si="58"/>
        <v>3811404.0715419995</v>
      </c>
      <c r="V86" s="61">
        <f t="shared" si="58"/>
        <v>3834058.7847239999</v>
      </c>
      <c r="W86" s="61">
        <f t="shared" si="58"/>
        <v>3730234.098576</v>
      </c>
    </row>
    <row r="87" spans="4:23" ht="13.5" customHeight="1" x14ac:dyDescent="0.35">
      <c r="D87" s="4" t="s">
        <v>837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+SUMIF('Plantain Area'!$F$4:$F$176,$E90,'Plantain Area'!H$4:H$176)</f>
        <v>0</v>
      </c>
      <c r="I90" s="2">
        <f>+SUMIF('Plantain Area'!$F$4:$F$176,$E90,'Plantain Area'!I$4:I$176)</f>
        <v>0</v>
      </c>
      <c r="J90" s="2">
        <f>+SUMIF('Plantain Area'!$F$4:$F$176,$E90,'Plantain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+SUMIF('Plantain Area'!$F$4:$F$176,$E91,'Plantain Area'!H$4:H$176)</f>
        <v>667417</v>
      </c>
      <c r="I91" s="2">
        <f>+SUMIF('Plantain Area'!$F$4:$F$176,$E91,'Plantain Area'!I$4:I$176)</f>
        <v>686723</v>
      </c>
      <c r="J91" s="2">
        <f>+SUMIF('Plantain Area'!$F$4:$F$176,$E91,'Plantain Area'!J$4:J$176)</f>
        <v>700725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+SUMIF('Plantain Area'!$F$4:$F$176,$E92,'Plantain Area'!H$4:H$176)</f>
        <v>975934</v>
      </c>
      <c r="I92" s="2">
        <f>+SUMIF('Plantain Area'!$F$4:$F$176,$E92,'Plantain Area'!I$4:I$176)</f>
        <v>963685</v>
      </c>
      <c r="J92" s="2">
        <f>+SUMIF('Plantain Area'!$F$4:$F$176,$E92,'Plantain Area'!J$4:J$176)</f>
        <v>847622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+SUMIF('Plantain Area'!$F$4:$F$176,$E93,'Plantain Area'!H$4:H$176)</f>
        <v>0</v>
      </c>
      <c r="I93" s="2">
        <f>+SUMIF('Plantain Area'!$F$4:$F$176,$E93,'Plantain Area'!I$4:I$176)</f>
        <v>0</v>
      </c>
      <c r="J93" s="2">
        <f>+SUMIF('Plantain Area'!$F$4:$F$176,$E93,'Plantain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+SUMIF('Plantain Area'!$F$4:$F$176,$E94,'Plantain Area'!H$4:H$176)</f>
        <v>332263</v>
      </c>
      <c r="I94" s="2">
        <f>+SUMIF('Plantain Area'!$F$4:$F$176,$E94,'Plantain Area'!I$4:I$176)</f>
        <v>337609</v>
      </c>
      <c r="J94" s="2">
        <f>+SUMIF('Plantain Area'!$F$4:$F$176,$E94,'Plantain Area'!J$4:J$176)</f>
        <v>341451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+SUMIF('Plantain Area'!$F$4:$F$176,$E95,'Plantain Area'!H$4:H$176)</f>
        <v>0</v>
      </c>
      <c r="I95" s="2">
        <f>+SUMIF('Plantain Area'!$F$4:$F$176,$E95,'Plantain Area'!I$4:I$176)</f>
        <v>0</v>
      </c>
      <c r="J95" s="2">
        <f>+SUMIF('Plantain Area'!$F$4:$F$176,$E95,'Plantain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+SUMIF('Plantain Area'!$F$4:$F$176,$E96,'Plantain Area'!H$4:H$176)</f>
        <v>1387180</v>
      </c>
      <c r="I96" s="2">
        <f>+SUMIF('Plantain Area'!$F$4:$F$176,$E96,'Plantain Area'!I$4:I$176)</f>
        <v>1395147</v>
      </c>
      <c r="J96" s="2">
        <f>+SUMIF('Plantain Area'!$F$4:$F$176,$E96,'Plantain Area'!J$4:J$176)</f>
        <v>1399027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3362794</v>
      </c>
      <c r="I97" s="3">
        <f t="shared" si="59"/>
        <v>3383164</v>
      </c>
      <c r="J97" s="3">
        <f t="shared" si="59"/>
        <v>3288825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+SUMIF('Plantain Area'!$F$4:$F$176,$E98,'Plantain Area'!H$4:H$176)</f>
        <v>148296</v>
      </c>
      <c r="I98" s="2">
        <f>+SUMIF('Plantain Area'!$F$4:$F$176,$E98,'Plantain Area'!I$4:I$176)</f>
        <v>150120</v>
      </c>
      <c r="J98" s="2">
        <f>+SUMIF('Plantain Area'!$F$4:$F$176,$E98,'Plantain Area'!J$4:J$176)</f>
        <v>158169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+SUMIF('Plantain Area'!$F$4:$F$176,$E99,'Plantain Area'!H$4:H$176)</f>
        <v>56274</v>
      </c>
      <c r="I99" s="2">
        <f>+SUMIF('Plantain Area'!$F$4:$F$176,$E99,'Plantain Area'!I$4:I$176)</f>
        <v>55067</v>
      </c>
      <c r="J99" s="2">
        <f>+SUMIF('Plantain Area'!$F$4:$F$176,$E99,'Plantain Area'!J$4:J$176)</f>
        <v>57468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+SUMIF('Plantain Area'!$F$4:$F$176,$E100,'Plantain Area'!H$4:H$176)</f>
        <v>760476</v>
      </c>
      <c r="I100" s="2">
        <f>+SUMIF('Plantain Area'!$F$4:$F$176,$E100,'Plantain Area'!I$4:I$176)</f>
        <v>783664</v>
      </c>
      <c r="J100" s="2">
        <f>+SUMIF('Plantain Area'!$F$4:$F$176,$E100,'Plantain Area'!J$4:J$176)</f>
        <v>755321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+SUMIF('Plantain Area'!$F$4:$F$176,$E101,'Plantain Area'!H$4:H$176)</f>
        <v>16366</v>
      </c>
      <c r="I101" s="2">
        <f>+SUMIF('Plantain Area'!$F$4:$F$176,$E101,'Plantain Area'!I$4:I$176)</f>
        <v>24230</v>
      </c>
      <c r="J101" s="2">
        <f>+SUMIF('Plantain Area'!$F$4:$F$176,$E101,'Plantain Area'!J$4:J$176)</f>
        <v>27866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+SUMIF('Plantain Area'!$F$4:$F$176,$E102,'Plantain Area'!H$4:H$176)</f>
        <v>0</v>
      </c>
      <c r="I102" s="2">
        <f>+SUMIF('Plantain Area'!$F$4:$F$176,$E102,'Plantain Area'!I$4:I$176)</f>
        <v>0</v>
      </c>
      <c r="J102" s="2">
        <f>+SUMIF('Plantain Area'!$F$4:$F$176,$E102,'Plantain Area'!J$4:J$176)</f>
        <v>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981412</v>
      </c>
      <c r="I103" s="3">
        <f t="shared" si="60"/>
        <v>1013081</v>
      </c>
      <c r="J103" s="3">
        <f t="shared" si="60"/>
        <v>998824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+SUMIF('Plantain Area'!$F$4:$F$176,$E104,'Plantain Area'!H$4:H$176)</f>
        <v>0</v>
      </c>
      <c r="I104" s="3">
        <f>+SUMIF('Plantain Area'!$F$4:$F$176,$E104,'Plantain Area'!I$4:I$176)</f>
        <v>0</v>
      </c>
      <c r="J104" s="3">
        <f>+SUMIF('Plantain Area'!$F$4:$F$176,$E104,'Plantain Area'!J$4:J$176)</f>
        <v>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+SUMIF('Plantain Area'!$F$4:$F$176,$E105,'Plantain Area'!H$4:H$176)</f>
        <v>0</v>
      </c>
      <c r="I105" s="2">
        <f>+SUMIF('Plantain Area'!$F$4:$F$176,$E105,'Plantain Area'!I$4:I$176)</f>
        <v>0</v>
      </c>
      <c r="J105" s="2">
        <f>+SUMIF('Plantain Area'!$F$4:$F$176,$E105,'Plantain Area'!J$4:J$176)</f>
        <v>0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+SUMIF('Plantain Area'!$F$4:$F$176,$E106,'Plantain Area'!H$4:H$176)</f>
        <v>0</v>
      </c>
      <c r="I106" s="2">
        <f>+SUMIF('Plantain Area'!$F$4:$F$176,$E106,'Plantain Area'!I$4:I$176)</f>
        <v>0</v>
      </c>
      <c r="J106" s="2">
        <f>+SUMIF('Plantain Area'!$F$4:$F$176,$E106,'Plantain Area'!J$4:J$176)</f>
        <v>0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+SUMIF('Plantain Area'!$F$4:$F$176,$E107,'Plantain Area'!H$4:H$176)</f>
        <v>336712</v>
      </c>
      <c r="I107" s="2">
        <f>+SUMIF('Plantain Area'!$F$4:$F$176,$E107,'Plantain Area'!I$4:I$176)</f>
        <v>340525</v>
      </c>
      <c r="J107" s="2">
        <f>+SUMIF('Plantain Area'!$F$4:$F$176,$E107,'Plantain Area'!J$4:J$176)</f>
        <v>342653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+SUMIF('Plantain Area'!$F$4:$F$176,$E108,'Plantain Area'!H$4:H$176)</f>
        <v>864</v>
      </c>
      <c r="I108" s="2">
        <f>+SUMIF('Plantain Area'!$F$4:$F$176,$E108,'Plantain Area'!I$4:I$176)</f>
        <v>875</v>
      </c>
      <c r="J108" s="2">
        <f>+SUMIF('Plantain Area'!$F$4:$F$176,$E108,'Plantain Area'!J$4:J$176)</f>
        <v>913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+SUMIF('Plantain Area'!$F$4:$F$176,$E109,'Plantain Area'!H$4:H$176)</f>
        <v>56200</v>
      </c>
      <c r="I109" s="2">
        <f>+SUMIF('Plantain Area'!$F$4:$F$176,$E109,'Plantain Area'!I$4:I$176)</f>
        <v>57654</v>
      </c>
      <c r="J109" s="2">
        <f>+SUMIF('Plantain Area'!$F$4:$F$176,$E109,'Plantain Area'!J$4:J$176)</f>
        <v>56762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393776</v>
      </c>
      <c r="I110" s="3">
        <f t="shared" si="61"/>
        <v>399054</v>
      </c>
      <c r="J110" s="3">
        <f t="shared" si="61"/>
        <v>400328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+SUMIF('Plantain Area'!$F$4:$F$176,$E111,'Plantain Area'!H$4:H$176)</f>
        <v>0</v>
      </c>
      <c r="I111" s="2">
        <f>+SUMIF('Plantain Area'!$F$4:$F$176,$E111,'Plantain Area'!I$4:I$176)</f>
        <v>0</v>
      </c>
      <c r="J111" s="2">
        <f>+SUMIF('Plantain Area'!$F$4:$F$176,$E111,'Plantain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+SUMIF('Plantain Area'!$F$4:$F$176,$E112,'Plantain Area'!H$4:H$176)</f>
        <v>0</v>
      </c>
      <c r="I112" s="2">
        <f>+SUMIF('Plantain Area'!$F$4:$F$176,$E112,'Plantain Area'!I$4:I$176)</f>
        <v>0</v>
      </c>
      <c r="J112" s="2">
        <f>+SUMIF('Plantain Area'!$F$4:$F$176,$E112,'Plantain Area'!J$4:J$176)</f>
        <v>0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+SUMIF('Plantain Area'!$F$4:$F$176,$E113,'Plantain Area'!H$4:H$176)</f>
        <v>0</v>
      </c>
      <c r="I113" s="2">
        <f>+SUMIF('Plantain Area'!$F$4:$F$176,$E113,'Plantain Area'!I$4:I$176)</f>
        <v>0</v>
      </c>
      <c r="J113" s="2">
        <f>+SUMIF('Plantain Area'!$F$4:$F$176,$E113,'Plantain Area'!J$4:J$176)</f>
        <v>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0</v>
      </c>
      <c r="I114" s="3">
        <f t="shared" si="62"/>
        <v>0</v>
      </c>
      <c r="J114" s="3">
        <f t="shared" si="62"/>
        <v>0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+SUMIF('Plantain Area'!$F$4:$F$176,$E115,'Plantain Area'!H$4:H$176)</f>
        <v>0</v>
      </c>
      <c r="I115" s="2">
        <f>+SUMIF('Plantain Area'!$F$4:$F$176,$E115,'Plantain Area'!I$4:I$176)</f>
        <v>0</v>
      </c>
      <c r="J115" s="2">
        <f>+SUMIF('Plantain Area'!$F$4:$F$176,$E115,'Plantain Area'!J$4:J$176)</f>
        <v>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+SUMIF('Plantain Area'!$F$4:$F$176,$E116,'Plantain Area'!H$4:H$176)</f>
        <v>0</v>
      </c>
      <c r="I116" s="2">
        <f>+SUMIF('Plantain Area'!$F$4:$F$176,$E116,'Plantain Area'!I$4:I$176)</f>
        <v>0</v>
      </c>
      <c r="J116" s="2">
        <f>+SUMIF('Plantain Area'!$F$4:$F$176,$E116,'Plantain Area'!J$4:J$176)</f>
        <v>0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0</v>
      </c>
      <c r="I117" s="3">
        <f t="shared" si="63"/>
        <v>0</v>
      </c>
      <c r="J117" s="3">
        <f t="shared" si="63"/>
        <v>0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+SUMIF('Plantain Area'!$F$4:$F$176,$E118,'Plantain Area'!H$4:H$176)</f>
        <v>0</v>
      </c>
      <c r="I118" s="2">
        <f>+SUMIF('Plantain Area'!$F$4:$F$176,$E118,'Plantain Area'!I$4:I$176)</f>
        <v>0</v>
      </c>
      <c r="J118" s="2">
        <f>+SUMIF('Plantain Area'!$F$4:$F$176,$E118,'Plantain Area'!J$4:J$176)</f>
        <v>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+SUMIF('Plantain Area'!$F$4:$F$176,$E119,'Plantain Area'!H$4:H$176)</f>
        <v>0</v>
      </c>
      <c r="I119" s="2">
        <f>+SUMIF('Plantain Area'!$F$4:$F$176,$E119,'Plantain Area'!I$4:I$176)</f>
        <v>0</v>
      </c>
      <c r="J119" s="2">
        <f>+SUMIF('Plantain Area'!$F$4:$F$176,$E119,'Plantain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+SUMIF('Plantain Area'!$F$4:$F$176,$E120,'Plantain Area'!H$4:H$176)</f>
        <v>0</v>
      </c>
      <c r="I120" s="2">
        <f>+SUMIF('Plantain Area'!$F$4:$F$176,$E120,'Plantain Area'!I$4:I$176)</f>
        <v>0</v>
      </c>
      <c r="J120" s="2">
        <f>+SUMIF('Plantain Area'!$F$4:$F$176,$E120,'Plantain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+SUMIF('Plantain Area'!$F$4:$F$176,$E121,'Plantain Area'!H$4:H$176)</f>
        <v>0</v>
      </c>
      <c r="I121" s="2">
        <f>+SUMIF('Plantain Area'!$F$4:$F$176,$E121,'Plantain Area'!I$4:I$176)</f>
        <v>0</v>
      </c>
      <c r="J121" s="2">
        <f>+SUMIF('Plantain Area'!$F$4:$F$176,$E121,'Plantain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+SUMIF('Plantain Area'!$F$4:$F$176,$E122,'Plantain Area'!H$4:H$176)</f>
        <v>0</v>
      </c>
      <c r="I122" s="2">
        <f>+SUMIF('Plantain Area'!$F$4:$F$176,$E122,'Plantain Area'!I$4:I$176)</f>
        <v>0</v>
      </c>
      <c r="J122" s="2">
        <f>+SUMIF('Plantain Area'!$F$4:$F$176,$E122,'Plantain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0</v>
      </c>
      <c r="I124" s="2">
        <f t="shared" si="64"/>
        <v>0</v>
      </c>
      <c r="J124" s="2">
        <f t="shared" si="64"/>
        <v>0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0</v>
      </c>
      <c r="I125" s="2">
        <f t="shared" si="65"/>
        <v>0</v>
      </c>
      <c r="J125" s="2">
        <f t="shared" si="65"/>
        <v>0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4737982</v>
      </c>
      <c r="I126" s="2">
        <f t="shared" si="66"/>
        <v>4795299</v>
      </c>
      <c r="J126" s="2">
        <f t="shared" si="66"/>
        <v>4687977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4737982</v>
      </c>
      <c r="I127" s="2">
        <f t="shared" si="67"/>
        <v>4795299</v>
      </c>
      <c r="J127" s="2">
        <f t="shared" si="67"/>
        <v>4687977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4737982</v>
      </c>
      <c r="I128" s="2">
        <f t="shared" si="69"/>
        <v>4795299</v>
      </c>
      <c r="J128" s="2">
        <f t="shared" si="69"/>
        <v>4687977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4721616</v>
      </c>
      <c r="I129" s="52">
        <f t="shared" si="71"/>
        <v>4771069</v>
      </c>
      <c r="J129" s="52">
        <f t="shared" si="71"/>
        <v>4660111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837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8193.9596983594965</v>
      </c>
      <c r="I134" s="2">
        <f t="shared" si="74"/>
        <v>8263.0886106916478</v>
      </c>
      <c r="J134" s="2">
        <f t="shared" si="74"/>
        <v>8429.9803774661959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4719.7279734080375</v>
      </c>
      <c r="I135" s="2">
        <f t="shared" si="75"/>
        <v>4658.2513995755871</v>
      </c>
      <c r="J135" s="2">
        <f t="shared" si="75"/>
        <v>4414.9066447071928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2910.2608475815846</v>
      </c>
      <c r="I137" s="2">
        <f t="shared" si="77"/>
        <v>2892.0082106815871</v>
      </c>
      <c r="J137" s="2">
        <f t="shared" si="77"/>
        <v>2888.546233573778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6492.4847532403874</v>
      </c>
      <c r="I139" s="2">
        <f t="shared" si="79"/>
        <v>6594.0262925698871</v>
      </c>
      <c r="J139" s="2">
        <f t="shared" si="79"/>
        <v>6611.8988411231521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5961.7532325798129</v>
      </c>
      <c r="I140" s="2">
        <f t="shared" si="80"/>
        <v>6011.9887773693499</v>
      </c>
      <c r="J140" s="2">
        <f t="shared" si="80"/>
        <v>6046.4731325017292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13543.338997680316</v>
      </c>
      <c r="I141" s="2">
        <f t="shared" si="81"/>
        <v>12954.756195043965</v>
      </c>
      <c r="J141" s="2">
        <f t="shared" si="81"/>
        <v>13154.315953189311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13203.717524967125</v>
      </c>
      <c r="I142" s="2">
        <f t="shared" si="82"/>
        <v>14121.125174787077</v>
      </c>
      <c r="J142" s="2">
        <f t="shared" si="82"/>
        <v>15635.849516252523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9636.9786817729946</v>
      </c>
      <c r="I143" s="2">
        <f t="shared" si="83"/>
        <v>9628.8894219971826</v>
      </c>
      <c r="J143" s="2">
        <f t="shared" si="83"/>
        <v>9608.7001420588076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4700.8432115361111</v>
      </c>
      <c r="I144" s="2">
        <f t="shared" si="84"/>
        <v>3815.0226991333057</v>
      </c>
      <c r="J144" s="2">
        <f t="shared" si="84"/>
        <v>3625.8522931170601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 t="e">
        <f t="shared" ref="H145:J145" si="85">+H59*1000/H102</f>
        <v>#DIV/0!</v>
      </c>
      <c r="I145" s="2" t="e">
        <f t="shared" si="85"/>
        <v>#DIV/0!</v>
      </c>
      <c r="J145" s="2" t="e">
        <f t="shared" si="85"/>
        <v>#DIV/0!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10349.44956858078</v>
      </c>
      <c r="I146" s="2">
        <f t="shared" si="86"/>
        <v>10226.850567723608</v>
      </c>
      <c r="J146" s="2">
        <f t="shared" si="86"/>
        <v>10350.028633673199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 t="e">
        <f t="shared" ref="H147:J147" si="87">+H61*1000/H104</f>
        <v>#DIV/0!</v>
      </c>
      <c r="I147" s="2" t="e">
        <f t="shared" si="87"/>
        <v>#DIV/0!</v>
      </c>
      <c r="J147" s="2" t="e">
        <f t="shared" si="87"/>
        <v>#DIV/0!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 t="e">
        <f t="shared" ref="H148:J148" si="88">+H62*1000/H105</f>
        <v>#DIV/0!</v>
      </c>
      <c r="I148" s="2" t="e">
        <f t="shared" si="88"/>
        <v>#DIV/0!</v>
      </c>
      <c r="J148" s="2" t="e">
        <f t="shared" si="88"/>
        <v>#DIV/0!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 t="e">
        <f t="shared" ref="H149:J149" si="89">+H63*1000/H106</f>
        <v>#DIV/0!</v>
      </c>
      <c r="I149" s="2" t="e">
        <f t="shared" si="89"/>
        <v>#DIV/0!</v>
      </c>
      <c r="J149" s="2" t="e">
        <f t="shared" si="89"/>
        <v>#DIV/0!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12528.270450711587</v>
      </c>
      <c r="I150" s="2">
        <f t="shared" si="90"/>
        <v>12779.898685852728</v>
      </c>
      <c r="J150" s="2">
        <f t="shared" si="90"/>
        <v>12206.550066685539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3386.5740740740739</v>
      </c>
      <c r="I151" s="2">
        <f t="shared" si="91"/>
        <v>3361.1428571428573</v>
      </c>
      <c r="J151" s="2">
        <f t="shared" si="91"/>
        <v>3246.4403066812706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11425.266903914591</v>
      </c>
      <c r="I152" s="2">
        <f t="shared" si="92"/>
        <v>11427.064904429875</v>
      </c>
      <c r="J152" s="2">
        <f t="shared" si="92"/>
        <v>11531.623269088475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12350.790804924627</v>
      </c>
      <c r="I153" s="2">
        <f t="shared" si="93"/>
        <v>12563.79337132318</v>
      </c>
      <c r="J153" s="2">
        <f t="shared" si="93"/>
        <v>12090.418356947303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 t="e">
        <f t="shared" ref="H155:J155" si="95">+H69*1000/H112</f>
        <v>#DIV/0!</v>
      </c>
      <c r="I155" s="2" t="e">
        <f t="shared" si="95"/>
        <v>#DIV/0!</v>
      </c>
      <c r="J155" s="2" t="e">
        <f t="shared" si="95"/>
        <v>#DIV/0!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 t="e">
        <f t="shared" ref="H156:J156" si="96">+H70*1000/H113</f>
        <v>#DIV/0!</v>
      </c>
      <c r="I156" s="2" t="e">
        <f t="shared" si="96"/>
        <v>#DIV/0!</v>
      </c>
      <c r="J156" s="2" t="e">
        <f t="shared" si="96"/>
        <v>#DIV/0!</v>
      </c>
    </row>
    <row r="157" spans="4:10" ht="13.5" customHeight="1" x14ac:dyDescent="0.35">
      <c r="D157" s="19" t="s">
        <v>605</v>
      </c>
      <c r="E157" s="19"/>
      <c r="F157" s="5"/>
      <c r="G157" s="5"/>
      <c r="H157" s="2" t="e">
        <f t="shared" ref="H157:J157" si="97">+H71*1000/H114</f>
        <v>#DIV/0!</v>
      </c>
      <c r="I157" s="2" t="e">
        <f t="shared" si="97"/>
        <v>#DIV/0!</v>
      </c>
      <c r="J157" s="2" t="e">
        <f t="shared" si="97"/>
        <v>#DIV/0!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 t="e">
        <f t="shared" ref="H158:J158" si="98">+H72*1000/H115</f>
        <v>#DIV/0!</v>
      </c>
      <c r="I158" s="2" t="e">
        <f t="shared" si="98"/>
        <v>#DIV/0!</v>
      </c>
      <c r="J158" s="2" t="e">
        <f t="shared" si="98"/>
        <v>#DIV/0!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 t="e">
        <f t="shared" ref="H159:J159" si="99">+H73*1000/H116</f>
        <v>#DIV/0!</v>
      </c>
      <c r="I159" s="2" t="e">
        <f t="shared" si="99"/>
        <v>#DIV/0!</v>
      </c>
      <c r="J159" s="2" t="e">
        <f t="shared" si="99"/>
        <v>#DIV/0!</v>
      </c>
    </row>
    <row r="160" spans="4:10" ht="13.5" customHeight="1" x14ac:dyDescent="0.35">
      <c r="D160" s="19" t="s">
        <v>588</v>
      </c>
      <c r="E160" s="19"/>
      <c r="F160" s="5"/>
      <c r="G160" s="5"/>
      <c r="H160" s="2" t="e">
        <f t="shared" ref="H160:J160" si="100">+H74*1000/H117</f>
        <v>#DIV/0!</v>
      </c>
      <c r="I160" s="2" t="e">
        <f t="shared" si="100"/>
        <v>#DIV/0!</v>
      </c>
      <c r="J160" s="2" t="e">
        <f t="shared" si="100"/>
        <v>#DIV/0!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 t="e">
        <f t="shared" ref="H161:J161" si="101">+H75*1000/H118</f>
        <v>#DIV/0!</v>
      </c>
      <c r="I161" s="2" t="e">
        <f t="shared" si="101"/>
        <v>#DIV/0!</v>
      </c>
      <c r="J161" s="2" t="e">
        <f t="shared" si="101"/>
        <v>#DIV/0!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03">+H77*1000/H120</f>
        <v>#DIV/0!</v>
      </c>
      <c r="I163" s="2" t="e">
        <f t="shared" si="103"/>
        <v>#DIV/0!</v>
      </c>
      <c r="J163" s="2" t="e">
        <f t="shared" si="103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05">+H79*1000/H122</f>
        <v>#DIV/0!</v>
      </c>
      <c r="I165" s="2" t="e">
        <f t="shared" si="105"/>
        <v>#DIV/0!</v>
      </c>
      <c r="J165" s="2" t="e">
        <f t="shared" si="105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 t="e">
        <f t="shared" ref="H167:J167" si="106">+H81*1000/H124</f>
        <v>#DIV/0!</v>
      </c>
      <c r="I167" s="2" t="e">
        <f t="shared" si="106"/>
        <v>#DIV/0!</v>
      </c>
      <c r="J167" s="2" t="e">
        <f t="shared" si="106"/>
        <v>#DIV/0!</v>
      </c>
    </row>
    <row r="168" spans="4:17" ht="13.5" customHeight="1" x14ac:dyDescent="0.35">
      <c r="D168" s="6" t="s">
        <v>607</v>
      </c>
      <c r="E168" s="6"/>
      <c r="F168" s="6"/>
      <c r="G168" s="6"/>
      <c r="H168" s="2" t="e">
        <f t="shared" ref="H168:J168" si="107">+H82*1000/H125</f>
        <v>#DIV/0!</v>
      </c>
      <c r="I168" s="2" t="e">
        <f t="shared" si="107"/>
        <v>#DIV/0!</v>
      </c>
      <c r="J168" s="2" t="e">
        <f t="shared" si="107"/>
        <v>#DIV/0!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7401.6041006487576</v>
      </c>
      <c r="I169" s="2">
        <f t="shared" si="108"/>
        <v>7447.6698950367854</v>
      </c>
      <c r="J169" s="2">
        <f t="shared" si="108"/>
        <v>7479.5123781537322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7401.6041006487576</v>
      </c>
      <c r="I170" s="2">
        <f t="shared" si="109"/>
        <v>7447.6698950367854</v>
      </c>
      <c r="J170" s="2">
        <f t="shared" si="109"/>
        <v>7479.5123781537322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7401.6041006487576</v>
      </c>
      <c r="I171" s="2">
        <f t="shared" si="111"/>
        <v>7447.6698950367854</v>
      </c>
      <c r="J171" s="2">
        <f t="shared" si="111"/>
        <v>7479.5123781537322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7410.9654406457448</v>
      </c>
      <c r="I172" s="53">
        <f t="shared" si="112"/>
        <v>7466.1183898199752</v>
      </c>
      <c r="J172" s="53">
        <f t="shared" si="112"/>
        <v>7502.556054995257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W329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1" width="6.453125" style="1" customWidth="1"/>
    <col min="2" max="2" width="10.5429687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837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+SUMIF($A$250:$A$645,$B4,H$250:H$645)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3874309</v>
      </c>
      <c r="I5" s="2">
        <f t="shared" si="0"/>
        <v>4076923</v>
      </c>
      <c r="J5" s="2">
        <f t="shared" si="0"/>
        <v>4314910</v>
      </c>
      <c r="K5" s="27"/>
      <c r="L5" s="2">
        <f>+IFERROR(('Regions &amp; Poverty'!$G3/100)*H5,0)</f>
        <v>929834.15999999992</v>
      </c>
      <c r="M5" s="2">
        <f>+IFERROR(('Regions &amp; Poverty'!$G3/100)*I5,0)</f>
        <v>978461.52</v>
      </c>
      <c r="N5" s="2">
        <f>+IFERROR(('Regions &amp; Poverty'!$G3/100)*J5,0)</f>
        <v>1035578.3999999999</v>
      </c>
      <c r="O5" s="2">
        <f>+IFERROR(L5*('Regions &amp; Poverty'!$I3/100),0)</f>
        <v>71597.230319999988</v>
      </c>
      <c r="P5" s="2">
        <f>+IFERROR(M5*('Regions &amp; Poverty'!$I3/100),0)</f>
        <v>75341.537039999996</v>
      </c>
      <c r="Q5" s="2">
        <f>+IFERROR(N5*('Regions &amp; Poverty'!$I3/100),0)</f>
        <v>79739.536799999987</v>
      </c>
      <c r="R5" s="2">
        <f>+IFERROR(('Regions &amp; Poverty'!$K3/100)*H5,0)</f>
        <v>1743439.05</v>
      </c>
      <c r="S5" s="2">
        <f>+IFERROR(('Regions &amp; Poverty'!$K3/100)*I5,0)</f>
        <v>1834615.35</v>
      </c>
      <c r="T5" s="2">
        <f>+IFERROR(('Regions &amp; Poverty'!$K3/100)*J5,0)</f>
        <v>1941709.5</v>
      </c>
      <c r="U5" s="2">
        <f>+IFERROR(R5*('Regions &amp; Poverty'!$M3/100),0)</f>
        <v>327766.54139999999</v>
      </c>
      <c r="V5" s="2">
        <f>+IFERROR(S5*('Regions &amp; Poverty'!$M3/100),0)</f>
        <v>344907.68580000004</v>
      </c>
      <c r="W5" s="2">
        <f>+IFERROR(T5*('Regions &amp; Poverty'!$M3/100),0)</f>
        <v>365041.386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85314</v>
      </c>
      <c r="I6" s="2">
        <f t="shared" si="0"/>
        <v>85141</v>
      </c>
      <c r="J6" s="2">
        <f t="shared" si="0"/>
        <v>85251</v>
      </c>
      <c r="K6" s="27"/>
      <c r="L6" s="2">
        <f>+IFERROR(('Regions &amp; Poverty'!$G4/100)*H6,0)</f>
        <v>56563.181999999993</v>
      </c>
      <c r="M6" s="2">
        <f>+IFERROR(('Regions &amp; Poverty'!$G4/100)*I6,0)</f>
        <v>56448.482999999993</v>
      </c>
      <c r="N6" s="2">
        <f>+IFERROR(('Regions &amp; Poverty'!$G4/100)*J6,0)</f>
        <v>56521.412999999993</v>
      </c>
      <c r="O6" s="2">
        <f>+IFERROR(L6*('Regions &amp; Poverty'!$I4/100),0)</f>
        <v>18722.413241999999</v>
      </c>
      <c r="P6" s="2">
        <f>+IFERROR(M6*('Regions &amp; Poverty'!$I4/100),0)</f>
        <v>18684.447872999997</v>
      </c>
      <c r="Q6" s="2">
        <f>+IFERROR(N6*('Regions &amp; Poverty'!$I4/100),0)</f>
        <v>18708.587702999997</v>
      </c>
      <c r="R6" s="2">
        <f>+IFERROR(('Regions &amp; Poverty'!$K4/100)*H6,0)</f>
        <v>70895.933999999994</v>
      </c>
      <c r="S6" s="2">
        <f>+IFERROR(('Regions &amp; Poverty'!$K4/100)*I6,0)</f>
        <v>70752.171000000002</v>
      </c>
      <c r="T6" s="2">
        <f>+IFERROR(('Regions &amp; Poverty'!$K4/100)*J6,0)</f>
        <v>70843.580999999991</v>
      </c>
      <c r="U6" s="2">
        <f>+IFERROR(R6*('Regions &amp; Poverty'!$M4/100),0)</f>
        <v>35802.446669999998</v>
      </c>
      <c r="V6" s="2">
        <f>+IFERROR(S6*('Regions &amp; Poverty'!$M4/100),0)</f>
        <v>35729.846355000001</v>
      </c>
      <c r="W6" s="2">
        <f>+IFERROR(T6*('Regions &amp; Poverty'!$M4/100),0)</f>
        <v>35776.008404999993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85290</v>
      </c>
      <c r="I7" s="2">
        <f t="shared" si="0"/>
        <v>84920</v>
      </c>
      <c r="J7" s="2">
        <f t="shared" si="0"/>
        <v>85926</v>
      </c>
      <c r="K7" s="27"/>
      <c r="L7" s="2">
        <f>+IFERROR(('Regions &amp; Poverty'!$G5/100)*H7,0)</f>
        <v>31557.3</v>
      </c>
      <c r="M7" s="2">
        <f>+IFERROR(('Regions &amp; Poverty'!$G5/100)*I7,0)</f>
        <v>31420.399999999998</v>
      </c>
      <c r="N7" s="2">
        <f>+IFERROR(('Regions &amp; Poverty'!$G5/100)*J7,0)</f>
        <v>31792.62</v>
      </c>
      <c r="O7" s="2">
        <f>+IFERROR(L7*('Regions &amp; Poverty'!$I5/100),0)</f>
        <v>4702.0376999999999</v>
      </c>
      <c r="P7" s="2">
        <f>+IFERROR(M7*('Regions &amp; Poverty'!$I5/100),0)</f>
        <v>4681.6395999999995</v>
      </c>
      <c r="Q7" s="2">
        <f>+IFERROR(N7*('Regions &amp; Poverty'!$I5/100),0)</f>
        <v>4737.1003799999999</v>
      </c>
      <c r="R7" s="2">
        <f>+IFERROR(('Regions &amp; Poverty'!$K5/100)*H7,0)</f>
        <v>52282.77</v>
      </c>
      <c r="S7" s="2">
        <f>+IFERROR(('Regions &amp; Poverty'!$K5/100)*I7,0)</f>
        <v>52055.96</v>
      </c>
      <c r="T7" s="2">
        <f>+IFERROR(('Regions &amp; Poverty'!$K5/100)*J7,0)</f>
        <v>52672.637999999999</v>
      </c>
      <c r="U7" s="2">
        <f>+IFERROR(R7*('Regions &amp; Poverty'!$M5/100),0)</f>
        <v>15214.28607</v>
      </c>
      <c r="V7" s="2">
        <f>+IFERROR(S7*('Regions &amp; Poverty'!$M5/100),0)</f>
        <v>15148.284360000001</v>
      </c>
      <c r="W7" s="2">
        <f>+IFERROR(T7*('Regions &amp; Poverty'!$M5/100),0)</f>
        <v>15327.737658000002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1123002</v>
      </c>
      <c r="I8" s="2">
        <f t="shared" si="0"/>
        <v>1115366</v>
      </c>
      <c r="J8" s="2">
        <f t="shared" si="0"/>
        <v>1107729</v>
      </c>
      <c r="K8" s="27"/>
      <c r="L8" s="2">
        <f>+IFERROR(('Regions &amp; Poverty'!$G6/100)*H8,0)</f>
        <v>865834.5419999999</v>
      </c>
      <c r="M8" s="2">
        <f>+IFERROR(('Regions &amp; Poverty'!$G6/100)*I8,0)</f>
        <v>859947.18599999987</v>
      </c>
      <c r="N8" s="2">
        <f>+IFERROR(('Regions &amp; Poverty'!$G6/100)*J8,0)</f>
        <v>854059.05899999989</v>
      </c>
      <c r="O8" s="2">
        <f>+IFERROR(L8*('Regions &amp; Poverty'!$I6/100),0)</f>
        <v>339407.140464</v>
      </c>
      <c r="P8" s="2">
        <f>+IFERROR(M8*('Regions &amp; Poverty'!$I6/100),0)</f>
        <v>337099.29691199999</v>
      </c>
      <c r="Q8" s="2">
        <f>+IFERROR(N8*('Regions &amp; Poverty'!$I6/100),0)</f>
        <v>334791.151128</v>
      </c>
      <c r="R8" s="2">
        <f>+IFERROR(('Regions &amp; Poverty'!$K6/100)*H8,0)</f>
        <v>1025300.8259999999</v>
      </c>
      <c r="S8" s="2">
        <f>+IFERROR(('Regions &amp; Poverty'!$K6/100)*I8,0)</f>
        <v>1018329.1579999999</v>
      </c>
      <c r="T8" s="2">
        <f>+IFERROR(('Regions &amp; Poverty'!$K6/100)*J8,0)</f>
        <v>1011356.5769999999</v>
      </c>
      <c r="U8" s="2">
        <f>+IFERROR(R8*('Regions &amp; Poverty'!$M6/100),0)</f>
        <v>594674.47907999984</v>
      </c>
      <c r="V8" s="2">
        <f>+IFERROR(S8*('Regions &amp; Poverty'!$M6/100),0)</f>
        <v>590630.91163999995</v>
      </c>
      <c r="W8" s="2">
        <f>+IFERROR(T8*('Regions &amp; Poverty'!$M6/100),0)</f>
        <v>586586.81465999992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39281</v>
      </c>
      <c r="I9" s="2">
        <f t="shared" si="0"/>
        <v>39112</v>
      </c>
      <c r="J9" s="2">
        <f t="shared" si="0"/>
        <v>39672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261592</v>
      </c>
      <c r="I10" s="2">
        <f t="shared" si="0"/>
        <v>272991</v>
      </c>
      <c r="J10" s="2">
        <f t="shared" si="0"/>
        <v>273610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31672</v>
      </c>
      <c r="I13" s="2">
        <f t="shared" si="0"/>
        <v>32220</v>
      </c>
      <c r="J13" s="2">
        <f t="shared" si="0"/>
        <v>32162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574876</v>
      </c>
      <c r="I16" s="2">
        <f t="shared" si="0"/>
        <v>573995</v>
      </c>
      <c r="J16" s="2">
        <f t="shared" si="0"/>
        <v>573113</v>
      </c>
      <c r="K16" s="27"/>
      <c r="L16" s="2">
        <f>+IFERROR(('Regions &amp; Poverty'!$G14/100)*H16,0)</f>
        <v>282264.11599999998</v>
      </c>
      <c r="M16" s="2">
        <f>+IFERROR(('Regions &amp; Poverty'!$G14/100)*I16,0)</f>
        <v>281831.54499999998</v>
      </c>
      <c r="N16" s="2">
        <f>+IFERROR(('Regions &amp; Poverty'!$G14/100)*J16,0)</f>
        <v>281398.48300000001</v>
      </c>
      <c r="O16" s="2">
        <f>+IFERROR(L16*('Regions &amp; Poverty'!$I14/100),0)</f>
        <v>43468.673863999997</v>
      </c>
      <c r="P16" s="2">
        <f>+IFERROR(M16*('Regions &amp; Poverty'!$I14/100),0)</f>
        <v>43402.057929999995</v>
      </c>
      <c r="Q16" s="2">
        <f>+IFERROR(N16*('Regions &amp; Poverty'!$I14/100),0)</f>
        <v>43335.366382</v>
      </c>
      <c r="R16" s="2">
        <f>+IFERROR(('Regions &amp; Poverty'!$K14/100)*H16,0)</f>
        <v>454152.04000000004</v>
      </c>
      <c r="S16" s="2">
        <f>+IFERROR(('Regions &amp; Poverty'!$K14/100)*I16,0)</f>
        <v>453456.05000000005</v>
      </c>
      <c r="T16" s="2">
        <f>+IFERROR(('Regions &amp; Poverty'!$K14/100)*J16,0)</f>
        <v>452759.27</v>
      </c>
      <c r="U16" s="2">
        <f>+IFERROR(R16*('Regions &amp; Poverty'!$M14/100),0)</f>
        <v>164857.19052</v>
      </c>
      <c r="V16" s="2">
        <f>+IFERROR(S16*('Regions &amp; Poverty'!$M14/100),0)</f>
        <v>164604.54615000001</v>
      </c>
      <c r="W16" s="2">
        <f>+IFERROR(T16*('Regions &amp; Poverty'!$M14/100),0)</f>
        <v>164351.61501000001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4574471</v>
      </c>
      <c r="I17" s="2">
        <f t="shared" si="0"/>
        <v>4456867</v>
      </c>
      <c r="J17" s="2">
        <f t="shared" si="0"/>
        <v>3710010</v>
      </c>
      <c r="K17" s="27"/>
      <c r="L17" s="2">
        <f>+IFERROR(('Regions &amp; Poverty'!$G15/100)*H17,0)</f>
        <v>1582766.9660000002</v>
      </c>
      <c r="M17" s="2">
        <f>+IFERROR(('Regions &amp; Poverty'!$G15/100)*I17,0)</f>
        <v>1542075.9820000001</v>
      </c>
      <c r="N17" s="2">
        <f>+IFERROR(('Regions &amp; Poverty'!$G15/100)*J17,0)</f>
        <v>1283663.4600000002</v>
      </c>
      <c r="O17" s="2">
        <f>+IFERROR(L17*('Regions &amp; Poverty'!$I15/100),0)</f>
        <v>163024.99749800004</v>
      </c>
      <c r="P17" s="2">
        <f>+IFERROR(M17*('Regions &amp; Poverty'!$I15/100),0)</f>
        <v>158833.82614600001</v>
      </c>
      <c r="Q17" s="2">
        <f>+IFERROR(N17*('Regions &amp; Poverty'!$I15/100),0)</f>
        <v>132217.33638000002</v>
      </c>
      <c r="R17" s="2">
        <f>+IFERROR(('Regions &amp; Poverty'!$K15/100)*H17,0)</f>
        <v>3046597.6859999998</v>
      </c>
      <c r="S17" s="2">
        <f>+IFERROR(('Regions &amp; Poverty'!$K15/100)*I17,0)</f>
        <v>2968273.4219999998</v>
      </c>
      <c r="T17" s="2">
        <f>+IFERROR(('Regions &amp; Poverty'!$K15/100)*J17,0)</f>
        <v>2470866.6599999997</v>
      </c>
      <c r="U17" s="2">
        <f>+IFERROR(R17*('Regions &amp; Poverty'!$M15/100),0)</f>
        <v>837814.36364999996</v>
      </c>
      <c r="V17" s="2">
        <f>+IFERROR(S17*('Regions &amp; Poverty'!$M15/100),0)</f>
        <v>816275.19105000002</v>
      </c>
      <c r="W17" s="2">
        <f>+IFERROR(T17*('Regions &amp; Poverty'!$M15/100),0)</f>
        <v>679488.33149999997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  <c r="K19" s="27"/>
      <c r="L19" s="2">
        <f>+IFERROR(('Regions &amp; Poverty'!$G17/100)*H19,0)</f>
        <v>0</v>
      </c>
      <c r="M19" s="2">
        <f>+IFERROR(('Regions &amp; Poverty'!$G17/100)*I19,0)</f>
        <v>0</v>
      </c>
      <c r="N19" s="2">
        <f>+IFERROR(('Regions &amp; Poverty'!$G17/100)*J19,0)</f>
        <v>0</v>
      </c>
      <c r="O19" s="2">
        <f>+IFERROR(L19*('Regions &amp; Poverty'!$I17/100),0)</f>
        <v>0</v>
      </c>
      <c r="P19" s="2">
        <f>+IFERROR(M19*('Regions &amp; Poverty'!$I17/100),0)</f>
        <v>0</v>
      </c>
      <c r="Q19" s="2">
        <f>+IFERROR(N19*('Regions &amp; Poverty'!$I17/100),0)</f>
        <v>0</v>
      </c>
      <c r="R19" s="2">
        <f>+IFERROR(('Regions &amp; Poverty'!$K17/100)*H19,0)</f>
        <v>0</v>
      </c>
      <c r="S19" s="2">
        <f>+IFERROR(('Regions &amp; Poverty'!$K17/100)*I19,0)</f>
        <v>0</v>
      </c>
      <c r="T19" s="2">
        <f>+IFERROR(('Regions &amp; Poverty'!$K17/100)*J19,0)</f>
        <v>0</v>
      </c>
      <c r="U19" s="2">
        <f>+IFERROR(R19*('Regions &amp; Poverty'!$M17/100),0)</f>
        <v>0</v>
      </c>
      <c r="V19" s="2">
        <f>+IFERROR(S19*('Regions &amp; Poverty'!$M17/100),0)</f>
        <v>0</v>
      </c>
      <c r="W19" s="2">
        <f>+IFERROR(T19*('Regions &amp; Poverty'!$M17/100),0)</f>
        <v>0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+SUMIF($A$250:$A$645,$B20,H$250:H$645)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  <c r="K21" s="27"/>
      <c r="L21" s="2">
        <f>+IFERROR(('Regions &amp; Poverty'!$G19/100)*H21,0)</f>
        <v>0</v>
      </c>
      <c r="M21" s="2">
        <f>+IFERROR(('Regions &amp; Poverty'!$G19/100)*I21,0)</f>
        <v>0</v>
      </c>
      <c r="N21" s="2">
        <f>+IFERROR(('Regions &amp; Poverty'!$G19/100)*J21,0)</f>
        <v>0</v>
      </c>
      <c r="O21" s="2">
        <f>+IFERROR(L21*('Regions &amp; Poverty'!$I19/100),0)</f>
        <v>0</v>
      </c>
      <c r="P21" s="2">
        <f>+IFERROR(M21*('Regions &amp; Poverty'!$I19/100),0)</f>
        <v>0</v>
      </c>
      <c r="Q21" s="2">
        <f>+IFERROR(N21*('Regions &amp; Poverty'!$I19/100),0)</f>
        <v>0</v>
      </c>
      <c r="R21" s="2">
        <f>+IFERROR(('Regions &amp; Poverty'!$K19/100)*H21,0)</f>
        <v>0</v>
      </c>
      <c r="S21" s="2">
        <f>+IFERROR(('Regions &amp; Poverty'!$K19/100)*I21,0)</f>
        <v>0</v>
      </c>
      <c r="T21" s="2">
        <f>+IFERROR(('Regions &amp; Poverty'!$K19/100)*J21,0)</f>
        <v>0</v>
      </c>
      <c r="U21" s="2">
        <f>+IFERROR(R21*('Regions &amp; Poverty'!$M19/100),0)</f>
        <v>0</v>
      </c>
      <c r="V21" s="2">
        <f>+IFERROR(S21*('Regions &amp; Poverty'!$M19/100),0)</f>
        <v>0</v>
      </c>
      <c r="W21" s="2">
        <f>+IFERROR(T21*('Regions &amp; Poverty'!$M19/100),0)</f>
        <v>0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+SUMIF($A$250:$A$645,$B22,H$250:H$645)</f>
        <v>0</v>
      </c>
      <c r="I22" s="2">
        <f t="shared" si="4"/>
        <v>0</v>
      </c>
      <c r="J22" s="2">
        <f t="shared" si="4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0</v>
      </c>
      <c r="I26" s="2">
        <f t="shared" si="4"/>
        <v>0</v>
      </c>
      <c r="J26" s="2">
        <f t="shared" si="4"/>
        <v>0</v>
      </c>
      <c r="K26" s="27"/>
      <c r="L26" s="2">
        <f>+IFERROR(('Regions &amp; Poverty'!$G24/100)*H26,0)</f>
        <v>0</v>
      </c>
      <c r="M26" s="2">
        <f>+IFERROR(('Regions &amp; Poverty'!$G24/100)*I26,0)</f>
        <v>0</v>
      </c>
      <c r="N26" s="2">
        <f>+IFERROR(('Regions &amp; Poverty'!$G24/100)*J26,0)</f>
        <v>0</v>
      </c>
      <c r="O26" s="2">
        <f>+IFERROR(L26*('Regions &amp; Poverty'!$I24/100),0)</f>
        <v>0</v>
      </c>
      <c r="P26" s="2">
        <f>+IFERROR(M26*('Regions &amp; Poverty'!$I24/100),0)</f>
        <v>0</v>
      </c>
      <c r="Q26" s="2">
        <f>+IFERROR(N26*('Regions &amp; Poverty'!$I24/100),0)</f>
        <v>0</v>
      </c>
      <c r="R26" s="2">
        <f>+IFERROR(('Regions &amp; Poverty'!$K24/100)*H26,0)</f>
        <v>0</v>
      </c>
      <c r="S26" s="2">
        <f>+IFERROR(('Regions &amp; Poverty'!$K24/100)*I26,0)</f>
        <v>0</v>
      </c>
      <c r="T26" s="2">
        <f>+IFERROR(('Regions &amp; Poverty'!$K24/100)*J26,0)</f>
        <v>0</v>
      </c>
      <c r="U26" s="2">
        <f>+IFERROR(R26*('Regions &amp; Poverty'!$M24/100),0)</f>
        <v>0</v>
      </c>
      <c r="V26" s="2">
        <f>+IFERROR(S26*('Regions &amp; Poverty'!$M24/100),0)</f>
        <v>0</v>
      </c>
      <c r="W26" s="2">
        <f>+IFERROR(T26*('Regions &amp; Poverty'!$M24/100),0)</f>
        <v>0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+SUMIF($A$250:$A$645,$B32,H$250:H$645)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392096</v>
      </c>
      <c r="I35" s="2">
        <f t="shared" si="5"/>
        <v>402373</v>
      </c>
      <c r="J35" s="2">
        <f t="shared" si="5"/>
        <v>413184</v>
      </c>
      <c r="K35" s="27"/>
      <c r="L35" s="2">
        <f>+IFERROR(('Regions &amp; Poverty'!$G33/100)*H35,0)</f>
        <v>277996.06400000001</v>
      </c>
      <c r="M35" s="2">
        <f>+IFERROR(('Regions &amp; Poverty'!$G33/100)*I35,0)</f>
        <v>285282.45700000005</v>
      </c>
      <c r="N35" s="2">
        <f>+IFERROR(('Regions &amp; Poverty'!$G33/100)*J35,0)</f>
        <v>292947.45600000001</v>
      </c>
      <c r="O35" s="2">
        <f>+IFERROR(L35*('Regions &amp; Poverty'!$I33/100),0)</f>
        <v>92572.689311999988</v>
      </c>
      <c r="P35" s="2">
        <f>+IFERROR(M35*('Regions &amp; Poverty'!$I33/100),0)</f>
        <v>94999.058181</v>
      </c>
      <c r="Q35" s="2">
        <f>+IFERROR(N35*('Regions &amp; Poverty'!$I33/100),0)</f>
        <v>97551.502847999989</v>
      </c>
      <c r="R35" s="2">
        <f>+IFERROR(('Regions &amp; Poverty'!$K33/100)*H35,0)</f>
        <v>346612.864</v>
      </c>
      <c r="S35" s="2">
        <f>+IFERROR(('Regions &amp; Poverty'!$K33/100)*I35,0)</f>
        <v>355697.73200000002</v>
      </c>
      <c r="T35" s="2">
        <f>+IFERROR(('Regions &amp; Poverty'!$K33/100)*J35,0)</f>
        <v>365254.65600000002</v>
      </c>
      <c r="U35" s="2">
        <f>+IFERROR(R35*('Regions &amp; Poverty'!$M33/100),0)</f>
        <v>183358.20505600001</v>
      </c>
      <c r="V35" s="2">
        <f>+IFERROR(S35*('Regions &amp; Poverty'!$M33/100),0)</f>
        <v>188164.10022800002</v>
      </c>
      <c r="W35" s="2">
        <f>+IFERROR(T35*('Regions &amp; Poverty'!$M33/100),0)</f>
        <v>193219.71302400003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+SUMIF($A$250:$A$645,$B42,H$250:H$645)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1615831</v>
      </c>
      <c r="I44" s="2">
        <f t="shared" si="6"/>
        <v>1591220</v>
      </c>
      <c r="J44" s="2">
        <f t="shared" si="6"/>
        <v>1589643</v>
      </c>
      <c r="K44" s="27"/>
      <c r="L44" s="2">
        <f>+IFERROR(('Regions &amp; Poverty'!$G42/100)*H44,0)</f>
        <v>450816.84899999993</v>
      </c>
      <c r="M44" s="2">
        <f>+IFERROR(('Regions &amp; Poverty'!$G42/100)*I44,0)</f>
        <v>443950.37999999995</v>
      </c>
      <c r="N44" s="2">
        <f>+IFERROR(('Regions &amp; Poverty'!$G42/100)*J44,0)</f>
        <v>443510.39699999994</v>
      </c>
      <c r="O44" s="2">
        <f>+IFERROR(L44*('Regions &amp; Poverty'!$I42/100),0)</f>
        <v>40573.516409999989</v>
      </c>
      <c r="P44" s="2">
        <f>+IFERROR(M44*('Regions &amp; Poverty'!$I42/100),0)</f>
        <v>39955.534199999995</v>
      </c>
      <c r="Q44" s="2">
        <f>+IFERROR(N44*('Regions &amp; Poverty'!$I42/100),0)</f>
        <v>39915.93572999999</v>
      </c>
      <c r="R44" s="2">
        <f>+IFERROR(('Regions &amp; Poverty'!$K42/100)*H44,0)</f>
        <v>921023.66999999993</v>
      </c>
      <c r="S44" s="2">
        <f>+IFERROR(('Regions &amp; Poverty'!$K42/100)*I44,0)</f>
        <v>906995.39999999991</v>
      </c>
      <c r="T44" s="2">
        <f>+IFERROR(('Regions &amp; Poverty'!$K42/100)*J44,0)</f>
        <v>906096.50999999989</v>
      </c>
      <c r="U44" s="2">
        <f>+IFERROR(R44*('Regions &amp; Poverty'!$M42/100),0)</f>
        <v>212756.46776999999</v>
      </c>
      <c r="V44" s="2">
        <f>+IFERROR(S44*('Regions &amp; Poverty'!$M42/100),0)</f>
        <v>209515.9374</v>
      </c>
      <c r="W44" s="2">
        <f>+IFERROR(T44*('Regions &amp; Poverty'!$M42/100),0)</f>
        <v>209308.29380999997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3786000</v>
      </c>
      <c r="I45" s="2">
        <f t="shared" si="6"/>
        <v>3952421</v>
      </c>
      <c r="J45" s="2">
        <f t="shared" si="6"/>
        <v>3952421</v>
      </c>
      <c r="K45" s="27"/>
      <c r="L45" s="2">
        <f>+IFERROR(('Regions &amp; Poverty'!$G43/100)*H45,0)</f>
        <v>514896.00000000006</v>
      </c>
      <c r="M45" s="2">
        <f>+IFERROR(('Regions &amp; Poverty'!$G43/100)*I45,0)</f>
        <v>537529.25600000005</v>
      </c>
      <c r="N45" s="2">
        <f>+IFERROR(('Regions &amp; Poverty'!$G43/100)*J45,0)</f>
        <v>537529.25600000005</v>
      </c>
      <c r="O45" s="2">
        <f>+IFERROR(L45*('Regions &amp; Poverty'!$I43/100),0)</f>
        <v>20595.840000000004</v>
      </c>
      <c r="P45" s="2">
        <f>+IFERROR(M45*('Regions &amp; Poverty'!$I43/100),0)</f>
        <v>21501.170240000003</v>
      </c>
      <c r="Q45" s="2">
        <f>+IFERROR(N45*('Regions &amp; Poverty'!$I43/100),0)</f>
        <v>21501.170240000003</v>
      </c>
      <c r="R45" s="2">
        <f>+IFERROR(('Regions &amp; Poverty'!$K43/100)*H45,0)</f>
        <v>1321314</v>
      </c>
      <c r="S45" s="2">
        <f>+IFERROR(('Regions &amp; Poverty'!$K43/100)*I45,0)</f>
        <v>1379394.929</v>
      </c>
      <c r="T45" s="2">
        <f>+IFERROR(('Regions &amp; Poverty'!$K43/100)*J45,0)</f>
        <v>1379394.929</v>
      </c>
      <c r="U45" s="2">
        <f>+IFERROR(R45*('Regions &amp; Poverty'!$M43/100),0)</f>
        <v>162521.622</v>
      </c>
      <c r="V45" s="2">
        <f>+IFERROR(S45*('Regions &amp; Poverty'!$M43/100),0)</f>
        <v>169665.57626700003</v>
      </c>
      <c r="W45" s="2">
        <f>+IFERROR(T45*('Regions &amp; Poverty'!$M43/100),0)</f>
        <v>169665.57626700003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467995</v>
      </c>
      <c r="I46" s="2">
        <f t="shared" si="6"/>
        <v>468503</v>
      </c>
      <c r="J46" s="2">
        <f t="shared" si="6"/>
        <v>469252</v>
      </c>
      <c r="K46" s="27"/>
      <c r="L46" s="2">
        <f>+IFERROR(('Regions &amp; Poverty'!$G44/100)*H46,0)</f>
        <v>165202.23499999999</v>
      </c>
      <c r="M46" s="2">
        <f>+IFERROR(('Regions &amp; Poverty'!$G44/100)*I46,0)</f>
        <v>165381.55899999998</v>
      </c>
      <c r="N46" s="2">
        <f>+IFERROR(('Regions &amp; Poverty'!$G44/100)*J46,0)</f>
        <v>165645.95599999998</v>
      </c>
      <c r="O46" s="2">
        <f>+IFERROR(L46*('Regions &amp; Poverty'!$I44/100),0)</f>
        <v>17015.830204999998</v>
      </c>
      <c r="P46" s="2">
        <f>+IFERROR(M46*('Regions &amp; Poverty'!$I44/100),0)</f>
        <v>17034.300576999998</v>
      </c>
      <c r="Q46" s="2">
        <f>+IFERROR(N46*('Regions &amp; Poverty'!$I44/100),0)</f>
        <v>17061.533467999998</v>
      </c>
      <c r="R46" s="2">
        <f>+IFERROR(('Regions &amp; Poverty'!$K44/100)*H46,0)</f>
        <v>329000.48499999999</v>
      </c>
      <c r="S46" s="2">
        <f>+IFERROR(('Regions &amp; Poverty'!$K44/100)*I46,0)</f>
        <v>329357.609</v>
      </c>
      <c r="T46" s="2">
        <f>+IFERROR(('Regions &amp; Poverty'!$K44/100)*J46,0)</f>
        <v>329884.15599999996</v>
      </c>
      <c r="U46" s="2">
        <f>+IFERROR(R46*('Regions &amp; Poverty'!$M44/100),0)</f>
        <v>93436.137739999991</v>
      </c>
      <c r="V46" s="2">
        <f>+IFERROR(S46*('Regions &amp; Poverty'!$M44/100),0)</f>
        <v>93537.560955999987</v>
      </c>
      <c r="W46" s="2">
        <f>+IFERROR(T46*('Regions &amp; Poverty'!$M44/100),0)</f>
        <v>93687.100303999978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52392</v>
      </c>
      <c r="I47" s="2">
        <f t="shared" si="6"/>
        <v>52769</v>
      </c>
      <c r="J47" s="2">
        <f t="shared" si="6"/>
        <v>53692</v>
      </c>
      <c r="K47" s="27"/>
      <c r="L47" s="2">
        <f>+IFERROR(('Regions &amp; Poverty'!$G45/100)*H47,0)</f>
        <v>35155.031999999999</v>
      </c>
      <c r="M47" s="2">
        <f>+IFERROR(('Regions &amp; Poverty'!$G45/100)*I47,0)</f>
        <v>35407.998999999996</v>
      </c>
      <c r="N47" s="2">
        <f>+IFERROR(('Regions &amp; Poverty'!$G45/100)*J47,0)</f>
        <v>36027.331999999995</v>
      </c>
      <c r="O47" s="2">
        <f>+IFERROR(L47*('Regions &amp; Poverty'!$I45/100),0)</f>
        <v>10722.284759999999</v>
      </c>
      <c r="P47" s="2">
        <f>+IFERROR(M47*('Regions &amp; Poverty'!$I45/100),0)</f>
        <v>10799.439694999999</v>
      </c>
      <c r="Q47" s="2">
        <f>+IFERROR(N47*('Regions &amp; Poverty'!$I45/100),0)</f>
        <v>10988.336259999998</v>
      </c>
      <c r="R47" s="2">
        <f>+IFERROR(('Regions &amp; Poverty'!$K45/100)*H47,0)</f>
        <v>44271.24</v>
      </c>
      <c r="S47" s="2">
        <f>+IFERROR(('Regions &amp; Poverty'!$K45/100)*I47,0)</f>
        <v>44589.805</v>
      </c>
      <c r="T47" s="2">
        <f>+IFERROR(('Regions &amp; Poverty'!$K45/100)*J47,0)</f>
        <v>45369.74</v>
      </c>
      <c r="U47" s="2">
        <f>+IFERROR(R47*('Regions &amp; Poverty'!$M45/100),0)</f>
        <v>21958.535039999999</v>
      </c>
      <c r="V47" s="2">
        <f>+IFERROR(S47*('Regions &amp; Poverty'!$M45/100),0)</f>
        <v>22116.543280000002</v>
      </c>
      <c r="W47" s="2">
        <f>+IFERROR(T47*('Regions &amp; Poverty'!$M45/100),0)</f>
        <v>22503.391039999999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48846</v>
      </c>
      <c r="I48" s="2">
        <f t="shared" si="6"/>
        <v>49539</v>
      </c>
      <c r="J48" s="2">
        <f t="shared" si="6"/>
        <v>50259</v>
      </c>
      <c r="K48" s="27"/>
      <c r="L48" s="2">
        <f>+IFERROR(('Regions &amp; Poverty'!$G46/100)*H48,0)</f>
        <v>18854.556</v>
      </c>
      <c r="M48" s="2">
        <f>+IFERROR(('Regions &amp; Poverty'!$G46/100)*I48,0)</f>
        <v>19122.054</v>
      </c>
      <c r="N48" s="2">
        <f>+IFERROR(('Regions &amp; Poverty'!$G46/100)*J48,0)</f>
        <v>19399.974000000002</v>
      </c>
      <c r="O48" s="2">
        <f>+IFERROR(L48*('Regions &amp; Poverty'!$I46/100),0)</f>
        <v>2205.983052</v>
      </c>
      <c r="P48" s="2">
        <f>+IFERROR(M48*('Regions &amp; Poverty'!$I46/100),0)</f>
        <v>2237.2803180000001</v>
      </c>
      <c r="Q48" s="2">
        <f>+IFERROR(N48*('Regions &amp; Poverty'!$I46/100),0)</f>
        <v>2269.7969579999999</v>
      </c>
      <c r="R48" s="2">
        <f>+IFERROR(('Regions &amp; Poverty'!$K46/100)*H48,0)</f>
        <v>36048.347999999998</v>
      </c>
      <c r="S48" s="2">
        <f>+IFERROR(('Regions &amp; Poverty'!$K46/100)*I48,0)</f>
        <v>36559.781999999999</v>
      </c>
      <c r="T48" s="2">
        <f>+IFERROR(('Regions &amp; Poverty'!$K46/100)*J48,0)</f>
        <v>37091.142</v>
      </c>
      <c r="U48" s="2">
        <f>+IFERROR(R48*('Regions &amp; Poverty'!$M46/100),0)</f>
        <v>11066.842836</v>
      </c>
      <c r="V48" s="2">
        <f>+IFERROR(S48*('Regions &amp; Poverty'!$M46/100),0)</f>
        <v>11223.853073999999</v>
      </c>
      <c r="W48" s="2">
        <f>+IFERROR(T48*('Regions &amp; Poverty'!$M46/100),0)</f>
        <v>11386.980594000001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2991269</v>
      </c>
      <c r="I49" s="2">
        <f t="shared" si="6"/>
        <v>3040103</v>
      </c>
      <c r="J49" s="2">
        <f t="shared" si="6"/>
        <v>3088938</v>
      </c>
      <c r="K49" s="27"/>
      <c r="L49" s="2">
        <f>+IFERROR(('Regions &amp; Poverty'!$G47/100)*H49,0)</f>
        <v>1600328.915</v>
      </c>
      <c r="M49" s="2">
        <f>+IFERROR(('Regions &amp; Poverty'!$G47/100)*I49,0)</f>
        <v>1626455.105</v>
      </c>
      <c r="N49" s="2">
        <f>+IFERROR(('Regions &amp; Poverty'!$G47/100)*J49,0)</f>
        <v>1652581.83</v>
      </c>
      <c r="O49" s="2">
        <f>+IFERROR(L49*('Regions &amp; Poverty'!$I47/100),0)</f>
        <v>348871.70347000001</v>
      </c>
      <c r="P49" s="2">
        <f>+IFERROR(M49*('Regions &amp; Poverty'!$I47/100),0)</f>
        <v>354567.21288999997</v>
      </c>
      <c r="Q49" s="2">
        <f>+IFERROR(N49*('Regions &amp; Poverty'!$I47/100),0)</f>
        <v>360262.83893999999</v>
      </c>
      <c r="R49" s="2">
        <f>+IFERROR(('Regions &amp; Poverty'!$K47/100)*H49,0)</f>
        <v>2321224.7439999999</v>
      </c>
      <c r="S49" s="2">
        <f>+IFERROR(('Regions &amp; Poverty'!$K47/100)*I49,0)</f>
        <v>2359119.9279999998</v>
      </c>
      <c r="T49" s="2">
        <f>+IFERROR(('Regions &amp; Poverty'!$K47/100)*J49,0)</f>
        <v>2397015.8879999998</v>
      </c>
      <c r="U49" s="2">
        <f>+IFERROR(R49*('Regions &amp; Poverty'!$M47/100),0)</f>
        <v>935453.57183199993</v>
      </c>
      <c r="V49" s="2">
        <f>+IFERROR(S49*('Regions &amp; Poverty'!$M47/100),0)</f>
        <v>950725.33098399988</v>
      </c>
      <c r="W49" s="2">
        <f>+IFERROR(T49*('Regions &amp; Poverty'!$M47/100),0)</f>
        <v>965997.40286399983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43912</v>
      </c>
      <c r="I50" s="2">
        <f t="shared" si="6"/>
        <v>45081</v>
      </c>
      <c r="J50" s="2">
        <f t="shared" si="6"/>
        <v>46020</v>
      </c>
      <c r="K50" s="27"/>
      <c r="L50" s="2">
        <f>+IFERROR(('Regions &amp; Poverty'!$G48/100)*H50,0)</f>
        <v>22965.976000000002</v>
      </c>
      <c r="M50" s="2">
        <f>+IFERROR(('Regions &amp; Poverty'!$G48/100)*I50,0)</f>
        <v>23577.363000000001</v>
      </c>
      <c r="N50" s="2">
        <f>+IFERROR(('Regions &amp; Poverty'!$G48/100)*J50,0)</f>
        <v>24068.46</v>
      </c>
      <c r="O50" s="2">
        <f>+IFERROR(L50*('Regions &amp; Poverty'!$I48/100),0)</f>
        <v>3835.3179919999998</v>
      </c>
      <c r="P50" s="2">
        <f>+IFERROR(M50*('Regions &amp; Poverty'!$I48/100),0)</f>
        <v>3937.4196209999996</v>
      </c>
      <c r="Q50" s="2">
        <f>+IFERROR(N50*('Regions &amp; Poverty'!$I48/100),0)</f>
        <v>4019.4328199999995</v>
      </c>
      <c r="R50" s="2">
        <f>+IFERROR(('Regions &amp; Poverty'!$K48/100)*H50,0)</f>
        <v>35700.455999999998</v>
      </c>
      <c r="S50" s="2">
        <f>+IFERROR(('Regions &amp; Poverty'!$K48/100)*I50,0)</f>
        <v>36650.852999999996</v>
      </c>
      <c r="T50" s="2">
        <f>+IFERROR(('Regions &amp; Poverty'!$K48/100)*J50,0)</f>
        <v>37414.259999999995</v>
      </c>
      <c r="U50" s="2">
        <f>+IFERROR(R50*('Regions &amp; Poverty'!$M48/100),0)</f>
        <v>13601.873736</v>
      </c>
      <c r="V50" s="2">
        <f>+IFERROR(S50*('Regions &amp; Poverty'!$M48/100),0)</f>
        <v>13963.974992999998</v>
      </c>
      <c r="W50" s="2">
        <f>+IFERROR(T50*('Regions &amp; Poverty'!$M48/100),0)</f>
        <v>14254.833059999999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190</v>
      </c>
      <c r="I52" s="2">
        <f t="shared" si="6"/>
        <v>196</v>
      </c>
      <c r="J52" s="2">
        <f t="shared" si="6"/>
        <v>202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632968</v>
      </c>
      <c r="I53" s="2">
        <f t="shared" si="6"/>
        <v>655726</v>
      </c>
      <c r="J53" s="2">
        <f t="shared" si="6"/>
        <v>718069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1007261</v>
      </c>
      <c r="I54" s="2">
        <f t="shared" si="6"/>
        <v>895338</v>
      </c>
      <c r="J54" s="2">
        <f t="shared" si="6"/>
        <v>952881</v>
      </c>
      <c r="K54" s="27"/>
      <c r="L54" s="2">
        <f>+IFERROR(('Regions &amp; Poverty'!$G52/100)*H54,0)</f>
        <v>19137.958999999999</v>
      </c>
      <c r="M54" s="2">
        <f>+IFERROR(('Regions &amp; Poverty'!$G52/100)*I54,0)</f>
        <v>17011.421999999999</v>
      </c>
      <c r="N54" s="2">
        <f>+IFERROR(('Regions &amp; Poverty'!$G52/100)*J54,0)</f>
        <v>18104.738999999998</v>
      </c>
      <c r="O54" s="2">
        <f>+IFERROR(L54*('Regions &amp; Poverty'!$I52/100),0)</f>
        <v>95.689795000000004</v>
      </c>
      <c r="P54" s="2">
        <f>+IFERROR(M54*('Regions &amp; Poverty'!$I52/100),0)</f>
        <v>85.057109999999994</v>
      </c>
      <c r="Q54" s="2">
        <f>+IFERROR(N54*('Regions &amp; Poverty'!$I52/100),0)</f>
        <v>90.523694999999989</v>
      </c>
      <c r="R54" s="2">
        <f>+IFERROR(('Regions &amp; Poverty'!$K52/100)*H54,0)</f>
        <v>69501.009000000005</v>
      </c>
      <c r="S54" s="2">
        <f>+IFERROR(('Regions &amp; Poverty'!$K52/100)*I54,0)</f>
        <v>61778.322000000007</v>
      </c>
      <c r="T54" s="2">
        <f>+IFERROR(('Regions &amp; Poverty'!$K52/100)*J54,0)</f>
        <v>65748.789000000004</v>
      </c>
      <c r="U54" s="2">
        <f>+IFERROR(R54*('Regions &amp; Poverty'!$M52/100),0)</f>
        <v>1390.0201800000002</v>
      </c>
      <c r="V54" s="2">
        <f>+IFERROR(S54*('Regions &amp; Poverty'!$M52/100),0)</f>
        <v>1235.5664400000003</v>
      </c>
      <c r="W54" s="2">
        <f>+IFERROR(T54*('Regions &amp; Poverty'!$M52/100),0)</f>
        <v>1314.9757800000002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226360</v>
      </c>
      <c r="I55" s="2">
        <f t="shared" si="6"/>
        <v>237443</v>
      </c>
      <c r="J55" s="2">
        <f t="shared" si="6"/>
        <v>244410</v>
      </c>
      <c r="K55" s="27"/>
      <c r="L55" s="2">
        <f>+IFERROR(('Regions &amp; Poverty'!$G53/100)*H55,0)</f>
        <v>56363.64</v>
      </c>
      <c r="M55" s="2">
        <f>+IFERROR(('Regions &amp; Poverty'!$G53/100)*I55,0)</f>
        <v>59123.307000000001</v>
      </c>
      <c r="N55" s="2">
        <f>+IFERROR(('Regions &amp; Poverty'!$G53/100)*J55,0)</f>
        <v>60858.09</v>
      </c>
      <c r="O55" s="2">
        <f>+IFERROR(L55*('Regions &amp; Poverty'!$I53/100),0)</f>
        <v>4509.0911999999998</v>
      </c>
      <c r="P55" s="2">
        <f>+IFERROR(M55*('Regions &amp; Poverty'!$I53/100),0)</f>
        <v>4729.86456</v>
      </c>
      <c r="Q55" s="2">
        <f>+IFERROR(N55*('Regions &amp; Poverty'!$I53/100),0)</f>
        <v>4868.6471999999994</v>
      </c>
      <c r="R55" s="2">
        <f>+IFERROR(('Regions &amp; Poverty'!$K53/100)*H55,0)</f>
        <v>115443.6</v>
      </c>
      <c r="S55" s="2">
        <f>+IFERROR(('Regions &amp; Poverty'!$K53/100)*I55,0)</f>
        <v>121095.93000000001</v>
      </c>
      <c r="T55" s="2">
        <f>+IFERROR(('Regions &amp; Poverty'!$K53/100)*J55,0)</f>
        <v>124649.1</v>
      </c>
      <c r="U55" s="2">
        <f>+IFERROR(R55*('Regions &amp; Poverty'!$M53/100),0)</f>
        <v>23435.050800000005</v>
      </c>
      <c r="V55" s="2">
        <f>+IFERROR(S55*('Regions &amp; Poverty'!$M53/100),0)</f>
        <v>24582.473790000004</v>
      </c>
      <c r="W55" s="2">
        <f>+IFERROR(T55*('Regions &amp; Poverty'!$M53/100),0)</f>
        <v>25303.767300000003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39347</v>
      </c>
      <c r="I56" s="2">
        <f t="shared" si="6"/>
        <v>38421</v>
      </c>
      <c r="J56" s="2">
        <f t="shared" si="6"/>
        <v>43437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31040</v>
      </c>
      <c r="I57" s="9">
        <f t="shared" si="7"/>
        <v>31522</v>
      </c>
      <c r="J57" s="9">
        <f t="shared" si="7"/>
        <v>31161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+SUMIF($A$250:$A$645,$B58,H$250:H$645)</f>
        <v>66364</v>
      </c>
      <c r="I58" s="2">
        <f t="shared" si="8"/>
        <v>81225</v>
      </c>
      <c r="J58" s="2">
        <f t="shared" si="8"/>
        <v>85520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4893</v>
      </c>
      <c r="I59" s="2">
        <f t="shared" si="8"/>
        <v>4897</v>
      </c>
      <c r="J59" s="2">
        <f t="shared" si="8"/>
        <v>4925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4066</v>
      </c>
      <c r="I60" s="2">
        <f t="shared" si="8"/>
        <v>5758</v>
      </c>
      <c r="J60" s="2">
        <f t="shared" si="8"/>
        <v>5757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100000</v>
      </c>
      <c r="I61" s="2">
        <f t="shared" si="8"/>
        <v>110000</v>
      </c>
      <c r="J61" s="2">
        <f t="shared" si="8"/>
        <v>110000</v>
      </c>
      <c r="K61" s="27"/>
      <c r="L61" s="2">
        <f>+IFERROR(('Regions &amp; Poverty'!$G59/100)*H61,0)</f>
        <v>1600</v>
      </c>
      <c r="M61" s="2">
        <f>+IFERROR(('Regions &amp; Poverty'!$G59/100)*I61,0)</f>
        <v>1760</v>
      </c>
      <c r="N61" s="2">
        <f>+IFERROR(('Regions &amp; Poverty'!$G59/100)*J61,0)</f>
        <v>1760</v>
      </c>
      <c r="O61" s="2">
        <f>+IFERROR(L61*('Regions &amp; Poverty'!$I59/100),0)</f>
        <v>9.6</v>
      </c>
      <c r="P61" s="2">
        <f>+IFERROR(M61*('Regions &amp; Poverty'!$I59/100),0)</f>
        <v>10.56</v>
      </c>
      <c r="Q61" s="2">
        <f>+IFERROR(N61*('Regions &amp; Poverty'!$I59/100),0)</f>
        <v>10.56</v>
      </c>
      <c r="R61" s="2">
        <f>+IFERROR(('Regions &amp; Poverty'!$K59/100)*H61,0)</f>
        <v>4200</v>
      </c>
      <c r="S61" s="2">
        <f>+IFERROR(('Regions &amp; Poverty'!$K59/100)*I61,0)</f>
        <v>4620</v>
      </c>
      <c r="T61" s="2">
        <f>+IFERROR(('Regions &amp; Poverty'!$K59/100)*J61,0)</f>
        <v>4620</v>
      </c>
      <c r="U61" s="2">
        <f>+IFERROR(R61*('Regions &amp; Poverty'!$M59/100),0)</f>
        <v>63</v>
      </c>
      <c r="V61" s="2">
        <f>+IFERROR(S61*('Regions &amp; Poverty'!$M59/100),0)</f>
        <v>69.3</v>
      </c>
      <c r="W61" s="2">
        <f>+IFERROR(T61*('Regions &amp; Poverty'!$M59/100),0)</f>
        <v>69.3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36850</v>
      </c>
      <c r="I62" s="2">
        <f t="shared" si="8"/>
        <v>35434</v>
      </c>
      <c r="J62" s="2">
        <f t="shared" si="8"/>
        <v>40225</v>
      </c>
      <c r="K62" s="27"/>
      <c r="L62" s="2">
        <f>+IFERROR(('Regions &amp; Poverty'!$G60/100)*H62,0)</f>
        <v>700.15</v>
      </c>
      <c r="M62" s="2">
        <f>+IFERROR(('Regions &amp; Poverty'!$G60/100)*I62,0)</f>
        <v>673.24599999999998</v>
      </c>
      <c r="N62" s="2">
        <f>+IFERROR(('Regions &amp; Poverty'!$G60/100)*J62,0)</f>
        <v>764.27499999999998</v>
      </c>
      <c r="O62" s="2">
        <f>+IFERROR(L62*('Regions &amp; Poverty'!$I60/100),0)</f>
        <v>2.8005999999999998</v>
      </c>
      <c r="P62" s="2">
        <f>+IFERROR(M62*('Regions &amp; Poverty'!$I60/100),0)</f>
        <v>2.692984</v>
      </c>
      <c r="Q62" s="2">
        <f>+IFERROR(N62*('Regions &amp; Poverty'!$I60/100),0)</f>
        <v>3.0571000000000002</v>
      </c>
      <c r="R62" s="2">
        <f>+IFERROR(('Regions &amp; Poverty'!$K60/100)*H62,0)</f>
        <v>3611.3</v>
      </c>
      <c r="S62" s="2">
        <f>+IFERROR(('Regions &amp; Poverty'!$K60/100)*I62,0)</f>
        <v>3472.5320000000002</v>
      </c>
      <c r="T62" s="2">
        <f>+IFERROR(('Regions &amp; Poverty'!$K60/100)*J62,0)</f>
        <v>3942.05</v>
      </c>
      <c r="U62" s="2">
        <f>+IFERROR(R62*('Regions &amp; Poverty'!$M60/100),0)</f>
        <v>86.671200000000013</v>
      </c>
      <c r="V62" s="2">
        <f>+IFERROR(S62*('Regions &amp; Poverty'!$M60/100),0)</f>
        <v>83.340768000000011</v>
      </c>
      <c r="W62" s="2">
        <f>+IFERROR(T62*('Regions &amp; Poverty'!$M60/100),0)</f>
        <v>94.609200000000001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263542</v>
      </c>
      <c r="I63" s="2">
        <f t="shared" si="8"/>
        <v>295819</v>
      </c>
      <c r="J63" s="2">
        <f t="shared" si="8"/>
        <v>347157</v>
      </c>
      <c r="K63" s="27"/>
      <c r="L63" s="2">
        <f>+IFERROR(('Regions &amp; Poverty'!$G61/100)*H63,0)</f>
        <v>25036.49</v>
      </c>
      <c r="M63" s="2">
        <f>+IFERROR(('Regions &amp; Poverty'!$G61/100)*I63,0)</f>
        <v>28102.805</v>
      </c>
      <c r="N63" s="2">
        <f>+IFERROR(('Regions &amp; Poverty'!$G61/100)*J63,0)</f>
        <v>32979.915000000001</v>
      </c>
      <c r="O63" s="2">
        <f>+IFERROR(L63*('Regions &amp; Poverty'!$I61/100),0)</f>
        <v>701.02171999999996</v>
      </c>
      <c r="P63" s="2">
        <f>+IFERROR(M63*('Regions &amp; Poverty'!$I61/100),0)</f>
        <v>786.87853999999993</v>
      </c>
      <c r="Q63" s="2">
        <f>+IFERROR(N63*('Regions &amp; Poverty'!$I61/100),0)</f>
        <v>923.43761999999992</v>
      </c>
      <c r="R63" s="2">
        <f>+IFERROR(('Regions &amp; Poverty'!$K61/100)*H63,0)</f>
        <v>66676.126000000004</v>
      </c>
      <c r="S63" s="2">
        <f>+IFERROR(('Regions &amp; Poverty'!$K61/100)*I63,0)</f>
        <v>74842.206999999995</v>
      </c>
      <c r="T63" s="2">
        <f>+IFERROR(('Regions &amp; Poverty'!$K61/100)*J63,0)</f>
        <v>87830.721000000005</v>
      </c>
      <c r="U63" s="2">
        <f>+IFERROR(R63*('Regions &amp; Poverty'!$M61/100),0)</f>
        <v>5800.8229620000002</v>
      </c>
      <c r="V63" s="2">
        <f>+IFERROR(S63*('Regions &amp; Poverty'!$M61/100),0)</f>
        <v>6511.2720089999993</v>
      </c>
      <c r="W63" s="2">
        <f>+IFERROR(T63*('Regions &amp; Poverty'!$M61/100),0)</f>
        <v>7641.2727269999996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89605</v>
      </c>
      <c r="I64" s="2">
        <f t="shared" si="8"/>
        <v>94314</v>
      </c>
      <c r="J64" s="2">
        <f t="shared" si="8"/>
        <v>95125</v>
      </c>
      <c r="K64" s="27"/>
      <c r="L64" s="2">
        <f>+IFERROR(('Regions &amp; Poverty'!$G62/100)*H64,0)</f>
        <v>15949.690000000002</v>
      </c>
      <c r="M64" s="2">
        <f>+IFERROR(('Regions &amp; Poverty'!$G62/100)*I64,0)</f>
        <v>16787.892000000003</v>
      </c>
      <c r="N64" s="2">
        <f>+IFERROR(('Regions &amp; Poverty'!$G62/100)*J64,0)</f>
        <v>16932.250000000004</v>
      </c>
      <c r="O64" s="2">
        <f>+IFERROR(L64*('Regions &amp; Poverty'!$I62/100),0)</f>
        <v>1020.7801600000001</v>
      </c>
      <c r="P64" s="2">
        <f>+IFERROR(M64*('Regions &amp; Poverty'!$I62/100),0)</f>
        <v>1074.4250880000002</v>
      </c>
      <c r="Q64" s="2">
        <f>+IFERROR(N64*('Regions &amp; Poverty'!$I62/100),0)</f>
        <v>1083.6640000000002</v>
      </c>
      <c r="R64" s="2">
        <f>+IFERROR(('Regions &amp; Poverty'!$K62/100)*H64,0)</f>
        <v>31182.539999999997</v>
      </c>
      <c r="S64" s="2">
        <f>+IFERROR(('Regions &amp; Poverty'!$K62/100)*I64,0)</f>
        <v>32821.271999999997</v>
      </c>
      <c r="T64" s="2">
        <f>+IFERROR(('Regions &amp; Poverty'!$K62/100)*J64,0)</f>
        <v>33103.5</v>
      </c>
      <c r="U64" s="2">
        <f>+IFERROR(R64*('Regions &amp; Poverty'!$M62/100),0)</f>
        <v>4521.4682999999995</v>
      </c>
      <c r="V64" s="2">
        <f>+IFERROR(S64*('Regions &amp; Poverty'!$M62/100),0)</f>
        <v>4759.0844399999996</v>
      </c>
      <c r="W64" s="2">
        <f>+IFERROR(T64*('Regions &amp; Poverty'!$M62/100),0)</f>
        <v>4800.0074999999997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  <c r="K65" s="27"/>
      <c r="L65" s="2">
        <f>+IFERROR(('Regions &amp; Poverty'!$G63/100)*H65,0)</f>
        <v>0</v>
      </c>
      <c r="M65" s="2">
        <f>+IFERROR(('Regions &amp; Poverty'!$G63/100)*I65,0)</f>
        <v>0</v>
      </c>
      <c r="N65" s="2">
        <f>+IFERROR(('Regions &amp; Poverty'!$G63/100)*J65,0)</f>
        <v>0</v>
      </c>
      <c r="O65" s="2">
        <f>+IFERROR(L65*('Regions &amp; Poverty'!$I63/100),0)</f>
        <v>0</v>
      </c>
      <c r="P65" s="2">
        <f>+IFERROR(M65*('Regions &amp; Poverty'!$I63/100),0)</f>
        <v>0</v>
      </c>
      <c r="Q65" s="2">
        <f>+IFERROR(N65*('Regions &amp; Poverty'!$I63/100),0)</f>
        <v>0</v>
      </c>
      <c r="R65" s="2">
        <f>+IFERROR(('Regions &amp; Poverty'!$K63/100)*H65,0)</f>
        <v>0</v>
      </c>
      <c r="S65" s="2">
        <f>+IFERROR(('Regions &amp; Poverty'!$K63/100)*I65,0)</f>
        <v>0</v>
      </c>
      <c r="T65" s="2">
        <f>+IFERROR(('Regions &amp; Poverty'!$K63/100)*J65,0)</f>
        <v>0</v>
      </c>
      <c r="U65" s="2">
        <f>+IFERROR(R65*('Regions &amp; Poverty'!$M63/100),0)</f>
        <v>0</v>
      </c>
      <c r="V65" s="2">
        <f>+IFERROR(S65*('Regions &amp; Poverty'!$M63/100),0)</f>
        <v>0</v>
      </c>
      <c r="W65" s="2">
        <f>+IFERROR(T65*('Regions &amp; Poverty'!$M63/100),0)</f>
        <v>0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100277</v>
      </c>
      <c r="I66" s="2">
        <f t="shared" si="8"/>
        <v>115598</v>
      </c>
      <c r="J66" s="2">
        <f t="shared" si="8"/>
        <v>190800</v>
      </c>
      <c r="K66" s="27"/>
      <c r="L66" s="2">
        <f>+IFERROR(('Regions &amp; Poverty'!$G64/100)*H66,0)</f>
        <v>3609.9720000000002</v>
      </c>
      <c r="M66" s="2">
        <f>+IFERROR(('Regions &amp; Poverty'!$G64/100)*I66,0)</f>
        <v>4161.5280000000002</v>
      </c>
      <c r="N66" s="2">
        <f>+IFERROR(('Regions &amp; Poverty'!$G64/100)*J66,0)</f>
        <v>6868.8000000000011</v>
      </c>
      <c r="O66" s="2">
        <f>+IFERROR(L66*('Regions &amp; Poverty'!$I64/100),0)</f>
        <v>32.489748000000006</v>
      </c>
      <c r="P66" s="2">
        <f>+IFERROR(M66*('Regions &amp; Poverty'!$I64/100),0)</f>
        <v>37.453752000000009</v>
      </c>
      <c r="Q66" s="2">
        <f>+IFERROR(N66*('Regions &amp; Poverty'!$I64/100),0)</f>
        <v>61.819200000000016</v>
      </c>
      <c r="R66" s="2">
        <f>+IFERROR(('Regions &amp; Poverty'!$K64/100)*H66,0)</f>
        <v>13838.226000000001</v>
      </c>
      <c r="S66" s="2">
        <f>+IFERROR(('Regions &amp; Poverty'!$K64/100)*I66,0)</f>
        <v>15952.524000000001</v>
      </c>
      <c r="T66" s="2">
        <f>+IFERROR(('Regions &amp; Poverty'!$K64/100)*J66,0)</f>
        <v>26330.400000000001</v>
      </c>
      <c r="U66" s="2">
        <f>+IFERROR(R66*('Regions &amp; Poverty'!$M64/100),0)</f>
        <v>539.69081400000005</v>
      </c>
      <c r="V66" s="2">
        <f>+IFERROR(S66*('Regions &amp; Poverty'!$M64/100),0)</f>
        <v>622.14843600000006</v>
      </c>
      <c r="W66" s="2">
        <f>+IFERROR(T66*('Regions &amp; Poverty'!$M64/100),0)</f>
        <v>1026.8856000000001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148686</v>
      </c>
      <c r="I67" s="2">
        <f t="shared" si="8"/>
        <v>120685</v>
      </c>
      <c r="J67" s="2">
        <f t="shared" si="8"/>
        <v>109497</v>
      </c>
      <c r="K67" s="27"/>
      <c r="L67" s="2">
        <f>+IFERROR(('Regions &amp; Poverty'!$G65/100)*H67,0)</f>
        <v>3271.0920000000006</v>
      </c>
      <c r="M67" s="2">
        <f>+IFERROR(('Regions &amp; Poverty'!$G65/100)*I67,0)</f>
        <v>2655.07</v>
      </c>
      <c r="N67" s="2">
        <f>+IFERROR(('Regions &amp; Poverty'!$G65/100)*J67,0)</f>
        <v>2408.9340000000002</v>
      </c>
      <c r="O67" s="2">
        <f>+IFERROR(L67*('Regions &amp; Poverty'!$I65/100),0)</f>
        <v>19.626552000000004</v>
      </c>
      <c r="P67" s="2">
        <f>+IFERROR(M67*('Regions &amp; Poverty'!$I65/100),0)</f>
        <v>15.930420000000002</v>
      </c>
      <c r="Q67" s="2">
        <f>+IFERROR(N67*('Regions &amp; Poverty'!$I65/100),0)</f>
        <v>14.453604000000002</v>
      </c>
      <c r="R67" s="2">
        <f>+IFERROR(('Regions &amp; Poverty'!$K65/100)*H67,0)</f>
        <v>10408.02</v>
      </c>
      <c r="S67" s="2">
        <f>+IFERROR(('Regions &amp; Poverty'!$K65/100)*I67,0)</f>
        <v>8447.9500000000007</v>
      </c>
      <c r="T67" s="2">
        <f>+IFERROR(('Regions &amp; Poverty'!$K65/100)*J67,0)</f>
        <v>7664.7900000000009</v>
      </c>
      <c r="U67" s="2">
        <f>+IFERROR(R67*('Regions &amp; Poverty'!$M65/100),0)</f>
        <v>228.97644000000003</v>
      </c>
      <c r="V67" s="2">
        <f>+IFERROR(S67*('Regions &amp; Poverty'!$M65/100),0)</f>
        <v>185.85490000000004</v>
      </c>
      <c r="W67" s="2">
        <f>+IFERROR(T67*('Regions &amp; Poverty'!$M65/100),0)</f>
        <v>168.62538000000004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+SUMIF($A$250:$A$645,$B68,H$250:H$645)</f>
        <v>427426</v>
      </c>
      <c r="I68" s="2">
        <f t="shared" si="9"/>
        <v>446000</v>
      </c>
      <c r="J68" s="2">
        <f t="shared" si="9"/>
        <v>456847</v>
      </c>
      <c r="K68" s="27"/>
      <c r="L68" s="2">
        <f>+IFERROR(('Regions &amp; Poverty'!$G66/100)*H68,0)</f>
        <v>30347.245999999996</v>
      </c>
      <c r="M68" s="2">
        <f>+IFERROR(('Regions &amp; Poverty'!$G66/100)*I68,0)</f>
        <v>31665.999999999996</v>
      </c>
      <c r="N68" s="2">
        <f>+IFERROR(('Regions &amp; Poverty'!$G66/100)*J68,0)</f>
        <v>32436.136999999999</v>
      </c>
      <c r="O68" s="2">
        <f>+IFERROR(L68*('Regions &amp; Poverty'!$I66/100),0)</f>
        <v>1031.806364</v>
      </c>
      <c r="P68" s="2">
        <f>+IFERROR(M68*('Regions &amp; Poverty'!$I66/100),0)</f>
        <v>1076.644</v>
      </c>
      <c r="Q68" s="2">
        <f>+IFERROR(N68*('Regions &amp; Poverty'!$I66/100),0)</f>
        <v>1102.8286580000001</v>
      </c>
      <c r="R68" s="2">
        <f>+IFERROR(('Regions &amp; Poverty'!$K66/100)*H68,0)</f>
        <v>55137.953999999998</v>
      </c>
      <c r="S68" s="2">
        <f>+IFERROR(('Regions &amp; Poverty'!$K66/100)*I68,0)</f>
        <v>57534</v>
      </c>
      <c r="T68" s="2">
        <f>+IFERROR(('Regions &amp; Poverty'!$K66/100)*J68,0)</f>
        <v>58933.262999999999</v>
      </c>
      <c r="U68" s="2">
        <f>+IFERROR(R68*('Regions &amp; Poverty'!$M66/100),0)</f>
        <v>3363.4151939999997</v>
      </c>
      <c r="V68" s="2">
        <f>+IFERROR(S68*('Regions &amp; Poverty'!$M66/100),0)</f>
        <v>3509.5740000000001</v>
      </c>
      <c r="W68" s="2">
        <f>+IFERROR(T68*('Regions &amp; Poverty'!$M66/100),0)</f>
        <v>3594.9290429999996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3467332</v>
      </c>
      <c r="I69" s="2">
        <f t="shared" si="9"/>
        <v>3651636</v>
      </c>
      <c r="J69" s="2">
        <f t="shared" si="9"/>
        <v>3539252</v>
      </c>
      <c r="K69" s="27"/>
      <c r="L69" s="2">
        <f>+IFERROR(('Regions &amp; Poverty'!$G67/100)*H69,0)</f>
        <v>190703.26</v>
      </c>
      <c r="M69" s="2">
        <f>+IFERROR(('Regions &amp; Poverty'!$G67/100)*I69,0)</f>
        <v>200839.98</v>
      </c>
      <c r="N69" s="2">
        <f>+IFERROR(('Regions &amp; Poverty'!$G67/100)*J69,0)</f>
        <v>194658.86000000002</v>
      </c>
      <c r="O69" s="2">
        <f>+IFERROR(L69*('Regions &amp; Poverty'!$I67/100),0)</f>
        <v>4195.4717200000005</v>
      </c>
      <c r="P69" s="2">
        <f>+IFERROR(M69*('Regions &amp; Poverty'!$I67/100),0)</f>
        <v>4418.4795600000007</v>
      </c>
      <c r="Q69" s="2">
        <f>+IFERROR(N69*('Regions &amp; Poverty'!$I67/100),0)</f>
        <v>4282.494920000001</v>
      </c>
      <c r="R69" s="2">
        <f>+IFERROR(('Regions &amp; Poverty'!$K67/100)*H69,0)</f>
        <v>454220.49200000003</v>
      </c>
      <c r="S69" s="2">
        <f>+IFERROR(('Regions &amp; Poverty'!$K67/100)*I69,0)</f>
        <v>478364.31599999999</v>
      </c>
      <c r="T69" s="2">
        <f>+IFERROR(('Regions &amp; Poverty'!$K67/100)*J69,0)</f>
        <v>463642.01200000005</v>
      </c>
      <c r="U69" s="2">
        <f>+IFERROR(R69*('Regions &amp; Poverty'!$M67/100),0)</f>
        <v>22711.024600000004</v>
      </c>
      <c r="V69" s="2">
        <f>+IFERROR(S69*('Regions &amp; Poverty'!$M67/100),0)</f>
        <v>23918.215800000002</v>
      </c>
      <c r="W69" s="2">
        <f>+IFERROR(T69*('Regions &amp; Poverty'!$M67/100),0)</f>
        <v>23182.100600000005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761226</v>
      </c>
      <c r="I70" s="2">
        <f t="shared" si="9"/>
        <v>675538</v>
      </c>
      <c r="J70" s="2">
        <f t="shared" si="9"/>
        <v>610413</v>
      </c>
      <c r="K70" s="27"/>
      <c r="L70" s="2">
        <f>+IFERROR(('Regions &amp; Poverty'!$G68/100)*H70,0)</f>
        <v>36538.847999999998</v>
      </c>
      <c r="M70" s="2">
        <f>+IFERROR(('Regions &amp; Poverty'!$G68/100)*I70,0)</f>
        <v>32425.824000000001</v>
      </c>
      <c r="N70" s="2">
        <f>+IFERROR(('Regions &amp; Poverty'!$G68/100)*J70,0)</f>
        <v>29299.824000000001</v>
      </c>
      <c r="O70" s="2">
        <f>+IFERROR(L70*('Regions &amp; Poverty'!$I68/100),0)</f>
        <v>803.85465600000009</v>
      </c>
      <c r="P70" s="2">
        <f>+IFERROR(M70*('Regions &amp; Poverty'!$I68/100),0)</f>
        <v>713.36812800000007</v>
      </c>
      <c r="Q70" s="2">
        <f>+IFERROR(N70*('Regions &amp; Poverty'!$I68/100),0)</f>
        <v>644.59612800000002</v>
      </c>
      <c r="R70" s="2">
        <f>+IFERROR(('Regions &amp; Poverty'!$K68/100)*H70,0)</f>
        <v>89824.668000000005</v>
      </c>
      <c r="S70" s="2">
        <f>+IFERROR(('Regions &amp; Poverty'!$K68/100)*I70,0)</f>
        <v>79713.484000000011</v>
      </c>
      <c r="T70" s="2">
        <f>+IFERROR(('Regions &amp; Poverty'!$K68/100)*J70,0)</f>
        <v>72028.734000000011</v>
      </c>
      <c r="U70" s="2">
        <f>+IFERROR(R70*('Regions &amp; Poverty'!$M68/100),0)</f>
        <v>4042.11006</v>
      </c>
      <c r="V70" s="2">
        <f>+IFERROR(S70*('Regions &amp; Poverty'!$M68/100),0)</f>
        <v>3587.1067800000005</v>
      </c>
      <c r="W70" s="2">
        <f>+IFERROR(T70*('Regions &amp; Poverty'!$M68/100),0)</f>
        <v>3241.2930300000003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2125839</v>
      </c>
      <c r="I71" s="2">
        <f t="shared" si="9"/>
        <v>2145361</v>
      </c>
      <c r="J71" s="2">
        <f t="shared" si="9"/>
        <v>2073995</v>
      </c>
      <c r="K71" s="27"/>
      <c r="L71" s="2">
        <f>+IFERROR(('Regions &amp; Poverty'!$G69/100)*H71,0)</f>
        <v>63775.17</v>
      </c>
      <c r="M71" s="2">
        <f>+IFERROR(('Regions &amp; Poverty'!$G69/100)*I71,0)</f>
        <v>64360.829999999994</v>
      </c>
      <c r="N71" s="2">
        <f>+IFERROR(('Regions &amp; Poverty'!$G69/100)*J71,0)</f>
        <v>62219.85</v>
      </c>
      <c r="O71" s="2">
        <f>+IFERROR(L71*('Regions &amp; Poverty'!$I69/100),0)</f>
        <v>510.20136000000002</v>
      </c>
      <c r="P71" s="2">
        <f>+IFERROR(M71*('Regions &amp; Poverty'!$I69/100),0)</f>
        <v>514.88663999999994</v>
      </c>
      <c r="Q71" s="2">
        <f>+IFERROR(N71*('Regions &amp; Poverty'!$I69/100),0)</f>
        <v>497.75880000000001</v>
      </c>
      <c r="R71" s="2">
        <f>+IFERROR(('Regions &amp; Poverty'!$K69/100)*H71,0)</f>
        <v>197703.02700000003</v>
      </c>
      <c r="S71" s="2">
        <f>+IFERROR(('Regions &amp; Poverty'!$K69/100)*I71,0)</f>
        <v>199518.57300000003</v>
      </c>
      <c r="T71" s="2">
        <f>+IFERROR(('Regions &amp; Poverty'!$K69/100)*J71,0)</f>
        <v>192881.53500000003</v>
      </c>
      <c r="U71" s="2">
        <f>+IFERROR(R71*('Regions &amp; Poverty'!$M69/100),0)</f>
        <v>5931.0908100000006</v>
      </c>
      <c r="V71" s="2">
        <f>+IFERROR(S71*('Regions &amp; Poverty'!$M69/100),0)</f>
        <v>5985.5571900000004</v>
      </c>
      <c r="W71" s="2">
        <f>+IFERROR(T71*('Regions &amp; Poverty'!$M69/100),0)</f>
        <v>5786.4460500000005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546868</v>
      </c>
      <c r="I72" s="2">
        <f t="shared" si="9"/>
        <v>627279</v>
      </c>
      <c r="J72" s="2">
        <f t="shared" si="9"/>
        <v>577146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  <c r="K73" s="27"/>
      <c r="L73" s="2">
        <f>+IFERROR(('Regions &amp; Poverty'!$G71/100)*H73,0)</f>
        <v>0</v>
      </c>
      <c r="M73" s="2">
        <f>+IFERROR(('Regions &amp; Poverty'!$G71/100)*I73,0)</f>
        <v>0</v>
      </c>
      <c r="N73" s="2">
        <f>+IFERROR(('Regions &amp; Poverty'!$G71/100)*J73,0)</f>
        <v>0</v>
      </c>
      <c r="O73" s="2">
        <f>+IFERROR(L73*('Regions &amp; Poverty'!$I71/100),0)</f>
        <v>0</v>
      </c>
      <c r="P73" s="2">
        <f>+IFERROR(M73*('Regions &amp; Poverty'!$I71/100),0)</f>
        <v>0</v>
      </c>
      <c r="Q73" s="2">
        <f>+IFERROR(N73*('Regions &amp; Poverty'!$I71/100),0)</f>
        <v>0</v>
      </c>
      <c r="R73" s="2">
        <f>+IFERROR(('Regions &amp; Poverty'!$K71/100)*H73,0)</f>
        <v>0</v>
      </c>
      <c r="S73" s="2">
        <f>+IFERROR(('Regions &amp; Poverty'!$K71/100)*I73,0)</f>
        <v>0</v>
      </c>
      <c r="T73" s="2">
        <f>+IFERROR(('Regions &amp; Poverty'!$K71/100)*J73,0)</f>
        <v>0</v>
      </c>
      <c r="U73" s="2">
        <f>+IFERROR(R73*('Regions &amp; Poverty'!$M71/100),0)</f>
        <v>0</v>
      </c>
      <c r="V73" s="2">
        <f>+IFERROR(S73*('Regions &amp; Poverty'!$M71/100),0)</f>
        <v>0</v>
      </c>
      <c r="W73" s="2">
        <f>+IFERROR(T73*('Regions &amp; Poverty'!$M71/100),0)</f>
        <v>0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2700</v>
      </c>
      <c r="I74" s="2">
        <f t="shared" si="9"/>
        <v>2469</v>
      </c>
      <c r="J74" s="2">
        <f t="shared" si="9"/>
        <v>2387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49546</v>
      </c>
      <c r="I75" s="2">
        <f t="shared" si="9"/>
        <v>69522</v>
      </c>
      <c r="J75" s="2">
        <f t="shared" si="9"/>
        <v>78795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24688</v>
      </c>
      <c r="I76" s="2">
        <f t="shared" si="9"/>
        <v>20447</v>
      </c>
      <c r="J76" s="2">
        <f t="shared" si="9"/>
        <v>19856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  <c r="K77" s="27"/>
      <c r="L77" s="2">
        <f>+IFERROR(('Regions &amp; Poverty'!$G75/100)*H77,0)</f>
        <v>0</v>
      </c>
      <c r="M77" s="2">
        <f>+IFERROR(('Regions &amp; Poverty'!$G75/100)*I77,0)</f>
        <v>0</v>
      </c>
      <c r="N77" s="2">
        <f>+IFERROR(('Regions &amp; Poverty'!$G75/100)*J77,0)</f>
        <v>0</v>
      </c>
      <c r="O77" s="2">
        <f>+IFERROR(L77*('Regions &amp; Poverty'!$I75/100),0)</f>
        <v>0</v>
      </c>
      <c r="P77" s="2">
        <f>+IFERROR(M77*('Regions &amp; Poverty'!$I75/100),0)</f>
        <v>0</v>
      </c>
      <c r="Q77" s="2">
        <f>+IFERROR(N77*('Regions &amp; Poverty'!$I75/100),0)</f>
        <v>0</v>
      </c>
      <c r="R77" s="2">
        <f>+IFERROR(('Regions &amp; Poverty'!$K75/100)*H77,0)</f>
        <v>0</v>
      </c>
      <c r="S77" s="2">
        <f>+IFERROR(('Regions &amp; Poverty'!$K75/100)*I77,0)</f>
        <v>0</v>
      </c>
      <c r="T77" s="2">
        <f>+IFERROR(('Regions &amp; Poverty'!$K75/100)*J77,0)</f>
        <v>0</v>
      </c>
      <c r="U77" s="2">
        <f>+IFERROR(R77*('Regions &amp; Poverty'!$M75/100),0)</f>
        <v>0</v>
      </c>
      <c r="V77" s="2">
        <f>+IFERROR(S77*('Regions &amp; Poverty'!$M75/100),0)</f>
        <v>0</v>
      </c>
      <c r="W77" s="2">
        <f>+IFERROR(T77*('Regions &amp; Poverty'!$M75/100),0)</f>
        <v>0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+SUMIF($A$250:$A$645,$B78,H$250:H$645)</f>
        <v>0</v>
      </c>
      <c r="I78" s="2">
        <f t="shared" si="10"/>
        <v>0</v>
      </c>
      <c r="J78" s="2">
        <f t="shared" si="10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0</v>
      </c>
      <c r="I83" s="2">
        <f t="shared" si="10"/>
        <v>0</v>
      </c>
      <c r="J83" s="2">
        <f t="shared" si="10"/>
        <v>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0</v>
      </c>
      <c r="I87" s="2">
        <f t="shared" si="10"/>
        <v>0</v>
      </c>
      <c r="J87" s="2">
        <f t="shared" si="10"/>
        <v>0</v>
      </c>
      <c r="K87" s="27"/>
      <c r="L87" s="2">
        <f>+IFERROR(('Regions &amp; Poverty'!$G85/100)*H87,0)</f>
        <v>0</v>
      </c>
      <c r="M87" s="2">
        <f>+IFERROR(('Regions &amp; Poverty'!$G85/100)*I87,0)</f>
        <v>0</v>
      </c>
      <c r="N87" s="2">
        <f>+IFERROR(('Regions &amp; Poverty'!$G85/100)*J87,0)</f>
        <v>0</v>
      </c>
      <c r="O87" s="2">
        <f>+IFERROR(L87*('Regions &amp; Poverty'!$I85/100),0)</f>
        <v>0</v>
      </c>
      <c r="P87" s="2">
        <f>+IFERROR(M87*('Regions &amp; Poverty'!$I85/100),0)</f>
        <v>0</v>
      </c>
      <c r="Q87" s="2">
        <f>+IFERROR(N87*('Regions &amp; Poverty'!$I85/100),0)</f>
        <v>0</v>
      </c>
      <c r="R87" s="2">
        <f>+IFERROR(('Regions &amp; Poverty'!$K85/100)*H87,0)</f>
        <v>0</v>
      </c>
      <c r="S87" s="2">
        <f>+IFERROR(('Regions &amp; Poverty'!$K85/100)*I87,0)</f>
        <v>0</v>
      </c>
      <c r="T87" s="2">
        <f>+IFERROR(('Regions &amp; Poverty'!$K85/100)*J87,0)</f>
        <v>0</v>
      </c>
      <c r="U87" s="2">
        <f>+IFERROR(R87*('Regions &amp; Poverty'!$M85/100),0)</f>
        <v>0</v>
      </c>
      <c r="V87" s="2">
        <f>+IFERROR(S87*('Regions &amp; Poverty'!$M85/100),0)</f>
        <v>0</v>
      </c>
      <c r="W87" s="2">
        <f>+IFERROR(T87*('Regions &amp; Poverty'!$M85/100),0)</f>
        <v>0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+SUMIF($A$250:$A$645,$B88,H$250:H$645)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1040635</v>
      </c>
      <c r="I95" s="2">
        <f t="shared" si="11"/>
        <v>1108070</v>
      </c>
      <c r="J95" s="2">
        <f t="shared" si="11"/>
        <v>1108069</v>
      </c>
      <c r="K95" s="27"/>
      <c r="L95" s="2">
        <f>+IFERROR(('Regions &amp; Poverty'!$G93/100)*H95,0)</f>
        <v>67641.275000000009</v>
      </c>
      <c r="M95" s="2">
        <f>+IFERROR(('Regions &amp; Poverty'!$G93/100)*I95,0)</f>
        <v>72024.55</v>
      </c>
      <c r="N95" s="2">
        <f>+IFERROR(('Regions &amp; Poverty'!$G93/100)*J95,0)</f>
        <v>72024.485000000001</v>
      </c>
      <c r="O95" s="2">
        <f>+IFERROR(L95*('Regions &amp; Poverty'!$I93/100),0)</f>
        <v>1014.6191250000001</v>
      </c>
      <c r="P95" s="2">
        <f>+IFERROR(M95*('Regions &amp; Poverty'!$I93/100),0)</f>
        <v>1080.36825</v>
      </c>
      <c r="Q95" s="2">
        <f>+IFERROR(N95*('Regions &amp; Poverty'!$I93/100),0)</f>
        <v>1080.3672750000001</v>
      </c>
      <c r="R95" s="2">
        <f>+IFERROR(('Regions &amp; Poverty'!$K93/100)*H95,0)</f>
        <v>314271.77</v>
      </c>
      <c r="S95" s="2">
        <f>+IFERROR(('Regions &amp; Poverty'!$K93/100)*I95,0)</f>
        <v>334637.14</v>
      </c>
      <c r="T95" s="2">
        <f>+IFERROR(('Regions &amp; Poverty'!$K93/100)*J95,0)</f>
        <v>334636.83799999999</v>
      </c>
      <c r="U95" s="2">
        <f>+IFERROR(R95*('Regions &amp; Poverty'!$M93/100),0)</f>
        <v>24827.469830000002</v>
      </c>
      <c r="V95" s="2">
        <f>+IFERROR(S95*('Regions &amp; Poverty'!$M93/100),0)</f>
        <v>26436.334060000001</v>
      </c>
      <c r="W95" s="2">
        <f>+IFERROR(T95*('Regions &amp; Poverty'!$M93/100),0)</f>
        <v>26436.310202000001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3177784</v>
      </c>
      <c r="I96" s="2">
        <f t="shared" si="11"/>
        <v>3243805</v>
      </c>
      <c r="J96" s="2">
        <f t="shared" si="11"/>
        <v>3074542</v>
      </c>
      <c r="K96" s="27"/>
      <c r="L96" s="2">
        <f>+IFERROR(('Regions &amp; Poverty'!$G94/100)*H96,0)</f>
        <v>263756.07199999999</v>
      </c>
      <c r="M96" s="2">
        <f>+IFERROR(('Regions &amp; Poverty'!$G94/100)*I96,0)</f>
        <v>269235.815</v>
      </c>
      <c r="N96" s="2">
        <f>+IFERROR(('Regions &amp; Poverty'!$G94/100)*J96,0)</f>
        <v>255186.986</v>
      </c>
      <c r="O96" s="2">
        <f>+IFERROR(L96*('Regions &amp; Poverty'!$I94/100),0)</f>
        <v>4220.0971520000003</v>
      </c>
      <c r="P96" s="2">
        <f>+IFERROR(M96*('Regions &amp; Poverty'!$I94/100),0)</f>
        <v>4307.77304</v>
      </c>
      <c r="Q96" s="2">
        <f>+IFERROR(N96*('Regions &amp; Poverty'!$I94/100),0)</f>
        <v>4082.9917760000003</v>
      </c>
      <c r="R96" s="2">
        <f>+IFERROR(('Regions &amp; Poverty'!$K94/100)*H96,0)</f>
        <v>1070913.2080000001</v>
      </c>
      <c r="S96" s="2">
        <f>+IFERROR(('Regions &amp; Poverty'!$K94/100)*I96,0)</f>
        <v>1093162.2850000001</v>
      </c>
      <c r="T96" s="2">
        <f>+IFERROR(('Regions &amp; Poverty'!$K94/100)*J96,0)</f>
        <v>1036120.6540000001</v>
      </c>
      <c r="U96" s="2">
        <f>+IFERROR(R96*('Regions &amp; Poverty'!$M94/100),0)</f>
        <v>100665.84155200001</v>
      </c>
      <c r="V96" s="2">
        <f>+IFERROR(S96*('Regions &amp; Poverty'!$M94/100),0)</f>
        <v>102757.25479000002</v>
      </c>
      <c r="W96" s="2">
        <f>+IFERROR(T96*('Regions &amp; Poverty'!$M94/100),0)</f>
        <v>97395.341476000016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308</v>
      </c>
      <c r="I101" s="9">
        <f t="shared" si="12"/>
        <v>308</v>
      </c>
      <c r="J101" s="9">
        <f t="shared" si="12"/>
        <v>308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+SUMIF($A$250:$A$645,$B102,H$250:H$645)</f>
        <v>114</v>
      </c>
      <c r="I102" s="2">
        <f t="shared" si="13"/>
        <v>134</v>
      </c>
      <c r="J102" s="2">
        <f t="shared" si="13"/>
        <v>228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2504</v>
      </c>
      <c r="I104" s="9">
        <f t="shared" si="14"/>
        <v>2499</v>
      </c>
      <c r="J104" s="9">
        <f t="shared" si="14"/>
        <v>2428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+SUMIF($A$250:$A$645,$B105,H$250:H$645)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+SUMIF($A$250:$A$645,$B109,H$250:H$645)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0</v>
      </c>
      <c r="I110" s="2">
        <f t="shared" si="17"/>
        <v>0</v>
      </c>
      <c r="J110" s="2">
        <f t="shared" si="17"/>
        <v>0</v>
      </c>
      <c r="K110" s="27"/>
      <c r="L110" s="2">
        <f>+IFERROR(('Regions &amp; Poverty'!$G108/100)*H110,0)</f>
        <v>0</v>
      </c>
      <c r="M110" s="2">
        <f>+IFERROR(('Regions &amp; Poverty'!$G108/100)*I110,0)</f>
        <v>0</v>
      </c>
      <c r="N110" s="2">
        <f>+IFERROR(('Regions &amp; Poverty'!$G108/100)*J110,0)</f>
        <v>0</v>
      </c>
      <c r="O110" s="2">
        <f>+IFERROR(L110*('Regions &amp; Poverty'!$I108/100),0)</f>
        <v>0</v>
      </c>
      <c r="P110" s="2">
        <f>+IFERROR(M110*('Regions &amp; Poverty'!$I108/100),0)</f>
        <v>0</v>
      </c>
      <c r="Q110" s="2">
        <f>+IFERROR(N110*('Regions &amp; Poverty'!$I108/100),0)</f>
        <v>0</v>
      </c>
      <c r="R110" s="2">
        <f>+IFERROR(('Regions &amp; Poverty'!$K108/100)*H110,0)</f>
        <v>0</v>
      </c>
      <c r="S110" s="2">
        <f>+IFERROR(('Regions &amp; Poverty'!$K108/100)*I110,0)</f>
        <v>0</v>
      </c>
      <c r="T110" s="2">
        <f>+IFERROR(('Regions &amp; Poverty'!$K108/100)*J110,0)</f>
        <v>0</v>
      </c>
      <c r="U110" s="2">
        <f>+IFERROR(R110*('Regions &amp; Poverty'!$M108/100),0)</f>
        <v>0</v>
      </c>
      <c r="V110" s="2">
        <f>+IFERROR(S110*('Regions &amp; Poverty'!$M108/100),0)</f>
        <v>0</v>
      </c>
      <c r="W110" s="2">
        <f>+IFERROR(T110*('Regions &amp; Poverty'!$M108/100),0)</f>
        <v>0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0</v>
      </c>
      <c r="I112" s="2">
        <f t="shared" si="17"/>
        <v>0</v>
      </c>
      <c r="J112" s="2">
        <f t="shared" si="17"/>
        <v>0</v>
      </c>
      <c r="K112" s="27"/>
      <c r="L112" s="2">
        <f>+IFERROR(('Regions &amp; Poverty'!$G110/100)*H112,0)</f>
        <v>0</v>
      </c>
      <c r="M112" s="2">
        <f>+IFERROR(('Regions &amp; Poverty'!$G110/100)*I112,0)</f>
        <v>0</v>
      </c>
      <c r="N112" s="2">
        <f>+IFERROR(('Regions &amp; Poverty'!$G110/100)*J112,0)</f>
        <v>0</v>
      </c>
      <c r="O112" s="2">
        <f>+IFERROR(L112*('Regions &amp; Poverty'!$I110/100),0)</f>
        <v>0</v>
      </c>
      <c r="P112" s="2">
        <f>+IFERROR(M112*('Regions &amp; Poverty'!$I110/100),0)</f>
        <v>0</v>
      </c>
      <c r="Q112" s="2">
        <f>+IFERROR(N112*('Regions &amp; Poverty'!$I110/100),0)</f>
        <v>0</v>
      </c>
      <c r="R112" s="2">
        <f>+IFERROR(('Regions &amp; Poverty'!$K110/100)*H112,0)</f>
        <v>0</v>
      </c>
      <c r="S112" s="2">
        <f>+IFERROR(('Regions &amp; Poverty'!$K110/100)*I112,0)</f>
        <v>0</v>
      </c>
      <c r="T112" s="2">
        <f>+IFERROR(('Regions &amp; Poverty'!$K110/100)*J112,0)</f>
        <v>0</v>
      </c>
      <c r="U112" s="2">
        <f>+IFERROR(R112*('Regions &amp; Poverty'!$M110/100),0)</f>
        <v>0</v>
      </c>
      <c r="V112" s="2">
        <f>+IFERROR(S112*('Regions &amp; Poverty'!$M110/100),0)</f>
        <v>0</v>
      </c>
      <c r="W112" s="2">
        <f>+IFERROR(T112*('Regions &amp; Poverty'!$M110/100),0)</f>
        <v>0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642100</v>
      </c>
      <c r="I113" s="2">
        <f t="shared" si="17"/>
        <v>658816</v>
      </c>
      <c r="J113" s="2">
        <f t="shared" si="17"/>
        <v>654558</v>
      </c>
      <c r="K113" s="27"/>
      <c r="L113" s="2">
        <f>+IFERROR(('Regions &amp; Poverty'!$G111/100)*H113,0)</f>
        <v>12199.9</v>
      </c>
      <c r="M113" s="2">
        <f>+IFERROR(('Regions &amp; Poverty'!$G111/100)*I113,0)</f>
        <v>12517.503999999999</v>
      </c>
      <c r="N113" s="2">
        <f>+IFERROR(('Regions &amp; Poverty'!$G111/100)*J113,0)</f>
        <v>12436.601999999999</v>
      </c>
      <c r="O113" s="2">
        <f>+IFERROR(L113*('Regions &amp; Poverty'!$I111/100),0)</f>
        <v>36.599699999999999</v>
      </c>
      <c r="P113" s="2">
        <f>+IFERROR(M113*('Regions &amp; Poverty'!$I111/100),0)</f>
        <v>37.552512</v>
      </c>
      <c r="Q113" s="2">
        <f>+IFERROR(N113*('Regions &amp; Poverty'!$I111/100),0)</f>
        <v>37.309805999999995</v>
      </c>
      <c r="R113" s="2">
        <f>+IFERROR(('Regions &amp; Poverty'!$K111/100)*H113,0)</f>
        <v>103378.1</v>
      </c>
      <c r="S113" s="2">
        <f>+IFERROR(('Regions &amp; Poverty'!$K111/100)*I113,0)</f>
        <v>106069.376</v>
      </c>
      <c r="T113" s="2">
        <f>+IFERROR(('Regions &amp; Poverty'!$K111/100)*J113,0)</f>
        <v>105383.838</v>
      </c>
      <c r="U113" s="2">
        <f>+IFERROR(R113*('Regions &amp; Poverty'!$M111/100),0)</f>
        <v>3514.8554000000004</v>
      </c>
      <c r="V113" s="2">
        <f>+IFERROR(S113*('Regions &amp; Poverty'!$M111/100),0)</f>
        <v>3606.3587840000005</v>
      </c>
      <c r="W113" s="2">
        <f>+IFERROR(T113*('Regions &amp; Poverty'!$M111/100),0)</f>
        <v>3583.0504920000003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+SUMIF($A$250:$A$645,$B116,H$250:H$645)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+SUMIF($A$250:$A$645,$B126,H$250:H$645)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0</v>
      </c>
      <c r="I127" s="2">
        <f t="shared" si="20"/>
        <v>0</v>
      </c>
      <c r="J127" s="2">
        <f t="shared" si="20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0</v>
      </c>
      <c r="I128" s="2">
        <f t="shared" si="20"/>
        <v>0</v>
      </c>
      <c r="J128" s="2">
        <f t="shared" si="20"/>
        <v>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0</v>
      </c>
      <c r="I129" s="2">
        <f t="shared" si="20"/>
        <v>0</v>
      </c>
      <c r="J129" s="2">
        <f t="shared" si="20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+SUMIF($A$250:$A$645,$B136,H$250:H$645)</f>
        <v>0</v>
      </c>
      <c r="I136" s="2">
        <f t="shared" si="22"/>
        <v>0</v>
      </c>
      <c r="J136" s="2">
        <f t="shared" si="22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+SUMIF($A$250:$A$645,$B140,H$250:H$645)</f>
        <v>0</v>
      </c>
      <c r="I140" s="2">
        <f t="shared" si="24"/>
        <v>0</v>
      </c>
      <c r="J140" s="2">
        <f t="shared" si="24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0</v>
      </c>
      <c r="I141" s="2">
        <f t="shared" si="24"/>
        <v>0</v>
      </c>
      <c r="J141" s="2">
        <f t="shared" si="24"/>
        <v>0</v>
      </c>
      <c r="K141" s="27"/>
      <c r="L141" s="2">
        <f>+IFERROR(('Regions &amp; Poverty'!$G139/100)*H141,0)</f>
        <v>0</v>
      </c>
      <c r="M141" s="2">
        <f>+IFERROR(('Regions &amp; Poverty'!$G139/100)*I141,0)</f>
        <v>0</v>
      </c>
      <c r="N141" s="2">
        <f>+IFERROR(('Regions &amp; Poverty'!$G139/100)*J141,0)</f>
        <v>0</v>
      </c>
      <c r="O141" s="2">
        <f>+IFERROR(L141*('Regions &amp; Poverty'!$I139/100),0)</f>
        <v>0</v>
      </c>
      <c r="P141" s="2">
        <f>+IFERROR(M141*('Regions &amp; Poverty'!$I139/100),0)</f>
        <v>0</v>
      </c>
      <c r="Q141" s="2">
        <f>+IFERROR(N141*('Regions &amp; Poverty'!$I139/100),0)</f>
        <v>0</v>
      </c>
      <c r="R141" s="2">
        <f>+IFERROR(('Regions &amp; Poverty'!$K139/100)*H141,0)</f>
        <v>0</v>
      </c>
      <c r="S141" s="2">
        <f>+IFERROR(('Regions &amp; Poverty'!$K139/100)*I141,0)</f>
        <v>0</v>
      </c>
      <c r="T141" s="2">
        <f>+IFERROR(('Regions &amp; Poverty'!$K139/100)*J141,0)</f>
        <v>0</v>
      </c>
      <c r="U141" s="2">
        <f>+IFERROR(R141*('Regions &amp; Poverty'!$M139/100),0)</f>
        <v>0</v>
      </c>
      <c r="V141" s="2">
        <f>+IFERROR(S141*('Regions &amp; Poverty'!$M139/100),0)</f>
        <v>0</v>
      </c>
      <c r="W141" s="2">
        <f>+IFERROR(T141*('Regions &amp; Poverty'!$M139/100),0)</f>
        <v>0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+SUMIF($A$250:$A$645,$B150,H$250:H$645)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0</v>
      </c>
      <c r="I151" s="2">
        <f t="shared" si="25"/>
        <v>0</v>
      </c>
      <c r="J151" s="2">
        <f t="shared" si="25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0</v>
      </c>
      <c r="I155" s="2">
        <f t="shared" si="25"/>
        <v>0</v>
      </c>
      <c r="J155" s="2">
        <f t="shared" si="25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0</v>
      </c>
      <c r="I156" s="2">
        <f t="shared" si="25"/>
        <v>0</v>
      </c>
      <c r="J156" s="2">
        <f t="shared" si="25"/>
        <v>0</v>
      </c>
      <c r="K156" s="27"/>
      <c r="L156" s="2">
        <f>+IFERROR(('Regions &amp; Poverty'!$G154/100)*H156,0)</f>
        <v>0</v>
      </c>
      <c r="M156" s="2">
        <f>+IFERROR(('Regions &amp; Poverty'!$G154/100)*I156,0)</f>
        <v>0</v>
      </c>
      <c r="N156" s="2">
        <f>+IFERROR(('Regions &amp; Poverty'!$G154/100)*J156,0)</f>
        <v>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0</v>
      </c>
      <c r="S156" s="2">
        <f>+IFERROR(('Regions &amp; Poverty'!$K154/100)*I156,0)</f>
        <v>0</v>
      </c>
      <c r="T156" s="2">
        <f>+IFERROR(('Regions &amp; Poverty'!$K154/100)*J156,0)</f>
        <v>0</v>
      </c>
      <c r="U156" s="2">
        <f>+IFERROR(R156*('Regions &amp; Poverty'!$M154/100),0)</f>
        <v>0</v>
      </c>
      <c r="V156" s="2">
        <f>+IFERROR(S156*('Regions &amp; Poverty'!$M154/100),0)</f>
        <v>0</v>
      </c>
      <c r="W156" s="2">
        <f>+IFERROR(T156*('Regions &amp; Poverty'!$M154/100),0)</f>
        <v>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+SUMIF($A$250:$A$645,$B160,H$250:H$645)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+SUMIF($A$250:$A$645,$B170,H$250:H$645)</f>
        <v>0</v>
      </c>
      <c r="I170" s="2">
        <f t="shared" si="27"/>
        <v>0</v>
      </c>
      <c r="J170" s="2">
        <f t="shared" si="27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35068667</v>
      </c>
      <c r="I178" s="9">
        <f t="shared" si="29"/>
        <v>35713804</v>
      </c>
      <c r="J178" s="9">
        <f t="shared" si="29"/>
        <v>35063782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+SUMIF($A$250:$A$645,$B181,H$250:H$645)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0</v>
      </c>
      <c r="I183" s="2">
        <f t="shared" si="30"/>
        <v>0</v>
      </c>
      <c r="J183" s="2">
        <f t="shared" si="30"/>
        <v>0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635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635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635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635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635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635</v>
      </c>
      <c r="G189" s="2" t="s">
        <v>595</v>
      </c>
      <c r="H189" s="2">
        <f t="shared" si="30"/>
        <v>5628</v>
      </c>
      <c r="I189" s="2">
        <f t="shared" si="30"/>
        <v>5622</v>
      </c>
      <c r="J189" s="2">
        <f t="shared" si="30"/>
        <v>5613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635</v>
      </c>
      <c r="G190" s="2" t="s">
        <v>595</v>
      </c>
      <c r="H190" s="2">
        <f t="shared" si="30"/>
        <v>236</v>
      </c>
      <c r="I190" s="2">
        <f t="shared" si="30"/>
        <v>178</v>
      </c>
      <c r="J190" s="2">
        <f t="shared" si="30"/>
        <v>147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635</v>
      </c>
      <c r="G191" s="2" t="s">
        <v>595</v>
      </c>
      <c r="H191" s="2">
        <f t="shared" ref="H191:J200" si="31">+SUMIF($A$250:$A$645,$B191,H$250:H$645)</f>
        <v>4791</v>
      </c>
      <c r="I191" s="2">
        <f t="shared" si="31"/>
        <v>5468</v>
      </c>
      <c r="J191" s="2">
        <f t="shared" si="31"/>
        <v>5895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635</v>
      </c>
      <c r="G192" s="2" t="s">
        <v>595</v>
      </c>
      <c r="H192" s="2">
        <f t="shared" si="31"/>
        <v>15831</v>
      </c>
      <c r="I192" s="2">
        <f t="shared" si="31"/>
        <v>15713</v>
      </c>
      <c r="J192" s="2">
        <f t="shared" si="31"/>
        <v>15413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635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635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635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635</v>
      </c>
      <c r="G196" s="2" t="s">
        <v>595</v>
      </c>
      <c r="H196" s="2">
        <f t="shared" si="31"/>
        <v>1398</v>
      </c>
      <c r="I196" s="2">
        <f t="shared" si="31"/>
        <v>1369</v>
      </c>
      <c r="J196" s="2">
        <f t="shared" si="31"/>
        <v>1283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635</v>
      </c>
      <c r="G197" s="2" t="s">
        <v>595</v>
      </c>
      <c r="H197" s="2">
        <f t="shared" si="31"/>
        <v>3156</v>
      </c>
      <c r="I197" s="2">
        <f t="shared" si="31"/>
        <v>3172</v>
      </c>
      <c r="J197" s="2">
        <f t="shared" si="31"/>
        <v>2810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635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+SUMIF($A$250:$A$645,$B201,H$250:H$645)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+SUMIF($A$250:$A$645,$B211,H$250:H$645)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308</v>
      </c>
      <c r="I213" s="2">
        <f t="shared" si="33"/>
        <v>308</v>
      </c>
      <c r="J213" s="2">
        <f t="shared" si="33"/>
        <v>308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+SUMIF($A$250:$A$645,$B221,H$250:H$645)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2504</v>
      </c>
      <c r="I224" s="2">
        <f t="shared" si="34"/>
        <v>2499</v>
      </c>
      <c r="J224" s="2">
        <f t="shared" si="34"/>
        <v>2428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+SUMIF($A$250:$A$645,$B231,H$250:H$645)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635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635</v>
      </c>
      <c r="G235" s="2" t="s">
        <v>597</v>
      </c>
      <c r="H235" s="2">
        <f t="shared" si="35"/>
        <v>22</v>
      </c>
      <c r="I235" s="2">
        <f t="shared" si="35"/>
        <v>21</v>
      </c>
      <c r="J235" s="2">
        <f t="shared" si="35"/>
        <v>21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635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+SUMIF($A$250:$A$645,$B241,H$250:H$645)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0</v>
      </c>
      <c r="I244" s="2">
        <f t="shared" si="36"/>
        <v>0</v>
      </c>
      <c r="J244" s="2">
        <f t="shared" si="36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0</v>
      </c>
      <c r="I245" s="2">
        <f t="shared" si="36"/>
        <v>0</v>
      </c>
      <c r="J245" s="2">
        <f t="shared" si="36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12</v>
      </c>
      <c r="B250" s="1" t="s">
        <v>302</v>
      </c>
      <c r="C250" s="1">
        <v>489</v>
      </c>
      <c r="D250" s="1" t="s">
        <v>838</v>
      </c>
      <c r="E250" s="1">
        <v>5510</v>
      </c>
      <c r="F250" s="1" t="s">
        <v>759</v>
      </c>
      <c r="G250" s="1" t="s">
        <v>4</v>
      </c>
      <c r="H250" s="1">
        <v>190</v>
      </c>
      <c r="I250" s="1">
        <v>196</v>
      </c>
      <c r="J250" s="1">
        <v>202</v>
      </c>
    </row>
    <row r="251" spans="1:11" ht="15" customHeight="1" x14ac:dyDescent="0.2">
      <c r="A251" s="1">
        <v>23</v>
      </c>
      <c r="B251" s="1" t="s">
        <v>644</v>
      </c>
      <c r="C251" s="1">
        <v>489</v>
      </c>
      <c r="D251" s="1" t="s">
        <v>838</v>
      </c>
      <c r="E251" s="1">
        <v>5510</v>
      </c>
      <c r="F251" s="1" t="s">
        <v>759</v>
      </c>
      <c r="G251" s="1" t="s">
        <v>4</v>
      </c>
      <c r="H251" s="1">
        <v>4066</v>
      </c>
      <c r="I251" s="1">
        <v>5758</v>
      </c>
      <c r="J251" s="1">
        <v>5757</v>
      </c>
    </row>
    <row r="252" spans="1:11" ht="15" customHeight="1" x14ac:dyDescent="0.2">
      <c r="A252" s="1">
        <v>19</v>
      </c>
      <c r="B252" s="1" t="s">
        <v>645</v>
      </c>
      <c r="C252" s="1">
        <v>489</v>
      </c>
      <c r="D252" s="1" t="s">
        <v>838</v>
      </c>
      <c r="E252" s="1">
        <v>5510</v>
      </c>
      <c r="F252" s="1" t="s">
        <v>759</v>
      </c>
      <c r="G252" s="1" t="s">
        <v>4</v>
      </c>
      <c r="H252" s="1">
        <v>427426</v>
      </c>
      <c r="I252" s="1">
        <v>446000</v>
      </c>
      <c r="J252" s="1">
        <v>456847</v>
      </c>
    </row>
    <row r="253" spans="1:11" ht="15" customHeight="1" x14ac:dyDescent="0.2">
      <c r="A253" s="1">
        <v>107</v>
      </c>
      <c r="B253" s="1" t="s">
        <v>652</v>
      </c>
      <c r="C253" s="1">
        <v>489</v>
      </c>
      <c r="D253" s="1" t="s">
        <v>838</v>
      </c>
      <c r="E253" s="1">
        <v>5510</v>
      </c>
      <c r="F253" s="1" t="s">
        <v>759</v>
      </c>
      <c r="G253" s="1" t="s">
        <v>4</v>
      </c>
      <c r="H253" s="1">
        <v>1615831</v>
      </c>
      <c r="I253" s="1">
        <v>1591220</v>
      </c>
      <c r="J253" s="1">
        <v>1589643</v>
      </c>
    </row>
    <row r="254" spans="1:11" ht="15" customHeight="1" x14ac:dyDescent="0.2">
      <c r="A254" s="1">
        <v>32</v>
      </c>
      <c r="B254" s="1" t="s">
        <v>646</v>
      </c>
      <c r="C254" s="1">
        <v>489</v>
      </c>
      <c r="D254" s="1" t="s">
        <v>838</v>
      </c>
      <c r="E254" s="1">
        <v>5510</v>
      </c>
      <c r="F254" s="1" t="s">
        <v>759</v>
      </c>
      <c r="G254" s="1" t="s">
        <v>4</v>
      </c>
      <c r="H254" s="1">
        <v>3874309</v>
      </c>
      <c r="I254" s="1">
        <v>4076923</v>
      </c>
      <c r="J254" s="1">
        <v>4314910</v>
      </c>
    </row>
    <row r="255" spans="1:11" ht="15" customHeight="1" x14ac:dyDescent="0.2">
      <c r="A255" s="1">
        <v>36</v>
      </c>
      <c r="B255" s="1" t="s">
        <v>647</v>
      </c>
      <c r="C255" s="1">
        <v>489</v>
      </c>
      <c r="D255" s="1" t="s">
        <v>838</v>
      </c>
      <c r="E255" s="1">
        <v>5510</v>
      </c>
      <c r="F255" s="1" t="s">
        <v>759</v>
      </c>
      <c r="G255" s="1" t="s">
        <v>4</v>
      </c>
      <c r="H255" s="1">
        <v>22</v>
      </c>
      <c r="I255" s="1">
        <v>21</v>
      </c>
      <c r="J255" s="1">
        <v>21</v>
      </c>
    </row>
    <row r="256" spans="1:11" ht="15" customHeight="1" x14ac:dyDescent="0.2">
      <c r="A256" s="1">
        <v>37</v>
      </c>
      <c r="B256" s="1" t="s">
        <v>839</v>
      </c>
      <c r="C256" s="1">
        <v>489</v>
      </c>
      <c r="D256" s="1" t="s">
        <v>838</v>
      </c>
      <c r="E256" s="1">
        <v>5510</v>
      </c>
      <c r="F256" s="1" t="s">
        <v>759</v>
      </c>
      <c r="G256" s="1" t="s">
        <v>4</v>
      </c>
      <c r="H256" s="1">
        <v>85314</v>
      </c>
      <c r="I256" s="1">
        <v>85141</v>
      </c>
      <c r="J256" s="1">
        <v>85251</v>
      </c>
    </row>
    <row r="257" spans="1:10" ht="15" customHeight="1" x14ac:dyDescent="0.2">
      <c r="A257" s="1">
        <v>44</v>
      </c>
      <c r="B257" s="1" t="s">
        <v>648</v>
      </c>
      <c r="C257" s="1">
        <v>489</v>
      </c>
      <c r="D257" s="1" t="s">
        <v>838</v>
      </c>
      <c r="E257" s="1">
        <v>5510</v>
      </c>
      <c r="F257" s="1" t="s">
        <v>759</v>
      </c>
      <c r="G257" s="1" t="s">
        <v>4</v>
      </c>
      <c r="H257" s="1">
        <v>3467332</v>
      </c>
      <c r="I257" s="1">
        <v>3651636</v>
      </c>
      <c r="J257" s="1">
        <v>3539252</v>
      </c>
    </row>
    <row r="258" spans="1:10" ht="15" customHeight="1" x14ac:dyDescent="0.2">
      <c r="A258" s="1">
        <v>46</v>
      </c>
      <c r="B258" s="1" t="s">
        <v>649</v>
      </c>
      <c r="C258" s="1">
        <v>489</v>
      </c>
      <c r="D258" s="1" t="s">
        <v>838</v>
      </c>
      <c r="E258" s="1">
        <v>5510</v>
      </c>
      <c r="F258" s="1" t="s">
        <v>759</v>
      </c>
      <c r="G258" s="1" t="s">
        <v>4</v>
      </c>
      <c r="H258" s="1">
        <v>85290</v>
      </c>
      <c r="I258" s="1">
        <v>84920</v>
      </c>
      <c r="J258" s="1">
        <v>85926</v>
      </c>
    </row>
    <row r="259" spans="1:10" ht="15" customHeight="1" x14ac:dyDescent="0.2">
      <c r="A259" s="1">
        <v>48</v>
      </c>
      <c r="B259" s="1" t="s">
        <v>650</v>
      </c>
      <c r="C259" s="1">
        <v>489</v>
      </c>
      <c r="D259" s="1" t="s">
        <v>838</v>
      </c>
      <c r="E259" s="1">
        <v>5510</v>
      </c>
      <c r="F259" s="1" t="s">
        <v>759</v>
      </c>
      <c r="G259" s="1" t="s">
        <v>4</v>
      </c>
      <c r="H259" s="1">
        <v>100000</v>
      </c>
      <c r="I259" s="1">
        <v>110000</v>
      </c>
      <c r="J259" s="1">
        <v>110000</v>
      </c>
    </row>
    <row r="260" spans="1:10" ht="15" customHeight="1" x14ac:dyDescent="0.2">
      <c r="A260" s="1">
        <v>49</v>
      </c>
      <c r="B260" s="1" t="s">
        <v>651</v>
      </c>
      <c r="C260" s="1">
        <v>489</v>
      </c>
      <c r="D260" s="1" t="s">
        <v>838</v>
      </c>
      <c r="E260" s="1">
        <v>5510</v>
      </c>
      <c r="F260" s="1" t="s">
        <v>759</v>
      </c>
      <c r="G260" s="1" t="s">
        <v>4</v>
      </c>
      <c r="H260" s="1">
        <v>632968</v>
      </c>
      <c r="I260" s="1">
        <v>655726</v>
      </c>
      <c r="J260" s="1">
        <v>718069</v>
      </c>
    </row>
    <row r="261" spans="1:10" ht="15" customHeight="1" x14ac:dyDescent="0.2">
      <c r="A261" s="1">
        <v>250</v>
      </c>
      <c r="B261" s="1" t="s">
        <v>653</v>
      </c>
      <c r="C261" s="1">
        <v>489</v>
      </c>
      <c r="D261" s="1" t="s">
        <v>838</v>
      </c>
      <c r="E261" s="1">
        <v>5510</v>
      </c>
      <c r="F261" s="1" t="s">
        <v>759</v>
      </c>
      <c r="G261" s="1" t="s">
        <v>4</v>
      </c>
      <c r="H261" s="1">
        <v>1123002</v>
      </c>
      <c r="I261" s="1">
        <v>1115366</v>
      </c>
      <c r="J261" s="1">
        <v>1107729</v>
      </c>
    </row>
    <row r="262" spans="1:10" ht="15" customHeight="1" x14ac:dyDescent="0.2">
      <c r="A262" s="1">
        <v>55</v>
      </c>
      <c r="B262" s="1" t="s">
        <v>680</v>
      </c>
      <c r="C262" s="1">
        <v>489</v>
      </c>
      <c r="D262" s="1" t="s">
        <v>838</v>
      </c>
      <c r="E262" s="1">
        <v>5510</v>
      </c>
      <c r="F262" s="1" t="s">
        <v>759</v>
      </c>
      <c r="G262" s="1" t="s">
        <v>4</v>
      </c>
      <c r="H262" s="1">
        <v>5628</v>
      </c>
      <c r="I262" s="1">
        <v>5622</v>
      </c>
      <c r="J262" s="1">
        <v>5613</v>
      </c>
    </row>
    <row r="263" spans="1:10" ht="15" customHeight="1" x14ac:dyDescent="0.2">
      <c r="A263" s="1">
        <v>56</v>
      </c>
      <c r="B263" s="1" t="s">
        <v>681</v>
      </c>
      <c r="C263" s="1">
        <v>489</v>
      </c>
      <c r="D263" s="1" t="s">
        <v>838</v>
      </c>
      <c r="E263" s="1">
        <v>5510</v>
      </c>
      <c r="F263" s="1" t="s">
        <v>759</v>
      </c>
      <c r="G263" s="1" t="s">
        <v>4</v>
      </c>
      <c r="H263" s="1">
        <v>1007261</v>
      </c>
      <c r="I263" s="1">
        <v>895338</v>
      </c>
      <c r="J263" s="1">
        <v>952881</v>
      </c>
    </row>
    <row r="264" spans="1:10" ht="15" customHeight="1" x14ac:dyDescent="0.2">
      <c r="A264" s="1">
        <v>58</v>
      </c>
      <c r="B264" s="1" t="s">
        <v>654</v>
      </c>
      <c r="C264" s="1">
        <v>489</v>
      </c>
      <c r="D264" s="1" t="s">
        <v>838</v>
      </c>
      <c r="E264" s="1">
        <v>5510</v>
      </c>
      <c r="F264" s="1" t="s">
        <v>759</v>
      </c>
      <c r="G264" s="1" t="s">
        <v>4</v>
      </c>
      <c r="H264" s="1">
        <v>761226</v>
      </c>
      <c r="I264" s="1">
        <v>675538</v>
      </c>
      <c r="J264" s="1">
        <v>610413</v>
      </c>
    </row>
    <row r="265" spans="1:10" ht="15" customHeight="1" x14ac:dyDescent="0.2">
      <c r="A265" s="1">
        <v>60</v>
      </c>
      <c r="B265" s="1" t="s">
        <v>655</v>
      </c>
      <c r="C265" s="1">
        <v>489</v>
      </c>
      <c r="D265" s="1" t="s">
        <v>838</v>
      </c>
      <c r="E265" s="1">
        <v>5510</v>
      </c>
      <c r="F265" s="1" t="s">
        <v>759</v>
      </c>
      <c r="G265" s="1" t="s">
        <v>4</v>
      </c>
      <c r="H265" s="1">
        <v>36850</v>
      </c>
      <c r="I265" s="1">
        <v>35434</v>
      </c>
      <c r="J265" s="1">
        <v>40225</v>
      </c>
    </row>
    <row r="266" spans="1:10" ht="15" customHeight="1" x14ac:dyDescent="0.2">
      <c r="A266" s="1">
        <v>61</v>
      </c>
      <c r="B266" s="1" t="s">
        <v>682</v>
      </c>
      <c r="C266" s="1">
        <v>489</v>
      </c>
      <c r="D266" s="1" t="s">
        <v>838</v>
      </c>
      <c r="E266" s="1">
        <v>5510</v>
      </c>
      <c r="F266" s="1" t="s">
        <v>759</v>
      </c>
      <c r="G266" s="1" t="s">
        <v>4</v>
      </c>
      <c r="H266" s="1">
        <v>39281</v>
      </c>
      <c r="I266" s="1">
        <v>39112</v>
      </c>
      <c r="J266" s="1">
        <v>39672</v>
      </c>
    </row>
    <row r="267" spans="1:10" ht="15" customHeight="1" x14ac:dyDescent="0.2">
      <c r="A267" s="1">
        <v>69</v>
      </c>
      <c r="B267" s="1" t="s">
        <v>840</v>
      </c>
      <c r="C267" s="1">
        <v>489</v>
      </c>
      <c r="D267" s="1" t="s">
        <v>838</v>
      </c>
      <c r="E267" s="1">
        <v>5510</v>
      </c>
      <c r="F267" s="1" t="s">
        <v>759</v>
      </c>
      <c r="G267" s="1" t="s">
        <v>4</v>
      </c>
      <c r="H267" s="1">
        <v>2700</v>
      </c>
      <c r="I267" s="1">
        <v>2469</v>
      </c>
      <c r="J267" s="1">
        <v>2387</v>
      </c>
    </row>
    <row r="268" spans="1:10" ht="15" customHeight="1" x14ac:dyDescent="0.2">
      <c r="A268" s="1">
        <v>74</v>
      </c>
      <c r="B268" s="1" t="s">
        <v>656</v>
      </c>
      <c r="C268" s="1">
        <v>489</v>
      </c>
      <c r="D268" s="1" t="s">
        <v>838</v>
      </c>
      <c r="E268" s="1">
        <v>5510</v>
      </c>
      <c r="F268" s="1" t="s">
        <v>759</v>
      </c>
      <c r="G268" s="1" t="s">
        <v>4</v>
      </c>
      <c r="H268" s="1">
        <v>261592</v>
      </c>
      <c r="I268" s="1">
        <v>272991</v>
      </c>
      <c r="J268" s="1">
        <v>273610</v>
      </c>
    </row>
    <row r="269" spans="1:10" ht="15" customHeight="1" x14ac:dyDescent="0.2">
      <c r="A269" s="1">
        <v>81</v>
      </c>
      <c r="B269" s="1" t="s">
        <v>657</v>
      </c>
      <c r="C269" s="1">
        <v>489</v>
      </c>
      <c r="D269" s="1" t="s">
        <v>838</v>
      </c>
      <c r="E269" s="1">
        <v>5510</v>
      </c>
      <c r="F269" s="1" t="s">
        <v>759</v>
      </c>
      <c r="G269" s="1" t="s">
        <v>4</v>
      </c>
      <c r="H269" s="1">
        <v>3786000</v>
      </c>
      <c r="I269" s="1">
        <v>3952421</v>
      </c>
      <c r="J269" s="1">
        <v>3952421</v>
      </c>
    </row>
    <row r="270" spans="1:10" ht="15" customHeight="1" x14ac:dyDescent="0.2">
      <c r="A270" s="1">
        <v>86</v>
      </c>
      <c r="B270" s="1" t="s">
        <v>658</v>
      </c>
      <c r="C270" s="1">
        <v>489</v>
      </c>
      <c r="D270" s="1" t="s">
        <v>838</v>
      </c>
      <c r="E270" s="1">
        <v>5510</v>
      </c>
      <c r="F270" s="1" t="s">
        <v>759</v>
      </c>
      <c r="G270" s="1" t="s">
        <v>4</v>
      </c>
      <c r="H270" s="1">
        <v>236</v>
      </c>
      <c r="I270" s="1">
        <v>178</v>
      </c>
      <c r="J270" s="1">
        <v>147</v>
      </c>
    </row>
    <row r="271" spans="1:10" ht="15" customHeight="1" x14ac:dyDescent="0.2">
      <c r="A271" s="1">
        <v>87</v>
      </c>
      <c r="B271" s="1" t="s">
        <v>841</v>
      </c>
      <c r="C271" s="1">
        <v>489</v>
      </c>
      <c r="D271" s="1" t="s">
        <v>838</v>
      </c>
      <c r="E271" s="1">
        <v>5510</v>
      </c>
      <c r="F271" s="1" t="s">
        <v>759</v>
      </c>
      <c r="G271" s="1" t="s">
        <v>4</v>
      </c>
      <c r="H271" s="1">
        <v>4791</v>
      </c>
      <c r="I271" s="1">
        <v>5468</v>
      </c>
      <c r="J271" s="1">
        <v>5895</v>
      </c>
    </row>
    <row r="272" spans="1:10" ht="15" customHeight="1" x14ac:dyDescent="0.2">
      <c r="A272" s="1">
        <v>89</v>
      </c>
      <c r="B272" s="1" t="s">
        <v>659</v>
      </c>
      <c r="C272" s="1">
        <v>489</v>
      </c>
      <c r="D272" s="1" t="s">
        <v>838</v>
      </c>
      <c r="E272" s="1">
        <v>5510</v>
      </c>
      <c r="F272" s="1" t="s">
        <v>759</v>
      </c>
      <c r="G272" s="1" t="s">
        <v>4</v>
      </c>
      <c r="H272" s="1">
        <v>263542</v>
      </c>
      <c r="I272" s="1">
        <v>295819</v>
      </c>
      <c r="J272" s="1">
        <v>347157</v>
      </c>
    </row>
    <row r="273" spans="1:10" ht="15" customHeight="1" x14ac:dyDescent="0.2">
      <c r="A273" s="1">
        <v>90</v>
      </c>
      <c r="B273" s="1" t="s">
        <v>660</v>
      </c>
      <c r="C273" s="1">
        <v>489</v>
      </c>
      <c r="D273" s="1" t="s">
        <v>838</v>
      </c>
      <c r="E273" s="1">
        <v>5510</v>
      </c>
      <c r="F273" s="1" t="s">
        <v>759</v>
      </c>
      <c r="G273" s="1" t="s">
        <v>4</v>
      </c>
      <c r="H273" s="1">
        <v>467995</v>
      </c>
      <c r="I273" s="1">
        <v>468503</v>
      </c>
      <c r="J273" s="1">
        <v>469252</v>
      </c>
    </row>
    <row r="274" spans="1:10" ht="15" customHeight="1" x14ac:dyDescent="0.2">
      <c r="A274" s="1">
        <v>175</v>
      </c>
      <c r="B274" s="1" t="s">
        <v>842</v>
      </c>
      <c r="C274" s="1">
        <v>489</v>
      </c>
      <c r="D274" s="1" t="s">
        <v>838</v>
      </c>
      <c r="E274" s="1">
        <v>5510</v>
      </c>
      <c r="F274" s="1" t="s">
        <v>759</v>
      </c>
      <c r="G274" s="1" t="s">
        <v>4</v>
      </c>
      <c r="H274" s="1">
        <v>52392</v>
      </c>
      <c r="I274" s="1">
        <v>52769</v>
      </c>
      <c r="J274" s="1">
        <v>53692</v>
      </c>
    </row>
    <row r="275" spans="1:10" ht="15" customHeight="1" x14ac:dyDescent="0.2">
      <c r="A275" s="1">
        <v>91</v>
      </c>
      <c r="B275" s="1" t="s">
        <v>683</v>
      </c>
      <c r="C275" s="1">
        <v>489</v>
      </c>
      <c r="D275" s="1" t="s">
        <v>838</v>
      </c>
      <c r="E275" s="1">
        <v>5510</v>
      </c>
      <c r="F275" s="1" t="s">
        <v>759</v>
      </c>
      <c r="G275" s="1" t="s">
        <v>4</v>
      </c>
      <c r="H275" s="1">
        <v>49546</v>
      </c>
      <c r="I275" s="1">
        <v>69522</v>
      </c>
      <c r="J275" s="1">
        <v>78795</v>
      </c>
    </row>
    <row r="276" spans="1:10" ht="15" customHeight="1" x14ac:dyDescent="0.2">
      <c r="A276" s="1">
        <v>93</v>
      </c>
      <c r="B276" s="1" t="s">
        <v>684</v>
      </c>
      <c r="C276" s="1">
        <v>489</v>
      </c>
      <c r="D276" s="1" t="s">
        <v>838</v>
      </c>
      <c r="E276" s="1">
        <v>5510</v>
      </c>
      <c r="F276" s="1" t="s">
        <v>759</v>
      </c>
      <c r="G276" s="1" t="s">
        <v>4</v>
      </c>
      <c r="H276" s="1">
        <v>226360</v>
      </c>
      <c r="I276" s="1">
        <v>237443</v>
      </c>
      <c r="J276" s="1">
        <v>244410</v>
      </c>
    </row>
    <row r="277" spans="1:10" ht="15" customHeight="1" x14ac:dyDescent="0.2">
      <c r="A277" s="1">
        <v>95</v>
      </c>
      <c r="B277" s="1" t="s">
        <v>661</v>
      </c>
      <c r="C277" s="1">
        <v>489</v>
      </c>
      <c r="D277" s="1" t="s">
        <v>838</v>
      </c>
      <c r="E277" s="1">
        <v>5510</v>
      </c>
      <c r="F277" s="1" t="s">
        <v>759</v>
      </c>
      <c r="G277" s="1" t="s">
        <v>4</v>
      </c>
      <c r="H277" s="1">
        <v>89605</v>
      </c>
      <c r="I277" s="1">
        <v>94314</v>
      </c>
      <c r="J277" s="1">
        <v>95125</v>
      </c>
    </row>
    <row r="278" spans="1:10" ht="15" customHeight="1" x14ac:dyDescent="0.2">
      <c r="A278" s="1">
        <v>109</v>
      </c>
      <c r="B278" s="1" t="s">
        <v>685</v>
      </c>
      <c r="C278" s="1">
        <v>489</v>
      </c>
      <c r="D278" s="1" t="s">
        <v>838</v>
      </c>
      <c r="E278" s="1">
        <v>5510</v>
      </c>
      <c r="F278" s="1" t="s">
        <v>759</v>
      </c>
      <c r="G278" s="1" t="s">
        <v>4</v>
      </c>
      <c r="H278" s="1">
        <v>39347</v>
      </c>
      <c r="I278" s="1">
        <v>38421</v>
      </c>
      <c r="J278" s="1">
        <v>43437</v>
      </c>
    </row>
    <row r="279" spans="1:10" ht="15" customHeight="1" x14ac:dyDescent="0.2">
      <c r="A279" s="1">
        <v>114</v>
      </c>
      <c r="B279" s="1" t="s">
        <v>662</v>
      </c>
      <c r="C279" s="1">
        <v>489</v>
      </c>
      <c r="D279" s="1" t="s">
        <v>838</v>
      </c>
      <c r="E279" s="1">
        <v>5510</v>
      </c>
      <c r="F279" s="1" t="s">
        <v>759</v>
      </c>
      <c r="G279" s="1" t="s">
        <v>4</v>
      </c>
      <c r="H279" s="1">
        <v>31672</v>
      </c>
      <c r="I279" s="1">
        <v>32220</v>
      </c>
      <c r="J279" s="1">
        <v>32162</v>
      </c>
    </row>
    <row r="280" spans="1:10" ht="15" customHeight="1" x14ac:dyDescent="0.2">
      <c r="A280" s="1">
        <v>120</v>
      </c>
      <c r="B280" s="1" t="s">
        <v>663</v>
      </c>
      <c r="C280" s="1">
        <v>489</v>
      </c>
      <c r="D280" s="1" t="s">
        <v>838</v>
      </c>
      <c r="E280" s="1">
        <v>5510</v>
      </c>
      <c r="F280" s="1" t="s">
        <v>759</v>
      </c>
      <c r="G280" s="1" t="s">
        <v>4</v>
      </c>
    </row>
    <row r="281" spans="1:10" ht="15" customHeight="1" x14ac:dyDescent="0.2">
      <c r="A281" s="1">
        <v>123</v>
      </c>
      <c r="B281" s="1" t="s">
        <v>664</v>
      </c>
      <c r="C281" s="1">
        <v>489</v>
      </c>
      <c r="D281" s="1" t="s">
        <v>838</v>
      </c>
      <c r="E281" s="1">
        <v>5510</v>
      </c>
      <c r="F281" s="1" t="s">
        <v>759</v>
      </c>
      <c r="G281" s="1" t="s">
        <v>4</v>
      </c>
      <c r="H281" s="1">
        <v>48846</v>
      </c>
      <c r="I281" s="1">
        <v>49539</v>
      </c>
      <c r="J281" s="1">
        <v>50259</v>
      </c>
    </row>
    <row r="282" spans="1:10" ht="15" customHeight="1" x14ac:dyDescent="0.2">
      <c r="A282" s="1">
        <v>130</v>
      </c>
      <c r="B282" s="1" t="s">
        <v>665</v>
      </c>
      <c r="C282" s="1">
        <v>489</v>
      </c>
      <c r="D282" s="1" t="s">
        <v>838</v>
      </c>
      <c r="E282" s="1">
        <v>5510</v>
      </c>
      <c r="F282" s="1" t="s">
        <v>759</v>
      </c>
      <c r="G282" s="1" t="s">
        <v>4</v>
      </c>
      <c r="H282" s="1">
        <v>392096</v>
      </c>
      <c r="I282" s="1">
        <v>402373</v>
      </c>
      <c r="J282" s="1">
        <v>413184</v>
      </c>
    </row>
    <row r="283" spans="1:10" ht="15" customHeight="1" x14ac:dyDescent="0.2">
      <c r="A283" s="1">
        <v>135</v>
      </c>
      <c r="B283" s="1" t="s">
        <v>843</v>
      </c>
      <c r="C283" s="1">
        <v>489</v>
      </c>
      <c r="D283" s="1" t="s">
        <v>838</v>
      </c>
      <c r="E283" s="1">
        <v>5510</v>
      </c>
      <c r="F283" s="1" t="s">
        <v>759</v>
      </c>
      <c r="G283" s="1" t="s">
        <v>4</v>
      </c>
      <c r="H283" s="1">
        <v>15831</v>
      </c>
      <c r="I283" s="1">
        <v>15713</v>
      </c>
      <c r="J283" s="1">
        <v>15413</v>
      </c>
    </row>
    <row r="284" spans="1:10" ht="15" customHeight="1" x14ac:dyDescent="0.2">
      <c r="A284" s="1">
        <v>145</v>
      </c>
      <c r="B284" s="1" t="s">
        <v>844</v>
      </c>
      <c r="C284" s="1">
        <v>489</v>
      </c>
      <c r="D284" s="1" t="s">
        <v>838</v>
      </c>
      <c r="E284" s="1">
        <v>5510</v>
      </c>
      <c r="F284" s="1" t="s">
        <v>759</v>
      </c>
      <c r="G284" s="1" t="s">
        <v>4</v>
      </c>
      <c r="H284" s="1">
        <v>308</v>
      </c>
      <c r="I284" s="1">
        <v>308</v>
      </c>
      <c r="J284" s="1">
        <v>308</v>
      </c>
    </row>
    <row r="285" spans="1:10" ht="15" customHeight="1" x14ac:dyDescent="0.2">
      <c r="A285" s="1">
        <v>28</v>
      </c>
      <c r="B285" s="1" t="s">
        <v>845</v>
      </c>
      <c r="C285" s="1">
        <v>489</v>
      </c>
      <c r="D285" s="1" t="s">
        <v>838</v>
      </c>
      <c r="E285" s="1">
        <v>5510</v>
      </c>
      <c r="F285" s="1" t="s">
        <v>759</v>
      </c>
      <c r="G285" s="1" t="s">
        <v>4</v>
      </c>
      <c r="H285" s="1">
        <v>1040635</v>
      </c>
      <c r="I285" s="1">
        <v>1108070</v>
      </c>
      <c r="J285" s="1">
        <v>1108069</v>
      </c>
    </row>
    <row r="286" spans="1:10" ht="15" customHeight="1" x14ac:dyDescent="0.2">
      <c r="A286" s="1">
        <v>153</v>
      </c>
      <c r="B286" s="1" t="s">
        <v>666</v>
      </c>
      <c r="C286" s="1">
        <v>489</v>
      </c>
      <c r="D286" s="1" t="s">
        <v>838</v>
      </c>
      <c r="E286" s="1">
        <v>5510</v>
      </c>
      <c r="F286" s="1" t="s">
        <v>759</v>
      </c>
      <c r="G286" s="1" t="s">
        <v>4</v>
      </c>
      <c r="H286" s="1">
        <v>114</v>
      </c>
      <c r="I286" s="1">
        <v>134</v>
      </c>
      <c r="J286" s="1">
        <v>228</v>
      </c>
    </row>
    <row r="287" spans="1:10" ht="15" customHeight="1" x14ac:dyDescent="0.2">
      <c r="A287" s="1">
        <v>157</v>
      </c>
      <c r="B287" s="1" t="s">
        <v>667</v>
      </c>
      <c r="C287" s="1">
        <v>489</v>
      </c>
      <c r="D287" s="1" t="s">
        <v>838</v>
      </c>
      <c r="E287" s="1">
        <v>5510</v>
      </c>
      <c r="F287" s="1" t="s">
        <v>759</v>
      </c>
      <c r="G287" s="1" t="s">
        <v>4</v>
      </c>
      <c r="H287" s="1">
        <v>100277</v>
      </c>
      <c r="I287" s="1">
        <v>115598</v>
      </c>
      <c r="J287" s="1">
        <v>190800</v>
      </c>
    </row>
    <row r="288" spans="1:10" ht="15" customHeight="1" x14ac:dyDescent="0.2">
      <c r="A288" s="1">
        <v>159</v>
      </c>
      <c r="B288" s="1" t="s">
        <v>846</v>
      </c>
      <c r="C288" s="1">
        <v>489</v>
      </c>
      <c r="D288" s="1" t="s">
        <v>838</v>
      </c>
      <c r="E288" s="1">
        <v>5510</v>
      </c>
      <c r="F288" s="1" t="s">
        <v>759</v>
      </c>
      <c r="G288" s="1" t="s">
        <v>4</v>
      </c>
      <c r="H288" s="1">
        <v>2991269</v>
      </c>
      <c r="I288" s="1">
        <v>3040103</v>
      </c>
      <c r="J288" s="1">
        <v>3088938</v>
      </c>
    </row>
    <row r="289" spans="1:10" ht="15" customHeight="1" x14ac:dyDescent="0.2">
      <c r="A289" s="1">
        <v>164</v>
      </c>
      <c r="B289" s="1" t="s">
        <v>847</v>
      </c>
      <c r="C289" s="1">
        <v>489</v>
      </c>
      <c r="D289" s="1" t="s">
        <v>838</v>
      </c>
      <c r="E289" s="1">
        <v>5510</v>
      </c>
      <c r="F289" s="1" t="s">
        <v>759</v>
      </c>
      <c r="G289" s="1" t="s">
        <v>4</v>
      </c>
    </row>
    <row r="290" spans="1:10" ht="15" customHeight="1" x14ac:dyDescent="0.2">
      <c r="A290" s="1">
        <v>166</v>
      </c>
      <c r="B290" s="1" t="s">
        <v>668</v>
      </c>
      <c r="C290" s="1">
        <v>489</v>
      </c>
      <c r="D290" s="1" t="s">
        <v>838</v>
      </c>
      <c r="E290" s="1">
        <v>5510</v>
      </c>
      <c r="F290" s="1" t="s">
        <v>759</v>
      </c>
      <c r="G290" s="1" t="s">
        <v>4</v>
      </c>
      <c r="H290" s="1">
        <v>148686</v>
      </c>
      <c r="I290" s="1">
        <v>120685</v>
      </c>
      <c r="J290" s="1">
        <v>109497</v>
      </c>
    </row>
    <row r="291" spans="1:10" ht="15" customHeight="1" x14ac:dyDescent="0.2">
      <c r="A291" s="1">
        <v>170</v>
      </c>
      <c r="B291" s="1" t="s">
        <v>669</v>
      </c>
      <c r="C291" s="1">
        <v>489</v>
      </c>
      <c r="D291" s="1" t="s">
        <v>838</v>
      </c>
      <c r="E291" s="1">
        <v>5510</v>
      </c>
      <c r="F291" s="1" t="s">
        <v>759</v>
      </c>
      <c r="G291" s="1" t="s">
        <v>4</v>
      </c>
      <c r="H291" s="1">
        <v>2125839</v>
      </c>
      <c r="I291" s="1">
        <v>2145361</v>
      </c>
      <c r="J291" s="1">
        <v>2073995</v>
      </c>
    </row>
    <row r="292" spans="1:10" ht="15" customHeight="1" x14ac:dyDescent="0.2">
      <c r="A292" s="1">
        <v>171</v>
      </c>
      <c r="B292" s="1" t="s">
        <v>670</v>
      </c>
      <c r="C292" s="1">
        <v>489</v>
      </c>
      <c r="D292" s="1" t="s">
        <v>838</v>
      </c>
      <c r="E292" s="1">
        <v>5510</v>
      </c>
      <c r="F292" s="1" t="s">
        <v>759</v>
      </c>
      <c r="G292" s="1" t="s">
        <v>4</v>
      </c>
      <c r="H292" s="1">
        <v>3177784</v>
      </c>
      <c r="I292" s="1">
        <v>3243805</v>
      </c>
      <c r="J292" s="1">
        <v>3074542</v>
      </c>
    </row>
    <row r="293" spans="1:10" ht="15" customHeight="1" x14ac:dyDescent="0.2">
      <c r="A293" s="1">
        <v>177</v>
      </c>
      <c r="B293" s="1" t="s">
        <v>848</v>
      </c>
      <c r="C293" s="1">
        <v>489</v>
      </c>
      <c r="D293" s="1" t="s">
        <v>838</v>
      </c>
      <c r="E293" s="1">
        <v>5510</v>
      </c>
      <c r="F293" s="1" t="s">
        <v>759</v>
      </c>
      <c r="G293" s="1" t="s">
        <v>4</v>
      </c>
      <c r="H293" s="1">
        <v>66364</v>
      </c>
      <c r="I293" s="1">
        <v>81225</v>
      </c>
      <c r="J293" s="1">
        <v>85520</v>
      </c>
    </row>
    <row r="294" spans="1:10" ht="15" customHeight="1" x14ac:dyDescent="0.2">
      <c r="A294" s="1">
        <v>184</v>
      </c>
      <c r="B294" s="1" t="s">
        <v>671</v>
      </c>
      <c r="C294" s="1">
        <v>489</v>
      </c>
      <c r="D294" s="1" t="s">
        <v>838</v>
      </c>
      <c r="E294" s="1">
        <v>5510</v>
      </c>
      <c r="F294" s="1" t="s">
        <v>759</v>
      </c>
      <c r="G294" s="1" t="s">
        <v>4</v>
      </c>
    </row>
    <row r="295" spans="1:10" ht="15" customHeight="1" x14ac:dyDescent="0.2">
      <c r="A295" s="1">
        <v>189</v>
      </c>
      <c r="B295" s="1" t="s">
        <v>672</v>
      </c>
      <c r="C295" s="1">
        <v>489</v>
      </c>
      <c r="D295" s="1" t="s">
        <v>838</v>
      </c>
      <c r="E295" s="1">
        <v>5510</v>
      </c>
      <c r="F295" s="1" t="s">
        <v>759</v>
      </c>
      <c r="G295" s="1" t="s">
        <v>4</v>
      </c>
      <c r="H295" s="1">
        <v>1398</v>
      </c>
      <c r="I295" s="1">
        <v>1369</v>
      </c>
      <c r="J295" s="1">
        <v>1283</v>
      </c>
    </row>
    <row r="296" spans="1:10" ht="15" customHeight="1" x14ac:dyDescent="0.2">
      <c r="A296" s="1">
        <v>191</v>
      </c>
      <c r="B296" s="1" t="s">
        <v>673</v>
      </c>
      <c r="C296" s="1">
        <v>489</v>
      </c>
      <c r="D296" s="1" t="s">
        <v>838</v>
      </c>
      <c r="E296" s="1">
        <v>5510</v>
      </c>
      <c r="F296" s="1" t="s">
        <v>759</v>
      </c>
      <c r="G296" s="1" t="s">
        <v>4</v>
      </c>
      <c r="H296" s="1">
        <v>3156</v>
      </c>
      <c r="I296" s="1">
        <v>3172</v>
      </c>
      <c r="J296" s="1">
        <v>2810</v>
      </c>
    </row>
    <row r="297" spans="1:10" ht="15" customHeight="1" x14ac:dyDescent="0.2">
      <c r="A297" s="1">
        <v>197</v>
      </c>
      <c r="B297" s="1" t="s">
        <v>849</v>
      </c>
      <c r="C297" s="1">
        <v>489</v>
      </c>
      <c r="D297" s="1" t="s">
        <v>838</v>
      </c>
      <c r="E297" s="1">
        <v>5510</v>
      </c>
      <c r="F297" s="1" t="s">
        <v>759</v>
      </c>
      <c r="G297" s="1" t="s">
        <v>4</v>
      </c>
      <c r="H297" s="1">
        <v>43912</v>
      </c>
      <c r="I297" s="1">
        <v>45081</v>
      </c>
      <c r="J297" s="1">
        <v>46020</v>
      </c>
    </row>
    <row r="298" spans="1:10" ht="15" customHeight="1" x14ac:dyDescent="0.2">
      <c r="A298" s="1">
        <v>38</v>
      </c>
      <c r="B298" s="1" t="s">
        <v>674</v>
      </c>
      <c r="C298" s="1">
        <v>489</v>
      </c>
      <c r="D298" s="1" t="s">
        <v>838</v>
      </c>
      <c r="E298" s="1">
        <v>5510</v>
      </c>
      <c r="F298" s="1" t="s">
        <v>759</v>
      </c>
      <c r="G298" s="1" t="s">
        <v>4</v>
      </c>
      <c r="H298" s="1">
        <v>642100</v>
      </c>
      <c r="I298" s="1">
        <v>658816</v>
      </c>
      <c r="J298" s="1">
        <v>654558</v>
      </c>
    </row>
    <row r="299" spans="1:10" ht="15" customHeight="1" x14ac:dyDescent="0.2">
      <c r="A299" s="1">
        <v>207</v>
      </c>
      <c r="B299" s="1" t="s">
        <v>686</v>
      </c>
      <c r="C299" s="1">
        <v>489</v>
      </c>
      <c r="D299" s="1" t="s">
        <v>838</v>
      </c>
      <c r="E299" s="1">
        <v>5510</v>
      </c>
      <c r="F299" s="1" t="s">
        <v>759</v>
      </c>
      <c r="G299" s="1" t="s">
        <v>4</v>
      </c>
      <c r="H299" s="1">
        <v>24688</v>
      </c>
      <c r="I299" s="1">
        <v>20447</v>
      </c>
      <c r="J299" s="1">
        <v>19856</v>
      </c>
    </row>
    <row r="300" spans="1:10" ht="15" customHeight="1" x14ac:dyDescent="0.2">
      <c r="A300" s="1">
        <v>219</v>
      </c>
      <c r="B300" s="1" t="s">
        <v>675</v>
      </c>
      <c r="C300" s="1">
        <v>489</v>
      </c>
      <c r="D300" s="1" t="s">
        <v>838</v>
      </c>
      <c r="E300" s="1">
        <v>5510</v>
      </c>
      <c r="F300" s="1" t="s">
        <v>759</v>
      </c>
      <c r="G300" s="1" t="s">
        <v>4</v>
      </c>
      <c r="H300" s="1">
        <v>2504</v>
      </c>
      <c r="I300" s="1">
        <v>2499</v>
      </c>
      <c r="J300" s="1">
        <v>2428</v>
      </c>
    </row>
    <row r="301" spans="1:10" ht="15" customHeight="1" x14ac:dyDescent="0.2">
      <c r="A301" s="1">
        <v>220</v>
      </c>
      <c r="B301" s="1" t="s">
        <v>676</v>
      </c>
      <c r="C301" s="1">
        <v>489</v>
      </c>
      <c r="D301" s="1" t="s">
        <v>838</v>
      </c>
      <c r="E301" s="1">
        <v>5510</v>
      </c>
      <c r="F301" s="1" t="s">
        <v>759</v>
      </c>
      <c r="G301" s="1" t="s">
        <v>4</v>
      </c>
      <c r="H301" s="1">
        <v>4893</v>
      </c>
      <c r="I301" s="1">
        <v>4897</v>
      </c>
      <c r="J301" s="1">
        <v>4925</v>
      </c>
    </row>
    <row r="302" spans="1:10" ht="15" customHeight="1" x14ac:dyDescent="0.2">
      <c r="A302" s="1">
        <v>226</v>
      </c>
      <c r="B302" s="1" t="s">
        <v>677</v>
      </c>
      <c r="C302" s="1">
        <v>489</v>
      </c>
      <c r="D302" s="1" t="s">
        <v>838</v>
      </c>
      <c r="E302" s="1">
        <v>5510</v>
      </c>
      <c r="F302" s="1" t="s">
        <v>759</v>
      </c>
      <c r="G302" s="1" t="s">
        <v>4</v>
      </c>
      <c r="H302" s="1">
        <v>4574471</v>
      </c>
      <c r="I302" s="1">
        <v>4456867</v>
      </c>
      <c r="J302" s="1">
        <v>3710010</v>
      </c>
    </row>
    <row r="303" spans="1:10" ht="15" customHeight="1" x14ac:dyDescent="0.2">
      <c r="A303" s="1">
        <v>215</v>
      </c>
      <c r="B303" s="1" t="s">
        <v>678</v>
      </c>
      <c r="C303" s="1">
        <v>489</v>
      </c>
      <c r="D303" s="1" t="s">
        <v>838</v>
      </c>
      <c r="E303" s="1">
        <v>5510</v>
      </c>
      <c r="F303" s="1" t="s">
        <v>759</v>
      </c>
      <c r="G303" s="1" t="s">
        <v>4</v>
      </c>
      <c r="H303" s="1">
        <v>574876</v>
      </c>
      <c r="I303" s="1">
        <v>573995</v>
      </c>
      <c r="J303" s="1">
        <v>573113</v>
      </c>
    </row>
    <row r="304" spans="1:10" ht="15" customHeight="1" x14ac:dyDescent="0.2">
      <c r="A304" s="1">
        <v>236</v>
      </c>
      <c r="B304" s="1" t="s">
        <v>679</v>
      </c>
      <c r="C304" s="1">
        <v>489</v>
      </c>
      <c r="D304" s="1" t="s">
        <v>838</v>
      </c>
      <c r="E304" s="1">
        <v>5510</v>
      </c>
      <c r="F304" s="1" t="s">
        <v>759</v>
      </c>
      <c r="G304" s="1" t="s">
        <v>4</v>
      </c>
      <c r="H304" s="1">
        <v>546868</v>
      </c>
      <c r="I304" s="1">
        <v>627279</v>
      </c>
      <c r="J304" s="1">
        <v>577146</v>
      </c>
    </row>
    <row r="305" ht="15" customHeight="1" x14ac:dyDescent="0.2"/>
    <row r="306" ht="15" customHeight="1" x14ac:dyDescent="0.2"/>
    <row r="307" ht="15" customHeight="1" x14ac:dyDescent="0.2"/>
    <row r="308" ht="15" customHeight="1" x14ac:dyDescent="0.2"/>
    <row r="309" ht="15" customHeight="1" x14ac:dyDescent="0.2"/>
    <row r="310" ht="15" customHeight="1" x14ac:dyDescent="0.2"/>
    <row r="311" ht="15" customHeight="1" x14ac:dyDescent="0.2"/>
    <row r="312" ht="15" customHeight="1" x14ac:dyDescent="0.2"/>
    <row r="313" ht="15" customHeight="1" x14ac:dyDescent="0.2"/>
    <row r="314" ht="15" customHeight="1" x14ac:dyDescent="0.2"/>
    <row r="315" ht="15" customHeight="1" x14ac:dyDescent="0.2"/>
    <row r="316" ht="15" customHeight="1" x14ac:dyDescent="0.2"/>
    <row r="317" ht="15" customHeight="1" x14ac:dyDescent="0.2"/>
    <row r="318" ht="15" customHeight="1" x14ac:dyDescent="0.2"/>
    <row r="319" ht="15" customHeight="1" x14ac:dyDescent="0.2"/>
    <row r="32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J30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1" width="7.453125" style="1" customWidth="1"/>
    <col min="2" max="2" width="17.54296875" style="1" customWidth="1"/>
    <col min="3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4" width="14" style="1"/>
    <col min="15" max="15" width="17" style="1" customWidth="1"/>
    <col min="16" max="16384" width="14" style="1"/>
  </cols>
  <sheetData>
    <row r="1" spans="1:10" s="12" customFormat="1" ht="15" customHeight="1" x14ac:dyDescent="0.25">
      <c r="D1" s="4" t="s">
        <v>837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+SUMIF($A$250:$A$559,$B4,H$250:H$559)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313195</v>
      </c>
      <c r="I5" s="2">
        <f t="shared" si="0"/>
        <v>331329</v>
      </c>
      <c r="J5" s="2">
        <f t="shared" si="0"/>
        <v>346059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29573</v>
      </c>
      <c r="I6" s="2">
        <f t="shared" si="0"/>
        <v>29694</v>
      </c>
      <c r="J6" s="2">
        <f t="shared" si="0"/>
        <v>29760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11500</v>
      </c>
      <c r="I7" s="2">
        <f t="shared" si="0"/>
        <v>11461</v>
      </c>
      <c r="J7" s="2">
        <f t="shared" si="0"/>
        <v>11609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252449</v>
      </c>
      <c r="I8" s="2">
        <f t="shared" si="0"/>
        <v>250828</v>
      </c>
      <c r="J8" s="2">
        <f t="shared" si="0"/>
        <v>249206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7700</v>
      </c>
      <c r="I9" s="2">
        <f t="shared" si="0"/>
        <v>7664</v>
      </c>
      <c r="J9" s="2">
        <f t="shared" si="0"/>
        <v>7772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53000</v>
      </c>
      <c r="I10" s="2">
        <f t="shared" si="0"/>
        <v>55747</v>
      </c>
      <c r="J10" s="2">
        <f t="shared" si="0"/>
        <v>56319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2642</v>
      </c>
      <c r="I13" s="2">
        <f t="shared" si="0"/>
        <v>2646</v>
      </c>
      <c r="J13" s="2">
        <f t="shared" si="0"/>
        <v>2646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297753</v>
      </c>
      <c r="I16" s="2">
        <f t="shared" si="0"/>
        <v>301302</v>
      </c>
      <c r="J16" s="2">
        <f t="shared" si="0"/>
        <v>304947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973292</v>
      </c>
      <c r="I17" s="2">
        <f t="shared" si="0"/>
        <v>961039</v>
      </c>
      <c r="J17" s="2">
        <f t="shared" si="0"/>
        <v>844976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+SUMIF($A$250:$A$559,$B20,H$250:H$559)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+SUMIF($A$250:$A$559,$B22,H$250:H$559)</f>
        <v>0</v>
      </c>
      <c r="I22" s="2">
        <f t="shared" si="4"/>
        <v>0</v>
      </c>
      <c r="J22" s="2">
        <f t="shared" si="4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0</v>
      </c>
      <c r="I26" s="2">
        <f t="shared" si="4"/>
        <v>0</v>
      </c>
      <c r="J26" s="2">
        <f t="shared" si="4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+SUMIF($A$250:$A$559,$B32,H$250:H$559)</f>
        <v>0</v>
      </c>
      <c r="I32" s="2">
        <f t="shared" si="5"/>
        <v>0</v>
      </c>
      <c r="J32" s="2">
        <f t="shared" si="5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34510</v>
      </c>
      <c r="I35" s="2">
        <f t="shared" si="5"/>
        <v>36307</v>
      </c>
      <c r="J35" s="2">
        <f t="shared" si="5"/>
        <v>36504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+SUMIF($A$250:$A$559,$B42,H$250:H$559)</f>
        <v>0</v>
      </c>
      <c r="I42" s="2">
        <f t="shared" si="6"/>
        <v>0</v>
      </c>
      <c r="J42" s="2">
        <f t="shared" si="6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421649</v>
      </c>
      <c r="I44" s="2">
        <f t="shared" si="6"/>
        <v>420523</v>
      </c>
      <c r="J44" s="2">
        <f t="shared" si="6"/>
        <v>420950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357000</v>
      </c>
      <c r="I45" s="2">
        <f t="shared" si="6"/>
        <v>362607</v>
      </c>
      <c r="J45" s="2">
        <f t="shared" si="6"/>
        <v>362607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89616</v>
      </c>
      <c r="I46" s="2">
        <f t="shared" si="6"/>
        <v>89759</v>
      </c>
      <c r="J46" s="2">
        <f t="shared" si="6"/>
        <v>89888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16640</v>
      </c>
      <c r="I47" s="2">
        <f t="shared" si="6"/>
        <v>16759</v>
      </c>
      <c r="J47" s="2">
        <f t="shared" si="6"/>
        <v>17005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22180</v>
      </c>
      <c r="I48" s="2">
        <f t="shared" si="6"/>
        <v>22562</v>
      </c>
      <c r="J48" s="2">
        <f t="shared" si="6"/>
        <v>22885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472049</v>
      </c>
      <c r="I49" s="2">
        <f t="shared" si="6"/>
        <v>474704</v>
      </c>
      <c r="J49" s="2">
        <f t="shared" si="6"/>
        <v>477304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8046</v>
      </c>
      <c r="I50" s="2">
        <f t="shared" si="6"/>
        <v>8233</v>
      </c>
      <c r="J50" s="2">
        <f t="shared" si="6"/>
        <v>8388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25</v>
      </c>
      <c r="I52" s="2">
        <f t="shared" si="6"/>
        <v>26</v>
      </c>
      <c r="J52" s="2">
        <f t="shared" si="6"/>
        <v>27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56302</v>
      </c>
      <c r="I53" s="2">
        <f t="shared" si="6"/>
        <v>58534</v>
      </c>
      <c r="J53" s="2">
        <f t="shared" si="6"/>
        <v>63985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46244</v>
      </c>
      <c r="I54" s="2">
        <f t="shared" si="6"/>
        <v>45701</v>
      </c>
      <c r="J54" s="2">
        <f t="shared" si="6"/>
        <v>46868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36343</v>
      </c>
      <c r="I55" s="2">
        <f t="shared" si="6"/>
        <v>36140</v>
      </c>
      <c r="J55" s="2">
        <f t="shared" si="6"/>
        <v>37177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2113</v>
      </c>
      <c r="I56" s="2">
        <f t="shared" si="6"/>
        <v>2090</v>
      </c>
      <c r="J56" s="2">
        <f t="shared" si="6"/>
        <v>2282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2699</v>
      </c>
      <c r="I57" s="9">
        <f t="shared" si="7"/>
        <v>2726</v>
      </c>
      <c r="J57" s="9">
        <f t="shared" si="7"/>
        <v>2698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+SUMIF($A$250:$A$559,$B58,H$250:H$559)</f>
        <v>3146</v>
      </c>
      <c r="I58" s="2">
        <f t="shared" si="8"/>
        <v>3481</v>
      </c>
      <c r="J58" s="2">
        <f t="shared" si="8"/>
        <v>3702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1424</v>
      </c>
      <c r="I59" s="2">
        <f t="shared" si="8"/>
        <v>1422</v>
      </c>
      <c r="J59" s="2">
        <f t="shared" si="8"/>
        <v>1430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233</v>
      </c>
      <c r="I60" s="2">
        <f t="shared" si="8"/>
        <v>318</v>
      </c>
      <c r="J60" s="2">
        <f t="shared" si="8"/>
        <v>313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10000</v>
      </c>
      <c r="I61" s="2">
        <f t="shared" si="8"/>
        <v>10000</v>
      </c>
      <c r="J61" s="2">
        <f t="shared" si="8"/>
        <v>10000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2289</v>
      </c>
      <c r="I62" s="2">
        <f t="shared" si="8"/>
        <v>2267</v>
      </c>
      <c r="J62" s="2">
        <f t="shared" si="8"/>
        <v>1891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13628</v>
      </c>
      <c r="I63" s="2">
        <f t="shared" si="8"/>
        <v>13838</v>
      </c>
      <c r="J63" s="2">
        <f t="shared" si="8"/>
        <v>15446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7599</v>
      </c>
      <c r="I64" s="2">
        <f t="shared" si="8"/>
        <v>7835</v>
      </c>
      <c r="J64" s="2">
        <f t="shared" si="8"/>
        <v>7830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8685</v>
      </c>
      <c r="I66" s="2">
        <f t="shared" si="8"/>
        <v>9556</v>
      </c>
      <c r="J66" s="2">
        <f t="shared" si="8"/>
        <v>11760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13840</v>
      </c>
      <c r="I67" s="2">
        <f t="shared" si="8"/>
        <v>11253</v>
      </c>
      <c r="J67" s="2">
        <f t="shared" si="8"/>
        <v>10228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+SUMIF($A$250:$A$559,$B68,H$250:H$559)</f>
        <v>39172</v>
      </c>
      <c r="I68" s="2">
        <f t="shared" si="9"/>
        <v>39976</v>
      </c>
      <c r="J68" s="2">
        <f t="shared" si="9"/>
        <v>40461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399653</v>
      </c>
      <c r="I69" s="2">
        <f t="shared" si="9"/>
        <v>413474</v>
      </c>
      <c r="J69" s="2">
        <f t="shared" si="9"/>
        <v>404550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104574</v>
      </c>
      <c r="I70" s="2">
        <f t="shared" si="9"/>
        <v>105817</v>
      </c>
      <c r="J70" s="2">
        <f t="shared" si="9"/>
        <v>94911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166038</v>
      </c>
      <c r="I71" s="2">
        <f t="shared" si="9"/>
        <v>167839</v>
      </c>
      <c r="J71" s="2">
        <f t="shared" si="9"/>
        <v>160646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51039</v>
      </c>
      <c r="I72" s="2">
        <f t="shared" si="9"/>
        <v>56558</v>
      </c>
      <c r="J72" s="2">
        <f t="shared" si="9"/>
        <v>54753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375</v>
      </c>
      <c r="I74" s="2">
        <f t="shared" si="9"/>
        <v>340</v>
      </c>
      <c r="J74" s="2">
        <f t="shared" si="9"/>
        <v>326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15210</v>
      </c>
      <c r="I75" s="2">
        <f t="shared" si="9"/>
        <v>23250</v>
      </c>
      <c r="J75" s="2">
        <f t="shared" si="9"/>
        <v>26900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781</v>
      </c>
      <c r="I76" s="2">
        <f t="shared" si="9"/>
        <v>640</v>
      </c>
      <c r="J76" s="2">
        <f t="shared" si="9"/>
        <v>640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+SUMIF($A$250:$A$559,$B78,H$250:H$559)</f>
        <v>0</v>
      </c>
      <c r="I78" s="2">
        <f t="shared" si="10"/>
        <v>0</v>
      </c>
      <c r="J78" s="2">
        <f t="shared" si="10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0</v>
      </c>
      <c r="I83" s="2">
        <f t="shared" si="10"/>
        <v>0</v>
      </c>
      <c r="J83" s="2">
        <f t="shared" si="10"/>
        <v>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0</v>
      </c>
      <c r="I87" s="2">
        <f t="shared" si="10"/>
        <v>0</v>
      </c>
      <c r="J87" s="2">
        <f t="shared" si="10"/>
        <v>0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+SUMIF($A$250:$A$559,$B88,H$250:H$559)</f>
        <v>0</v>
      </c>
      <c r="I88" s="2">
        <f t="shared" si="11"/>
        <v>0</v>
      </c>
      <c r="J88" s="2">
        <f t="shared" si="11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75676</v>
      </c>
      <c r="I95" s="2">
        <f t="shared" si="11"/>
        <v>80128</v>
      </c>
      <c r="J95" s="2">
        <f t="shared" si="11"/>
        <v>81612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261036</v>
      </c>
      <c r="I96" s="2">
        <f t="shared" si="11"/>
        <v>260397</v>
      </c>
      <c r="J96" s="2">
        <f t="shared" si="11"/>
        <v>261041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567</v>
      </c>
      <c r="I101" s="9">
        <f t="shared" si="12"/>
        <v>568</v>
      </c>
      <c r="J101" s="9">
        <f t="shared" si="12"/>
        <v>571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+SUMIF($A$250:$A$559,$B102,H$250:H$559)</f>
        <v>60</v>
      </c>
      <c r="I102" s="2">
        <f t="shared" si="13"/>
        <v>71</v>
      </c>
      <c r="J102" s="2">
        <f t="shared" si="13"/>
        <v>111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237</v>
      </c>
      <c r="I104" s="9">
        <f t="shared" si="14"/>
        <v>236</v>
      </c>
      <c r="J104" s="9">
        <f t="shared" si="14"/>
        <v>231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+SUMIF($A$250:$A$559,$B105,H$250:H$559)</f>
        <v>0</v>
      </c>
      <c r="I105" s="2">
        <f t="shared" si="15"/>
        <v>0</v>
      </c>
      <c r="J105" s="2">
        <f t="shared" si="15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+SUMIF($A$250:$A$559,$B109,H$250:H$559)</f>
        <v>0</v>
      </c>
      <c r="I109" s="2">
        <f t="shared" si="17"/>
        <v>0</v>
      </c>
      <c r="J109" s="2">
        <f t="shared" si="17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0</v>
      </c>
      <c r="I110" s="2">
        <f t="shared" si="17"/>
        <v>0</v>
      </c>
      <c r="J110" s="2">
        <f t="shared" si="17"/>
        <v>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0</v>
      </c>
      <c r="I112" s="2">
        <f t="shared" si="17"/>
        <v>0</v>
      </c>
      <c r="J112" s="2">
        <f t="shared" si="17"/>
        <v>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56200</v>
      </c>
      <c r="I113" s="2">
        <f t="shared" si="17"/>
        <v>57654</v>
      </c>
      <c r="J113" s="2">
        <f t="shared" si="17"/>
        <v>56762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+SUMIF($A$250:$A$559,$B116,H$250:H$559)</f>
        <v>0</v>
      </c>
      <c r="I116" s="2">
        <f t="shared" si="19"/>
        <v>0</v>
      </c>
      <c r="J116" s="2">
        <f t="shared" si="19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+SUMIF($A$250:$A$559,$B126,H$250:H$559)</f>
        <v>0</v>
      </c>
      <c r="I126" s="2">
        <f t="shared" si="20"/>
        <v>0</v>
      </c>
      <c r="J126" s="2">
        <f t="shared" si="20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0</v>
      </c>
      <c r="I127" s="2">
        <f t="shared" si="20"/>
        <v>0</v>
      </c>
      <c r="J127" s="2">
        <f t="shared" si="20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0</v>
      </c>
      <c r="I128" s="2">
        <f t="shared" si="20"/>
        <v>0</v>
      </c>
      <c r="J128" s="2">
        <f t="shared" si="20"/>
        <v>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0</v>
      </c>
      <c r="I129" s="2">
        <f t="shared" si="20"/>
        <v>0</v>
      </c>
      <c r="J129" s="2">
        <f t="shared" si="20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+SUMIF($A$250:$A$559,$B136,H$250:H$559)</f>
        <v>0</v>
      </c>
      <c r="I136" s="2">
        <f t="shared" si="22"/>
        <v>0</v>
      </c>
      <c r="J136" s="2">
        <f t="shared" si="22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+SUMIF($A$250:$A$559,$B140,H$250:H$559)</f>
        <v>0</v>
      </c>
      <c r="I140" s="2">
        <f t="shared" si="24"/>
        <v>0</v>
      </c>
      <c r="J140" s="2">
        <f t="shared" si="24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0</v>
      </c>
      <c r="I141" s="2">
        <f t="shared" si="24"/>
        <v>0</v>
      </c>
      <c r="J141" s="2">
        <f t="shared" si="24"/>
        <v>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+SUMIF($A$250:$A$559,$B150,H$250:H$559)</f>
        <v>0</v>
      </c>
      <c r="I150" s="2">
        <f t="shared" si="25"/>
        <v>0</v>
      </c>
      <c r="J150" s="2">
        <f t="shared" si="25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0</v>
      </c>
      <c r="I151" s="2">
        <f t="shared" si="25"/>
        <v>0</v>
      </c>
      <c r="J151" s="2">
        <f t="shared" si="25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0</v>
      </c>
      <c r="I155" s="2">
        <f t="shared" si="25"/>
        <v>0</v>
      </c>
      <c r="J155" s="2">
        <f t="shared" si="25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0</v>
      </c>
      <c r="I156" s="2">
        <f t="shared" si="25"/>
        <v>0</v>
      </c>
      <c r="J156" s="2">
        <f t="shared" si="25"/>
        <v>0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+SUMIF($A$250:$A$559,$B160,H$250:H$559)</f>
        <v>0</v>
      </c>
      <c r="I160" s="2">
        <f t="shared" si="26"/>
        <v>0</v>
      </c>
      <c r="J160" s="2">
        <f t="shared" si="26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+SUMIF($A$250:$A$559,$B170,H$250:H$559)</f>
        <v>0</v>
      </c>
      <c r="I170" s="2">
        <f t="shared" si="27"/>
        <v>0</v>
      </c>
      <c r="J170" s="2">
        <f t="shared" si="27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4737982</v>
      </c>
      <c r="I178" s="9">
        <f t="shared" si="29"/>
        <v>4795299</v>
      </c>
      <c r="J178" s="9">
        <f t="shared" si="29"/>
        <v>4687977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+SUMIF($A$250:$A$559,$B181,H$250:H$559)</f>
        <v>0</v>
      </c>
      <c r="I181" s="2">
        <f t="shared" si="30"/>
        <v>0</v>
      </c>
      <c r="J181" s="2">
        <f t="shared" si="30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0</v>
      </c>
      <c r="I183" s="2">
        <f t="shared" si="30"/>
        <v>0</v>
      </c>
      <c r="J183" s="2">
        <f t="shared" si="30"/>
        <v>0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635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635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635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635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635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635</v>
      </c>
      <c r="G189" s="2" t="s">
        <v>595</v>
      </c>
      <c r="H189" s="2">
        <f t="shared" si="30"/>
        <v>782</v>
      </c>
      <c r="I189" s="2">
        <f t="shared" si="30"/>
        <v>763</v>
      </c>
      <c r="J189" s="2">
        <f t="shared" si="30"/>
        <v>762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635</v>
      </c>
      <c r="G190" s="2" t="s">
        <v>595</v>
      </c>
      <c r="H190" s="2">
        <f t="shared" si="30"/>
        <v>30</v>
      </c>
      <c r="I190" s="2">
        <f t="shared" si="30"/>
        <v>23</v>
      </c>
      <c r="J190" s="2">
        <f t="shared" si="30"/>
        <v>19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635</v>
      </c>
      <c r="G191" s="2" t="s">
        <v>595</v>
      </c>
      <c r="H191" s="2">
        <f t="shared" ref="H191:J200" si="31">+SUMIF($A$250:$A$559,$B191,H$250:H$559)</f>
        <v>470</v>
      </c>
      <c r="I191" s="2">
        <f t="shared" si="31"/>
        <v>538</v>
      </c>
      <c r="J191" s="2">
        <f t="shared" si="31"/>
        <v>582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635</v>
      </c>
      <c r="G192" s="2" t="s">
        <v>595</v>
      </c>
      <c r="H192" s="2">
        <f t="shared" si="31"/>
        <v>750</v>
      </c>
      <c r="I192" s="2">
        <f t="shared" si="31"/>
        <v>742</v>
      </c>
      <c r="J192" s="2">
        <f t="shared" si="31"/>
        <v>727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635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635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635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635</v>
      </c>
      <c r="G196" s="2" t="s">
        <v>595</v>
      </c>
      <c r="H196" s="2">
        <f t="shared" si="31"/>
        <v>430</v>
      </c>
      <c r="I196" s="2">
        <f t="shared" si="31"/>
        <v>421</v>
      </c>
      <c r="J196" s="2">
        <f t="shared" si="31"/>
        <v>397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635</v>
      </c>
      <c r="G197" s="2" t="s">
        <v>595</v>
      </c>
      <c r="H197" s="2">
        <f t="shared" si="31"/>
        <v>237</v>
      </c>
      <c r="I197" s="2">
        <f t="shared" si="31"/>
        <v>239</v>
      </c>
      <c r="J197" s="2">
        <f t="shared" si="31"/>
        <v>211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635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+SUMIF($A$250:$A$559,$B201,H$250:H$559)</f>
        <v>0</v>
      </c>
      <c r="I201" s="2">
        <f t="shared" si="32"/>
        <v>0</v>
      </c>
      <c r="J201" s="2">
        <f t="shared" si="32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+SUMIF($A$250:$A$559,$B211,H$250:H$559)</f>
        <v>0</v>
      </c>
      <c r="I211" s="2">
        <f t="shared" si="33"/>
        <v>0</v>
      </c>
      <c r="J211" s="2">
        <f t="shared" si="33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567</v>
      </c>
      <c r="I213" s="2">
        <f t="shared" si="33"/>
        <v>568</v>
      </c>
      <c r="J213" s="2">
        <f t="shared" si="33"/>
        <v>571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+SUMIF($A$250:$A$559,$B221,H$250:H$559)</f>
        <v>0</v>
      </c>
      <c r="I221" s="2">
        <f t="shared" si="34"/>
        <v>0</v>
      </c>
      <c r="J221" s="2">
        <f t="shared" si="34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237</v>
      </c>
      <c r="I224" s="2">
        <f t="shared" si="34"/>
        <v>236</v>
      </c>
      <c r="J224" s="2">
        <f t="shared" si="34"/>
        <v>231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+SUMIF($A$250:$A$559,$B231,H$250:H$559)</f>
        <v>0</v>
      </c>
      <c r="I231" s="2">
        <f t="shared" si="35"/>
        <v>0</v>
      </c>
      <c r="J231" s="2">
        <f t="shared" si="35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635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635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635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+SUMIF($A$250:$A$559,$B241,H$250:H$559)</f>
        <v>0</v>
      </c>
      <c r="I241" s="2">
        <f t="shared" si="36"/>
        <v>0</v>
      </c>
      <c r="J241" s="2">
        <f t="shared" si="36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0</v>
      </c>
      <c r="I244" s="2">
        <f t="shared" si="36"/>
        <v>0</v>
      </c>
      <c r="J244" s="2">
        <f t="shared" si="36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0</v>
      </c>
      <c r="I245" s="2">
        <f t="shared" si="36"/>
        <v>0</v>
      </c>
      <c r="J245" s="2">
        <f t="shared" si="36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x14ac:dyDescent="0.2">
      <c r="A250" s="1">
        <v>12</v>
      </c>
      <c r="B250" s="1" t="s">
        <v>29</v>
      </c>
      <c r="C250" s="1">
        <v>489</v>
      </c>
      <c r="D250" s="1" t="s">
        <v>576</v>
      </c>
      <c r="E250" s="1">
        <v>5312</v>
      </c>
      <c r="F250" s="1" t="s">
        <v>598</v>
      </c>
      <c r="G250" s="1" t="s">
        <v>599</v>
      </c>
      <c r="H250" s="1">
        <v>25</v>
      </c>
      <c r="I250" s="1">
        <v>26</v>
      </c>
      <c r="J250" s="1">
        <v>27</v>
      </c>
    </row>
    <row r="251" spans="1:10" x14ac:dyDescent="0.2">
      <c r="A251" s="1">
        <v>23</v>
      </c>
      <c r="B251" s="1" t="s">
        <v>36</v>
      </c>
      <c r="C251" s="1">
        <v>489</v>
      </c>
      <c r="D251" s="1" t="s">
        <v>576</v>
      </c>
      <c r="E251" s="1">
        <v>5312</v>
      </c>
      <c r="F251" s="1" t="s">
        <v>598</v>
      </c>
      <c r="G251" s="1" t="s">
        <v>599</v>
      </c>
      <c r="H251" s="1">
        <v>233</v>
      </c>
      <c r="I251" s="1">
        <v>318</v>
      </c>
      <c r="J251" s="1">
        <v>313</v>
      </c>
    </row>
    <row r="252" spans="1:10" x14ac:dyDescent="0.2">
      <c r="A252" s="1">
        <v>19</v>
      </c>
      <c r="B252" s="1" t="s">
        <v>40</v>
      </c>
      <c r="C252" s="1">
        <v>489</v>
      </c>
      <c r="D252" s="1" t="s">
        <v>576</v>
      </c>
      <c r="E252" s="1">
        <v>5312</v>
      </c>
      <c r="F252" s="1" t="s">
        <v>598</v>
      </c>
      <c r="G252" s="1" t="s">
        <v>599</v>
      </c>
      <c r="H252" s="1">
        <v>39172</v>
      </c>
      <c r="I252" s="1">
        <v>39976</v>
      </c>
      <c r="J252" s="1">
        <v>40461</v>
      </c>
    </row>
    <row r="253" spans="1:10" x14ac:dyDescent="0.2">
      <c r="A253" s="1">
        <v>32</v>
      </c>
      <c r="B253" s="1" t="s">
        <v>50</v>
      </c>
      <c r="C253" s="1">
        <v>489</v>
      </c>
      <c r="D253" s="1" t="s">
        <v>576</v>
      </c>
      <c r="E253" s="1">
        <v>5312</v>
      </c>
      <c r="F253" s="1" t="s">
        <v>598</v>
      </c>
      <c r="G253" s="1" t="s">
        <v>599</v>
      </c>
      <c r="H253" s="1">
        <v>313195</v>
      </c>
      <c r="I253" s="1">
        <v>331329</v>
      </c>
      <c r="J253" s="1">
        <v>346059</v>
      </c>
    </row>
    <row r="254" spans="1:10" x14ac:dyDescent="0.2">
      <c r="A254" s="1">
        <v>37</v>
      </c>
      <c r="B254" s="1" t="s">
        <v>54</v>
      </c>
      <c r="C254" s="1">
        <v>489</v>
      </c>
      <c r="D254" s="1" t="s">
        <v>576</v>
      </c>
      <c r="E254" s="1">
        <v>5312</v>
      </c>
      <c r="F254" s="1" t="s">
        <v>598</v>
      </c>
      <c r="G254" s="1" t="s">
        <v>599</v>
      </c>
      <c r="H254" s="1">
        <v>29573</v>
      </c>
      <c r="I254" s="1">
        <v>29694</v>
      </c>
      <c r="J254" s="1">
        <v>29760</v>
      </c>
    </row>
    <row r="255" spans="1:10" x14ac:dyDescent="0.2">
      <c r="A255" s="1">
        <v>44</v>
      </c>
      <c r="B255" s="1" t="s">
        <v>58</v>
      </c>
      <c r="C255" s="1">
        <v>489</v>
      </c>
      <c r="D255" s="1" t="s">
        <v>576</v>
      </c>
      <c r="E255" s="1">
        <v>5312</v>
      </c>
      <c r="F255" s="1" t="s">
        <v>598</v>
      </c>
      <c r="G255" s="1" t="s">
        <v>599</v>
      </c>
      <c r="H255" s="1">
        <v>399653</v>
      </c>
      <c r="I255" s="1">
        <v>413474</v>
      </c>
      <c r="J255" s="1">
        <v>404550</v>
      </c>
    </row>
    <row r="256" spans="1:10" x14ac:dyDescent="0.2">
      <c r="A256" s="1">
        <v>46</v>
      </c>
      <c r="B256" s="1" t="s">
        <v>60</v>
      </c>
      <c r="C256" s="1">
        <v>489</v>
      </c>
      <c r="D256" s="1" t="s">
        <v>576</v>
      </c>
      <c r="E256" s="1">
        <v>5312</v>
      </c>
      <c r="F256" s="1" t="s">
        <v>598</v>
      </c>
      <c r="G256" s="1" t="s">
        <v>599</v>
      </c>
      <c r="H256" s="1">
        <v>11500</v>
      </c>
      <c r="I256" s="1">
        <v>11461</v>
      </c>
      <c r="J256" s="1">
        <v>11609</v>
      </c>
    </row>
    <row r="257" spans="1:10" x14ac:dyDescent="0.2">
      <c r="A257" s="1">
        <v>48</v>
      </c>
      <c r="B257" s="1" t="s">
        <v>62</v>
      </c>
      <c r="C257" s="1">
        <v>489</v>
      </c>
      <c r="D257" s="1" t="s">
        <v>576</v>
      </c>
      <c r="E257" s="1">
        <v>5312</v>
      </c>
      <c r="F257" s="1" t="s">
        <v>598</v>
      </c>
      <c r="G257" s="1" t="s">
        <v>599</v>
      </c>
      <c r="H257" s="1">
        <v>10000</v>
      </c>
      <c r="I257" s="1">
        <v>10000</v>
      </c>
      <c r="J257" s="1">
        <v>10000</v>
      </c>
    </row>
    <row r="258" spans="1:10" x14ac:dyDescent="0.2">
      <c r="A258" s="1">
        <v>107</v>
      </c>
      <c r="B258" s="1" t="s">
        <v>63</v>
      </c>
      <c r="C258" s="1">
        <v>489</v>
      </c>
      <c r="D258" s="1" t="s">
        <v>576</v>
      </c>
      <c r="E258" s="1">
        <v>5312</v>
      </c>
      <c r="F258" s="1" t="s">
        <v>598</v>
      </c>
      <c r="G258" s="1" t="s">
        <v>599</v>
      </c>
      <c r="H258" s="1">
        <v>421649</v>
      </c>
      <c r="I258" s="1">
        <v>420523</v>
      </c>
      <c r="J258" s="1">
        <v>420950</v>
      </c>
    </row>
    <row r="259" spans="1:10" x14ac:dyDescent="0.2">
      <c r="A259" s="1">
        <v>49</v>
      </c>
      <c r="B259" s="1" t="s">
        <v>65</v>
      </c>
      <c r="C259" s="1">
        <v>489</v>
      </c>
      <c r="D259" s="1" t="s">
        <v>576</v>
      </c>
      <c r="E259" s="1">
        <v>5312</v>
      </c>
      <c r="F259" s="1" t="s">
        <v>598</v>
      </c>
      <c r="G259" s="1" t="s">
        <v>599</v>
      </c>
      <c r="H259" s="1">
        <v>56302</v>
      </c>
      <c r="I259" s="1">
        <v>58534</v>
      </c>
      <c r="J259" s="1">
        <v>63985</v>
      </c>
    </row>
    <row r="260" spans="1:10" x14ac:dyDescent="0.2">
      <c r="A260" s="1">
        <v>250</v>
      </c>
      <c r="B260" s="1" t="s">
        <v>70</v>
      </c>
      <c r="C260" s="1">
        <v>489</v>
      </c>
      <c r="D260" s="1" t="s">
        <v>576</v>
      </c>
      <c r="E260" s="1">
        <v>5312</v>
      </c>
      <c r="F260" s="1" t="s">
        <v>598</v>
      </c>
      <c r="G260" s="1" t="s">
        <v>599</v>
      </c>
      <c r="H260" s="1">
        <v>252449</v>
      </c>
      <c r="I260" s="1">
        <v>250828</v>
      </c>
      <c r="J260" s="1">
        <v>249206</v>
      </c>
    </row>
    <row r="261" spans="1:10" x14ac:dyDescent="0.2">
      <c r="A261" s="1">
        <v>55</v>
      </c>
      <c r="B261" s="1" t="s">
        <v>73</v>
      </c>
      <c r="C261" s="1">
        <v>489</v>
      </c>
      <c r="D261" s="1" t="s">
        <v>576</v>
      </c>
      <c r="E261" s="1">
        <v>5312</v>
      </c>
      <c r="F261" s="1" t="s">
        <v>598</v>
      </c>
      <c r="G261" s="1" t="s">
        <v>599</v>
      </c>
      <c r="H261" s="1">
        <v>782</v>
      </c>
      <c r="I261" s="1">
        <v>763</v>
      </c>
      <c r="J261" s="1">
        <v>762</v>
      </c>
    </row>
    <row r="262" spans="1:10" x14ac:dyDescent="0.2">
      <c r="A262" s="1">
        <v>56</v>
      </c>
      <c r="B262" s="1" t="s">
        <v>74</v>
      </c>
      <c r="C262" s="1">
        <v>489</v>
      </c>
      <c r="D262" s="1" t="s">
        <v>576</v>
      </c>
      <c r="E262" s="1">
        <v>5312</v>
      </c>
      <c r="F262" s="1" t="s">
        <v>598</v>
      </c>
      <c r="G262" s="1" t="s">
        <v>599</v>
      </c>
      <c r="H262" s="1">
        <v>46244</v>
      </c>
      <c r="I262" s="1">
        <v>45701</v>
      </c>
      <c r="J262" s="1">
        <v>46868</v>
      </c>
    </row>
    <row r="263" spans="1:10" x14ac:dyDescent="0.2">
      <c r="A263" s="1">
        <v>58</v>
      </c>
      <c r="B263" s="1" t="s">
        <v>75</v>
      </c>
      <c r="C263" s="1">
        <v>489</v>
      </c>
      <c r="D263" s="1" t="s">
        <v>576</v>
      </c>
      <c r="E263" s="1">
        <v>5312</v>
      </c>
      <c r="F263" s="1" t="s">
        <v>598</v>
      </c>
      <c r="G263" s="1" t="s">
        <v>599</v>
      </c>
      <c r="H263" s="1">
        <v>104574</v>
      </c>
      <c r="I263" s="1">
        <v>105817</v>
      </c>
      <c r="J263" s="1">
        <v>94911</v>
      </c>
    </row>
    <row r="264" spans="1:10" x14ac:dyDescent="0.2">
      <c r="A264" s="1">
        <v>60</v>
      </c>
      <c r="B264" s="1" t="s">
        <v>77</v>
      </c>
      <c r="C264" s="1">
        <v>489</v>
      </c>
      <c r="D264" s="1" t="s">
        <v>576</v>
      </c>
      <c r="E264" s="1">
        <v>5312</v>
      </c>
      <c r="F264" s="1" t="s">
        <v>598</v>
      </c>
      <c r="G264" s="1" t="s">
        <v>599</v>
      </c>
      <c r="H264" s="1">
        <v>2289</v>
      </c>
      <c r="I264" s="1">
        <v>2267</v>
      </c>
      <c r="J264" s="1">
        <v>1891</v>
      </c>
    </row>
    <row r="265" spans="1:10" x14ac:dyDescent="0.2">
      <c r="A265" s="1">
        <v>61</v>
      </c>
      <c r="B265" s="1" t="s">
        <v>78</v>
      </c>
      <c r="C265" s="1">
        <v>489</v>
      </c>
      <c r="D265" s="1" t="s">
        <v>576</v>
      </c>
      <c r="E265" s="1">
        <v>5312</v>
      </c>
      <c r="F265" s="1" t="s">
        <v>598</v>
      </c>
      <c r="G265" s="1" t="s">
        <v>599</v>
      </c>
      <c r="H265" s="1">
        <v>7700</v>
      </c>
      <c r="I265" s="1">
        <v>7664</v>
      </c>
      <c r="J265" s="1">
        <v>7772</v>
      </c>
    </row>
    <row r="266" spans="1:10" x14ac:dyDescent="0.2">
      <c r="A266" s="1">
        <v>69</v>
      </c>
      <c r="B266" s="1" t="s">
        <v>87</v>
      </c>
      <c r="C266" s="1">
        <v>489</v>
      </c>
      <c r="D266" s="1" t="s">
        <v>576</v>
      </c>
      <c r="E266" s="1">
        <v>5312</v>
      </c>
      <c r="F266" s="1" t="s">
        <v>598</v>
      </c>
      <c r="G266" s="1" t="s">
        <v>599</v>
      </c>
      <c r="H266" s="1">
        <v>375</v>
      </c>
      <c r="I266" s="1">
        <v>340</v>
      </c>
      <c r="J266" s="1">
        <v>326</v>
      </c>
    </row>
    <row r="267" spans="1:10" x14ac:dyDescent="0.2">
      <c r="A267" s="1">
        <v>74</v>
      </c>
      <c r="B267" s="1" t="s">
        <v>89</v>
      </c>
      <c r="C267" s="1">
        <v>489</v>
      </c>
      <c r="D267" s="1" t="s">
        <v>576</v>
      </c>
      <c r="E267" s="1">
        <v>5312</v>
      </c>
      <c r="F267" s="1" t="s">
        <v>598</v>
      </c>
      <c r="G267" s="1" t="s">
        <v>599</v>
      </c>
      <c r="H267" s="1">
        <v>53000</v>
      </c>
      <c r="I267" s="1">
        <v>55747</v>
      </c>
      <c r="J267" s="1">
        <v>56319</v>
      </c>
    </row>
    <row r="268" spans="1:10" x14ac:dyDescent="0.2">
      <c r="A268" s="1">
        <v>81</v>
      </c>
      <c r="B268" s="1" t="s">
        <v>93</v>
      </c>
      <c r="C268" s="1">
        <v>489</v>
      </c>
      <c r="D268" s="1" t="s">
        <v>576</v>
      </c>
      <c r="E268" s="1">
        <v>5312</v>
      </c>
      <c r="F268" s="1" t="s">
        <v>598</v>
      </c>
      <c r="G268" s="1" t="s">
        <v>599</v>
      </c>
      <c r="H268" s="1">
        <v>357000</v>
      </c>
      <c r="I268" s="1">
        <v>362607</v>
      </c>
      <c r="J268" s="1">
        <v>362607</v>
      </c>
    </row>
    <row r="269" spans="1:10" x14ac:dyDescent="0.2">
      <c r="A269" s="1">
        <v>86</v>
      </c>
      <c r="B269" s="1" t="s">
        <v>95</v>
      </c>
      <c r="C269" s="1">
        <v>489</v>
      </c>
      <c r="D269" s="1" t="s">
        <v>576</v>
      </c>
      <c r="E269" s="1">
        <v>5312</v>
      </c>
      <c r="F269" s="1" t="s">
        <v>598</v>
      </c>
      <c r="G269" s="1" t="s">
        <v>599</v>
      </c>
      <c r="H269" s="1">
        <v>30</v>
      </c>
      <c r="I269" s="1">
        <v>23</v>
      </c>
      <c r="J269" s="1">
        <v>19</v>
      </c>
    </row>
    <row r="270" spans="1:10" x14ac:dyDescent="0.2">
      <c r="A270" s="1">
        <v>87</v>
      </c>
      <c r="B270" s="1" t="s">
        <v>96</v>
      </c>
      <c r="C270" s="1">
        <v>489</v>
      </c>
      <c r="D270" s="1" t="s">
        <v>576</v>
      </c>
      <c r="E270" s="1">
        <v>5312</v>
      </c>
      <c r="F270" s="1" t="s">
        <v>598</v>
      </c>
      <c r="G270" s="1" t="s">
        <v>599</v>
      </c>
      <c r="H270" s="1">
        <v>470</v>
      </c>
      <c r="I270" s="1">
        <v>538</v>
      </c>
      <c r="J270" s="1">
        <v>582</v>
      </c>
    </row>
    <row r="271" spans="1:10" x14ac:dyDescent="0.2">
      <c r="A271" s="1">
        <v>89</v>
      </c>
      <c r="B271" s="1" t="s">
        <v>98</v>
      </c>
      <c r="C271" s="1">
        <v>489</v>
      </c>
      <c r="D271" s="1" t="s">
        <v>576</v>
      </c>
      <c r="E271" s="1">
        <v>5312</v>
      </c>
      <c r="F271" s="1" t="s">
        <v>598</v>
      </c>
      <c r="G271" s="1" t="s">
        <v>599</v>
      </c>
      <c r="H271" s="1">
        <v>13628</v>
      </c>
      <c r="I271" s="1">
        <v>13838</v>
      </c>
      <c r="J271" s="1">
        <v>15446</v>
      </c>
    </row>
    <row r="272" spans="1:10" x14ac:dyDescent="0.2">
      <c r="A272" s="1">
        <v>90</v>
      </c>
      <c r="B272" s="1" t="s">
        <v>99</v>
      </c>
      <c r="C272" s="1">
        <v>489</v>
      </c>
      <c r="D272" s="1" t="s">
        <v>576</v>
      </c>
      <c r="E272" s="1">
        <v>5312</v>
      </c>
      <c r="F272" s="1" t="s">
        <v>598</v>
      </c>
      <c r="G272" s="1" t="s">
        <v>599</v>
      </c>
      <c r="H272" s="1">
        <v>89616</v>
      </c>
      <c r="I272" s="1">
        <v>89759</v>
      </c>
      <c r="J272" s="1">
        <v>89888</v>
      </c>
    </row>
    <row r="273" spans="1:10" x14ac:dyDescent="0.2">
      <c r="A273" s="1">
        <v>175</v>
      </c>
      <c r="B273" s="1" t="s">
        <v>100</v>
      </c>
      <c r="C273" s="1">
        <v>489</v>
      </c>
      <c r="D273" s="1" t="s">
        <v>576</v>
      </c>
      <c r="E273" s="1">
        <v>5312</v>
      </c>
      <c r="F273" s="1" t="s">
        <v>598</v>
      </c>
      <c r="G273" s="1" t="s">
        <v>599</v>
      </c>
      <c r="H273" s="1">
        <v>16640</v>
      </c>
      <c r="I273" s="1">
        <v>16759</v>
      </c>
      <c r="J273" s="1">
        <v>17005</v>
      </c>
    </row>
    <row r="274" spans="1:10" x14ac:dyDescent="0.2">
      <c r="A274" s="1">
        <v>91</v>
      </c>
      <c r="B274" s="1" t="s">
        <v>101</v>
      </c>
      <c r="C274" s="1">
        <v>489</v>
      </c>
      <c r="D274" s="1" t="s">
        <v>576</v>
      </c>
      <c r="E274" s="1">
        <v>5312</v>
      </c>
      <c r="F274" s="1" t="s">
        <v>598</v>
      </c>
      <c r="G274" s="1" t="s">
        <v>599</v>
      </c>
      <c r="H274" s="1">
        <v>15210</v>
      </c>
      <c r="I274" s="1">
        <v>23250</v>
      </c>
      <c r="J274" s="1">
        <v>26900</v>
      </c>
    </row>
    <row r="275" spans="1:10" x14ac:dyDescent="0.2">
      <c r="A275" s="1">
        <v>93</v>
      </c>
      <c r="B275" s="1" t="s">
        <v>102</v>
      </c>
      <c r="C275" s="1">
        <v>489</v>
      </c>
      <c r="D275" s="1" t="s">
        <v>576</v>
      </c>
      <c r="E275" s="1">
        <v>5312</v>
      </c>
      <c r="F275" s="1" t="s">
        <v>598</v>
      </c>
      <c r="G275" s="1" t="s">
        <v>599</v>
      </c>
      <c r="H275" s="1">
        <v>36343</v>
      </c>
      <c r="I275" s="1">
        <v>36140</v>
      </c>
      <c r="J275" s="1">
        <v>37177</v>
      </c>
    </row>
    <row r="276" spans="1:10" x14ac:dyDescent="0.2">
      <c r="A276" s="1">
        <v>95</v>
      </c>
      <c r="B276" s="1" t="s">
        <v>103</v>
      </c>
      <c r="C276" s="1">
        <v>489</v>
      </c>
      <c r="D276" s="1" t="s">
        <v>576</v>
      </c>
      <c r="E276" s="1">
        <v>5312</v>
      </c>
      <c r="F276" s="1" t="s">
        <v>598</v>
      </c>
      <c r="G276" s="1" t="s">
        <v>599</v>
      </c>
      <c r="H276" s="1">
        <v>7599</v>
      </c>
      <c r="I276" s="1">
        <v>7835</v>
      </c>
      <c r="J276" s="1">
        <v>7830</v>
      </c>
    </row>
    <row r="277" spans="1:10" x14ac:dyDescent="0.2">
      <c r="A277" s="1">
        <v>109</v>
      </c>
      <c r="B277" s="1" t="s">
        <v>113</v>
      </c>
      <c r="C277" s="1">
        <v>489</v>
      </c>
      <c r="D277" s="1" t="s">
        <v>576</v>
      </c>
      <c r="E277" s="1">
        <v>5312</v>
      </c>
      <c r="F277" s="1" t="s">
        <v>598</v>
      </c>
      <c r="G277" s="1" t="s">
        <v>599</v>
      </c>
      <c r="H277" s="1">
        <v>2113</v>
      </c>
      <c r="I277" s="1">
        <v>2090</v>
      </c>
      <c r="J277" s="1">
        <v>2282</v>
      </c>
    </row>
    <row r="278" spans="1:10" x14ac:dyDescent="0.2">
      <c r="A278" s="1">
        <v>114</v>
      </c>
      <c r="B278" s="1" t="s">
        <v>117</v>
      </c>
      <c r="C278" s="1">
        <v>489</v>
      </c>
      <c r="D278" s="1" t="s">
        <v>576</v>
      </c>
      <c r="E278" s="1">
        <v>5312</v>
      </c>
      <c r="F278" s="1" t="s">
        <v>598</v>
      </c>
      <c r="G278" s="1" t="s">
        <v>599</v>
      </c>
      <c r="H278" s="1">
        <v>2642</v>
      </c>
      <c r="I278" s="1">
        <v>2646</v>
      </c>
      <c r="J278" s="1">
        <v>2646</v>
      </c>
    </row>
    <row r="279" spans="1:10" x14ac:dyDescent="0.2">
      <c r="A279" s="1">
        <v>120</v>
      </c>
      <c r="B279" s="1" t="s">
        <v>121</v>
      </c>
      <c r="C279" s="1">
        <v>489</v>
      </c>
      <c r="D279" s="1" t="s">
        <v>576</v>
      </c>
      <c r="E279" s="1">
        <v>5312</v>
      </c>
      <c r="F279" s="1" t="s">
        <v>598</v>
      </c>
      <c r="G279" s="1" t="s">
        <v>599</v>
      </c>
    </row>
    <row r="280" spans="1:10" x14ac:dyDescent="0.2">
      <c r="A280" s="1">
        <v>123</v>
      </c>
      <c r="B280" s="1" t="s">
        <v>125</v>
      </c>
      <c r="C280" s="1">
        <v>489</v>
      </c>
      <c r="D280" s="1" t="s">
        <v>576</v>
      </c>
      <c r="E280" s="1">
        <v>5312</v>
      </c>
      <c r="F280" s="1" t="s">
        <v>598</v>
      </c>
      <c r="G280" s="1" t="s">
        <v>599</v>
      </c>
      <c r="H280" s="1">
        <v>22180</v>
      </c>
      <c r="I280" s="1">
        <v>22562</v>
      </c>
      <c r="J280" s="1">
        <v>22885</v>
      </c>
    </row>
    <row r="281" spans="1:10" x14ac:dyDescent="0.2">
      <c r="A281" s="1">
        <v>130</v>
      </c>
      <c r="B281" s="1" t="s">
        <v>131</v>
      </c>
      <c r="C281" s="1">
        <v>489</v>
      </c>
      <c r="D281" s="1" t="s">
        <v>576</v>
      </c>
      <c r="E281" s="1">
        <v>5312</v>
      </c>
      <c r="F281" s="1" t="s">
        <v>598</v>
      </c>
      <c r="G281" s="1" t="s">
        <v>599</v>
      </c>
      <c r="H281" s="1">
        <v>34510</v>
      </c>
      <c r="I281" s="1">
        <v>36307</v>
      </c>
      <c r="J281" s="1">
        <v>36504</v>
      </c>
    </row>
    <row r="282" spans="1:10" x14ac:dyDescent="0.2">
      <c r="A282" s="1">
        <v>135</v>
      </c>
      <c r="B282" s="1" t="s">
        <v>137</v>
      </c>
      <c r="C282" s="1">
        <v>489</v>
      </c>
      <c r="D282" s="1" t="s">
        <v>576</v>
      </c>
      <c r="E282" s="1">
        <v>5312</v>
      </c>
      <c r="F282" s="1" t="s">
        <v>598</v>
      </c>
      <c r="G282" s="1" t="s">
        <v>599</v>
      </c>
      <c r="H282" s="1">
        <v>750</v>
      </c>
      <c r="I282" s="1">
        <v>742</v>
      </c>
      <c r="J282" s="1">
        <v>727</v>
      </c>
    </row>
    <row r="283" spans="1:10" x14ac:dyDescent="0.2">
      <c r="A283" s="1">
        <v>145</v>
      </c>
      <c r="B283" s="1" t="s">
        <v>141</v>
      </c>
      <c r="C283" s="1">
        <v>489</v>
      </c>
      <c r="D283" s="1" t="s">
        <v>576</v>
      </c>
      <c r="E283" s="1">
        <v>5312</v>
      </c>
      <c r="F283" s="1" t="s">
        <v>598</v>
      </c>
      <c r="G283" s="1" t="s">
        <v>599</v>
      </c>
      <c r="H283" s="1">
        <v>567</v>
      </c>
      <c r="I283" s="1">
        <v>568</v>
      </c>
      <c r="J283" s="1">
        <v>571</v>
      </c>
    </row>
    <row r="284" spans="1:10" x14ac:dyDescent="0.2">
      <c r="A284" s="1">
        <v>28</v>
      </c>
      <c r="B284" s="1" t="s">
        <v>147</v>
      </c>
      <c r="C284" s="1">
        <v>489</v>
      </c>
      <c r="D284" s="1" t="s">
        <v>576</v>
      </c>
      <c r="E284" s="1">
        <v>5312</v>
      </c>
      <c r="F284" s="1" t="s">
        <v>598</v>
      </c>
      <c r="G284" s="1" t="s">
        <v>599</v>
      </c>
      <c r="H284" s="1">
        <v>75676</v>
      </c>
      <c r="I284" s="1">
        <v>80128</v>
      </c>
      <c r="J284" s="1">
        <v>81612</v>
      </c>
    </row>
    <row r="285" spans="1:10" x14ac:dyDescent="0.2">
      <c r="A285" s="1">
        <v>153</v>
      </c>
      <c r="B285" s="1" t="s">
        <v>152</v>
      </c>
      <c r="C285" s="1">
        <v>489</v>
      </c>
      <c r="D285" s="1" t="s">
        <v>576</v>
      </c>
      <c r="E285" s="1">
        <v>5312</v>
      </c>
      <c r="F285" s="1" t="s">
        <v>598</v>
      </c>
      <c r="G285" s="1" t="s">
        <v>599</v>
      </c>
      <c r="H285" s="1">
        <v>60</v>
      </c>
      <c r="I285" s="1">
        <v>71</v>
      </c>
      <c r="J285" s="1">
        <v>111</v>
      </c>
    </row>
    <row r="286" spans="1:10" x14ac:dyDescent="0.2">
      <c r="A286" s="1">
        <v>157</v>
      </c>
      <c r="B286" s="1" t="s">
        <v>154</v>
      </c>
      <c r="C286" s="1">
        <v>489</v>
      </c>
      <c r="D286" s="1" t="s">
        <v>576</v>
      </c>
      <c r="E286" s="1">
        <v>5312</v>
      </c>
      <c r="F286" s="1" t="s">
        <v>598</v>
      </c>
      <c r="G286" s="1" t="s">
        <v>599</v>
      </c>
      <c r="H286" s="1">
        <v>8685</v>
      </c>
      <c r="I286" s="1">
        <v>9556</v>
      </c>
      <c r="J286" s="1">
        <v>11760</v>
      </c>
    </row>
    <row r="287" spans="1:10" x14ac:dyDescent="0.2">
      <c r="A287" s="1">
        <v>159</v>
      </c>
      <c r="B287" s="1" t="s">
        <v>156</v>
      </c>
      <c r="C287" s="1">
        <v>489</v>
      </c>
      <c r="D287" s="1" t="s">
        <v>576</v>
      </c>
      <c r="E287" s="1">
        <v>5312</v>
      </c>
      <c r="F287" s="1" t="s">
        <v>598</v>
      </c>
      <c r="G287" s="1" t="s">
        <v>599</v>
      </c>
      <c r="H287" s="1">
        <v>472049</v>
      </c>
      <c r="I287" s="1">
        <v>474704</v>
      </c>
      <c r="J287" s="1">
        <v>477304</v>
      </c>
    </row>
    <row r="288" spans="1:10" x14ac:dyDescent="0.2">
      <c r="A288" s="1">
        <v>164</v>
      </c>
      <c r="B288" s="1" t="s">
        <v>161</v>
      </c>
      <c r="C288" s="1">
        <v>489</v>
      </c>
      <c r="D288" s="1" t="s">
        <v>576</v>
      </c>
      <c r="E288" s="1">
        <v>5312</v>
      </c>
      <c r="F288" s="1" t="s">
        <v>598</v>
      </c>
      <c r="G288" s="1" t="s">
        <v>599</v>
      </c>
    </row>
    <row r="289" spans="1:10" x14ac:dyDescent="0.2">
      <c r="A289" s="1">
        <v>166</v>
      </c>
      <c r="B289" s="1" t="s">
        <v>163</v>
      </c>
      <c r="C289" s="1">
        <v>489</v>
      </c>
      <c r="D289" s="1" t="s">
        <v>576</v>
      </c>
      <c r="E289" s="1">
        <v>5312</v>
      </c>
      <c r="F289" s="1" t="s">
        <v>598</v>
      </c>
      <c r="G289" s="1" t="s">
        <v>599</v>
      </c>
      <c r="H289" s="1">
        <v>13840</v>
      </c>
      <c r="I289" s="1">
        <v>11253</v>
      </c>
      <c r="J289" s="1">
        <v>10228</v>
      </c>
    </row>
    <row r="290" spans="1:10" x14ac:dyDescent="0.2">
      <c r="A290" s="1">
        <v>170</v>
      </c>
      <c r="B290" s="1" t="s">
        <v>166</v>
      </c>
      <c r="C290" s="1">
        <v>489</v>
      </c>
      <c r="D290" s="1" t="s">
        <v>576</v>
      </c>
      <c r="E290" s="1">
        <v>5312</v>
      </c>
      <c r="F290" s="1" t="s">
        <v>598</v>
      </c>
      <c r="G290" s="1" t="s">
        <v>599</v>
      </c>
      <c r="H290" s="1">
        <v>166038</v>
      </c>
      <c r="I290" s="1">
        <v>167839</v>
      </c>
      <c r="J290" s="1">
        <v>160646</v>
      </c>
    </row>
    <row r="291" spans="1:10" x14ac:dyDescent="0.2">
      <c r="A291" s="1">
        <v>171</v>
      </c>
      <c r="B291" s="1" t="s">
        <v>167</v>
      </c>
      <c r="C291" s="1">
        <v>489</v>
      </c>
      <c r="D291" s="1" t="s">
        <v>576</v>
      </c>
      <c r="E291" s="1">
        <v>5312</v>
      </c>
      <c r="F291" s="1" t="s">
        <v>598</v>
      </c>
      <c r="G291" s="1" t="s">
        <v>599</v>
      </c>
      <c r="H291" s="1">
        <v>261036</v>
      </c>
      <c r="I291" s="1">
        <v>260397</v>
      </c>
      <c r="J291" s="1">
        <v>261041</v>
      </c>
    </row>
    <row r="292" spans="1:10" x14ac:dyDescent="0.2">
      <c r="A292" s="1">
        <v>177</v>
      </c>
      <c r="B292" s="1" t="s">
        <v>170</v>
      </c>
      <c r="C292" s="1">
        <v>489</v>
      </c>
      <c r="D292" s="1" t="s">
        <v>576</v>
      </c>
      <c r="E292" s="1">
        <v>5312</v>
      </c>
      <c r="F292" s="1" t="s">
        <v>598</v>
      </c>
      <c r="G292" s="1" t="s">
        <v>599</v>
      </c>
      <c r="H292" s="1">
        <v>3146</v>
      </c>
      <c r="I292" s="1">
        <v>3481</v>
      </c>
      <c r="J292" s="1">
        <v>3702</v>
      </c>
    </row>
    <row r="293" spans="1:10" x14ac:dyDescent="0.2">
      <c r="A293" s="1">
        <v>184</v>
      </c>
      <c r="B293" s="1" t="s">
        <v>177</v>
      </c>
      <c r="C293" s="1">
        <v>489</v>
      </c>
      <c r="D293" s="1" t="s">
        <v>576</v>
      </c>
      <c r="E293" s="1">
        <v>5312</v>
      </c>
      <c r="F293" s="1" t="s">
        <v>598</v>
      </c>
      <c r="G293" s="1" t="s">
        <v>599</v>
      </c>
    </row>
    <row r="294" spans="1:10" x14ac:dyDescent="0.2">
      <c r="A294" s="1">
        <v>189</v>
      </c>
      <c r="B294" s="1" t="s">
        <v>179</v>
      </c>
      <c r="C294" s="1">
        <v>489</v>
      </c>
      <c r="D294" s="1" t="s">
        <v>576</v>
      </c>
      <c r="E294" s="1">
        <v>5312</v>
      </c>
      <c r="F294" s="1" t="s">
        <v>598</v>
      </c>
      <c r="G294" s="1" t="s">
        <v>599</v>
      </c>
      <c r="H294" s="1">
        <v>430</v>
      </c>
      <c r="I294" s="1">
        <v>421</v>
      </c>
      <c r="J294" s="1">
        <v>397</v>
      </c>
    </row>
    <row r="295" spans="1:10" x14ac:dyDescent="0.2">
      <c r="A295" s="1">
        <v>191</v>
      </c>
      <c r="B295" s="1" t="s">
        <v>181</v>
      </c>
      <c r="C295" s="1">
        <v>489</v>
      </c>
      <c r="D295" s="1" t="s">
        <v>576</v>
      </c>
      <c r="E295" s="1">
        <v>5312</v>
      </c>
      <c r="F295" s="1" t="s">
        <v>598</v>
      </c>
      <c r="G295" s="1" t="s">
        <v>599</v>
      </c>
      <c r="H295" s="1">
        <v>237</v>
      </c>
      <c r="I295" s="1">
        <v>239</v>
      </c>
      <c r="J295" s="1">
        <v>211</v>
      </c>
    </row>
    <row r="296" spans="1:10" x14ac:dyDescent="0.2">
      <c r="A296" s="1">
        <v>197</v>
      </c>
      <c r="B296" s="1" t="s">
        <v>189</v>
      </c>
      <c r="C296" s="1">
        <v>489</v>
      </c>
      <c r="D296" s="1" t="s">
        <v>576</v>
      </c>
      <c r="E296" s="1">
        <v>5312</v>
      </c>
      <c r="F296" s="1" t="s">
        <v>598</v>
      </c>
      <c r="G296" s="1" t="s">
        <v>599</v>
      </c>
      <c r="H296" s="1">
        <v>8046</v>
      </c>
      <c r="I296" s="1">
        <v>8233</v>
      </c>
      <c r="J296" s="1">
        <v>8388</v>
      </c>
    </row>
    <row r="297" spans="1:10" x14ac:dyDescent="0.2">
      <c r="A297" s="1">
        <v>38</v>
      </c>
      <c r="B297" s="1" t="s">
        <v>197</v>
      </c>
      <c r="C297" s="1">
        <v>489</v>
      </c>
      <c r="D297" s="1" t="s">
        <v>576</v>
      </c>
      <c r="E297" s="1">
        <v>5312</v>
      </c>
      <c r="F297" s="1" t="s">
        <v>598</v>
      </c>
      <c r="G297" s="1" t="s">
        <v>599</v>
      </c>
      <c r="H297" s="1">
        <v>56200</v>
      </c>
      <c r="I297" s="1">
        <v>57654</v>
      </c>
      <c r="J297" s="1">
        <v>56762</v>
      </c>
    </row>
    <row r="298" spans="1:10" x14ac:dyDescent="0.2">
      <c r="A298" s="1">
        <v>207</v>
      </c>
      <c r="B298" s="1" t="s">
        <v>199</v>
      </c>
      <c r="C298" s="1">
        <v>489</v>
      </c>
      <c r="D298" s="1" t="s">
        <v>576</v>
      </c>
      <c r="E298" s="1">
        <v>5312</v>
      </c>
      <c r="F298" s="1" t="s">
        <v>598</v>
      </c>
      <c r="G298" s="1" t="s">
        <v>599</v>
      </c>
      <c r="H298" s="1">
        <v>781</v>
      </c>
      <c r="I298" s="1">
        <v>640</v>
      </c>
      <c r="J298" s="1">
        <v>640</v>
      </c>
    </row>
    <row r="299" spans="1:10" x14ac:dyDescent="0.2">
      <c r="A299" s="1">
        <v>219</v>
      </c>
      <c r="B299" s="1" t="s">
        <v>210</v>
      </c>
      <c r="C299" s="1">
        <v>489</v>
      </c>
      <c r="D299" s="1" t="s">
        <v>576</v>
      </c>
      <c r="E299" s="1">
        <v>5312</v>
      </c>
      <c r="F299" s="1" t="s">
        <v>598</v>
      </c>
      <c r="G299" s="1" t="s">
        <v>599</v>
      </c>
      <c r="H299" s="1">
        <v>237</v>
      </c>
      <c r="I299" s="1">
        <v>236</v>
      </c>
      <c r="J299" s="1">
        <v>231</v>
      </c>
    </row>
    <row r="300" spans="1:10" x14ac:dyDescent="0.2">
      <c r="A300" s="1">
        <v>220</v>
      </c>
      <c r="B300" s="1" t="s">
        <v>211</v>
      </c>
      <c r="C300" s="1">
        <v>489</v>
      </c>
      <c r="D300" s="1" t="s">
        <v>576</v>
      </c>
      <c r="E300" s="1">
        <v>5312</v>
      </c>
      <c r="F300" s="1" t="s">
        <v>598</v>
      </c>
      <c r="G300" s="1" t="s">
        <v>599</v>
      </c>
      <c r="H300" s="1">
        <v>1424</v>
      </c>
      <c r="I300" s="1">
        <v>1422</v>
      </c>
      <c r="J300" s="1">
        <v>1430</v>
      </c>
    </row>
    <row r="301" spans="1:10" x14ac:dyDescent="0.2">
      <c r="A301" s="1">
        <v>226</v>
      </c>
      <c r="B301" s="1" t="s">
        <v>216</v>
      </c>
      <c r="C301" s="1">
        <v>489</v>
      </c>
      <c r="D301" s="1" t="s">
        <v>576</v>
      </c>
      <c r="E301" s="1">
        <v>5312</v>
      </c>
      <c r="F301" s="1" t="s">
        <v>598</v>
      </c>
      <c r="G301" s="1" t="s">
        <v>599</v>
      </c>
      <c r="H301" s="1">
        <v>973292</v>
      </c>
      <c r="I301" s="1">
        <v>961039</v>
      </c>
      <c r="J301" s="1">
        <v>844976</v>
      </c>
    </row>
    <row r="302" spans="1:10" x14ac:dyDescent="0.2">
      <c r="A302" s="1">
        <v>215</v>
      </c>
      <c r="B302" s="1" t="s">
        <v>220</v>
      </c>
      <c r="C302" s="1">
        <v>489</v>
      </c>
      <c r="D302" s="1" t="s">
        <v>576</v>
      </c>
      <c r="E302" s="1">
        <v>5312</v>
      </c>
      <c r="F302" s="1" t="s">
        <v>598</v>
      </c>
      <c r="G302" s="1" t="s">
        <v>599</v>
      </c>
      <c r="H302" s="1">
        <v>297753</v>
      </c>
      <c r="I302" s="1">
        <v>301302</v>
      </c>
      <c r="J302" s="1">
        <v>304947</v>
      </c>
    </row>
    <row r="303" spans="1:10" x14ac:dyDescent="0.2">
      <c r="A303" s="1">
        <v>236</v>
      </c>
      <c r="B303" s="1" t="s">
        <v>227</v>
      </c>
      <c r="C303" s="1">
        <v>489</v>
      </c>
      <c r="D303" s="1" t="s">
        <v>576</v>
      </c>
      <c r="E303" s="1">
        <v>5312</v>
      </c>
      <c r="F303" s="1" t="s">
        <v>598</v>
      </c>
      <c r="G303" s="1" t="s">
        <v>599</v>
      </c>
      <c r="H303" s="1">
        <v>51039</v>
      </c>
      <c r="I303" s="1">
        <v>56558</v>
      </c>
      <c r="J303" s="1">
        <v>54753</v>
      </c>
    </row>
    <row r="304" spans="1:10" x14ac:dyDescent="0.2">
      <c r="A304" s="1">
        <v>5000</v>
      </c>
      <c r="B304" s="1" t="s">
        <v>461</v>
      </c>
      <c r="C304" s="1">
        <v>489</v>
      </c>
      <c r="D304" s="1" t="s">
        <v>576</v>
      </c>
      <c r="E304" s="1">
        <v>5312</v>
      </c>
      <c r="F304" s="1" t="s">
        <v>598</v>
      </c>
      <c r="G304" s="1" t="s">
        <v>599</v>
      </c>
      <c r="H304" s="1">
        <v>4737983</v>
      </c>
      <c r="I304" s="1">
        <v>4795300</v>
      </c>
      <c r="J304" s="1">
        <v>4687974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Table 3a PFAO-WORLD</vt:lpstr>
      <vt:lpstr>Table 3b PFAO-REGION</vt:lpstr>
      <vt:lpstr>Table 3c PFAO-SSA</vt:lpstr>
      <vt:lpstr>TABLE</vt:lpstr>
      <vt:lpstr>Prices</vt:lpstr>
      <vt:lpstr>SUMMARY 2014-16</vt:lpstr>
      <vt:lpstr>Regions &amp; Poverty</vt:lpstr>
      <vt:lpstr>Soybean-Region</vt:lpstr>
      <vt:lpstr>Soybean Prod</vt:lpstr>
      <vt:lpstr>Soybean Area</vt:lpstr>
      <vt:lpstr>Wheat-Region</vt:lpstr>
      <vt:lpstr>Wheat Prod</vt:lpstr>
      <vt:lpstr>Wheat Area</vt:lpstr>
      <vt:lpstr>Rice-Region</vt:lpstr>
      <vt:lpstr>Rice Prod</vt:lpstr>
      <vt:lpstr>Rice Area</vt:lpstr>
      <vt:lpstr>Maize-Region</vt:lpstr>
      <vt:lpstr>Maize Prod</vt:lpstr>
      <vt:lpstr>Maize Area</vt:lpstr>
      <vt:lpstr>Barley-region</vt:lpstr>
      <vt:lpstr>Barley Prod</vt:lpstr>
      <vt:lpstr>Barley Area</vt:lpstr>
      <vt:lpstr>Sorghum-Region</vt:lpstr>
      <vt:lpstr>Sorghum Prod</vt:lpstr>
      <vt:lpstr>Sorghum Area</vt:lpstr>
      <vt:lpstr>Millet-Region</vt:lpstr>
      <vt:lpstr>Millet Prod</vt:lpstr>
      <vt:lpstr>Millet Area</vt:lpstr>
      <vt:lpstr>Potato-Region</vt:lpstr>
      <vt:lpstr>Potato Prod</vt:lpstr>
      <vt:lpstr>Potato Area</vt:lpstr>
      <vt:lpstr>Cassava-Region</vt:lpstr>
      <vt:lpstr>Cassava Prod</vt:lpstr>
      <vt:lpstr>Cassava Area</vt:lpstr>
      <vt:lpstr>Yam-Region</vt:lpstr>
      <vt:lpstr>Yam Prod</vt:lpstr>
      <vt:lpstr>Yam Area</vt:lpstr>
      <vt:lpstr>Sweet Potato-Region</vt:lpstr>
      <vt:lpstr>Sweet Potato Prod</vt:lpstr>
      <vt:lpstr>Sweet Potato Area</vt:lpstr>
      <vt:lpstr>Bean-Region</vt:lpstr>
      <vt:lpstr>Bean Prod</vt:lpstr>
      <vt:lpstr>Bean Area</vt:lpstr>
      <vt:lpstr>Cowpea-Region</vt:lpstr>
      <vt:lpstr>Cowpea Prod</vt:lpstr>
      <vt:lpstr>Cowpea Area</vt:lpstr>
      <vt:lpstr>Chickpea-Region</vt:lpstr>
      <vt:lpstr>Chickpea Prod</vt:lpstr>
      <vt:lpstr>Chickpea Area</vt:lpstr>
      <vt:lpstr>Lentil-Region</vt:lpstr>
      <vt:lpstr>Lentil Prod</vt:lpstr>
      <vt:lpstr>Lentil Area</vt:lpstr>
      <vt:lpstr>Pigeonpea-Region</vt:lpstr>
      <vt:lpstr>Pigeonpea Prod</vt:lpstr>
      <vt:lpstr>Pigeonpea Area</vt:lpstr>
      <vt:lpstr>Groundnut-Region</vt:lpstr>
      <vt:lpstr>Groundnut Prod</vt:lpstr>
      <vt:lpstr>Groundnut Area</vt:lpstr>
      <vt:lpstr>Sesame-Region</vt:lpstr>
      <vt:lpstr>Sesame Prod</vt:lpstr>
      <vt:lpstr>Sesame Area</vt:lpstr>
      <vt:lpstr>Pea-Region</vt:lpstr>
      <vt:lpstr>Pea Prod</vt:lpstr>
      <vt:lpstr>Pea Area</vt:lpstr>
      <vt:lpstr>Broad Bean-Region</vt:lpstr>
      <vt:lpstr>Broad Bean Prod</vt:lpstr>
      <vt:lpstr>Broad Bean Area</vt:lpstr>
      <vt:lpstr>Bambara-Region</vt:lpstr>
      <vt:lpstr>Bambara Prod</vt:lpstr>
      <vt:lpstr>Bambara Area</vt:lpstr>
      <vt:lpstr>Banana-Region</vt:lpstr>
      <vt:lpstr>Banana Prod</vt:lpstr>
      <vt:lpstr>Banana Area</vt:lpstr>
      <vt:lpstr>Plantain-Region</vt:lpstr>
      <vt:lpstr>Plantain Prod</vt:lpstr>
      <vt:lpstr>Plantain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2012-02-14T12:09:15Z</dcterms:created>
  <dcterms:modified xsi:type="dcterms:W3CDTF">2020-12-29T17:01:02Z</dcterms:modified>
</cp:coreProperties>
</file>